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kanishk/Desktop/DataTools/"/>
    </mc:Choice>
  </mc:AlternateContent>
  <xr:revisionPtr revIDLastSave="0" documentId="13_ncr:1_{935FDEE2-BDD7-5F49-AD18-1B54B5BFAEE7}" xr6:coauthVersionLast="47" xr6:coauthVersionMax="47" xr10:uidLastSave="{00000000-0000-0000-0000-000000000000}"/>
  <bookViews>
    <workbookView xWindow="38440" yWindow="0" windowWidth="33600" windowHeight="21000" activeTab="1" xr2:uid="{5382893F-1A3A-2B45-A62F-337A7AE40AC1}"/>
  </bookViews>
  <sheets>
    <sheet name="Imputs" sheetId="3" r:id="rId1"/>
    <sheet name="Analysis" sheetId="1" r:id="rId2"/>
    <sheet name="WACC By Sector" sheetId="5" r:id="rId3"/>
    <sheet name="WACC By Industry" sheetId="8" r:id="rId4"/>
    <sheet name="WACC By Credit Rating" sheetId="9" r:id="rId5"/>
    <sheet name="Ratings Sheet" sheetId="4" r:id="rId6"/>
    <sheet name="Data" sheetId="2" r:id="rId7"/>
  </sheets>
  <definedNames>
    <definedName name="_xlchart.v1.0" hidden="1">'WACC By Credit Rating'!$B$4:$B$18</definedName>
    <definedName name="_xlchart.v1.1" hidden="1">'WACC By Credit Rating'!$C$4:$C$18</definedName>
    <definedName name="_xlchart.v2.2" hidden="1">'WACC By Credit Rating'!$B$4:$B$18</definedName>
    <definedName name="_xlchart.v2.3" hidden="1">'WACC By Credit Rating'!$C$4:$C$18</definedName>
    <definedName name="ExternalData_1" localSheetId="6" hidden="1">Data!$A$1:$K$1915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6" i="9" l="1" a="1"/>
  <c r="C6" i="9" s="1"/>
  <c r="D5" i="5" a="1"/>
  <c r="D5" i="5" s="1"/>
  <c r="E29" i="3"/>
  <c r="E28" i="3"/>
  <c r="E27" i="3"/>
  <c r="C6" i="3" a="1"/>
  <c r="C6" i="3" s="1"/>
  <c r="B8" i="3"/>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2" i="3" s="1"/>
  <c r="B7" i="3"/>
  <c r="B4" i="9" a="1"/>
  <c r="B4" i="9" s="1"/>
  <c r="O5" i="1"/>
  <c r="T134" i="1"/>
  <c r="T163" i="1"/>
  <c r="T73" i="1"/>
  <c r="T92" i="1"/>
  <c r="T85" i="1"/>
  <c r="T164" i="1"/>
  <c r="T165" i="1"/>
  <c r="T204" i="1"/>
  <c r="T71" i="1"/>
  <c r="T91" i="1"/>
  <c r="T147" i="1"/>
  <c r="T94" i="1"/>
  <c r="T333" i="1"/>
  <c r="T168" i="1"/>
  <c r="T84" i="1"/>
  <c r="T173" i="1"/>
  <c r="T279" i="1"/>
  <c r="T132" i="1"/>
  <c r="T46" i="1"/>
  <c r="T41" i="1"/>
  <c r="T166" i="1"/>
  <c r="T211" i="1"/>
  <c r="T138" i="1"/>
  <c r="T267" i="1"/>
  <c r="T176" i="1"/>
  <c r="T35" i="1"/>
  <c r="T162" i="1"/>
  <c r="T208" i="1"/>
  <c r="T175" i="1"/>
  <c r="T235" i="1"/>
  <c r="T282" i="1"/>
  <c r="T184" i="1"/>
  <c r="T7" i="1"/>
  <c r="T268" i="1"/>
  <c r="T170" i="1"/>
  <c r="T5" i="1"/>
  <c r="T6" i="1"/>
  <c r="T194" i="1"/>
  <c r="T124" i="1"/>
  <c r="T40" i="1"/>
  <c r="T321" i="1"/>
  <c r="T75" i="1"/>
  <c r="T265" i="1"/>
  <c r="T249" i="1"/>
  <c r="T25" i="1"/>
  <c r="T72" i="1"/>
  <c r="T248" i="1"/>
  <c r="T50" i="1"/>
  <c r="T129" i="1"/>
  <c r="T14" i="1"/>
  <c r="T229" i="1"/>
  <c r="T209" i="1"/>
  <c r="T195" i="1"/>
  <c r="T120" i="1"/>
  <c r="T188" i="1"/>
  <c r="T22" i="1"/>
  <c r="T125" i="1"/>
  <c r="T60" i="1"/>
  <c r="T114" i="1"/>
  <c r="T240" i="1"/>
  <c r="T74" i="1"/>
  <c r="T104" i="1"/>
  <c r="T102" i="1"/>
  <c r="T26" i="1"/>
  <c r="T10" i="1"/>
  <c r="T97" i="1"/>
  <c r="T178" i="1"/>
  <c r="T105" i="1"/>
  <c r="T192" i="1"/>
  <c r="T18" i="1"/>
  <c r="T260" i="1"/>
  <c r="T152" i="1"/>
  <c r="T247" i="1"/>
  <c r="T66" i="1"/>
  <c r="T201" i="1"/>
  <c r="T43" i="1"/>
  <c r="T186" i="1"/>
  <c r="T244" i="1"/>
  <c r="T221" i="1"/>
  <c r="T187" i="1"/>
  <c r="T98" i="1"/>
  <c r="T189" i="1"/>
  <c r="T312" i="1"/>
  <c r="T243" i="1"/>
  <c r="T119" i="1"/>
  <c r="T156" i="1"/>
  <c r="T99" i="1"/>
  <c r="T103" i="1"/>
  <c r="T255" i="1"/>
  <c r="T239" i="1"/>
  <c r="T113" i="1"/>
  <c r="T320" i="1"/>
  <c r="T48" i="1"/>
  <c r="T314" i="1"/>
  <c r="T57" i="1"/>
  <c r="T130" i="1"/>
  <c r="T131" i="1"/>
  <c r="T250" i="1"/>
  <c r="T34" i="1"/>
  <c r="T83" i="1"/>
  <c r="T117" i="1"/>
  <c r="T216" i="1"/>
  <c r="T108" i="1"/>
  <c r="T283" i="1"/>
  <c r="T68" i="1"/>
  <c r="T21" i="1"/>
  <c r="T51" i="1"/>
  <c r="T231" i="1"/>
  <c r="T127" i="1"/>
  <c r="T137" i="1"/>
  <c r="T302" i="1"/>
  <c r="T305" i="1"/>
  <c r="T226" i="1"/>
  <c r="T206" i="1"/>
  <c r="T238" i="1"/>
  <c r="T79" i="1"/>
  <c r="T36" i="1"/>
  <c r="T142" i="1"/>
  <c r="T93" i="1"/>
  <c r="T135" i="1"/>
  <c r="T141" i="1"/>
  <c r="T284" i="1"/>
  <c r="T69" i="1"/>
  <c r="T110" i="1"/>
  <c r="T198" i="1"/>
  <c r="T100" i="1"/>
  <c r="T87" i="1"/>
  <c r="T11" i="1"/>
  <c r="T8" i="1"/>
  <c r="T42" i="1"/>
  <c r="T111" i="1"/>
  <c r="T207" i="1"/>
  <c r="T310" i="1"/>
  <c r="T246" i="1"/>
  <c r="T133" i="1"/>
  <c r="T167" i="1"/>
  <c r="T327" i="1"/>
  <c r="T139" i="1"/>
  <c r="T301" i="1"/>
  <c r="T306" i="1"/>
  <c r="T56" i="1"/>
  <c r="T58" i="1"/>
  <c r="T148" i="1"/>
  <c r="T190" i="1"/>
  <c r="T290" i="1"/>
  <c r="T76" i="1"/>
  <c r="T296" i="1"/>
  <c r="T324" i="1"/>
  <c r="T217" i="1"/>
  <c r="T223" i="1"/>
  <c r="T77" i="1"/>
  <c r="T311" i="1"/>
  <c r="T262" i="1"/>
  <c r="T121" i="1"/>
  <c r="T169" i="1"/>
  <c r="T67" i="1"/>
  <c r="T80" i="1"/>
  <c r="T45" i="1"/>
  <c r="T234" i="1"/>
  <c r="T326" i="1"/>
  <c r="T225" i="1"/>
  <c r="T242" i="1"/>
  <c r="T264" i="1"/>
  <c r="T28" i="1"/>
  <c r="T274" i="1"/>
  <c r="T313" i="1"/>
  <c r="T144" i="1"/>
  <c r="T180" i="1"/>
  <c r="T323" i="1"/>
  <c r="T319" i="1"/>
  <c r="T89" i="1"/>
  <c r="T233" i="1"/>
  <c r="T49" i="1"/>
  <c r="T30" i="1"/>
  <c r="T158" i="1"/>
  <c r="T263" i="1"/>
  <c r="T295" i="1"/>
  <c r="T281" i="1"/>
  <c r="T161" i="1"/>
  <c r="T52" i="1"/>
  <c r="T269" i="1"/>
  <c r="T191" i="1"/>
  <c r="T61" i="1"/>
  <c r="T329" i="1"/>
  <c r="T197" i="1"/>
  <c r="T12" i="1"/>
  <c r="T122" i="1"/>
  <c r="T308" i="1"/>
  <c r="T47" i="1"/>
  <c r="T44" i="1"/>
  <c r="T307" i="1"/>
  <c r="T292" i="1"/>
  <c r="T266" i="1"/>
  <c r="T23" i="1"/>
  <c r="T3" i="1"/>
  <c r="T24" i="1"/>
  <c r="T13" i="1"/>
  <c r="T53" i="1"/>
  <c r="T88" i="1"/>
  <c r="T54" i="1"/>
  <c r="T59" i="1"/>
  <c r="T227" i="1"/>
  <c r="T33" i="1"/>
  <c r="T304" i="1"/>
  <c r="T230" i="1"/>
  <c r="T16" i="1"/>
  <c r="T154" i="1"/>
  <c r="T330" i="1"/>
  <c r="T78" i="1"/>
  <c r="T196" i="1"/>
  <c r="T256" i="1"/>
  <c r="T62" i="1"/>
  <c r="T237" i="1"/>
  <c r="T160" i="1"/>
  <c r="T140" i="1"/>
  <c r="T4" i="1"/>
  <c r="T151" i="1"/>
  <c r="T19" i="1"/>
  <c r="T222" i="1"/>
  <c r="T150" i="1"/>
  <c r="T177" i="1"/>
  <c r="T20" i="1"/>
  <c r="T228" i="1"/>
  <c r="T252" i="1"/>
  <c r="T202" i="1"/>
  <c r="T298" i="1"/>
  <c r="T271" i="1"/>
  <c r="T199" i="1"/>
  <c r="T205" i="1"/>
  <c r="T101" i="1"/>
  <c r="T179" i="1"/>
  <c r="T81" i="1"/>
  <c r="T109" i="1"/>
  <c r="T254" i="1"/>
  <c r="T126" i="1"/>
  <c r="T291" i="1"/>
  <c r="T32" i="1"/>
  <c r="T39" i="1"/>
  <c r="T294" i="1"/>
  <c r="T64" i="1"/>
  <c r="T270" i="1"/>
  <c r="T315" i="1"/>
  <c r="T38" i="1"/>
  <c r="T245" i="1"/>
  <c r="T261" i="1"/>
  <c r="T172" i="1"/>
  <c r="T116" i="1"/>
  <c r="T215" i="1"/>
  <c r="T146" i="1"/>
  <c r="T275" i="1"/>
  <c r="T90" i="1"/>
  <c r="T123" i="1"/>
  <c r="T82" i="1"/>
  <c r="T289" i="1"/>
  <c r="T299" i="1"/>
  <c r="T318" i="1"/>
  <c r="T309" i="1"/>
  <c r="T181" i="1"/>
  <c r="T316" i="1"/>
  <c r="T86" i="1"/>
  <c r="T112" i="1"/>
  <c r="T106" i="1"/>
  <c r="T286" i="1"/>
  <c r="T300" i="1"/>
  <c r="T145" i="1"/>
  <c r="T259" i="1"/>
  <c r="T328" i="1"/>
  <c r="T236" i="1"/>
  <c r="T251" i="1"/>
  <c r="T37" i="1"/>
  <c r="T15" i="1"/>
  <c r="T258" i="1"/>
  <c r="T212" i="1"/>
  <c r="T70" i="1"/>
  <c r="T63" i="1"/>
  <c r="T219" i="1"/>
  <c r="T159" i="1"/>
  <c r="T143" i="1"/>
  <c r="T257" i="1"/>
  <c r="T278" i="1"/>
  <c r="T9" i="1"/>
  <c r="T220" i="1"/>
  <c r="T214" i="1"/>
  <c r="T31" i="1"/>
  <c r="T174" i="1"/>
  <c r="T107" i="1"/>
  <c r="T241" i="1"/>
  <c r="T55" i="1"/>
  <c r="T149" i="1"/>
  <c r="T285" i="1"/>
  <c r="T95" i="1"/>
  <c r="T183" i="1"/>
  <c r="T200" i="1"/>
  <c r="T17" i="1"/>
  <c r="T155" i="1"/>
  <c r="T317" i="1"/>
  <c r="T332" i="1"/>
  <c r="T272" i="1"/>
  <c r="T287" i="1"/>
  <c r="T96" i="1"/>
  <c r="T297" i="1"/>
  <c r="T218" i="1"/>
  <c r="T213" i="1"/>
  <c r="T253" i="1"/>
  <c r="T171" i="1"/>
  <c r="T157" i="1"/>
  <c r="T65" i="1"/>
  <c r="T27" i="1"/>
  <c r="T276" i="1"/>
  <c r="T115" i="1"/>
  <c r="T273" i="1"/>
  <c r="T136" i="1"/>
  <c r="T193" i="1"/>
  <c r="T322" i="1"/>
  <c r="T182" i="1"/>
  <c r="T203" i="1"/>
  <c r="T118" i="1"/>
  <c r="T210" i="1"/>
  <c r="T331" i="1"/>
  <c r="T224" i="1"/>
  <c r="T277" i="1"/>
  <c r="T288" i="1"/>
  <c r="T303" i="1"/>
  <c r="T280" i="1"/>
  <c r="T293" i="1"/>
  <c r="T128" i="1"/>
  <c r="T153" i="1"/>
  <c r="T185" i="1"/>
  <c r="T232" i="1"/>
  <c r="T325" i="1"/>
  <c r="T29" i="1"/>
  <c r="T341" i="1"/>
  <c r="T363" i="1"/>
  <c r="T389" i="1"/>
  <c r="T387" i="1"/>
  <c r="T349" i="1"/>
  <c r="T357" i="1"/>
  <c r="T359" i="1"/>
  <c r="T383" i="1"/>
  <c r="T378" i="1"/>
  <c r="T358" i="1"/>
  <c r="T371" i="1"/>
  <c r="T356" i="1"/>
  <c r="T375" i="1"/>
  <c r="T338" i="1"/>
  <c r="T391" i="1"/>
  <c r="T352" i="1"/>
  <c r="T360" i="1"/>
  <c r="T379" i="1"/>
  <c r="T384" i="1"/>
  <c r="T396" i="1"/>
  <c r="T355" i="1"/>
  <c r="T372" i="1"/>
  <c r="T390" i="1"/>
  <c r="T377" i="1"/>
  <c r="T373" i="1"/>
  <c r="T370" i="1"/>
  <c r="T382" i="1"/>
  <c r="T397" i="1"/>
  <c r="T365" i="1"/>
  <c r="T374" i="1"/>
  <c r="T380" i="1"/>
  <c r="T347" i="1"/>
  <c r="T344" i="1"/>
  <c r="T366" i="1"/>
  <c r="T394" i="1"/>
  <c r="T362" i="1"/>
  <c r="T350" i="1"/>
  <c r="T364" i="1"/>
  <c r="T361" i="1"/>
  <c r="T345" i="1"/>
  <c r="T393" i="1"/>
  <c r="T337" i="1"/>
  <c r="T398" i="1"/>
  <c r="T336" i="1"/>
  <c r="T388" i="1"/>
  <c r="T381" i="1"/>
  <c r="T353" i="1"/>
  <c r="T376" i="1"/>
  <c r="T368" i="1"/>
  <c r="T335" i="1"/>
  <c r="T348" i="1"/>
  <c r="T369" i="1"/>
  <c r="T340" i="1"/>
  <c r="T385" i="1"/>
  <c r="T386" i="1"/>
  <c r="T367" i="1"/>
  <c r="T351" i="1"/>
  <c r="T334" i="1"/>
  <c r="T395" i="1"/>
  <c r="T339" i="1"/>
  <c r="T346" i="1"/>
  <c r="T354" i="1"/>
  <c r="T392" i="1"/>
  <c r="T342" i="1"/>
  <c r="T343" i="1"/>
  <c r="T768" i="1"/>
  <c r="T569" i="1"/>
  <c r="T671" i="1"/>
  <c r="T543" i="1"/>
  <c r="T731" i="1"/>
  <c r="T784" i="1"/>
  <c r="T584" i="1"/>
  <c r="T674" i="1"/>
  <c r="T676" i="1"/>
  <c r="T461" i="1"/>
  <c r="T693" i="1"/>
  <c r="T656" i="1"/>
  <c r="T727" i="1"/>
  <c r="T414" i="1"/>
  <c r="T456" i="1"/>
  <c r="T501" i="1"/>
  <c r="T603" i="1"/>
  <c r="T489" i="1"/>
  <c r="T447" i="1"/>
  <c r="T596" i="1"/>
  <c r="T445" i="1"/>
  <c r="T453" i="1"/>
  <c r="T511" i="1"/>
  <c r="T691" i="1"/>
  <c r="T559" i="1"/>
  <c r="T699" i="1"/>
  <c r="T711" i="1"/>
  <c r="T444" i="1"/>
  <c r="T577" i="1"/>
  <c r="T652" i="1"/>
  <c r="T677" i="1"/>
  <c r="T480" i="1"/>
  <c r="T544" i="1"/>
  <c r="T521" i="1"/>
  <c r="T422" i="1"/>
  <c r="T735" i="1"/>
  <c r="T778" i="1"/>
  <c r="T542" i="1"/>
  <c r="T662" i="1"/>
  <c r="T549" i="1"/>
  <c r="T708" i="1"/>
  <c r="T503" i="1"/>
  <c r="T408" i="1"/>
  <c r="T516" i="1"/>
  <c r="T498" i="1"/>
  <c r="T520" i="1"/>
  <c r="T548" i="1"/>
  <c r="T599" i="1"/>
  <c r="T640" i="1"/>
  <c r="T769" i="1"/>
  <c r="T743" i="1"/>
  <c r="T572" i="1"/>
  <c r="T670" i="1"/>
  <c r="T565" i="1"/>
  <c r="T474" i="1"/>
  <c r="T610" i="1"/>
  <c r="T763" i="1"/>
  <c r="T560" i="1"/>
  <c r="T614" i="1"/>
  <c r="T540" i="1"/>
  <c r="T412" i="1"/>
  <c r="T517" i="1"/>
  <c r="T435" i="1"/>
  <c r="T583" i="1"/>
  <c r="T602" i="1"/>
  <c r="T470" i="1"/>
  <c r="T423" i="1"/>
  <c r="T570" i="1"/>
  <c r="T714" i="1"/>
  <c r="T618" i="1"/>
  <c r="T704" i="1"/>
  <c r="T469" i="1"/>
  <c r="T690" i="1"/>
  <c r="T649" i="1"/>
  <c r="T664" i="1"/>
  <c r="T459" i="1"/>
  <c r="T575" i="1"/>
  <c r="T777" i="1"/>
  <c r="T687" i="1"/>
  <c r="T739" i="1"/>
  <c r="T680" i="1"/>
  <c r="T767" i="1"/>
  <c r="T686" i="1"/>
  <c r="T591" i="1"/>
  <c r="T702" i="1"/>
  <c r="T479" i="1"/>
  <c r="T405" i="1"/>
  <c r="T730" i="1"/>
  <c r="T635" i="1"/>
  <c r="T495" i="1"/>
  <c r="T789" i="1"/>
  <c r="T441" i="1"/>
  <c r="T613" i="1"/>
  <c r="T606" i="1"/>
  <c r="T528" i="1"/>
  <c r="T692" i="1"/>
  <c r="T668" i="1"/>
  <c r="T472" i="1"/>
  <c r="T573" i="1"/>
  <c r="T659" i="1"/>
  <c r="T593" i="1"/>
  <c r="T627" i="1"/>
  <c r="T556" i="1"/>
  <c r="T494" i="1"/>
  <c r="T736" i="1"/>
  <c r="T539" i="1"/>
  <c r="T538" i="1"/>
  <c r="T748" i="1"/>
  <c r="T473" i="1"/>
  <c r="T759" i="1"/>
  <c r="T399" i="1"/>
  <c r="T595" i="1"/>
  <c r="T695" i="1"/>
  <c r="T424" i="1"/>
  <c r="T490" i="1"/>
  <c r="T509" i="1"/>
  <c r="T741" i="1"/>
  <c r="T745" i="1"/>
  <c r="T742" i="1"/>
  <c r="T750" i="1"/>
  <c r="T773" i="1"/>
  <c r="T726" i="1"/>
  <c r="T766" i="1"/>
  <c r="T512" i="1"/>
  <c r="T425" i="1"/>
  <c r="T417" i="1"/>
  <c r="T648" i="1"/>
  <c r="T574" i="1"/>
  <c r="T475" i="1"/>
  <c r="T623" i="1"/>
  <c r="T446" i="1"/>
  <c r="T779" i="1"/>
  <c r="T482" i="1"/>
  <c r="T586" i="1"/>
  <c r="T666" i="1"/>
  <c r="T481" i="1"/>
  <c r="T616" i="1"/>
  <c r="T657" i="1"/>
  <c r="T440" i="1"/>
  <c r="T761" i="1"/>
  <c r="T581" i="1"/>
  <c r="T523" i="1"/>
  <c r="T622" i="1"/>
  <c r="T740" i="1"/>
  <c r="T478" i="1"/>
  <c r="T771" i="1"/>
  <c r="T433" i="1"/>
  <c r="T792" i="1"/>
  <c r="T400" i="1"/>
  <c r="T589" i="1"/>
  <c r="T679" i="1"/>
  <c r="T621" i="1"/>
  <c r="T788" i="1"/>
  <c r="T411" i="1"/>
  <c r="T488" i="1"/>
  <c r="T460" i="1"/>
  <c r="T526" i="1"/>
  <c r="T658" i="1"/>
  <c r="T733" i="1"/>
  <c r="T492" i="1"/>
  <c r="T471" i="1"/>
  <c r="T683" i="1"/>
  <c r="T605" i="1"/>
  <c r="T427" i="1"/>
  <c r="T449" i="1"/>
  <c r="T641" i="1"/>
  <c r="T609" i="1"/>
  <c r="T624" i="1"/>
  <c r="T669" i="1"/>
  <c r="T634" i="1"/>
  <c r="T547" i="1"/>
  <c r="T419" i="1"/>
  <c r="T410" i="1"/>
  <c r="T716" i="1"/>
  <c r="T496" i="1"/>
  <c r="T555" i="1"/>
  <c r="T737" i="1"/>
  <c r="T403" i="1"/>
  <c r="T738" i="1"/>
  <c r="T434" i="1"/>
  <c r="T578" i="1"/>
  <c r="T772" i="1"/>
  <c r="T698" i="1"/>
  <c r="T611" i="1"/>
  <c r="T476" i="1"/>
  <c r="T625" i="1"/>
  <c r="T404" i="1"/>
  <c r="T553" i="1"/>
  <c r="T416" i="1"/>
  <c r="T783" i="1"/>
  <c r="T484" i="1"/>
  <c r="T513" i="1"/>
  <c r="T415" i="1"/>
  <c r="T442" i="1"/>
  <c r="T717" i="1"/>
  <c r="T401" i="1"/>
  <c r="T782" i="1"/>
  <c r="T438" i="1"/>
  <c r="T729" i="1"/>
  <c r="T588" i="1"/>
  <c r="T462" i="1"/>
  <c r="T426" i="1"/>
  <c r="T700" i="1"/>
  <c r="T720" i="1"/>
  <c r="T678" i="1"/>
  <c r="T483" i="1"/>
  <c r="T585" i="1"/>
  <c r="T552" i="1"/>
  <c r="T707" i="1"/>
  <c r="T628" i="1"/>
  <c r="T654" i="1"/>
  <c r="T407" i="1"/>
  <c r="T786" i="1"/>
  <c r="T518" i="1"/>
  <c r="T644" i="1"/>
  <c r="T457" i="1"/>
  <c r="T463" i="1"/>
  <c r="T431" i="1"/>
  <c r="T632" i="1"/>
  <c r="T774" i="1"/>
  <c r="T746" i="1"/>
  <c r="T665" i="1"/>
  <c r="T762" i="1"/>
  <c r="T747" i="1"/>
  <c r="T524" i="1"/>
  <c r="T558" i="1"/>
  <c r="T713" i="1"/>
  <c r="T497" i="1"/>
  <c r="T590" i="1"/>
  <c r="T448" i="1"/>
  <c r="T486" i="1"/>
  <c r="T770" i="1"/>
  <c r="T650" i="1"/>
  <c r="T561" i="1"/>
  <c r="T612" i="1"/>
  <c r="T675" i="1"/>
  <c r="T535" i="1"/>
  <c r="T409" i="1"/>
  <c r="T619" i="1"/>
  <c r="T696" i="1"/>
  <c r="T728" i="1"/>
  <c r="T532" i="1"/>
  <c r="T493" i="1"/>
  <c r="T638" i="1"/>
  <c r="T418" i="1"/>
  <c r="T580" i="1"/>
  <c r="T753" i="1"/>
  <c r="T631" i="1"/>
  <c r="T694" i="1"/>
  <c r="T527" i="1"/>
  <c r="T756" i="1"/>
  <c r="T485" i="1"/>
  <c r="T436" i="1"/>
  <c r="T651" i="1"/>
  <c r="T508" i="1"/>
  <c r="T642" i="1"/>
  <c r="T645" i="1"/>
  <c r="T697" i="1"/>
  <c r="T451" i="1"/>
  <c r="T420" i="1"/>
  <c r="T689" i="1"/>
  <c r="T630" i="1"/>
  <c r="T545" i="1"/>
  <c r="T550" i="1"/>
  <c r="T775" i="1"/>
  <c r="T522" i="1"/>
  <c r="T646" i="1"/>
  <c r="T601" i="1"/>
  <c r="T525" i="1"/>
  <c r="T468" i="1"/>
  <c r="T732" i="1"/>
  <c r="T600" i="1"/>
  <c r="T660" i="1"/>
  <c r="T780" i="1"/>
  <c r="T594" i="1"/>
  <c r="T724" i="1"/>
  <c r="T402" i="1"/>
  <c r="T566" i="1"/>
  <c r="T541" i="1"/>
  <c r="T755" i="1"/>
  <c r="T617" i="1"/>
  <c r="T703" i="1"/>
  <c r="T491" i="1"/>
  <c r="T758" i="1"/>
  <c r="T502" i="1"/>
  <c r="T685" i="1"/>
  <c r="T734" i="1"/>
  <c r="T465" i="1"/>
  <c r="T785" i="1"/>
  <c r="T633" i="1"/>
  <c r="T531" i="1"/>
  <c r="T564" i="1"/>
  <c r="T587" i="1"/>
  <c r="T636" i="1"/>
  <c r="T500" i="1"/>
  <c r="T705" i="1"/>
  <c r="T530" i="1"/>
  <c r="T752" i="1"/>
  <c r="T710" i="1"/>
  <c r="T536" i="1"/>
  <c r="T663" i="1"/>
  <c r="T647" i="1"/>
  <c r="T487" i="1"/>
  <c r="T722" i="1"/>
  <c r="T604" i="1"/>
  <c r="T454" i="1"/>
  <c r="T760" i="1"/>
  <c r="T506" i="1"/>
  <c r="T637" i="1"/>
  <c r="T439" i="1"/>
  <c r="T721" i="1"/>
  <c r="T515" i="1"/>
  <c r="T563" i="1"/>
  <c r="T413" i="1"/>
  <c r="T682" i="1"/>
  <c r="T537" i="1"/>
  <c r="T744" i="1"/>
  <c r="T546" i="1"/>
  <c r="T428" i="1"/>
  <c r="T467" i="1"/>
  <c r="T582" i="1"/>
  <c r="T571" i="1"/>
  <c r="T430" i="1"/>
  <c r="T519" i="1"/>
  <c r="T709" i="1"/>
  <c r="T466" i="1"/>
  <c r="T450" i="1"/>
  <c r="T551" i="1"/>
  <c r="T723" i="1"/>
  <c r="T458" i="1"/>
  <c r="T764" i="1"/>
  <c r="T781" i="1"/>
  <c r="T787" i="1"/>
  <c r="T504" i="1"/>
  <c r="T592" i="1"/>
  <c r="T567" i="1"/>
  <c r="T620" i="1"/>
  <c r="T510" i="1"/>
  <c r="T790" i="1"/>
  <c r="T639" i="1"/>
  <c r="T661" i="1"/>
  <c r="T607" i="1"/>
  <c r="T629" i="1"/>
  <c r="T608" i="1"/>
  <c r="T793" i="1"/>
  <c r="T757" i="1"/>
  <c r="T672" i="1"/>
  <c r="T626" i="1"/>
  <c r="T437" i="1"/>
  <c r="T655" i="1"/>
  <c r="T507" i="1"/>
  <c r="T653" i="1"/>
  <c r="T681" i="1"/>
  <c r="T432" i="1"/>
  <c r="T749" i="1"/>
  <c r="T562" i="1"/>
  <c r="T725" i="1"/>
  <c r="T455" i="1"/>
  <c r="T443" i="1"/>
  <c r="T514" i="1"/>
  <c r="T529" i="1"/>
  <c r="T688" i="1"/>
  <c r="T673" i="1"/>
  <c r="T706" i="1"/>
  <c r="T499" i="1"/>
  <c r="T452" i="1"/>
  <c r="T429" i="1"/>
  <c r="T643" i="1"/>
  <c r="T751" i="1"/>
  <c r="T505" i="1"/>
  <c r="T701" i="1"/>
  <c r="T615" i="1"/>
  <c r="T712" i="1"/>
  <c r="T598" i="1"/>
  <c r="T718" i="1"/>
  <c r="T406" i="1"/>
  <c r="T554" i="1"/>
  <c r="T776" i="1"/>
  <c r="T534" i="1"/>
  <c r="T533" i="1"/>
  <c r="T579" i="1"/>
  <c r="T715" i="1"/>
  <c r="T557" i="1"/>
  <c r="T754" i="1"/>
  <c r="T576" i="1"/>
  <c r="T765" i="1"/>
  <c r="T684" i="1"/>
  <c r="T477" i="1"/>
  <c r="T568" i="1"/>
  <c r="T597" i="1"/>
  <c r="T667" i="1"/>
  <c r="T791" i="1"/>
  <c r="T719" i="1"/>
  <c r="T464" i="1"/>
  <c r="T421" i="1"/>
  <c r="T799" i="1"/>
  <c r="T885" i="1"/>
  <c r="T883" i="1"/>
  <c r="T882" i="1"/>
  <c r="T865" i="1"/>
  <c r="T860" i="1"/>
  <c r="T843" i="1"/>
  <c r="T808" i="1"/>
  <c r="T855" i="1"/>
  <c r="T820" i="1"/>
  <c r="T926" i="1"/>
  <c r="T897" i="1"/>
  <c r="T881" i="1"/>
  <c r="T829" i="1"/>
  <c r="T817" i="1"/>
  <c r="T810" i="1"/>
  <c r="T910" i="1"/>
  <c r="T803" i="1"/>
  <c r="T901" i="1"/>
  <c r="T899" i="1"/>
  <c r="T888" i="1"/>
  <c r="T886" i="1"/>
  <c r="T846" i="1"/>
  <c r="T920" i="1"/>
  <c r="T930" i="1"/>
  <c r="T876" i="1"/>
  <c r="T842" i="1"/>
  <c r="T841" i="1"/>
  <c r="T878" i="1"/>
  <c r="T877" i="1"/>
  <c r="T821" i="1"/>
  <c r="T824" i="1"/>
  <c r="T859" i="1"/>
  <c r="T818" i="1"/>
  <c r="T822" i="1"/>
  <c r="T916" i="1"/>
  <c r="T833" i="1"/>
  <c r="T864" i="1"/>
  <c r="T933" i="1"/>
  <c r="T823" i="1"/>
  <c r="T889" i="1"/>
  <c r="T871" i="1"/>
  <c r="T866" i="1"/>
  <c r="T915" i="1"/>
  <c r="T909" i="1"/>
  <c r="T904" i="1"/>
  <c r="T853" i="1"/>
  <c r="T874" i="1"/>
  <c r="T804" i="1"/>
  <c r="T806" i="1"/>
  <c r="T936" i="1"/>
  <c r="T892" i="1"/>
  <c r="T872" i="1"/>
  <c r="T914" i="1"/>
  <c r="T928" i="1"/>
  <c r="T934" i="1"/>
  <c r="T912" i="1"/>
  <c r="T891" i="1"/>
  <c r="T850" i="1"/>
  <c r="T838" i="1"/>
  <c r="T856" i="1"/>
  <c r="T908" i="1"/>
  <c r="T921" i="1"/>
  <c r="T873" i="1"/>
  <c r="T893" i="1"/>
  <c r="T880" i="1"/>
  <c r="T807" i="1"/>
  <c r="T935" i="1"/>
  <c r="T837" i="1"/>
  <c r="T854" i="1"/>
  <c r="T879" i="1"/>
  <c r="T870" i="1"/>
  <c r="T884" i="1"/>
  <c r="T815" i="1"/>
  <c r="T835" i="1"/>
  <c r="T813" i="1"/>
  <c r="T848" i="1"/>
  <c r="T890" i="1"/>
  <c r="T819" i="1"/>
  <c r="T922" i="1"/>
  <c r="T887" i="1"/>
  <c r="T927" i="1"/>
  <c r="T929" i="1"/>
  <c r="T814" i="1"/>
  <c r="T924" i="1"/>
  <c r="T875" i="1"/>
  <c r="T812" i="1"/>
  <c r="T917" i="1"/>
  <c r="T857" i="1"/>
  <c r="T931" i="1"/>
  <c r="T911" i="1"/>
  <c r="T847" i="1"/>
  <c r="T896" i="1"/>
  <c r="T902" i="1"/>
  <c r="T925" i="1"/>
  <c r="T845" i="1"/>
  <c r="T834" i="1"/>
  <c r="T869" i="1"/>
  <c r="T849" i="1"/>
  <c r="T932" i="1"/>
  <c r="T923" i="1"/>
  <c r="T905" i="1"/>
  <c r="T868" i="1"/>
  <c r="T858" i="1"/>
  <c r="T840" i="1"/>
  <c r="T800" i="1"/>
  <c r="T825" i="1"/>
  <c r="T798" i="1"/>
  <c r="T811" i="1"/>
  <c r="T906" i="1"/>
  <c r="T830" i="1"/>
  <c r="T867" i="1"/>
  <c r="T805" i="1"/>
  <c r="T898" i="1"/>
  <c r="T827" i="1"/>
  <c r="T852" i="1"/>
  <c r="T918" i="1"/>
  <c r="T903" i="1"/>
  <c r="T795" i="1"/>
  <c r="T862" i="1"/>
  <c r="T832" i="1"/>
  <c r="T895" i="1"/>
  <c r="T802" i="1"/>
  <c r="T900" i="1"/>
  <c r="T913" i="1"/>
  <c r="T907" i="1"/>
  <c r="T809" i="1"/>
  <c r="T816" i="1"/>
  <c r="T794" i="1"/>
  <c r="T828" i="1"/>
  <c r="T861" i="1"/>
  <c r="T836" i="1"/>
  <c r="T801" i="1"/>
  <c r="T826" i="1"/>
  <c r="T919" i="1"/>
  <c r="T796" i="1"/>
  <c r="T851" i="1"/>
  <c r="T844" i="1"/>
  <c r="T863" i="1"/>
  <c r="T797" i="1"/>
  <c r="T831" i="1"/>
  <c r="T839" i="1"/>
  <c r="T894" i="1"/>
  <c r="T937" i="1"/>
  <c r="T950" i="1"/>
  <c r="T964" i="1"/>
  <c r="T946" i="1"/>
  <c r="T957" i="1"/>
  <c r="T953" i="1"/>
  <c r="T951" i="1"/>
  <c r="T965" i="1"/>
  <c r="T959" i="1"/>
  <c r="T940" i="1"/>
  <c r="T941" i="1"/>
  <c r="T955" i="1"/>
  <c r="T968" i="1"/>
  <c r="T966" i="1"/>
  <c r="T956" i="1"/>
  <c r="T938" i="1"/>
  <c r="T954" i="1"/>
  <c r="T952" i="1"/>
  <c r="T944" i="1"/>
  <c r="T945" i="1"/>
  <c r="T962" i="1"/>
  <c r="T948" i="1"/>
  <c r="T947" i="1"/>
  <c r="T949" i="1"/>
  <c r="T958" i="1"/>
  <c r="T960" i="1"/>
  <c r="T939" i="1"/>
  <c r="T967" i="1"/>
  <c r="T961" i="1"/>
  <c r="T943" i="1"/>
  <c r="T963" i="1"/>
  <c r="T942" i="1"/>
  <c r="T969" i="1"/>
  <c r="T1063" i="1"/>
  <c r="T984" i="1"/>
  <c r="T1020" i="1"/>
  <c r="T1011" i="1"/>
  <c r="T971" i="1"/>
  <c r="T1022" i="1"/>
  <c r="T1004" i="1"/>
  <c r="T1067" i="1"/>
  <c r="T1000" i="1"/>
  <c r="T998" i="1"/>
  <c r="T1065" i="1"/>
  <c r="T1085" i="1"/>
  <c r="T987" i="1"/>
  <c r="T1089" i="1"/>
  <c r="T999" i="1"/>
  <c r="T1072" i="1"/>
  <c r="T1032" i="1"/>
  <c r="T1069" i="1"/>
  <c r="T1026" i="1"/>
  <c r="T1064" i="1"/>
  <c r="T1047" i="1"/>
  <c r="T1009" i="1"/>
  <c r="T1033" i="1"/>
  <c r="T1055" i="1"/>
  <c r="T1043" i="1"/>
  <c r="T1046" i="1"/>
  <c r="T1066" i="1"/>
  <c r="T1071" i="1"/>
  <c r="T1023" i="1"/>
  <c r="T992" i="1"/>
  <c r="T1061" i="1"/>
  <c r="T993" i="1"/>
  <c r="T990" i="1"/>
  <c r="T1068" i="1"/>
  <c r="T1002" i="1"/>
  <c r="T994" i="1"/>
  <c r="T1012" i="1"/>
  <c r="T1037" i="1"/>
  <c r="T1054" i="1"/>
  <c r="T1045" i="1"/>
  <c r="T1058" i="1"/>
  <c r="T988" i="1"/>
  <c r="T1014" i="1"/>
  <c r="T1081" i="1"/>
  <c r="T1079" i="1"/>
  <c r="T1025" i="1"/>
  <c r="T1040" i="1"/>
  <c r="T1076" i="1"/>
  <c r="T1086" i="1"/>
  <c r="T1017" i="1"/>
  <c r="T976" i="1"/>
  <c r="T1077" i="1"/>
  <c r="T1070" i="1"/>
  <c r="T1015" i="1"/>
  <c r="T1018" i="1"/>
  <c r="T1053" i="1"/>
  <c r="T1008" i="1"/>
  <c r="T1084" i="1"/>
  <c r="T986" i="1"/>
  <c r="T1090" i="1"/>
  <c r="T995" i="1"/>
  <c r="T1048" i="1"/>
  <c r="T1041" i="1"/>
  <c r="T972" i="1"/>
  <c r="T981" i="1"/>
  <c r="T973" i="1"/>
  <c r="T1013" i="1"/>
  <c r="T1001" i="1"/>
  <c r="T1050" i="1"/>
  <c r="T1035" i="1"/>
  <c r="T1038" i="1"/>
  <c r="T1042" i="1"/>
  <c r="T1005" i="1"/>
  <c r="T1073" i="1"/>
  <c r="T1010" i="1"/>
  <c r="T1031" i="1"/>
  <c r="T1019" i="1"/>
  <c r="T1051" i="1"/>
  <c r="T1029" i="1"/>
  <c r="T1060" i="1"/>
  <c r="T970" i="1"/>
  <c r="T1016" i="1"/>
  <c r="T983" i="1"/>
  <c r="T1074" i="1"/>
  <c r="T1039" i="1"/>
  <c r="T980" i="1"/>
  <c r="T975" i="1"/>
  <c r="T1027" i="1"/>
  <c r="T982" i="1"/>
  <c r="T1052" i="1"/>
  <c r="T974" i="1"/>
  <c r="T1034" i="1"/>
  <c r="T985" i="1"/>
  <c r="T1080" i="1"/>
  <c r="T1056" i="1"/>
  <c r="T1003" i="1"/>
  <c r="T978" i="1"/>
  <c r="T1078" i="1"/>
  <c r="T1083" i="1"/>
  <c r="T1088" i="1"/>
  <c r="T1028" i="1"/>
  <c r="T1049" i="1"/>
  <c r="T991" i="1"/>
  <c r="T1024" i="1"/>
  <c r="T989" i="1"/>
  <c r="T1057" i="1"/>
  <c r="T1007" i="1"/>
  <c r="T1082" i="1"/>
  <c r="T1075" i="1"/>
  <c r="T997" i="1"/>
  <c r="T1021" i="1"/>
  <c r="T1044" i="1"/>
  <c r="T1087" i="1"/>
  <c r="T996" i="1"/>
  <c r="T1059" i="1"/>
  <c r="T979" i="1"/>
  <c r="T1030" i="1"/>
  <c r="T977" i="1"/>
  <c r="T1036" i="1"/>
  <c r="T1006" i="1"/>
  <c r="T1062" i="1"/>
  <c r="T1187" i="1"/>
  <c r="T1122" i="1"/>
  <c r="T1123" i="1"/>
  <c r="T1146" i="1"/>
  <c r="T1151" i="1"/>
  <c r="T1181" i="1"/>
  <c r="T1149" i="1"/>
  <c r="T1098" i="1"/>
  <c r="T1161" i="1"/>
  <c r="T1133" i="1"/>
  <c r="T1216" i="1"/>
  <c r="T1209" i="1"/>
  <c r="T1129" i="1"/>
  <c r="T1164" i="1"/>
  <c r="T1124" i="1"/>
  <c r="T1171" i="1"/>
  <c r="T1094" i="1"/>
  <c r="T1196" i="1"/>
  <c r="T1139" i="1"/>
  <c r="T1095" i="1"/>
  <c r="T1162" i="1"/>
  <c r="T1178" i="1"/>
  <c r="T1101" i="1"/>
  <c r="T1186" i="1"/>
  <c r="T1179" i="1"/>
  <c r="T1158" i="1"/>
  <c r="T1131" i="1"/>
  <c r="T1093" i="1"/>
  <c r="T1102" i="1"/>
  <c r="T1150" i="1"/>
  <c r="T1154" i="1"/>
  <c r="T1159" i="1"/>
  <c r="T1229" i="1"/>
  <c r="T1126" i="1"/>
  <c r="T1203" i="1"/>
  <c r="T1132" i="1"/>
  <c r="T1227" i="1"/>
  <c r="T1218" i="1"/>
  <c r="T1141" i="1"/>
  <c r="T1117" i="1"/>
  <c r="T1130" i="1"/>
  <c r="T1213" i="1"/>
  <c r="T1180" i="1"/>
  <c r="T1166" i="1"/>
  <c r="T1199" i="1"/>
  <c r="T1091" i="1"/>
  <c r="T1222" i="1"/>
  <c r="T1140" i="1"/>
  <c r="T1145" i="1"/>
  <c r="T1204" i="1"/>
  <c r="T1205" i="1"/>
  <c r="T1198" i="1"/>
  <c r="T1225" i="1"/>
  <c r="T1165" i="1"/>
  <c r="T1163" i="1"/>
  <c r="T1194" i="1"/>
  <c r="T1134" i="1"/>
  <c r="T1183" i="1"/>
  <c r="T1135" i="1"/>
  <c r="T1208" i="1"/>
  <c r="T1226" i="1"/>
  <c r="T1148" i="1"/>
  <c r="T1153" i="1"/>
  <c r="T1219" i="1"/>
  <c r="T1119" i="1"/>
  <c r="T1201" i="1"/>
  <c r="T1110" i="1"/>
  <c r="T1104" i="1"/>
  <c r="T1185" i="1"/>
  <c r="T1168" i="1"/>
  <c r="T1232" i="1"/>
  <c r="T1138" i="1"/>
  <c r="T1217" i="1"/>
  <c r="T1156" i="1"/>
  <c r="T1092" i="1"/>
  <c r="T1192" i="1"/>
  <c r="T1143" i="1"/>
  <c r="T1121" i="1"/>
  <c r="T1220" i="1"/>
  <c r="T1224" i="1"/>
  <c r="T1212" i="1"/>
  <c r="T1207" i="1"/>
  <c r="T1144" i="1"/>
  <c r="T1128" i="1"/>
  <c r="T1234" i="1"/>
  <c r="T1105" i="1"/>
  <c r="T1195" i="1"/>
  <c r="T1155" i="1"/>
  <c r="T1175" i="1"/>
  <c r="T1200" i="1"/>
  <c r="T1214" i="1"/>
  <c r="T1176" i="1"/>
  <c r="T1115" i="1"/>
  <c r="T1215" i="1"/>
  <c r="T1228" i="1"/>
  <c r="T1097" i="1"/>
  <c r="T1170" i="1"/>
  <c r="T1127" i="1"/>
  <c r="T1096" i="1"/>
  <c r="T1211" i="1"/>
  <c r="T1114" i="1"/>
  <c r="T1125" i="1"/>
  <c r="T1231" i="1"/>
  <c r="T1172" i="1"/>
  <c r="T1210" i="1"/>
  <c r="T1206" i="1"/>
  <c r="T1111" i="1"/>
  <c r="T1147" i="1"/>
  <c r="T1113" i="1"/>
  <c r="T1112" i="1"/>
  <c r="T1233" i="1"/>
  <c r="T1118" i="1"/>
  <c r="T1221" i="1"/>
  <c r="T1177" i="1"/>
  <c r="T1173" i="1"/>
  <c r="T1120" i="1"/>
  <c r="T1182" i="1"/>
  <c r="T1191" i="1"/>
  <c r="T1174" i="1"/>
  <c r="T1184" i="1"/>
  <c r="T1142" i="1"/>
  <c r="T1100" i="1"/>
  <c r="T1106" i="1"/>
  <c r="T1188" i="1"/>
  <c r="T1109" i="1"/>
  <c r="T1230" i="1"/>
  <c r="T1197" i="1"/>
  <c r="T1103" i="1"/>
  <c r="T1136" i="1"/>
  <c r="T1116" i="1"/>
  <c r="T1169" i="1"/>
  <c r="T1157" i="1"/>
  <c r="T1189" i="1"/>
  <c r="T1167" i="1"/>
  <c r="T1107" i="1"/>
  <c r="T1108" i="1"/>
  <c r="T1202" i="1"/>
  <c r="T1190" i="1"/>
  <c r="T1160" i="1"/>
  <c r="T1193" i="1"/>
  <c r="T1223" i="1"/>
  <c r="T1137" i="1"/>
  <c r="T1099" i="1"/>
  <c r="T1152" i="1"/>
  <c r="T1296" i="1"/>
  <c r="T1374" i="1"/>
  <c r="T1325" i="1"/>
  <c r="T1630" i="1"/>
  <c r="T1566" i="1"/>
  <c r="T1487" i="1"/>
  <c r="T1467" i="1"/>
  <c r="T1632" i="1"/>
  <c r="T1602" i="1"/>
  <c r="T1567" i="1"/>
  <c r="T1611" i="1"/>
  <c r="T1257" i="1"/>
  <c r="T1399" i="1"/>
  <c r="T1589" i="1"/>
  <c r="T1459" i="1"/>
  <c r="T1531" i="1"/>
  <c r="T1555" i="1"/>
  <c r="T1627" i="1"/>
  <c r="T1365" i="1"/>
  <c r="T1241" i="1"/>
  <c r="T1260" i="1"/>
  <c r="T1554" i="1"/>
  <c r="T1340" i="1"/>
  <c r="T1289" i="1"/>
  <c r="T1410" i="1"/>
  <c r="T1461" i="1"/>
  <c r="T1278" i="1"/>
  <c r="T1270" i="1"/>
  <c r="T1376" i="1"/>
  <c r="T1601" i="1"/>
  <c r="T1491" i="1"/>
  <c r="T1477" i="1"/>
  <c r="T1370" i="1"/>
  <c r="T1326" i="1"/>
  <c r="T1485" i="1"/>
  <c r="T1544" i="1"/>
  <c r="T1646" i="1"/>
  <c r="T1404" i="1"/>
  <c r="T1615" i="1"/>
  <c r="T1471" i="1"/>
  <c r="T1304" i="1"/>
  <c r="T1537" i="1"/>
  <c r="T1348" i="1"/>
  <c r="T1243" i="1"/>
  <c r="T1266" i="1"/>
  <c r="T1237" i="1"/>
  <c r="T1314" i="1"/>
  <c r="T1453" i="1"/>
  <c r="T1614" i="1"/>
  <c r="T1281" i="1"/>
  <c r="T1288" i="1"/>
  <c r="T1411" i="1"/>
  <c r="T1564" i="1"/>
  <c r="T1565" i="1"/>
  <c r="T1486" i="1"/>
  <c r="T1261" i="1"/>
  <c r="T1475" i="1"/>
  <c r="T1428" i="1"/>
  <c r="T1308" i="1"/>
  <c r="T1393" i="1"/>
  <c r="T1379" i="1"/>
  <c r="T1448" i="1"/>
  <c r="T1263" i="1"/>
  <c r="T1649" i="1"/>
  <c r="T1357" i="1"/>
  <c r="T1551" i="1"/>
  <c r="T1244" i="1"/>
  <c r="T1538" i="1"/>
  <c r="T1291" i="1"/>
  <c r="T1352" i="1"/>
  <c r="T1262" i="1"/>
  <c r="T1543" i="1"/>
  <c r="T1591" i="1"/>
  <c r="T1311" i="1"/>
  <c r="T1248" i="1"/>
  <c r="T1394" i="1"/>
  <c r="T1392" i="1"/>
  <c r="T1520" i="1"/>
  <c r="T1303" i="1"/>
  <c r="T1245" i="1"/>
  <c r="T1525" i="1"/>
  <c r="T1484" i="1"/>
  <c r="T1442" i="1"/>
  <c r="T1373" i="1"/>
  <c r="T1598" i="1"/>
  <c r="T1584" i="1"/>
  <c r="T1550" i="1"/>
  <c r="T1292" i="1"/>
  <c r="T1529" i="1"/>
  <c r="T1250" i="1"/>
  <c r="T1449" i="1"/>
  <c r="T1573" i="1"/>
  <c r="T1355" i="1"/>
  <c r="T1546" i="1"/>
  <c r="T1423" i="1"/>
  <c r="T1468" i="1"/>
  <c r="T1597" i="1"/>
  <c r="T1624" i="1"/>
  <c r="T1269" i="1"/>
  <c r="T1621" i="1"/>
  <c r="T1346" i="1"/>
  <c r="T1395" i="1"/>
  <c r="T1408" i="1"/>
  <c r="T1439" i="1"/>
  <c r="T1636" i="1"/>
  <c r="T1465" i="1"/>
  <c r="T1505" i="1"/>
  <c r="T1271" i="1"/>
  <c r="T1333" i="1"/>
  <c r="T1280" i="1"/>
  <c r="T1297" i="1"/>
  <c r="T1371" i="1"/>
  <c r="T1274" i="1"/>
  <c r="T1341" i="1"/>
  <c r="T1267" i="1"/>
  <c r="T1290" i="1"/>
  <c r="T1581" i="1"/>
  <c r="T1521" i="1"/>
  <c r="T1514" i="1"/>
  <c r="T1446" i="1"/>
  <c r="T1490" i="1"/>
  <c r="T1481" i="1"/>
  <c r="T1330" i="1"/>
  <c r="T1390" i="1"/>
  <c r="T1351" i="1"/>
  <c r="T1508" i="1"/>
  <c r="T1557" i="1"/>
  <c r="T1252" i="1"/>
  <c r="T1414" i="1"/>
  <c r="T1498" i="1"/>
  <c r="T1569" i="1"/>
  <c r="T1251" i="1"/>
  <c r="T1301" i="1"/>
  <c r="T1506" i="1"/>
  <c r="T1424" i="1"/>
  <c r="T1358" i="1"/>
  <c r="T1533" i="1"/>
  <c r="T1625" i="1"/>
  <c r="T1258" i="1"/>
  <c r="T1377" i="1"/>
  <c r="T1247" i="1"/>
  <c r="T1571" i="1"/>
  <c r="T1443" i="1"/>
  <c r="T1613" i="1"/>
  <c r="T1238" i="1"/>
  <c r="T1524" i="1"/>
  <c r="T1259" i="1"/>
  <c r="T1638" i="1"/>
  <c r="T1335" i="1"/>
  <c r="T1353" i="1"/>
  <c r="T1430" i="1"/>
  <c r="T1380" i="1"/>
  <c r="T1354" i="1"/>
  <c r="T1378" i="1"/>
  <c r="T1563" i="1"/>
  <c r="T1478" i="1"/>
  <c r="T1528" i="1"/>
  <c r="T1366" i="1"/>
  <c r="T1583" i="1"/>
  <c r="T1460" i="1"/>
  <c r="T1299" i="1"/>
  <c r="T1327" i="1"/>
  <c r="T1576" i="1"/>
  <c r="T1350" i="1"/>
  <c r="T1586" i="1"/>
  <c r="T1455" i="1"/>
  <c r="T1419" i="1"/>
  <c r="T1249" i="1"/>
  <c r="T1469" i="1"/>
  <c r="T1367" i="1"/>
  <c r="T1590" i="1"/>
  <c r="T1575" i="1"/>
  <c r="T1623" i="1"/>
  <c r="T1386" i="1"/>
  <c r="T1592" i="1"/>
  <c r="T1536" i="1"/>
  <c r="T1476" i="1"/>
  <c r="T1427" i="1"/>
  <c r="T1593" i="1"/>
  <c r="T1599" i="1"/>
  <c r="T1561" i="1"/>
  <c r="T1497" i="1"/>
  <c r="T1318" i="1"/>
  <c r="T1319" i="1"/>
  <c r="T1450" i="1"/>
  <c r="T1385" i="1"/>
  <c r="T1466" i="1"/>
  <c r="T1617" i="1"/>
  <c r="T1323" i="1"/>
  <c r="T1510" i="1"/>
  <c r="T1539" i="1"/>
  <c r="T1610" i="1"/>
  <c r="T1579" i="1"/>
  <c r="T1595" i="1"/>
  <c r="T1255" i="1"/>
  <c r="T1549" i="1"/>
  <c r="T1415" i="1"/>
  <c r="T1628" i="1"/>
  <c r="T1345" i="1"/>
  <c r="T1473" i="1"/>
  <c r="T1604" i="1"/>
  <c r="T1596" i="1"/>
  <c r="T1516" i="1"/>
  <c r="T1605" i="1"/>
  <c r="T1511" i="1"/>
  <c r="T1383" i="1"/>
  <c r="T1294" i="1"/>
  <c r="T1320" i="1"/>
  <c r="T1437" i="1"/>
  <c r="T1398" i="1"/>
  <c r="T1577" i="1"/>
  <c r="T1276" i="1"/>
  <c r="T1552" i="1"/>
  <c r="T1568" i="1"/>
  <c r="T1362" i="1"/>
  <c r="T1295" i="1"/>
  <c r="T1324" i="1"/>
  <c r="T1572" i="1"/>
  <c r="T1283" i="1"/>
  <c r="T1293" i="1"/>
  <c r="T1626" i="1"/>
  <c r="T1608" i="1"/>
  <c r="T1388" i="1"/>
  <c r="T1402" i="1"/>
  <c r="T1578" i="1"/>
  <c r="T1286" i="1"/>
  <c r="T1456" i="1"/>
  <c r="T1462" i="1"/>
  <c r="T1483" i="1"/>
  <c r="T1499" i="1"/>
  <c r="T1548" i="1"/>
  <c r="T1612" i="1"/>
  <c r="T1523" i="1"/>
  <c r="T1527" i="1"/>
  <c r="T1434" i="1"/>
  <c r="T1607" i="1"/>
  <c r="T1363" i="1"/>
  <c r="T1479" i="1"/>
  <c r="T1246" i="1"/>
  <c r="T1403" i="1"/>
  <c r="T1420" i="1"/>
  <c r="T1344" i="1"/>
  <c r="T1482" i="1"/>
  <c r="T1405" i="1"/>
  <c r="T1522" i="1"/>
  <c r="T1313" i="1"/>
  <c r="T1342" i="1"/>
  <c r="T1426" i="1"/>
  <c r="T1315" i="1"/>
  <c r="T1585" i="1"/>
  <c r="T1272" i="1"/>
  <c r="T1309" i="1"/>
  <c r="T1500" i="1"/>
  <c r="T1444" i="1"/>
  <c r="T1412" i="1"/>
  <c r="T1644" i="1"/>
  <c r="T1535" i="1"/>
  <c r="T1305" i="1"/>
  <c r="T1635" i="1"/>
  <c r="T1332" i="1"/>
  <c r="T1432" i="1"/>
  <c r="T1285" i="1"/>
  <c r="T1480" i="1"/>
  <c r="T1648" i="1"/>
  <c r="T1642" i="1"/>
  <c r="T1472" i="1"/>
  <c r="T1488" i="1"/>
  <c r="T1421" i="1"/>
  <c r="T1562" i="1"/>
  <c r="T1254" i="1"/>
  <c r="T1253" i="1"/>
  <c r="T1368" i="1"/>
  <c r="T1240" i="1"/>
  <c r="T1407" i="1"/>
  <c r="T1496" i="1"/>
  <c r="T1556" i="1"/>
  <c r="T1603" i="1"/>
  <c r="T1375" i="1"/>
  <c r="T1532" i="1"/>
  <c r="T1588" i="1"/>
  <c r="T1334" i="1"/>
  <c r="T1389" i="1"/>
  <c r="T1287" i="1"/>
  <c r="T1339" i="1"/>
  <c r="T1440" i="1"/>
  <c r="T1279" i="1"/>
  <c r="T1416" i="1"/>
  <c r="T1356" i="1"/>
  <c r="T1629" i="1"/>
  <c r="T1277" i="1"/>
  <c r="T1580" i="1"/>
  <c r="T1359" i="1"/>
  <c r="T1387" i="1"/>
  <c r="T1515" i="1"/>
  <c r="T1317" i="1"/>
  <c r="T1364" i="1"/>
  <c r="T1542" i="1"/>
  <c r="T1631" i="1"/>
  <c r="T1647" i="1"/>
  <c r="T1553" i="1"/>
  <c r="T1619" i="1"/>
  <c r="T1268" i="1"/>
  <c r="T1413" i="1"/>
  <c r="T1343" i="1"/>
  <c r="T1284" i="1"/>
  <c r="T1558" i="1"/>
  <c r="T1493" i="1"/>
  <c r="T1435" i="1"/>
  <c r="T1381" i="1"/>
  <c r="T1518" i="1"/>
  <c r="T1463" i="1"/>
  <c r="T1526" i="1"/>
  <c r="T1300" i="1"/>
  <c r="T1239" i="1"/>
  <c r="T1600" i="1"/>
  <c r="T1406" i="1"/>
  <c r="T1338" i="1"/>
  <c r="T1559" i="1"/>
  <c r="T1438" i="1"/>
  <c r="T1457" i="1"/>
  <c r="T1337" i="1"/>
  <c r="T1454" i="1"/>
  <c r="T1451" i="1"/>
  <c r="T1256" i="1"/>
  <c r="T1349" i="1"/>
  <c r="T1545" i="1"/>
  <c r="T1298" i="1"/>
  <c r="T1534" i="1"/>
  <c r="T1361" i="1"/>
  <c r="T1512" i="1"/>
  <c r="T1504" i="1"/>
  <c r="T1273" i="1"/>
  <c r="T1445" i="1"/>
  <c r="T1418" i="1"/>
  <c r="T1372" i="1"/>
  <c r="T1513" i="1"/>
  <c r="T1474" i="1"/>
  <c r="T1594" i="1"/>
  <c r="T1507" i="1"/>
  <c r="T1316" i="1"/>
  <c r="T1384" i="1"/>
  <c r="T1312" i="1"/>
  <c r="T1547" i="1"/>
  <c r="T1634" i="1"/>
  <c r="T1441" i="1"/>
  <c r="T1502" i="1"/>
  <c r="T1264" i="1"/>
  <c r="T1606" i="1"/>
  <c r="T1331" i="1"/>
  <c r="T1401" i="1"/>
  <c r="T1306" i="1"/>
  <c r="T1417" i="1"/>
  <c r="T1322" i="1"/>
  <c r="T1641" i="1"/>
  <c r="T1530" i="1"/>
  <c r="T1275" i="1"/>
  <c r="T1452" i="1"/>
  <c r="T1618" i="1"/>
  <c r="T1645" i="1"/>
  <c r="T1310" i="1"/>
  <c r="T1235" i="1"/>
  <c r="T1458" i="1"/>
  <c r="T1582" i="1"/>
  <c r="T1369" i="1"/>
  <c r="T1391" i="1"/>
  <c r="T1489" i="1"/>
  <c r="T1495" i="1"/>
  <c r="T1622" i="1"/>
  <c r="T1633" i="1"/>
  <c r="T1436" i="1"/>
  <c r="T1587" i="1"/>
  <c r="T1517" i="1"/>
  <c r="T1265" i="1"/>
  <c r="T1540" i="1"/>
  <c r="T1574" i="1"/>
  <c r="T1302" i="1"/>
  <c r="T1503" i="1"/>
  <c r="T1640" i="1"/>
  <c r="T1307" i="1"/>
  <c r="T1639" i="1"/>
  <c r="T1519" i="1"/>
  <c r="T1541" i="1"/>
  <c r="T1492" i="1"/>
  <c r="T1422" i="1"/>
  <c r="T1509" i="1"/>
  <c r="T1609" i="1"/>
  <c r="T1616" i="1"/>
  <c r="T1501" i="1"/>
  <c r="T1560" i="1"/>
  <c r="T1242" i="1"/>
  <c r="T1470" i="1"/>
  <c r="T1397" i="1"/>
  <c r="T1347" i="1"/>
  <c r="T1433" i="1"/>
  <c r="T1431" i="1"/>
  <c r="T1328" i="1"/>
  <c r="T1329" i="1"/>
  <c r="T1336" i="1"/>
  <c r="T1429" i="1"/>
  <c r="T1382" i="1"/>
  <c r="T1282" i="1"/>
  <c r="T1360" i="1"/>
  <c r="T1400" i="1"/>
  <c r="T1643" i="1"/>
  <c r="T1464" i="1"/>
  <c r="T1425" i="1"/>
  <c r="T1447" i="1"/>
  <c r="T1494" i="1"/>
  <c r="T1409" i="1"/>
  <c r="T1637" i="1"/>
  <c r="T1620" i="1"/>
  <c r="T1396" i="1"/>
  <c r="T1570" i="1"/>
  <c r="T1236" i="1"/>
  <c r="T1321" i="1"/>
  <c r="T1684" i="1"/>
  <c r="T1675" i="1"/>
  <c r="T1683" i="1"/>
  <c r="T1696" i="1"/>
  <c r="T1664" i="1"/>
  <c r="T1677" i="1"/>
  <c r="T1654" i="1"/>
  <c r="T1674" i="1"/>
  <c r="T1658" i="1"/>
  <c r="T1687" i="1"/>
  <c r="T1714" i="1"/>
  <c r="T1666" i="1"/>
  <c r="T1655" i="1"/>
  <c r="T1688" i="1"/>
  <c r="T1716" i="1"/>
  <c r="T1676" i="1"/>
  <c r="T1686" i="1"/>
  <c r="T1711" i="1"/>
  <c r="T1707" i="1"/>
  <c r="T1697" i="1"/>
  <c r="T1704" i="1"/>
  <c r="T1695" i="1"/>
  <c r="T1706" i="1"/>
  <c r="T1660" i="1"/>
  <c r="T1682" i="1"/>
  <c r="T1700" i="1"/>
  <c r="T1678" i="1"/>
  <c r="T1668" i="1"/>
  <c r="T1718" i="1"/>
  <c r="T1689" i="1"/>
  <c r="T1651" i="1"/>
  <c r="T1662" i="1"/>
  <c r="T1685" i="1"/>
  <c r="T1659" i="1"/>
  <c r="T1673" i="1"/>
  <c r="T1667" i="1"/>
  <c r="T1709" i="1"/>
  <c r="T1713" i="1"/>
  <c r="T1669" i="1"/>
  <c r="T1656" i="1"/>
  <c r="T1681" i="1"/>
  <c r="T1693" i="1"/>
  <c r="T1657" i="1"/>
  <c r="T1698" i="1"/>
  <c r="T1691" i="1"/>
  <c r="T1699" i="1"/>
  <c r="T1694" i="1"/>
  <c r="T1703" i="1"/>
  <c r="T1701" i="1"/>
  <c r="T1708" i="1"/>
  <c r="T1692" i="1"/>
  <c r="T1715" i="1"/>
  <c r="T1652" i="1"/>
  <c r="T1672" i="1"/>
  <c r="T1650" i="1"/>
  <c r="T1712" i="1"/>
  <c r="T1653" i="1"/>
  <c r="T1661" i="1"/>
  <c r="T1717" i="1"/>
  <c r="T1679" i="1"/>
  <c r="T1680" i="1"/>
  <c r="T1670" i="1"/>
  <c r="T1663" i="1"/>
  <c r="T1671" i="1"/>
  <c r="T1690" i="1"/>
  <c r="T1710" i="1"/>
  <c r="T1665" i="1"/>
  <c r="T1705" i="1"/>
  <c r="T1702" i="1"/>
  <c r="T1769" i="1"/>
  <c r="T1816" i="1"/>
  <c r="T1860" i="1"/>
  <c r="T1734" i="1"/>
  <c r="T1781" i="1"/>
  <c r="T1722" i="1"/>
  <c r="T1853" i="1"/>
  <c r="T1749" i="1"/>
  <c r="T1725" i="1"/>
  <c r="T1839" i="1"/>
  <c r="T1726" i="1"/>
  <c r="T1831" i="1"/>
  <c r="T1872" i="1"/>
  <c r="T1741" i="1"/>
  <c r="T1801" i="1"/>
  <c r="T1804" i="1"/>
  <c r="T1848" i="1"/>
  <c r="T1745" i="1"/>
  <c r="T1806" i="1"/>
  <c r="T1752" i="1"/>
  <c r="T1802" i="1"/>
  <c r="T1756" i="1"/>
  <c r="T1811" i="1"/>
  <c r="T1817" i="1"/>
  <c r="T1788" i="1"/>
  <c r="T1743" i="1"/>
  <c r="T1809" i="1"/>
  <c r="T1753" i="1"/>
  <c r="T1774" i="1"/>
  <c r="T1740" i="1"/>
  <c r="T1728" i="1"/>
  <c r="T1785" i="1"/>
  <c r="T1803" i="1"/>
  <c r="T1854" i="1"/>
  <c r="T1739" i="1"/>
  <c r="T1786" i="1"/>
  <c r="T1865" i="1"/>
  <c r="T1822" i="1"/>
  <c r="T1757" i="1"/>
  <c r="T1845" i="1"/>
  <c r="T1773" i="1"/>
  <c r="T1790" i="1"/>
  <c r="T1844" i="1"/>
  <c r="T1783" i="1"/>
  <c r="T1812" i="1"/>
  <c r="T1735" i="1"/>
  <c r="T1793" i="1"/>
  <c r="T1779" i="1"/>
  <c r="T1730" i="1"/>
  <c r="T1763" i="1"/>
  <c r="T1736" i="1"/>
  <c r="T1744" i="1"/>
  <c r="T1836" i="1"/>
  <c r="T1784" i="1"/>
  <c r="T1818" i="1"/>
  <c r="T1789" i="1"/>
  <c r="T1841" i="1"/>
  <c r="T1819" i="1"/>
  <c r="T1724" i="1"/>
  <c r="T1797" i="1"/>
  <c r="T1823" i="1"/>
  <c r="T1720" i="1"/>
  <c r="T1747" i="1"/>
  <c r="T1830" i="1"/>
  <c r="T1840" i="1"/>
  <c r="T1838" i="1"/>
  <c r="T1857" i="1"/>
  <c r="T1746" i="1"/>
  <c r="T1828" i="1"/>
  <c r="T1792" i="1"/>
  <c r="T1850" i="1"/>
  <c r="T1778" i="1"/>
  <c r="T1771" i="1"/>
  <c r="T1751" i="1"/>
  <c r="T1810" i="1"/>
  <c r="T1859" i="1"/>
  <c r="T1815" i="1"/>
  <c r="T1795" i="1"/>
  <c r="T1727" i="1"/>
  <c r="T1737" i="1"/>
  <c r="T1852" i="1"/>
  <c r="T1765" i="1"/>
  <c r="T1813" i="1"/>
  <c r="T1833" i="1"/>
  <c r="T1824" i="1"/>
  <c r="T1856" i="1"/>
  <c r="T1808" i="1"/>
  <c r="T1755" i="1"/>
  <c r="T1832" i="1"/>
  <c r="T1798" i="1"/>
  <c r="T1732" i="1"/>
  <c r="T1742" i="1"/>
  <c r="T1719" i="1"/>
  <c r="T1729" i="1"/>
  <c r="T1855" i="1"/>
  <c r="T1800" i="1"/>
  <c r="T1750" i="1"/>
  <c r="T1851" i="1"/>
  <c r="T1875" i="1"/>
  <c r="T1787" i="1"/>
  <c r="T1834" i="1"/>
  <c r="T1826" i="1"/>
  <c r="T1767" i="1"/>
  <c r="T1758" i="1"/>
  <c r="T1867" i="1"/>
  <c r="T1814" i="1"/>
  <c r="T1782" i="1"/>
  <c r="T1754" i="1"/>
  <c r="T1761" i="1"/>
  <c r="T1791" i="1"/>
  <c r="T1871" i="1"/>
  <c r="T1805" i="1"/>
  <c r="T1796" i="1"/>
  <c r="T1846" i="1"/>
  <c r="T1807" i="1"/>
  <c r="T1759" i="1"/>
  <c r="T1723" i="1"/>
  <c r="T1821" i="1"/>
  <c r="T1874" i="1"/>
  <c r="T1863" i="1"/>
  <c r="T1799" i="1"/>
  <c r="T1733" i="1"/>
  <c r="T1849" i="1"/>
  <c r="T1842" i="1"/>
  <c r="T1868" i="1"/>
  <c r="T1777" i="1"/>
  <c r="T1869" i="1"/>
  <c r="T1876" i="1"/>
  <c r="T1748" i="1"/>
  <c r="T1825" i="1"/>
  <c r="T1835" i="1"/>
  <c r="T1794" i="1"/>
  <c r="T1772" i="1"/>
  <c r="T1775" i="1"/>
  <c r="T1721" i="1"/>
  <c r="T1764" i="1"/>
  <c r="T1731" i="1"/>
  <c r="T1837" i="1"/>
  <c r="T1776" i="1"/>
  <c r="T1738" i="1"/>
  <c r="T1861" i="1"/>
  <c r="T1827" i="1"/>
  <c r="T1820" i="1"/>
  <c r="T1864" i="1"/>
  <c r="T1866" i="1"/>
  <c r="T1762" i="1"/>
  <c r="T1847" i="1"/>
  <c r="T1877" i="1"/>
  <c r="T1843" i="1"/>
  <c r="T1873" i="1"/>
  <c r="T1862" i="1"/>
  <c r="T1870" i="1"/>
  <c r="T1760" i="1"/>
  <c r="T1770" i="1"/>
  <c r="T1766" i="1"/>
  <c r="T1768" i="1"/>
  <c r="T1829" i="1"/>
  <c r="T1858" i="1"/>
  <c r="T1780" i="1"/>
  <c r="T1910" i="1"/>
  <c r="T1885" i="1"/>
  <c r="T1878" i="1"/>
  <c r="T1903" i="1"/>
  <c r="T1895" i="1"/>
  <c r="T1894" i="1"/>
  <c r="T1904" i="1"/>
  <c r="T1896" i="1"/>
  <c r="T1905" i="1"/>
  <c r="T1899" i="1"/>
  <c r="T1893" i="1"/>
  <c r="T1915" i="1"/>
  <c r="T1888" i="1"/>
  <c r="T1897" i="1"/>
  <c r="T1898" i="1"/>
  <c r="T1879" i="1"/>
  <c r="T1902" i="1"/>
  <c r="T1912" i="1"/>
  <c r="T1913" i="1"/>
  <c r="T1900" i="1"/>
  <c r="T1884" i="1"/>
  <c r="T1881" i="1"/>
  <c r="T1907" i="1"/>
  <c r="T1911" i="1"/>
  <c r="T1901" i="1"/>
  <c r="T1906" i="1"/>
  <c r="T1891" i="1"/>
  <c r="T1890" i="1"/>
  <c r="T1909" i="1"/>
  <c r="T1892" i="1"/>
  <c r="T1880" i="1"/>
  <c r="T1886" i="1"/>
  <c r="T1889" i="1"/>
  <c r="T1908" i="1"/>
  <c r="T1883" i="1"/>
  <c r="T1882" i="1"/>
  <c r="T1887" i="1"/>
  <c r="T1914" i="1"/>
  <c r="S134" i="1"/>
  <c r="U134" i="1" s="1"/>
  <c r="S163" i="1"/>
  <c r="U163" i="1" s="1"/>
  <c r="S73" i="1"/>
  <c r="U73" i="1" s="1"/>
  <c r="S92" i="1"/>
  <c r="U92" i="1" s="1"/>
  <c r="S85" i="1"/>
  <c r="S164" i="1"/>
  <c r="U164" i="1" s="1"/>
  <c r="S165" i="1"/>
  <c r="U165" i="1" s="1"/>
  <c r="S204" i="1"/>
  <c r="U204" i="1" s="1"/>
  <c r="S71" i="1"/>
  <c r="U71" i="1" s="1"/>
  <c r="S91" i="1"/>
  <c r="U91" i="1" s="1"/>
  <c r="S147" i="1"/>
  <c r="U147" i="1" s="1"/>
  <c r="S94" i="1"/>
  <c r="U94" i="1" s="1"/>
  <c r="S333" i="1"/>
  <c r="S168" i="1"/>
  <c r="U168" i="1" s="1"/>
  <c r="S84" i="1"/>
  <c r="U84" i="1" s="1"/>
  <c r="S173" i="1"/>
  <c r="U173" i="1" s="1"/>
  <c r="S279" i="1"/>
  <c r="U279" i="1" s="1"/>
  <c r="S132" i="1"/>
  <c r="U132" i="1" s="1"/>
  <c r="S46" i="1"/>
  <c r="U46" i="1" s="1"/>
  <c r="S41" i="1"/>
  <c r="U41" i="1" s="1"/>
  <c r="S166" i="1"/>
  <c r="S211" i="1"/>
  <c r="U211" i="1" s="1"/>
  <c r="S138" i="1"/>
  <c r="U138" i="1" s="1"/>
  <c r="S267" i="1"/>
  <c r="U267" i="1" s="1"/>
  <c r="S176" i="1"/>
  <c r="U176" i="1" s="1"/>
  <c r="S35" i="1"/>
  <c r="U35" i="1" s="1"/>
  <c r="S162" i="1"/>
  <c r="U162" i="1" s="1"/>
  <c r="S208" i="1"/>
  <c r="U208" i="1" s="1"/>
  <c r="S175" i="1"/>
  <c r="S235" i="1"/>
  <c r="U235" i="1" s="1"/>
  <c r="S282" i="1"/>
  <c r="U282" i="1" s="1"/>
  <c r="S184" i="1"/>
  <c r="U184" i="1" s="1"/>
  <c r="S7" i="1"/>
  <c r="U7" i="1" s="1"/>
  <c r="S268" i="1"/>
  <c r="U268" i="1" s="1"/>
  <c r="S170" i="1"/>
  <c r="U170" i="1" s="1"/>
  <c r="S5" i="1"/>
  <c r="U5" i="1" s="1"/>
  <c r="S6" i="1"/>
  <c r="S194" i="1"/>
  <c r="U194" i="1" s="1"/>
  <c r="S124" i="1"/>
  <c r="U124" i="1" s="1"/>
  <c r="S40" i="1"/>
  <c r="U40" i="1" s="1"/>
  <c r="S321" i="1"/>
  <c r="U321" i="1" s="1"/>
  <c r="S75" i="1"/>
  <c r="U75" i="1" s="1"/>
  <c r="S265" i="1"/>
  <c r="U265" i="1" s="1"/>
  <c r="S249" i="1"/>
  <c r="U249" i="1" s="1"/>
  <c r="S25" i="1"/>
  <c r="S72" i="1"/>
  <c r="U72" i="1" s="1"/>
  <c r="S248" i="1"/>
  <c r="U248" i="1" s="1"/>
  <c r="S50" i="1"/>
  <c r="U50" i="1" s="1"/>
  <c r="S129" i="1"/>
  <c r="U129" i="1" s="1"/>
  <c r="S14" i="1"/>
  <c r="U14" i="1" s="1"/>
  <c r="S229" i="1"/>
  <c r="U229" i="1" s="1"/>
  <c r="S209" i="1"/>
  <c r="U209" i="1" s="1"/>
  <c r="S195" i="1"/>
  <c r="S120" i="1"/>
  <c r="U120" i="1" s="1"/>
  <c r="S188" i="1"/>
  <c r="U188" i="1" s="1"/>
  <c r="S22" i="1"/>
  <c r="U22" i="1" s="1"/>
  <c r="S125" i="1"/>
  <c r="U125" i="1" s="1"/>
  <c r="S60" i="1"/>
  <c r="U60" i="1" s="1"/>
  <c r="S114" i="1"/>
  <c r="U114" i="1" s="1"/>
  <c r="S240" i="1"/>
  <c r="U240" i="1" s="1"/>
  <c r="S74" i="1"/>
  <c r="S104" i="1"/>
  <c r="U104" i="1" s="1"/>
  <c r="S102" i="1"/>
  <c r="U102" i="1" s="1"/>
  <c r="S26" i="1"/>
  <c r="U26" i="1" s="1"/>
  <c r="S10" i="1"/>
  <c r="U10" i="1" s="1"/>
  <c r="S97" i="1"/>
  <c r="U97" i="1" s="1"/>
  <c r="S178" i="1"/>
  <c r="U178" i="1" s="1"/>
  <c r="S105" i="1"/>
  <c r="U105" i="1" s="1"/>
  <c r="S192" i="1"/>
  <c r="S18" i="1"/>
  <c r="U18" i="1" s="1"/>
  <c r="S260" i="1"/>
  <c r="U260" i="1" s="1"/>
  <c r="S152" i="1"/>
  <c r="U152" i="1" s="1"/>
  <c r="S247" i="1"/>
  <c r="U247" i="1" s="1"/>
  <c r="S66" i="1"/>
  <c r="U66" i="1" s="1"/>
  <c r="S201" i="1"/>
  <c r="U201" i="1" s="1"/>
  <c r="S43" i="1"/>
  <c r="U43" i="1" s="1"/>
  <c r="S186" i="1"/>
  <c r="S244" i="1"/>
  <c r="U244" i="1" s="1"/>
  <c r="S221" i="1"/>
  <c r="U221" i="1" s="1"/>
  <c r="S187" i="1"/>
  <c r="U187" i="1" s="1"/>
  <c r="S98" i="1"/>
  <c r="U98" i="1" s="1"/>
  <c r="S189" i="1"/>
  <c r="U189" i="1" s="1"/>
  <c r="S312" i="1"/>
  <c r="U312" i="1" s="1"/>
  <c r="S243" i="1"/>
  <c r="U243" i="1" s="1"/>
  <c r="S119" i="1"/>
  <c r="S156" i="1"/>
  <c r="U156" i="1" s="1"/>
  <c r="S99" i="1"/>
  <c r="U99" i="1" s="1"/>
  <c r="S103" i="1"/>
  <c r="U103" i="1" s="1"/>
  <c r="S255" i="1"/>
  <c r="U255" i="1" s="1"/>
  <c r="S239" i="1"/>
  <c r="U239" i="1" s="1"/>
  <c r="S113" i="1"/>
  <c r="U113" i="1" s="1"/>
  <c r="S320" i="1"/>
  <c r="U320" i="1" s="1"/>
  <c r="S48" i="1"/>
  <c r="S314" i="1"/>
  <c r="U314" i="1" s="1"/>
  <c r="S57" i="1"/>
  <c r="U57" i="1" s="1"/>
  <c r="S130" i="1"/>
  <c r="U130" i="1" s="1"/>
  <c r="S131" i="1"/>
  <c r="U131" i="1" s="1"/>
  <c r="S250" i="1"/>
  <c r="U250" i="1" s="1"/>
  <c r="S34" i="1"/>
  <c r="U34" i="1" s="1"/>
  <c r="S83" i="1"/>
  <c r="U83" i="1" s="1"/>
  <c r="S117" i="1"/>
  <c r="S216" i="1"/>
  <c r="U216" i="1" s="1"/>
  <c r="S108" i="1"/>
  <c r="U108" i="1" s="1"/>
  <c r="S283" i="1"/>
  <c r="U283" i="1" s="1"/>
  <c r="S68" i="1"/>
  <c r="U68" i="1" s="1"/>
  <c r="S21" i="1"/>
  <c r="U21" i="1" s="1"/>
  <c r="S51" i="1"/>
  <c r="U51" i="1" s="1"/>
  <c r="S231" i="1"/>
  <c r="U231" i="1" s="1"/>
  <c r="S127" i="1"/>
  <c r="S137" i="1"/>
  <c r="U137" i="1" s="1"/>
  <c r="S302" i="1"/>
  <c r="U302" i="1" s="1"/>
  <c r="S305" i="1"/>
  <c r="U305" i="1" s="1"/>
  <c r="S226" i="1"/>
  <c r="U226" i="1" s="1"/>
  <c r="S206" i="1"/>
  <c r="U206" i="1" s="1"/>
  <c r="S238" i="1"/>
  <c r="U238" i="1" s="1"/>
  <c r="S79" i="1"/>
  <c r="U79" i="1" s="1"/>
  <c r="S36" i="1"/>
  <c r="S142" i="1"/>
  <c r="U142" i="1" s="1"/>
  <c r="S93" i="1"/>
  <c r="U93" i="1" s="1"/>
  <c r="S135" i="1"/>
  <c r="U135" i="1" s="1"/>
  <c r="S141" i="1"/>
  <c r="U141" i="1" s="1"/>
  <c r="S284" i="1"/>
  <c r="U284" i="1" s="1"/>
  <c r="S69" i="1"/>
  <c r="S110" i="1"/>
  <c r="S198" i="1"/>
  <c r="S100" i="1"/>
  <c r="U100" i="1" s="1"/>
  <c r="S87" i="1"/>
  <c r="U87" i="1" s="1"/>
  <c r="S11" i="1"/>
  <c r="U11" i="1" s="1"/>
  <c r="S8" i="1"/>
  <c r="U8" i="1" s="1"/>
  <c r="S42" i="1"/>
  <c r="U42" i="1" s="1"/>
  <c r="S111" i="1"/>
  <c r="S207" i="1"/>
  <c r="S310" i="1"/>
  <c r="S246" i="1"/>
  <c r="U246" i="1" s="1"/>
  <c r="S133" i="1"/>
  <c r="S167" i="1"/>
  <c r="U167" i="1" s="1"/>
  <c r="S327" i="1"/>
  <c r="U327" i="1" s="1"/>
  <c r="S139" i="1"/>
  <c r="S301" i="1"/>
  <c r="S306" i="1"/>
  <c r="S56" i="1"/>
  <c r="S58" i="1"/>
  <c r="U58" i="1" s="1"/>
  <c r="S148" i="1"/>
  <c r="S190" i="1"/>
  <c r="U190" i="1" s="1"/>
  <c r="S290" i="1"/>
  <c r="U290" i="1" s="1"/>
  <c r="S76" i="1"/>
  <c r="S296" i="1"/>
  <c r="S324" i="1"/>
  <c r="S217" i="1"/>
  <c r="S223" i="1"/>
  <c r="U223" i="1" s="1"/>
  <c r="S77" i="1"/>
  <c r="S311" i="1"/>
  <c r="U311" i="1" s="1"/>
  <c r="S262" i="1"/>
  <c r="U262" i="1" s="1"/>
  <c r="S121" i="1"/>
  <c r="S169" i="1"/>
  <c r="S67" i="1"/>
  <c r="S80" i="1"/>
  <c r="S45" i="1"/>
  <c r="U45" i="1" s="1"/>
  <c r="S234" i="1"/>
  <c r="S326" i="1"/>
  <c r="U326" i="1" s="1"/>
  <c r="S225" i="1"/>
  <c r="S242" i="1"/>
  <c r="S264" i="1"/>
  <c r="S28" i="1"/>
  <c r="S274" i="1"/>
  <c r="S313" i="1"/>
  <c r="S144" i="1"/>
  <c r="S180" i="1"/>
  <c r="S323" i="1"/>
  <c r="S319" i="1"/>
  <c r="S89" i="1"/>
  <c r="S233" i="1"/>
  <c r="S49" i="1"/>
  <c r="S30" i="1"/>
  <c r="S158" i="1"/>
  <c r="S263" i="1"/>
  <c r="S295" i="1"/>
  <c r="S281" i="1"/>
  <c r="S161" i="1"/>
  <c r="S52" i="1"/>
  <c r="S269" i="1"/>
  <c r="S191" i="1"/>
  <c r="S61" i="1"/>
  <c r="S329" i="1"/>
  <c r="S197" i="1"/>
  <c r="S12" i="1"/>
  <c r="S122" i="1"/>
  <c r="S308" i="1"/>
  <c r="S47" i="1"/>
  <c r="S44" i="1"/>
  <c r="S307" i="1"/>
  <c r="S292" i="1"/>
  <c r="S266" i="1"/>
  <c r="S23" i="1"/>
  <c r="S3" i="1"/>
  <c r="S24" i="1"/>
  <c r="S13" i="1"/>
  <c r="S53" i="1"/>
  <c r="S88" i="1"/>
  <c r="S54" i="1"/>
  <c r="S59" i="1"/>
  <c r="S227" i="1"/>
  <c r="S33" i="1"/>
  <c r="S304" i="1"/>
  <c r="S230" i="1"/>
  <c r="S16" i="1"/>
  <c r="S154" i="1"/>
  <c r="S330" i="1"/>
  <c r="S78" i="1"/>
  <c r="S196" i="1"/>
  <c r="S256" i="1"/>
  <c r="S62" i="1"/>
  <c r="S237" i="1"/>
  <c r="S160" i="1"/>
  <c r="S140" i="1"/>
  <c r="S4" i="1"/>
  <c r="S151" i="1"/>
  <c r="S19" i="1"/>
  <c r="S222" i="1"/>
  <c r="S150" i="1"/>
  <c r="S177" i="1"/>
  <c r="S20" i="1"/>
  <c r="S228" i="1"/>
  <c r="S252" i="1"/>
  <c r="S202" i="1"/>
  <c r="S298" i="1"/>
  <c r="S271" i="1"/>
  <c r="S199" i="1"/>
  <c r="S205" i="1"/>
  <c r="S101" i="1"/>
  <c r="S179" i="1"/>
  <c r="S81" i="1"/>
  <c r="S109" i="1"/>
  <c r="S254" i="1"/>
  <c r="S126" i="1"/>
  <c r="S291" i="1"/>
  <c r="S32" i="1"/>
  <c r="S39" i="1"/>
  <c r="S294" i="1"/>
  <c r="S64" i="1"/>
  <c r="S270" i="1"/>
  <c r="S315" i="1"/>
  <c r="S38" i="1"/>
  <c r="S245" i="1"/>
  <c r="S261" i="1"/>
  <c r="S172" i="1"/>
  <c r="S116" i="1"/>
  <c r="S215" i="1"/>
  <c r="S146" i="1"/>
  <c r="S275" i="1"/>
  <c r="S90" i="1"/>
  <c r="S123" i="1"/>
  <c r="S82" i="1"/>
  <c r="S289" i="1"/>
  <c r="S299" i="1"/>
  <c r="S318" i="1"/>
  <c r="S309" i="1"/>
  <c r="S181" i="1"/>
  <c r="S316" i="1"/>
  <c r="S86" i="1"/>
  <c r="S112" i="1"/>
  <c r="S106" i="1"/>
  <c r="S286" i="1"/>
  <c r="S300" i="1"/>
  <c r="S145" i="1"/>
  <c r="S259" i="1"/>
  <c r="S328" i="1"/>
  <c r="S236" i="1"/>
  <c r="S251" i="1"/>
  <c r="S37" i="1"/>
  <c r="S15" i="1"/>
  <c r="S258" i="1"/>
  <c r="S212" i="1"/>
  <c r="S70" i="1"/>
  <c r="S63" i="1"/>
  <c r="S219" i="1"/>
  <c r="S159" i="1"/>
  <c r="S143" i="1"/>
  <c r="S257" i="1"/>
  <c r="S278" i="1"/>
  <c r="S9" i="1"/>
  <c r="S220" i="1"/>
  <c r="S214" i="1"/>
  <c r="S31" i="1"/>
  <c r="S174" i="1"/>
  <c r="S107" i="1"/>
  <c r="S241" i="1"/>
  <c r="S55" i="1"/>
  <c r="S149" i="1"/>
  <c r="S285" i="1"/>
  <c r="S95" i="1"/>
  <c r="S183" i="1"/>
  <c r="S200" i="1"/>
  <c r="S17" i="1"/>
  <c r="S155" i="1"/>
  <c r="S317" i="1"/>
  <c r="S332" i="1"/>
  <c r="S272" i="1"/>
  <c r="S287" i="1"/>
  <c r="S96" i="1"/>
  <c r="S297" i="1"/>
  <c r="S218" i="1"/>
  <c r="S213" i="1"/>
  <c r="S253" i="1"/>
  <c r="S171" i="1"/>
  <c r="S157" i="1"/>
  <c r="S65" i="1"/>
  <c r="S27" i="1"/>
  <c r="S276" i="1"/>
  <c r="S115" i="1"/>
  <c r="S273" i="1"/>
  <c r="S136" i="1"/>
  <c r="S193" i="1"/>
  <c r="S322" i="1"/>
  <c r="S182" i="1"/>
  <c r="S203" i="1"/>
  <c r="S118" i="1"/>
  <c r="S210" i="1"/>
  <c r="S331" i="1"/>
  <c r="S224" i="1"/>
  <c r="S277" i="1"/>
  <c r="S288" i="1"/>
  <c r="S303" i="1"/>
  <c r="S280" i="1"/>
  <c r="S293" i="1"/>
  <c r="S128" i="1"/>
  <c r="S153" i="1"/>
  <c r="S185" i="1"/>
  <c r="S232" i="1"/>
  <c r="S325" i="1"/>
  <c r="S29" i="1"/>
  <c r="S341" i="1"/>
  <c r="S363" i="1"/>
  <c r="S389" i="1"/>
  <c r="S387" i="1"/>
  <c r="S349" i="1"/>
  <c r="S357" i="1"/>
  <c r="S359" i="1"/>
  <c r="S383" i="1"/>
  <c r="S378" i="1"/>
  <c r="S358" i="1"/>
  <c r="S371" i="1"/>
  <c r="S356" i="1"/>
  <c r="S375" i="1"/>
  <c r="S338" i="1"/>
  <c r="S391" i="1"/>
  <c r="S352" i="1"/>
  <c r="S360" i="1"/>
  <c r="S379" i="1"/>
  <c r="S384" i="1"/>
  <c r="S396" i="1"/>
  <c r="S355" i="1"/>
  <c r="S372" i="1"/>
  <c r="S390" i="1"/>
  <c r="S377" i="1"/>
  <c r="S373" i="1"/>
  <c r="S370" i="1"/>
  <c r="S382" i="1"/>
  <c r="S397" i="1"/>
  <c r="S365" i="1"/>
  <c r="S374" i="1"/>
  <c r="S380" i="1"/>
  <c r="S347" i="1"/>
  <c r="S344" i="1"/>
  <c r="S366" i="1"/>
  <c r="S394" i="1"/>
  <c r="S362" i="1"/>
  <c r="S350" i="1"/>
  <c r="S364" i="1"/>
  <c r="S361" i="1"/>
  <c r="S345" i="1"/>
  <c r="S393" i="1"/>
  <c r="S337" i="1"/>
  <c r="S398" i="1"/>
  <c r="S336" i="1"/>
  <c r="S388" i="1"/>
  <c r="S381" i="1"/>
  <c r="S353" i="1"/>
  <c r="S376" i="1"/>
  <c r="S368" i="1"/>
  <c r="S335" i="1"/>
  <c r="S348" i="1"/>
  <c r="S369" i="1"/>
  <c r="S340" i="1"/>
  <c r="S385" i="1"/>
  <c r="S386" i="1"/>
  <c r="S367" i="1"/>
  <c r="S351" i="1"/>
  <c r="S334" i="1"/>
  <c r="S395" i="1"/>
  <c r="S339" i="1"/>
  <c r="S346" i="1"/>
  <c r="S354" i="1"/>
  <c r="S392" i="1"/>
  <c r="S342" i="1"/>
  <c r="S343" i="1"/>
  <c r="S768" i="1"/>
  <c r="S569" i="1"/>
  <c r="S671" i="1"/>
  <c r="S543" i="1"/>
  <c r="S731" i="1"/>
  <c r="S784" i="1"/>
  <c r="S584" i="1"/>
  <c r="S674" i="1"/>
  <c r="S676" i="1"/>
  <c r="S461" i="1"/>
  <c r="S693" i="1"/>
  <c r="S656" i="1"/>
  <c r="S727" i="1"/>
  <c r="S414" i="1"/>
  <c r="S456" i="1"/>
  <c r="S501" i="1"/>
  <c r="S603" i="1"/>
  <c r="S489" i="1"/>
  <c r="S447" i="1"/>
  <c r="S596" i="1"/>
  <c r="S445" i="1"/>
  <c r="S453" i="1"/>
  <c r="S511" i="1"/>
  <c r="S691" i="1"/>
  <c r="S559" i="1"/>
  <c r="S699" i="1"/>
  <c r="S711" i="1"/>
  <c r="S444" i="1"/>
  <c r="S577" i="1"/>
  <c r="S652" i="1"/>
  <c r="S677" i="1"/>
  <c r="S480" i="1"/>
  <c r="S544" i="1"/>
  <c r="S521" i="1"/>
  <c r="S422" i="1"/>
  <c r="S735" i="1"/>
  <c r="S778" i="1"/>
  <c r="S542" i="1"/>
  <c r="S662" i="1"/>
  <c r="S549" i="1"/>
  <c r="S708" i="1"/>
  <c r="S503" i="1"/>
  <c r="S408" i="1"/>
  <c r="S516" i="1"/>
  <c r="S498" i="1"/>
  <c r="S520" i="1"/>
  <c r="S548" i="1"/>
  <c r="S599" i="1"/>
  <c r="S640" i="1"/>
  <c r="S769" i="1"/>
  <c r="S743" i="1"/>
  <c r="S572" i="1"/>
  <c r="S670" i="1"/>
  <c r="S565" i="1"/>
  <c r="S474" i="1"/>
  <c r="S610" i="1"/>
  <c r="S763" i="1"/>
  <c r="S560" i="1"/>
  <c r="S614" i="1"/>
  <c r="S540" i="1"/>
  <c r="S412" i="1"/>
  <c r="S517" i="1"/>
  <c r="S435" i="1"/>
  <c r="S583" i="1"/>
  <c r="S602" i="1"/>
  <c r="S470" i="1"/>
  <c r="S423" i="1"/>
  <c r="S570" i="1"/>
  <c r="S714" i="1"/>
  <c r="S618" i="1"/>
  <c r="S704" i="1"/>
  <c r="S469" i="1"/>
  <c r="S690" i="1"/>
  <c r="S649" i="1"/>
  <c r="S664" i="1"/>
  <c r="S459" i="1"/>
  <c r="S575" i="1"/>
  <c r="S777" i="1"/>
  <c r="S687" i="1"/>
  <c r="S739" i="1"/>
  <c r="S680" i="1"/>
  <c r="S767" i="1"/>
  <c r="S686" i="1"/>
  <c r="S591" i="1"/>
  <c r="S702" i="1"/>
  <c r="S479" i="1"/>
  <c r="S405" i="1"/>
  <c r="S730" i="1"/>
  <c r="S635" i="1"/>
  <c r="S495" i="1"/>
  <c r="S789" i="1"/>
  <c r="S441" i="1"/>
  <c r="S613" i="1"/>
  <c r="S606" i="1"/>
  <c r="S528" i="1"/>
  <c r="S692" i="1"/>
  <c r="S668" i="1"/>
  <c r="S472" i="1"/>
  <c r="S573" i="1"/>
  <c r="S659" i="1"/>
  <c r="S593" i="1"/>
  <c r="S627" i="1"/>
  <c r="S556" i="1"/>
  <c r="S494" i="1"/>
  <c r="S736" i="1"/>
  <c r="S539" i="1"/>
  <c r="S538" i="1"/>
  <c r="S748" i="1"/>
  <c r="S473" i="1"/>
  <c r="S759" i="1"/>
  <c r="S399" i="1"/>
  <c r="S595" i="1"/>
  <c r="S695" i="1"/>
  <c r="S424" i="1"/>
  <c r="S490" i="1"/>
  <c r="S509" i="1"/>
  <c r="S741" i="1"/>
  <c r="S745" i="1"/>
  <c r="S742" i="1"/>
  <c r="S750" i="1"/>
  <c r="S773" i="1"/>
  <c r="S726" i="1"/>
  <c r="S766" i="1"/>
  <c r="S512" i="1"/>
  <c r="S425" i="1"/>
  <c r="S417" i="1"/>
  <c r="S648" i="1"/>
  <c r="S574" i="1"/>
  <c r="S475" i="1"/>
  <c r="S623" i="1"/>
  <c r="S446" i="1"/>
  <c r="S779" i="1"/>
  <c r="S482" i="1"/>
  <c r="S586" i="1"/>
  <c r="S666" i="1"/>
  <c r="S481" i="1"/>
  <c r="S616" i="1"/>
  <c r="S657" i="1"/>
  <c r="S440" i="1"/>
  <c r="S761" i="1"/>
  <c r="S581" i="1"/>
  <c r="S523" i="1"/>
  <c r="S622" i="1"/>
  <c r="S740" i="1"/>
  <c r="S478" i="1"/>
  <c r="S771" i="1"/>
  <c r="S433" i="1"/>
  <c r="S792" i="1"/>
  <c r="S400" i="1"/>
  <c r="S589" i="1"/>
  <c r="S679" i="1"/>
  <c r="S621" i="1"/>
  <c r="S788" i="1"/>
  <c r="S411" i="1"/>
  <c r="S488" i="1"/>
  <c r="S460" i="1"/>
  <c r="S526" i="1"/>
  <c r="S658" i="1"/>
  <c r="S733" i="1"/>
  <c r="S492" i="1"/>
  <c r="S471" i="1"/>
  <c r="S683" i="1"/>
  <c r="S605" i="1"/>
  <c r="S427" i="1"/>
  <c r="S449" i="1"/>
  <c r="S641" i="1"/>
  <c r="S609" i="1"/>
  <c r="S624" i="1"/>
  <c r="S669" i="1"/>
  <c r="S634" i="1"/>
  <c r="S547" i="1"/>
  <c r="S419" i="1"/>
  <c r="S410" i="1"/>
  <c r="S716" i="1"/>
  <c r="S496" i="1"/>
  <c r="S555" i="1"/>
  <c r="S737" i="1"/>
  <c r="S403" i="1"/>
  <c r="S738" i="1"/>
  <c r="S434" i="1"/>
  <c r="S578" i="1"/>
  <c r="S772" i="1"/>
  <c r="S698" i="1"/>
  <c r="S611" i="1"/>
  <c r="S476" i="1"/>
  <c r="S625" i="1"/>
  <c r="S404" i="1"/>
  <c r="S553" i="1"/>
  <c r="S416" i="1"/>
  <c r="S783" i="1"/>
  <c r="S484" i="1"/>
  <c r="S513" i="1"/>
  <c r="S415" i="1"/>
  <c r="S442" i="1"/>
  <c r="S717" i="1"/>
  <c r="S401" i="1"/>
  <c r="S782" i="1"/>
  <c r="S438" i="1"/>
  <c r="S729" i="1"/>
  <c r="S588" i="1"/>
  <c r="S462" i="1"/>
  <c r="S426" i="1"/>
  <c r="S700" i="1"/>
  <c r="S720" i="1"/>
  <c r="S678" i="1"/>
  <c r="S483" i="1"/>
  <c r="S585" i="1"/>
  <c r="S552" i="1"/>
  <c r="S707" i="1"/>
  <c r="S628" i="1"/>
  <c r="S654" i="1"/>
  <c r="S407" i="1"/>
  <c r="S786" i="1"/>
  <c r="S518" i="1"/>
  <c r="S644" i="1"/>
  <c r="S457" i="1"/>
  <c r="S463" i="1"/>
  <c r="S431" i="1"/>
  <c r="S632" i="1"/>
  <c r="S774" i="1"/>
  <c r="S746" i="1"/>
  <c r="S665" i="1"/>
  <c r="S762" i="1"/>
  <c r="S747" i="1"/>
  <c r="S524" i="1"/>
  <c r="S558" i="1"/>
  <c r="S713" i="1"/>
  <c r="S497" i="1"/>
  <c r="S590" i="1"/>
  <c r="S448" i="1"/>
  <c r="S486" i="1"/>
  <c r="S770" i="1"/>
  <c r="S650" i="1"/>
  <c r="S561" i="1"/>
  <c r="S612" i="1"/>
  <c r="S675" i="1"/>
  <c r="S535" i="1"/>
  <c r="S409" i="1"/>
  <c r="S619" i="1"/>
  <c r="S696" i="1"/>
  <c r="S728" i="1"/>
  <c r="S532" i="1"/>
  <c r="S493" i="1"/>
  <c r="S638" i="1"/>
  <c r="S418" i="1"/>
  <c r="S580" i="1"/>
  <c r="S753" i="1"/>
  <c r="S631" i="1"/>
  <c r="S694" i="1"/>
  <c r="S527" i="1"/>
  <c r="S756" i="1"/>
  <c r="S485" i="1"/>
  <c r="S436" i="1"/>
  <c r="S651" i="1"/>
  <c r="S508" i="1"/>
  <c r="S642" i="1"/>
  <c r="S645" i="1"/>
  <c r="S697" i="1"/>
  <c r="S451" i="1"/>
  <c r="S420" i="1"/>
  <c r="S689" i="1"/>
  <c r="S630" i="1"/>
  <c r="S545" i="1"/>
  <c r="S550" i="1"/>
  <c r="S775" i="1"/>
  <c r="S522" i="1"/>
  <c r="S646" i="1"/>
  <c r="S601" i="1"/>
  <c r="S525" i="1"/>
  <c r="S468" i="1"/>
  <c r="S732" i="1"/>
  <c r="S600" i="1"/>
  <c r="S660" i="1"/>
  <c r="S780" i="1"/>
  <c r="S594" i="1"/>
  <c r="S724" i="1"/>
  <c r="S402" i="1"/>
  <c r="S566" i="1"/>
  <c r="S541" i="1"/>
  <c r="S755" i="1"/>
  <c r="S617" i="1"/>
  <c r="S703" i="1"/>
  <c r="S491" i="1"/>
  <c r="S758" i="1"/>
  <c r="S502" i="1"/>
  <c r="S685" i="1"/>
  <c r="S734" i="1"/>
  <c r="S465" i="1"/>
  <c r="S785" i="1"/>
  <c r="S633" i="1"/>
  <c r="S531" i="1"/>
  <c r="S564" i="1"/>
  <c r="S587" i="1"/>
  <c r="S636" i="1"/>
  <c r="S500" i="1"/>
  <c r="S705" i="1"/>
  <c r="S530" i="1"/>
  <c r="S752" i="1"/>
  <c r="S710" i="1"/>
  <c r="S536" i="1"/>
  <c r="S663" i="1"/>
  <c r="S647" i="1"/>
  <c r="S487" i="1"/>
  <c r="S722" i="1"/>
  <c r="S604" i="1"/>
  <c r="S454" i="1"/>
  <c r="S760" i="1"/>
  <c r="S506" i="1"/>
  <c r="S637" i="1"/>
  <c r="S439" i="1"/>
  <c r="S721" i="1"/>
  <c r="S515" i="1"/>
  <c r="S563" i="1"/>
  <c r="S413" i="1"/>
  <c r="S682" i="1"/>
  <c r="S537" i="1"/>
  <c r="S744" i="1"/>
  <c r="S546" i="1"/>
  <c r="S428" i="1"/>
  <c r="S467" i="1"/>
  <c r="S582" i="1"/>
  <c r="S571" i="1"/>
  <c r="S430" i="1"/>
  <c r="S519" i="1"/>
  <c r="S709" i="1"/>
  <c r="S466" i="1"/>
  <c r="S450" i="1"/>
  <c r="S551" i="1"/>
  <c r="S723" i="1"/>
  <c r="S458" i="1"/>
  <c r="S764" i="1"/>
  <c r="S781" i="1"/>
  <c r="S787" i="1"/>
  <c r="S504" i="1"/>
  <c r="S592" i="1"/>
  <c r="S567" i="1"/>
  <c r="S620" i="1"/>
  <c r="S510" i="1"/>
  <c r="S790" i="1"/>
  <c r="S639" i="1"/>
  <c r="S661" i="1"/>
  <c r="S607" i="1"/>
  <c r="S629" i="1"/>
  <c r="S608" i="1"/>
  <c r="S793" i="1"/>
  <c r="S757" i="1"/>
  <c r="S672" i="1"/>
  <c r="S626" i="1"/>
  <c r="S437" i="1"/>
  <c r="S655" i="1"/>
  <c r="S507" i="1"/>
  <c r="S653" i="1"/>
  <c r="S681" i="1"/>
  <c r="S432" i="1"/>
  <c r="S749" i="1"/>
  <c r="S562" i="1"/>
  <c r="S725" i="1"/>
  <c r="S455" i="1"/>
  <c r="S443" i="1"/>
  <c r="S514" i="1"/>
  <c r="S529" i="1"/>
  <c r="S688" i="1"/>
  <c r="S673" i="1"/>
  <c r="S706" i="1"/>
  <c r="S499" i="1"/>
  <c r="S452" i="1"/>
  <c r="S429" i="1"/>
  <c r="S643" i="1"/>
  <c r="S751" i="1"/>
  <c r="S505" i="1"/>
  <c r="S701" i="1"/>
  <c r="S615" i="1"/>
  <c r="S712" i="1"/>
  <c r="S598" i="1"/>
  <c r="S718" i="1"/>
  <c r="S406" i="1"/>
  <c r="S554" i="1"/>
  <c r="S776" i="1"/>
  <c r="S534" i="1"/>
  <c r="S533" i="1"/>
  <c r="S579" i="1"/>
  <c r="S715" i="1"/>
  <c r="S557" i="1"/>
  <c r="S754" i="1"/>
  <c r="S576" i="1"/>
  <c r="S765" i="1"/>
  <c r="S684" i="1"/>
  <c r="S477" i="1"/>
  <c r="S568" i="1"/>
  <c r="S597" i="1"/>
  <c r="S667" i="1"/>
  <c r="S791" i="1"/>
  <c r="S719" i="1"/>
  <c r="S464" i="1"/>
  <c r="S421" i="1"/>
  <c r="S799" i="1"/>
  <c r="S885" i="1"/>
  <c r="S883" i="1"/>
  <c r="S882" i="1"/>
  <c r="S865" i="1"/>
  <c r="S860" i="1"/>
  <c r="S843" i="1"/>
  <c r="S808" i="1"/>
  <c r="S855" i="1"/>
  <c r="S820" i="1"/>
  <c r="S926" i="1"/>
  <c r="S897" i="1"/>
  <c r="S881" i="1"/>
  <c r="S829" i="1"/>
  <c r="S817" i="1"/>
  <c r="S810" i="1"/>
  <c r="S910" i="1"/>
  <c r="S803" i="1"/>
  <c r="S901" i="1"/>
  <c r="S899" i="1"/>
  <c r="S888" i="1"/>
  <c r="S886" i="1"/>
  <c r="S846" i="1"/>
  <c r="S920" i="1"/>
  <c r="S930" i="1"/>
  <c r="S876" i="1"/>
  <c r="S842" i="1"/>
  <c r="S841" i="1"/>
  <c r="S878" i="1"/>
  <c r="S877" i="1"/>
  <c r="S821" i="1"/>
  <c r="S824" i="1"/>
  <c r="S859" i="1"/>
  <c r="S818" i="1"/>
  <c r="S822" i="1"/>
  <c r="S916" i="1"/>
  <c r="S833" i="1"/>
  <c r="S864" i="1"/>
  <c r="S933" i="1"/>
  <c r="S823" i="1"/>
  <c r="S889" i="1"/>
  <c r="S871" i="1"/>
  <c r="S866" i="1"/>
  <c r="S915" i="1"/>
  <c r="S909" i="1"/>
  <c r="S904" i="1"/>
  <c r="S853" i="1"/>
  <c r="S874" i="1"/>
  <c r="S804" i="1"/>
  <c r="S806" i="1"/>
  <c r="S936" i="1"/>
  <c r="S892" i="1"/>
  <c r="S872" i="1"/>
  <c r="S914" i="1"/>
  <c r="S928" i="1"/>
  <c r="S934" i="1"/>
  <c r="S912" i="1"/>
  <c r="S891" i="1"/>
  <c r="S850" i="1"/>
  <c r="S838" i="1"/>
  <c r="S856" i="1"/>
  <c r="S908" i="1"/>
  <c r="S921" i="1"/>
  <c r="S873" i="1"/>
  <c r="S893" i="1"/>
  <c r="S880" i="1"/>
  <c r="S807" i="1"/>
  <c r="S935" i="1"/>
  <c r="S837" i="1"/>
  <c r="S854" i="1"/>
  <c r="S879" i="1"/>
  <c r="S870" i="1"/>
  <c r="S884" i="1"/>
  <c r="S815" i="1"/>
  <c r="S835" i="1"/>
  <c r="S813" i="1"/>
  <c r="S848" i="1"/>
  <c r="S890" i="1"/>
  <c r="S819" i="1"/>
  <c r="S922" i="1"/>
  <c r="S887" i="1"/>
  <c r="S927" i="1"/>
  <c r="S929" i="1"/>
  <c r="S814" i="1"/>
  <c r="S924" i="1"/>
  <c r="S875" i="1"/>
  <c r="S812" i="1"/>
  <c r="S917" i="1"/>
  <c r="S857" i="1"/>
  <c r="S931" i="1"/>
  <c r="S911" i="1"/>
  <c r="S847" i="1"/>
  <c r="S896" i="1"/>
  <c r="S902" i="1"/>
  <c r="S925" i="1"/>
  <c r="S845" i="1"/>
  <c r="S834" i="1"/>
  <c r="S869" i="1"/>
  <c r="S849" i="1"/>
  <c r="S932" i="1"/>
  <c r="S923" i="1"/>
  <c r="S905" i="1"/>
  <c r="S868" i="1"/>
  <c r="S858" i="1"/>
  <c r="S840" i="1"/>
  <c r="S800" i="1"/>
  <c r="S825" i="1"/>
  <c r="S798" i="1"/>
  <c r="S811" i="1"/>
  <c r="S906" i="1"/>
  <c r="S830" i="1"/>
  <c r="S867" i="1"/>
  <c r="S805" i="1"/>
  <c r="S898" i="1"/>
  <c r="S827" i="1"/>
  <c r="S852" i="1"/>
  <c r="S918" i="1"/>
  <c r="S903" i="1"/>
  <c r="S795" i="1"/>
  <c r="S862" i="1"/>
  <c r="S832" i="1"/>
  <c r="S895" i="1"/>
  <c r="S802" i="1"/>
  <c r="S900" i="1"/>
  <c r="S913" i="1"/>
  <c r="S907" i="1"/>
  <c r="S809" i="1"/>
  <c r="S816" i="1"/>
  <c r="S794" i="1"/>
  <c r="S828" i="1"/>
  <c r="S861" i="1"/>
  <c r="S836" i="1"/>
  <c r="S801" i="1"/>
  <c r="S826" i="1"/>
  <c r="S919" i="1"/>
  <c r="S796" i="1"/>
  <c r="S851" i="1"/>
  <c r="S844" i="1"/>
  <c r="S863" i="1"/>
  <c r="S797" i="1"/>
  <c r="S831" i="1"/>
  <c r="S839" i="1"/>
  <c r="S894" i="1"/>
  <c r="S937" i="1"/>
  <c r="S950" i="1"/>
  <c r="S964" i="1"/>
  <c r="S946" i="1"/>
  <c r="S957" i="1"/>
  <c r="S953" i="1"/>
  <c r="S951" i="1"/>
  <c r="S965" i="1"/>
  <c r="S959" i="1"/>
  <c r="S940" i="1"/>
  <c r="S941" i="1"/>
  <c r="S955" i="1"/>
  <c r="S968" i="1"/>
  <c r="S966" i="1"/>
  <c r="S956" i="1"/>
  <c r="S938" i="1"/>
  <c r="S954" i="1"/>
  <c r="S952" i="1"/>
  <c r="S944" i="1"/>
  <c r="S945" i="1"/>
  <c r="S962" i="1"/>
  <c r="S948" i="1"/>
  <c r="S947" i="1"/>
  <c r="S949" i="1"/>
  <c r="S958" i="1"/>
  <c r="S960" i="1"/>
  <c r="S939" i="1"/>
  <c r="S967" i="1"/>
  <c r="S961" i="1"/>
  <c r="S943" i="1"/>
  <c r="S963" i="1"/>
  <c r="S942" i="1"/>
  <c r="S969" i="1"/>
  <c r="S1063" i="1"/>
  <c r="S984" i="1"/>
  <c r="S1020" i="1"/>
  <c r="S1011" i="1"/>
  <c r="S971" i="1"/>
  <c r="S1022" i="1"/>
  <c r="S1004" i="1"/>
  <c r="S1067" i="1"/>
  <c r="S1000" i="1"/>
  <c r="S998" i="1"/>
  <c r="S1065" i="1"/>
  <c r="S1085" i="1"/>
  <c r="S987" i="1"/>
  <c r="S1089" i="1"/>
  <c r="S999" i="1"/>
  <c r="S1072" i="1"/>
  <c r="S1032" i="1"/>
  <c r="S1069" i="1"/>
  <c r="S1026" i="1"/>
  <c r="S1064" i="1"/>
  <c r="S1047" i="1"/>
  <c r="S1009" i="1"/>
  <c r="S1033" i="1"/>
  <c r="S1055" i="1"/>
  <c r="S1043" i="1"/>
  <c r="S1046" i="1"/>
  <c r="S1066" i="1"/>
  <c r="S1071" i="1"/>
  <c r="S1023" i="1"/>
  <c r="S992" i="1"/>
  <c r="S1061" i="1"/>
  <c r="S993" i="1"/>
  <c r="S990" i="1"/>
  <c r="S1068" i="1"/>
  <c r="S1002" i="1"/>
  <c r="S994" i="1"/>
  <c r="S1012" i="1"/>
  <c r="S1037" i="1"/>
  <c r="S1054" i="1"/>
  <c r="S1045" i="1"/>
  <c r="S1058" i="1"/>
  <c r="S988" i="1"/>
  <c r="S1014" i="1"/>
  <c r="S1081" i="1"/>
  <c r="S1079" i="1"/>
  <c r="S1025" i="1"/>
  <c r="S1040" i="1"/>
  <c r="S1076" i="1"/>
  <c r="S1086" i="1"/>
  <c r="S1017" i="1"/>
  <c r="S976" i="1"/>
  <c r="S1077" i="1"/>
  <c r="S1070" i="1"/>
  <c r="S1015" i="1"/>
  <c r="S1018" i="1"/>
  <c r="S1053" i="1"/>
  <c r="S1008" i="1"/>
  <c r="S1084" i="1"/>
  <c r="S986" i="1"/>
  <c r="S1090" i="1"/>
  <c r="S995" i="1"/>
  <c r="S1048" i="1"/>
  <c r="S1041" i="1"/>
  <c r="S972" i="1"/>
  <c r="S981" i="1"/>
  <c r="S973" i="1"/>
  <c r="S1013" i="1"/>
  <c r="S1001" i="1"/>
  <c r="S1050" i="1"/>
  <c r="S1035" i="1"/>
  <c r="S1038" i="1"/>
  <c r="S1042" i="1"/>
  <c r="S1005" i="1"/>
  <c r="S1073" i="1"/>
  <c r="S1010" i="1"/>
  <c r="S1031" i="1"/>
  <c r="S1019" i="1"/>
  <c r="S1051" i="1"/>
  <c r="S1029" i="1"/>
  <c r="S1060" i="1"/>
  <c r="S970" i="1"/>
  <c r="S1016" i="1"/>
  <c r="S983" i="1"/>
  <c r="S1074" i="1"/>
  <c r="S1039" i="1"/>
  <c r="S980" i="1"/>
  <c r="S975" i="1"/>
  <c r="S1027" i="1"/>
  <c r="S982" i="1"/>
  <c r="S1052" i="1"/>
  <c r="S974" i="1"/>
  <c r="S1034" i="1"/>
  <c r="S985" i="1"/>
  <c r="S1080" i="1"/>
  <c r="S1056" i="1"/>
  <c r="S1003" i="1"/>
  <c r="S978" i="1"/>
  <c r="S1078" i="1"/>
  <c r="S1083" i="1"/>
  <c r="S1088" i="1"/>
  <c r="S1028" i="1"/>
  <c r="S1049" i="1"/>
  <c r="S991" i="1"/>
  <c r="S1024" i="1"/>
  <c r="S989" i="1"/>
  <c r="S1057" i="1"/>
  <c r="S1007" i="1"/>
  <c r="S1082" i="1"/>
  <c r="S1075" i="1"/>
  <c r="S997" i="1"/>
  <c r="S1021" i="1"/>
  <c r="S1044" i="1"/>
  <c r="S1087" i="1"/>
  <c r="S996" i="1"/>
  <c r="S1059" i="1"/>
  <c r="S979" i="1"/>
  <c r="S1030" i="1"/>
  <c r="S977" i="1"/>
  <c r="S1036" i="1"/>
  <c r="S1006" i="1"/>
  <c r="S1062" i="1"/>
  <c r="U1062" i="1" s="1"/>
  <c r="S1187" i="1"/>
  <c r="S1122" i="1"/>
  <c r="S1123" i="1"/>
  <c r="S1146" i="1"/>
  <c r="S1151" i="1"/>
  <c r="S1181" i="1"/>
  <c r="S1149" i="1"/>
  <c r="S1098" i="1"/>
  <c r="U1098" i="1" s="1"/>
  <c r="S1161" i="1"/>
  <c r="S1133" i="1"/>
  <c r="S1216" i="1"/>
  <c r="S1209" i="1"/>
  <c r="S1129" i="1"/>
  <c r="S1164" i="1"/>
  <c r="S1124" i="1"/>
  <c r="S1171" i="1"/>
  <c r="U1171" i="1" s="1"/>
  <c r="S1094" i="1"/>
  <c r="S1196" i="1"/>
  <c r="S1139" i="1"/>
  <c r="S1095" i="1"/>
  <c r="S1162" i="1"/>
  <c r="S1178" i="1"/>
  <c r="S1101" i="1"/>
  <c r="S1186" i="1"/>
  <c r="U1186" i="1" s="1"/>
  <c r="S1179" i="1"/>
  <c r="S1158" i="1"/>
  <c r="S1131" i="1"/>
  <c r="S1093" i="1"/>
  <c r="S1102" i="1"/>
  <c r="S1150" i="1"/>
  <c r="S1154" i="1"/>
  <c r="S1159" i="1"/>
  <c r="U1159" i="1" s="1"/>
  <c r="S1229" i="1"/>
  <c r="S1126" i="1"/>
  <c r="S1203" i="1"/>
  <c r="S1132" i="1"/>
  <c r="S1227" i="1"/>
  <c r="S1218" i="1"/>
  <c r="S1141" i="1"/>
  <c r="S1117" i="1"/>
  <c r="U1117" i="1" s="1"/>
  <c r="S1130" i="1"/>
  <c r="S1213" i="1"/>
  <c r="S1180" i="1"/>
  <c r="S1166" i="1"/>
  <c r="S1199" i="1"/>
  <c r="S1091" i="1"/>
  <c r="S1222" i="1"/>
  <c r="S1140" i="1"/>
  <c r="U1140" i="1" s="1"/>
  <c r="S1145" i="1"/>
  <c r="S1204" i="1"/>
  <c r="S1205" i="1"/>
  <c r="S1198" i="1"/>
  <c r="S1225" i="1"/>
  <c r="S1165" i="1"/>
  <c r="S1163" i="1"/>
  <c r="S1194" i="1"/>
  <c r="U1194" i="1" s="1"/>
  <c r="S1134" i="1"/>
  <c r="S1183" i="1"/>
  <c r="S1135" i="1"/>
  <c r="S1208" i="1"/>
  <c r="S1226" i="1"/>
  <c r="S1148" i="1"/>
  <c r="S1153" i="1"/>
  <c r="S1219" i="1"/>
  <c r="U1219" i="1" s="1"/>
  <c r="S1119" i="1"/>
  <c r="S1201" i="1"/>
  <c r="S1110" i="1"/>
  <c r="S1104" i="1"/>
  <c r="S1185" i="1"/>
  <c r="S1168" i="1"/>
  <c r="S1232" i="1"/>
  <c r="S1138" i="1"/>
  <c r="U1138" i="1" s="1"/>
  <c r="S1217" i="1"/>
  <c r="S1156" i="1"/>
  <c r="S1092" i="1"/>
  <c r="S1192" i="1"/>
  <c r="S1143" i="1"/>
  <c r="S1121" i="1"/>
  <c r="S1220" i="1"/>
  <c r="S1224" i="1"/>
  <c r="U1224" i="1" s="1"/>
  <c r="S1212" i="1"/>
  <c r="S1207" i="1"/>
  <c r="S1144" i="1"/>
  <c r="S1128" i="1"/>
  <c r="S1234" i="1"/>
  <c r="S1105" i="1"/>
  <c r="S1195" i="1"/>
  <c r="S1155" i="1"/>
  <c r="U1155" i="1" s="1"/>
  <c r="S1175" i="1"/>
  <c r="S1200" i="1"/>
  <c r="S1214" i="1"/>
  <c r="S1176" i="1"/>
  <c r="S1115" i="1"/>
  <c r="S1215" i="1"/>
  <c r="S1228" i="1"/>
  <c r="S1097" i="1"/>
  <c r="U1097" i="1" s="1"/>
  <c r="S1170" i="1"/>
  <c r="S1127" i="1"/>
  <c r="S1096" i="1"/>
  <c r="S1211" i="1"/>
  <c r="S1114" i="1"/>
  <c r="S1125" i="1"/>
  <c r="S1231" i="1"/>
  <c r="S1172" i="1"/>
  <c r="U1172" i="1" s="1"/>
  <c r="S1210" i="1"/>
  <c r="S1206" i="1"/>
  <c r="S1111" i="1"/>
  <c r="S1147" i="1"/>
  <c r="S1113" i="1"/>
  <c r="S1112" i="1"/>
  <c r="S1233" i="1"/>
  <c r="S1118" i="1"/>
  <c r="U1118" i="1" s="1"/>
  <c r="S1221" i="1"/>
  <c r="S1177" i="1"/>
  <c r="S1173" i="1"/>
  <c r="S1120" i="1"/>
  <c r="S1182" i="1"/>
  <c r="S1191" i="1"/>
  <c r="S1174" i="1"/>
  <c r="S1184" i="1"/>
  <c r="U1184" i="1" s="1"/>
  <c r="S1142" i="1"/>
  <c r="S1100" i="1"/>
  <c r="S1106" i="1"/>
  <c r="S1188" i="1"/>
  <c r="S1109" i="1"/>
  <c r="S1230" i="1"/>
  <c r="S1197" i="1"/>
  <c r="S1103" i="1"/>
  <c r="U1103" i="1" s="1"/>
  <c r="S1136" i="1"/>
  <c r="S1116" i="1"/>
  <c r="S1169" i="1"/>
  <c r="S1157" i="1"/>
  <c r="S1189" i="1"/>
  <c r="S1167" i="1"/>
  <c r="S1107" i="1"/>
  <c r="S1108" i="1"/>
  <c r="U1108" i="1" s="1"/>
  <c r="S1202" i="1"/>
  <c r="S1190" i="1"/>
  <c r="S1160" i="1"/>
  <c r="S1193" i="1"/>
  <c r="S1223" i="1"/>
  <c r="S1137" i="1"/>
  <c r="S1099" i="1"/>
  <c r="S1152" i="1"/>
  <c r="U1152" i="1" s="1"/>
  <c r="S1296" i="1"/>
  <c r="S1374" i="1"/>
  <c r="S1325" i="1"/>
  <c r="S1630" i="1"/>
  <c r="S1566" i="1"/>
  <c r="S1487" i="1"/>
  <c r="S1467" i="1"/>
  <c r="S1632" i="1"/>
  <c r="U1632" i="1" s="1"/>
  <c r="S1602" i="1"/>
  <c r="S1567" i="1"/>
  <c r="S1611" i="1"/>
  <c r="S1257" i="1"/>
  <c r="S1399" i="1"/>
  <c r="S1589" i="1"/>
  <c r="S1459" i="1"/>
  <c r="S1531" i="1"/>
  <c r="U1531" i="1" s="1"/>
  <c r="S1555" i="1"/>
  <c r="S1627" i="1"/>
  <c r="S1365" i="1"/>
  <c r="S1241" i="1"/>
  <c r="S1260" i="1"/>
  <c r="S1554" i="1"/>
  <c r="S1340" i="1"/>
  <c r="S1289" i="1"/>
  <c r="U1289" i="1" s="1"/>
  <c r="S1410" i="1"/>
  <c r="S1461" i="1"/>
  <c r="S1278" i="1"/>
  <c r="S1270" i="1"/>
  <c r="S1376" i="1"/>
  <c r="S1601" i="1"/>
  <c r="S1491" i="1"/>
  <c r="S1477" i="1"/>
  <c r="U1477" i="1" s="1"/>
  <c r="S1370" i="1"/>
  <c r="S1326" i="1"/>
  <c r="S1485" i="1"/>
  <c r="S1544" i="1"/>
  <c r="S1646" i="1"/>
  <c r="S1404" i="1"/>
  <c r="S1615" i="1"/>
  <c r="S1471" i="1"/>
  <c r="U1471" i="1" s="1"/>
  <c r="S1304" i="1"/>
  <c r="S1537" i="1"/>
  <c r="S1348" i="1"/>
  <c r="S1243" i="1"/>
  <c r="S1266" i="1"/>
  <c r="S1237" i="1"/>
  <c r="S1314" i="1"/>
  <c r="S1453" i="1"/>
  <c r="U1453" i="1" s="1"/>
  <c r="S1614" i="1"/>
  <c r="S1281" i="1"/>
  <c r="S1288" i="1"/>
  <c r="S1411" i="1"/>
  <c r="S1564" i="1"/>
  <c r="S1565" i="1"/>
  <c r="S1486" i="1"/>
  <c r="S1261" i="1"/>
  <c r="U1261" i="1" s="1"/>
  <c r="S1475" i="1"/>
  <c r="S1428" i="1"/>
  <c r="S1308" i="1"/>
  <c r="S1393" i="1"/>
  <c r="S1379" i="1"/>
  <c r="S1448" i="1"/>
  <c r="S1263" i="1"/>
  <c r="S1649" i="1"/>
  <c r="U1649" i="1" s="1"/>
  <c r="S1357" i="1"/>
  <c r="S1551" i="1"/>
  <c r="S1244" i="1"/>
  <c r="S1538" i="1"/>
  <c r="S1291" i="1"/>
  <c r="S1352" i="1"/>
  <c r="S1262" i="1"/>
  <c r="S1543" i="1"/>
  <c r="U1543" i="1" s="1"/>
  <c r="S1591" i="1"/>
  <c r="S1311" i="1"/>
  <c r="S1248" i="1"/>
  <c r="S1394" i="1"/>
  <c r="S1392" i="1"/>
  <c r="S1520" i="1"/>
  <c r="S1303" i="1"/>
  <c r="S1245" i="1"/>
  <c r="U1245" i="1" s="1"/>
  <c r="S1525" i="1"/>
  <c r="S1484" i="1"/>
  <c r="S1442" i="1"/>
  <c r="S1373" i="1"/>
  <c r="S1598" i="1"/>
  <c r="S1584" i="1"/>
  <c r="S1550" i="1"/>
  <c r="S1292" i="1"/>
  <c r="U1292" i="1" s="1"/>
  <c r="S1529" i="1"/>
  <c r="S1250" i="1"/>
  <c r="S1449" i="1"/>
  <c r="S1573" i="1"/>
  <c r="S1355" i="1"/>
  <c r="S1546" i="1"/>
  <c r="S1423" i="1"/>
  <c r="S1468" i="1"/>
  <c r="U1468" i="1" s="1"/>
  <c r="S1597" i="1"/>
  <c r="S1624" i="1"/>
  <c r="S1269" i="1"/>
  <c r="S1621" i="1"/>
  <c r="S1346" i="1"/>
  <c r="S1395" i="1"/>
  <c r="S1408" i="1"/>
  <c r="S1439" i="1"/>
  <c r="U1439" i="1" s="1"/>
  <c r="S1636" i="1"/>
  <c r="S1465" i="1"/>
  <c r="S1505" i="1"/>
  <c r="S1271" i="1"/>
  <c r="S1333" i="1"/>
  <c r="S1280" i="1"/>
  <c r="S1297" i="1"/>
  <c r="S1371" i="1"/>
  <c r="U1371" i="1" s="1"/>
  <c r="S1274" i="1"/>
  <c r="S1341" i="1"/>
  <c r="S1267" i="1"/>
  <c r="S1290" i="1"/>
  <c r="S1581" i="1"/>
  <c r="S1521" i="1"/>
  <c r="S1514" i="1"/>
  <c r="S1446" i="1"/>
  <c r="U1446" i="1" s="1"/>
  <c r="S1490" i="1"/>
  <c r="S1481" i="1"/>
  <c r="S1330" i="1"/>
  <c r="S1390" i="1"/>
  <c r="S1351" i="1"/>
  <c r="S1508" i="1"/>
  <c r="S1557" i="1"/>
  <c r="S1252" i="1"/>
  <c r="U1252" i="1" s="1"/>
  <c r="S1414" i="1"/>
  <c r="S1498" i="1"/>
  <c r="S1569" i="1"/>
  <c r="S1251" i="1"/>
  <c r="S1301" i="1"/>
  <c r="S1506" i="1"/>
  <c r="S1424" i="1"/>
  <c r="S1358" i="1"/>
  <c r="U1358" i="1" s="1"/>
  <c r="S1533" i="1"/>
  <c r="S1625" i="1"/>
  <c r="S1258" i="1"/>
  <c r="S1377" i="1"/>
  <c r="S1247" i="1"/>
  <c r="S1571" i="1"/>
  <c r="S1443" i="1"/>
  <c r="S1613" i="1"/>
  <c r="U1613" i="1" s="1"/>
  <c r="S1238" i="1"/>
  <c r="S1524" i="1"/>
  <c r="S1259" i="1"/>
  <c r="S1638" i="1"/>
  <c r="S1335" i="1"/>
  <c r="S1353" i="1"/>
  <c r="S1430" i="1"/>
  <c r="S1380" i="1"/>
  <c r="U1380" i="1" s="1"/>
  <c r="S1354" i="1"/>
  <c r="S1378" i="1"/>
  <c r="S1563" i="1"/>
  <c r="S1478" i="1"/>
  <c r="S1528" i="1"/>
  <c r="S1366" i="1"/>
  <c r="S1583" i="1"/>
  <c r="S1460" i="1"/>
  <c r="U1460" i="1" s="1"/>
  <c r="S1299" i="1"/>
  <c r="S1327" i="1"/>
  <c r="S1576" i="1"/>
  <c r="S1350" i="1"/>
  <c r="S1586" i="1"/>
  <c r="S1455" i="1"/>
  <c r="S1419" i="1"/>
  <c r="S1249" i="1"/>
  <c r="U1249" i="1" s="1"/>
  <c r="S1469" i="1"/>
  <c r="S1367" i="1"/>
  <c r="S1590" i="1"/>
  <c r="S1575" i="1"/>
  <c r="S1623" i="1"/>
  <c r="S1386" i="1"/>
  <c r="S1592" i="1"/>
  <c r="S1536" i="1"/>
  <c r="U1536" i="1" s="1"/>
  <c r="S1476" i="1"/>
  <c r="S1427" i="1"/>
  <c r="S1593" i="1"/>
  <c r="S1599" i="1"/>
  <c r="S1561" i="1"/>
  <c r="S1497" i="1"/>
  <c r="S1318" i="1"/>
  <c r="S1319" i="1"/>
  <c r="U1319" i="1" s="1"/>
  <c r="S1450" i="1"/>
  <c r="S1385" i="1"/>
  <c r="S1466" i="1"/>
  <c r="S1617" i="1"/>
  <c r="S1323" i="1"/>
  <c r="S1510" i="1"/>
  <c r="S1539" i="1"/>
  <c r="S1610" i="1"/>
  <c r="U1610" i="1" s="1"/>
  <c r="S1579" i="1"/>
  <c r="S1595" i="1"/>
  <c r="S1255" i="1"/>
  <c r="S1549" i="1"/>
  <c r="S1415" i="1"/>
  <c r="S1628" i="1"/>
  <c r="S1345" i="1"/>
  <c r="S1473" i="1"/>
  <c r="U1473" i="1" s="1"/>
  <c r="S1604" i="1"/>
  <c r="S1596" i="1"/>
  <c r="S1516" i="1"/>
  <c r="S1605" i="1"/>
  <c r="S1511" i="1"/>
  <c r="S1383" i="1"/>
  <c r="S1294" i="1"/>
  <c r="S1320" i="1"/>
  <c r="U1320" i="1" s="1"/>
  <c r="S1437" i="1"/>
  <c r="S1398" i="1"/>
  <c r="S1577" i="1"/>
  <c r="S1276" i="1"/>
  <c r="S1552" i="1"/>
  <c r="S1568" i="1"/>
  <c r="S1362" i="1"/>
  <c r="S1295" i="1"/>
  <c r="U1295" i="1" s="1"/>
  <c r="S1324" i="1"/>
  <c r="S1572" i="1"/>
  <c r="S1283" i="1"/>
  <c r="S1293" i="1"/>
  <c r="S1626" i="1"/>
  <c r="S1608" i="1"/>
  <c r="S1388" i="1"/>
  <c r="S1402" i="1"/>
  <c r="U1402" i="1" s="1"/>
  <c r="S1578" i="1"/>
  <c r="S1286" i="1"/>
  <c r="S1456" i="1"/>
  <c r="S1462" i="1"/>
  <c r="S1483" i="1"/>
  <c r="S1499" i="1"/>
  <c r="S1548" i="1"/>
  <c r="S1612" i="1"/>
  <c r="U1612" i="1" s="1"/>
  <c r="S1523" i="1"/>
  <c r="S1527" i="1"/>
  <c r="S1434" i="1"/>
  <c r="S1607" i="1"/>
  <c r="S1363" i="1"/>
  <c r="S1479" i="1"/>
  <c r="S1246" i="1"/>
  <c r="S1403" i="1"/>
  <c r="U1403" i="1" s="1"/>
  <c r="S1420" i="1"/>
  <c r="S1344" i="1"/>
  <c r="S1482" i="1"/>
  <c r="S1405" i="1"/>
  <c r="S1522" i="1"/>
  <c r="S1313" i="1"/>
  <c r="S1342" i="1"/>
  <c r="S1426" i="1"/>
  <c r="U1426" i="1" s="1"/>
  <c r="S1315" i="1"/>
  <c r="S1585" i="1"/>
  <c r="S1272" i="1"/>
  <c r="S1309" i="1"/>
  <c r="S1500" i="1"/>
  <c r="S1444" i="1"/>
  <c r="S1412" i="1"/>
  <c r="S1644" i="1"/>
  <c r="U1644" i="1" s="1"/>
  <c r="S1535" i="1"/>
  <c r="S1305" i="1"/>
  <c r="S1635" i="1"/>
  <c r="S1332" i="1"/>
  <c r="S1432" i="1"/>
  <c r="S1285" i="1"/>
  <c r="S1480" i="1"/>
  <c r="S1648" i="1"/>
  <c r="U1648" i="1" s="1"/>
  <c r="S1642" i="1"/>
  <c r="S1472" i="1"/>
  <c r="S1488" i="1"/>
  <c r="S1421" i="1"/>
  <c r="S1562" i="1"/>
  <c r="S1254" i="1"/>
  <c r="S1253" i="1"/>
  <c r="S1368" i="1"/>
  <c r="U1368" i="1" s="1"/>
  <c r="S1240" i="1"/>
  <c r="S1407" i="1"/>
  <c r="S1496" i="1"/>
  <c r="S1556" i="1"/>
  <c r="S1603" i="1"/>
  <c r="S1375" i="1"/>
  <c r="S1532" i="1"/>
  <c r="S1588" i="1"/>
  <c r="U1588" i="1" s="1"/>
  <c r="S1334" i="1"/>
  <c r="S1389" i="1"/>
  <c r="S1287" i="1"/>
  <c r="S1339" i="1"/>
  <c r="S1440" i="1"/>
  <c r="S1279" i="1"/>
  <c r="S1416" i="1"/>
  <c r="S1356" i="1"/>
  <c r="U1356" i="1" s="1"/>
  <c r="S1629" i="1"/>
  <c r="S1277" i="1"/>
  <c r="S1580" i="1"/>
  <c r="S1359" i="1"/>
  <c r="S1387" i="1"/>
  <c r="S1515" i="1"/>
  <c r="S1317" i="1"/>
  <c r="S1364" i="1"/>
  <c r="U1364" i="1" s="1"/>
  <c r="S1542" i="1"/>
  <c r="S1631" i="1"/>
  <c r="S1647" i="1"/>
  <c r="S1553" i="1"/>
  <c r="S1619" i="1"/>
  <c r="S1268" i="1"/>
  <c r="S1413" i="1"/>
  <c r="S1343" i="1"/>
  <c r="U1343" i="1" s="1"/>
  <c r="S1284" i="1"/>
  <c r="S1558" i="1"/>
  <c r="S1493" i="1"/>
  <c r="S1435" i="1"/>
  <c r="S1381" i="1"/>
  <c r="S1518" i="1"/>
  <c r="S1463" i="1"/>
  <c r="S1526" i="1"/>
  <c r="U1526" i="1" s="1"/>
  <c r="S1300" i="1"/>
  <c r="S1239" i="1"/>
  <c r="S1600" i="1"/>
  <c r="S1406" i="1"/>
  <c r="S1338" i="1"/>
  <c r="S1559" i="1"/>
  <c r="S1438" i="1"/>
  <c r="S1457" i="1"/>
  <c r="U1457" i="1" s="1"/>
  <c r="S1337" i="1"/>
  <c r="S1454" i="1"/>
  <c r="S1451" i="1"/>
  <c r="S1256" i="1"/>
  <c r="S1349" i="1"/>
  <c r="S1545" i="1"/>
  <c r="S1298" i="1"/>
  <c r="S1534" i="1"/>
  <c r="U1534" i="1" s="1"/>
  <c r="S1361" i="1"/>
  <c r="S1512" i="1"/>
  <c r="S1504" i="1"/>
  <c r="S1273" i="1"/>
  <c r="S1445" i="1"/>
  <c r="S1418" i="1"/>
  <c r="S1372" i="1"/>
  <c r="S1513" i="1"/>
  <c r="U1513" i="1" s="1"/>
  <c r="S1474" i="1"/>
  <c r="S1594" i="1"/>
  <c r="S1507" i="1"/>
  <c r="S1316" i="1"/>
  <c r="S1384" i="1"/>
  <c r="S1312" i="1"/>
  <c r="S1547" i="1"/>
  <c r="S1634" i="1"/>
  <c r="U1634" i="1" s="1"/>
  <c r="S1441" i="1"/>
  <c r="S1502" i="1"/>
  <c r="S1264" i="1"/>
  <c r="S1606" i="1"/>
  <c r="S1331" i="1"/>
  <c r="S1401" i="1"/>
  <c r="S1306" i="1"/>
  <c r="S1417" i="1"/>
  <c r="U1417" i="1" s="1"/>
  <c r="S1322" i="1"/>
  <c r="S1641" i="1"/>
  <c r="S1530" i="1"/>
  <c r="S1275" i="1"/>
  <c r="S1452" i="1"/>
  <c r="S1618" i="1"/>
  <c r="S1645" i="1"/>
  <c r="S1310" i="1"/>
  <c r="U1310" i="1" s="1"/>
  <c r="S1235" i="1"/>
  <c r="S1458" i="1"/>
  <c r="S1582" i="1"/>
  <c r="S1369" i="1"/>
  <c r="S1391" i="1"/>
  <c r="S1489" i="1"/>
  <c r="S1495" i="1"/>
  <c r="S1622" i="1"/>
  <c r="U1622" i="1" s="1"/>
  <c r="S1633" i="1"/>
  <c r="S1436" i="1"/>
  <c r="S1587" i="1"/>
  <c r="S1517" i="1"/>
  <c r="S1265" i="1"/>
  <c r="S1540" i="1"/>
  <c r="S1574" i="1"/>
  <c r="S1302" i="1"/>
  <c r="U1302" i="1" s="1"/>
  <c r="S1503" i="1"/>
  <c r="S1640" i="1"/>
  <c r="S1307" i="1"/>
  <c r="S1639" i="1"/>
  <c r="S1519" i="1"/>
  <c r="S1541" i="1"/>
  <c r="S1492" i="1"/>
  <c r="S1422" i="1"/>
  <c r="U1422" i="1" s="1"/>
  <c r="S1509" i="1"/>
  <c r="S1609" i="1"/>
  <c r="S1616" i="1"/>
  <c r="S1501" i="1"/>
  <c r="S1560" i="1"/>
  <c r="S1242" i="1"/>
  <c r="S1470" i="1"/>
  <c r="S1397" i="1"/>
  <c r="U1397" i="1" s="1"/>
  <c r="S1347" i="1"/>
  <c r="S1433" i="1"/>
  <c r="S1431" i="1"/>
  <c r="S1328" i="1"/>
  <c r="S1329" i="1"/>
  <c r="S1336" i="1"/>
  <c r="S1429" i="1"/>
  <c r="S1382" i="1"/>
  <c r="U1382" i="1" s="1"/>
  <c r="S1282" i="1"/>
  <c r="S1360" i="1"/>
  <c r="S1400" i="1"/>
  <c r="S1643" i="1"/>
  <c r="S1464" i="1"/>
  <c r="S1425" i="1"/>
  <c r="S1447" i="1"/>
  <c r="S1494" i="1"/>
  <c r="U1494" i="1" s="1"/>
  <c r="S1409" i="1"/>
  <c r="S1637" i="1"/>
  <c r="S1620" i="1"/>
  <c r="S1396" i="1"/>
  <c r="S1570" i="1"/>
  <c r="S1236" i="1"/>
  <c r="S1321" i="1"/>
  <c r="S1684" i="1"/>
  <c r="U1684" i="1" s="1"/>
  <c r="S1675" i="1"/>
  <c r="S1683" i="1"/>
  <c r="S1696" i="1"/>
  <c r="S1664" i="1"/>
  <c r="S1677" i="1"/>
  <c r="S1654" i="1"/>
  <c r="S1674" i="1"/>
  <c r="S1658" i="1"/>
  <c r="U1658" i="1" s="1"/>
  <c r="S1687" i="1"/>
  <c r="S1714" i="1"/>
  <c r="S1666" i="1"/>
  <c r="S1655" i="1"/>
  <c r="S1688" i="1"/>
  <c r="S1716" i="1"/>
  <c r="S1676" i="1"/>
  <c r="S1686" i="1"/>
  <c r="U1686" i="1" s="1"/>
  <c r="S1711" i="1"/>
  <c r="S1707" i="1"/>
  <c r="S1697" i="1"/>
  <c r="S1704" i="1"/>
  <c r="S1695" i="1"/>
  <c r="S1706" i="1"/>
  <c r="S1660" i="1"/>
  <c r="S1682" i="1"/>
  <c r="U1682" i="1" s="1"/>
  <c r="S1700" i="1"/>
  <c r="S1678" i="1"/>
  <c r="S1668" i="1"/>
  <c r="S1718" i="1"/>
  <c r="S1689" i="1"/>
  <c r="S1651" i="1"/>
  <c r="S1662" i="1"/>
  <c r="S1685" i="1"/>
  <c r="U1685" i="1" s="1"/>
  <c r="S1659" i="1"/>
  <c r="S1673" i="1"/>
  <c r="S1667" i="1"/>
  <c r="S1709" i="1"/>
  <c r="S1713" i="1"/>
  <c r="S1669" i="1"/>
  <c r="S1656" i="1"/>
  <c r="S1681" i="1"/>
  <c r="U1681" i="1" s="1"/>
  <c r="S1693" i="1"/>
  <c r="S1657" i="1"/>
  <c r="S1698" i="1"/>
  <c r="S1691" i="1"/>
  <c r="S1699" i="1"/>
  <c r="S1694" i="1"/>
  <c r="S1703" i="1"/>
  <c r="S1701" i="1"/>
  <c r="U1701" i="1" s="1"/>
  <c r="S1708" i="1"/>
  <c r="S1692" i="1"/>
  <c r="S1715" i="1"/>
  <c r="S1652" i="1"/>
  <c r="S1672" i="1"/>
  <c r="S1650" i="1"/>
  <c r="S1712" i="1"/>
  <c r="S1653" i="1"/>
  <c r="U1653" i="1" s="1"/>
  <c r="S1661" i="1"/>
  <c r="S1717" i="1"/>
  <c r="S1679" i="1"/>
  <c r="S1680" i="1"/>
  <c r="S1670" i="1"/>
  <c r="S1663" i="1"/>
  <c r="S1671" i="1"/>
  <c r="S1690" i="1"/>
  <c r="U1690" i="1" s="1"/>
  <c r="S1710" i="1"/>
  <c r="S1665" i="1"/>
  <c r="S1705" i="1"/>
  <c r="S1702" i="1"/>
  <c r="S1769" i="1"/>
  <c r="S1816" i="1"/>
  <c r="S1860" i="1"/>
  <c r="S1734" i="1"/>
  <c r="U1734" i="1" s="1"/>
  <c r="S1781" i="1"/>
  <c r="S1722" i="1"/>
  <c r="S1853" i="1"/>
  <c r="S1749" i="1"/>
  <c r="S1725" i="1"/>
  <c r="S1839" i="1"/>
  <c r="S1726" i="1"/>
  <c r="S1831" i="1"/>
  <c r="U1831" i="1" s="1"/>
  <c r="S1872" i="1"/>
  <c r="S1741" i="1"/>
  <c r="S1801" i="1"/>
  <c r="S1804" i="1"/>
  <c r="S1848" i="1"/>
  <c r="S1745" i="1"/>
  <c r="S1806" i="1"/>
  <c r="S1752" i="1"/>
  <c r="U1752" i="1" s="1"/>
  <c r="S1802" i="1"/>
  <c r="S1756" i="1"/>
  <c r="S1811" i="1"/>
  <c r="S1817" i="1"/>
  <c r="S1788" i="1"/>
  <c r="S1743" i="1"/>
  <c r="S1809" i="1"/>
  <c r="S1753" i="1"/>
  <c r="U1753" i="1" s="1"/>
  <c r="S1774" i="1"/>
  <c r="S1740" i="1"/>
  <c r="S1728" i="1"/>
  <c r="S1785" i="1"/>
  <c r="S1803" i="1"/>
  <c r="S1854" i="1"/>
  <c r="S1739" i="1"/>
  <c r="S1786" i="1"/>
  <c r="U1786" i="1" s="1"/>
  <c r="S1865" i="1"/>
  <c r="S1822" i="1"/>
  <c r="S1757" i="1"/>
  <c r="S1845" i="1"/>
  <c r="S1773" i="1"/>
  <c r="S1790" i="1"/>
  <c r="S1844" i="1"/>
  <c r="S1783" i="1"/>
  <c r="U1783" i="1" s="1"/>
  <c r="S1812" i="1"/>
  <c r="S1735" i="1"/>
  <c r="S1793" i="1"/>
  <c r="S1779" i="1"/>
  <c r="S1730" i="1"/>
  <c r="S1763" i="1"/>
  <c r="S1736" i="1"/>
  <c r="S1744" i="1"/>
  <c r="U1744" i="1" s="1"/>
  <c r="S1836" i="1"/>
  <c r="S1784" i="1"/>
  <c r="S1818" i="1"/>
  <c r="S1789" i="1"/>
  <c r="S1841" i="1"/>
  <c r="S1819" i="1"/>
  <c r="S1724" i="1"/>
  <c r="S1797" i="1"/>
  <c r="U1797" i="1" s="1"/>
  <c r="S1823" i="1"/>
  <c r="S1720" i="1"/>
  <c r="S1747" i="1"/>
  <c r="S1830" i="1"/>
  <c r="S1840" i="1"/>
  <c r="S1838" i="1"/>
  <c r="S1857" i="1"/>
  <c r="S1746" i="1"/>
  <c r="U1746" i="1" s="1"/>
  <c r="S1828" i="1"/>
  <c r="S1792" i="1"/>
  <c r="S1850" i="1"/>
  <c r="S1778" i="1"/>
  <c r="S1771" i="1"/>
  <c r="S1751" i="1"/>
  <c r="S1810" i="1"/>
  <c r="S1859" i="1"/>
  <c r="U1859" i="1" s="1"/>
  <c r="S1815" i="1"/>
  <c r="S1795" i="1"/>
  <c r="S1727" i="1"/>
  <c r="S1737" i="1"/>
  <c r="S1852" i="1"/>
  <c r="S1765" i="1"/>
  <c r="S1813" i="1"/>
  <c r="S1833" i="1"/>
  <c r="U1833" i="1" s="1"/>
  <c r="S1824" i="1"/>
  <c r="S1856" i="1"/>
  <c r="S1808" i="1"/>
  <c r="S1755" i="1"/>
  <c r="S1832" i="1"/>
  <c r="S1798" i="1"/>
  <c r="S1732" i="1"/>
  <c r="S1742" i="1"/>
  <c r="U1742" i="1" s="1"/>
  <c r="S1719" i="1"/>
  <c r="S1729" i="1"/>
  <c r="S1855" i="1"/>
  <c r="S1800" i="1"/>
  <c r="S1750" i="1"/>
  <c r="S1851" i="1"/>
  <c r="S1875" i="1"/>
  <c r="S1787" i="1"/>
  <c r="U1787" i="1" s="1"/>
  <c r="S1834" i="1"/>
  <c r="S1826" i="1"/>
  <c r="S1767" i="1"/>
  <c r="S1758" i="1"/>
  <c r="S1867" i="1"/>
  <c r="S1814" i="1"/>
  <c r="S1782" i="1"/>
  <c r="S1754" i="1"/>
  <c r="U1754" i="1" s="1"/>
  <c r="S1761" i="1"/>
  <c r="S1791" i="1"/>
  <c r="S1871" i="1"/>
  <c r="S1805" i="1"/>
  <c r="S1796" i="1"/>
  <c r="S1846" i="1"/>
  <c r="S1807" i="1"/>
  <c r="S1759" i="1"/>
  <c r="U1759" i="1" s="1"/>
  <c r="S1723" i="1"/>
  <c r="S1821" i="1"/>
  <c r="S1874" i="1"/>
  <c r="S1863" i="1"/>
  <c r="S1799" i="1"/>
  <c r="S1733" i="1"/>
  <c r="S1849" i="1"/>
  <c r="S1842" i="1"/>
  <c r="U1842" i="1" s="1"/>
  <c r="S1868" i="1"/>
  <c r="S1777" i="1"/>
  <c r="S1869" i="1"/>
  <c r="S1876" i="1"/>
  <c r="S1748" i="1"/>
  <c r="S1825" i="1"/>
  <c r="S1835" i="1"/>
  <c r="S1794" i="1"/>
  <c r="U1794" i="1" s="1"/>
  <c r="S1772" i="1"/>
  <c r="S1775" i="1"/>
  <c r="S1721" i="1"/>
  <c r="S1764" i="1"/>
  <c r="S1731" i="1"/>
  <c r="S1837" i="1"/>
  <c r="S1776" i="1"/>
  <c r="S1738" i="1"/>
  <c r="S1861" i="1"/>
  <c r="S1827" i="1"/>
  <c r="S1820" i="1"/>
  <c r="S1864" i="1"/>
  <c r="S1866" i="1"/>
  <c r="S1762" i="1"/>
  <c r="S1847" i="1"/>
  <c r="S1877" i="1"/>
  <c r="S1843" i="1"/>
  <c r="S1873" i="1"/>
  <c r="S1862" i="1"/>
  <c r="S1870" i="1"/>
  <c r="S1760" i="1"/>
  <c r="S1770" i="1"/>
  <c r="S1766" i="1"/>
  <c r="S1768" i="1"/>
  <c r="S1829" i="1"/>
  <c r="S1858" i="1"/>
  <c r="S1780" i="1"/>
  <c r="S1910" i="1"/>
  <c r="S1885" i="1"/>
  <c r="S1878" i="1"/>
  <c r="S1903" i="1"/>
  <c r="S1895" i="1"/>
  <c r="S1894" i="1"/>
  <c r="S1904" i="1"/>
  <c r="S1896" i="1"/>
  <c r="S1905" i="1"/>
  <c r="S1899" i="1"/>
  <c r="S1893" i="1"/>
  <c r="S1915" i="1"/>
  <c r="S1888" i="1"/>
  <c r="U1888" i="1" s="1"/>
  <c r="S1897" i="1"/>
  <c r="S1898" i="1"/>
  <c r="S1879" i="1"/>
  <c r="S1902" i="1"/>
  <c r="S1912" i="1"/>
  <c r="S1913" i="1"/>
  <c r="S1900" i="1"/>
  <c r="S1884" i="1"/>
  <c r="U1884" i="1" s="1"/>
  <c r="S1881" i="1"/>
  <c r="S1907" i="1"/>
  <c r="S1911" i="1"/>
  <c r="S1901" i="1"/>
  <c r="S1906" i="1"/>
  <c r="S1891" i="1"/>
  <c r="S1890" i="1"/>
  <c r="S1909" i="1"/>
  <c r="U1909" i="1" s="1"/>
  <c r="S1892" i="1"/>
  <c r="S1880" i="1"/>
  <c r="S1886" i="1"/>
  <c r="S1889" i="1"/>
  <c r="S1908" i="1"/>
  <c r="S1883" i="1"/>
  <c r="S1882" i="1"/>
  <c r="S1887" i="1"/>
  <c r="U1887" i="1" s="1"/>
  <c r="S1914" i="1"/>
  <c r="C88" i="1"/>
  <c r="C163" i="1"/>
  <c r="D163" i="1"/>
  <c r="Z163" i="1" s="1"/>
  <c r="E163" i="1"/>
  <c r="F163" i="1"/>
  <c r="AA163" i="1" s="1"/>
  <c r="G163" i="1"/>
  <c r="H163" i="1"/>
  <c r="I163" i="1"/>
  <c r="J163" i="1"/>
  <c r="K163" i="1"/>
  <c r="O163" i="1"/>
  <c r="C73" i="1"/>
  <c r="D73" i="1"/>
  <c r="Z73" i="1" s="1"/>
  <c r="E73" i="1"/>
  <c r="F73" i="1"/>
  <c r="AA73" i="1" s="1"/>
  <c r="G73" i="1"/>
  <c r="H73" i="1"/>
  <c r="I73" i="1"/>
  <c r="J73" i="1"/>
  <c r="K73" i="1"/>
  <c r="O73" i="1"/>
  <c r="C92" i="1"/>
  <c r="D92" i="1"/>
  <c r="Z92" i="1" s="1"/>
  <c r="E92" i="1"/>
  <c r="F92" i="1"/>
  <c r="AA92" i="1" s="1"/>
  <c r="G92" i="1"/>
  <c r="H92" i="1"/>
  <c r="I92" i="1"/>
  <c r="J92" i="1"/>
  <c r="K92" i="1"/>
  <c r="O92" i="1"/>
  <c r="C85" i="1"/>
  <c r="D85" i="1"/>
  <c r="Z85" i="1" s="1"/>
  <c r="E85" i="1"/>
  <c r="F85" i="1"/>
  <c r="AA85" i="1" s="1"/>
  <c r="G85" i="1"/>
  <c r="H85" i="1"/>
  <c r="I85" i="1"/>
  <c r="J85" i="1"/>
  <c r="K85" i="1"/>
  <c r="O85" i="1"/>
  <c r="C164" i="1"/>
  <c r="D164" i="1"/>
  <c r="Z164" i="1" s="1"/>
  <c r="E164" i="1"/>
  <c r="F164" i="1"/>
  <c r="AA164" i="1" s="1"/>
  <c r="G164" i="1"/>
  <c r="H164" i="1"/>
  <c r="I164" i="1"/>
  <c r="J164" i="1"/>
  <c r="K164" i="1"/>
  <c r="O164" i="1"/>
  <c r="C165" i="1"/>
  <c r="D165" i="1"/>
  <c r="Z165" i="1" s="1"/>
  <c r="E165" i="1"/>
  <c r="F165" i="1"/>
  <c r="AA165" i="1" s="1"/>
  <c r="G165" i="1"/>
  <c r="H165" i="1"/>
  <c r="I165" i="1"/>
  <c r="J165" i="1"/>
  <c r="K165" i="1"/>
  <c r="O165" i="1"/>
  <c r="C204" i="1"/>
  <c r="D204" i="1"/>
  <c r="Z204" i="1" s="1"/>
  <c r="E204" i="1"/>
  <c r="F204" i="1"/>
  <c r="AA204" i="1" s="1"/>
  <c r="G204" i="1"/>
  <c r="H204" i="1"/>
  <c r="I204" i="1"/>
  <c r="J204" i="1"/>
  <c r="K204" i="1"/>
  <c r="O204" i="1"/>
  <c r="C71" i="1"/>
  <c r="D71" i="1"/>
  <c r="Z71" i="1" s="1"/>
  <c r="E71" i="1"/>
  <c r="F71" i="1"/>
  <c r="AA71" i="1" s="1"/>
  <c r="G71" i="1"/>
  <c r="H71" i="1"/>
  <c r="I71" i="1"/>
  <c r="J71" i="1"/>
  <c r="K71" i="1"/>
  <c r="O71" i="1"/>
  <c r="C91" i="1"/>
  <c r="D91" i="1"/>
  <c r="Z91" i="1" s="1"/>
  <c r="E91" i="1"/>
  <c r="F91" i="1"/>
  <c r="AA91" i="1" s="1"/>
  <c r="G91" i="1"/>
  <c r="H91" i="1"/>
  <c r="I91" i="1"/>
  <c r="J91" i="1"/>
  <c r="K91" i="1"/>
  <c r="O91" i="1"/>
  <c r="C147" i="1"/>
  <c r="D147" i="1"/>
  <c r="Z147" i="1" s="1"/>
  <c r="E147" i="1"/>
  <c r="F147" i="1"/>
  <c r="AA147" i="1" s="1"/>
  <c r="G147" i="1"/>
  <c r="H147" i="1"/>
  <c r="I147" i="1"/>
  <c r="J147" i="1"/>
  <c r="K147" i="1"/>
  <c r="O147" i="1"/>
  <c r="C94" i="1"/>
  <c r="D94" i="1"/>
  <c r="Z94" i="1" s="1"/>
  <c r="E94" i="1"/>
  <c r="F94" i="1"/>
  <c r="AA94" i="1" s="1"/>
  <c r="G94" i="1"/>
  <c r="H94" i="1"/>
  <c r="I94" i="1"/>
  <c r="J94" i="1"/>
  <c r="K94" i="1"/>
  <c r="O94" i="1"/>
  <c r="C333" i="1"/>
  <c r="D333" i="1"/>
  <c r="Z333" i="1" s="1"/>
  <c r="E333" i="1"/>
  <c r="F333" i="1"/>
  <c r="AA333" i="1" s="1"/>
  <c r="G333" i="1"/>
  <c r="H333" i="1"/>
  <c r="I333" i="1"/>
  <c r="J333" i="1"/>
  <c r="K333" i="1"/>
  <c r="O333" i="1"/>
  <c r="C168" i="1"/>
  <c r="D168" i="1"/>
  <c r="Z168" i="1" s="1"/>
  <c r="E168" i="1"/>
  <c r="F168" i="1"/>
  <c r="AA168" i="1" s="1"/>
  <c r="G168" i="1"/>
  <c r="H168" i="1"/>
  <c r="I168" i="1"/>
  <c r="J168" i="1"/>
  <c r="K168" i="1"/>
  <c r="O168" i="1"/>
  <c r="C84" i="1"/>
  <c r="D84" i="1"/>
  <c r="Z84" i="1" s="1"/>
  <c r="E84" i="1"/>
  <c r="F84" i="1"/>
  <c r="AA84" i="1" s="1"/>
  <c r="G84" i="1"/>
  <c r="H84" i="1"/>
  <c r="I84" i="1"/>
  <c r="J84" i="1"/>
  <c r="K84" i="1"/>
  <c r="O84" i="1"/>
  <c r="C173" i="1"/>
  <c r="D173" i="1"/>
  <c r="Z173" i="1" s="1"/>
  <c r="E173" i="1"/>
  <c r="F173" i="1"/>
  <c r="AA173" i="1" s="1"/>
  <c r="G173" i="1"/>
  <c r="H173" i="1"/>
  <c r="I173" i="1"/>
  <c r="J173" i="1"/>
  <c r="K173" i="1"/>
  <c r="O173" i="1"/>
  <c r="C279" i="1"/>
  <c r="D279" i="1"/>
  <c r="Z279" i="1" s="1"/>
  <c r="E279" i="1"/>
  <c r="F279" i="1"/>
  <c r="AA279" i="1" s="1"/>
  <c r="G279" i="1"/>
  <c r="H279" i="1"/>
  <c r="I279" i="1"/>
  <c r="J279" i="1"/>
  <c r="K279" i="1"/>
  <c r="O279" i="1"/>
  <c r="C132" i="1"/>
  <c r="D132" i="1"/>
  <c r="Z132" i="1" s="1"/>
  <c r="E132" i="1"/>
  <c r="F132" i="1"/>
  <c r="AA132" i="1" s="1"/>
  <c r="G132" i="1"/>
  <c r="H132" i="1"/>
  <c r="I132" i="1"/>
  <c r="J132" i="1"/>
  <c r="K132" i="1"/>
  <c r="O132" i="1"/>
  <c r="C46" i="1"/>
  <c r="D46" i="1"/>
  <c r="Z46" i="1" s="1"/>
  <c r="E46" i="1"/>
  <c r="F46" i="1"/>
  <c r="AA46" i="1" s="1"/>
  <c r="G46" i="1"/>
  <c r="H46" i="1"/>
  <c r="I46" i="1"/>
  <c r="J46" i="1"/>
  <c r="K46" i="1"/>
  <c r="O46" i="1"/>
  <c r="C41" i="1"/>
  <c r="D41" i="1"/>
  <c r="Z41" i="1" s="1"/>
  <c r="E41" i="1"/>
  <c r="F41" i="1"/>
  <c r="AA41" i="1" s="1"/>
  <c r="G41" i="1"/>
  <c r="H41" i="1"/>
  <c r="I41" i="1"/>
  <c r="J41" i="1"/>
  <c r="K41" i="1"/>
  <c r="O41" i="1"/>
  <c r="C166" i="1"/>
  <c r="D166" i="1"/>
  <c r="Z166" i="1" s="1"/>
  <c r="E166" i="1"/>
  <c r="F166" i="1"/>
  <c r="AA166" i="1" s="1"/>
  <c r="G166" i="1"/>
  <c r="H166" i="1"/>
  <c r="I166" i="1"/>
  <c r="J166" i="1"/>
  <c r="K166" i="1"/>
  <c r="O166" i="1"/>
  <c r="C211" i="1"/>
  <c r="D211" i="1"/>
  <c r="Z211" i="1" s="1"/>
  <c r="E211" i="1"/>
  <c r="F211" i="1"/>
  <c r="AA211" i="1" s="1"/>
  <c r="G211" i="1"/>
  <c r="H211" i="1"/>
  <c r="I211" i="1"/>
  <c r="J211" i="1"/>
  <c r="K211" i="1"/>
  <c r="O211" i="1"/>
  <c r="C138" i="1"/>
  <c r="D138" i="1"/>
  <c r="Z138" i="1" s="1"/>
  <c r="E138" i="1"/>
  <c r="F138" i="1"/>
  <c r="AA138" i="1" s="1"/>
  <c r="G138" i="1"/>
  <c r="H138" i="1"/>
  <c r="I138" i="1"/>
  <c r="J138" i="1"/>
  <c r="K138" i="1"/>
  <c r="O138" i="1"/>
  <c r="C267" i="1"/>
  <c r="D267" i="1"/>
  <c r="Z267" i="1" s="1"/>
  <c r="E267" i="1"/>
  <c r="F267" i="1"/>
  <c r="AA267" i="1" s="1"/>
  <c r="G267" i="1"/>
  <c r="H267" i="1"/>
  <c r="I267" i="1"/>
  <c r="J267" i="1"/>
  <c r="K267" i="1"/>
  <c r="O267" i="1"/>
  <c r="C176" i="1"/>
  <c r="D176" i="1"/>
  <c r="Z176" i="1" s="1"/>
  <c r="E176" i="1"/>
  <c r="F176" i="1"/>
  <c r="AA176" i="1" s="1"/>
  <c r="G176" i="1"/>
  <c r="H176" i="1"/>
  <c r="I176" i="1"/>
  <c r="J176" i="1"/>
  <c r="K176" i="1"/>
  <c r="O176" i="1"/>
  <c r="C35" i="1"/>
  <c r="D35" i="1"/>
  <c r="Z35" i="1" s="1"/>
  <c r="E35" i="1"/>
  <c r="F35" i="1"/>
  <c r="AA35" i="1" s="1"/>
  <c r="G35" i="1"/>
  <c r="H35" i="1"/>
  <c r="I35" i="1"/>
  <c r="J35" i="1"/>
  <c r="K35" i="1"/>
  <c r="O35" i="1"/>
  <c r="C162" i="1"/>
  <c r="D162" i="1"/>
  <c r="Z162" i="1" s="1"/>
  <c r="E162" i="1"/>
  <c r="F162" i="1"/>
  <c r="AA162" i="1" s="1"/>
  <c r="G162" i="1"/>
  <c r="H162" i="1"/>
  <c r="I162" i="1"/>
  <c r="J162" i="1"/>
  <c r="K162" i="1"/>
  <c r="O162" i="1"/>
  <c r="C208" i="1"/>
  <c r="D208" i="1"/>
  <c r="Z208" i="1" s="1"/>
  <c r="E208" i="1"/>
  <c r="F208" i="1"/>
  <c r="AA208" i="1" s="1"/>
  <c r="G208" i="1"/>
  <c r="H208" i="1"/>
  <c r="I208" i="1"/>
  <c r="J208" i="1"/>
  <c r="K208" i="1"/>
  <c r="O208" i="1"/>
  <c r="C175" i="1"/>
  <c r="D175" i="1"/>
  <c r="Z175" i="1" s="1"/>
  <c r="E175" i="1"/>
  <c r="F175" i="1"/>
  <c r="AA175" i="1" s="1"/>
  <c r="G175" i="1"/>
  <c r="H175" i="1"/>
  <c r="I175" i="1"/>
  <c r="J175" i="1"/>
  <c r="K175" i="1"/>
  <c r="O175" i="1"/>
  <c r="C235" i="1"/>
  <c r="D235" i="1"/>
  <c r="Z235" i="1" s="1"/>
  <c r="E235" i="1"/>
  <c r="F235" i="1"/>
  <c r="AA235" i="1" s="1"/>
  <c r="G235" i="1"/>
  <c r="H235" i="1"/>
  <c r="I235" i="1"/>
  <c r="J235" i="1"/>
  <c r="K235" i="1"/>
  <c r="O235" i="1"/>
  <c r="C282" i="1"/>
  <c r="D282" i="1"/>
  <c r="Z282" i="1" s="1"/>
  <c r="E282" i="1"/>
  <c r="F282" i="1"/>
  <c r="AA282" i="1" s="1"/>
  <c r="G282" i="1"/>
  <c r="H282" i="1"/>
  <c r="I282" i="1"/>
  <c r="J282" i="1"/>
  <c r="K282" i="1"/>
  <c r="O282" i="1"/>
  <c r="C184" i="1"/>
  <c r="D184" i="1"/>
  <c r="Z184" i="1" s="1"/>
  <c r="E184" i="1"/>
  <c r="F184" i="1"/>
  <c r="AA184" i="1" s="1"/>
  <c r="G184" i="1"/>
  <c r="H184" i="1"/>
  <c r="I184" i="1"/>
  <c r="J184" i="1"/>
  <c r="K184" i="1"/>
  <c r="O184" i="1"/>
  <c r="C7" i="1"/>
  <c r="D7" i="1"/>
  <c r="Z7" i="1" s="1"/>
  <c r="E7" i="1"/>
  <c r="F7" i="1"/>
  <c r="AA7" i="1" s="1"/>
  <c r="G7" i="1"/>
  <c r="H7" i="1"/>
  <c r="I7" i="1"/>
  <c r="J7" i="1"/>
  <c r="K7" i="1"/>
  <c r="O7" i="1"/>
  <c r="C268" i="1"/>
  <c r="D268" i="1"/>
  <c r="Z268" i="1" s="1"/>
  <c r="E268" i="1"/>
  <c r="F268" i="1"/>
  <c r="AA268" i="1" s="1"/>
  <c r="G268" i="1"/>
  <c r="H268" i="1"/>
  <c r="I268" i="1"/>
  <c r="J268" i="1"/>
  <c r="K268" i="1"/>
  <c r="O268" i="1"/>
  <c r="C170" i="1"/>
  <c r="D170" i="1"/>
  <c r="Z170" i="1" s="1"/>
  <c r="E170" i="1"/>
  <c r="F170" i="1"/>
  <c r="AA170" i="1" s="1"/>
  <c r="G170" i="1"/>
  <c r="H170" i="1"/>
  <c r="I170" i="1"/>
  <c r="J170" i="1"/>
  <c r="K170" i="1"/>
  <c r="O170" i="1"/>
  <c r="C5" i="1"/>
  <c r="D5" i="1"/>
  <c r="Z5" i="1" s="1"/>
  <c r="E5" i="1"/>
  <c r="F5" i="1"/>
  <c r="AA5" i="1" s="1"/>
  <c r="G5" i="1"/>
  <c r="H5" i="1"/>
  <c r="I5" i="1"/>
  <c r="J5" i="1"/>
  <c r="K5" i="1"/>
  <c r="C6" i="1"/>
  <c r="D6" i="1"/>
  <c r="Z6" i="1" s="1"/>
  <c r="E6" i="1"/>
  <c r="F6" i="1"/>
  <c r="AA6" i="1" s="1"/>
  <c r="G6" i="1"/>
  <c r="H6" i="1"/>
  <c r="I6" i="1"/>
  <c r="J6" i="1"/>
  <c r="K6" i="1"/>
  <c r="O6" i="1"/>
  <c r="C194" i="1"/>
  <c r="D194" i="1"/>
  <c r="Z194" i="1" s="1"/>
  <c r="E194" i="1"/>
  <c r="F194" i="1"/>
  <c r="AA194" i="1" s="1"/>
  <c r="G194" i="1"/>
  <c r="H194" i="1"/>
  <c r="I194" i="1"/>
  <c r="J194" i="1"/>
  <c r="K194" i="1"/>
  <c r="O194" i="1"/>
  <c r="C124" i="1"/>
  <c r="D124" i="1"/>
  <c r="Z124" i="1" s="1"/>
  <c r="E124" i="1"/>
  <c r="F124" i="1"/>
  <c r="AA124" i="1" s="1"/>
  <c r="G124" i="1"/>
  <c r="H124" i="1"/>
  <c r="I124" i="1"/>
  <c r="J124" i="1"/>
  <c r="K124" i="1"/>
  <c r="O124" i="1"/>
  <c r="C40" i="1"/>
  <c r="D40" i="1"/>
  <c r="Z40" i="1" s="1"/>
  <c r="E40" i="1"/>
  <c r="F40" i="1"/>
  <c r="AA40" i="1" s="1"/>
  <c r="G40" i="1"/>
  <c r="H40" i="1"/>
  <c r="I40" i="1"/>
  <c r="J40" i="1"/>
  <c r="K40" i="1"/>
  <c r="O40" i="1"/>
  <c r="C321" i="1"/>
  <c r="D321" i="1"/>
  <c r="Z321" i="1" s="1"/>
  <c r="E321" i="1"/>
  <c r="F321" i="1"/>
  <c r="AA321" i="1" s="1"/>
  <c r="G321" i="1"/>
  <c r="H321" i="1"/>
  <c r="I321" i="1"/>
  <c r="J321" i="1"/>
  <c r="K321" i="1"/>
  <c r="O321" i="1"/>
  <c r="C75" i="1"/>
  <c r="D75" i="1"/>
  <c r="Z75" i="1" s="1"/>
  <c r="E75" i="1"/>
  <c r="F75" i="1"/>
  <c r="AA75" i="1" s="1"/>
  <c r="G75" i="1"/>
  <c r="H75" i="1"/>
  <c r="I75" i="1"/>
  <c r="J75" i="1"/>
  <c r="K75" i="1"/>
  <c r="O75" i="1"/>
  <c r="C265" i="1"/>
  <c r="D265" i="1"/>
  <c r="Z265" i="1" s="1"/>
  <c r="E265" i="1"/>
  <c r="F265" i="1"/>
  <c r="AA265" i="1" s="1"/>
  <c r="G265" i="1"/>
  <c r="H265" i="1"/>
  <c r="I265" i="1"/>
  <c r="J265" i="1"/>
  <c r="K265" i="1"/>
  <c r="O265" i="1"/>
  <c r="C249" i="1"/>
  <c r="D249" i="1"/>
  <c r="Z249" i="1" s="1"/>
  <c r="E249" i="1"/>
  <c r="F249" i="1"/>
  <c r="AA249" i="1" s="1"/>
  <c r="G249" i="1"/>
  <c r="H249" i="1"/>
  <c r="I249" i="1"/>
  <c r="J249" i="1"/>
  <c r="K249" i="1"/>
  <c r="O249" i="1"/>
  <c r="C25" i="1"/>
  <c r="D25" i="1"/>
  <c r="Z25" i="1" s="1"/>
  <c r="E25" i="1"/>
  <c r="F25" i="1"/>
  <c r="AA25" i="1" s="1"/>
  <c r="G25" i="1"/>
  <c r="H25" i="1"/>
  <c r="I25" i="1"/>
  <c r="J25" i="1"/>
  <c r="K25" i="1"/>
  <c r="O25" i="1"/>
  <c r="C72" i="1"/>
  <c r="D72" i="1"/>
  <c r="Z72" i="1" s="1"/>
  <c r="E72" i="1"/>
  <c r="F72" i="1"/>
  <c r="AA72" i="1" s="1"/>
  <c r="G72" i="1"/>
  <c r="H72" i="1"/>
  <c r="I72" i="1"/>
  <c r="J72" i="1"/>
  <c r="K72" i="1"/>
  <c r="O72" i="1"/>
  <c r="C248" i="1"/>
  <c r="D248" i="1"/>
  <c r="Z248" i="1" s="1"/>
  <c r="E248" i="1"/>
  <c r="F248" i="1"/>
  <c r="AA248" i="1" s="1"/>
  <c r="G248" i="1"/>
  <c r="H248" i="1"/>
  <c r="I248" i="1"/>
  <c r="J248" i="1"/>
  <c r="K248" i="1"/>
  <c r="O248" i="1"/>
  <c r="C50" i="1"/>
  <c r="D50" i="1"/>
  <c r="Z50" i="1" s="1"/>
  <c r="E50" i="1"/>
  <c r="F50" i="1"/>
  <c r="AA50" i="1" s="1"/>
  <c r="G50" i="1"/>
  <c r="H50" i="1"/>
  <c r="I50" i="1"/>
  <c r="J50" i="1"/>
  <c r="K50" i="1"/>
  <c r="O50" i="1"/>
  <c r="C129" i="1"/>
  <c r="D129" i="1"/>
  <c r="Z129" i="1" s="1"/>
  <c r="E129" i="1"/>
  <c r="F129" i="1"/>
  <c r="AA129" i="1" s="1"/>
  <c r="G129" i="1"/>
  <c r="H129" i="1"/>
  <c r="I129" i="1"/>
  <c r="J129" i="1"/>
  <c r="K129" i="1"/>
  <c r="O129" i="1"/>
  <c r="C14" i="1"/>
  <c r="D14" i="1"/>
  <c r="Z14" i="1" s="1"/>
  <c r="E14" i="1"/>
  <c r="F14" i="1"/>
  <c r="AA14" i="1" s="1"/>
  <c r="G14" i="1"/>
  <c r="H14" i="1"/>
  <c r="I14" i="1"/>
  <c r="J14" i="1"/>
  <c r="K14" i="1"/>
  <c r="O14" i="1"/>
  <c r="C229" i="1"/>
  <c r="D229" i="1"/>
  <c r="Z229" i="1" s="1"/>
  <c r="E229" i="1"/>
  <c r="F229" i="1"/>
  <c r="AA229" i="1" s="1"/>
  <c r="G229" i="1"/>
  <c r="H229" i="1"/>
  <c r="I229" i="1"/>
  <c r="J229" i="1"/>
  <c r="K229" i="1"/>
  <c r="O229" i="1"/>
  <c r="C209" i="1"/>
  <c r="D209" i="1"/>
  <c r="Z209" i="1" s="1"/>
  <c r="E209" i="1"/>
  <c r="F209" i="1"/>
  <c r="AA209" i="1" s="1"/>
  <c r="G209" i="1"/>
  <c r="H209" i="1"/>
  <c r="I209" i="1"/>
  <c r="J209" i="1"/>
  <c r="K209" i="1"/>
  <c r="O209" i="1"/>
  <c r="C195" i="1"/>
  <c r="D195" i="1"/>
  <c r="Z195" i="1" s="1"/>
  <c r="E195" i="1"/>
  <c r="F195" i="1"/>
  <c r="AA195" i="1" s="1"/>
  <c r="G195" i="1"/>
  <c r="H195" i="1"/>
  <c r="I195" i="1"/>
  <c r="J195" i="1"/>
  <c r="K195" i="1"/>
  <c r="O195" i="1"/>
  <c r="C120" i="1"/>
  <c r="D120" i="1"/>
  <c r="Z120" i="1" s="1"/>
  <c r="E120" i="1"/>
  <c r="F120" i="1"/>
  <c r="AA120" i="1" s="1"/>
  <c r="G120" i="1"/>
  <c r="H120" i="1"/>
  <c r="I120" i="1"/>
  <c r="J120" i="1"/>
  <c r="K120" i="1"/>
  <c r="O120" i="1"/>
  <c r="C188" i="1"/>
  <c r="D188" i="1"/>
  <c r="Z188" i="1" s="1"/>
  <c r="E188" i="1"/>
  <c r="F188" i="1"/>
  <c r="AA188" i="1" s="1"/>
  <c r="G188" i="1"/>
  <c r="H188" i="1"/>
  <c r="I188" i="1"/>
  <c r="J188" i="1"/>
  <c r="K188" i="1"/>
  <c r="O188" i="1"/>
  <c r="C22" i="1"/>
  <c r="D22" i="1"/>
  <c r="Z22" i="1" s="1"/>
  <c r="E22" i="1"/>
  <c r="F22" i="1"/>
  <c r="AA22" i="1" s="1"/>
  <c r="G22" i="1"/>
  <c r="H22" i="1"/>
  <c r="I22" i="1"/>
  <c r="J22" i="1"/>
  <c r="K22" i="1"/>
  <c r="O22" i="1"/>
  <c r="C125" i="1"/>
  <c r="D125" i="1"/>
  <c r="Z125" i="1" s="1"/>
  <c r="E125" i="1"/>
  <c r="F125" i="1"/>
  <c r="AA125" i="1" s="1"/>
  <c r="G125" i="1"/>
  <c r="H125" i="1"/>
  <c r="I125" i="1"/>
  <c r="J125" i="1"/>
  <c r="K125" i="1"/>
  <c r="O125" i="1"/>
  <c r="C60" i="1"/>
  <c r="D60" i="1"/>
  <c r="Z60" i="1" s="1"/>
  <c r="E60" i="1"/>
  <c r="F60" i="1"/>
  <c r="AA60" i="1" s="1"/>
  <c r="G60" i="1"/>
  <c r="H60" i="1"/>
  <c r="I60" i="1"/>
  <c r="J60" i="1"/>
  <c r="K60" i="1"/>
  <c r="O60" i="1"/>
  <c r="C114" i="1"/>
  <c r="D114" i="1"/>
  <c r="Z114" i="1" s="1"/>
  <c r="E114" i="1"/>
  <c r="F114" i="1"/>
  <c r="AA114" i="1" s="1"/>
  <c r="G114" i="1"/>
  <c r="H114" i="1"/>
  <c r="I114" i="1"/>
  <c r="J114" i="1"/>
  <c r="K114" i="1"/>
  <c r="O114" i="1"/>
  <c r="C240" i="1"/>
  <c r="D240" i="1"/>
  <c r="Z240" i="1" s="1"/>
  <c r="E240" i="1"/>
  <c r="F240" i="1"/>
  <c r="AA240" i="1" s="1"/>
  <c r="G240" i="1"/>
  <c r="H240" i="1"/>
  <c r="I240" i="1"/>
  <c r="J240" i="1"/>
  <c r="K240" i="1"/>
  <c r="O240" i="1"/>
  <c r="C74" i="1"/>
  <c r="D74" i="1"/>
  <c r="Z74" i="1" s="1"/>
  <c r="E74" i="1"/>
  <c r="F74" i="1"/>
  <c r="AA74" i="1" s="1"/>
  <c r="G74" i="1"/>
  <c r="H74" i="1"/>
  <c r="I74" i="1"/>
  <c r="J74" i="1"/>
  <c r="K74" i="1"/>
  <c r="O74" i="1"/>
  <c r="C104" i="1"/>
  <c r="D104" i="1"/>
  <c r="Z104" i="1" s="1"/>
  <c r="E104" i="1"/>
  <c r="F104" i="1"/>
  <c r="AA104" i="1" s="1"/>
  <c r="G104" i="1"/>
  <c r="H104" i="1"/>
  <c r="I104" i="1"/>
  <c r="J104" i="1"/>
  <c r="K104" i="1"/>
  <c r="O104" i="1"/>
  <c r="C102" i="1"/>
  <c r="D102" i="1"/>
  <c r="Z102" i="1" s="1"/>
  <c r="E102" i="1"/>
  <c r="F102" i="1"/>
  <c r="AA102" i="1" s="1"/>
  <c r="G102" i="1"/>
  <c r="H102" i="1"/>
  <c r="I102" i="1"/>
  <c r="J102" i="1"/>
  <c r="K102" i="1"/>
  <c r="O102" i="1"/>
  <c r="C26" i="1"/>
  <c r="D26" i="1"/>
  <c r="Z26" i="1" s="1"/>
  <c r="E26" i="1"/>
  <c r="F26" i="1"/>
  <c r="AA26" i="1" s="1"/>
  <c r="G26" i="1"/>
  <c r="H26" i="1"/>
  <c r="I26" i="1"/>
  <c r="J26" i="1"/>
  <c r="K26" i="1"/>
  <c r="O26" i="1"/>
  <c r="C10" i="1"/>
  <c r="D10" i="1"/>
  <c r="Z10" i="1" s="1"/>
  <c r="E10" i="1"/>
  <c r="F10" i="1"/>
  <c r="AA10" i="1" s="1"/>
  <c r="G10" i="1"/>
  <c r="H10" i="1"/>
  <c r="I10" i="1"/>
  <c r="J10" i="1"/>
  <c r="K10" i="1"/>
  <c r="O10" i="1"/>
  <c r="C97" i="1"/>
  <c r="D97" i="1"/>
  <c r="Z97" i="1" s="1"/>
  <c r="E97" i="1"/>
  <c r="F97" i="1"/>
  <c r="AA97" i="1" s="1"/>
  <c r="G97" i="1"/>
  <c r="H97" i="1"/>
  <c r="I97" i="1"/>
  <c r="J97" i="1"/>
  <c r="K97" i="1"/>
  <c r="O97" i="1"/>
  <c r="C178" i="1"/>
  <c r="D178" i="1"/>
  <c r="Z178" i="1" s="1"/>
  <c r="E178" i="1"/>
  <c r="F178" i="1"/>
  <c r="AA178" i="1" s="1"/>
  <c r="G178" i="1"/>
  <c r="H178" i="1"/>
  <c r="I178" i="1"/>
  <c r="J178" i="1"/>
  <c r="K178" i="1"/>
  <c r="O178" i="1"/>
  <c r="C105" i="1"/>
  <c r="D105" i="1"/>
  <c r="Z105" i="1" s="1"/>
  <c r="E105" i="1"/>
  <c r="F105" i="1"/>
  <c r="AA105" i="1" s="1"/>
  <c r="G105" i="1"/>
  <c r="H105" i="1"/>
  <c r="I105" i="1"/>
  <c r="J105" i="1"/>
  <c r="K105" i="1"/>
  <c r="O105" i="1"/>
  <c r="C192" i="1"/>
  <c r="D192" i="1"/>
  <c r="Z192" i="1" s="1"/>
  <c r="E192" i="1"/>
  <c r="F192" i="1"/>
  <c r="AA192" i="1" s="1"/>
  <c r="G192" i="1"/>
  <c r="H192" i="1"/>
  <c r="I192" i="1"/>
  <c r="J192" i="1"/>
  <c r="K192" i="1"/>
  <c r="O192" i="1"/>
  <c r="C18" i="1"/>
  <c r="D18" i="1"/>
  <c r="Z18" i="1" s="1"/>
  <c r="E18" i="1"/>
  <c r="F18" i="1"/>
  <c r="AA18" i="1" s="1"/>
  <c r="G18" i="1"/>
  <c r="H18" i="1"/>
  <c r="I18" i="1"/>
  <c r="J18" i="1"/>
  <c r="K18" i="1"/>
  <c r="O18" i="1"/>
  <c r="C260" i="1"/>
  <c r="D260" i="1"/>
  <c r="Z260" i="1" s="1"/>
  <c r="E260" i="1"/>
  <c r="F260" i="1"/>
  <c r="AA260" i="1" s="1"/>
  <c r="G260" i="1"/>
  <c r="H260" i="1"/>
  <c r="I260" i="1"/>
  <c r="J260" i="1"/>
  <c r="K260" i="1"/>
  <c r="O260" i="1"/>
  <c r="C152" i="1"/>
  <c r="D152" i="1"/>
  <c r="Z152" i="1" s="1"/>
  <c r="E152" i="1"/>
  <c r="F152" i="1"/>
  <c r="AA152" i="1" s="1"/>
  <c r="G152" i="1"/>
  <c r="H152" i="1"/>
  <c r="I152" i="1"/>
  <c r="J152" i="1"/>
  <c r="K152" i="1"/>
  <c r="O152" i="1"/>
  <c r="C247" i="1"/>
  <c r="D247" i="1"/>
  <c r="Z247" i="1" s="1"/>
  <c r="E247" i="1"/>
  <c r="F247" i="1"/>
  <c r="AA247" i="1" s="1"/>
  <c r="G247" i="1"/>
  <c r="H247" i="1"/>
  <c r="I247" i="1"/>
  <c r="J247" i="1"/>
  <c r="K247" i="1"/>
  <c r="O247" i="1"/>
  <c r="C66" i="1"/>
  <c r="D66" i="1"/>
  <c r="Z66" i="1" s="1"/>
  <c r="E66" i="1"/>
  <c r="F66" i="1"/>
  <c r="AA66" i="1" s="1"/>
  <c r="G66" i="1"/>
  <c r="H66" i="1"/>
  <c r="I66" i="1"/>
  <c r="J66" i="1"/>
  <c r="K66" i="1"/>
  <c r="O66" i="1"/>
  <c r="C201" i="1"/>
  <c r="D201" i="1"/>
  <c r="Z201" i="1" s="1"/>
  <c r="E201" i="1"/>
  <c r="F201" i="1"/>
  <c r="AA201" i="1" s="1"/>
  <c r="G201" i="1"/>
  <c r="H201" i="1"/>
  <c r="I201" i="1"/>
  <c r="J201" i="1"/>
  <c r="K201" i="1"/>
  <c r="O201" i="1"/>
  <c r="C43" i="1"/>
  <c r="D43" i="1"/>
  <c r="Z43" i="1" s="1"/>
  <c r="E43" i="1"/>
  <c r="F43" i="1"/>
  <c r="AA43" i="1" s="1"/>
  <c r="G43" i="1"/>
  <c r="H43" i="1"/>
  <c r="I43" i="1"/>
  <c r="J43" i="1"/>
  <c r="K43" i="1"/>
  <c r="O43" i="1"/>
  <c r="C186" i="1"/>
  <c r="D186" i="1"/>
  <c r="Z186" i="1" s="1"/>
  <c r="E186" i="1"/>
  <c r="F186" i="1"/>
  <c r="AA186" i="1" s="1"/>
  <c r="G186" i="1"/>
  <c r="H186" i="1"/>
  <c r="I186" i="1"/>
  <c r="J186" i="1"/>
  <c r="K186" i="1"/>
  <c r="O186" i="1"/>
  <c r="C244" i="1"/>
  <c r="D244" i="1"/>
  <c r="Z244" i="1" s="1"/>
  <c r="E244" i="1"/>
  <c r="F244" i="1"/>
  <c r="AA244" i="1" s="1"/>
  <c r="G244" i="1"/>
  <c r="H244" i="1"/>
  <c r="I244" i="1"/>
  <c r="J244" i="1"/>
  <c r="K244" i="1"/>
  <c r="O244" i="1"/>
  <c r="C221" i="1"/>
  <c r="D221" i="1"/>
  <c r="Z221" i="1" s="1"/>
  <c r="E221" i="1"/>
  <c r="F221" i="1"/>
  <c r="AA221" i="1" s="1"/>
  <c r="G221" i="1"/>
  <c r="H221" i="1"/>
  <c r="I221" i="1"/>
  <c r="J221" i="1"/>
  <c r="K221" i="1"/>
  <c r="O221" i="1"/>
  <c r="C187" i="1"/>
  <c r="D187" i="1"/>
  <c r="Z187" i="1" s="1"/>
  <c r="E187" i="1"/>
  <c r="F187" i="1"/>
  <c r="AA187" i="1" s="1"/>
  <c r="G187" i="1"/>
  <c r="H187" i="1"/>
  <c r="I187" i="1"/>
  <c r="J187" i="1"/>
  <c r="K187" i="1"/>
  <c r="O187" i="1"/>
  <c r="C98" i="1"/>
  <c r="D98" i="1"/>
  <c r="Z98" i="1" s="1"/>
  <c r="E98" i="1"/>
  <c r="F98" i="1"/>
  <c r="AA98" i="1" s="1"/>
  <c r="G98" i="1"/>
  <c r="H98" i="1"/>
  <c r="I98" i="1"/>
  <c r="J98" i="1"/>
  <c r="K98" i="1"/>
  <c r="O98" i="1"/>
  <c r="C189" i="1"/>
  <c r="D189" i="1"/>
  <c r="Z189" i="1" s="1"/>
  <c r="E189" i="1"/>
  <c r="F189" i="1"/>
  <c r="AA189" i="1" s="1"/>
  <c r="G189" i="1"/>
  <c r="H189" i="1"/>
  <c r="I189" i="1"/>
  <c r="J189" i="1"/>
  <c r="K189" i="1"/>
  <c r="O189" i="1"/>
  <c r="C312" i="1"/>
  <c r="D312" i="1"/>
  <c r="Z312" i="1" s="1"/>
  <c r="E312" i="1"/>
  <c r="F312" i="1"/>
  <c r="AA312" i="1" s="1"/>
  <c r="G312" i="1"/>
  <c r="H312" i="1"/>
  <c r="I312" i="1"/>
  <c r="J312" i="1"/>
  <c r="K312" i="1"/>
  <c r="O312" i="1"/>
  <c r="C243" i="1"/>
  <c r="D243" i="1"/>
  <c r="Z243" i="1" s="1"/>
  <c r="E243" i="1"/>
  <c r="F243" i="1"/>
  <c r="AA243" i="1" s="1"/>
  <c r="G243" i="1"/>
  <c r="H243" i="1"/>
  <c r="I243" i="1"/>
  <c r="J243" i="1"/>
  <c r="K243" i="1"/>
  <c r="O243" i="1"/>
  <c r="C119" i="1"/>
  <c r="D119" i="1"/>
  <c r="Z119" i="1" s="1"/>
  <c r="E119" i="1"/>
  <c r="F119" i="1"/>
  <c r="AA119" i="1" s="1"/>
  <c r="G119" i="1"/>
  <c r="H119" i="1"/>
  <c r="I119" i="1"/>
  <c r="J119" i="1"/>
  <c r="K119" i="1"/>
  <c r="O119" i="1"/>
  <c r="C156" i="1"/>
  <c r="D156" i="1"/>
  <c r="Z156" i="1" s="1"/>
  <c r="E156" i="1"/>
  <c r="F156" i="1"/>
  <c r="AA156" i="1" s="1"/>
  <c r="G156" i="1"/>
  <c r="H156" i="1"/>
  <c r="I156" i="1"/>
  <c r="J156" i="1"/>
  <c r="K156" i="1"/>
  <c r="O156" i="1"/>
  <c r="C99" i="1"/>
  <c r="D99" i="1"/>
  <c r="Z99" i="1" s="1"/>
  <c r="E99" i="1"/>
  <c r="F99" i="1"/>
  <c r="AA99" i="1" s="1"/>
  <c r="G99" i="1"/>
  <c r="H99" i="1"/>
  <c r="I99" i="1"/>
  <c r="J99" i="1"/>
  <c r="K99" i="1"/>
  <c r="O99" i="1"/>
  <c r="C103" i="1"/>
  <c r="D103" i="1"/>
  <c r="Z103" i="1" s="1"/>
  <c r="E103" i="1"/>
  <c r="F103" i="1"/>
  <c r="AA103" i="1" s="1"/>
  <c r="G103" i="1"/>
  <c r="H103" i="1"/>
  <c r="I103" i="1"/>
  <c r="J103" i="1"/>
  <c r="K103" i="1"/>
  <c r="O103" i="1"/>
  <c r="C255" i="1"/>
  <c r="D255" i="1"/>
  <c r="Z255" i="1" s="1"/>
  <c r="E255" i="1"/>
  <c r="F255" i="1"/>
  <c r="AA255" i="1" s="1"/>
  <c r="G255" i="1"/>
  <c r="H255" i="1"/>
  <c r="I255" i="1"/>
  <c r="J255" i="1"/>
  <c r="K255" i="1"/>
  <c r="O255" i="1"/>
  <c r="C239" i="1"/>
  <c r="D239" i="1"/>
  <c r="Z239" i="1" s="1"/>
  <c r="E239" i="1"/>
  <c r="F239" i="1"/>
  <c r="AA239" i="1" s="1"/>
  <c r="G239" i="1"/>
  <c r="H239" i="1"/>
  <c r="I239" i="1"/>
  <c r="J239" i="1"/>
  <c r="K239" i="1"/>
  <c r="O239" i="1"/>
  <c r="C113" i="1"/>
  <c r="D113" i="1"/>
  <c r="Z113" i="1" s="1"/>
  <c r="E113" i="1"/>
  <c r="F113" i="1"/>
  <c r="AA113" i="1" s="1"/>
  <c r="G113" i="1"/>
  <c r="H113" i="1"/>
  <c r="I113" i="1"/>
  <c r="J113" i="1"/>
  <c r="K113" i="1"/>
  <c r="O113" i="1"/>
  <c r="C320" i="1"/>
  <c r="D320" i="1"/>
  <c r="Z320" i="1" s="1"/>
  <c r="E320" i="1"/>
  <c r="F320" i="1"/>
  <c r="AA320" i="1" s="1"/>
  <c r="G320" i="1"/>
  <c r="H320" i="1"/>
  <c r="I320" i="1"/>
  <c r="J320" i="1"/>
  <c r="K320" i="1"/>
  <c r="O320" i="1"/>
  <c r="C48" i="1"/>
  <c r="D48" i="1"/>
  <c r="Z48" i="1" s="1"/>
  <c r="E48" i="1"/>
  <c r="F48" i="1"/>
  <c r="AA48" i="1" s="1"/>
  <c r="G48" i="1"/>
  <c r="H48" i="1"/>
  <c r="I48" i="1"/>
  <c r="J48" i="1"/>
  <c r="K48" i="1"/>
  <c r="O48" i="1"/>
  <c r="C314" i="1"/>
  <c r="D314" i="1"/>
  <c r="Z314" i="1" s="1"/>
  <c r="E314" i="1"/>
  <c r="F314" i="1"/>
  <c r="AA314" i="1" s="1"/>
  <c r="G314" i="1"/>
  <c r="H314" i="1"/>
  <c r="I314" i="1"/>
  <c r="J314" i="1"/>
  <c r="K314" i="1"/>
  <c r="O314" i="1"/>
  <c r="C57" i="1"/>
  <c r="D57" i="1"/>
  <c r="Z57" i="1" s="1"/>
  <c r="E57" i="1"/>
  <c r="F57" i="1"/>
  <c r="AA57" i="1" s="1"/>
  <c r="G57" i="1"/>
  <c r="H57" i="1"/>
  <c r="I57" i="1"/>
  <c r="J57" i="1"/>
  <c r="K57" i="1"/>
  <c r="O57" i="1"/>
  <c r="C130" i="1"/>
  <c r="D130" i="1"/>
  <c r="Z130" i="1" s="1"/>
  <c r="E130" i="1"/>
  <c r="F130" i="1"/>
  <c r="AA130" i="1" s="1"/>
  <c r="G130" i="1"/>
  <c r="H130" i="1"/>
  <c r="I130" i="1"/>
  <c r="J130" i="1"/>
  <c r="K130" i="1"/>
  <c r="O130" i="1"/>
  <c r="C131" i="1"/>
  <c r="D131" i="1"/>
  <c r="Z131" i="1" s="1"/>
  <c r="E131" i="1"/>
  <c r="F131" i="1"/>
  <c r="AA131" i="1" s="1"/>
  <c r="G131" i="1"/>
  <c r="H131" i="1"/>
  <c r="I131" i="1"/>
  <c r="J131" i="1"/>
  <c r="K131" i="1"/>
  <c r="O131" i="1"/>
  <c r="C250" i="1"/>
  <c r="D250" i="1"/>
  <c r="Z250" i="1" s="1"/>
  <c r="E250" i="1"/>
  <c r="F250" i="1"/>
  <c r="AA250" i="1" s="1"/>
  <c r="G250" i="1"/>
  <c r="H250" i="1"/>
  <c r="I250" i="1"/>
  <c r="J250" i="1"/>
  <c r="K250" i="1"/>
  <c r="O250" i="1"/>
  <c r="C34" i="1"/>
  <c r="D34" i="1"/>
  <c r="Z34" i="1" s="1"/>
  <c r="E34" i="1"/>
  <c r="F34" i="1"/>
  <c r="AA34" i="1" s="1"/>
  <c r="G34" i="1"/>
  <c r="H34" i="1"/>
  <c r="I34" i="1"/>
  <c r="J34" i="1"/>
  <c r="K34" i="1"/>
  <c r="O34" i="1"/>
  <c r="C83" i="1"/>
  <c r="D83" i="1"/>
  <c r="Z83" i="1" s="1"/>
  <c r="E83" i="1"/>
  <c r="F83" i="1"/>
  <c r="AA83" i="1" s="1"/>
  <c r="G83" i="1"/>
  <c r="H83" i="1"/>
  <c r="I83" i="1"/>
  <c r="J83" i="1"/>
  <c r="K83" i="1"/>
  <c r="O83" i="1"/>
  <c r="C117" i="1"/>
  <c r="D117" i="1"/>
  <c r="Z117" i="1" s="1"/>
  <c r="E117" i="1"/>
  <c r="F117" i="1"/>
  <c r="AA117" i="1" s="1"/>
  <c r="G117" i="1"/>
  <c r="H117" i="1"/>
  <c r="I117" i="1"/>
  <c r="J117" i="1"/>
  <c r="K117" i="1"/>
  <c r="O117" i="1"/>
  <c r="C216" i="1"/>
  <c r="D216" i="1"/>
  <c r="Z216" i="1" s="1"/>
  <c r="E216" i="1"/>
  <c r="F216" i="1"/>
  <c r="AA216" i="1" s="1"/>
  <c r="G216" i="1"/>
  <c r="H216" i="1"/>
  <c r="I216" i="1"/>
  <c r="J216" i="1"/>
  <c r="K216" i="1"/>
  <c r="O216" i="1"/>
  <c r="C108" i="1"/>
  <c r="D108" i="1"/>
  <c r="Z108" i="1" s="1"/>
  <c r="E108" i="1"/>
  <c r="F108" i="1"/>
  <c r="AA108" i="1" s="1"/>
  <c r="G108" i="1"/>
  <c r="H108" i="1"/>
  <c r="I108" i="1"/>
  <c r="J108" i="1"/>
  <c r="K108" i="1"/>
  <c r="O108" i="1"/>
  <c r="C283" i="1"/>
  <c r="D283" i="1"/>
  <c r="Z283" i="1" s="1"/>
  <c r="E283" i="1"/>
  <c r="F283" i="1"/>
  <c r="AA283" i="1" s="1"/>
  <c r="G283" i="1"/>
  <c r="H283" i="1"/>
  <c r="I283" i="1"/>
  <c r="J283" i="1"/>
  <c r="K283" i="1"/>
  <c r="O283" i="1"/>
  <c r="C68" i="1"/>
  <c r="D68" i="1"/>
  <c r="Z68" i="1" s="1"/>
  <c r="E68" i="1"/>
  <c r="F68" i="1"/>
  <c r="AA68" i="1" s="1"/>
  <c r="G68" i="1"/>
  <c r="H68" i="1"/>
  <c r="I68" i="1"/>
  <c r="J68" i="1"/>
  <c r="K68" i="1"/>
  <c r="O68" i="1"/>
  <c r="C21" i="1"/>
  <c r="D21" i="1"/>
  <c r="Z21" i="1" s="1"/>
  <c r="E21" i="1"/>
  <c r="F21" i="1"/>
  <c r="AA21" i="1" s="1"/>
  <c r="G21" i="1"/>
  <c r="H21" i="1"/>
  <c r="I21" i="1"/>
  <c r="J21" i="1"/>
  <c r="K21" i="1"/>
  <c r="O21" i="1"/>
  <c r="C51" i="1"/>
  <c r="D51" i="1"/>
  <c r="Z51" i="1" s="1"/>
  <c r="E51" i="1"/>
  <c r="F51" i="1"/>
  <c r="AA51" i="1" s="1"/>
  <c r="G51" i="1"/>
  <c r="H51" i="1"/>
  <c r="I51" i="1"/>
  <c r="J51" i="1"/>
  <c r="K51" i="1"/>
  <c r="O51" i="1"/>
  <c r="C231" i="1"/>
  <c r="D231" i="1"/>
  <c r="Z231" i="1" s="1"/>
  <c r="E231" i="1"/>
  <c r="F231" i="1"/>
  <c r="AA231" i="1" s="1"/>
  <c r="G231" i="1"/>
  <c r="H231" i="1"/>
  <c r="I231" i="1"/>
  <c r="J231" i="1"/>
  <c r="K231" i="1"/>
  <c r="O231" i="1"/>
  <c r="C127" i="1"/>
  <c r="D127" i="1"/>
  <c r="Z127" i="1" s="1"/>
  <c r="E127" i="1"/>
  <c r="F127" i="1"/>
  <c r="AA127" i="1" s="1"/>
  <c r="G127" i="1"/>
  <c r="H127" i="1"/>
  <c r="I127" i="1"/>
  <c r="J127" i="1"/>
  <c r="K127" i="1"/>
  <c r="O127" i="1"/>
  <c r="C137" i="1"/>
  <c r="D137" i="1"/>
  <c r="Z137" i="1" s="1"/>
  <c r="E137" i="1"/>
  <c r="F137" i="1"/>
  <c r="AA137" i="1" s="1"/>
  <c r="G137" i="1"/>
  <c r="H137" i="1"/>
  <c r="I137" i="1"/>
  <c r="J137" i="1"/>
  <c r="K137" i="1"/>
  <c r="O137" i="1"/>
  <c r="C302" i="1"/>
  <c r="D302" i="1"/>
  <c r="Z302" i="1" s="1"/>
  <c r="E302" i="1"/>
  <c r="F302" i="1"/>
  <c r="AA302" i="1" s="1"/>
  <c r="G302" i="1"/>
  <c r="H302" i="1"/>
  <c r="I302" i="1"/>
  <c r="J302" i="1"/>
  <c r="K302" i="1"/>
  <c r="O302" i="1"/>
  <c r="C305" i="1"/>
  <c r="D305" i="1"/>
  <c r="Z305" i="1" s="1"/>
  <c r="E305" i="1"/>
  <c r="F305" i="1"/>
  <c r="AA305" i="1" s="1"/>
  <c r="G305" i="1"/>
  <c r="H305" i="1"/>
  <c r="I305" i="1"/>
  <c r="J305" i="1"/>
  <c r="K305" i="1"/>
  <c r="O305" i="1"/>
  <c r="C226" i="1"/>
  <c r="D226" i="1"/>
  <c r="Z226" i="1" s="1"/>
  <c r="E226" i="1"/>
  <c r="F226" i="1"/>
  <c r="AA226" i="1" s="1"/>
  <c r="G226" i="1"/>
  <c r="H226" i="1"/>
  <c r="I226" i="1"/>
  <c r="J226" i="1"/>
  <c r="K226" i="1"/>
  <c r="O226" i="1"/>
  <c r="C206" i="1"/>
  <c r="D206" i="1"/>
  <c r="Z206" i="1" s="1"/>
  <c r="E206" i="1"/>
  <c r="F206" i="1"/>
  <c r="AA206" i="1" s="1"/>
  <c r="G206" i="1"/>
  <c r="H206" i="1"/>
  <c r="I206" i="1"/>
  <c r="J206" i="1"/>
  <c r="K206" i="1"/>
  <c r="O206" i="1"/>
  <c r="C238" i="1"/>
  <c r="D238" i="1"/>
  <c r="Z238" i="1" s="1"/>
  <c r="E238" i="1"/>
  <c r="F238" i="1"/>
  <c r="AA238" i="1" s="1"/>
  <c r="G238" i="1"/>
  <c r="H238" i="1"/>
  <c r="I238" i="1"/>
  <c r="J238" i="1"/>
  <c r="K238" i="1"/>
  <c r="O238" i="1"/>
  <c r="C79" i="1"/>
  <c r="D79" i="1"/>
  <c r="Z79" i="1" s="1"/>
  <c r="E79" i="1"/>
  <c r="F79" i="1"/>
  <c r="AA79" i="1" s="1"/>
  <c r="G79" i="1"/>
  <c r="H79" i="1"/>
  <c r="I79" i="1"/>
  <c r="J79" i="1"/>
  <c r="K79" i="1"/>
  <c r="O79" i="1"/>
  <c r="C36" i="1"/>
  <c r="D36" i="1"/>
  <c r="Z36" i="1" s="1"/>
  <c r="E36" i="1"/>
  <c r="F36" i="1"/>
  <c r="AA36" i="1" s="1"/>
  <c r="G36" i="1"/>
  <c r="H36" i="1"/>
  <c r="I36" i="1"/>
  <c r="J36" i="1"/>
  <c r="K36" i="1"/>
  <c r="O36" i="1"/>
  <c r="C142" i="1"/>
  <c r="D142" i="1"/>
  <c r="Z142" i="1" s="1"/>
  <c r="E142" i="1"/>
  <c r="F142" i="1"/>
  <c r="AA142" i="1" s="1"/>
  <c r="G142" i="1"/>
  <c r="H142" i="1"/>
  <c r="I142" i="1"/>
  <c r="J142" i="1"/>
  <c r="K142" i="1"/>
  <c r="O142" i="1"/>
  <c r="C93" i="1"/>
  <c r="D93" i="1"/>
  <c r="Z93" i="1" s="1"/>
  <c r="E93" i="1"/>
  <c r="F93" i="1"/>
  <c r="AA93" i="1" s="1"/>
  <c r="G93" i="1"/>
  <c r="H93" i="1"/>
  <c r="I93" i="1"/>
  <c r="J93" i="1"/>
  <c r="K93" i="1"/>
  <c r="O93" i="1"/>
  <c r="C135" i="1"/>
  <c r="D135" i="1"/>
  <c r="Z135" i="1" s="1"/>
  <c r="E135" i="1"/>
  <c r="F135" i="1"/>
  <c r="AA135" i="1" s="1"/>
  <c r="G135" i="1"/>
  <c r="H135" i="1"/>
  <c r="I135" i="1"/>
  <c r="J135" i="1"/>
  <c r="K135" i="1"/>
  <c r="O135" i="1"/>
  <c r="C141" i="1"/>
  <c r="D141" i="1"/>
  <c r="Z141" i="1" s="1"/>
  <c r="E141" i="1"/>
  <c r="F141" i="1"/>
  <c r="AA141" i="1" s="1"/>
  <c r="G141" i="1"/>
  <c r="H141" i="1"/>
  <c r="I141" i="1"/>
  <c r="J141" i="1"/>
  <c r="K141" i="1"/>
  <c r="O141" i="1"/>
  <c r="C284" i="1"/>
  <c r="D284" i="1"/>
  <c r="Z284" i="1" s="1"/>
  <c r="E284" i="1"/>
  <c r="F284" i="1"/>
  <c r="AA284" i="1" s="1"/>
  <c r="G284" i="1"/>
  <c r="H284" i="1"/>
  <c r="I284" i="1"/>
  <c r="J284" i="1"/>
  <c r="K284" i="1"/>
  <c r="O284" i="1"/>
  <c r="C69" i="1"/>
  <c r="D69" i="1"/>
  <c r="Z69" i="1" s="1"/>
  <c r="E69" i="1"/>
  <c r="F69" i="1"/>
  <c r="AA69" i="1" s="1"/>
  <c r="G69" i="1"/>
  <c r="H69" i="1"/>
  <c r="I69" i="1"/>
  <c r="J69" i="1"/>
  <c r="K69" i="1"/>
  <c r="O69" i="1"/>
  <c r="C110" i="1"/>
  <c r="D110" i="1"/>
  <c r="Z110" i="1" s="1"/>
  <c r="E110" i="1"/>
  <c r="F110" i="1"/>
  <c r="AA110" i="1" s="1"/>
  <c r="G110" i="1"/>
  <c r="H110" i="1"/>
  <c r="I110" i="1"/>
  <c r="J110" i="1"/>
  <c r="K110" i="1"/>
  <c r="O110" i="1"/>
  <c r="C198" i="1"/>
  <c r="D198" i="1"/>
  <c r="Z198" i="1" s="1"/>
  <c r="E198" i="1"/>
  <c r="F198" i="1"/>
  <c r="AA198" i="1" s="1"/>
  <c r="G198" i="1"/>
  <c r="H198" i="1"/>
  <c r="I198" i="1"/>
  <c r="J198" i="1"/>
  <c r="K198" i="1"/>
  <c r="O198" i="1"/>
  <c r="C100" i="1"/>
  <c r="D100" i="1"/>
  <c r="Z100" i="1" s="1"/>
  <c r="E100" i="1"/>
  <c r="F100" i="1"/>
  <c r="AA100" i="1" s="1"/>
  <c r="G100" i="1"/>
  <c r="H100" i="1"/>
  <c r="I100" i="1"/>
  <c r="J100" i="1"/>
  <c r="K100" i="1"/>
  <c r="O100" i="1"/>
  <c r="C87" i="1"/>
  <c r="D87" i="1"/>
  <c r="Z87" i="1" s="1"/>
  <c r="E87" i="1"/>
  <c r="F87" i="1"/>
  <c r="AA87" i="1" s="1"/>
  <c r="G87" i="1"/>
  <c r="H87" i="1"/>
  <c r="I87" i="1"/>
  <c r="J87" i="1"/>
  <c r="K87" i="1"/>
  <c r="O87" i="1"/>
  <c r="C11" i="1"/>
  <c r="D11" i="1"/>
  <c r="Z11" i="1" s="1"/>
  <c r="E11" i="1"/>
  <c r="F11" i="1"/>
  <c r="AA11" i="1" s="1"/>
  <c r="G11" i="1"/>
  <c r="H11" i="1"/>
  <c r="I11" i="1"/>
  <c r="J11" i="1"/>
  <c r="K11" i="1"/>
  <c r="O11" i="1"/>
  <c r="C8" i="1"/>
  <c r="D8" i="1"/>
  <c r="Z8" i="1" s="1"/>
  <c r="E8" i="1"/>
  <c r="F8" i="1"/>
  <c r="AA8" i="1" s="1"/>
  <c r="G8" i="1"/>
  <c r="H8" i="1"/>
  <c r="I8" i="1"/>
  <c r="J8" i="1"/>
  <c r="K8" i="1"/>
  <c r="O8" i="1"/>
  <c r="C42" i="1"/>
  <c r="D42" i="1"/>
  <c r="Z42" i="1" s="1"/>
  <c r="E42" i="1"/>
  <c r="F42" i="1"/>
  <c r="AA42" i="1" s="1"/>
  <c r="G42" i="1"/>
  <c r="H42" i="1"/>
  <c r="I42" i="1"/>
  <c r="J42" i="1"/>
  <c r="K42" i="1"/>
  <c r="O42" i="1"/>
  <c r="C111" i="1"/>
  <c r="D111" i="1"/>
  <c r="Z111" i="1" s="1"/>
  <c r="E111" i="1"/>
  <c r="F111" i="1"/>
  <c r="AA111" i="1" s="1"/>
  <c r="G111" i="1"/>
  <c r="H111" i="1"/>
  <c r="I111" i="1"/>
  <c r="J111" i="1"/>
  <c r="K111" i="1"/>
  <c r="O111" i="1"/>
  <c r="C207" i="1"/>
  <c r="D207" i="1"/>
  <c r="Z207" i="1" s="1"/>
  <c r="E207" i="1"/>
  <c r="F207" i="1"/>
  <c r="AA207" i="1" s="1"/>
  <c r="G207" i="1"/>
  <c r="H207" i="1"/>
  <c r="I207" i="1"/>
  <c r="J207" i="1"/>
  <c r="K207" i="1"/>
  <c r="O207" i="1"/>
  <c r="C310" i="1"/>
  <c r="D310" i="1"/>
  <c r="Z310" i="1" s="1"/>
  <c r="E310" i="1"/>
  <c r="F310" i="1"/>
  <c r="AA310" i="1" s="1"/>
  <c r="G310" i="1"/>
  <c r="H310" i="1"/>
  <c r="I310" i="1"/>
  <c r="J310" i="1"/>
  <c r="K310" i="1"/>
  <c r="O310" i="1"/>
  <c r="C246" i="1"/>
  <c r="D246" i="1"/>
  <c r="Z246" i="1" s="1"/>
  <c r="E246" i="1"/>
  <c r="F246" i="1"/>
  <c r="AA246" i="1" s="1"/>
  <c r="G246" i="1"/>
  <c r="H246" i="1"/>
  <c r="I246" i="1"/>
  <c r="J246" i="1"/>
  <c r="K246" i="1"/>
  <c r="O246" i="1"/>
  <c r="C133" i="1"/>
  <c r="D133" i="1"/>
  <c r="Z133" i="1" s="1"/>
  <c r="E133" i="1"/>
  <c r="F133" i="1"/>
  <c r="AA133" i="1" s="1"/>
  <c r="G133" i="1"/>
  <c r="H133" i="1"/>
  <c r="I133" i="1"/>
  <c r="J133" i="1"/>
  <c r="K133" i="1"/>
  <c r="O133" i="1"/>
  <c r="C167" i="1"/>
  <c r="D167" i="1"/>
  <c r="Z167" i="1" s="1"/>
  <c r="E167" i="1"/>
  <c r="F167" i="1"/>
  <c r="AA167" i="1" s="1"/>
  <c r="G167" i="1"/>
  <c r="H167" i="1"/>
  <c r="I167" i="1"/>
  <c r="J167" i="1"/>
  <c r="K167" i="1"/>
  <c r="O167" i="1"/>
  <c r="C327" i="1"/>
  <c r="D327" i="1"/>
  <c r="Z327" i="1" s="1"/>
  <c r="E327" i="1"/>
  <c r="F327" i="1"/>
  <c r="AA327" i="1" s="1"/>
  <c r="G327" i="1"/>
  <c r="H327" i="1"/>
  <c r="I327" i="1"/>
  <c r="J327" i="1"/>
  <c r="K327" i="1"/>
  <c r="O327" i="1"/>
  <c r="C139" i="1"/>
  <c r="D139" i="1"/>
  <c r="Z139" i="1" s="1"/>
  <c r="E139" i="1"/>
  <c r="F139" i="1"/>
  <c r="AA139" i="1" s="1"/>
  <c r="G139" i="1"/>
  <c r="H139" i="1"/>
  <c r="I139" i="1"/>
  <c r="J139" i="1"/>
  <c r="K139" i="1"/>
  <c r="O139" i="1"/>
  <c r="C301" i="1"/>
  <c r="D301" i="1"/>
  <c r="Z301" i="1" s="1"/>
  <c r="E301" i="1"/>
  <c r="F301" i="1"/>
  <c r="AA301" i="1" s="1"/>
  <c r="G301" i="1"/>
  <c r="H301" i="1"/>
  <c r="I301" i="1"/>
  <c r="J301" i="1"/>
  <c r="K301" i="1"/>
  <c r="O301" i="1"/>
  <c r="C306" i="1"/>
  <c r="D306" i="1"/>
  <c r="Z306" i="1" s="1"/>
  <c r="E306" i="1"/>
  <c r="F306" i="1"/>
  <c r="AA306" i="1" s="1"/>
  <c r="G306" i="1"/>
  <c r="H306" i="1"/>
  <c r="I306" i="1"/>
  <c r="J306" i="1"/>
  <c r="K306" i="1"/>
  <c r="O306" i="1"/>
  <c r="C56" i="1"/>
  <c r="D56" i="1"/>
  <c r="Z56" i="1" s="1"/>
  <c r="E56" i="1"/>
  <c r="F56" i="1"/>
  <c r="AA56" i="1" s="1"/>
  <c r="G56" i="1"/>
  <c r="H56" i="1"/>
  <c r="I56" i="1"/>
  <c r="J56" i="1"/>
  <c r="K56" i="1"/>
  <c r="O56" i="1"/>
  <c r="C58" i="1"/>
  <c r="D58" i="1"/>
  <c r="Z58" i="1" s="1"/>
  <c r="E58" i="1"/>
  <c r="F58" i="1"/>
  <c r="AA58" i="1" s="1"/>
  <c r="G58" i="1"/>
  <c r="H58" i="1"/>
  <c r="I58" i="1"/>
  <c r="J58" i="1"/>
  <c r="K58" i="1"/>
  <c r="O58" i="1"/>
  <c r="C148" i="1"/>
  <c r="D148" i="1"/>
  <c r="Z148" i="1" s="1"/>
  <c r="E148" i="1"/>
  <c r="F148" i="1"/>
  <c r="AA148" i="1" s="1"/>
  <c r="G148" i="1"/>
  <c r="H148" i="1"/>
  <c r="I148" i="1"/>
  <c r="J148" i="1"/>
  <c r="K148" i="1"/>
  <c r="O148" i="1"/>
  <c r="C190" i="1"/>
  <c r="D190" i="1"/>
  <c r="Z190" i="1" s="1"/>
  <c r="E190" i="1"/>
  <c r="F190" i="1"/>
  <c r="AA190" i="1" s="1"/>
  <c r="G190" i="1"/>
  <c r="H190" i="1"/>
  <c r="I190" i="1"/>
  <c r="J190" i="1"/>
  <c r="K190" i="1"/>
  <c r="O190" i="1"/>
  <c r="C290" i="1"/>
  <c r="D290" i="1"/>
  <c r="Z290" i="1" s="1"/>
  <c r="E290" i="1"/>
  <c r="F290" i="1"/>
  <c r="AA290" i="1" s="1"/>
  <c r="G290" i="1"/>
  <c r="H290" i="1"/>
  <c r="I290" i="1"/>
  <c r="J290" i="1"/>
  <c r="K290" i="1"/>
  <c r="O290" i="1"/>
  <c r="C76" i="1"/>
  <c r="D76" i="1"/>
  <c r="Z76" i="1" s="1"/>
  <c r="E76" i="1"/>
  <c r="F76" i="1"/>
  <c r="AA76" i="1" s="1"/>
  <c r="G76" i="1"/>
  <c r="H76" i="1"/>
  <c r="I76" i="1"/>
  <c r="J76" i="1"/>
  <c r="K76" i="1"/>
  <c r="O76" i="1"/>
  <c r="C296" i="1"/>
  <c r="D296" i="1"/>
  <c r="Z296" i="1" s="1"/>
  <c r="E296" i="1"/>
  <c r="F296" i="1"/>
  <c r="AA296" i="1" s="1"/>
  <c r="G296" i="1"/>
  <c r="H296" i="1"/>
  <c r="I296" i="1"/>
  <c r="J296" i="1"/>
  <c r="K296" i="1"/>
  <c r="O296" i="1"/>
  <c r="C324" i="1"/>
  <c r="D324" i="1"/>
  <c r="Z324" i="1" s="1"/>
  <c r="E324" i="1"/>
  <c r="F324" i="1"/>
  <c r="AA324" i="1" s="1"/>
  <c r="G324" i="1"/>
  <c r="H324" i="1"/>
  <c r="I324" i="1"/>
  <c r="J324" i="1"/>
  <c r="K324" i="1"/>
  <c r="O324" i="1"/>
  <c r="C217" i="1"/>
  <c r="D217" i="1"/>
  <c r="Z217" i="1" s="1"/>
  <c r="E217" i="1"/>
  <c r="F217" i="1"/>
  <c r="AA217" i="1" s="1"/>
  <c r="G217" i="1"/>
  <c r="H217" i="1"/>
  <c r="I217" i="1"/>
  <c r="J217" i="1"/>
  <c r="K217" i="1"/>
  <c r="O217" i="1"/>
  <c r="C223" i="1"/>
  <c r="D223" i="1"/>
  <c r="Z223" i="1" s="1"/>
  <c r="E223" i="1"/>
  <c r="F223" i="1"/>
  <c r="AA223" i="1" s="1"/>
  <c r="G223" i="1"/>
  <c r="H223" i="1"/>
  <c r="I223" i="1"/>
  <c r="J223" i="1"/>
  <c r="K223" i="1"/>
  <c r="O223" i="1"/>
  <c r="C77" i="1"/>
  <c r="D77" i="1"/>
  <c r="Z77" i="1" s="1"/>
  <c r="E77" i="1"/>
  <c r="F77" i="1"/>
  <c r="AA77" i="1" s="1"/>
  <c r="G77" i="1"/>
  <c r="H77" i="1"/>
  <c r="I77" i="1"/>
  <c r="J77" i="1"/>
  <c r="K77" i="1"/>
  <c r="O77" i="1"/>
  <c r="C311" i="1"/>
  <c r="D311" i="1"/>
  <c r="Z311" i="1" s="1"/>
  <c r="E311" i="1"/>
  <c r="F311" i="1"/>
  <c r="AA311" i="1" s="1"/>
  <c r="G311" i="1"/>
  <c r="H311" i="1"/>
  <c r="I311" i="1"/>
  <c r="J311" i="1"/>
  <c r="K311" i="1"/>
  <c r="O311" i="1"/>
  <c r="C262" i="1"/>
  <c r="D262" i="1"/>
  <c r="Z262" i="1" s="1"/>
  <c r="E262" i="1"/>
  <c r="F262" i="1"/>
  <c r="AA262" i="1" s="1"/>
  <c r="G262" i="1"/>
  <c r="H262" i="1"/>
  <c r="I262" i="1"/>
  <c r="J262" i="1"/>
  <c r="K262" i="1"/>
  <c r="O262" i="1"/>
  <c r="C121" i="1"/>
  <c r="D121" i="1"/>
  <c r="Z121" i="1" s="1"/>
  <c r="E121" i="1"/>
  <c r="F121" i="1"/>
  <c r="AA121" i="1" s="1"/>
  <c r="G121" i="1"/>
  <c r="H121" i="1"/>
  <c r="I121" i="1"/>
  <c r="J121" i="1"/>
  <c r="K121" i="1"/>
  <c r="O121" i="1"/>
  <c r="C169" i="1"/>
  <c r="D169" i="1"/>
  <c r="Z169" i="1" s="1"/>
  <c r="E169" i="1"/>
  <c r="F169" i="1"/>
  <c r="AA169" i="1" s="1"/>
  <c r="G169" i="1"/>
  <c r="H169" i="1"/>
  <c r="I169" i="1"/>
  <c r="J169" i="1"/>
  <c r="K169" i="1"/>
  <c r="O169" i="1"/>
  <c r="C67" i="1"/>
  <c r="D67" i="1"/>
  <c r="Z67" i="1" s="1"/>
  <c r="E67" i="1"/>
  <c r="F67" i="1"/>
  <c r="AA67" i="1" s="1"/>
  <c r="G67" i="1"/>
  <c r="H67" i="1"/>
  <c r="I67" i="1"/>
  <c r="J67" i="1"/>
  <c r="K67" i="1"/>
  <c r="O67" i="1"/>
  <c r="C80" i="1"/>
  <c r="D80" i="1"/>
  <c r="Z80" i="1" s="1"/>
  <c r="E80" i="1"/>
  <c r="F80" i="1"/>
  <c r="AA80" i="1" s="1"/>
  <c r="G80" i="1"/>
  <c r="H80" i="1"/>
  <c r="I80" i="1"/>
  <c r="J80" i="1"/>
  <c r="K80" i="1"/>
  <c r="O80" i="1"/>
  <c r="C45" i="1"/>
  <c r="D45" i="1"/>
  <c r="Z45" i="1" s="1"/>
  <c r="E45" i="1"/>
  <c r="F45" i="1"/>
  <c r="AA45" i="1" s="1"/>
  <c r="G45" i="1"/>
  <c r="H45" i="1"/>
  <c r="I45" i="1"/>
  <c r="J45" i="1"/>
  <c r="K45" i="1"/>
  <c r="O45" i="1"/>
  <c r="C234" i="1"/>
  <c r="D234" i="1"/>
  <c r="Z234" i="1" s="1"/>
  <c r="E234" i="1"/>
  <c r="F234" i="1"/>
  <c r="AA234" i="1" s="1"/>
  <c r="G234" i="1"/>
  <c r="H234" i="1"/>
  <c r="I234" i="1"/>
  <c r="J234" i="1"/>
  <c r="K234" i="1"/>
  <c r="O234" i="1"/>
  <c r="C326" i="1"/>
  <c r="D326" i="1"/>
  <c r="Z326" i="1" s="1"/>
  <c r="E326" i="1"/>
  <c r="F326" i="1"/>
  <c r="AA326" i="1" s="1"/>
  <c r="G326" i="1"/>
  <c r="H326" i="1"/>
  <c r="I326" i="1"/>
  <c r="J326" i="1"/>
  <c r="K326" i="1"/>
  <c r="O326" i="1"/>
  <c r="C225" i="1"/>
  <c r="D225" i="1"/>
  <c r="Z225" i="1" s="1"/>
  <c r="E225" i="1"/>
  <c r="F225" i="1"/>
  <c r="AA225" i="1" s="1"/>
  <c r="G225" i="1"/>
  <c r="H225" i="1"/>
  <c r="I225" i="1"/>
  <c r="J225" i="1"/>
  <c r="K225" i="1"/>
  <c r="O225" i="1"/>
  <c r="C242" i="1"/>
  <c r="D242" i="1"/>
  <c r="Z242" i="1" s="1"/>
  <c r="E242" i="1"/>
  <c r="F242" i="1"/>
  <c r="AA242" i="1" s="1"/>
  <c r="G242" i="1"/>
  <c r="H242" i="1"/>
  <c r="I242" i="1"/>
  <c r="J242" i="1"/>
  <c r="K242" i="1"/>
  <c r="O242" i="1"/>
  <c r="C264" i="1"/>
  <c r="D264" i="1"/>
  <c r="Z264" i="1" s="1"/>
  <c r="E264" i="1"/>
  <c r="F264" i="1"/>
  <c r="AA264" i="1" s="1"/>
  <c r="G264" i="1"/>
  <c r="H264" i="1"/>
  <c r="I264" i="1"/>
  <c r="J264" i="1"/>
  <c r="K264" i="1"/>
  <c r="O264" i="1"/>
  <c r="C28" i="1"/>
  <c r="D28" i="1"/>
  <c r="Z28" i="1" s="1"/>
  <c r="E28" i="1"/>
  <c r="F28" i="1"/>
  <c r="AA28" i="1" s="1"/>
  <c r="G28" i="1"/>
  <c r="H28" i="1"/>
  <c r="I28" i="1"/>
  <c r="J28" i="1"/>
  <c r="K28" i="1"/>
  <c r="O28" i="1"/>
  <c r="C274" i="1"/>
  <c r="D274" i="1"/>
  <c r="Z274" i="1" s="1"/>
  <c r="E274" i="1"/>
  <c r="F274" i="1"/>
  <c r="AA274" i="1" s="1"/>
  <c r="G274" i="1"/>
  <c r="H274" i="1"/>
  <c r="I274" i="1"/>
  <c r="J274" i="1"/>
  <c r="K274" i="1"/>
  <c r="O274" i="1"/>
  <c r="C313" i="1"/>
  <c r="D313" i="1"/>
  <c r="Z313" i="1" s="1"/>
  <c r="E313" i="1"/>
  <c r="F313" i="1"/>
  <c r="AA313" i="1" s="1"/>
  <c r="G313" i="1"/>
  <c r="H313" i="1"/>
  <c r="I313" i="1"/>
  <c r="J313" i="1"/>
  <c r="K313" i="1"/>
  <c r="O313" i="1"/>
  <c r="C144" i="1"/>
  <c r="D144" i="1"/>
  <c r="Z144" i="1" s="1"/>
  <c r="E144" i="1"/>
  <c r="F144" i="1"/>
  <c r="AA144" i="1" s="1"/>
  <c r="G144" i="1"/>
  <c r="H144" i="1"/>
  <c r="I144" i="1"/>
  <c r="J144" i="1"/>
  <c r="K144" i="1"/>
  <c r="O144" i="1"/>
  <c r="C180" i="1"/>
  <c r="D180" i="1"/>
  <c r="Z180" i="1" s="1"/>
  <c r="E180" i="1"/>
  <c r="F180" i="1"/>
  <c r="AA180" i="1" s="1"/>
  <c r="G180" i="1"/>
  <c r="H180" i="1"/>
  <c r="I180" i="1"/>
  <c r="J180" i="1"/>
  <c r="K180" i="1"/>
  <c r="O180" i="1"/>
  <c r="C323" i="1"/>
  <c r="D323" i="1"/>
  <c r="Z323" i="1" s="1"/>
  <c r="E323" i="1"/>
  <c r="F323" i="1"/>
  <c r="AA323" i="1" s="1"/>
  <c r="G323" i="1"/>
  <c r="H323" i="1"/>
  <c r="I323" i="1"/>
  <c r="J323" i="1"/>
  <c r="K323" i="1"/>
  <c r="O323" i="1"/>
  <c r="C319" i="1"/>
  <c r="D319" i="1"/>
  <c r="Z319" i="1" s="1"/>
  <c r="E319" i="1"/>
  <c r="F319" i="1"/>
  <c r="AA319" i="1" s="1"/>
  <c r="G319" i="1"/>
  <c r="H319" i="1"/>
  <c r="I319" i="1"/>
  <c r="J319" i="1"/>
  <c r="K319" i="1"/>
  <c r="O319" i="1"/>
  <c r="C89" i="1"/>
  <c r="D89" i="1"/>
  <c r="Z89" i="1" s="1"/>
  <c r="E89" i="1"/>
  <c r="F89" i="1"/>
  <c r="AA89" i="1" s="1"/>
  <c r="G89" i="1"/>
  <c r="H89" i="1"/>
  <c r="I89" i="1"/>
  <c r="J89" i="1"/>
  <c r="K89" i="1"/>
  <c r="O89" i="1"/>
  <c r="C233" i="1"/>
  <c r="D233" i="1"/>
  <c r="Z233" i="1" s="1"/>
  <c r="E233" i="1"/>
  <c r="F233" i="1"/>
  <c r="AA233" i="1" s="1"/>
  <c r="G233" i="1"/>
  <c r="H233" i="1"/>
  <c r="I233" i="1"/>
  <c r="J233" i="1"/>
  <c r="K233" i="1"/>
  <c r="O233" i="1"/>
  <c r="C49" i="1"/>
  <c r="D49" i="1"/>
  <c r="Z49" i="1" s="1"/>
  <c r="E49" i="1"/>
  <c r="F49" i="1"/>
  <c r="AA49" i="1" s="1"/>
  <c r="G49" i="1"/>
  <c r="H49" i="1"/>
  <c r="I49" i="1"/>
  <c r="J49" i="1"/>
  <c r="K49" i="1"/>
  <c r="O49" i="1"/>
  <c r="C30" i="1"/>
  <c r="D30" i="1"/>
  <c r="Z30" i="1" s="1"/>
  <c r="E30" i="1"/>
  <c r="F30" i="1"/>
  <c r="AA30" i="1" s="1"/>
  <c r="G30" i="1"/>
  <c r="H30" i="1"/>
  <c r="I30" i="1"/>
  <c r="J30" i="1"/>
  <c r="K30" i="1"/>
  <c r="O30" i="1"/>
  <c r="C158" i="1"/>
  <c r="D158" i="1"/>
  <c r="Z158" i="1" s="1"/>
  <c r="E158" i="1"/>
  <c r="F158" i="1"/>
  <c r="AA158" i="1" s="1"/>
  <c r="G158" i="1"/>
  <c r="H158" i="1"/>
  <c r="I158" i="1"/>
  <c r="J158" i="1"/>
  <c r="K158" i="1"/>
  <c r="O158" i="1"/>
  <c r="C263" i="1"/>
  <c r="D263" i="1"/>
  <c r="Z263" i="1" s="1"/>
  <c r="E263" i="1"/>
  <c r="F263" i="1"/>
  <c r="AA263" i="1" s="1"/>
  <c r="G263" i="1"/>
  <c r="H263" i="1"/>
  <c r="I263" i="1"/>
  <c r="J263" i="1"/>
  <c r="K263" i="1"/>
  <c r="O263" i="1"/>
  <c r="C295" i="1"/>
  <c r="D295" i="1"/>
  <c r="Z295" i="1" s="1"/>
  <c r="E295" i="1"/>
  <c r="F295" i="1"/>
  <c r="AA295" i="1" s="1"/>
  <c r="G295" i="1"/>
  <c r="H295" i="1"/>
  <c r="I295" i="1"/>
  <c r="J295" i="1"/>
  <c r="K295" i="1"/>
  <c r="O295" i="1"/>
  <c r="C281" i="1"/>
  <c r="D281" i="1"/>
  <c r="Z281" i="1" s="1"/>
  <c r="E281" i="1"/>
  <c r="F281" i="1"/>
  <c r="AA281" i="1" s="1"/>
  <c r="G281" i="1"/>
  <c r="H281" i="1"/>
  <c r="I281" i="1"/>
  <c r="J281" i="1"/>
  <c r="K281" i="1"/>
  <c r="O281" i="1"/>
  <c r="C161" i="1"/>
  <c r="D161" i="1"/>
  <c r="Z161" i="1" s="1"/>
  <c r="E161" i="1"/>
  <c r="F161" i="1"/>
  <c r="AA161" i="1" s="1"/>
  <c r="G161" i="1"/>
  <c r="H161" i="1"/>
  <c r="I161" i="1"/>
  <c r="J161" i="1"/>
  <c r="K161" i="1"/>
  <c r="O161" i="1"/>
  <c r="C52" i="1"/>
  <c r="D52" i="1"/>
  <c r="Z52" i="1" s="1"/>
  <c r="E52" i="1"/>
  <c r="F52" i="1"/>
  <c r="AA52" i="1" s="1"/>
  <c r="G52" i="1"/>
  <c r="H52" i="1"/>
  <c r="I52" i="1"/>
  <c r="J52" i="1"/>
  <c r="K52" i="1"/>
  <c r="O52" i="1"/>
  <c r="C269" i="1"/>
  <c r="D269" i="1"/>
  <c r="Z269" i="1" s="1"/>
  <c r="E269" i="1"/>
  <c r="F269" i="1"/>
  <c r="AA269" i="1" s="1"/>
  <c r="G269" i="1"/>
  <c r="H269" i="1"/>
  <c r="I269" i="1"/>
  <c r="J269" i="1"/>
  <c r="K269" i="1"/>
  <c r="O269" i="1"/>
  <c r="C191" i="1"/>
  <c r="D191" i="1"/>
  <c r="Z191" i="1" s="1"/>
  <c r="E191" i="1"/>
  <c r="F191" i="1"/>
  <c r="AA191" i="1" s="1"/>
  <c r="G191" i="1"/>
  <c r="H191" i="1"/>
  <c r="I191" i="1"/>
  <c r="J191" i="1"/>
  <c r="K191" i="1"/>
  <c r="O191" i="1"/>
  <c r="C61" i="1"/>
  <c r="D61" i="1"/>
  <c r="Z61" i="1" s="1"/>
  <c r="E61" i="1"/>
  <c r="F61" i="1"/>
  <c r="AA61" i="1" s="1"/>
  <c r="G61" i="1"/>
  <c r="H61" i="1"/>
  <c r="I61" i="1"/>
  <c r="J61" i="1"/>
  <c r="K61" i="1"/>
  <c r="O61" i="1"/>
  <c r="C329" i="1"/>
  <c r="D329" i="1"/>
  <c r="Z329" i="1" s="1"/>
  <c r="E329" i="1"/>
  <c r="F329" i="1"/>
  <c r="AA329" i="1" s="1"/>
  <c r="G329" i="1"/>
  <c r="H329" i="1"/>
  <c r="I329" i="1"/>
  <c r="J329" i="1"/>
  <c r="K329" i="1"/>
  <c r="O329" i="1"/>
  <c r="C197" i="1"/>
  <c r="D197" i="1"/>
  <c r="Z197" i="1" s="1"/>
  <c r="E197" i="1"/>
  <c r="F197" i="1"/>
  <c r="AA197" i="1" s="1"/>
  <c r="G197" i="1"/>
  <c r="H197" i="1"/>
  <c r="I197" i="1"/>
  <c r="J197" i="1"/>
  <c r="K197" i="1"/>
  <c r="O197" i="1"/>
  <c r="C12" i="1"/>
  <c r="D12" i="1"/>
  <c r="Z12" i="1" s="1"/>
  <c r="E12" i="1"/>
  <c r="F12" i="1"/>
  <c r="AA12" i="1" s="1"/>
  <c r="G12" i="1"/>
  <c r="H12" i="1"/>
  <c r="I12" i="1"/>
  <c r="J12" i="1"/>
  <c r="K12" i="1"/>
  <c r="O12" i="1"/>
  <c r="C122" i="1"/>
  <c r="D122" i="1"/>
  <c r="Z122" i="1" s="1"/>
  <c r="E122" i="1"/>
  <c r="F122" i="1"/>
  <c r="AA122" i="1" s="1"/>
  <c r="G122" i="1"/>
  <c r="H122" i="1"/>
  <c r="I122" i="1"/>
  <c r="J122" i="1"/>
  <c r="K122" i="1"/>
  <c r="O122" i="1"/>
  <c r="C308" i="1"/>
  <c r="D308" i="1"/>
  <c r="Z308" i="1" s="1"/>
  <c r="E308" i="1"/>
  <c r="F308" i="1"/>
  <c r="AA308" i="1" s="1"/>
  <c r="G308" i="1"/>
  <c r="H308" i="1"/>
  <c r="I308" i="1"/>
  <c r="J308" i="1"/>
  <c r="K308" i="1"/>
  <c r="O308" i="1"/>
  <c r="C47" i="1"/>
  <c r="D47" i="1"/>
  <c r="Z47" i="1" s="1"/>
  <c r="E47" i="1"/>
  <c r="F47" i="1"/>
  <c r="AA47" i="1" s="1"/>
  <c r="G47" i="1"/>
  <c r="H47" i="1"/>
  <c r="I47" i="1"/>
  <c r="J47" i="1"/>
  <c r="K47" i="1"/>
  <c r="O47" i="1"/>
  <c r="C44" i="1"/>
  <c r="D44" i="1"/>
  <c r="Z44" i="1" s="1"/>
  <c r="E44" i="1"/>
  <c r="F44" i="1"/>
  <c r="AA44" i="1" s="1"/>
  <c r="G44" i="1"/>
  <c r="H44" i="1"/>
  <c r="I44" i="1"/>
  <c r="J44" i="1"/>
  <c r="K44" i="1"/>
  <c r="O44" i="1"/>
  <c r="C307" i="1"/>
  <c r="D307" i="1"/>
  <c r="Z307" i="1" s="1"/>
  <c r="E307" i="1"/>
  <c r="F307" i="1"/>
  <c r="AA307" i="1" s="1"/>
  <c r="G307" i="1"/>
  <c r="H307" i="1"/>
  <c r="I307" i="1"/>
  <c r="J307" i="1"/>
  <c r="K307" i="1"/>
  <c r="O307" i="1"/>
  <c r="C292" i="1"/>
  <c r="D292" i="1"/>
  <c r="Z292" i="1" s="1"/>
  <c r="E292" i="1"/>
  <c r="F292" i="1"/>
  <c r="AA292" i="1" s="1"/>
  <c r="G292" i="1"/>
  <c r="H292" i="1"/>
  <c r="I292" i="1"/>
  <c r="J292" i="1"/>
  <c r="K292" i="1"/>
  <c r="O292" i="1"/>
  <c r="C266" i="1"/>
  <c r="D266" i="1"/>
  <c r="Z266" i="1" s="1"/>
  <c r="E266" i="1"/>
  <c r="F266" i="1"/>
  <c r="AA266" i="1" s="1"/>
  <c r="G266" i="1"/>
  <c r="H266" i="1"/>
  <c r="I266" i="1"/>
  <c r="J266" i="1"/>
  <c r="K266" i="1"/>
  <c r="O266" i="1"/>
  <c r="C23" i="1"/>
  <c r="D23" i="1"/>
  <c r="Z23" i="1" s="1"/>
  <c r="E23" i="1"/>
  <c r="F23" i="1"/>
  <c r="AA23" i="1" s="1"/>
  <c r="G23" i="1"/>
  <c r="H23" i="1"/>
  <c r="I23" i="1"/>
  <c r="J23" i="1"/>
  <c r="K23" i="1"/>
  <c r="O23" i="1"/>
  <c r="C3" i="1"/>
  <c r="D3" i="1"/>
  <c r="Z3" i="1" s="1"/>
  <c r="E3" i="1"/>
  <c r="F3" i="1"/>
  <c r="AA3" i="1" s="1"/>
  <c r="G3" i="1"/>
  <c r="H3" i="1"/>
  <c r="I3" i="1"/>
  <c r="J3" i="1"/>
  <c r="K3" i="1"/>
  <c r="O3" i="1"/>
  <c r="C24" i="1"/>
  <c r="D24" i="1"/>
  <c r="Z24" i="1" s="1"/>
  <c r="E24" i="1"/>
  <c r="F24" i="1"/>
  <c r="AA24" i="1" s="1"/>
  <c r="G24" i="1"/>
  <c r="H24" i="1"/>
  <c r="I24" i="1"/>
  <c r="J24" i="1"/>
  <c r="K24" i="1"/>
  <c r="O24" i="1"/>
  <c r="C13" i="1"/>
  <c r="D13" i="1"/>
  <c r="Z13" i="1" s="1"/>
  <c r="E13" i="1"/>
  <c r="F13" i="1"/>
  <c r="AA13" i="1" s="1"/>
  <c r="G13" i="1"/>
  <c r="H13" i="1"/>
  <c r="I13" i="1"/>
  <c r="J13" i="1"/>
  <c r="K13" i="1"/>
  <c r="O13" i="1"/>
  <c r="C53" i="1"/>
  <c r="D53" i="1"/>
  <c r="Z53" i="1" s="1"/>
  <c r="E53" i="1"/>
  <c r="F53" i="1"/>
  <c r="AA53" i="1" s="1"/>
  <c r="G53" i="1"/>
  <c r="H53" i="1"/>
  <c r="I53" i="1"/>
  <c r="J53" i="1"/>
  <c r="K53" i="1"/>
  <c r="O53" i="1"/>
  <c r="D88" i="1"/>
  <c r="Z88" i="1" s="1"/>
  <c r="E88" i="1"/>
  <c r="F88" i="1"/>
  <c r="AA88" i="1" s="1"/>
  <c r="G88" i="1"/>
  <c r="H88" i="1"/>
  <c r="I88" i="1"/>
  <c r="J88" i="1"/>
  <c r="K88" i="1"/>
  <c r="O88" i="1"/>
  <c r="C54" i="1"/>
  <c r="D54" i="1"/>
  <c r="Z54" i="1" s="1"/>
  <c r="E54" i="1"/>
  <c r="F54" i="1"/>
  <c r="AA54" i="1" s="1"/>
  <c r="G54" i="1"/>
  <c r="H54" i="1"/>
  <c r="I54" i="1"/>
  <c r="J54" i="1"/>
  <c r="K54" i="1"/>
  <c r="O54" i="1"/>
  <c r="C59" i="1"/>
  <c r="D59" i="1"/>
  <c r="Z59" i="1" s="1"/>
  <c r="E59" i="1"/>
  <c r="F59" i="1"/>
  <c r="AA59" i="1" s="1"/>
  <c r="G59" i="1"/>
  <c r="H59" i="1"/>
  <c r="I59" i="1"/>
  <c r="J59" i="1"/>
  <c r="K59" i="1"/>
  <c r="O59" i="1"/>
  <c r="C227" i="1"/>
  <c r="D227" i="1"/>
  <c r="Z227" i="1" s="1"/>
  <c r="E227" i="1"/>
  <c r="F227" i="1"/>
  <c r="AA227" i="1" s="1"/>
  <c r="G227" i="1"/>
  <c r="H227" i="1"/>
  <c r="I227" i="1"/>
  <c r="J227" i="1"/>
  <c r="K227" i="1"/>
  <c r="O227" i="1"/>
  <c r="C33" i="1"/>
  <c r="D33" i="1"/>
  <c r="Z33" i="1" s="1"/>
  <c r="E33" i="1"/>
  <c r="F33" i="1"/>
  <c r="AA33" i="1" s="1"/>
  <c r="G33" i="1"/>
  <c r="H33" i="1"/>
  <c r="I33" i="1"/>
  <c r="J33" i="1"/>
  <c r="K33" i="1"/>
  <c r="O33" i="1"/>
  <c r="C304" i="1"/>
  <c r="D304" i="1"/>
  <c r="Z304" i="1" s="1"/>
  <c r="E304" i="1"/>
  <c r="F304" i="1"/>
  <c r="AA304" i="1" s="1"/>
  <c r="G304" i="1"/>
  <c r="H304" i="1"/>
  <c r="I304" i="1"/>
  <c r="J304" i="1"/>
  <c r="K304" i="1"/>
  <c r="O304" i="1"/>
  <c r="C230" i="1"/>
  <c r="D230" i="1"/>
  <c r="Z230" i="1" s="1"/>
  <c r="E230" i="1"/>
  <c r="F230" i="1"/>
  <c r="AA230" i="1" s="1"/>
  <c r="G230" i="1"/>
  <c r="H230" i="1"/>
  <c r="I230" i="1"/>
  <c r="J230" i="1"/>
  <c r="K230" i="1"/>
  <c r="O230" i="1"/>
  <c r="C16" i="1"/>
  <c r="D16" i="1"/>
  <c r="Z16" i="1" s="1"/>
  <c r="E16" i="1"/>
  <c r="F16" i="1"/>
  <c r="AA16" i="1" s="1"/>
  <c r="G16" i="1"/>
  <c r="H16" i="1"/>
  <c r="I16" i="1"/>
  <c r="J16" i="1"/>
  <c r="K16" i="1"/>
  <c r="O16" i="1"/>
  <c r="C154" i="1"/>
  <c r="D154" i="1"/>
  <c r="Z154" i="1" s="1"/>
  <c r="E154" i="1"/>
  <c r="F154" i="1"/>
  <c r="AA154" i="1" s="1"/>
  <c r="G154" i="1"/>
  <c r="H154" i="1"/>
  <c r="I154" i="1"/>
  <c r="J154" i="1"/>
  <c r="K154" i="1"/>
  <c r="O154" i="1"/>
  <c r="C330" i="1"/>
  <c r="D330" i="1"/>
  <c r="Z330" i="1" s="1"/>
  <c r="E330" i="1"/>
  <c r="F330" i="1"/>
  <c r="AA330" i="1" s="1"/>
  <c r="G330" i="1"/>
  <c r="H330" i="1"/>
  <c r="I330" i="1"/>
  <c r="J330" i="1"/>
  <c r="K330" i="1"/>
  <c r="O330" i="1"/>
  <c r="C78" i="1"/>
  <c r="D78" i="1"/>
  <c r="Z78" i="1" s="1"/>
  <c r="E78" i="1"/>
  <c r="F78" i="1"/>
  <c r="AA78" i="1" s="1"/>
  <c r="G78" i="1"/>
  <c r="H78" i="1"/>
  <c r="I78" i="1"/>
  <c r="J78" i="1"/>
  <c r="K78" i="1"/>
  <c r="O78" i="1"/>
  <c r="C196" i="1"/>
  <c r="D196" i="1"/>
  <c r="Z196" i="1" s="1"/>
  <c r="E196" i="1"/>
  <c r="F196" i="1"/>
  <c r="AA196" i="1" s="1"/>
  <c r="G196" i="1"/>
  <c r="H196" i="1"/>
  <c r="I196" i="1"/>
  <c r="J196" i="1"/>
  <c r="K196" i="1"/>
  <c r="O196" i="1"/>
  <c r="C256" i="1"/>
  <c r="D256" i="1"/>
  <c r="Z256" i="1" s="1"/>
  <c r="E256" i="1"/>
  <c r="F256" i="1"/>
  <c r="AA256" i="1" s="1"/>
  <c r="G256" i="1"/>
  <c r="H256" i="1"/>
  <c r="I256" i="1"/>
  <c r="J256" i="1"/>
  <c r="K256" i="1"/>
  <c r="O256" i="1"/>
  <c r="C62" i="1"/>
  <c r="D62" i="1"/>
  <c r="Z62" i="1" s="1"/>
  <c r="E62" i="1"/>
  <c r="F62" i="1"/>
  <c r="AA62" i="1" s="1"/>
  <c r="G62" i="1"/>
  <c r="H62" i="1"/>
  <c r="I62" i="1"/>
  <c r="J62" i="1"/>
  <c r="K62" i="1"/>
  <c r="O62" i="1"/>
  <c r="C237" i="1"/>
  <c r="D237" i="1"/>
  <c r="Z237" i="1" s="1"/>
  <c r="E237" i="1"/>
  <c r="F237" i="1"/>
  <c r="AA237" i="1" s="1"/>
  <c r="G237" i="1"/>
  <c r="H237" i="1"/>
  <c r="I237" i="1"/>
  <c r="J237" i="1"/>
  <c r="K237" i="1"/>
  <c r="O237" i="1"/>
  <c r="C160" i="1"/>
  <c r="D160" i="1"/>
  <c r="Z160" i="1" s="1"/>
  <c r="E160" i="1"/>
  <c r="F160" i="1"/>
  <c r="AA160" i="1" s="1"/>
  <c r="G160" i="1"/>
  <c r="H160" i="1"/>
  <c r="I160" i="1"/>
  <c r="J160" i="1"/>
  <c r="K160" i="1"/>
  <c r="O160" i="1"/>
  <c r="C140" i="1"/>
  <c r="D140" i="1"/>
  <c r="Z140" i="1" s="1"/>
  <c r="E140" i="1"/>
  <c r="F140" i="1"/>
  <c r="AA140" i="1" s="1"/>
  <c r="G140" i="1"/>
  <c r="H140" i="1"/>
  <c r="I140" i="1"/>
  <c r="J140" i="1"/>
  <c r="K140" i="1"/>
  <c r="O140" i="1"/>
  <c r="C4" i="1"/>
  <c r="D4" i="1"/>
  <c r="Z4" i="1" s="1"/>
  <c r="E4" i="1"/>
  <c r="F4" i="1"/>
  <c r="AA4" i="1" s="1"/>
  <c r="G4" i="1"/>
  <c r="H4" i="1"/>
  <c r="I4" i="1"/>
  <c r="J4" i="1"/>
  <c r="K4" i="1"/>
  <c r="O4" i="1"/>
  <c r="C151" i="1"/>
  <c r="D151" i="1"/>
  <c r="Z151" i="1" s="1"/>
  <c r="E151" i="1"/>
  <c r="F151" i="1"/>
  <c r="AA151" i="1" s="1"/>
  <c r="G151" i="1"/>
  <c r="H151" i="1"/>
  <c r="I151" i="1"/>
  <c r="J151" i="1"/>
  <c r="K151" i="1"/>
  <c r="O151" i="1"/>
  <c r="C19" i="1"/>
  <c r="D19" i="1"/>
  <c r="Z19" i="1" s="1"/>
  <c r="E19" i="1"/>
  <c r="F19" i="1"/>
  <c r="AA19" i="1" s="1"/>
  <c r="G19" i="1"/>
  <c r="H19" i="1"/>
  <c r="I19" i="1"/>
  <c r="J19" i="1"/>
  <c r="K19" i="1"/>
  <c r="O19" i="1"/>
  <c r="C222" i="1"/>
  <c r="D222" i="1"/>
  <c r="Z222" i="1" s="1"/>
  <c r="E222" i="1"/>
  <c r="F222" i="1"/>
  <c r="AA222" i="1" s="1"/>
  <c r="G222" i="1"/>
  <c r="H222" i="1"/>
  <c r="I222" i="1"/>
  <c r="J222" i="1"/>
  <c r="K222" i="1"/>
  <c r="O222" i="1"/>
  <c r="C150" i="1"/>
  <c r="D150" i="1"/>
  <c r="Z150" i="1" s="1"/>
  <c r="E150" i="1"/>
  <c r="F150" i="1"/>
  <c r="AA150" i="1" s="1"/>
  <c r="G150" i="1"/>
  <c r="H150" i="1"/>
  <c r="I150" i="1"/>
  <c r="J150" i="1"/>
  <c r="K150" i="1"/>
  <c r="O150" i="1"/>
  <c r="C177" i="1"/>
  <c r="D177" i="1"/>
  <c r="Z177" i="1" s="1"/>
  <c r="E177" i="1"/>
  <c r="F177" i="1"/>
  <c r="AA177" i="1" s="1"/>
  <c r="G177" i="1"/>
  <c r="H177" i="1"/>
  <c r="I177" i="1"/>
  <c r="J177" i="1"/>
  <c r="K177" i="1"/>
  <c r="O177" i="1"/>
  <c r="C20" i="1"/>
  <c r="D20" i="1"/>
  <c r="Z20" i="1" s="1"/>
  <c r="E20" i="1"/>
  <c r="F20" i="1"/>
  <c r="AA20" i="1" s="1"/>
  <c r="G20" i="1"/>
  <c r="H20" i="1"/>
  <c r="I20" i="1"/>
  <c r="J20" i="1"/>
  <c r="K20" i="1"/>
  <c r="O20" i="1"/>
  <c r="C228" i="1"/>
  <c r="D228" i="1"/>
  <c r="Z228" i="1" s="1"/>
  <c r="E228" i="1"/>
  <c r="F228" i="1"/>
  <c r="AA228" i="1" s="1"/>
  <c r="G228" i="1"/>
  <c r="H228" i="1"/>
  <c r="I228" i="1"/>
  <c r="J228" i="1"/>
  <c r="K228" i="1"/>
  <c r="O228" i="1"/>
  <c r="C252" i="1"/>
  <c r="D252" i="1"/>
  <c r="Z252" i="1" s="1"/>
  <c r="E252" i="1"/>
  <c r="F252" i="1"/>
  <c r="AA252" i="1" s="1"/>
  <c r="G252" i="1"/>
  <c r="H252" i="1"/>
  <c r="I252" i="1"/>
  <c r="J252" i="1"/>
  <c r="K252" i="1"/>
  <c r="O252" i="1"/>
  <c r="C202" i="1"/>
  <c r="D202" i="1"/>
  <c r="Z202" i="1" s="1"/>
  <c r="E202" i="1"/>
  <c r="F202" i="1"/>
  <c r="AA202" i="1" s="1"/>
  <c r="G202" i="1"/>
  <c r="H202" i="1"/>
  <c r="I202" i="1"/>
  <c r="J202" i="1"/>
  <c r="K202" i="1"/>
  <c r="O202" i="1"/>
  <c r="C298" i="1"/>
  <c r="D298" i="1"/>
  <c r="Z298" i="1" s="1"/>
  <c r="E298" i="1"/>
  <c r="F298" i="1"/>
  <c r="AA298" i="1" s="1"/>
  <c r="G298" i="1"/>
  <c r="H298" i="1"/>
  <c r="I298" i="1"/>
  <c r="J298" i="1"/>
  <c r="K298" i="1"/>
  <c r="O298" i="1"/>
  <c r="C271" i="1"/>
  <c r="D271" i="1"/>
  <c r="Z271" i="1" s="1"/>
  <c r="E271" i="1"/>
  <c r="F271" i="1"/>
  <c r="AA271" i="1" s="1"/>
  <c r="G271" i="1"/>
  <c r="H271" i="1"/>
  <c r="I271" i="1"/>
  <c r="J271" i="1"/>
  <c r="K271" i="1"/>
  <c r="O271" i="1"/>
  <c r="C199" i="1"/>
  <c r="D199" i="1"/>
  <c r="Z199" i="1" s="1"/>
  <c r="E199" i="1"/>
  <c r="F199" i="1"/>
  <c r="AA199" i="1" s="1"/>
  <c r="G199" i="1"/>
  <c r="H199" i="1"/>
  <c r="I199" i="1"/>
  <c r="J199" i="1"/>
  <c r="K199" i="1"/>
  <c r="O199" i="1"/>
  <c r="C205" i="1"/>
  <c r="D205" i="1"/>
  <c r="Z205" i="1" s="1"/>
  <c r="E205" i="1"/>
  <c r="F205" i="1"/>
  <c r="AA205" i="1" s="1"/>
  <c r="G205" i="1"/>
  <c r="H205" i="1"/>
  <c r="I205" i="1"/>
  <c r="J205" i="1"/>
  <c r="K205" i="1"/>
  <c r="O205" i="1"/>
  <c r="C101" i="1"/>
  <c r="D101" i="1"/>
  <c r="Z101" i="1" s="1"/>
  <c r="E101" i="1"/>
  <c r="F101" i="1"/>
  <c r="AA101" i="1" s="1"/>
  <c r="G101" i="1"/>
  <c r="H101" i="1"/>
  <c r="I101" i="1"/>
  <c r="J101" i="1"/>
  <c r="K101" i="1"/>
  <c r="O101" i="1"/>
  <c r="C179" i="1"/>
  <c r="D179" i="1"/>
  <c r="Z179" i="1" s="1"/>
  <c r="E179" i="1"/>
  <c r="F179" i="1"/>
  <c r="AA179" i="1" s="1"/>
  <c r="G179" i="1"/>
  <c r="H179" i="1"/>
  <c r="I179" i="1"/>
  <c r="J179" i="1"/>
  <c r="K179" i="1"/>
  <c r="O179" i="1"/>
  <c r="C81" i="1"/>
  <c r="D81" i="1"/>
  <c r="Z81" i="1" s="1"/>
  <c r="E81" i="1"/>
  <c r="F81" i="1"/>
  <c r="AA81" i="1" s="1"/>
  <c r="G81" i="1"/>
  <c r="H81" i="1"/>
  <c r="I81" i="1"/>
  <c r="J81" i="1"/>
  <c r="K81" i="1"/>
  <c r="O81" i="1"/>
  <c r="C109" i="1"/>
  <c r="D109" i="1"/>
  <c r="Z109" i="1" s="1"/>
  <c r="E109" i="1"/>
  <c r="F109" i="1"/>
  <c r="AA109" i="1" s="1"/>
  <c r="G109" i="1"/>
  <c r="H109" i="1"/>
  <c r="I109" i="1"/>
  <c r="J109" i="1"/>
  <c r="K109" i="1"/>
  <c r="O109" i="1"/>
  <c r="C254" i="1"/>
  <c r="D254" i="1"/>
  <c r="Z254" i="1" s="1"/>
  <c r="E254" i="1"/>
  <c r="F254" i="1"/>
  <c r="AA254" i="1" s="1"/>
  <c r="G254" i="1"/>
  <c r="H254" i="1"/>
  <c r="I254" i="1"/>
  <c r="J254" i="1"/>
  <c r="K254" i="1"/>
  <c r="O254" i="1"/>
  <c r="C126" i="1"/>
  <c r="D126" i="1"/>
  <c r="Z126" i="1" s="1"/>
  <c r="E126" i="1"/>
  <c r="F126" i="1"/>
  <c r="AA126" i="1" s="1"/>
  <c r="G126" i="1"/>
  <c r="H126" i="1"/>
  <c r="I126" i="1"/>
  <c r="J126" i="1"/>
  <c r="K126" i="1"/>
  <c r="O126" i="1"/>
  <c r="C291" i="1"/>
  <c r="D291" i="1"/>
  <c r="Z291" i="1" s="1"/>
  <c r="E291" i="1"/>
  <c r="F291" i="1"/>
  <c r="AA291" i="1" s="1"/>
  <c r="G291" i="1"/>
  <c r="H291" i="1"/>
  <c r="I291" i="1"/>
  <c r="J291" i="1"/>
  <c r="K291" i="1"/>
  <c r="O291" i="1"/>
  <c r="C32" i="1"/>
  <c r="D32" i="1"/>
  <c r="Z32" i="1" s="1"/>
  <c r="E32" i="1"/>
  <c r="F32" i="1"/>
  <c r="AA32" i="1" s="1"/>
  <c r="G32" i="1"/>
  <c r="H32" i="1"/>
  <c r="I32" i="1"/>
  <c r="J32" i="1"/>
  <c r="K32" i="1"/>
  <c r="O32" i="1"/>
  <c r="C39" i="1"/>
  <c r="D39" i="1"/>
  <c r="Z39" i="1" s="1"/>
  <c r="E39" i="1"/>
  <c r="F39" i="1"/>
  <c r="AA39" i="1" s="1"/>
  <c r="G39" i="1"/>
  <c r="H39" i="1"/>
  <c r="I39" i="1"/>
  <c r="J39" i="1"/>
  <c r="K39" i="1"/>
  <c r="O39" i="1"/>
  <c r="C294" i="1"/>
  <c r="D294" i="1"/>
  <c r="Z294" i="1" s="1"/>
  <c r="E294" i="1"/>
  <c r="F294" i="1"/>
  <c r="AA294" i="1" s="1"/>
  <c r="G294" i="1"/>
  <c r="H294" i="1"/>
  <c r="I294" i="1"/>
  <c r="J294" i="1"/>
  <c r="K294" i="1"/>
  <c r="O294" i="1"/>
  <c r="C64" i="1"/>
  <c r="D64" i="1"/>
  <c r="Z64" i="1" s="1"/>
  <c r="E64" i="1"/>
  <c r="F64" i="1"/>
  <c r="AA64" i="1" s="1"/>
  <c r="G64" i="1"/>
  <c r="H64" i="1"/>
  <c r="I64" i="1"/>
  <c r="J64" i="1"/>
  <c r="K64" i="1"/>
  <c r="O64" i="1"/>
  <c r="C270" i="1"/>
  <c r="D270" i="1"/>
  <c r="Z270" i="1" s="1"/>
  <c r="E270" i="1"/>
  <c r="F270" i="1"/>
  <c r="AA270" i="1" s="1"/>
  <c r="G270" i="1"/>
  <c r="H270" i="1"/>
  <c r="I270" i="1"/>
  <c r="J270" i="1"/>
  <c r="K270" i="1"/>
  <c r="O270" i="1"/>
  <c r="C315" i="1"/>
  <c r="D315" i="1"/>
  <c r="Z315" i="1" s="1"/>
  <c r="E315" i="1"/>
  <c r="F315" i="1"/>
  <c r="AA315" i="1" s="1"/>
  <c r="G315" i="1"/>
  <c r="H315" i="1"/>
  <c r="I315" i="1"/>
  <c r="J315" i="1"/>
  <c r="K315" i="1"/>
  <c r="O315" i="1"/>
  <c r="C38" i="1"/>
  <c r="D38" i="1"/>
  <c r="Z38" i="1" s="1"/>
  <c r="E38" i="1"/>
  <c r="F38" i="1"/>
  <c r="AA38" i="1" s="1"/>
  <c r="G38" i="1"/>
  <c r="H38" i="1"/>
  <c r="I38" i="1"/>
  <c r="J38" i="1"/>
  <c r="K38" i="1"/>
  <c r="O38" i="1"/>
  <c r="C245" i="1"/>
  <c r="D245" i="1"/>
  <c r="Z245" i="1" s="1"/>
  <c r="E245" i="1"/>
  <c r="F245" i="1"/>
  <c r="AA245" i="1" s="1"/>
  <c r="G245" i="1"/>
  <c r="H245" i="1"/>
  <c r="I245" i="1"/>
  <c r="J245" i="1"/>
  <c r="K245" i="1"/>
  <c r="O245" i="1"/>
  <c r="C261" i="1"/>
  <c r="D261" i="1"/>
  <c r="Z261" i="1" s="1"/>
  <c r="E261" i="1"/>
  <c r="F261" i="1"/>
  <c r="AA261" i="1" s="1"/>
  <c r="G261" i="1"/>
  <c r="H261" i="1"/>
  <c r="I261" i="1"/>
  <c r="J261" i="1"/>
  <c r="K261" i="1"/>
  <c r="O261" i="1"/>
  <c r="C172" i="1"/>
  <c r="D172" i="1"/>
  <c r="Z172" i="1" s="1"/>
  <c r="E172" i="1"/>
  <c r="F172" i="1"/>
  <c r="AA172" i="1" s="1"/>
  <c r="G172" i="1"/>
  <c r="H172" i="1"/>
  <c r="I172" i="1"/>
  <c r="J172" i="1"/>
  <c r="K172" i="1"/>
  <c r="O172" i="1"/>
  <c r="C116" i="1"/>
  <c r="D116" i="1"/>
  <c r="Z116" i="1" s="1"/>
  <c r="E116" i="1"/>
  <c r="F116" i="1"/>
  <c r="AA116" i="1" s="1"/>
  <c r="G116" i="1"/>
  <c r="H116" i="1"/>
  <c r="I116" i="1"/>
  <c r="J116" i="1"/>
  <c r="K116" i="1"/>
  <c r="O116" i="1"/>
  <c r="C215" i="1"/>
  <c r="D215" i="1"/>
  <c r="Z215" i="1" s="1"/>
  <c r="E215" i="1"/>
  <c r="F215" i="1"/>
  <c r="AA215" i="1" s="1"/>
  <c r="G215" i="1"/>
  <c r="H215" i="1"/>
  <c r="I215" i="1"/>
  <c r="J215" i="1"/>
  <c r="K215" i="1"/>
  <c r="O215" i="1"/>
  <c r="C146" i="1"/>
  <c r="D146" i="1"/>
  <c r="Z146" i="1" s="1"/>
  <c r="E146" i="1"/>
  <c r="F146" i="1"/>
  <c r="AA146" i="1" s="1"/>
  <c r="G146" i="1"/>
  <c r="H146" i="1"/>
  <c r="I146" i="1"/>
  <c r="J146" i="1"/>
  <c r="K146" i="1"/>
  <c r="O146" i="1"/>
  <c r="C275" i="1"/>
  <c r="D275" i="1"/>
  <c r="Z275" i="1" s="1"/>
  <c r="E275" i="1"/>
  <c r="F275" i="1"/>
  <c r="AA275" i="1" s="1"/>
  <c r="G275" i="1"/>
  <c r="H275" i="1"/>
  <c r="I275" i="1"/>
  <c r="J275" i="1"/>
  <c r="K275" i="1"/>
  <c r="O275" i="1"/>
  <c r="C90" i="1"/>
  <c r="D90" i="1"/>
  <c r="Z90" i="1" s="1"/>
  <c r="E90" i="1"/>
  <c r="F90" i="1"/>
  <c r="AA90" i="1" s="1"/>
  <c r="G90" i="1"/>
  <c r="H90" i="1"/>
  <c r="I90" i="1"/>
  <c r="J90" i="1"/>
  <c r="K90" i="1"/>
  <c r="O90" i="1"/>
  <c r="C123" i="1"/>
  <c r="D123" i="1"/>
  <c r="Z123" i="1" s="1"/>
  <c r="E123" i="1"/>
  <c r="F123" i="1"/>
  <c r="AA123" i="1" s="1"/>
  <c r="G123" i="1"/>
  <c r="H123" i="1"/>
  <c r="I123" i="1"/>
  <c r="J123" i="1"/>
  <c r="K123" i="1"/>
  <c r="O123" i="1"/>
  <c r="C82" i="1"/>
  <c r="D82" i="1"/>
  <c r="Z82" i="1" s="1"/>
  <c r="E82" i="1"/>
  <c r="F82" i="1"/>
  <c r="AA82" i="1" s="1"/>
  <c r="G82" i="1"/>
  <c r="H82" i="1"/>
  <c r="I82" i="1"/>
  <c r="J82" i="1"/>
  <c r="K82" i="1"/>
  <c r="O82" i="1"/>
  <c r="C289" i="1"/>
  <c r="D289" i="1"/>
  <c r="Z289" i="1" s="1"/>
  <c r="E289" i="1"/>
  <c r="F289" i="1"/>
  <c r="AA289" i="1" s="1"/>
  <c r="G289" i="1"/>
  <c r="H289" i="1"/>
  <c r="I289" i="1"/>
  <c r="J289" i="1"/>
  <c r="K289" i="1"/>
  <c r="O289" i="1"/>
  <c r="C299" i="1"/>
  <c r="D299" i="1"/>
  <c r="Z299" i="1" s="1"/>
  <c r="E299" i="1"/>
  <c r="F299" i="1"/>
  <c r="AA299" i="1" s="1"/>
  <c r="G299" i="1"/>
  <c r="H299" i="1"/>
  <c r="I299" i="1"/>
  <c r="J299" i="1"/>
  <c r="K299" i="1"/>
  <c r="O299" i="1"/>
  <c r="C318" i="1"/>
  <c r="D318" i="1"/>
  <c r="Z318" i="1" s="1"/>
  <c r="E318" i="1"/>
  <c r="F318" i="1"/>
  <c r="AA318" i="1" s="1"/>
  <c r="G318" i="1"/>
  <c r="H318" i="1"/>
  <c r="I318" i="1"/>
  <c r="J318" i="1"/>
  <c r="K318" i="1"/>
  <c r="O318" i="1"/>
  <c r="C309" i="1"/>
  <c r="D309" i="1"/>
  <c r="Z309" i="1" s="1"/>
  <c r="E309" i="1"/>
  <c r="F309" i="1"/>
  <c r="AA309" i="1" s="1"/>
  <c r="G309" i="1"/>
  <c r="H309" i="1"/>
  <c r="I309" i="1"/>
  <c r="J309" i="1"/>
  <c r="K309" i="1"/>
  <c r="O309" i="1"/>
  <c r="C181" i="1"/>
  <c r="D181" i="1"/>
  <c r="Z181" i="1" s="1"/>
  <c r="E181" i="1"/>
  <c r="F181" i="1"/>
  <c r="AA181" i="1" s="1"/>
  <c r="G181" i="1"/>
  <c r="H181" i="1"/>
  <c r="I181" i="1"/>
  <c r="J181" i="1"/>
  <c r="K181" i="1"/>
  <c r="O181" i="1"/>
  <c r="C316" i="1"/>
  <c r="D316" i="1"/>
  <c r="Z316" i="1" s="1"/>
  <c r="E316" i="1"/>
  <c r="F316" i="1"/>
  <c r="AA316" i="1" s="1"/>
  <c r="G316" i="1"/>
  <c r="H316" i="1"/>
  <c r="I316" i="1"/>
  <c r="J316" i="1"/>
  <c r="K316" i="1"/>
  <c r="O316" i="1"/>
  <c r="C86" i="1"/>
  <c r="D86" i="1"/>
  <c r="Z86" i="1" s="1"/>
  <c r="E86" i="1"/>
  <c r="F86" i="1"/>
  <c r="AA86" i="1" s="1"/>
  <c r="G86" i="1"/>
  <c r="H86" i="1"/>
  <c r="I86" i="1"/>
  <c r="J86" i="1"/>
  <c r="K86" i="1"/>
  <c r="O86" i="1"/>
  <c r="C112" i="1"/>
  <c r="D112" i="1"/>
  <c r="Z112" i="1" s="1"/>
  <c r="E112" i="1"/>
  <c r="F112" i="1"/>
  <c r="AA112" i="1" s="1"/>
  <c r="G112" i="1"/>
  <c r="H112" i="1"/>
  <c r="I112" i="1"/>
  <c r="J112" i="1"/>
  <c r="K112" i="1"/>
  <c r="O112" i="1"/>
  <c r="C106" i="1"/>
  <c r="D106" i="1"/>
  <c r="Z106" i="1" s="1"/>
  <c r="E106" i="1"/>
  <c r="F106" i="1"/>
  <c r="AA106" i="1" s="1"/>
  <c r="G106" i="1"/>
  <c r="H106" i="1"/>
  <c r="I106" i="1"/>
  <c r="J106" i="1"/>
  <c r="K106" i="1"/>
  <c r="O106" i="1"/>
  <c r="C286" i="1"/>
  <c r="D286" i="1"/>
  <c r="Z286" i="1" s="1"/>
  <c r="E286" i="1"/>
  <c r="F286" i="1"/>
  <c r="AA286" i="1" s="1"/>
  <c r="G286" i="1"/>
  <c r="H286" i="1"/>
  <c r="I286" i="1"/>
  <c r="J286" i="1"/>
  <c r="K286" i="1"/>
  <c r="O286" i="1"/>
  <c r="C300" i="1"/>
  <c r="D300" i="1"/>
  <c r="Z300" i="1" s="1"/>
  <c r="E300" i="1"/>
  <c r="F300" i="1"/>
  <c r="AA300" i="1" s="1"/>
  <c r="G300" i="1"/>
  <c r="H300" i="1"/>
  <c r="I300" i="1"/>
  <c r="J300" i="1"/>
  <c r="K300" i="1"/>
  <c r="O300" i="1"/>
  <c r="C145" i="1"/>
  <c r="D145" i="1"/>
  <c r="Z145" i="1" s="1"/>
  <c r="E145" i="1"/>
  <c r="F145" i="1"/>
  <c r="AA145" i="1" s="1"/>
  <c r="G145" i="1"/>
  <c r="H145" i="1"/>
  <c r="I145" i="1"/>
  <c r="J145" i="1"/>
  <c r="K145" i="1"/>
  <c r="O145" i="1"/>
  <c r="C259" i="1"/>
  <c r="D259" i="1"/>
  <c r="Z259" i="1" s="1"/>
  <c r="E259" i="1"/>
  <c r="F259" i="1"/>
  <c r="AA259" i="1" s="1"/>
  <c r="G259" i="1"/>
  <c r="H259" i="1"/>
  <c r="I259" i="1"/>
  <c r="J259" i="1"/>
  <c r="K259" i="1"/>
  <c r="O259" i="1"/>
  <c r="C328" i="1"/>
  <c r="D328" i="1"/>
  <c r="Z328" i="1" s="1"/>
  <c r="E328" i="1"/>
  <c r="F328" i="1"/>
  <c r="AA328" i="1" s="1"/>
  <c r="G328" i="1"/>
  <c r="H328" i="1"/>
  <c r="I328" i="1"/>
  <c r="J328" i="1"/>
  <c r="K328" i="1"/>
  <c r="O328" i="1"/>
  <c r="C236" i="1"/>
  <c r="D236" i="1"/>
  <c r="Z236" i="1" s="1"/>
  <c r="E236" i="1"/>
  <c r="F236" i="1"/>
  <c r="AA236" i="1" s="1"/>
  <c r="G236" i="1"/>
  <c r="H236" i="1"/>
  <c r="I236" i="1"/>
  <c r="J236" i="1"/>
  <c r="K236" i="1"/>
  <c r="O236" i="1"/>
  <c r="C251" i="1"/>
  <c r="D251" i="1"/>
  <c r="Z251" i="1" s="1"/>
  <c r="E251" i="1"/>
  <c r="F251" i="1"/>
  <c r="AA251" i="1" s="1"/>
  <c r="G251" i="1"/>
  <c r="H251" i="1"/>
  <c r="I251" i="1"/>
  <c r="J251" i="1"/>
  <c r="K251" i="1"/>
  <c r="O251" i="1"/>
  <c r="C37" i="1"/>
  <c r="D37" i="1"/>
  <c r="Z37" i="1" s="1"/>
  <c r="E37" i="1"/>
  <c r="F37" i="1"/>
  <c r="AA37" i="1" s="1"/>
  <c r="G37" i="1"/>
  <c r="H37" i="1"/>
  <c r="I37" i="1"/>
  <c r="J37" i="1"/>
  <c r="K37" i="1"/>
  <c r="O37" i="1"/>
  <c r="C15" i="1"/>
  <c r="D15" i="1"/>
  <c r="Z15" i="1" s="1"/>
  <c r="E15" i="1"/>
  <c r="F15" i="1"/>
  <c r="AA15" i="1" s="1"/>
  <c r="G15" i="1"/>
  <c r="H15" i="1"/>
  <c r="I15" i="1"/>
  <c r="J15" i="1"/>
  <c r="K15" i="1"/>
  <c r="O15" i="1"/>
  <c r="C258" i="1"/>
  <c r="D258" i="1"/>
  <c r="Z258" i="1" s="1"/>
  <c r="E258" i="1"/>
  <c r="F258" i="1"/>
  <c r="AA258" i="1" s="1"/>
  <c r="G258" i="1"/>
  <c r="H258" i="1"/>
  <c r="I258" i="1"/>
  <c r="J258" i="1"/>
  <c r="K258" i="1"/>
  <c r="O258" i="1"/>
  <c r="C212" i="1"/>
  <c r="D212" i="1"/>
  <c r="Z212" i="1" s="1"/>
  <c r="E212" i="1"/>
  <c r="F212" i="1"/>
  <c r="AA212" i="1" s="1"/>
  <c r="G212" i="1"/>
  <c r="H212" i="1"/>
  <c r="I212" i="1"/>
  <c r="J212" i="1"/>
  <c r="K212" i="1"/>
  <c r="O212" i="1"/>
  <c r="C70" i="1"/>
  <c r="D70" i="1"/>
  <c r="Z70" i="1" s="1"/>
  <c r="E70" i="1"/>
  <c r="F70" i="1"/>
  <c r="AA70" i="1" s="1"/>
  <c r="G70" i="1"/>
  <c r="H70" i="1"/>
  <c r="I70" i="1"/>
  <c r="J70" i="1"/>
  <c r="K70" i="1"/>
  <c r="O70" i="1"/>
  <c r="C63" i="1"/>
  <c r="D63" i="1"/>
  <c r="Z63" i="1" s="1"/>
  <c r="E63" i="1"/>
  <c r="F63" i="1"/>
  <c r="AA63" i="1" s="1"/>
  <c r="G63" i="1"/>
  <c r="H63" i="1"/>
  <c r="I63" i="1"/>
  <c r="J63" i="1"/>
  <c r="K63" i="1"/>
  <c r="O63" i="1"/>
  <c r="C219" i="1"/>
  <c r="D219" i="1"/>
  <c r="Z219" i="1" s="1"/>
  <c r="E219" i="1"/>
  <c r="F219" i="1"/>
  <c r="AA219" i="1" s="1"/>
  <c r="G219" i="1"/>
  <c r="H219" i="1"/>
  <c r="I219" i="1"/>
  <c r="J219" i="1"/>
  <c r="K219" i="1"/>
  <c r="O219" i="1"/>
  <c r="C159" i="1"/>
  <c r="D159" i="1"/>
  <c r="Z159" i="1" s="1"/>
  <c r="E159" i="1"/>
  <c r="F159" i="1"/>
  <c r="AA159" i="1" s="1"/>
  <c r="G159" i="1"/>
  <c r="H159" i="1"/>
  <c r="I159" i="1"/>
  <c r="J159" i="1"/>
  <c r="K159" i="1"/>
  <c r="O159" i="1"/>
  <c r="C143" i="1"/>
  <c r="D143" i="1"/>
  <c r="Z143" i="1" s="1"/>
  <c r="E143" i="1"/>
  <c r="F143" i="1"/>
  <c r="AA143" i="1" s="1"/>
  <c r="G143" i="1"/>
  <c r="H143" i="1"/>
  <c r="I143" i="1"/>
  <c r="J143" i="1"/>
  <c r="K143" i="1"/>
  <c r="O143" i="1"/>
  <c r="C257" i="1"/>
  <c r="D257" i="1"/>
  <c r="Z257" i="1" s="1"/>
  <c r="E257" i="1"/>
  <c r="F257" i="1"/>
  <c r="AA257" i="1" s="1"/>
  <c r="G257" i="1"/>
  <c r="H257" i="1"/>
  <c r="I257" i="1"/>
  <c r="J257" i="1"/>
  <c r="K257" i="1"/>
  <c r="O257" i="1"/>
  <c r="C278" i="1"/>
  <c r="D278" i="1"/>
  <c r="Z278" i="1" s="1"/>
  <c r="E278" i="1"/>
  <c r="F278" i="1"/>
  <c r="AA278" i="1" s="1"/>
  <c r="G278" i="1"/>
  <c r="H278" i="1"/>
  <c r="I278" i="1"/>
  <c r="J278" i="1"/>
  <c r="K278" i="1"/>
  <c r="O278" i="1"/>
  <c r="C9" i="1"/>
  <c r="D9" i="1"/>
  <c r="Z9" i="1" s="1"/>
  <c r="E9" i="1"/>
  <c r="F9" i="1"/>
  <c r="AA9" i="1" s="1"/>
  <c r="G9" i="1"/>
  <c r="H9" i="1"/>
  <c r="I9" i="1"/>
  <c r="J9" i="1"/>
  <c r="K9" i="1"/>
  <c r="O9" i="1"/>
  <c r="C220" i="1"/>
  <c r="D220" i="1"/>
  <c r="Z220" i="1" s="1"/>
  <c r="E220" i="1"/>
  <c r="F220" i="1"/>
  <c r="AA220" i="1" s="1"/>
  <c r="G220" i="1"/>
  <c r="H220" i="1"/>
  <c r="I220" i="1"/>
  <c r="J220" i="1"/>
  <c r="K220" i="1"/>
  <c r="O220" i="1"/>
  <c r="C214" i="1"/>
  <c r="D214" i="1"/>
  <c r="Z214" i="1" s="1"/>
  <c r="E214" i="1"/>
  <c r="F214" i="1"/>
  <c r="AA214" i="1" s="1"/>
  <c r="G214" i="1"/>
  <c r="H214" i="1"/>
  <c r="I214" i="1"/>
  <c r="J214" i="1"/>
  <c r="K214" i="1"/>
  <c r="O214" i="1"/>
  <c r="C31" i="1"/>
  <c r="D31" i="1"/>
  <c r="Z31" i="1" s="1"/>
  <c r="E31" i="1"/>
  <c r="F31" i="1"/>
  <c r="AA31" i="1" s="1"/>
  <c r="G31" i="1"/>
  <c r="H31" i="1"/>
  <c r="I31" i="1"/>
  <c r="J31" i="1"/>
  <c r="K31" i="1"/>
  <c r="O31" i="1"/>
  <c r="C174" i="1"/>
  <c r="D174" i="1"/>
  <c r="Z174" i="1" s="1"/>
  <c r="E174" i="1"/>
  <c r="F174" i="1"/>
  <c r="AA174" i="1" s="1"/>
  <c r="G174" i="1"/>
  <c r="H174" i="1"/>
  <c r="I174" i="1"/>
  <c r="J174" i="1"/>
  <c r="K174" i="1"/>
  <c r="O174" i="1"/>
  <c r="C107" i="1"/>
  <c r="D107" i="1"/>
  <c r="Z107" i="1" s="1"/>
  <c r="E107" i="1"/>
  <c r="F107" i="1"/>
  <c r="AA107" i="1" s="1"/>
  <c r="G107" i="1"/>
  <c r="H107" i="1"/>
  <c r="I107" i="1"/>
  <c r="J107" i="1"/>
  <c r="K107" i="1"/>
  <c r="O107" i="1"/>
  <c r="C241" i="1"/>
  <c r="D241" i="1"/>
  <c r="Z241" i="1" s="1"/>
  <c r="E241" i="1"/>
  <c r="F241" i="1"/>
  <c r="AA241" i="1" s="1"/>
  <c r="G241" i="1"/>
  <c r="H241" i="1"/>
  <c r="I241" i="1"/>
  <c r="J241" i="1"/>
  <c r="K241" i="1"/>
  <c r="O241" i="1"/>
  <c r="C55" i="1"/>
  <c r="D55" i="1"/>
  <c r="Z55" i="1" s="1"/>
  <c r="E55" i="1"/>
  <c r="F55" i="1"/>
  <c r="AA55" i="1" s="1"/>
  <c r="G55" i="1"/>
  <c r="H55" i="1"/>
  <c r="I55" i="1"/>
  <c r="J55" i="1"/>
  <c r="K55" i="1"/>
  <c r="O55" i="1"/>
  <c r="C149" i="1"/>
  <c r="D149" i="1"/>
  <c r="Z149" i="1" s="1"/>
  <c r="E149" i="1"/>
  <c r="F149" i="1"/>
  <c r="AA149" i="1" s="1"/>
  <c r="G149" i="1"/>
  <c r="H149" i="1"/>
  <c r="I149" i="1"/>
  <c r="J149" i="1"/>
  <c r="K149" i="1"/>
  <c r="O149" i="1"/>
  <c r="C285" i="1"/>
  <c r="D285" i="1"/>
  <c r="Z285" i="1" s="1"/>
  <c r="E285" i="1"/>
  <c r="F285" i="1"/>
  <c r="AA285" i="1" s="1"/>
  <c r="G285" i="1"/>
  <c r="H285" i="1"/>
  <c r="I285" i="1"/>
  <c r="J285" i="1"/>
  <c r="K285" i="1"/>
  <c r="O285" i="1"/>
  <c r="C95" i="1"/>
  <c r="D95" i="1"/>
  <c r="Z95" i="1" s="1"/>
  <c r="E95" i="1"/>
  <c r="F95" i="1"/>
  <c r="AA95" i="1" s="1"/>
  <c r="G95" i="1"/>
  <c r="H95" i="1"/>
  <c r="I95" i="1"/>
  <c r="J95" i="1"/>
  <c r="K95" i="1"/>
  <c r="O95" i="1"/>
  <c r="C183" i="1"/>
  <c r="D183" i="1"/>
  <c r="Z183" i="1" s="1"/>
  <c r="E183" i="1"/>
  <c r="F183" i="1"/>
  <c r="AA183" i="1" s="1"/>
  <c r="G183" i="1"/>
  <c r="H183" i="1"/>
  <c r="I183" i="1"/>
  <c r="J183" i="1"/>
  <c r="K183" i="1"/>
  <c r="O183" i="1"/>
  <c r="C200" i="1"/>
  <c r="D200" i="1"/>
  <c r="Z200" i="1" s="1"/>
  <c r="E200" i="1"/>
  <c r="F200" i="1"/>
  <c r="AA200" i="1" s="1"/>
  <c r="G200" i="1"/>
  <c r="H200" i="1"/>
  <c r="I200" i="1"/>
  <c r="J200" i="1"/>
  <c r="K200" i="1"/>
  <c r="O200" i="1"/>
  <c r="C17" i="1"/>
  <c r="D17" i="1"/>
  <c r="Z17" i="1" s="1"/>
  <c r="E17" i="1"/>
  <c r="F17" i="1"/>
  <c r="AA17" i="1" s="1"/>
  <c r="G17" i="1"/>
  <c r="H17" i="1"/>
  <c r="I17" i="1"/>
  <c r="J17" i="1"/>
  <c r="K17" i="1"/>
  <c r="O17" i="1"/>
  <c r="C155" i="1"/>
  <c r="D155" i="1"/>
  <c r="Z155" i="1" s="1"/>
  <c r="E155" i="1"/>
  <c r="F155" i="1"/>
  <c r="AA155" i="1" s="1"/>
  <c r="G155" i="1"/>
  <c r="H155" i="1"/>
  <c r="I155" i="1"/>
  <c r="J155" i="1"/>
  <c r="K155" i="1"/>
  <c r="O155" i="1"/>
  <c r="C317" i="1"/>
  <c r="D317" i="1"/>
  <c r="Z317" i="1" s="1"/>
  <c r="E317" i="1"/>
  <c r="F317" i="1"/>
  <c r="AA317" i="1" s="1"/>
  <c r="G317" i="1"/>
  <c r="H317" i="1"/>
  <c r="I317" i="1"/>
  <c r="J317" i="1"/>
  <c r="K317" i="1"/>
  <c r="O317" i="1"/>
  <c r="C332" i="1"/>
  <c r="D332" i="1"/>
  <c r="Z332" i="1" s="1"/>
  <c r="E332" i="1"/>
  <c r="F332" i="1"/>
  <c r="AA332" i="1" s="1"/>
  <c r="G332" i="1"/>
  <c r="H332" i="1"/>
  <c r="I332" i="1"/>
  <c r="J332" i="1"/>
  <c r="K332" i="1"/>
  <c r="O332" i="1"/>
  <c r="C272" i="1"/>
  <c r="D272" i="1"/>
  <c r="Z272" i="1" s="1"/>
  <c r="E272" i="1"/>
  <c r="F272" i="1"/>
  <c r="AA272" i="1" s="1"/>
  <c r="G272" i="1"/>
  <c r="H272" i="1"/>
  <c r="I272" i="1"/>
  <c r="J272" i="1"/>
  <c r="K272" i="1"/>
  <c r="O272" i="1"/>
  <c r="C287" i="1"/>
  <c r="D287" i="1"/>
  <c r="Z287" i="1" s="1"/>
  <c r="E287" i="1"/>
  <c r="F287" i="1"/>
  <c r="AA287" i="1" s="1"/>
  <c r="G287" i="1"/>
  <c r="H287" i="1"/>
  <c r="I287" i="1"/>
  <c r="J287" i="1"/>
  <c r="K287" i="1"/>
  <c r="O287" i="1"/>
  <c r="C96" i="1"/>
  <c r="D96" i="1"/>
  <c r="Z96" i="1" s="1"/>
  <c r="E96" i="1"/>
  <c r="F96" i="1"/>
  <c r="AA96" i="1" s="1"/>
  <c r="G96" i="1"/>
  <c r="H96" i="1"/>
  <c r="I96" i="1"/>
  <c r="J96" i="1"/>
  <c r="K96" i="1"/>
  <c r="O96" i="1"/>
  <c r="C297" i="1"/>
  <c r="D297" i="1"/>
  <c r="Z297" i="1" s="1"/>
  <c r="E297" i="1"/>
  <c r="F297" i="1"/>
  <c r="AA297" i="1" s="1"/>
  <c r="G297" i="1"/>
  <c r="H297" i="1"/>
  <c r="I297" i="1"/>
  <c r="J297" i="1"/>
  <c r="K297" i="1"/>
  <c r="O297" i="1"/>
  <c r="C218" i="1"/>
  <c r="D218" i="1"/>
  <c r="Z218" i="1" s="1"/>
  <c r="E218" i="1"/>
  <c r="F218" i="1"/>
  <c r="AA218" i="1" s="1"/>
  <c r="G218" i="1"/>
  <c r="H218" i="1"/>
  <c r="I218" i="1"/>
  <c r="J218" i="1"/>
  <c r="K218" i="1"/>
  <c r="O218" i="1"/>
  <c r="C213" i="1"/>
  <c r="D213" i="1"/>
  <c r="Z213" i="1" s="1"/>
  <c r="E213" i="1"/>
  <c r="F213" i="1"/>
  <c r="AA213" i="1" s="1"/>
  <c r="G213" i="1"/>
  <c r="H213" i="1"/>
  <c r="I213" i="1"/>
  <c r="J213" i="1"/>
  <c r="K213" i="1"/>
  <c r="O213" i="1"/>
  <c r="C253" i="1"/>
  <c r="D253" i="1"/>
  <c r="Z253" i="1" s="1"/>
  <c r="E253" i="1"/>
  <c r="F253" i="1"/>
  <c r="AA253" i="1" s="1"/>
  <c r="G253" i="1"/>
  <c r="H253" i="1"/>
  <c r="I253" i="1"/>
  <c r="J253" i="1"/>
  <c r="K253" i="1"/>
  <c r="O253" i="1"/>
  <c r="C171" i="1"/>
  <c r="D171" i="1"/>
  <c r="Z171" i="1" s="1"/>
  <c r="E171" i="1"/>
  <c r="F171" i="1"/>
  <c r="AA171" i="1" s="1"/>
  <c r="G171" i="1"/>
  <c r="H171" i="1"/>
  <c r="I171" i="1"/>
  <c r="J171" i="1"/>
  <c r="K171" i="1"/>
  <c r="O171" i="1"/>
  <c r="C157" i="1"/>
  <c r="D157" i="1"/>
  <c r="Z157" i="1" s="1"/>
  <c r="E157" i="1"/>
  <c r="F157" i="1"/>
  <c r="AA157" i="1" s="1"/>
  <c r="G157" i="1"/>
  <c r="H157" i="1"/>
  <c r="I157" i="1"/>
  <c r="J157" i="1"/>
  <c r="K157" i="1"/>
  <c r="O157" i="1"/>
  <c r="C65" i="1"/>
  <c r="D65" i="1"/>
  <c r="Z65" i="1" s="1"/>
  <c r="E65" i="1"/>
  <c r="F65" i="1"/>
  <c r="AA65" i="1" s="1"/>
  <c r="G65" i="1"/>
  <c r="H65" i="1"/>
  <c r="I65" i="1"/>
  <c r="J65" i="1"/>
  <c r="K65" i="1"/>
  <c r="O65" i="1"/>
  <c r="C27" i="1"/>
  <c r="D27" i="1"/>
  <c r="Z27" i="1" s="1"/>
  <c r="E27" i="1"/>
  <c r="F27" i="1"/>
  <c r="AA27" i="1" s="1"/>
  <c r="G27" i="1"/>
  <c r="H27" i="1"/>
  <c r="I27" i="1"/>
  <c r="J27" i="1"/>
  <c r="K27" i="1"/>
  <c r="O27" i="1"/>
  <c r="C276" i="1"/>
  <c r="D276" i="1"/>
  <c r="Z276" i="1" s="1"/>
  <c r="E276" i="1"/>
  <c r="F276" i="1"/>
  <c r="AA276" i="1" s="1"/>
  <c r="G276" i="1"/>
  <c r="H276" i="1"/>
  <c r="I276" i="1"/>
  <c r="J276" i="1"/>
  <c r="K276" i="1"/>
  <c r="O276" i="1"/>
  <c r="C115" i="1"/>
  <c r="D115" i="1"/>
  <c r="Z115" i="1" s="1"/>
  <c r="E115" i="1"/>
  <c r="F115" i="1"/>
  <c r="AA115" i="1" s="1"/>
  <c r="G115" i="1"/>
  <c r="H115" i="1"/>
  <c r="I115" i="1"/>
  <c r="J115" i="1"/>
  <c r="K115" i="1"/>
  <c r="O115" i="1"/>
  <c r="C273" i="1"/>
  <c r="D273" i="1"/>
  <c r="Z273" i="1" s="1"/>
  <c r="E273" i="1"/>
  <c r="F273" i="1"/>
  <c r="AA273" i="1" s="1"/>
  <c r="G273" i="1"/>
  <c r="H273" i="1"/>
  <c r="I273" i="1"/>
  <c r="J273" i="1"/>
  <c r="K273" i="1"/>
  <c r="O273" i="1"/>
  <c r="C136" i="1"/>
  <c r="D136" i="1"/>
  <c r="Z136" i="1" s="1"/>
  <c r="E136" i="1"/>
  <c r="F136" i="1"/>
  <c r="AA136" i="1" s="1"/>
  <c r="G136" i="1"/>
  <c r="H136" i="1"/>
  <c r="I136" i="1"/>
  <c r="J136" i="1"/>
  <c r="K136" i="1"/>
  <c r="O136" i="1"/>
  <c r="C193" i="1"/>
  <c r="D193" i="1"/>
  <c r="Z193" i="1" s="1"/>
  <c r="E193" i="1"/>
  <c r="F193" i="1"/>
  <c r="AA193" i="1" s="1"/>
  <c r="G193" i="1"/>
  <c r="H193" i="1"/>
  <c r="I193" i="1"/>
  <c r="J193" i="1"/>
  <c r="K193" i="1"/>
  <c r="O193" i="1"/>
  <c r="C322" i="1"/>
  <c r="D322" i="1"/>
  <c r="Z322" i="1" s="1"/>
  <c r="E322" i="1"/>
  <c r="F322" i="1"/>
  <c r="AA322" i="1" s="1"/>
  <c r="G322" i="1"/>
  <c r="H322" i="1"/>
  <c r="I322" i="1"/>
  <c r="J322" i="1"/>
  <c r="K322" i="1"/>
  <c r="O322" i="1"/>
  <c r="C182" i="1"/>
  <c r="D182" i="1"/>
  <c r="Z182" i="1" s="1"/>
  <c r="E182" i="1"/>
  <c r="F182" i="1"/>
  <c r="AA182" i="1" s="1"/>
  <c r="G182" i="1"/>
  <c r="H182" i="1"/>
  <c r="I182" i="1"/>
  <c r="J182" i="1"/>
  <c r="K182" i="1"/>
  <c r="O182" i="1"/>
  <c r="C203" i="1"/>
  <c r="D203" i="1"/>
  <c r="Z203" i="1" s="1"/>
  <c r="E203" i="1"/>
  <c r="F203" i="1"/>
  <c r="AA203" i="1" s="1"/>
  <c r="G203" i="1"/>
  <c r="H203" i="1"/>
  <c r="I203" i="1"/>
  <c r="J203" i="1"/>
  <c r="K203" i="1"/>
  <c r="O203" i="1"/>
  <c r="C118" i="1"/>
  <c r="D118" i="1"/>
  <c r="Z118" i="1" s="1"/>
  <c r="E118" i="1"/>
  <c r="F118" i="1"/>
  <c r="AA118" i="1" s="1"/>
  <c r="G118" i="1"/>
  <c r="H118" i="1"/>
  <c r="I118" i="1"/>
  <c r="J118" i="1"/>
  <c r="K118" i="1"/>
  <c r="O118" i="1"/>
  <c r="C210" i="1"/>
  <c r="D210" i="1"/>
  <c r="Z210" i="1" s="1"/>
  <c r="E210" i="1"/>
  <c r="F210" i="1"/>
  <c r="AA210" i="1" s="1"/>
  <c r="G210" i="1"/>
  <c r="H210" i="1"/>
  <c r="I210" i="1"/>
  <c r="J210" i="1"/>
  <c r="K210" i="1"/>
  <c r="O210" i="1"/>
  <c r="C331" i="1"/>
  <c r="D331" i="1"/>
  <c r="Z331" i="1" s="1"/>
  <c r="E331" i="1"/>
  <c r="F331" i="1"/>
  <c r="AA331" i="1" s="1"/>
  <c r="G331" i="1"/>
  <c r="H331" i="1"/>
  <c r="I331" i="1"/>
  <c r="J331" i="1"/>
  <c r="K331" i="1"/>
  <c r="O331" i="1"/>
  <c r="C224" i="1"/>
  <c r="D224" i="1"/>
  <c r="Z224" i="1" s="1"/>
  <c r="E224" i="1"/>
  <c r="F224" i="1"/>
  <c r="AA224" i="1" s="1"/>
  <c r="G224" i="1"/>
  <c r="H224" i="1"/>
  <c r="I224" i="1"/>
  <c r="J224" i="1"/>
  <c r="K224" i="1"/>
  <c r="O224" i="1"/>
  <c r="C277" i="1"/>
  <c r="D277" i="1"/>
  <c r="Z277" i="1" s="1"/>
  <c r="E277" i="1"/>
  <c r="F277" i="1"/>
  <c r="AA277" i="1" s="1"/>
  <c r="G277" i="1"/>
  <c r="H277" i="1"/>
  <c r="I277" i="1"/>
  <c r="J277" i="1"/>
  <c r="K277" i="1"/>
  <c r="O277" i="1"/>
  <c r="C288" i="1"/>
  <c r="D288" i="1"/>
  <c r="Z288" i="1" s="1"/>
  <c r="E288" i="1"/>
  <c r="F288" i="1"/>
  <c r="AA288" i="1" s="1"/>
  <c r="G288" i="1"/>
  <c r="H288" i="1"/>
  <c r="I288" i="1"/>
  <c r="J288" i="1"/>
  <c r="K288" i="1"/>
  <c r="O288" i="1"/>
  <c r="C303" i="1"/>
  <c r="D303" i="1"/>
  <c r="Z303" i="1" s="1"/>
  <c r="E303" i="1"/>
  <c r="F303" i="1"/>
  <c r="AA303" i="1" s="1"/>
  <c r="G303" i="1"/>
  <c r="H303" i="1"/>
  <c r="I303" i="1"/>
  <c r="J303" i="1"/>
  <c r="K303" i="1"/>
  <c r="O303" i="1"/>
  <c r="C280" i="1"/>
  <c r="D280" i="1"/>
  <c r="Z280" i="1" s="1"/>
  <c r="E280" i="1"/>
  <c r="F280" i="1"/>
  <c r="AA280" i="1" s="1"/>
  <c r="G280" i="1"/>
  <c r="H280" i="1"/>
  <c r="I280" i="1"/>
  <c r="J280" i="1"/>
  <c r="K280" i="1"/>
  <c r="O280" i="1"/>
  <c r="C293" i="1"/>
  <c r="D293" i="1"/>
  <c r="Z293" i="1" s="1"/>
  <c r="E293" i="1"/>
  <c r="F293" i="1"/>
  <c r="AA293" i="1" s="1"/>
  <c r="G293" i="1"/>
  <c r="H293" i="1"/>
  <c r="I293" i="1"/>
  <c r="J293" i="1"/>
  <c r="K293" i="1"/>
  <c r="O293" i="1"/>
  <c r="C128" i="1"/>
  <c r="D128" i="1"/>
  <c r="Z128" i="1" s="1"/>
  <c r="E128" i="1"/>
  <c r="F128" i="1"/>
  <c r="AA128" i="1" s="1"/>
  <c r="G128" i="1"/>
  <c r="H128" i="1"/>
  <c r="I128" i="1"/>
  <c r="J128" i="1"/>
  <c r="K128" i="1"/>
  <c r="O128" i="1"/>
  <c r="C153" i="1"/>
  <c r="D153" i="1"/>
  <c r="Z153" i="1" s="1"/>
  <c r="E153" i="1"/>
  <c r="F153" i="1"/>
  <c r="AA153" i="1" s="1"/>
  <c r="G153" i="1"/>
  <c r="H153" i="1"/>
  <c r="I153" i="1"/>
  <c r="J153" i="1"/>
  <c r="K153" i="1"/>
  <c r="O153" i="1"/>
  <c r="C185" i="1"/>
  <c r="D185" i="1"/>
  <c r="Z185" i="1" s="1"/>
  <c r="E185" i="1"/>
  <c r="F185" i="1"/>
  <c r="AA185" i="1" s="1"/>
  <c r="G185" i="1"/>
  <c r="H185" i="1"/>
  <c r="I185" i="1"/>
  <c r="J185" i="1"/>
  <c r="K185" i="1"/>
  <c r="O185" i="1"/>
  <c r="C232" i="1"/>
  <c r="D232" i="1"/>
  <c r="Z232" i="1" s="1"/>
  <c r="E232" i="1"/>
  <c r="F232" i="1"/>
  <c r="AA232" i="1" s="1"/>
  <c r="G232" i="1"/>
  <c r="H232" i="1"/>
  <c r="I232" i="1"/>
  <c r="J232" i="1"/>
  <c r="K232" i="1"/>
  <c r="O232" i="1"/>
  <c r="C325" i="1"/>
  <c r="D325" i="1"/>
  <c r="Z325" i="1" s="1"/>
  <c r="E325" i="1"/>
  <c r="F325" i="1"/>
  <c r="AA325" i="1" s="1"/>
  <c r="G325" i="1"/>
  <c r="H325" i="1"/>
  <c r="I325" i="1"/>
  <c r="J325" i="1"/>
  <c r="K325" i="1"/>
  <c r="O325" i="1"/>
  <c r="C29" i="1"/>
  <c r="D29" i="1"/>
  <c r="Z29" i="1" s="1"/>
  <c r="E29" i="1"/>
  <c r="F29" i="1"/>
  <c r="AA29" i="1" s="1"/>
  <c r="G29" i="1"/>
  <c r="H29" i="1"/>
  <c r="I29" i="1"/>
  <c r="J29" i="1"/>
  <c r="K29" i="1"/>
  <c r="O29" i="1"/>
  <c r="C341" i="1"/>
  <c r="D341" i="1"/>
  <c r="Z341" i="1" s="1"/>
  <c r="E341" i="1"/>
  <c r="F341" i="1"/>
  <c r="AA341" i="1" s="1"/>
  <c r="G341" i="1"/>
  <c r="H341" i="1"/>
  <c r="I341" i="1"/>
  <c r="J341" i="1"/>
  <c r="K341" i="1"/>
  <c r="O341" i="1"/>
  <c r="C363" i="1"/>
  <c r="D363" i="1"/>
  <c r="Z363" i="1" s="1"/>
  <c r="E363" i="1"/>
  <c r="F363" i="1"/>
  <c r="AA363" i="1" s="1"/>
  <c r="G363" i="1"/>
  <c r="H363" i="1"/>
  <c r="I363" i="1"/>
  <c r="J363" i="1"/>
  <c r="K363" i="1"/>
  <c r="O363" i="1"/>
  <c r="C389" i="1"/>
  <c r="D389" i="1"/>
  <c r="Z389" i="1" s="1"/>
  <c r="E389" i="1"/>
  <c r="F389" i="1"/>
  <c r="AA389" i="1" s="1"/>
  <c r="G389" i="1"/>
  <c r="H389" i="1"/>
  <c r="I389" i="1"/>
  <c r="J389" i="1"/>
  <c r="K389" i="1"/>
  <c r="O389" i="1"/>
  <c r="C387" i="1"/>
  <c r="D387" i="1"/>
  <c r="Z387" i="1" s="1"/>
  <c r="E387" i="1"/>
  <c r="F387" i="1"/>
  <c r="AA387" i="1" s="1"/>
  <c r="G387" i="1"/>
  <c r="H387" i="1"/>
  <c r="I387" i="1"/>
  <c r="J387" i="1"/>
  <c r="K387" i="1"/>
  <c r="O387" i="1"/>
  <c r="C349" i="1"/>
  <c r="D349" i="1"/>
  <c r="Z349" i="1" s="1"/>
  <c r="E349" i="1"/>
  <c r="F349" i="1"/>
  <c r="AA349" i="1" s="1"/>
  <c r="G349" i="1"/>
  <c r="H349" i="1"/>
  <c r="I349" i="1"/>
  <c r="J349" i="1"/>
  <c r="K349" i="1"/>
  <c r="O349" i="1"/>
  <c r="C357" i="1"/>
  <c r="D357" i="1"/>
  <c r="Z357" i="1" s="1"/>
  <c r="E357" i="1"/>
  <c r="F357" i="1"/>
  <c r="AA357" i="1" s="1"/>
  <c r="G357" i="1"/>
  <c r="H357" i="1"/>
  <c r="I357" i="1"/>
  <c r="J357" i="1"/>
  <c r="K357" i="1"/>
  <c r="O357" i="1"/>
  <c r="C359" i="1"/>
  <c r="D359" i="1"/>
  <c r="Z359" i="1" s="1"/>
  <c r="E359" i="1"/>
  <c r="F359" i="1"/>
  <c r="AA359" i="1" s="1"/>
  <c r="G359" i="1"/>
  <c r="H359" i="1"/>
  <c r="I359" i="1"/>
  <c r="J359" i="1"/>
  <c r="K359" i="1"/>
  <c r="O359" i="1"/>
  <c r="C383" i="1"/>
  <c r="D383" i="1"/>
  <c r="Z383" i="1" s="1"/>
  <c r="E383" i="1"/>
  <c r="F383" i="1"/>
  <c r="AA383" i="1" s="1"/>
  <c r="G383" i="1"/>
  <c r="H383" i="1"/>
  <c r="I383" i="1"/>
  <c r="J383" i="1"/>
  <c r="K383" i="1"/>
  <c r="O383" i="1"/>
  <c r="C378" i="1"/>
  <c r="D378" i="1"/>
  <c r="Z378" i="1" s="1"/>
  <c r="E378" i="1"/>
  <c r="F378" i="1"/>
  <c r="AA378" i="1" s="1"/>
  <c r="G378" i="1"/>
  <c r="H378" i="1"/>
  <c r="I378" i="1"/>
  <c r="J378" i="1"/>
  <c r="K378" i="1"/>
  <c r="O378" i="1"/>
  <c r="C358" i="1"/>
  <c r="D358" i="1"/>
  <c r="Z358" i="1" s="1"/>
  <c r="E358" i="1"/>
  <c r="F358" i="1"/>
  <c r="AA358" i="1" s="1"/>
  <c r="G358" i="1"/>
  <c r="H358" i="1"/>
  <c r="I358" i="1"/>
  <c r="J358" i="1"/>
  <c r="K358" i="1"/>
  <c r="O358" i="1"/>
  <c r="C371" i="1"/>
  <c r="D371" i="1"/>
  <c r="Z371" i="1" s="1"/>
  <c r="E371" i="1"/>
  <c r="F371" i="1"/>
  <c r="AA371" i="1" s="1"/>
  <c r="G371" i="1"/>
  <c r="H371" i="1"/>
  <c r="I371" i="1"/>
  <c r="J371" i="1"/>
  <c r="K371" i="1"/>
  <c r="O371" i="1"/>
  <c r="C356" i="1"/>
  <c r="D356" i="1"/>
  <c r="Z356" i="1" s="1"/>
  <c r="E356" i="1"/>
  <c r="F356" i="1"/>
  <c r="AA356" i="1" s="1"/>
  <c r="G356" i="1"/>
  <c r="H356" i="1"/>
  <c r="I356" i="1"/>
  <c r="J356" i="1"/>
  <c r="K356" i="1"/>
  <c r="O356" i="1"/>
  <c r="C375" i="1"/>
  <c r="D375" i="1"/>
  <c r="Z375" i="1" s="1"/>
  <c r="E375" i="1"/>
  <c r="F375" i="1"/>
  <c r="AA375" i="1" s="1"/>
  <c r="G375" i="1"/>
  <c r="H375" i="1"/>
  <c r="I375" i="1"/>
  <c r="J375" i="1"/>
  <c r="K375" i="1"/>
  <c r="O375" i="1"/>
  <c r="C338" i="1"/>
  <c r="D338" i="1"/>
  <c r="Z338" i="1" s="1"/>
  <c r="E338" i="1"/>
  <c r="F338" i="1"/>
  <c r="AA338" i="1" s="1"/>
  <c r="G338" i="1"/>
  <c r="H338" i="1"/>
  <c r="I338" i="1"/>
  <c r="J338" i="1"/>
  <c r="K338" i="1"/>
  <c r="O338" i="1"/>
  <c r="C391" i="1"/>
  <c r="D391" i="1"/>
  <c r="Z391" i="1" s="1"/>
  <c r="E391" i="1"/>
  <c r="F391" i="1"/>
  <c r="AA391" i="1" s="1"/>
  <c r="G391" i="1"/>
  <c r="H391" i="1"/>
  <c r="I391" i="1"/>
  <c r="J391" i="1"/>
  <c r="K391" i="1"/>
  <c r="O391" i="1"/>
  <c r="C352" i="1"/>
  <c r="D352" i="1"/>
  <c r="Z352" i="1" s="1"/>
  <c r="E352" i="1"/>
  <c r="F352" i="1"/>
  <c r="AA352" i="1" s="1"/>
  <c r="G352" i="1"/>
  <c r="H352" i="1"/>
  <c r="I352" i="1"/>
  <c r="J352" i="1"/>
  <c r="K352" i="1"/>
  <c r="O352" i="1"/>
  <c r="C360" i="1"/>
  <c r="D360" i="1"/>
  <c r="Z360" i="1" s="1"/>
  <c r="E360" i="1"/>
  <c r="F360" i="1"/>
  <c r="AA360" i="1" s="1"/>
  <c r="G360" i="1"/>
  <c r="H360" i="1"/>
  <c r="I360" i="1"/>
  <c r="J360" i="1"/>
  <c r="K360" i="1"/>
  <c r="O360" i="1"/>
  <c r="C379" i="1"/>
  <c r="D379" i="1"/>
  <c r="Z379" i="1" s="1"/>
  <c r="E379" i="1"/>
  <c r="F379" i="1"/>
  <c r="AA379" i="1" s="1"/>
  <c r="G379" i="1"/>
  <c r="H379" i="1"/>
  <c r="I379" i="1"/>
  <c r="J379" i="1"/>
  <c r="K379" i="1"/>
  <c r="O379" i="1"/>
  <c r="C384" i="1"/>
  <c r="D384" i="1"/>
  <c r="Z384" i="1" s="1"/>
  <c r="E384" i="1"/>
  <c r="F384" i="1"/>
  <c r="AA384" i="1" s="1"/>
  <c r="G384" i="1"/>
  <c r="H384" i="1"/>
  <c r="I384" i="1"/>
  <c r="J384" i="1"/>
  <c r="K384" i="1"/>
  <c r="O384" i="1"/>
  <c r="C396" i="1"/>
  <c r="D396" i="1"/>
  <c r="Z396" i="1" s="1"/>
  <c r="E396" i="1"/>
  <c r="F396" i="1"/>
  <c r="AA396" i="1" s="1"/>
  <c r="G396" i="1"/>
  <c r="H396" i="1"/>
  <c r="I396" i="1"/>
  <c r="J396" i="1"/>
  <c r="K396" i="1"/>
  <c r="O396" i="1"/>
  <c r="C355" i="1"/>
  <c r="D355" i="1"/>
  <c r="Z355" i="1" s="1"/>
  <c r="E355" i="1"/>
  <c r="F355" i="1"/>
  <c r="AA355" i="1" s="1"/>
  <c r="G355" i="1"/>
  <c r="H355" i="1"/>
  <c r="I355" i="1"/>
  <c r="J355" i="1"/>
  <c r="K355" i="1"/>
  <c r="O355" i="1"/>
  <c r="C372" i="1"/>
  <c r="D372" i="1"/>
  <c r="Z372" i="1" s="1"/>
  <c r="E372" i="1"/>
  <c r="F372" i="1"/>
  <c r="AA372" i="1" s="1"/>
  <c r="G372" i="1"/>
  <c r="H372" i="1"/>
  <c r="I372" i="1"/>
  <c r="J372" i="1"/>
  <c r="K372" i="1"/>
  <c r="O372" i="1"/>
  <c r="C390" i="1"/>
  <c r="D390" i="1"/>
  <c r="Z390" i="1" s="1"/>
  <c r="E390" i="1"/>
  <c r="F390" i="1"/>
  <c r="AA390" i="1" s="1"/>
  <c r="G390" i="1"/>
  <c r="H390" i="1"/>
  <c r="I390" i="1"/>
  <c r="J390" i="1"/>
  <c r="K390" i="1"/>
  <c r="O390" i="1"/>
  <c r="C377" i="1"/>
  <c r="D377" i="1"/>
  <c r="Z377" i="1" s="1"/>
  <c r="E377" i="1"/>
  <c r="F377" i="1"/>
  <c r="AA377" i="1" s="1"/>
  <c r="G377" i="1"/>
  <c r="H377" i="1"/>
  <c r="I377" i="1"/>
  <c r="J377" i="1"/>
  <c r="K377" i="1"/>
  <c r="O377" i="1"/>
  <c r="C373" i="1"/>
  <c r="D373" i="1"/>
  <c r="Z373" i="1" s="1"/>
  <c r="E373" i="1"/>
  <c r="F373" i="1"/>
  <c r="AA373" i="1" s="1"/>
  <c r="G373" i="1"/>
  <c r="H373" i="1"/>
  <c r="I373" i="1"/>
  <c r="J373" i="1"/>
  <c r="K373" i="1"/>
  <c r="O373" i="1"/>
  <c r="C370" i="1"/>
  <c r="D370" i="1"/>
  <c r="Z370" i="1" s="1"/>
  <c r="E370" i="1"/>
  <c r="F370" i="1"/>
  <c r="AA370" i="1" s="1"/>
  <c r="G370" i="1"/>
  <c r="H370" i="1"/>
  <c r="I370" i="1"/>
  <c r="J370" i="1"/>
  <c r="K370" i="1"/>
  <c r="O370" i="1"/>
  <c r="C382" i="1"/>
  <c r="D382" i="1"/>
  <c r="Z382" i="1" s="1"/>
  <c r="E382" i="1"/>
  <c r="F382" i="1"/>
  <c r="AA382" i="1" s="1"/>
  <c r="G382" i="1"/>
  <c r="H382" i="1"/>
  <c r="I382" i="1"/>
  <c r="J382" i="1"/>
  <c r="K382" i="1"/>
  <c r="O382" i="1"/>
  <c r="C397" i="1"/>
  <c r="D397" i="1"/>
  <c r="Z397" i="1" s="1"/>
  <c r="E397" i="1"/>
  <c r="F397" i="1"/>
  <c r="AA397" i="1" s="1"/>
  <c r="G397" i="1"/>
  <c r="H397" i="1"/>
  <c r="I397" i="1"/>
  <c r="J397" i="1"/>
  <c r="K397" i="1"/>
  <c r="O397" i="1"/>
  <c r="C365" i="1"/>
  <c r="D365" i="1"/>
  <c r="Z365" i="1" s="1"/>
  <c r="E365" i="1"/>
  <c r="F365" i="1"/>
  <c r="AA365" i="1" s="1"/>
  <c r="G365" i="1"/>
  <c r="H365" i="1"/>
  <c r="I365" i="1"/>
  <c r="J365" i="1"/>
  <c r="K365" i="1"/>
  <c r="O365" i="1"/>
  <c r="C374" i="1"/>
  <c r="D374" i="1"/>
  <c r="Z374" i="1" s="1"/>
  <c r="E374" i="1"/>
  <c r="F374" i="1"/>
  <c r="AA374" i="1" s="1"/>
  <c r="G374" i="1"/>
  <c r="H374" i="1"/>
  <c r="I374" i="1"/>
  <c r="J374" i="1"/>
  <c r="K374" i="1"/>
  <c r="O374" i="1"/>
  <c r="C380" i="1"/>
  <c r="D380" i="1"/>
  <c r="Z380" i="1" s="1"/>
  <c r="E380" i="1"/>
  <c r="F380" i="1"/>
  <c r="AA380" i="1" s="1"/>
  <c r="G380" i="1"/>
  <c r="H380" i="1"/>
  <c r="I380" i="1"/>
  <c r="J380" i="1"/>
  <c r="K380" i="1"/>
  <c r="O380" i="1"/>
  <c r="C347" i="1"/>
  <c r="D347" i="1"/>
  <c r="Z347" i="1" s="1"/>
  <c r="E347" i="1"/>
  <c r="F347" i="1"/>
  <c r="AA347" i="1" s="1"/>
  <c r="G347" i="1"/>
  <c r="H347" i="1"/>
  <c r="I347" i="1"/>
  <c r="J347" i="1"/>
  <c r="K347" i="1"/>
  <c r="O347" i="1"/>
  <c r="C344" i="1"/>
  <c r="D344" i="1"/>
  <c r="Z344" i="1" s="1"/>
  <c r="E344" i="1"/>
  <c r="F344" i="1"/>
  <c r="AA344" i="1" s="1"/>
  <c r="G344" i="1"/>
  <c r="H344" i="1"/>
  <c r="I344" i="1"/>
  <c r="J344" i="1"/>
  <c r="K344" i="1"/>
  <c r="O344" i="1"/>
  <c r="C366" i="1"/>
  <c r="D366" i="1"/>
  <c r="Z366" i="1" s="1"/>
  <c r="E366" i="1"/>
  <c r="F366" i="1"/>
  <c r="AA366" i="1" s="1"/>
  <c r="G366" i="1"/>
  <c r="H366" i="1"/>
  <c r="I366" i="1"/>
  <c r="J366" i="1"/>
  <c r="K366" i="1"/>
  <c r="O366" i="1"/>
  <c r="C394" i="1"/>
  <c r="D394" i="1"/>
  <c r="Z394" i="1" s="1"/>
  <c r="E394" i="1"/>
  <c r="F394" i="1"/>
  <c r="AA394" i="1" s="1"/>
  <c r="G394" i="1"/>
  <c r="H394" i="1"/>
  <c r="I394" i="1"/>
  <c r="J394" i="1"/>
  <c r="K394" i="1"/>
  <c r="O394" i="1"/>
  <c r="C362" i="1"/>
  <c r="D362" i="1"/>
  <c r="Z362" i="1" s="1"/>
  <c r="E362" i="1"/>
  <c r="F362" i="1"/>
  <c r="AA362" i="1" s="1"/>
  <c r="G362" i="1"/>
  <c r="H362" i="1"/>
  <c r="I362" i="1"/>
  <c r="J362" i="1"/>
  <c r="K362" i="1"/>
  <c r="O362" i="1"/>
  <c r="C350" i="1"/>
  <c r="D350" i="1"/>
  <c r="Z350" i="1" s="1"/>
  <c r="E350" i="1"/>
  <c r="F350" i="1"/>
  <c r="AA350" i="1" s="1"/>
  <c r="G350" i="1"/>
  <c r="H350" i="1"/>
  <c r="I350" i="1"/>
  <c r="J350" i="1"/>
  <c r="K350" i="1"/>
  <c r="O350" i="1"/>
  <c r="C364" i="1"/>
  <c r="D364" i="1"/>
  <c r="Z364" i="1" s="1"/>
  <c r="E364" i="1"/>
  <c r="F364" i="1"/>
  <c r="AA364" i="1" s="1"/>
  <c r="G364" i="1"/>
  <c r="H364" i="1"/>
  <c r="I364" i="1"/>
  <c r="J364" i="1"/>
  <c r="K364" i="1"/>
  <c r="O364" i="1"/>
  <c r="C361" i="1"/>
  <c r="D361" i="1"/>
  <c r="Z361" i="1" s="1"/>
  <c r="E361" i="1"/>
  <c r="F361" i="1"/>
  <c r="AA361" i="1" s="1"/>
  <c r="G361" i="1"/>
  <c r="H361" i="1"/>
  <c r="I361" i="1"/>
  <c r="J361" i="1"/>
  <c r="K361" i="1"/>
  <c r="O361" i="1"/>
  <c r="C345" i="1"/>
  <c r="D345" i="1"/>
  <c r="Z345" i="1" s="1"/>
  <c r="E345" i="1"/>
  <c r="F345" i="1"/>
  <c r="AA345" i="1" s="1"/>
  <c r="G345" i="1"/>
  <c r="H345" i="1"/>
  <c r="I345" i="1"/>
  <c r="J345" i="1"/>
  <c r="K345" i="1"/>
  <c r="O345" i="1"/>
  <c r="C393" i="1"/>
  <c r="D393" i="1"/>
  <c r="Z393" i="1" s="1"/>
  <c r="E393" i="1"/>
  <c r="F393" i="1"/>
  <c r="AA393" i="1" s="1"/>
  <c r="G393" i="1"/>
  <c r="H393" i="1"/>
  <c r="I393" i="1"/>
  <c r="J393" i="1"/>
  <c r="K393" i="1"/>
  <c r="O393" i="1"/>
  <c r="C337" i="1"/>
  <c r="D337" i="1"/>
  <c r="Z337" i="1" s="1"/>
  <c r="E337" i="1"/>
  <c r="F337" i="1"/>
  <c r="AA337" i="1" s="1"/>
  <c r="G337" i="1"/>
  <c r="H337" i="1"/>
  <c r="I337" i="1"/>
  <c r="J337" i="1"/>
  <c r="K337" i="1"/>
  <c r="O337" i="1"/>
  <c r="C398" i="1"/>
  <c r="D398" i="1"/>
  <c r="Z398" i="1" s="1"/>
  <c r="E398" i="1"/>
  <c r="F398" i="1"/>
  <c r="AA398" i="1" s="1"/>
  <c r="G398" i="1"/>
  <c r="H398" i="1"/>
  <c r="I398" i="1"/>
  <c r="J398" i="1"/>
  <c r="K398" i="1"/>
  <c r="O398" i="1"/>
  <c r="C336" i="1"/>
  <c r="D336" i="1"/>
  <c r="Z336" i="1" s="1"/>
  <c r="E336" i="1"/>
  <c r="F336" i="1"/>
  <c r="AA336" i="1" s="1"/>
  <c r="G336" i="1"/>
  <c r="H336" i="1"/>
  <c r="I336" i="1"/>
  <c r="J336" i="1"/>
  <c r="K336" i="1"/>
  <c r="O336" i="1"/>
  <c r="C388" i="1"/>
  <c r="D388" i="1"/>
  <c r="Z388" i="1" s="1"/>
  <c r="E388" i="1"/>
  <c r="F388" i="1"/>
  <c r="AA388" i="1" s="1"/>
  <c r="G388" i="1"/>
  <c r="H388" i="1"/>
  <c r="I388" i="1"/>
  <c r="J388" i="1"/>
  <c r="K388" i="1"/>
  <c r="O388" i="1"/>
  <c r="C381" i="1"/>
  <c r="D381" i="1"/>
  <c r="Z381" i="1" s="1"/>
  <c r="E381" i="1"/>
  <c r="F381" i="1"/>
  <c r="AA381" i="1" s="1"/>
  <c r="G381" i="1"/>
  <c r="H381" i="1"/>
  <c r="I381" i="1"/>
  <c r="J381" i="1"/>
  <c r="K381" i="1"/>
  <c r="O381" i="1"/>
  <c r="C353" i="1"/>
  <c r="D353" i="1"/>
  <c r="Z353" i="1" s="1"/>
  <c r="E353" i="1"/>
  <c r="F353" i="1"/>
  <c r="AA353" i="1" s="1"/>
  <c r="G353" i="1"/>
  <c r="H353" i="1"/>
  <c r="I353" i="1"/>
  <c r="J353" i="1"/>
  <c r="K353" i="1"/>
  <c r="O353" i="1"/>
  <c r="C376" i="1"/>
  <c r="D376" i="1"/>
  <c r="Z376" i="1" s="1"/>
  <c r="E376" i="1"/>
  <c r="F376" i="1"/>
  <c r="AA376" i="1" s="1"/>
  <c r="G376" i="1"/>
  <c r="H376" i="1"/>
  <c r="I376" i="1"/>
  <c r="J376" i="1"/>
  <c r="K376" i="1"/>
  <c r="O376" i="1"/>
  <c r="C368" i="1"/>
  <c r="D368" i="1"/>
  <c r="Z368" i="1" s="1"/>
  <c r="E368" i="1"/>
  <c r="F368" i="1"/>
  <c r="AA368" i="1" s="1"/>
  <c r="G368" i="1"/>
  <c r="H368" i="1"/>
  <c r="I368" i="1"/>
  <c r="J368" i="1"/>
  <c r="K368" i="1"/>
  <c r="O368" i="1"/>
  <c r="C335" i="1"/>
  <c r="D335" i="1"/>
  <c r="Z335" i="1" s="1"/>
  <c r="E335" i="1"/>
  <c r="F335" i="1"/>
  <c r="AA335" i="1" s="1"/>
  <c r="G335" i="1"/>
  <c r="H335" i="1"/>
  <c r="I335" i="1"/>
  <c r="J335" i="1"/>
  <c r="K335" i="1"/>
  <c r="O335" i="1"/>
  <c r="C348" i="1"/>
  <c r="D348" i="1"/>
  <c r="Z348" i="1" s="1"/>
  <c r="E348" i="1"/>
  <c r="F348" i="1"/>
  <c r="AA348" i="1" s="1"/>
  <c r="G348" i="1"/>
  <c r="H348" i="1"/>
  <c r="I348" i="1"/>
  <c r="J348" i="1"/>
  <c r="K348" i="1"/>
  <c r="O348" i="1"/>
  <c r="C369" i="1"/>
  <c r="D369" i="1"/>
  <c r="Z369" i="1" s="1"/>
  <c r="E369" i="1"/>
  <c r="F369" i="1"/>
  <c r="AA369" i="1" s="1"/>
  <c r="G369" i="1"/>
  <c r="H369" i="1"/>
  <c r="I369" i="1"/>
  <c r="J369" i="1"/>
  <c r="K369" i="1"/>
  <c r="O369" i="1"/>
  <c r="C340" i="1"/>
  <c r="D340" i="1"/>
  <c r="Z340" i="1" s="1"/>
  <c r="E340" i="1"/>
  <c r="F340" i="1"/>
  <c r="AA340" i="1" s="1"/>
  <c r="G340" i="1"/>
  <c r="H340" i="1"/>
  <c r="I340" i="1"/>
  <c r="J340" i="1"/>
  <c r="K340" i="1"/>
  <c r="O340" i="1"/>
  <c r="C385" i="1"/>
  <c r="D385" i="1"/>
  <c r="Z385" i="1" s="1"/>
  <c r="E385" i="1"/>
  <c r="F385" i="1"/>
  <c r="AA385" i="1" s="1"/>
  <c r="G385" i="1"/>
  <c r="H385" i="1"/>
  <c r="I385" i="1"/>
  <c r="J385" i="1"/>
  <c r="K385" i="1"/>
  <c r="O385" i="1"/>
  <c r="C386" i="1"/>
  <c r="D386" i="1"/>
  <c r="Z386" i="1" s="1"/>
  <c r="E386" i="1"/>
  <c r="F386" i="1"/>
  <c r="AA386" i="1" s="1"/>
  <c r="G386" i="1"/>
  <c r="H386" i="1"/>
  <c r="I386" i="1"/>
  <c r="J386" i="1"/>
  <c r="K386" i="1"/>
  <c r="O386" i="1"/>
  <c r="C367" i="1"/>
  <c r="D367" i="1"/>
  <c r="Z367" i="1" s="1"/>
  <c r="E367" i="1"/>
  <c r="F367" i="1"/>
  <c r="AA367" i="1" s="1"/>
  <c r="G367" i="1"/>
  <c r="H367" i="1"/>
  <c r="I367" i="1"/>
  <c r="J367" i="1"/>
  <c r="K367" i="1"/>
  <c r="O367" i="1"/>
  <c r="C351" i="1"/>
  <c r="D351" i="1"/>
  <c r="Z351" i="1" s="1"/>
  <c r="E351" i="1"/>
  <c r="F351" i="1"/>
  <c r="AA351" i="1" s="1"/>
  <c r="G351" i="1"/>
  <c r="H351" i="1"/>
  <c r="I351" i="1"/>
  <c r="J351" i="1"/>
  <c r="K351" i="1"/>
  <c r="O351" i="1"/>
  <c r="C334" i="1"/>
  <c r="D334" i="1"/>
  <c r="Z334" i="1" s="1"/>
  <c r="E334" i="1"/>
  <c r="F334" i="1"/>
  <c r="AA334" i="1" s="1"/>
  <c r="G334" i="1"/>
  <c r="H334" i="1"/>
  <c r="I334" i="1"/>
  <c r="J334" i="1"/>
  <c r="K334" i="1"/>
  <c r="O334" i="1"/>
  <c r="C395" i="1"/>
  <c r="D395" i="1"/>
  <c r="Z395" i="1" s="1"/>
  <c r="E395" i="1"/>
  <c r="F395" i="1"/>
  <c r="AA395" i="1" s="1"/>
  <c r="G395" i="1"/>
  <c r="H395" i="1"/>
  <c r="I395" i="1"/>
  <c r="J395" i="1"/>
  <c r="K395" i="1"/>
  <c r="O395" i="1"/>
  <c r="C339" i="1"/>
  <c r="D339" i="1"/>
  <c r="Z339" i="1" s="1"/>
  <c r="E339" i="1"/>
  <c r="F339" i="1"/>
  <c r="AA339" i="1" s="1"/>
  <c r="G339" i="1"/>
  <c r="H339" i="1"/>
  <c r="I339" i="1"/>
  <c r="J339" i="1"/>
  <c r="K339" i="1"/>
  <c r="O339" i="1"/>
  <c r="C346" i="1"/>
  <c r="D346" i="1"/>
  <c r="Z346" i="1" s="1"/>
  <c r="E346" i="1"/>
  <c r="F346" i="1"/>
  <c r="AA346" i="1" s="1"/>
  <c r="G346" i="1"/>
  <c r="H346" i="1"/>
  <c r="I346" i="1"/>
  <c r="J346" i="1"/>
  <c r="K346" i="1"/>
  <c r="O346" i="1"/>
  <c r="C354" i="1"/>
  <c r="D354" i="1"/>
  <c r="Z354" i="1" s="1"/>
  <c r="E354" i="1"/>
  <c r="F354" i="1"/>
  <c r="AA354" i="1" s="1"/>
  <c r="G354" i="1"/>
  <c r="H354" i="1"/>
  <c r="I354" i="1"/>
  <c r="J354" i="1"/>
  <c r="K354" i="1"/>
  <c r="O354" i="1"/>
  <c r="C392" i="1"/>
  <c r="D392" i="1"/>
  <c r="Z392" i="1" s="1"/>
  <c r="E392" i="1"/>
  <c r="F392" i="1"/>
  <c r="AA392" i="1" s="1"/>
  <c r="G392" i="1"/>
  <c r="H392" i="1"/>
  <c r="I392" i="1"/>
  <c r="J392" i="1"/>
  <c r="K392" i="1"/>
  <c r="O392" i="1"/>
  <c r="C342" i="1"/>
  <c r="D342" i="1"/>
  <c r="Z342" i="1" s="1"/>
  <c r="E342" i="1"/>
  <c r="F342" i="1"/>
  <c r="AA342" i="1" s="1"/>
  <c r="G342" i="1"/>
  <c r="H342" i="1"/>
  <c r="I342" i="1"/>
  <c r="J342" i="1"/>
  <c r="K342" i="1"/>
  <c r="O342" i="1"/>
  <c r="C343" i="1"/>
  <c r="D343" i="1"/>
  <c r="Z343" i="1" s="1"/>
  <c r="E343" i="1"/>
  <c r="F343" i="1"/>
  <c r="AA343" i="1" s="1"/>
  <c r="G343" i="1"/>
  <c r="H343" i="1"/>
  <c r="I343" i="1"/>
  <c r="J343" i="1"/>
  <c r="K343" i="1"/>
  <c r="O343" i="1"/>
  <c r="C768" i="1"/>
  <c r="D768" i="1"/>
  <c r="Z768" i="1" s="1"/>
  <c r="E768" i="1"/>
  <c r="F768" i="1"/>
  <c r="AA768" i="1" s="1"/>
  <c r="G768" i="1"/>
  <c r="H768" i="1"/>
  <c r="I768" i="1"/>
  <c r="J768" i="1"/>
  <c r="K768" i="1"/>
  <c r="O768" i="1"/>
  <c r="C569" i="1"/>
  <c r="D569" i="1"/>
  <c r="Z569" i="1" s="1"/>
  <c r="E569" i="1"/>
  <c r="F569" i="1"/>
  <c r="AA569" i="1" s="1"/>
  <c r="G569" i="1"/>
  <c r="H569" i="1"/>
  <c r="I569" i="1"/>
  <c r="J569" i="1"/>
  <c r="K569" i="1"/>
  <c r="O569" i="1"/>
  <c r="C671" i="1"/>
  <c r="D671" i="1"/>
  <c r="Z671" i="1" s="1"/>
  <c r="E671" i="1"/>
  <c r="F671" i="1"/>
  <c r="AA671" i="1" s="1"/>
  <c r="G671" i="1"/>
  <c r="H671" i="1"/>
  <c r="I671" i="1"/>
  <c r="J671" i="1"/>
  <c r="K671" i="1"/>
  <c r="O671" i="1"/>
  <c r="C543" i="1"/>
  <c r="D543" i="1"/>
  <c r="Z543" i="1" s="1"/>
  <c r="E543" i="1"/>
  <c r="F543" i="1"/>
  <c r="AA543" i="1" s="1"/>
  <c r="G543" i="1"/>
  <c r="H543" i="1"/>
  <c r="I543" i="1"/>
  <c r="J543" i="1"/>
  <c r="K543" i="1"/>
  <c r="O543" i="1"/>
  <c r="C731" i="1"/>
  <c r="D731" i="1"/>
  <c r="Z731" i="1" s="1"/>
  <c r="E731" i="1"/>
  <c r="F731" i="1"/>
  <c r="AA731" i="1" s="1"/>
  <c r="G731" i="1"/>
  <c r="H731" i="1"/>
  <c r="I731" i="1"/>
  <c r="J731" i="1"/>
  <c r="K731" i="1"/>
  <c r="O731" i="1"/>
  <c r="C784" i="1"/>
  <c r="D784" i="1"/>
  <c r="Z784" i="1" s="1"/>
  <c r="E784" i="1"/>
  <c r="F784" i="1"/>
  <c r="AA784" i="1" s="1"/>
  <c r="G784" i="1"/>
  <c r="H784" i="1"/>
  <c r="I784" i="1"/>
  <c r="J784" i="1"/>
  <c r="K784" i="1"/>
  <c r="O784" i="1"/>
  <c r="C584" i="1"/>
  <c r="D584" i="1"/>
  <c r="Z584" i="1" s="1"/>
  <c r="E584" i="1"/>
  <c r="F584" i="1"/>
  <c r="AA584" i="1" s="1"/>
  <c r="G584" i="1"/>
  <c r="H584" i="1"/>
  <c r="I584" i="1"/>
  <c r="J584" i="1"/>
  <c r="K584" i="1"/>
  <c r="O584" i="1"/>
  <c r="C674" i="1"/>
  <c r="D674" i="1"/>
  <c r="Z674" i="1" s="1"/>
  <c r="E674" i="1"/>
  <c r="F674" i="1"/>
  <c r="AA674" i="1" s="1"/>
  <c r="G674" i="1"/>
  <c r="H674" i="1"/>
  <c r="I674" i="1"/>
  <c r="J674" i="1"/>
  <c r="K674" i="1"/>
  <c r="O674" i="1"/>
  <c r="C676" i="1"/>
  <c r="D676" i="1"/>
  <c r="Z676" i="1" s="1"/>
  <c r="E676" i="1"/>
  <c r="F676" i="1"/>
  <c r="AA676" i="1" s="1"/>
  <c r="G676" i="1"/>
  <c r="H676" i="1"/>
  <c r="I676" i="1"/>
  <c r="J676" i="1"/>
  <c r="K676" i="1"/>
  <c r="O676" i="1"/>
  <c r="C461" i="1"/>
  <c r="D461" i="1"/>
  <c r="Z461" i="1" s="1"/>
  <c r="E461" i="1"/>
  <c r="F461" i="1"/>
  <c r="AA461" i="1" s="1"/>
  <c r="G461" i="1"/>
  <c r="H461" i="1"/>
  <c r="I461" i="1"/>
  <c r="J461" i="1"/>
  <c r="K461" i="1"/>
  <c r="O461" i="1"/>
  <c r="C693" i="1"/>
  <c r="D693" i="1"/>
  <c r="Z693" i="1" s="1"/>
  <c r="E693" i="1"/>
  <c r="F693" i="1"/>
  <c r="AA693" i="1" s="1"/>
  <c r="G693" i="1"/>
  <c r="H693" i="1"/>
  <c r="I693" i="1"/>
  <c r="J693" i="1"/>
  <c r="K693" i="1"/>
  <c r="O693" i="1"/>
  <c r="C656" i="1"/>
  <c r="D656" i="1"/>
  <c r="Z656" i="1" s="1"/>
  <c r="E656" i="1"/>
  <c r="F656" i="1"/>
  <c r="AA656" i="1" s="1"/>
  <c r="G656" i="1"/>
  <c r="H656" i="1"/>
  <c r="I656" i="1"/>
  <c r="J656" i="1"/>
  <c r="K656" i="1"/>
  <c r="O656" i="1"/>
  <c r="C727" i="1"/>
  <c r="D727" i="1"/>
  <c r="Z727" i="1" s="1"/>
  <c r="E727" i="1"/>
  <c r="F727" i="1"/>
  <c r="AA727" i="1" s="1"/>
  <c r="G727" i="1"/>
  <c r="H727" i="1"/>
  <c r="I727" i="1"/>
  <c r="J727" i="1"/>
  <c r="K727" i="1"/>
  <c r="O727" i="1"/>
  <c r="C414" i="1"/>
  <c r="D414" i="1"/>
  <c r="Z414" i="1" s="1"/>
  <c r="E414" i="1"/>
  <c r="F414" i="1"/>
  <c r="AA414" i="1" s="1"/>
  <c r="G414" i="1"/>
  <c r="H414" i="1"/>
  <c r="I414" i="1"/>
  <c r="J414" i="1"/>
  <c r="K414" i="1"/>
  <c r="O414" i="1"/>
  <c r="C456" i="1"/>
  <c r="D456" i="1"/>
  <c r="Z456" i="1" s="1"/>
  <c r="E456" i="1"/>
  <c r="F456" i="1"/>
  <c r="AA456" i="1" s="1"/>
  <c r="G456" i="1"/>
  <c r="H456" i="1"/>
  <c r="I456" i="1"/>
  <c r="J456" i="1"/>
  <c r="K456" i="1"/>
  <c r="O456" i="1"/>
  <c r="C501" i="1"/>
  <c r="D501" i="1"/>
  <c r="Z501" i="1" s="1"/>
  <c r="E501" i="1"/>
  <c r="F501" i="1"/>
  <c r="AA501" i="1" s="1"/>
  <c r="G501" i="1"/>
  <c r="H501" i="1"/>
  <c r="I501" i="1"/>
  <c r="J501" i="1"/>
  <c r="K501" i="1"/>
  <c r="O501" i="1"/>
  <c r="C603" i="1"/>
  <c r="D603" i="1"/>
  <c r="Z603" i="1" s="1"/>
  <c r="E603" i="1"/>
  <c r="F603" i="1"/>
  <c r="AA603" i="1" s="1"/>
  <c r="G603" i="1"/>
  <c r="H603" i="1"/>
  <c r="I603" i="1"/>
  <c r="J603" i="1"/>
  <c r="K603" i="1"/>
  <c r="O603" i="1"/>
  <c r="C489" i="1"/>
  <c r="D489" i="1"/>
  <c r="Z489" i="1" s="1"/>
  <c r="E489" i="1"/>
  <c r="F489" i="1"/>
  <c r="AA489" i="1" s="1"/>
  <c r="G489" i="1"/>
  <c r="H489" i="1"/>
  <c r="I489" i="1"/>
  <c r="J489" i="1"/>
  <c r="K489" i="1"/>
  <c r="O489" i="1"/>
  <c r="C447" i="1"/>
  <c r="D447" i="1"/>
  <c r="Z447" i="1" s="1"/>
  <c r="E447" i="1"/>
  <c r="F447" i="1"/>
  <c r="AA447" i="1" s="1"/>
  <c r="G447" i="1"/>
  <c r="H447" i="1"/>
  <c r="I447" i="1"/>
  <c r="J447" i="1"/>
  <c r="K447" i="1"/>
  <c r="O447" i="1"/>
  <c r="C596" i="1"/>
  <c r="D596" i="1"/>
  <c r="Z596" i="1" s="1"/>
  <c r="E596" i="1"/>
  <c r="F596" i="1"/>
  <c r="AA596" i="1" s="1"/>
  <c r="G596" i="1"/>
  <c r="H596" i="1"/>
  <c r="I596" i="1"/>
  <c r="J596" i="1"/>
  <c r="K596" i="1"/>
  <c r="O596" i="1"/>
  <c r="C445" i="1"/>
  <c r="D445" i="1"/>
  <c r="Z445" i="1" s="1"/>
  <c r="E445" i="1"/>
  <c r="F445" i="1"/>
  <c r="AA445" i="1" s="1"/>
  <c r="G445" i="1"/>
  <c r="H445" i="1"/>
  <c r="I445" i="1"/>
  <c r="J445" i="1"/>
  <c r="K445" i="1"/>
  <c r="O445" i="1"/>
  <c r="C453" i="1"/>
  <c r="D453" i="1"/>
  <c r="Z453" i="1" s="1"/>
  <c r="E453" i="1"/>
  <c r="F453" i="1"/>
  <c r="AA453" i="1" s="1"/>
  <c r="G453" i="1"/>
  <c r="H453" i="1"/>
  <c r="I453" i="1"/>
  <c r="J453" i="1"/>
  <c r="K453" i="1"/>
  <c r="O453" i="1"/>
  <c r="C511" i="1"/>
  <c r="D511" i="1"/>
  <c r="Z511" i="1" s="1"/>
  <c r="E511" i="1"/>
  <c r="F511" i="1"/>
  <c r="AA511" i="1" s="1"/>
  <c r="G511" i="1"/>
  <c r="H511" i="1"/>
  <c r="I511" i="1"/>
  <c r="J511" i="1"/>
  <c r="K511" i="1"/>
  <c r="O511" i="1"/>
  <c r="C691" i="1"/>
  <c r="D691" i="1"/>
  <c r="Z691" i="1" s="1"/>
  <c r="E691" i="1"/>
  <c r="F691" i="1"/>
  <c r="AA691" i="1" s="1"/>
  <c r="G691" i="1"/>
  <c r="H691" i="1"/>
  <c r="I691" i="1"/>
  <c r="J691" i="1"/>
  <c r="K691" i="1"/>
  <c r="O691" i="1"/>
  <c r="C559" i="1"/>
  <c r="D559" i="1"/>
  <c r="Z559" i="1" s="1"/>
  <c r="E559" i="1"/>
  <c r="F559" i="1"/>
  <c r="AA559" i="1" s="1"/>
  <c r="G559" i="1"/>
  <c r="H559" i="1"/>
  <c r="I559" i="1"/>
  <c r="J559" i="1"/>
  <c r="K559" i="1"/>
  <c r="O559" i="1"/>
  <c r="C699" i="1"/>
  <c r="D699" i="1"/>
  <c r="Z699" i="1" s="1"/>
  <c r="E699" i="1"/>
  <c r="F699" i="1"/>
  <c r="AA699" i="1" s="1"/>
  <c r="G699" i="1"/>
  <c r="H699" i="1"/>
  <c r="I699" i="1"/>
  <c r="J699" i="1"/>
  <c r="K699" i="1"/>
  <c r="O699" i="1"/>
  <c r="C711" i="1"/>
  <c r="D711" i="1"/>
  <c r="Z711" i="1" s="1"/>
  <c r="E711" i="1"/>
  <c r="F711" i="1"/>
  <c r="AA711" i="1" s="1"/>
  <c r="G711" i="1"/>
  <c r="H711" i="1"/>
  <c r="I711" i="1"/>
  <c r="J711" i="1"/>
  <c r="K711" i="1"/>
  <c r="O711" i="1"/>
  <c r="C444" i="1"/>
  <c r="D444" i="1"/>
  <c r="Z444" i="1" s="1"/>
  <c r="E444" i="1"/>
  <c r="F444" i="1"/>
  <c r="AA444" i="1" s="1"/>
  <c r="G444" i="1"/>
  <c r="H444" i="1"/>
  <c r="I444" i="1"/>
  <c r="J444" i="1"/>
  <c r="K444" i="1"/>
  <c r="O444" i="1"/>
  <c r="C577" i="1"/>
  <c r="D577" i="1"/>
  <c r="Z577" i="1" s="1"/>
  <c r="E577" i="1"/>
  <c r="F577" i="1"/>
  <c r="AA577" i="1" s="1"/>
  <c r="G577" i="1"/>
  <c r="H577" i="1"/>
  <c r="I577" i="1"/>
  <c r="J577" i="1"/>
  <c r="K577" i="1"/>
  <c r="O577" i="1"/>
  <c r="C652" i="1"/>
  <c r="D652" i="1"/>
  <c r="Z652" i="1" s="1"/>
  <c r="E652" i="1"/>
  <c r="F652" i="1"/>
  <c r="AA652" i="1" s="1"/>
  <c r="G652" i="1"/>
  <c r="H652" i="1"/>
  <c r="I652" i="1"/>
  <c r="J652" i="1"/>
  <c r="K652" i="1"/>
  <c r="O652" i="1"/>
  <c r="C677" i="1"/>
  <c r="D677" i="1"/>
  <c r="Z677" i="1" s="1"/>
  <c r="E677" i="1"/>
  <c r="F677" i="1"/>
  <c r="AA677" i="1" s="1"/>
  <c r="G677" i="1"/>
  <c r="H677" i="1"/>
  <c r="I677" i="1"/>
  <c r="J677" i="1"/>
  <c r="K677" i="1"/>
  <c r="O677" i="1"/>
  <c r="C480" i="1"/>
  <c r="D480" i="1"/>
  <c r="Z480" i="1" s="1"/>
  <c r="E480" i="1"/>
  <c r="F480" i="1"/>
  <c r="AA480" i="1" s="1"/>
  <c r="G480" i="1"/>
  <c r="H480" i="1"/>
  <c r="I480" i="1"/>
  <c r="J480" i="1"/>
  <c r="K480" i="1"/>
  <c r="O480" i="1"/>
  <c r="C544" i="1"/>
  <c r="D544" i="1"/>
  <c r="Z544" i="1" s="1"/>
  <c r="E544" i="1"/>
  <c r="F544" i="1"/>
  <c r="AA544" i="1" s="1"/>
  <c r="G544" i="1"/>
  <c r="H544" i="1"/>
  <c r="I544" i="1"/>
  <c r="J544" i="1"/>
  <c r="K544" i="1"/>
  <c r="O544" i="1"/>
  <c r="C521" i="1"/>
  <c r="D521" i="1"/>
  <c r="Z521" i="1" s="1"/>
  <c r="E521" i="1"/>
  <c r="F521" i="1"/>
  <c r="AA521" i="1" s="1"/>
  <c r="G521" i="1"/>
  <c r="H521" i="1"/>
  <c r="I521" i="1"/>
  <c r="J521" i="1"/>
  <c r="K521" i="1"/>
  <c r="O521" i="1"/>
  <c r="C422" i="1"/>
  <c r="D422" i="1"/>
  <c r="Z422" i="1" s="1"/>
  <c r="E422" i="1"/>
  <c r="F422" i="1"/>
  <c r="AA422" i="1" s="1"/>
  <c r="G422" i="1"/>
  <c r="H422" i="1"/>
  <c r="I422" i="1"/>
  <c r="J422" i="1"/>
  <c r="K422" i="1"/>
  <c r="O422" i="1"/>
  <c r="C735" i="1"/>
  <c r="D735" i="1"/>
  <c r="Z735" i="1" s="1"/>
  <c r="E735" i="1"/>
  <c r="F735" i="1"/>
  <c r="AA735" i="1" s="1"/>
  <c r="G735" i="1"/>
  <c r="H735" i="1"/>
  <c r="I735" i="1"/>
  <c r="J735" i="1"/>
  <c r="K735" i="1"/>
  <c r="O735" i="1"/>
  <c r="C778" i="1"/>
  <c r="D778" i="1"/>
  <c r="Z778" i="1" s="1"/>
  <c r="E778" i="1"/>
  <c r="F778" i="1"/>
  <c r="AA778" i="1" s="1"/>
  <c r="G778" i="1"/>
  <c r="H778" i="1"/>
  <c r="I778" i="1"/>
  <c r="J778" i="1"/>
  <c r="K778" i="1"/>
  <c r="O778" i="1"/>
  <c r="C542" i="1"/>
  <c r="D542" i="1"/>
  <c r="Z542" i="1" s="1"/>
  <c r="E542" i="1"/>
  <c r="F542" i="1"/>
  <c r="AA542" i="1" s="1"/>
  <c r="G542" i="1"/>
  <c r="H542" i="1"/>
  <c r="I542" i="1"/>
  <c r="J542" i="1"/>
  <c r="K542" i="1"/>
  <c r="O542" i="1"/>
  <c r="C662" i="1"/>
  <c r="D662" i="1"/>
  <c r="Z662" i="1" s="1"/>
  <c r="E662" i="1"/>
  <c r="F662" i="1"/>
  <c r="AA662" i="1" s="1"/>
  <c r="G662" i="1"/>
  <c r="H662" i="1"/>
  <c r="I662" i="1"/>
  <c r="J662" i="1"/>
  <c r="K662" i="1"/>
  <c r="O662" i="1"/>
  <c r="C549" i="1"/>
  <c r="D549" i="1"/>
  <c r="Z549" i="1" s="1"/>
  <c r="E549" i="1"/>
  <c r="F549" i="1"/>
  <c r="AA549" i="1" s="1"/>
  <c r="G549" i="1"/>
  <c r="H549" i="1"/>
  <c r="I549" i="1"/>
  <c r="J549" i="1"/>
  <c r="K549" i="1"/>
  <c r="O549" i="1"/>
  <c r="C708" i="1"/>
  <c r="D708" i="1"/>
  <c r="Z708" i="1" s="1"/>
  <c r="E708" i="1"/>
  <c r="F708" i="1"/>
  <c r="AA708" i="1" s="1"/>
  <c r="G708" i="1"/>
  <c r="H708" i="1"/>
  <c r="I708" i="1"/>
  <c r="J708" i="1"/>
  <c r="K708" i="1"/>
  <c r="O708" i="1"/>
  <c r="C503" i="1"/>
  <c r="D503" i="1"/>
  <c r="Z503" i="1" s="1"/>
  <c r="E503" i="1"/>
  <c r="F503" i="1"/>
  <c r="AA503" i="1" s="1"/>
  <c r="G503" i="1"/>
  <c r="H503" i="1"/>
  <c r="I503" i="1"/>
  <c r="J503" i="1"/>
  <c r="K503" i="1"/>
  <c r="O503" i="1"/>
  <c r="C408" i="1"/>
  <c r="D408" i="1"/>
  <c r="Z408" i="1" s="1"/>
  <c r="E408" i="1"/>
  <c r="F408" i="1"/>
  <c r="AA408" i="1" s="1"/>
  <c r="G408" i="1"/>
  <c r="H408" i="1"/>
  <c r="I408" i="1"/>
  <c r="J408" i="1"/>
  <c r="K408" i="1"/>
  <c r="O408" i="1"/>
  <c r="C516" i="1"/>
  <c r="D516" i="1"/>
  <c r="Z516" i="1" s="1"/>
  <c r="E516" i="1"/>
  <c r="F516" i="1"/>
  <c r="AA516" i="1" s="1"/>
  <c r="G516" i="1"/>
  <c r="H516" i="1"/>
  <c r="I516" i="1"/>
  <c r="J516" i="1"/>
  <c r="K516" i="1"/>
  <c r="O516" i="1"/>
  <c r="C498" i="1"/>
  <c r="D498" i="1"/>
  <c r="Z498" i="1" s="1"/>
  <c r="E498" i="1"/>
  <c r="F498" i="1"/>
  <c r="AA498" i="1" s="1"/>
  <c r="G498" i="1"/>
  <c r="H498" i="1"/>
  <c r="I498" i="1"/>
  <c r="J498" i="1"/>
  <c r="K498" i="1"/>
  <c r="O498" i="1"/>
  <c r="C520" i="1"/>
  <c r="D520" i="1"/>
  <c r="Z520" i="1" s="1"/>
  <c r="E520" i="1"/>
  <c r="F520" i="1"/>
  <c r="AA520" i="1" s="1"/>
  <c r="G520" i="1"/>
  <c r="H520" i="1"/>
  <c r="I520" i="1"/>
  <c r="J520" i="1"/>
  <c r="K520" i="1"/>
  <c r="O520" i="1"/>
  <c r="C548" i="1"/>
  <c r="D548" i="1"/>
  <c r="Z548" i="1" s="1"/>
  <c r="E548" i="1"/>
  <c r="F548" i="1"/>
  <c r="AA548" i="1" s="1"/>
  <c r="G548" i="1"/>
  <c r="H548" i="1"/>
  <c r="I548" i="1"/>
  <c r="J548" i="1"/>
  <c r="K548" i="1"/>
  <c r="O548" i="1"/>
  <c r="C599" i="1"/>
  <c r="D599" i="1"/>
  <c r="Z599" i="1" s="1"/>
  <c r="E599" i="1"/>
  <c r="F599" i="1"/>
  <c r="AA599" i="1" s="1"/>
  <c r="G599" i="1"/>
  <c r="H599" i="1"/>
  <c r="I599" i="1"/>
  <c r="J599" i="1"/>
  <c r="K599" i="1"/>
  <c r="O599" i="1"/>
  <c r="C640" i="1"/>
  <c r="D640" i="1"/>
  <c r="Z640" i="1" s="1"/>
  <c r="E640" i="1"/>
  <c r="F640" i="1"/>
  <c r="AA640" i="1" s="1"/>
  <c r="G640" i="1"/>
  <c r="H640" i="1"/>
  <c r="I640" i="1"/>
  <c r="J640" i="1"/>
  <c r="K640" i="1"/>
  <c r="O640" i="1"/>
  <c r="C769" i="1"/>
  <c r="D769" i="1"/>
  <c r="Z769" i="1" s="1"/>
  <c r="E769" i="1"/>
  <c r="F769" i="1"/>
  <c r="AA769" i="1" s="1"/>
  <c r="G769" i="1"/>
  <c r="H769" i="1"/>
  <c r="I769" i="1"/>
  <c r="J769" i="1"/>
  <c r="K769" i="1"/>
  <c r="O769" i="1"/>
  <c r="C743" i="1"/>
  <c r="D743" i="1"/>
  <c r="Z743" i="1" s="1"/>
  <c r="E743" i="1"/>
  <c r="F743" i="1"/>
  <c r="AA743" i="1" s="1"/>
  <c r="G743" i="1"/>
  <c r="H743" i="1"/>
  <c r="I743" i="1"/>
  <c r="J743" i="1"/>
  <c r="K743" i="1"/>
  <c r="O743" i="1"/>
  <c r="C572" i="1"/>
  <c r="D572" i="1"/>
  <c r="Z572" i="1" s="1"/>
  <c r="E572" i="1"/>
  <c r="F572" i="1"/>
  <c r="AA572" i="1" s="1"/>
  <c r="G572" i="1"/>
  <c r="H572" i="1"/>
  <c r="I572" i="1"/>
  <c r="J572" i="1"/>
  <c r="K572" i="1"/>
  <c r="O572" i="1"/>
  <c r="C670" i="1"/>
  <c r="D670" i="1"/>
  <c r="Z670" i="1" s="1"/>
  <c r="E670" i="1"/>
  <c r="F670" i="1"/>
  <c r="AA670" i="1" s="1"/>
  <c r="G670" i="1"/>
  <c r="H670" i="1"/>
  <c r="I670" i="1"/>
  <c r="J670" i="1"/>
  <c r="K670" i="1"/>
  <c r="O670" i="1"/>
  <c r="C565" i="1"/>
  <c r="D565" i="1"/>
  <c r="Z565" i="1" s="1"/>
  <c r="E565" i="1"/>
  <c r="F565" i="1"/>
  <c r="AA565" i="1" s="1"/>
  <c r="G565" i="1"/>
  <c r="H565" i="1"/>
  <c r="I565" i="1"/>
  <c r="J565" i="1"/>
  <c r="K565" i="1"/>
  <c r="O565" i="1"/>
  <c r="C474" i="1"/>
  <c r="D474" i="1"/>
  <c r="Z474" i="1" s="1"/>
  <c r="E474" i="1"/>
  <c r="F474" i="1"/>
  <c r="AA474" i="1" s="1"/>
  <c r="G474" i="1"/>
  <c r="H474" i="1"/>
  <c r="I474" i="1"/>
  <c r="J474" i="1"/>
  <c r="K474" i="1"/>
  <c r="O474" i="1"/>
  <c r="C610" i="1"/>
  <c r="D610" i="1"/>
  <c r="Z610" i="1" s="1"/>
  <c r="E610" i="1"/>
  <c r="F610" i="1"/>
  <c r="AA610" i="1" s="1"/>
  <c r="G610" i="1"/>
  <c r="H610" i="1"/>
  <c r="I610" i="1"/>
  <c r="J610" i="1"/>
  <c r="K610" i="1"/>
  <c r="O610" i="1"/>
  <c r="C763" i="1"/>
  <c r="D763" i="1"/>
  <c r="Z763" i="1" s="1"/>
  <c r="E763" i="1"/>
  <c r="F763" i="1"/>
  <c r="AA763" i="1" s="1"/>
  <c r="G763" i="1"/>
  <c r="H763" i="1"/>
  <c r="I763" i="1"/>
  <c r="J763" i="1"/>
  <c r="K763" i="1"/>
  <c r="O763" i="1"/>
  <c r="C560" i="1"/>
  <c r="D560" i="1"/>
  <c r="Z560" i="1" s="1"/>
  <c r="E560" i="1"/>
  <c r="F560" i="1"/>
  <c r="AA560" i="1" s="1"/>
  <c r="G560" i="1"/>
  <c r="H560" i="1"/>
  <c r="I560" i="1"/>
  <c r="J560" i="1"/>
  <c r="K560" i="1"/>
  <c r="O560" i="1"/>
  <c r="C614" i="1"/>
  <c r="D614" i="1"/>
  <c r="Z614" i="1" s="1"/>
  <c r="E614" i="1"/>
  <c r="F614" i="1"/>
  <c r="AA614" i="1" s="1"/>
  <c r="G614" i="1"/>
  <c r="H614" i="1"/>
  <c r="I614" i="1"/>
  <c r="J614" i="1"/>
  <c r="K614" i="1"/>
  <c r="O614" i="1"/>
  <c r="C540" i="1"/>
  <c r="D540" i="1"/>
  <c r="Z540" i="1" s="1"/>
  <c r="E540" i="1"/>
  <c r="F540" i="1"/>
  <c r="AA540" i="1" s="1"/>
  <c r="G540" i="1"/>
  <c r="H540" i="1"/>
  <c r="I540" i="1"/>
  <c r="J540" i="1"/>
  <c r="K540" i="1"/>
  <c r="O540" i="1"/>
  <c r="C412" i="1"/>
  <c r="D412" i="1"/>
  <c r="Z412" i="1" s="1"/>
  <c r="E412" i="1"/>
  <c r="F412" i="1"/>
  <c r="AA412" i="1" s="1"/>
  <c r="G412" i="1"/>
  <c r="H412" i="1"/>
  <c r="I412" i="1"/>
  <c r="J412" i="1"/>
  <c r="K412" i="1"/>
  <c r="O412" i="1"/>
  <c r="C517" i="1"/>
  <c r="D517" i="1"/>
  <c r="Z517" i="1" s="1"/>
  <c r="E517" i="1"/>
  <c r="F517" i="1"/>
  <c r="AA517" i="1" s="1"/>
  <c r="G517" i="1"/>
  <c r="H517" i="1"/>
  <c r="I517" i="1"/>
  <c r="J517" i="1"/>
  <c r="K517" i="1"/>
  <c r="O517" i="1"/>
  <c r="C435" i="1"/>
  <c r="D435" i="1"/>
  <c r="Z435" i="1" s="1"/>
  <c r="E435" i="1"/>
  <c r="F435" i="1"/>
  <c r="AA435" i="1" s="1"/>
  <c r="G435" i="1"/>
  <c r="H435" i="1"/>
  <c r="I435" i="1"/>
  <c r="J435" i="1"/>
  <c r="K435" i="1"/>
  <c r="O435" i="1"/>
  <c r="C583" i="1"/>
  <c r="D583" i="1"/>
  <c r="Z583" i="1" s="1"/>
  <c r="E583" i="1"/>
  <c r="F583" i="1"/>
  <c r="AA583" i="1" s="1"/>
  <c r="G583" i="1"/>
  <c r="H583" i="1"/>
  <c r="I583" i="1"/>
  <c r="J583" i="1"/>
  <c r="K583" i="1"/>
  <c r="O583" i="1"/>
  <c r="C602" i="1"/>
  <c r="D602" i="1"/>
  <c r="Z602" i="1" s="1"/>
  <c r="E602" i="1"/>
  <c r="F602" i="1"/>
  <c r="AA602" i="1" s="1"/>
  <c r="G602" i="1"/>
  <c r="H602" i="1"/>
  <c r="I602" i="1"/>
  <c r="J602" i="1"/>
  <c r="K602" i="1"/>
  <c r="O602" i="1"/>
  <c r="C470" i="1"/>
  <c r="D470" i="1"/>
  <c r="Z470" i="1" s="1"/>
  <c r="E470" i="1"/>
  <c r="F470" i="1"/>
  <c r="AA470" i="1" s="1"/>
  <c r="G470" i="1"/>
  <c r="H470" i="1"/>
  <c r="I470" i="1"/>
  <c r="J470" i="1"/>
  <c r="K470" i="1"/>
  <c r="O470" i="1"/>
  <c r="C423" i="1"/>
  <c r="D423" i="1"/>
  <c r="Z423" i="1" s="1"/>
  <c r="E423" i="1"/>
  <c r="F423" i="1"/>
  <c r="AA423" i="1" s="1"/>
  <c r="G423" i="1"/>
  <c r="H423" i="1"/>
  <c r="I423" i="1"/>
  <c r="J423" i="1"/>
  <c r="K423" i="1"/>
  <c r="O423" i="1"/>
  <c r="C570" i="1"/>
  <c r="D570" i="1"/>
  <c r="Z570" i="1" s="1"/>
  <c r="E570" i="1"/>
  <c r="F570" i="1"/>
  <c r="AA570" i="1" s="1"/>
  <c r="G570" i="1"/>
  <c r="H570" i="1"/>
  <c r="I570" i="1"/>
  <c r="J570" i="1"/>
  <c r="K570" i="1"/>
  <c r="O570" i="1"/>
  <c r="C714" i="1"/>
  <c r="D714" i="1"/>
  <c r="Z714" i="1" s="1"/>
  <c r="E714" i="1"/>
  <c r="F714" i="1"/>
  <c r="AA714" i="1" s="1"/>
  <c r="G714" i="1"/>
  <c r="H714" i="1"/>
  <c r="I714" i="1"/>
  <c r="J714" i="1"/>
  <c r="K714" i="1"/>
  <c r="O714" i="1"/>
  <c r="C618" i="1"/>
  <c r="D618" i="1"/>
  <c r="Z618" i="1" s="1"/>
  <c r="E618" i="1"/>
  <c r="F618" i="1"/>
  <c r="AA618" i="1" s="1"/>
  <c r="G618" i="1"/>
  <c r="H618" i="1"/>
  <c r="I618" i="1"/>
  <c r="J618" i="1"/>
  <c r="K618" i="1"/>
  <c r="O618" i="1"/>
  <c r="C704" i="1"/>
  <c r="D704" i="1"/>
  <c r="Z704" i="1" s="1"/>
  <c r="E704" i="1"/>
  <c r="F704" i="1"/>
  <c r="AA704" i="1" s="1"/>
  <c r="G704" i="1"/>
  <c r="H704" i="1"/>
  <c r="I704" i="1"/>
  <c r="J704" i="1"/>
  <c r="K704" i="1"/>
  <c r="O704" i="1"/>
  <c r="C469" i="1"/>
  <c r="D469" i="1"/>
  <c r="Z469" i="1" s="1"/>
  <c r="E469" i="1"/>
  <c r="F469" i="1"/>
  <c r="AA469" i="1" s="1"/>
  <c r="G469" i="1"/>
  <c r="H469" i="1"/>
  <c r="I469" i="1"/>
  <c r="J469" i="1"/>
  <c r="K469" i="1"/>
  <c r="O469" i="1"/>
  <c r="C690" i="1"/>
  <c r="D690" i="1"/>
  <c r="Z690" i="1" s="1"/>
  <c r="E690" i="1"/>
  <c r="F690" i="1"/>
  <c r="AA690" i="1" s="1"/>
  <c r="G690" i="1"/>
  <c r="H690" i="1"/>
  <c r="I690" i="1"/>
  <c r="J690" i="1"/>
  <c r="K690" i="1"/>
  <c r="O690" i="1"/>
  <c r="C649" i="1"/>
  <c r="D649" i="1"/>
  <c r="Z649" i="1" s="1"/>
  <c r="E649" i="1"/>
  <c r="F649" i="1"/>
  <c r="AA649" i="1" s="1"/>
  <c r="G649" i="1"/>
  <c r="H649" i="1"/>
  <c r="I649" i="1"/>
  <c r="J649" i="1"/>
  <c r="K649" i="1"/>
  <c r="O649" i="1"/>
  <c r="C664" i="1"/>
  <c r="D664" i="1"/>
  <c r="Z664" i="1" s="1"/>
  <c r="E664" i="1"/>
  <c r="F664" i="1"/>
  <c r="AA664" i="1" s="1"/>
  <c r="G664" i="1"/>
  <c r="H664" i="1"/>
  <c r="I664" i="1"/>
  <c r="J664" i="1"/>
  <c r="K664" i="1"/>
  <c r="O664" i="1"/>
  <c r="C459" i="1"/>
  <c r="D459" i="1"/>
  <c r="Z459" i="1" s="1"/>
  <c r="E459" i="1"/>
  <c r="F459" i="1"/>
  <c r="AA459" i="1" s="1"/>
  <c r="G459" i="1"/>
  <c r="H459" i="1"/>
  <c r="I459" i="1"/>
  <c r="J459" i="1"/>
  <c r="K459" i="1"/>
  <c r="O459" i="1"/>
  <c r="C575" i="1"/>
  <c r="D575" i="1"/>
  <c r="Z575" i="1" s="1"/>
  <c r="E575" i="1"/>
  <c r="F575" i="1"/>
  <c r="AA575" i="1" s="1"/>
  <c r="G575" i="1"/>
  <c r="H575" i="1"/>
  <c r="I575" i="1"/>
  <c r="J575" i="1"/>
  <c r="K575" i="1"/>
  <c r="O575" i="1"/>
  <c r="C777" i="1"/>
  <c r="D777" i="1"/>
  <c r="Z777" i="1" s="1"/>
  <c r="E777" i="1"/>
  <c r="F777" i="1"/>
  <c r="AA777" i="1" s="1"/>
  <c r="G777" i="1"/>
  <c r="H777" i="1"/>
  <c r="I777" i="1"/>
  <c r="J777" i="1"/>
  <c r="K777" i="1"/>
  <c r="O777" i="1"/>
  <c r="C687" i="1"/>
  <c r="D687" i="1"/>
  <c r="Z687" i="1" s="1"/>
  <c r="E687" i="1"/>
  <c r="F687" i="1"/>
  <c r="AA687" i="1" s="1"/>
  <c r="G687" i="1"/>
  <c r="H687" i="1"/>
  <c r="I687" i="1"/>
  <c r="J687" i="1"/>
  <c r="K687" i="1"/>
  <c r="O687" i="1"/>
  <c r="C739" i="1"/>
  <c r="D739" i="1"/>
  <c r="Z739" i="1" s="1"/>
  <c r="E739" i="1"/>
  <c r="F739" i="1"/>
  <c r="AA739" i="1" s="1"/>
  <c r="G739" i="1"/>
  <c r="H739" i="1"/>
  <c r="I739" i="1"/>
  <c r="J739" i="1"/>
  <c r="K739" i="1"/>
  <c r="O739" i="1"/>
  <c r="C680" i="1"/>
  <c r="D680" i="1"/>
  <c r="Z680" i="1" s="1"/>
  <c r="E680" i="1"/>
  <c r="F680" i="1"/>
  <c r="AA680" i="1" s="1"/>
  <c r="G680" i="1"/>
  <c r="H680" i="1"/>
  <c r="I680" i="1"/>
  <c r="J680" i="1"/>
  <c r="K680" i="1"/>
  <c r="O680" i="1"/>
  <c r="C767" i="1"/>
  <c r="D767" i="1"/>
  <c r="Z767" i="1" s="1"/>
  <c r="E767" i="1"/>
  <c r="F767" i="1"/>
  <c r="AA767" i="1" s="1"/>
  <c r="G767" i="1"/>
  <c r="H767" i="1"/>
  <c r="I767" i="1"/>
  <c r="J767" i="1"/>
  <c r="K767" i="1"/>
  <c r="O767" i="1"/>
  <c r="C686" i="1"/>
  <c r="D686" i="1"/>
  <c r="Z686" i="1" s="1"/>
  <c r="E686" i="1"/>
  <c r="F686" i="1"/>
  <c r="AA686" i="1" s="1"/>
  <c r="G686" i="1"/>
  <c r="H686" i="1"/>
  <c r="I686" i="1"/>
  <c r="J686" i="1"/>
  <c r="K686" i="1"/>
  <c r="O686" i="1"/>
  <c r="C591" i="1"/>
  <c r="D591" i="1"/>
  <c r="Z591" i="1" s="1"/>
  <c r="E591" i="1"/>
  <c r="F591" i="1"/>
  <c r="AA591" i="1" s="1"/>
  <c r="G591" i="1"/>
  <c r="H591" i="1"/>
  <c r="I591" i="1"/>
  <c r="J591" i="1"/>
  <c r="K591" i="1"/>
  <c r="O591" i="1"/>
  <c r="C702" i="1"/>
  <c r="D702" i="1"/>
  <c r="Z702" i="1" s="1"/>
  <c r="E702" i="1"/>
  <c r="F702" i="1"/>
  <c r="AA702" i="1" s="1"/>
  <c r="G702" i="1"/>
  <c r="H702" i="1"/>
  <c r="I702" i="1"/>
  <c r="J702" i="1"/>
  <c r="K702" i="1"/>
  <c r="O702" i="1"/>
  <c r="C479" i="1"/>
  <c r="D479" i="1"/>
  <c r="Z479" i="1" s="1"/>
  <c r="E479" i="1"/>
  <c r="F479" i="1"/>
  <c r="AA479" i="1" s="1"/>
  <c r="G479" i="1"/>
  <c r="H479" i="1"/>
  <c r="I479" i="1"/>
  <c r="J479" i="1"/>
  <c r="K479" i="1"/>
  <c r="O479" i="1"/>
  <c r="C405" i="1"/>
  <c r="D405" i="1"/>
  <c r="Z405" i="1" s="1"/>
  <c r="E405" i="1"/>
  <c r="F405" i="1"/>
  <c r="AA405" i="1" s="1"/>
  <c r="G405" i="1"/>
  <c r="H405" i="1"/>
  <c r="I405" i="1"/>
  <c r="J405" i="1"/>
  <c r="K405" i="1"/>
  <c r="O405" i="1"/>
  <c r="C730" i="1"/>
  <c r="D730" i="1"/>
  <c r="Z730" i="1" s="1"/>
  <c r="E730" i="1"/>
  <c r="F730" i="1"/>
  <c r="AA730" i="1" s="1"/>
  <c r="G730" i="1"/>
  <c r="H730" i="1"/>
  <c r="I730" i="1"/>
  <c r="J730" i="1"/>
  <c r="K730" i="1"/>
  <c r="O730" i="1"/>
  <c r="C635" i="1"/>
  <c r="D635" i="1"/>
  <c r="Z635" i="1" s="1"/>
  <c r="E635" i="1"/>
  <c r="F635" i="1"/>
  <c r="AA635" i="1" s="1"/>
  <c r="G635" i="1"/>
  <c r="H635" i="1"/>
  <c r="I635" i="1"/>
  <c r="J635" i="1"/>
  <c r="K635" i="1"/>
  <c r="O635" i="1"/>
  <c r="C495" i="1"/>
  <c r="D495" i="1"/>
  <c r="Z495" i="1" s="1"/>
  <c r="E495" i="1"/>
  <c r="F495" i="1"/>
  <c r="AA495" i="1" s="1"/>
  <c r="G495" i="1"/>
  <c r="H495" i="1"/>
  <c r="I495" i="1"/>
  <c r="J495" i="1"/>
  <c r="K495" i="1"/>
  <c r="O495" i="1"/>
  <c r="C789" i="1"/>
  <c r="D789" i="1"/>
  <c r="Z789" i="1" s="1"/>
  <c r="E789" i="1"/>
  <c r="F789" i="1"/>
  <c r="AA789" i="1" s="1"/>
  <c r="G789" i="1"/>
  <c r="H789" i="1"/>
  <c r="I789" i="1"/>
  <c r="J789" i="1"/>
  <c r="K789" i="1"/>
  <c r="O789" i="1"/>
  <c r="C441" i="1"/>
  <c r="D441" i="1"/>
  <c r="Z441" i="1" s="1"/>
  <c r="E441" i="1"/>
  <c r="F441" i="1"/>
  <c r="AA441" i="1" s="1"/>
  <c r="G441" i="1"/>
  <c r="H441" i="1"/>
  <c r="I441" i="1"/>
  <c r="J441" i="1"/>
  <c r="K441" i="1"/>
  <c r="O441" i="1"/>
  <c r="C613" i="1"/>
  <c r="D613" i="1"/>
  <c r="Z613" i="1" s="1"/>
  <c r="E613" i="1"/>
  <c r="F613" i="1"/>
  <c r="AA613" i="1" s="1"/>
  <c r="G613" i="1"/>
  <c r="H613" i="1"/>
  <c r="I613" i="1"/>
  <c r="J613" i="1"/>
  <c r="K613" i="1"/>
  <c r="O613" i="1"/>
  <c r="C606" i="1"/>
  <c r="D606" i="1"/>
  <c r="Z606" i="1" s="1"/>
  <c r="E606" i="1"/>
  <c r="F606" i="1"/>
  <c r="AA606" i="1" s="1"/>
  <c r="G606" i="1"/>
  <c r="H606" i="1"/>
  <c r="I606" i="1"/>
  <c r="J606" i="1"/>
  <c r="K606" i="1"/>
  <c r="O606" i="1"/>
  <c r="C528" i="1"/>
  <c r="D528" i="1"/>
  <c r="Z528" i="1" s="1"/>
  <c r="E528" i="1"/>
  <c r="F528" i="1"/>
  <c r="AA528" i="1" s="1"/>
  <c r="G528" i="1"/>
  <c r="H528" i="1"/>
  <c r="I528" i="1"/>
  <c r="J528" i="1"/>
  <c r="K528" i="1"/>
  <c r="O528" i="1"/>
  <c r="C692" i="1"/>
  <c r="D692" i="1"/>
  <c r="Z692" i="1" s="1"/>
  <c r="E692" i="1"/>
  <c r="F692" i="1"/>
  <c r="AA692" i="1" s="1"/>
  <c r="G692" i="1"/>
  <c r="H692" i="1"/>
  <c r="I692" i="1"/>
  <c r="J692" i="1"/>
  <c r="K692" i="1"/>
  <c r="O692" i="1"/>
  <c r="C668" i="1"/>
  <c r="D668" i="1"/>
  <c r="Z668" i="1" s="1"/>
  <c r="E668" i="1"/>
  <c r="F668" i="1"/>
  <c r="AA668" i="1" s="1"/>
  <c r="G668" i="1"/>
  <c r="H668" i="1"/>
  <c r="I668" i="1"/>
  <c r="J668" i="1"/>
  <c r="K668" i="1"/>
  <c r="O668" i="1"/>
  <c r="C472" i="1"/>
  <c r="D472" i="1"/>
  <c r="Z472" i="1" s="1"/>
  <c r="E472" i="1"/>
  <c r="F472" i="1"/>
  <c r="AA472" i="1" s="1"/>
  <c r="G472" i="1"/>
  <c r="H472" i="1"/>
  <c r="I472" i="1"/>
  <c r="J472" i="1"/>
  <c r="K472" i="1"/>
  <c r="O472" i="1"/>
  <c r="C573" i="1"/>
  <c r="D573" i="1"/>
  <c r="Z573" i="1" s="1"/>
  <c r="E573" i="1"/>
  <c r="F573" i="1"/>
  <c r="AA573" i="1" s="1"/>
  <c r="G573" i="1"/>
  <c r="H573" i="1"/>
  <c r="I573" i="1"/>
  <c r="J573" i="1"/>
  <c r="K573" i="1"/>
  <c r="O573" i="1"/>
  <c r="C659" i="1"/>
  <c r="D659" i="1"/>
  <c r="Z659" i="1" s="1"/>
  <c r="E659" i="1"/>
  <c r="F659" i="1"/>
  <c r="AA659" i="1" s="1"/>
  <c r="G659" i="1"/>
  <c r="H659" i="1"/>
  <c r="I659" i="1"/>
  <c r="J659" i="1"/>
  <c r="K659" i="1"/>
  <c r="O659" i="1"/>
  <c r="C593" i="1"/>
  <c r="D593" i="1"/>
  <c r="Z593" i="1" s="1"/>
  <c r="E593" i="1"/>
  <c r="F593" i="1"/>
  <c r="AA593" i="1" s="1"/>
  <c r="G593" i="1"/>
  <c r="H593" i="1"/>
  <c r="I593" i="1"/>
  <c r="J593" i="1"/>
  <c r="K593" i="1"/>
  <c r="O593" i="1"/>
  <c r="C627" i="1"/>
  <c r="D627" i="1"/>
  <c r="Z627" i="1" s="1"/>
  <c r="E627" i="1"/>
  <c r="F627" i="1"/>
  <c r="AA627" i="1" s="1"/>
  <c r="G627" i="1"/>
  <c r="H627" i="1"/>
  <c r="I627" i="1"/>
  <c r="J627" i="1"/>
  <c r="K627" i="1"/>
  <c r="O627" i="1"/>
  <c r="C556" i="1"/>
  <c r="D556" i="1"/>
  <c r="Z556" i="1" s="1"/>
  <c r="E556" i="1"/>
  <c r="F556" i="1"/>
  <c r="AA556" i="1" s="1"/>
  <c r="G556" i="1"/>
  <c r="H556" i="1"/>
  <c r="I556" i="1"/>
  <c r="J556" i="1"/>
  <c r="K556" i="1"/>
  <c r="O556" i="1"/>
  <c r="C494" i="1"/>
  <c r="D494" i="1"/>
  <c r="Z494" i="1" s="1"/>
  <c r="E494" i="1"/>
  <c r="F494" i="1"/>
  <c r="AA494" i="1" s="1"/>
  <c r="G494" i="1"/>
  <c r="H494" i="1"/>
  <c r="I494" i="1"/>
  <c r="J494" i="1"/>
  <c r="K494" i="1"/>
  <c r="O494" i="1"/>
  <c r="C736" i="1"/>
  <c r="D736" i="1"/>
  <c r="Z736" i="1" s="1"/>
  <c r="E736" i="1"/>
  <c r="F736" i="1"/>
  <c r="AA736" i="1" s="1"/>
  <c r="G736" i="1"/>
  <c r="H736" i="1"/>
  <c r="I736" i="1"/>
  <c r="J736" i="1"/>
  <c r="K736" i="1"/>
  <c r="O736" i="1"/>
  <c r="C539" i="1"/>
  <c r="D539" i="1"/>
  <c r="Z539" i="1" s="1"/>
  <c r="E539" i="1"/>
  <c r="F539" i="1"/>
  <c r="AA539" i="1" s="1"/>
  <c r="G539" i="1"/>
  <c r="H539" i="1"/>
  <c r="I539" i="1"/>
  <c r="J539" i="1"/>
  <c r="K539" i="1"/>
  <c r="O539" i="1"/>
  <c r="C538" i="1"/>
  <c r="D538" i="1"/>
  <c r="Z538" i="1" s="1"/>
  <c r="E538" i="1"/>
  <c r="F538" i="1"/>
  <c r="AA538" i="1" s="1"/>
  <c r="G538" i="1"/>
  <c r="H538" i="1"/>
  <c r="I538" i="1"/>
  <c r="J538" i="1"/>
  <c r="K538" i="1"/>
  <c r="O538" i="1"/>
  <c r="C748" i="1"/>
  <c r="D748" i="1"/>
  <c r="Z748" i="1" s="1"/>
  <c r="E748" i="1"/>
  <c r="F748" i="1"/>
  <c r="AA748" i="1" s="1"/>
  <c r="G748" i="1"/>
  <c r="H748" i="1"/>
  <c r="I748" i="1"/>
  <c r="J748" i="1"/>
  <c r="K748" i="1"/>
  <c r="O748" i="1"/>
  <c r="C473" i="1"/>
  <c r="D473" i="1"/>
  <c r="Z473" i="1" s="1"/>
  <c r="E473" i="1"/>
  <c r="F473" i="1"/>
  <c r="AA473" i="1" s="1"/>
  <c r="G473" i="1"/>
  <c r="H473" i="1"/>
  <c r="I473" i="1"/>
  <c r="J473" i="1"/>
  <c r="K473" i="1"/>
  <c r="O473" i="1"/>
  <c r="C759" i="1"/>
  <c r="D759" i="1"/>
  <c r="Z759" i="1" s="1"/>
  <c r="E759" i="1"/>
  <c r="F759" i="1"/>
  <c r="AA759" i="1" s="1"/>
  <c r="G759" i="1"/>
  <c r="H759" i="1"/>
  <c r="I759" i="1"/>
  <c r="J759" i="1"/>
  <c r="K759" i="1"/>
  <c r="O759" i="1"/>
  <c r="C399" i="1"/>
  <c r="D399" i="1"/>
  <c r="Z399" i="1" s="1"/>
  <c r="E399" i="1"/>
  <c r="F399" i="1"/>
  <c r="AA399" i="1" s="1"/>
  <c r="G399" i="1"/>
  <c r="H399" i="1"/>
  <c r="I399" i="1"/>
  <c r="J399" i="1"/>
  <c r="K399" i="1"/>
  <c r="O399" i="1"/>
  <c r="C595" i="1"/>
  <c r="D595" i="1"/>
  <c r="Z595" i="1" s="1"/>
  <c r="E595" i="1"/>
  <c r="F595" i="1"/>
  <c r="AA595" i="1" s="1"/>
  <c r="G595" i="1"/>
  <c r="H595" i="1"/>
  <c r="I595" i="1"/>
  <c r="J595" i="1"/>
  <c r="K595" i="1"/>
  <c r="O595" i="1"/>
  <c r="C695" i="1"/>
  <c r="D695" i="1"/>
  <c r="Z695" i="1" s="1"/>
  <c r="E695" i="1"/>
  <c r="F695" i="1"/>
  <c r="AA695" i="1" s="1"/>
  <c r="G695" i="1"/>
  <c r="H695" i="1"/>
  <c r="I695" i="1"/>
  <c r="J695" i="1"/>
  <c r="K695" i="1"/>
  <c r="O695" i="1"/>
  <c r="C424" i="1"/>
  <c r="D424" i="1"/>
  <c r="Z424" i="1" s="1"/>
  <c r="E424" i="1"/>
  <c r="F424" i="1"/>
  <c r="AA424" i="1" s="1"/>
  <c r="G424" i="1"/>
  <c r="H424" i="1"/>
  <c r="I424" i="1"/>
  <c r="J424" i="1"/>
  <c r="K424" i="1"/>
  <c r="O424" i="1"/>
  <c r="C490" i="1"/>
  <c r="D490" i="1"/>
  <c r="Z490" i="1" s="1"/>
  <c r="E490" i="1"/>
  <c r="F490" i="1"/>
  <c r="AA490" i="1" s="1"/>
  <c r="G490" i="1"/>
  <c r="H490" i="1"/>
  <c r="I490" i="1"/>
  <c r="J490" i="1"/>
  <c r="K490" i="1"/>
  <c r="O490" i="1"/>
  <c r="C509" i="1"/>
  <c r="D509" i="1"/>
  <c r="Z509" i="1" s="1"/>
  <c r="E509" i="1"/>
  <c r="F509" i="1"/>
  <c r="AA509" i="1" s="1"/>
  <c r="G509" i="1"/>
  <c r="H509" i="1"/>
  <c r="I509" i="1"/>
  <c r="J509" i="1"/>
  <c r="K509" i="1"/>
  <c r="O509" i="1"/>
  <c r="C741" i="1"/>
  <c r="D741" i="1"/>
  <c r="Z741" i="1" s="1"/>
  <c r="E741" i="1"/>
  <c r="F741" i="1"/>
  <c r="AA741" i="1" s="1"/>
  <c r="G741" i="1"/>
  <c r="H741" i="1"/>
  <c r="I741" i="1"/>
  <c r="J741" i="1"/>
  <c r="K741" i="1"/>
  <c r="O741" i="1"/>
  <c r="C745" i="1"/>
  <c r="D745" i="1"/>
  <c r="Z745" i="1" s="1"/>
  <c r="E745" i="1"/>
  <c r="F745" i="1"/>
  <c r="AA745" i="1" s="1"/>
  <c r="G745" i="1"/>
  <c r="H745" i="1"/>
  <c r="I745" i="1"/>
  <c r="J745" i="1"/>
  <c r="K745" i="1"/>
  <c r="O745" i="1"/>
  <c r="C742" i="1"/>
  <c r="D742" i="1"/>
  <c r="Z742" i="1" s="1"/>
  <c r="E742" i="1"/>
  <c r="F742" i="1"/>
  <c r="AA742" i="1" s="1"/>
  <c r="G742" i="1"/>
  <c r="H742" i="1"/>
  <c r="I742" i="1"/>
  <c r="J742" i="1"/>
  <c r="K742" i="1"/>
  <c r="O742" i="1"/>
  <c r="C750" i="1"/>
  <c r="D750" i="1"/>
  <c r="Z750" i="1" s="1"/>
  <c r="E750" i="1"/>
  <c r="F750" i="1"/>
  <c r="AA750" i="1" s="1"/>
  <c r="G750" i="1"/>
  <c r="H750" i="1"/>
  <c r="I750" i="1"/>
  <c r="J750" i="1"/>
  <c r="K750" i="1"/>
  <c r="O750" i="1"/>
  <c r="C773" i="1"/>
  <c r="D773" i="1"/>
  <c r="Z773" i="1" s="1"/>
  <c r="E773" i="1"/>
  <c r="F773" i="1"/>
  <c r="AA773" i="1" s="1"/>
  <c r="G773" i="1"/>
  <c r="H773" i="1"/>
  <c r="I773" i="1"/>
  <c r="J773" i="1"/>
  <c r="K773" i="1"/>
  <c r="O773" i="1"/>
  <c r="C726" i="1"/>
  <c r="D726" i="1"/>
  <c r="Z726" i="1" s="1"/>
  <c r="E726" i="1"/>
  <c r="F726" i="1"/>
  <c r="AA726" i="1" s="1"/>
  <c r="G726" i="1"/>
  <c r="H726" i="1"/>
  <c r="I726" i="1"/>
  <c r="J726" i="1"/>
  <c r="K726" i="1"/>
  <c r="O726" i="1"/>
  <c r="C766" i="1"/>
  <c r="D766" i="1"/>
  <c r="Z766" i="1" s="1"/>
  <c r="E766" i="1"/>
  <c r="F766" i="1"/>
  <c r="AA766" i="1" s="1"/>
  <c r="G766" i="1"/>
  <c r="H766" i="1"/>
  <c r="I766" i="1"/>
  <c r="J766" i="1"/>
  <c r="K766" i="1"/>
  <c r="O766" i="1"/>
  <c r="C512" i="1"/>
  <c r="D512" i="1"/>
  <c r="Z512" i="1" s="1"/>
  <c r="E512" i="1"/>
  <c r="F512" i="1"/>
  <c r="AA512" i="1" s="1"/>
  <c r="G512" i="1"/>
  <c r="H512" i="1"/>
  <c r="I512" i="1"/>
  <c r="J512" i="1"/>
  <c r="K512" i="1"/>
  <c r="O512" i="1"/>
  <c r="C425" i="1"/>
  <c r="D425" i="1"/>
  <c r="Z425" i="1" s="1"/>
  <c r="E425" i="1"/>
  <c r="F425" i="1"/>
  <c r="AA425" i="1" s="1"/>
  <c r="G425" i="1"/>
  <c r="H425" i="1"/>
  <c r="I425" i="1"/>
  <c r="J425" i="1"/>
  <c r="K425" i="1"/>
  <c r="O425" i="1"/>
  <c r="C417" i="1"/>
  <c r="D417" i="1"/>
  <c r="Z417" i="1" s="1"/>
  <c r="E417" i="1"/>
  <c r="F417" i="1"/>
  <c r="AA417" i="1" s="1"/>
  <c r="G417" i="1"/>
  <c r="H417" i="1"/>
  <c r="I417" i="1"/>
  <c r="J417" i="1"/>
  <c r="K417" i="1"/>
  <c r="O417" i="1"/>
  <c r="C648" i="1"/>
  <c r="D648" i="1"/>
  <c r="Z648" i="1" s="1"/>
  <c r="E648" i="1"/>
  <c r="F648" i="1"/>
  <c r="AA648" i="1" s="1"/>
  <c r="G648" i="1"/>
  <c r="H648" i="1"/>
  <c r="I648" i="1"/>
  <c r="J648" i="1"/>
  <c r="K648" i="1"/>
  <c r="O648" i="1"/>
  <c r="C574" i="1"/>
  <c r="D574" i="1"/>
  <c r="Z574" i="1" s="1"/>
  <c r="E574" i="1"/>
  <c r="F574" i="1"/>
  <c r="AA574" i="1" s="1"/>
  <c r="G574" i="1"/>
  <c r="H574" i="1"/>
  <c r="I574" i="1"/>
  <c r="J574" i="1"/>
  <c r="K574" i="1"/>
  <c r="O574" i="1"/>
  <c r="C475" i="1"/>
  <c r="D475" i="1"/>
  <c r="Z475" i="1" s="1"/>
  <c r="E475" i="1"/>
  <c r="F475" i="1"/>
  <c r="AA475" i="1" s="1"/>
  <c r="G475" i="1"/>
  <c r="H475" i="1"/>
  <c r="I475" i="1"/>
  <c r="J475" i="1"/>
  <c r="K475" i="1"/>
  <c r="O475" i="1"/>
  <c r="C623" i="1"/>
  <c r="D623" i="1"/>
  <c r="Z623" i="1" s="1"/>
  <c r="E623" i="1"/>
  <c r="F623" i="1"/>
  <c r="AA623" i="1" s="1"/>
  <c r="G623" i="1"/>
  <c r="H623" i="1"/>
  <c r="I623" i="1"/>
  <c r="J623" i="1"/>
  <c r="K623" i="1"/>
  <c r="O623" i="1"/>
  <c r="C446" i="1"/>
  <c r="D446" i="1"/>
  <c r="Z446" i="1" s="1"/>
  <c r="E446" i="1"/>
  <c r="F446" i="1"/>
  <c r="AA446" i="1" s="1"/>
  <c r="G446" i="1"/>
  <c r="H446" i="1"/>
  <c r="I446" i="1"/>
  <c r="J446" i="1"/>
  <c r="K446" i="1"/>
  <c r="O446" i="1"/>
  <c r="C779" i="1"/>
  <c r="D779" i="1"/>
  <c r="Z779" i="1" s="1"/>
  <c r="E779" i="1"/>
  <c r="F779" i="1"/>
  <c r="AA779" i="1" s="1"/>
  <c r="G779" i="1"/>
  <c r="H779" i="1"/>
  <c r="I779" i="1"/>
  <c r="J779" i="1"/>
  <c r="K779" i="1"/>
  <c r="O779" i="1"/>
  <c r="C482" i="1"/>
  <c r="D482" i="1"/>
  <c r="Z482" i="1" s="1"/>
  <c r="E482" i="1"/>
  <c r="F482" i="1"/>
  <c r="AA482" i="1" s="1"/>
  <c r="G482" i="1"/>
  <c r="H482" i="1"/>
  <c r="I482" i="1"/>
  <c r="J482" i="1"/>
  <c r="K482" i="1"/>
  <c r="O482" i="1"/>
  <c r="C586" i="1"/>
  <c r="D586" i="1"/>
  <c r="Z586" i="1" s="1"/>
  <c r="E586" i="1"/>
  <c r="F586" i="1"/>
  <c r="AA586" i="1" s="1"/>
  <c r="G586" i="1"/>
  <c r="H586" i="1"/>
  <c r="I586" i="1"/>
  <c r="J586" i="1"/>
  <c r="K586" i="1"/>
  <c r="O586" i="1"/>
  <c r="C666" i="1"/>
  <c r="D666" i="1"/>
  <c r="Z666" i="1" s="1"/>
  <c r="E666" i="1"/>
  <c r="F666" i="1"/>
  <c r="AA666" i="1" s="1"/>
  <c r="G666" i="1"/>
  <c r="H666" i="1"/>
  <c r="I666" i="1"/>
  <c r="J666" i="1"/>
  <c r="K666" i="1"/>
  <c r="O666" i="1"/>
  <c r="C481" i="1"/>
  <c r="D481" i="1"/>
  <c r="Z481" i="1" s="1"/>
  <c r="E481" i="1"/>
  <c r="F481" i="1"/>
  <c r="AA481" i="1" s="1"/>
  <c r="G481" i="1"/>
  <c r="H481" i="1"/>
  <c r="I481" i="1"/>
  <c r="J481" i="1"/>
  <c r="K481" i="1"/>
  <c r="O481" i="1"/>
  <c r="C616" i="1"/>
  <c r="D616" i="1"/>
  <c r="Z616" i="1" s="1"/>
  <c r="E616" i="1"/>
  <c r="F616" i="1"/>
  <c r="AA616" i="1" s="1"/>
  <c r="G616" i="1"/>
  <c r="H616" i="1"/>
  <c r="I616" i="1"/>
  <c r="J616" i="1"/>
  <c r="K616" i="1"/>
  <c r="O616" i="1"/>
  <c r="C657" i="1"/>
  <c r="D657" i="1"/>
  <c r="Z657" i="1" s="1"/>
  <c r="E657" i="1"/>
  <c r="F657" i="1"/>
  <c r="AA657" i="1" s="1"/>
  <c r="G657" i="1"/>
  <c r="H657" i="1"/>
  <c r="I657" i="1"/>
  <c r="J657" i="1"/>
  <c r="K657" i="1"/>
  <c r="O657" i="1"/>
  <c r="C440" i="1"/>
  <c r="D440" i="1"/>
  <c r="Z440" i="1" s="1"/>
  <c r="E440" i="1"/>
  <c r="F440" i="1"/>
  <c r="AA440" i="1" s="1"/>
  <c r="G440" i="1"/>
  <c r="H440" i="1"/>
  <c r="I440" i="1"/>
  <c r="J440" i="1"/>
  <c r="K440" i="1"/>
  <c r="O440" i="1"/>
  <c r="C761" i="1"/>
  <c r="D761" i="1"/>
  <c r="Z761" i="1" s="1"/>
  <c r="E761" i="1"/>
  <c r="F761" i="1"/>
  <c r="AA761" i="1" s="1"/>
  <c r="G761" i="1"/>
  <c r="H761" i="1"/>
  <c r="I761" i="1"/>
  <c r="J761" i="1"/>
  <c r="K761" i="1"/>
  <c r="O761" i="1"/>
  <c r="C581" i="1"/>
  <c r="D581" i="1"/>
  <c r="Z581" i="1" s="1"/>
  <c r="E581" i="1"/>
  <c r="F581" i="1"/>
  <c r="AA581" i="1" s="1"/>
  <c r="G581" i="1"/>
  <c r="H581" i="1"/>
  <c r="I581" i="1"/>
  <c r="J581" i="1"/>
  <c r="K581" i="1"/>
  <c r="O581" i="1"/>
  <c r="C523" i="1"/>
  <c r="D523" i="1"/>
  <c r="Z523" i="1" s="1"/>
  <c r="E523" i="1"/>
  <c r="F523" i="1"/>
  <c r="AA523" i="1" s="1"/>
  <c r="G523" i="1"/>
  <c r="H523" i="1"/>
  <c r="I523" i="1"/>
  <c r="J523" i="1"/>
  <c r="K523" i="1"/>
  <c r="O523" i="1"/>
  <c r="C622" i="1"/>
  <c r="D622" i="1"/>
  <c r="Z622" i="1" s="1"/>
  <c r="E622" i="1"/>
  <c r="F622" i="1"/>
  <c r="AA622" i="1" s="1"/>
  <c r="G622" i="1"/>
  <c r="H622" i="1"/>
  <c r="I622" i="1"/>
  <c r="J622" i="1"/>
  <c r="K622" i="1"/>
  <c r="O622" i="1"/>
  <c r="C740" i="1"/>
  <c r="D740" i="1"/>
  <c r="Z740" i="1" s="1"/>
  <c r="E740" i="1"/>
  <c r="F740" i="1"/>
  <c r="AA740" i="1" s="1"/>
  <c r="G740" i="1"/>
  <c r="H740" i="1"/>
  <c r="I740" i="1"/>
  <c r="J740" i="1"/>
  <c r="K740" i="1"/>
  <c r="O740" i="1"/>
  <c r="C478" i="1"/>
  <c r="D478" i="1"/>
  <c r="Z478" i="1" s="1"/>
  <c r="E478" i="1"/>
  <c r="F478" i="1"/>
  <c r="AA478" i="1" s="1"/>
  <c r="G478" i="1"/>
  <c r="H478" i="1"/>
  <c r="I478" i="1"/>
  <c r="J478" i="1"/>
  <c r="K478" i="1"/>
  <c r="O478" i="1"/>
  <c r="C771" i="1"/>
  <c r="D771" i="1"/>
  <c r="Z771" i="1" s="1"/>
  <c r="E771" i="1"/>
  <c r="F771" i="1"/>
  <c r="AA771" i="1" s="1"/>
  <c r="G771" i="1"/>
  <c r="H771" i="1"/>
  <c r="I771" i="1"/>
  <c r="J771" i="1"/>
  <c r="K771" i="1"/>
  <c r="O771" i="1"/>
  <c r="C433" i="1"/>
  <c r="D433" i="1"/>
  <c r="Z433" i="1" s="1"/>
  <c r="E433" i="1"/>
  <c r="F433" i="1"/>
  <c r="AA433" i="1" s="1"/>
  <c r="G433" i="1"/>
  <c r="H433" i="1"/>
  <c r="I433" i="1"/>
  <c r="J433" i="1"/>
  <c r="K433" i="1"/>
  <c r="O433" i="1"/>
  <c r="C792" i="1"/>
  <c r="D792" i="1"/>
  <c r="Z792" i="1" s="1"/>
  <c r="E792" i="1"/>
  <c r="F792" i="1"/>
  <c r="AA792" i="1" s="1"/>
  <c r="G792" i="1"/>
  <c r="H792" i="1"/>
  <c r="I792" i="1"/>
  <c r="J792" i="1"/>
  <c r="K792" i="1"/>
  <c r="O792" i="1"/>
  <c r="C400" i="1"/>
  <c r="D400" i="1"/>
  <c r="Z400" i="1" s="1"/>
  <c r="E400" i="1"/>
  <c r="F400" i="1"/>
  <c r="AA400" i="1" s="1"/>
  <c r="G400" i="1"/>
  <c r="H400" i="1"/>
  <c r="I400" i="1"/>
  <c r="J400" i="1"/>
  <c r="K400" i="1"/>
  <c r="O400" i="1"/>
  <c r="C589" i="1"/>
  <c r="D589" i="1"/>
  <c r="Z589" i="1" s="1"/>
  <c r="E589" i="1"/>
  <c r="F589" i="1"/>
  <c r="AA589" i="1" s="1"/>
  <c r="G589" i="1"/>
  <c r="H589" i="1"/>
  <c r="I589" i="1"/>
  <c r="J589" i="1"/>
  <c r="K589" i="1"/>
  <c r="O589" i="1"/>
  <c r="C679" i="1"/>
  <c r="D679" i="1"/>
  <c r="Z679" i="1" s="1"/>
  <c r="E679" i="1"/>
  <c r="F679" i="1"/>
  <c r="AA679" i="1" s="1"/>
  <c r="G679" i="1"/>
  <c r="H679" i="1"/>
  <c r="I679" i="1"/>
  <c r="J679" i="1"/>
  <c r="K679" i="1"/>
  <c r="O679" i="1"/>
  <c r="C621" i="1"/>
  <c r="D621" i="1"/>
  <c r="Z621" i="1" s="1"/>
  <c r="E621" i="1"/>
  <c r="F621" i="1"/>
  <c r="AA621" i="1" s="1"/>
  <c r="G621" i="1"/>
  <c r="H621" i="1"/>
  <c r="I621" i="1"/>
  <c r="J621" i="1"/>
  <c r="K621" i="1"/>
  <c r="O621" i="1"/>
  <c r="C788" i="1"/>
  <c r="D788" i="1"/>
  <c r="Z788" i="1" s="1"/>
  <c r="E788" i="1"/>
  <c r="F788" i="1"/>
  <c r="AA788" i="1" s="1"/>
  <c r="G788" i="1"/>
  <c r="H788" i="1"/>
  <c r="I788" i="1"/>
  <c r="J788" i="1"/>
  <c r="K788" i="1"/>
  <c r="O788" i="1"/>
  <c r="C411" i="1"/>
  <c r="D411" i="1"/>
  <c r="Z411" i="1" s="1"/>
  <c r="E411" i="1"/>
  <c r="F411" i="1"/>
  <c r="AA411" i="1" s="1"/>
  <c r="G411" i="1"/>
  <c r="H411" i="1"/>
  <c r="I411" i="1"/>
  <c r="J411" i="1"/>
  <c r="K411" i="1"/>
  <c r="O411" i="1"/>
  <c r="C488" i="1"/>
  <c r="D488" i="1"/>
  <c r="Z488" i="1" s="1"/>
  <c r="E488" i="1"/>
  <c r="F488" i="1"/>
  <c r="AA488" i="1" s="1"/>
  <c r="G488" i="1"/>
  <c r="H488" i="1"/>
  <c r="I488" i="1"/>
  <c r="J488" i="1"/>
  <c r="K488" i="1"/>
  <c r="O488" i="1"/>
  <c r="C460" i="1"/>
  <c r="D460" i="1"/>
  <c r="Z460" i="1" s="1"/>
  <c r="E460" i="1"/>
  <c r="F460" i="1"/>
  <c r="AA460" i="1" s="1"/>
  <c r="G460" i="1"/>
  <c r="H460" i="1"/>
  <c r="I460" i="1"/>
  <c r="J460" i="1"/>
  <c r="K460" i="1"/>
  <c r="O460" i="1"/>
  <c r="C526" i="1"/>
  <c r="D526" i="1"/>
  <c r="Z526" i="1" s="1"/>
  <c r="E526" i="1"/>
  <c r="F526" i="1"/>
  <c r="AA526" i="1" s="1"/>
  <c r="G526" i="1"/>
  <c r="H526" i="1"/>
  <c r="I526" i="1"/>
  <c r="J526" i="1"/>
  <c r="K526" i="1"/>
  <c r="O526" i="1"/>
  <c r="C658" i="1"/>
  <c r="D658" i="1"/>
  <c r="Z658" i="1" s="1"/>
  <c r="E658" i="1"/>
  <c r="F658" i="1"/>
  <c r="AA658" i="1" s="1"/>
  <c r="G658" i="1"/>
  <c r="H658" i="1"/>
  <c r="I658" i="1"/>
  <c r="J658" i="1"/>
  <c r="K658" i="1"/>
  <c r="O658" i="1"/>
  <c r="C733" i="1"/>
  <c r="D733" i="1"/>
  <c r="Z733" i="1" s="1"/>
  <c r="E733" i="1"/>
  <c r="F733" i="1"/>
  <c r="AA733" i="1" s="1"/>
  <c r="G733" i="1"/>
  <c r="H733" i="1"/>
  <c r="I733" i="1"/>
  <c r="J733" i="1"/>
  <c r="K733" i="1"/>
  <c r="O733" i="1"/>
  <c r="C492" i="1"/>
  <c r="D492" i="1"/>
  <c r="Z492" i="1" s="1"/>
  <c r="E492" i="1"/>
  <c r="F492" i="1"/>
  <c r="AA492" i="1" s="1"/>
  <c r="G492" i="1"/>
  <c r="H492" i="1"/>
  <c r="I492" i="1"/>
  <c r="J492" i="1"/>
  <c r="K492" i="1"/>
  <c r="O492" i="1"/>
  <c r="C471" i="1"/>
  <c r="D471" i="1"/>
  <c r="Z471" i="1" s="1"/>
  <c r="E471" i="1"/>
  <c r="F471" i="1"/>
  <c r="AA471" i="1" s="1"/>
  <c r="G471" i="1"/>
  <c r="H471" i="1"/>
  <c r="I471" i="1"/>
  <c r="J471" i="1"/>
  <c r="K471" i="1"/>
  <c r="O471" i="1"/>
  <c r="C683" i="1"/>
  <c r="D683" i="1"/>
  <c r="Z683" i="1" s="1"/>
  <c r="E683" i="1"/>
  <c r="F683" i="1"/>
  <c r="AA683" i="1" s="1"/>
  <c r="G683" i="1"/>
  <c r="H683" i="1"/>
  <c r="I683" i="1"/>
  <c r="J683" i="1"/>
  <c r="K683" i="1"/>
  <c r="O683" i="1"/>
  <c r="C605" i="1"/>
  <c r="D605" i="1"/>
  <c r="Z605" i="1" s="1"/>
  <c r="E605" i="1"/>
  <c r="F605" i="1"/>
  <c r="AA605" i="1" s="1"/>
  <c r="G605" i="1"/>
  <c r="H605" i="1"/>
  <c r="I605" i="1"/>
  <c r="J605" i="1"/>
  <c r="K605" i="1"/>
  <c r="O605" i="1"/>
  <c r="C427" i="1"/>
  <c r="D427" i="1"/>
  <c r="Z427" i="1" s="1"/>
  <c r="E427" i="1"/>
  <c r="F427" i="1"/>
  <c r="AA427" i="1" s="1"/>
  <c r="G427" i="1"/>
  <c r="H427" i="1"/>
  <c r="I427" i="1"/>
  <c r="J427" i="1"/>
  <c r="K427" i="1"/>
  <c r="O427" i="1"/>
  <c r="C449" i="1"/>
  <c r="D449" i="1"/>
  <c r="Z449" i="1" s="1"/>
  <c r="E449" i="1"/>
  <c r="F449" i="1"/>
  <c r="AA449" i="1" s="1"/>
  <c r="G449" i="1"/>
  <c r="H449" i="1"/>
  <c r="I449" i="1"/>
  <c r="J449" i="1"/>
  <c r="K449" i="1"/>
  <c r="O449" i="1"/>
  <c r="C641" i="1"/>
  <c r="D641" i="1"/>
  <c r="Z641" i="1" s="1"/>
  <c r="E641" i="1"/>
  <c r="F641" i="1"/>
  <c r="AA641" i="1" s="1"/>
  <c r="G641" i="1"/>
  <c r="H641" i="1"/>
  <c r="I641" i="1"/>
  <c r="J641" i="1"/>
  <c r="K641" i="1"/>
  <c r="O641" i="1"/>
  <c r="C609" i="1"/>
  <c r="D609" i="1"/>
  <c r="Z609" i="1" s="1"/>
  <c r="E609" i="1"/>
  <c r="F609" i="1"/>
  <c r="AA609" i="1" s="1"/>
  <c r="G609" i="1"/>
  <c r="H609" i="1"/>
  <c r="I609" i="1"/>
  <c r="J609" i="1"/>
  <c r="K609" i="1"/>
  <c r="O609" i="1"/>
  <c r="C624" i="1"/>
  <c r="D624" i="1"/>
  <c r="Z624" i="1" s="1"/>
  <c r="E624" i="1"/>
  <c r="F624" i="1"/>
  <c r="AA624" i="1" s="1"/>
  <c r="G624" i="1"/>
  <c r="H624" i="1"/>
  <c r="I624" i="1"/>
  <c r="J624" i="1"/>
  <c r="K624" i="1"/>
  <c r="O624" i="1"/>
  <c r="C669" i="1"/>
  <c r="D669" i="1"/>
  <c r="Z669" i="1" s="1"/>
  <c r="E669" i="1"/>
  <c r="F669" i="1"/>
  <c r="AA669" i="1" s="1"/>
  <c r="G669" i="1"/>
  <c r="H669" i="1"/>
  <c r="I669" i="1"/>
  <c r="J669" i="1"/>
  <c r="K669" i="1"/>
  <c r="O669" i="1"/>
  <c r="C634" i="1"/>
  <c r="D634" i="1"/>
  <c r="Z634" i="1" s="1"/>
  <c r="E634" i="1"/>
  <c r="F634" i="1"/>
  <c r="AA634" i="1" s="1"/>
  <c r="G634" i="1"/>
  <c r="H634" i="1"/>
  <c r="I634" i="1"/>
  <c r="J634" i="1"/>
  <c r="K634" i="1"/>
  <c r="O634" i="1"/>
  <c r="C547" i="1"/>
  <c r="D547" i="1"/>
  <c r="Z547" i="1" s="1"/>
  <c r="E547" i="1"/>
  <c r="F547" i="1"/>
  <c r="AA547" i="1" s="1"/>
  <c r="G547" i="1"/>
  <c r="H547" i="1"/>
  <c r="I547" i="1"/>
  <c r="J547" i="1"/>
  <c r="K547" i="1"/>
  <c r="O547" i="1"/>
  <c r="C419" i="1"/>
  <c r="D419" i="1"/>
  <c r="Z419" i="1" s="1"/>
  <c r="E419" i="1"/>
  <c r="F419" i="1"/>
  <c r="AA419" i="1" s="1"/>
  <c r="G419" i="1"/>
  <c r="H419" i="1"/>
  <c r="I419" i="1"/>
  <c r="J419" i="1"/>
  <c r="K419" i="1"/>
  <c r="O419" i="1"/>
  <c r="C410" i="1"/>
  <c r="D410" i="1"/>
  <c r="Z410" i="1" s="1"/>
  <c r="E410" i="1"/>
  <c r="F410" i="1"/>
  <c r="AA410" i="1" s="1"/>
  <c r="G410" i="1"/>
  <c r="H410" i="1"/>
  <c r="I410" i="1"/>
  <c r="J410" i="1"/>
  <c r="K410" i="1"/>
  <c r="O410" i="1"/>
  <c r="C716" i="1"/>
  <c r="D716" i="1"/>
  <c r="Z716" i="1" s="1"/>
  <c r="E716" i="1"/>
  <c r="F716" i="1"/>
  <c r="AA716" i="1" s="1"/>
  <c r="G716" i="1"/>
  <c r="H716" i="1"/>
  <c r="I716" i="1"/>
  <c r="J716" i="1"/>
  <c r="K716" i="1"/>
  <c r="O716" i="1"/>
  <c r="C496" i="1"/>
  <c r="D496" i="1"/>
  <c r="Z496" i="1" s="1"/>
  <c r="E496" i="1"/>
  <c r="F496" i="1"/>
  <c r="AA496" i="1" s="1"/>
  <c r="G496" i="1"/>
  <c r="H496" i="1"/>
  <c r="I496" i="1"/>
  <c r="J496" i="1"/>
  <c r="K496" i="1"/>
  <c r="O496" i="1"/>
  <c r="C555" i="1"/>
  <c r="D555" i="1"/>
  <c r="Z555" i="1" s="1"/>
  <c r="E555" i="1"/>
  <c r="F555" i="1"/>
  <c r="AA555" i="1" s="1"/>
  <c r="G555" i="1"/>
  <c r="H555" i="1"/>
  <c r="I555" i="1"/>
  <c r="J555" i="1"/>
  <c r="K555" i="1"/>
  <c r="O555" i="1"/>
  <c r="C737" i="1"/>
  <c r="D737" i="1"/>
  <c r="Z737" i="1" s="1"/>
  <c r="E737" i="1"/>
  <c r="F737" i="1"/>
  <c r="AA737" i="1" s="1"/>
  <c r="G737" i="1"/>
  <c r="H737" i="1"/>
  <c r="I737" i="1"/>
  <c r="J737" i="1"/>
  <c r="K737" i="1"/>
  <c r="O737" i="1"/>
  <c r="C403" i="1"/>
  <c r="D403" i="1"/>
  <c r="Z403" i="1" s="1"/>
  <c r="E403" i="1"/>
  <c r="F403" i="1"/>
  <c r="AA403" i="1" s="1"/>
  <c r="G403" i="1"/>
  <c r="H403" i="1"/>
  <c r="I403" i="1"/>
  <c r="J403" i="1"/>
  <c r="K403" i="1"/>
  <c r="O403" i="1"/>
  <c r="C738" i="1"/>
  <c r="D738" i="1"/>
  <c r="Z738" i="1" s="1"/>
  <c r="E738" i="1"/>
  <c r="F738" i="1"/>
  <c r="AA738" i="1" s="1"/>
  <c r="G738" i="1"/>
  <c r="H738" i="1"/>
  <c r="I738" i="1"/>
  <c r="J738" i="1"/>
  <c r="K738" i="1"/>
  <c r="O738" i="1"/>
  <c r="C434" i="1"/>
  <c r="D434" i="1"/>
  <c r="Z434" i="1" s="1"/>
  <c r="E434" i="1"/>
  <c r="F434" i="1"/>
  <c r="AA434" i="1" s="1"/>
  <c r="G434" i="1"/>
  <c r="H434" i="1"/>
  <c r="I434" i="1"/>
  <c r="J434" i="1"/>
  <c r="K434" i="1"/>
  <c r="O434" i="1"/>
  <c r="C578" i="1"/>
  <c r="D578" i="1"/>
  <c r="Z578" i="1" s="1"/>
  <c r="E578" i="1"/>
  <c r="F578" i="1"/>
  <c r="AA578" i="1" s="1"/>
  <c r="G578" i="1"/>
  <c r="H578" i="1"/>
  <c r="I578" i="1"/>
  <c r="J578" i="1"/>
  <c r="K578" i="1"/>
  <c r="O578" i="1"/>
  <c r="C772" i="1"/>
  <c r="D772" i="1"/>
  <c r="Z772" i="1" s="1"/>
  <c r="E772" i="1"/>
  <c r="F772" i="1"/>
  <c r="AA772" i="1" s="1"/>
  <c r="G772" i="1"/>
  <c r="H772" i="1"/>
  <c r="I772" i="1"/>
  <c r="J772" i="1"/>
  <c r="K772" i="1"/>
  <c r="O772" i="1"/>
  <c r="C698" i="1"/>
  <c r="D698" i="1"/>
  <c r="Z698" i="1" s="1"/>
  <c r="E698" i="1"/>
  <c r="F698" i="1"/>
  <c r="AA698" i="1" s="1"/>
  <c r="G698" i="1"/>
  <c r="H698" i="1"/>
  <c r="I698" i="1"/>
  <c r="J698" i="1"/>
  <c r="K698" i="1"/>
  <c r="O698" i="1"/>
  <c r="C611" i="1"/>
  <c r="D611" i="1"/>
  <c r="Z611" i="1" s="1"/>
  <c r="E611" i="1"/>
  <c r="F611" i="1"/>
  <c r="AA611" i="1" s="1"/>
  <c r="G611" i="1"/>
  <c r="H611" i="1"/>
  <c r="I611" i="1"/>
  <c r="J611" i="1"/>
  <c r="K611" i="1"/>
  <c r="O611" i="1"/>
  <c r="C476" i="1"/>
  <c r="D476" i="1"/>
  <c r="Z476" i="1" s="1"/>
  <c r="E476" i="1"/>
  <c r="F476" i="1"/>
  <c r="AA476" i="1" s="1"/>
  <c r="G476" i="1"/>
  <c r="H476" i="1"/>
  <c r="I476" i="1"/>
  <c r="J476" i="1"/>
  <c r="K476" i="1"/>
  <c r="O476" i="1"/>
  <c r="C625" i="1"/>
  <c r="D625" i="1"/>
  <c r="Z625" i="1" s="1"/>
  <c r="E625" i="1"/>
  <c r="F625" i="1"/>
  <c r="AA625" i="1" s="1"/>
  <c r="G625" i="1"/>
  <c r="H625" i="1"/>
  <c r="I625" i="1"/>
  <c r="J625" i="1"/>
  <c r="K625" i="1"/>
  <c r="O625" i="1"/>
  <c r="C404" i="1"/>
  <c r="D404" i="1"/>
  <c r="Z404" i="1" s="1"/>
  <c r="E404" i="1"/>
  <c r="F404" i="1"/>
  <c r="AA404" i="1" s="1"/>
  <c r="G404" i="1"/>
  <c r="H404" i="1"/>
  <c r="I404" i="1"/>
  <c r="J404" i="1"/>
  <c r="K404" i="1"/>
  <c r="O404" i="1"/>
  <c r="C553" i="1"/>
  <c r="D553" i="1"/>
  <c r="Z553" i="1" s="1"/>
  <c r="E553" i="1"/>
  <c r="F553" i="1"/>
  <c r="AA553" i="1" s="1"/>
  <c r="G553" i="1"/>
  <c r="H553" i="1"/>
  <c r="I553" i="1"/>
  <c r="J553" i="1"/>
  <c r="K553" i="1"/>
  <c r="O553" i="1"/>
  <c r="C416" i="1"/>
  <c r="D416" i="1"/>
  <c r="Z416" i="1" s="1"/>
  <c r="E416" i="1"/>
  <c r="F416" i="1"/>
  <c r="AA416" i="1" s="1"/>
  <c r="G416" i="1"/>
  <c r="H416" i="1"/>
  <c r="I416" i="1"/>
  <c r="J416" i="1"/>
  <c r="K416" i="1"/>
  <c r="O416" i="1"/>
  <c r="C783" i="1"/>
  <c r="D783" i="1"/>
  <c r="Z783" i="1" s="1"/>
  <c r="E783" i="1"/>
  <c r="F783" i="1"/>
  <c r="AA783" i="1" s="1"/>
  <c r="G783" i="1"/>
  <c r="H783" i="1"/>
  <c r="I783" i="1"/>
  <c r="J783" i="1"/>
  <c r="K783" i="1"/>
  <c r="O783" i="1"/>
  <c r="C484" i="1"/>
  <c r="D484" i="1"/>
  <c r="Z484" i="1" s="1"/>
  <c r="E484" i="1"/>
  <c r="F484" i="1"/>
  <c r="AA484" i="1" s="1"/>
  <c r="G484" i="1"/>
  <c r="H484" i="1"/>
  <c r="I484" i="1"/>
  <c r="J484" i="1"/>
  <c r="K484" i="1"/>
  <c r="O484" i="1"/>
  <c r="C513" i="1"/>
  <c r="D513" i="1"/>
  <c r="Z513" i="1" s="1"/>
  <c r="E513" i="1"/>
  <c r="F513" i="1"/>
  <c r="AA513" i="1" s="1"/>
  <c r="G513" i="1"/>
  <c r="H513" i="1"/>
  <c r="I513" i="1"/>
  <c r="J513" i="1"/>
  <c r="K513" i="1"/>
  <c r="O513" i="1"/>
  <c r="C415" i="1"/>
  <c r="D415" i="1"/>
  <c r="Z415" i="1" s="1"/>
  <c r="E415" i="1"/>
  <c r="F415" i="1"/>
  <c r="AA415" i="1" s="1"/>
  <c r="G415" i="1"/>
  <c r="H415" i="1"/>
  <c r="I415" i="1"/>
  <c r="J415" i="1"/>
  <c r="K415" i="1"/>
  <c r="O415" i="1"/>
  <c r="C442" i="1"/>
  <c r="D442" i="1"/>
  <c r="Z442" i="1" s="1"/>
  <c r="E442" i="1"/>
  <c r="F442" i="1"/>
  <c r="AA442" i="1" s="1"/>
  <c r="G442" i="1"/>
  <c r="H442" i="1"/>
  <c r="I442" i="1"/>
  <c r="J442" i="1"/>
  <c r="K442" i="1"/>
  <c r="O442" i="1"/>
  <c r="C717" i="1"/>
  <c r="D717" i="1"/>
  <c r="Z717" i="1" s="1"/>
  <c r="E717" i="1"/>
  <c r="F717" i="1"/>
  <c r="AA717" i="1" s="1"/>
  <c r="G717" i="1"/>
  <c r="H717" i="1"/>
  <c r="I717" i="1"/>
  <c r="J717" i="1"/>
  <c r="K717" i="1"/>
  <c r="O717" i="1"/>
  <c r="C401" i="1"/>
  <c r="D401" i="1"/>
  <c r="Z401" i="1" s="1"/>
  <c r="E401" i="1"/>
  <c r="F401" i="1"/>
  <c r="AA401" i="1" s="1"/>
  <c r="G401" i="1"/>
  <c r="H401" i="1"/>
  <c r="I401" i="1"/>
  <c r="J401" i="1"/>
  <c r="K401" i="1"/>
  <c r="O401" i="1"/>
  <c r="C782" i="1"/>
  <c r="D782" i="1"/>
  <c r="Z782" i="1" s="1"/>
  <c r="E782" i="1"/>
  <c r="F782" i="1"/>
  <c r="AA782" i="1" s="1"/>
  <c r="G782" i="1"/>
  <c r="H782" i="1"/>
  <c r="I782" i="1"/>
  <c r="J782" i="1"/>
  <c r="K782" i="1"/>
  <c r="O782" i="1"/>
  <c r="C438" i="1"/>
  <c r="D438" i="1"/>
  <c r="Z438" i="1" s="1"/>
  <c r="E438" i="1"/>
  <c r="F438" i="1"/>
  <c r="AA438" i="1" s="1"/>
  <c r="G438" i="1"/>
  <c r="H438" i="1"/>
  <c r="I438" i="1"/>
  <c r="J438" i="1"/>
  <c r="K438" i="1"/>
  <c r="O438" i="1"/>
  <c r="C729" i="1"/>
  <c r="D729" i="1"/>
  <c r="Z729" i="1" s="1"/>
  <c r="E729" i="1"/>
  <c r="F729" i="1"/>
  <c r="AA729" i="1" s="1"/>
  <c r="G729" i="1"/>
  <c r="H729" i="1"/>
  <c r="I729" i="1"/>
  <c r="J729" i="1"/>
  <c r="K729" i="1"/>
  <c r="O729" i="1"/>
  <c r="C588" i="1"/>
  <c r="D588" i="1"/>
  <c r="Z588" i="1" s="1"/>
  <c r="E588" i="1"/>
  <c r="F588" i="1"/>
  <c r="AA588" i="1" s="1"/>
  <c r="G588" i="1"/>
  <c r="H588" i="1"/>
  <c r="I588" i="1"/>
  <c r="J588" i="1"/>
  <c r="K588" i="1"/>
  <c r="O588" i="1"/>
  <c r="C462" i="1"/>
  <c r="D462" i="1"/>
  <c r="Z462" i="1" s="1"/>
  <c r="E462" i="1"/>
  <c r="F462" i="1"/>
  <c r="AA462" i="1" s="1"/>
  <c r="G462" i="1"/>
  <c r="H462" i="1"/>
  <c r="I462" i="1"/>
  <c r="J462" i="1"/>
  <c r="K462" i="1"/>
  <c r="O462" i="1"/>
  <c r="C426" i="1"/>
  <c r="D426" i="1"/>
  <c r="Z426" i="1" s="1"/>
  <c r="E426" i="1"/>
  <c r="F426" i="1"/>
  <c r="AA426" i="1" s="1"/>
  <c r="G426" i="1"/>
  <c r="H426" i="1"/>
  <c r="I426" i="1"/>
  <c r="J426" i="1"/>
  <c r="K426" i="1"/>
  <c r="O426" i="1"/>
  <c r="C700" i="1"/>
  <c r="D700" i="1"/>
  <c r="Z700" i="1" s="1"/>
  <c r="E700" i="1"/>
  <c r="F700" i="1"/>
  <c r="AA700" i="1" s="1"/>
  <c r="G700" i="1"/>
  <c r="H700" i="1"/>
  <c r="I700" i="1"/>
  <c r="J700" i="1"/>
  <c r="K700" i="1"/>
  <c r="O700" i="1"/>
  <c r="C720" i="1"/>
  <c r="D720" i="1"/>
  <c r="Z720" i="1" s="1"/>
  <c r="E720" i="1"/>
  <c r="F720" i="1"/>
  <c r="AA720" i="1" s="1"/>
  <c r="G720" i="1"/>
  <c r="H720" i="1"/>
  <c r="I720" i="1"/>
  <c r="J720" i="1"/>
  <c r="K720" i="1"/>
  <c r="O720" i="1"/>
  <c r="C678" i="1"/>
  <c r="D678" i="1"/>
  <c r="Z678" i="1" s="1"/>
  <c r="E678" i="1"/>
  <c r="F678" i="1"/>
  <c r="AA678" i="1" s="1"/>
  <c r="G678" i="1"/>
  <c r="H678" i="1"/>
  <c r="I678" i="1"/>
  <c r="J678" i="1"/>
  <c r="K678" i="1"/>
  <c r="O678" i="1"/>
  <c r="C483" i="1"/>
  <c r="D483" i="1"/>
  <c r="Z483" i="1" s="1"/>
  <c r="E483" i="1"/>
  <c r="F483" i="1"/>
  <c r="AA483" i="1" s="1"/>
  <c r="G483" i="1"/>
  <c r="H483" i="1"/>
  <c r="I483" i="1"/>
  <c r="J483" i="1"/>
  <c r="K483" i="1"/>
  <c r="O483" i="1"/>
  <c r="C585" i="1"/>
  <c r="D585" i="1"/>
  <c r="Z585" i="1" s="1"/>
  <c r="E585" i="1"/>
  <c r="F585" i="1"/>
  <c r="AA585" i="1" s="1"/>
  <c r="G585" i="1"/>
  <c r="H585" i="1"/>
  <c r="I585" i="1"/>
  <c r="J585" i="1"/>
  <c r="K585" i="1"/>
  <c r="O585" i="1"/>
  <c r="C552" i="1"/>
  <c r="D552" i="1"/>
  <c r="Z552" i="1" s="1"/>
  <c r="E552" i="1"/>
  <c r="F552" i="1"/>
  <c r="AA552" i="1" s="1"/>
  <c r="G552" i="1"/>
  <c r="H552" i="1"/>
  <c r="I552" i="1"/>
  <c r="J552" i="1"/>
  <c r="K552" i="1"/>
  <c r="O552" i="1"/>
  <c r="C707" i="1"/>
  <c r="D707" i="1"/>
  <c r="Z707" i="1" s="1"/>
  <c r="E707" i="1"/>
  <c r="F707" i="1"/>
  <c r="AA707" i="1" s="1"/>
  <c r="G707" i="1"/>
  <c r="H707" i="1"/>
  <c r="I707" i="1"/>
  <c r="J707" i="1"/>
  <c r="K707" i="1"/>
  <c r="O707" i="1"/>
  <c r="C628" i="1"/>
  <c r="D628" i="1"/>
  <c r="Z628" i="1" s="1"/>
  <c r="E628" i="1"/>
  <c r="F628" i="1"/>
  <c r="AA628" i="1" s="1"/>
  <c r="G628" i="1"/>
  <c r="H628" i="1"/>
  <c r="I628" i="1"/>
  <c r="J628" i="1"/>
  <c r="K628" i="1"/>
  <c r="O628" i="1"/>
  <c r="C654" i="1"/>
  <c r="D654" i="1"/>
  <c r="Z654" i="1" s="1"/>
  <c r="E654" i="1"/>
  <c r="F654" i="1"/>
  <c r="AA654" i="1" s="1"/>
  <c r="G654" i="1"/>
  <c r="H654" i="1"/>
  <c r="I654" i="1"/>
  <c r="J654" i="1"/>
  <c r="K654" i="1"/>
  <c r="O654" i="1"/>
  <c r="C407" i="1"/>
  <c r="D407" i="1"/>
  <c r="Z407" i="1" s="1"/>
  <c r="E407" i="1"/>
  <c r="F407" i="1"/>
  <c r="AA407" i="1" s="1"/>
  <c r="G407" i="1"/>
  <c r="H407" i="1"/>
  <c r="I407" i="1"/>
  <c r="J407" i="1"/>
  <c r="K407" i="1"/>
  <c r="O407" i="1"/>
  <c r="C786" i="1"/>
  <c r="D786" i="1"/>
  <c r="Z786" i="1" s="1"/>
  <c r="E786" i="1"/>
  <c r="F786" i="1"/>
  <c r="AA786" i="1" s="1"/>
  <c r="G786" i="1"/>
  <c r="H786" i="1"/>
  <c r="I786" i="1"/>
  <c r="J786" i="1"/>
  <c r="K786" i="1"/>
  <c r="O786" i="1"/>
  <c r="C518" i="1"/>
  <c r="D518" i="1"/>
  <c r="Z518" i="1" s="1"/>
  <c r="E518" i="1"/>
  <c r="F518" i="1"/>
  <c r="AA518" i="1" s="1"/>
  <c r="G518" i="1"/>
  <c r="H518" i="1"/>
  <c r="I518" i="1"/>
  <c r="J518" i="1"/>
  <c r="K518" i="1"/>
  <c r="O518" i="1"/>
  <c r="C644" i="1"/>
  <c r="D644" i="1"/>
  <c r="Z644" i="1" s="1"/>
  <c r="E644" i="1"/>
  <c r="F644" i="1"/>
  <c r="AA644" i="1" s="1"/>
  <c r="G644" i="1"/>
  <c r="H644" i="1"/>
  <c r="I644" i="1"/>
  <c r="J644" i="1"/>
  <c r="K644" i="1"/>
  <c r="O644" i="1"/>
  <c r="C457" i="1"/>
  <c r="D457" i="1"/>
  <c r="Z457" i="1" s="1"/>
  <c r="E457" i="1"/>
  <c r="F457" i="1"/>
  <c r="AA457" i="1" s="1"/>
  <c r="G457" i="1"/>
  <c r="H457" i="1"/>
  <c r="I457" i="1"/>
  <c r="J457" i="1"/>
  <c r="K457" i="1"/>
  <c r="O457" i="1"/>
  <c r="C463" i="1"/>
  <c r="D463" i="1"/>
  <c r="Z463" i="1" s="1"/>
  <c r="E463" i="1"/>
  <c r="F463" i="1"/>
  <c r="AA463" i="1" s="1"/>
  <c r="G463" i="1"/>
  <c r="H463" i="1"/>
  <c r="I463" i="1"/>
  <c r="J463" i="1"/>
  <c r="K463" i="1"/>
  <c r="O463" i="1"/>
  <c r="C431" i="1"/>
  <c r="D431" i="1"/>
  <c r="Z431" i="1" s="1"/>
  <c r="E431" i="1"/>
  <c r="F431" i="1"/>
  <c r="AA431" i="1" s="1"/>
  <c r="G431" i="1"/>
  <c r="H431" i="1"/>
  <c r="I431" i="1"/>
  <c r="J431" i="1"/>
  <c r="K431" i="1"/>
  <c r="O431" i="1"/>
  <c r="C632" i="1"/>
  <c r="D632" i="1"/>
  <c r="Z632" i="1" s="1"/>
  <c r="E632" i="1"/>
  <c r="F632" i="1"/>
  <c r="AA632" i="1" s="1"/>
  <c r="G632" i="1"/>
  <c r="H632" i="1"/>
  <c r="I632" i="1"/>
  <c r="J632" i="1"/>
  <c r="K632" i="1"/>
  <c r="O632" i="1"/>
  <c r="C774" i="1"/>
  <c r="D774" i="1"/>
  <c r="Z774" i="1" s="1"/>
  <c r="E774" i="1"/>
  <c r="F774" i="1"/>
  <c r="AA774" i="1" s="1"/>
  <c r="G774" i="1"/>
  <c r="H774" i="1"/>
  <c r="I774" i="1"/>
  <c r="J774" i="1"/>
  <c r="K774" i="1"/>
  <c r="O774" i="1"/>
  <c r="C746" i="1"/>
  <c r="D746" i="1"/>
  <c r="Z746" i="1" s="1"/>
  <c r="E746" i="1"/>
  <c r="F746" i="1"/>
  <c r="AA746" i="1" s="1"/>
  <c r="G746" i="1"/>
  <c r="H746" i="1"/>
  <c r="I746" i="1"/>
  <c r="J746" i="1"/>
  <c r="K746" i="1"/>
  <c r="O746" i="1"/>
  <c r="C665" i="1"/>
  <c r="D665" i="1"/>
  <c r="Z665" i="1" s="1"/>
  <c r="E665" i="1"/>
  <c r="F665" i="1"/>
  <c r="AA665" i="1" s="1"/>
  <c r="G665" i="1"/>
  <c r="H665" i="1"/>
  <c r="I665" i="1"/>
  <c r="J665" i="1"/>
  <c r="K665" i="1"/>
  <c r="O665" i="1"/>
  <c r="C762" i="1"/>
  <c r="D762" i="1"/>
  <c r="Z762" i="1" s="1"/>
  <c r="E762" i="1"/>
  <c r="F762" i="1"/>
  <c r="AA762" i="1" s="1"/>
  <c r="G762" i="1"/>
  <c r="H762" i="1"/>
  <c r="I762" i="1"/>
  <c r="J762" i="1"/>
  <c r="K762" i="1"/>
  <c r="O762" i="1"/>
  <c r="C747" i="1"/>
  <c r="D747" i="1"/>
  <c r="Z747" i="1" s="1"/>
  <c r="E747" i="1"/>
  <c r="F747" i="1"/>
  <c r="AA747" i="1" s="1"/>
  <c r="G747" i="1"/>
  <c r="H747" i="1"/>
  <c r="I747" i="1"/>
  <c r="J747" i="1"/>
  <c r="K747" i="1"/>
  <c r="O747" i="1"/>
  <c r="C524" i="1"/>
  <c r="D524" i="1"/>
  <c r="Z524" i="1" s="1"/>
  <c r="E524" i="1"/>
  <c r="F524" i="1"/>
  <c r="AA524" i="1" s="1"/>
  <c r="G524" i="1"/>
  <c r="H524" i="1"/>
  <c r="I524" i="1"/>
  <c r="J524" i="1"/>
  <c r="K524" i="1"/>
  <c r="O524" i="1"/>
  <c r="C558" i="1"/>
  <c r="D558" i="1"/>
  <c r="Z558" i="1" s="1"/>
  <c r="E558" i="1"/>
  <c r="F558" i="1"/>
  <c r="AA558" i="1" s="1"/>
  <c r="G558" i="1"/>
  <c r="H558" i="1"/>
  <c r="I558" i="1"/>
  <c r="J558" i="1"/>
  <c r="K558" i="1"/>
  <c r="O558" i="1"/>
  <c r="C713" i="1"/>
  <c r="D713" i="1"/>
  <c r="Z713" i="1" s="1"/>
  <c r="E713" i="1"/>
  <c r="F713" i="1"/>
  <c r="AA713" i="1" s="1"/>
  <c r="G713" i="1"/>
  <c r="H713" i="1"/>
  <c r="I713" i="1"/>
  <c r="J713" i="1"/>
  <c r="K713" i="1"/>
  <c r="O713" i="1"/>
  <c r="C497" i="1"/>
  <c r="D497" i="1"/>
  <c r="Z497" i="1" s="1"/>
  <c r="E497" i="1"/>
  <c r="F497" i="1"/>
  <c r="AA497" i="1" s="1"/>
  <c r="G497" i="1"/>
  <c r="H497" i="1"/>
  <c r="I497" i="1"/>
  <c r="J497" i="1"/>
  <c r="K497" i="1"/>
  <c r="O497" i="1"/>
  <c r="C590" i="1"/>
  <c r="D590" i="1"/>
  <c r="Z590" i="1" s="1"/>
  <c r="E590" i="1"/>
  <c r="F590" i="1"/>
  <c r="AA590" i="1" s="1"/>
  <c r="G590" i="1"/>
  <c r="H590" i="1"/>
  <c r="I590" i="1"/>
  <c r="J590" i="1"/>
  <c r="K590" i="1"/>
  <c r="O590" i="1"/>
  <c r="C448" i="1"/>
  <c r="D448" i="1"/>
  <c r="Z448" i="1" s="1"/>
  <c r="E448" i="1"/>
  <c r="F448" i="1"/>
  <c r="AA448" i="1" s="1"/>
  <c r="G448" i="1"/>
  <c r="H448" i="1"/>
  <c r="I448" i="1"/>
  <c r="J448" i="1"/>
  <c r="K448" i="1"/>
  <c r="O448" i="1"/>
  <c r="C486" i="1"/>
  <c r="D486" i="1"/>
  <c r="Z486" i="1" s="1"/>
  <c r="E486" i="1"/>
  <c r="F486" i="1"/>
  <c r="AA486" i="1" s="1"/>
  <c r="G486" i="1"/>
  <c r="H486" i="1"/>
  <c r="I486" i="1"/>
  <c r="J486" i="1"/>
  <c r="K486" i="1"/>
  <c r="O486" i="1"/>
  <c r="C770" i="1"/>
  <c r="D770" i="1"/>
  <c r="Z770" i="1" s="1"/>
  <c r="E770" i="1"/>
  <c r="F770" i="1"/>
  <c r="AA770" i="1" s="1"/>
  <c r="G770" i="1"/>
  <c r="H770" i="1"/>
  <c r="I770" i="1"/>
  <c r="J770" i="1"/>
  <c r="K770" i="1"/>
  <c r="O770" i="1"/>
  <c r="C650" i="1"/>
  <c r="D650" i="1"/>
  <c r="Z650" i="1" s="1"/>
  <c r="E650" i="1"/>
  <c r="F650" i="1"/>
  <c r="AA650" i="1" s="1"/>
  <c r="G650" i="1"/>
  <c r="H650" i="1"/>
  <c r="I650" i="1"/>
  <c r="J650" i="1"/>
  <c r="K650" i="1"/>
  <c r="O650" i="1"/>
  <c r="C561" i="1"/>
  <c r="D561" i="1"/>
  <c r="Z561" i="1" s="1"/>
  <c r="E561" i="1"/>
  <c r="F561" i="1"/>
  <c r="AA561" i="1" s="1"/>
  <c r="G561" i="1"/>
  <c r="H561" i="1"/>
  <c r="I561" i="1"/>
  <c r="J561" i="1"/>
  <c r="K561" i="1"/>
  <c r="O561" i="1"/>
  <c r="C612" i="1"/>
  <c r="D612" i="1"/>
  <c r="Z612" i="1" s="1"/>
  <c r="E612" i="1"/>
  <c r="F612" i="1"/>
  <c r="AA612" i="1" s="1"/>
  <c r="G612" i="1"/>
  <c r="H612" i="1"/>
  <c r="I612" i="1"/>
  <c r="J612" i="1"/>
  <c r="K612" i="1"/>
  <c r="O612" i="1"/>
  <c r="C675" i="1"/>
  <c r="D675" i="1"/>
  <c r="Z675" i="1" s="1"/>
  <c r="E675" i="1"/>
  <c r="F675" i="1"/>
  <c r="AA675" i="1" s="1"/>
  <c r="G675" i="1"/>
  <c r="H675" i="1"/>
  <c r="I675" i="1"/>
  <c r="J675" i="1"/>
  <c r="K675" i="1"/>
  <c r="O675" i="1"/>
  <c r="C535" i="1"/>
  <c r="D535" i="1"/>
  <c r="Z535" i="1" s="1"/>
  <c r="E535" i="1"/>
  <c r="F535" i="1"/>
  <c r="AA535" i="1" s="1"/>
  <c r="G535" i="1"/>
  <c r="H535" i="1"/>
  <c r="I535" i="1"/>
  <c r="J535" i="1"/>
  <c r="K535" i="1"/>
  <c r="O535" i="1"/>
  <c r="C409" i="1"/>
  <c r="D409" i="1"/>
  <c r="Z409" i="1" s="1"/>
  <c r="E409" i="1"/>
  <c r="F409" i="1"/>
  <c r="AA409" i="1" s="1"/>
  <c r="G409" i="1"/>
  <c r="H409" i="1"/>
  <c r="I409" i="1"/>
  <c r="J409" i="1"/>
  <c r="K409" i="1"/>
  <c r="O409" i="1"/>
  <c r="C619" i="1"/>
  <c r="D619" i="1"/>
  <c r="Z619" i="1" s="1"/>
  <c r="E619" i="1"/>
  <c r="F619" i="1"/>
  <c r="AA619" i="1" s="1"/>
  <c r="G619" i="1"/>
  <c r="H619" i="1"/>
  <c r="I619" i="1"/>
  <c r="J619" i="1"/>
  <c r="K619" i="1"/>
  <c r="O619" i="1"/>
  <c r="C696" i="1"/>
  <c r="D696" i="1"/>
  <c r="Z696" i="1" s="1"/>
  <c r="E696" i="1"/>
  <c r="F696" i="1"/>
  <c r="AA696" i="1" s="1"/>
  <c r="G696" i="1"/>
  <c r="H696" i="1"/>
  <c r="I696" i="1"/>
  <c r="J696" i="1"/>
  <c r="K696" i="1"/>
  <c r="O696" i="1"/>
  <c r="C728" i="1"/>
  <c r="D728" i="1"/>
  <c r="Z728" i="1" s="1"/>
  <c r="E728" i="1"/>
  <c r="F728" i="1"/>
  <c r="AA728" i="1" s="1"/>
  <c r="G728" i="1"/>
  <c r="H728" i="1"/>
  <c r="I728" i="1"/>
  <c r="J728" i="1"/>
  <c r="K728" i="1"/>
  <c r="O728" i="1"/>
  <c r="C532" i="1"/>
  <c r="D532" i="1"/>
  <c r="Z532" i="1" s="1"/>
  <c r="E532" i="1"/>
  <c r="F532" i="1"/>
  <c r="AA532" i="1" s="1"/>
  <c r="G532" i="1"/>
  <c r="H532" i="1"/>
  <c r="I532" i="1"/>
  <c r="J532" i="1"/>
  <c r="K532" i="1"/>
  <c r="O532" i="1"/>
  <c r="C493" i="1"/>
  <c r="D493" i="1"/>
  <c r="Z493" i="1" s="1"/>
  <c r="E493" i="1"/>
  <c r="F493" i="1"/>
  <c r="AA493" i="1" s="1"/>
  <c r="G493" i="1"/>
  <c r="H493" i="1"/>
  <c r="I493" i="1"/>
  <c r="J493" i="1"/>
  <c r="K493" i="1"/>
  <c r="O493" i="1"/>
  <c r="C638" i="1"/>
  <c r="D638" i="1"/>
  <c r="Z638" i="1" s="1"/>
  <c r="E638" i="1"/>
  <c r="F638" i="1"/>
  <c r="AA638" i="1" s="1"/>
  <c r="G638" i="1"/>
  <c r="H638" i="1"/>
  <c r="I638" i="1"/>
  <c r="J638" i="1"/>
  <c r="K638" i="1"/>
  <c r="O638" i="1"/>
  <c r="C418" i="1"/>
  <c r="D418" i="1"/>
  <c r="Z418" i="1" s="1"/>
  <c r="E418" i="1"/>
  <c r="F418" i="1"/>
  <c r="AA418" i="1" s="1"/>
  <c r="G418" i="1"/>
  <c r="H418" i="1"/>
  <c r="I418" i="1"/>
  <c r="J418" i="1"/>
  <c r="K418" i="1"/>
  <c r="O418" i="1"/>
  <c r="C580" i="1"/>
  <c r="D580" i="1"/>
  <c r="Z580" i="1" s="1"/>
  <c r="E580" i="1"/>
  <c r="F580" i="1"/>
  <c r="AA580" i="1" s="1"/>
  <c r="G580" i="1"/>
  <c r="H580" i="1"/>
  <c r="I580" i="1"/>
  <c r="J580" i="1"/>
  <c r="K580" i="1"/>
  <c r="O580" i="1"/>
  <c r="C753" i="1"/>
  <c r="D753" i="1"/>
  <c r="Z753" i="1" s="1"/>
  <c r="E753" i="1"/>
  <c r="F753" i="1"/>
  <c r="AA753" i="1" s="1"/>
  <c r="G753" i="1"/>
  <c r="H753" i="1"/>
  <c r="I753" i="1"/>
  <c r="J753" i="1"/>
  <c r="K753" i="1"/>
  <c r="O753" i="1"/>
  <c r="C631" i="1"/>
  <c r="D631" i="1"/>
  <c r="Z631" i="1" s="1"/>
  <c r="E631" i="1"/>
  <c r="F631" i="1"/>
  <c r="AA631" i="1" s="1"/>
  <c r="G631" i="1"/>
  <c r="H631" i="1"/>
  <c r="I631" i="1"/>
  <c r="J631" i="1"/>
  <c r="K631" i="1"/>
  <c r="O631" i="1"/>
  <c r="C694" i="1"/>
  <c r="D694" i="1"/>
  <c r="Z694" i="1" s="1"/>
  <c r="E694" i="1"/>
  <c r="F694" i="1"/>
  <c r="AA694" i="1" s="1"/>
  <c r="G694" i="1"/>
  <c r="H694" i="1"/>
  <c r="I694" i="1"/>
  <c r="J694" i="1"/>
  <c r="K694" i="1"/>
  <c r="O694" i="1"/>
  <c r="C527" i="1"/>
  <c r="D527" i="1"/>
  <c r="Z527" i="1" s="1"/>
  <c r="E527" i="1"/>
  <c r="F527" i="1"/>
  <c r="AA527" i="1" s="1"/>
  <c r="G527" i="1"/>
  <c r="H527" i="1"/>
  <c r="I527" i="1"/>
  <c r="J527" i="1"/>
  <c r="K527" i="1"/>
  <c r="O527" i="1"/>
  <c r="C756" i="1"/>
  <c r="D756" i="1"/>
  <c r="Z756" i="1" s="1"/>
  <c r="E756" i="1"/>
  <c r="F756" i="1"/>
  <c r="AA756" i="1" s="1"/>
  <c r="G756" i="1"/>
  <c r="H756" i="1"/>
  <c r="I756" i="1"/>
  <c r="J756" i="1"/>
  <c r="K756" i="1"/>
  <c r="O756" i="1"/>
  <c r="C485" i="1"/>
  <c r="D485" i="1"/>
  <c r="Z485" i="1" s="1"/>
  <c r="E485" i="1"/>
  <c r="F485" i="1"/>
  <c r="AA485" i="1" s="1"/>
  <c r="G485" i="1"/>
  <c r="H485" i="1"/>
  <c r="I485" i="1"/>
  <c r="J485" i="1"/>
  <c r="K485" i="1"/>
  <c r="O485" i="1"/>
  <c r="C436" i="1"/>
  <c r="D436" i="1"/>
  <c r="Z436" i="1" s="1"/>
  <c r="E436" i="1"/>
  <c r="F436" i="1"/>
  <c r="AA436" i="1" s="1"/>
  <c r="G436" i="1"/>
  <c r="H436" i="1"/>
  <c r="I436" i="1"/>
  <c r="J436" i="1"/>
  <c r="K436" i="1"/>
  <c r="O436" i="1"/>
  <c r="C651" i="1"/>
  <c r="D651" i="1"/>
  <c r="Z651" i="1" s="1"/>
  <c r="E651" i="1"/>
  <c r="F651" i="1"/>
  <c r="AA651" i="1" s="1"/>
  <c r="G651" i="1"/>
  <c r="H651" i="1"/>
  <c r="I651" i="1"/>
  <c r="J651" i="1"/>
  <c r="K651" i="1"/>
  <c r="O651" i="1"/>
  <c r="C508" i="1"/>
  <c r="D508" i="1"/>
  <c r="Z508" i="1" s="1"/>
  <c r="E508" i="1"/>
  <c r="F508" i="1"/>
  <c r="AA508" i="1" s="1"/>
  <c r="G508" i="1"/>
  <c r="H508" i="1"/>
  <c r="I508" i="1"/>
  <c r="J508" i="1"/>
  <c r="K508" i="1"/>
  <c r="O508" i="1"/>
  <c r="C642" i="1"/>
  <c r="D642" i="1"/>
  <c r="Z642" i="1" s="1"/>
  <c r="E642" i="1"/>
  <c r="F642" i="1"/>
  <c r="AA642" i="1" s="1"/>
  <c r="G642" i="1"/>
  <c r="H642" i="1"/>
  <c r="I642" i="1"/>
  <c r="J642" i="1"/>
  <c r="K642" i="1"/>
  <c r="O642" i="1"/>
  <c r="C645" i="1"/>
  <c r="D645" i="1"/>
  <c r="Z645" i="1" s="1"/>
  <c r="E645" i="1"/>
  <c r="F645" i="1"/>
  <c r="AA645" i="1" s="1"/>
  <c r="G645" i="1"/>
  <c r="H645" i="1"/>
  <c r="I645" i="1"/>
  <c r="J645" i="1"/>
  <c r="K645" i="1"/>
  <c r="O645" i="1"/>
  <c r="C697" i="1"/>
  <c r="D697" i="1"/>
  <c r="Z697" i="1" s="1"/>
  <c r="E697" i="1"/>
  <c r="F697" i="1"/>
  <c r="AA697" i="1" s="1"/>
  <c r="G697" i="1"/>
  <c r="H697" i="1"/>
  <c r="I697" i="1"/>
  <c r="J697" i="1"/>
  <c r="K697" i="1"/>
  <c r="O697" i="1"/>
  <c r="C451" i="1"/>
  <c r="D451" i="1"/>
  <c r="Z451" i="1" s="1"/>
  <c r="E451" i="1"/>
  <c r="F451" i="1"/>
  <c r="AA451" i="1" s="1"/>
  <c r="G451" i="1"/>
  <c r="H451" i="1"/>
  <c r="I451" i="1"/>
  <c r="J451" i="1"/>
  <c r="K451" i="1"/>
  <c r="O451" i="1"/>
  <c r="C420" i="1"/>
  <c r="D420" i="1"/>
  <c r="Z420" i="1" s="1"/>
  <c r="E420" i="1"/>
  <c r="F420" i="1"/>
  <c r="AA420" i="1" s="1"/>
  <c r="G420" i="1"/>
  <c r="H420" i="1"/>
  <c r="I420" i="1"/>
  <c r="J420" i="1"/>
  <c r="K420" i="1"/>
  <c r="O420" i="1"/>
  <c r="C689" i="1"/>
  <c r="D689" i="1"/>
  <c r="Z689" i="1" s="1"/>
  <c r="E689" i="1"/>
  <c r="F689" i="1"/>
  <c r="AA689" i="1" s="1"/>
  <c r="G689" i="1"/>
  <c r="H689" i="1"/>
  <c r="I689" i="1"/>
  <c r="J689" i="1"/>
  <c r="K689" i="1"/>
  <c r="O689" i="1"/>
  <c r="C630" i="1"/>
  <c r="D630" i="1"/>
  <c r="Z630" i="1" s="1"/>
  <c r="E630" i="1"/>
  <c r="F630" i="1"/>
  <c r="AA630" i="1" s="1"/>
  <c r="G630" i="1"/>
  <c r="H630" i="1"/>
  <c r="I630" i="1"/>
  <c r="J630" i="1"/>
  <c r="K630" i="1"/>
  <c r="O630" i="1"/>
  <c r="C545" i="1"/>
  <c r="D545" i="1"/>
  <c r="Z545" i="1" s="1"/>
  <c r="E545" i="1"/>
  <c r="F545" i="1"/>
  <c r="AA545" i="1" s="1"/>
  <c r="G545" i="1"/>
  <c r="H545" i="1"/>
  <c r="I545" i="1"/>
  <c r="J545" i="1"/>
  <c r="K545" i="1"/>
  <c r="O545" i="1"/>
  <c r="C550" i="1"/>
  <c r="D550" i="1"/>
  <c r="Z550" i="1" s="1"/>
  <c r="E550" i="1"/>
  <c r="F550" i="1"/>
  <c r="AA550" i="1" s="1"/>
  <c r="G550" i="1"/>
  <c r="H550" i="1"/>
  <c r="I550" i="1"/>
  <c r="J550" i="1"/>
  <c r="K550" i="1"/>
  <c r="O550" i="1"/>
  <c r="C775" i="1"/>
  <c r="D775" i="1"/>
  <c r="Z775" i="1" s="1"/>
  <c r="E775" i="1"/>
  <c r="F775" i="1"/>
  <c r="AA775" i="1" s="1"/>
  <c r="G775" i="1"/>
  <c r="H775" i="1"/>
  <c r="I775" i="1"/>
  <c r="J775" i="1"/>
  <c r="K775" i="1"/>
  <c r="O775" i="1"/>
  <c r="C522" i="1"/>
  <c r="D522" i="1"/>
  <c r="Z522" i="1" s="1"/>
  <c r="E522" i="1"/>
  <c r="F522" i="1"/>
  <c r="AA522" i="1" s="1"/>
  <c r="G522" i="1"/>
  <c r="H522" i="1"/>
  <c r="I522" i="1"/>
  <c r="J522" i="1"/>
  <c r="K522" i="1"/>
  <c r="O522" i="1"/>
  <c r="C646" i="1"/>
  <c r="D646" i="1"/>
  <c r="Z646" i="1" s="1"/>
  <c r="E646" i="1"/>
  <c r="F646" i="1"/>
  <c r="AA646" i="1" s="1"/>
  <c r="G646" i="1"/>
  <c r="H646" i="1"/>
  <c r="I646" i="1"/>
  <c r="J646" i="1"/>
  <c r="K646" i="1"/>
  <c r="O646" i="1"/>
  <c r="C601" i="1"/>
  <c r="D601" i="1"/>
  <c r="Z601" i="1" s="1"/>
  <c r="E601" i="1"/>
  <c r="F601" i="1"/>
  <c r="AA601" i="1" s="1"/>
  <c r="G601" i="1"/>
  <c r="H601" i="1"/>
  <c r="I601" i="1"/>
  <c r="J601" i="1"/>
  <c r="K601" i="1"/>
  <c r="O601" i="1"/>
  <c r="C525" i="1"/>
  <c r="D525" i="1"/>
  <c r="Z525" i="1" s="1"/>
  <c r="E525" i="1"/>
  <c r="F525" i="1"/>
  <c r="AA525" i="1" s="1"/>
  <c r="G525" i="1"/>
  <c r="H525" i="1"/>
  <c r="I525" i="1"/>
  <c r="J525" i="1"/>
  <c r="K525" i="1"/>
  <c r="O525" i="1"/>
  <c r="C468" i="1"/>
  <c r="D468" i="1"/>
  <c r="Z468" i="1" s="1"/>
  <c r="E468" i="1"/>
  <c r="F468" i="1"/>
  <c r="AA468" i="1" s="1"/>
  <c r="G468" i="1"/>
  <c r="H468" i="1"/>
  <c r="I468" i="1"/>
  <c r="J468" i="1"/>
  <c r="K468" i="1"/>
  <c r="O468" i="1"/>
  <c r="C732" i="1"/>
  <c r="D732" i="1"/>
  <c r="Z732" i="1" s="1"/>
  <c r="E732" i="1"/>
  <c r="F732" i="1"/>
  <c r="AA732" i="1" s="1"/>
  <c r="G732" i="1"/>
  <c r="H732" i="1"/>
  <c r="I732" i="1"/>
  <c r="J732" i="1"/>
  <c r="K732" i="1"/>
  <c r="O732" i="1"/>
  <c r="C600" i="1"/>
  <c r="D600" i="1"/>
  <c r="Z600" i="1" s="1"/>
  <c r="E600" i="1"/>
  <c r="F600" i="1"/>
  <c r="AA600" i="1" s="1"/>
  <c r="G600" i="1"/>
  <c r="H600" i="1"/>
  <c r="I600" i="1"/>
  <c r="J600" i="1"/>
  <c r="K600" i="1"/>
  <c r="O600" i="1"/>
  <c r="C660" i="1"/>
  <c r="D660" i="1"/>
  <c r="Z660" i="1" s="1"/>
  <c r="E660" i="1"/>
  <c r="F660" i="1"/>
  <c r="AA660" i="1" s="1"/>
  <c r="G660" i="1"/>
  <c r="H660" i="1"/>
  <c r="I660" i="1"/>
  <c r="J660" i="1"/>
  <c r="K660" i="1"/>
  <c r="O660" i="1"/>
  <c r="C780" i="1"/>
  <c r="D780" i="1"/>
  <c r="Z780" i="1" s="1"/>
  <c r="E780" i="1"/>
  <c r="F780" i="1"/>
  <c r="AA780" i="1" s="1"/>
  <c r="G780" i="1"/>
  <c r="H780" i="1"/>
  <c r="I780" i="1"/>
  <c r="J780" i="1"/>
  <c r="K780" i="1"/>
  <c r="O780" i="1"/>
  <c r="C594" i="1"/>
  <c r="D594" i="1"/>
  <c r="Z594" i="1" s="1"/>
  <c r="E594" i="1"/>
  <c r="F594" i="1"/>
  <c r="AA594" i="1" s="1"/>
  <c r="G594" i="1"/>
  <c r="H594" i="1"/>
  <c r="I594" i="1"/>
  <c r="J594" i="1"/>
  <c r="K594" i="1"/>
  <c r="O594" i="1"/>
  <c r="C724" i="1"/>
  <c r="D724" i="1"/>
  <c r="Z724" i="1" s="1"/>
  <c r="E724" i="1"/>
  <c r="F724" i="1"/>
  <c r="AA724" i="1" s="1"/>
  <c r="G724" i="1"/>
  <c r="H724" i="1"/>
  <c r="I724" i="1"/>
  <c r="J724" i="1"/>
  <c r="K724" i="1"/>
  <c r="O724" i="1"/>
  <c r="C402" i="1"/>
  <c r="D402" i="1"/>
  <c r="Z402" i="1" s="1"/>
  <c r="E402" i="1"/>
  <c r="F402" i="1"/>
  <c r="AA402" i="1" s="1"/>
  <c r="G402" i="1"/>
  <c r="H402" i="1"/>
  <c r="I402" i="1"/>
  <c r="J402" i="1"/>
  <c r="K402" i="1"/>
  <c r="O402" i="1"/>
  <c r="C566" i="1"/>
  <c r="D566" i="1"/>
  <c r="Z566" i="1" s="1"/>
  <c r="E566" i="1"/>
  <c r="F566" i="1"/>
  <c r="AA566" i="1" s="1"/>
  <c r="G566" i="1"/>
  <c r="H566" i="1"/>
  <c r="I566" i="1"/>
  <c r="J566" i="1"/>
  <c r="K566" i="1"/>
  <c r="O566" i="1"/>
  <c r="C541" i="1"/>
  <c r="D541" i="1"/>
  <c r="Z541" i="1" s="1"/>
  <c r="E541" i="1"/>
  <c r="F541" i="1"/>
  <c r="AA541" i="1" s="1"/>
  <c r="G541" i="1"/>
  <c r="H541" i="1"/>
  <c r="I541" i="1"/>
  <c r="J541" i="1"/>
  <c r="K541" i="1"/>
  <c r="O541" i="1"/>
  <c r="C755" i="1"/>
  <c r="D755" i="1"/>
  <c r="Z755" i="1" s="1"/>
  <c r="E755" i="1"/>
  <c r="F755" i="1"/>
  <c r="AA755" i="1" s="1"/>
  <c r="G755" i="1"/>
  <c r="H755" i="1"/>
  <c r="I755" i="1"/>
  <c r="J755" i="1"/>
  <c r="K755" i="1"/>
  <c r="O755" i="1"/>
  <c r="C617" i="1"/>
  <c r="D617" i="1"/>
  <c r="Z617" i="1" s="1"/>
  <c r="E617" i="1"/>
  <c r="F617" i="1"/>
  <c r="AA617" i="1" s="1"/>
  <c r="G617" i="1"/>
  <c r="H617" i="1"/>
  <c r="I617" i="1"/>
  <c r="J617" i="1"/>
  <c r="K617" i="1"/>
  <c r="O617" i="1"/>
  <c r="C703" i="1"/>
  <c r="D703" i="1"/>
  <c r="Z703" i="1" s="1"/>
  <c r="E703" i="1"/>
  <c r="F703" i="1"/>
  <c r="AA703" i="1" s="1"/>
  <c r="G703" i="1"/>
  <c r="H703" i="1"/>
  <c r="I703" i="1"/>
  <c r="J703" i="1"/>
  <c r="K703" i="1"/>
  <c r="O703" i="1"/>
  <c r="C491" i="1"/>
  <c r="D491" i="1"/>
  <c r="Z491" i="1" s="1"/>
  <c r="E491" i="1"/>
  <c r="F491" i="1"/>
  <c r="AA491" i="1" s="1"/>
  <c r="G491" i="1"/>
  <c r="H491" i="1"/>
  <c r="I491" i="1"/>
  <c r="J491" i="1"/>
  <c r="K491" i="1"/>
  <c r="O491" i="1"/>
  <c r="C758" i="1"/>
  <c r="D758" i="1"/>
  <c r="Z758" i="1" s="1"/>
  <c r="E758" i="1"/>
  <c r="F758" i="1"/>
  <c r="AA758" i="1" s="1"/>
  <c r="G758" i="1"/>
  <c r="H758" i="1"/>
  <c r="I758" i="1"/>
  <c r="J758" i="1"/>
  <c r="K758" i="1"/>
  <c r="O758" i="1"/>
  <c r="C502" i="1"/>
  <c r="D502" i="1"/>
  <c r="Z502" i="1" s="1"/>
  <c r="E502" i="1"/>
  <c r="F502" i="1"/>
  <c r="AA502" i="1" s="1"/>
  <c r="G502" i="1"/>
  <c r="H502" i="1"/>
  <c r="I502" i="1"/>
  <c r="J502" i="1"/>
  <c r="K502" i="1"/>
  <c r="O502" i="1"/>
  <c r="C685" i="1"/>
  <c r="D685" i="1"/>
  <c r="Z685" i="1" s="1"/>
  <c r="E685" i="1"/>
  <c r="F685" i="1"/>
  <c r="AA685" i="1" s="1"/>
  <c r="G685" i="1"/>
  <c r="H685" i="1"/>
  <c r="I685" i="1"/>
  <c r="J685" i="1"/>
  <c r="K685" i="1"/>
  <c r="O685" i="1"/>
  <c r="C734" i="1"/>
  <c r="D734" i="1"/>
  <c r="Z734" i="1" s="1"/>
  <c r="E734" i="1"/>
  <c r="F734" i="1"/>
  <c r="AA734" i="1" s="1"/>
  <c r="G734" i="1"/>
  <c r="H734" i="1"/>
  <c r="I734" i="1"/>
  <c r="J734" i="1"/>
  <c r="K734" i="1"/>
  <c r="O734" i="1"/>
  <c r="C465" i="1"/>
  <c r="D465" i="1"/>
  <c r="Z465" i="1" s="1"/>
  <c r="E465" i="1"/>
  <c r="F465" i="1"/>
  <c r="AA465" i="1" s="1"/>
  <c r="G465" i="1"/>
  <c r="H465" i="1"/>
  <c r="I465" i="1"/>
  <c r="J465" i="1"/>
  <c r="K465" i="1"/>
  <c r="O465" i="1"/>
  <c r="C785" i="1"/>
  <c r="D785" i="1"/>
  <c r="Z785" i="1" s="1"/>
  <c r="E785" i="1"/>
  <c r="F785" i="1"/>
  <c r="AA785" i="1" s="1"/>
  <c r="G785" i="1"/>
  <c r="H785" i="1"/>
  <c r="I785" i="1"/>
  <c r="J785" i="1"/>
  <c r="K785" i="1"/>
  <c r="O785" i="1"/>
  <c r="C633" i="1"/>
  <c r="D633" i="1"/>
  <c r="Z633" i="1" s="1"/>
  <c r="E633" i="1"/>
  <c r="F633" i="1"/>
  <c r="AA633" i="1" s="1"/>
  <c r="G633" i="1"/>
  <c r="H633" i="1"/>
  <c r="I633" i="1"/>
  <c r="J633" i="1"/>
  <c r="K633" i="1"/>
  <c r="O633" i="1"/>
  <c r="C531" i="1"/>
  <c r="D531" i="1"/>
  <c r="Z531" i="1" s="1"/>
  <c r="E531" i="1"/>
  <c r="F531" i="1"/>
  <c r="AA531" i="1" s="1"/>
  <c r="G531" i="1"/>
  <c r="H531" i="1"/>
  <c r="I531" i="1"/>
  <c r="J531" i="1"/>
  <c r="K531" i="1"/>
  <c r="O531" i="1"/>
  <c r="C564" i="1"/>
  <c r="D564" i="1"/>
  <c r="Z564" i="1" s="1"/>
  <c r="E564" i="1"/>
  <c r="F564" i="1"/>
  <c r="AA564" i="1" s="1"/>
  <c r="G564" i="1"/>
  <c r="H564" i="1"/>
  <c r="I564" i="1"/>
  <c r="J564" i="1"/>
  <c r="K564" i="1"/>
  <c r="O564" i="1"/>
  <c r="C587" i="1"/>
  <c r="D587" i="1"/>
  <c r="Z587" i="1" s="1"/>
  <c r="E587" i="1"/>
  <c r="F587" i="1"/>
  <c r="AA587" i="1" s="1"/>
  <c r="G587" i="1"/>
  <c r="H587" i="1"/>
  <c r="I587" i="1"/>
  <c r="J587" i="1"/>
  <c r="K587" i="1"/>
  <c r="O587" i="1"/>
  <c r="C636" i="1"/>
  <c r="D636" i="1"/>
  <c r="Z636" i="1" s="1"/>
  <c r="E636" i="1"/>
  <c r="F636" i="1"/>
  <c r="AA636" i="1" s="1"/>
  <c r="G636" i="1"/>
  <c r="H636" i="1"/>
  <c r="I636" i="1"/>
  <c r="J636" i="1"/>
  <c r="K636" i="1"/>
  <c r="O636" i="1"/>
  <c r="C500" i="1"/>
  <c r="D500" i="1"/>
  <c r="Z500" i="1" s="1"/>
  <c r="E500" i="1"/>
  <c r="F500" i="1"/>
  <c r="AA500" i="1" s="1"/>
  <c r="G500" i="1"/>
  <c r="H500" i="1"/>
  <c r="I500" i="1"/>
  <c r="J500" i="1"/>
  <c r="K500" i="1"/>
  <c r="O500" i="1"/>
  <c r="C705" i="1"/>
  <c r="D705" i="1"/>
  <c r="Z705" i="1" s="1"/>
  <c r="E705" i="1"/>
  <c r="F705" i="1"/>
  <c r="AA705" i="1" s="1"/>
  <c r="G705" i="1"/>
  <c r="H705" i="1"/>
  <c r="I705" i="1"/>
  <c r="J705" i="1"/>
  <c r="K705" i="1"/>
  <c r="O705" i="1"/>
  <c r="C530" i="1"/>
  <c r="D530" i="1"/>
  <c r="Z530" i="1" s="1"/>
  <c r="E530" i="1"/>
  <c r="F530" i="1"/>
  <c r="AA530" i="1" s="1"/>
  <c r="G530" i="1"/>
  <c r="H530" i="1"/>
  <c r="I530" i="1"/>
  <c r="J530" i="1"/>
  <c r="K530" i="1"/>
  <c r="O530" i="1"/>
  <c r="C752" i="1"/>
  <c r="D752" i="1"/>
  <c r="Z752" i="1" s="1"/>
  <c r="E752" i="1"/>
  <c r="F752" i="1"/>
  <c r="AA752" i="1" s="1"/>
  <c r="G752" i="1"/>
  <c r="H752" i="1"/>
  <c r="I752" i="1"/>
  <c r="J752" i="1"/>
  <c r="K752" i="1"/>
  <c r="O752" i="1"/>
  <c r="C710" i="1"/>
  <c r="D710" i="1"/>
  <c r="Z710" i="1" s="1"/>
  <c r="E710" i="1"/>
  <c r="F710" i="1"/>
  <c r="AA710" i="1" s="1"/>
  <c r="G710" i="1"/>
  <c r="H710" i="1"/>
  <c r="I710" i="1"/>
  <c r="J710" i="1"/>
  <c r="K710" i="1"/>
  <c r="O710" i="1"/>
  <c r="C536" i="1"/>
  <c r="D536" i="1"/>
  <c r="Z536" i="1" s="1"/>
  <c r="E536" i="1"/>
  <c r="F536" i="1"/>
  <c r="AA536" i="1" s="1"/>
  <c r="G536" i="1"/>
  <c r="H536" i="1"/>
  <c r="I536" i="1"/>
  <c r="J536" i="1"/>
  <c r="K536" i="1"/>
  <c r="O536" i="1"/>
  <c r="C663" i="1"/>
  <c r="D663" i="1"/>
  <c r="Z663" i="1" s="1"/>
  <c r="E663" i="1"/>
  <c r="F663" i="1"/>
  <c r="AA663" i="1" s="1"/>
  <c r="G663" i="1"/>
  <c r="H663" i="1"/>
  <c r="I663" i="1"/>
  <c r="J663" i="1"/>
  <c r="K663" i="1"/>
  <c r="O663" i="1"/>
  <c r="C647" i="1"/>
  <c r="D647" i="1"/>
  <c r="Z647" i="1" s="1"/>
  <c r="E647" i="1"/>
  <c r="F647" i="1"/>
  <c r="AA647" i="1" s="1"/>
  <c r="G647" i="1"/>
  <c r="H647" i="1"/>
  <c r="I647" i="1"/>
  <c r="J647" i="1"/>
  <c r="K647" i="1"/>
  <c r="O647" i="1"/>
  <c r="C487" i="1"/>
  <c r="D487" i="1"/>
  <c r="Z487" i="1" s="1"/>
  <c r="E487" i="1"/>
  <c r="F487" i="1"/>
  <c r="AA487" i="1" s="1"/>
  <c r="G487" i="1"/>
  <c r="H487" i="1"/>
  <c r="I487" i="1"/>
  <c r="J487" i="1"/>
  <c r="K487" i="1"/>
  <c r="O487" i="1"/>
  <c r="C722" i="1"/>
  <c r="D722" i="1"/>
  <c r="Z722" i="1" s="1"/>
  <c r="E722" i="1"/>
  <c r="F722" i="1"/>
  <c r="AA722" i="1" s="1"/>
  <c r="G722" i="1"/>
  <c r="H722" i="1"/>
  <c r="I722" i="1"/>
  <c r="J722" i="1"/>
  <c r="K722" i="1"/>
  <c r="O722" i="1"/>
  <c r="C604" i="1"/>
  <c r="D604" i="1"/>
  <c r="Z604" i="1" s="1"/>
  <c r="E604" i="1"/>
  <c r="F604" i="1"/>
  <c r="AA604" i="1" s="1"/>
  <c r="G604" i="1"/>
  <c r="H604" i="1"/>
  <c r="I604" i="1"/>
  <c r="J604" i="1"/>
  <c r="K604" i="1"/>
  <c r="O604" i="1"/>
  <c r="C454" i="1"/>
  <c r="D454" i="1"/>
  <c r="Z454" i="1" s="1"/>
  <c r="E454" i="1"/>
  <c r="F454" i="1"/>
  <c r="AA454" i="1" s="1"/>
  <c r="G454" i="1"/>
  <c r="H454" i="1"/>
  <c r="I454" i="1"/>
  <c r="J454" i="1"/>
  <c r="K454" i="1"/>
  <c r="O454" i="1"/>
  <c r="C760" i="1"/>
  <c r="D760" i="1"/>
  <c r="Z760" i="1" s="1"/>
  <c r="E760" i="1"/>
  <c r="F760" i="1"/>
  <c r="AA760" i="1" s="1"/>
  <c r="G760" i="1"/>
  <c r="H760" i="1"/>
  <c r="I760" i="1"/>
  <c r="J760" i="1"/>
  <c r="K760" i="1"/>
  <c r="O760" i="1"/>
  <c r="C506" i="1"/>
  <c r="D506" i="1"/>
  <c r="Z506" i="1" s="1"/>
  <c r="E506" i="1"/>
  <c r="F506" i="1"/>
  <c r="AA506" i="1" s="1"/>
  <c r="G506" i="1"/>
  <c r="H506" i="1"/>
  <c r="I506" i="1"/>
  <c r="J506" i="1"/>
  <c r="K506" i="1"/>
  <c r="O506" i="1"/>
  <c r="C637" i="1"/>
  <c r="D637" i="1"/>
  <c r="Z637" i="1" s="1"/>
  <c r="E637" i="1"/>
  <c r="F637" i="1"/>
  <c r="AA637" i="1" s="1"/>
  <c r="G637" i="1"/>
  <c r="H637" i="1"/>
  <c r="I637" i="1"/>
  <c r="J637" i="1"/>
  <c r="K637" i="1"/>
  <c r="O637" i="1"/>
  <c r="C439" i="1"/>
  <c r="D439" i="1"/>
  <c r="Z439" i="1" s="1"/>
  <c r="E439" i="1"/>
  <c r="F439" i="1"/>
  <c r="AA439" i="1" s="1"/>
  <c r="G439" i="1"/>
  <c r="H439" i="1"/>
  <c r="I439" i="1"/>
  <c r="J439" i="1"/>
  <c r="K439" i="1"/>
  <c r="O439" i="1"/>
  <c r="C721" i="1"/>
  <c r="D721" i="1"/>
  <c r="Z721" i="1" s="1"/>
  <c r="E721" i="1"/>
  <c r="F721" i="1"/>
  <c r="AA721" i="1" s="1"/>
  <c r="G721" i="1"/>
  <c r="H721" i="1"/>
  <c r="I721" i="1"/>
  <c r="J721" i="1"/>
  <c r="K721" i="1"/>
  <c r="O721" i="1"/>
  <c r="C515" i="1"/>
  <c r="D515" i="1"/>
  <c r="Z515" i="1" s="1"/>
  <c r="E515" i="1"/>
  <c r="F515" i="1"/>
  <c r="AA515" i="1" s="1"/>
  <c r="G515" i="1"/>
  <c r="H515" i="1"/>
  <c r="I515" i="1"/>
  <c r="J515" i="1"/>
  <c r="K515" i="1"/>
  <c r="O515" i="1"/>
  <c r="C563" i="1"/>
  <c r="D563" i="1"/>
  <c r="Z563" i="1" s="1"/>
  <c r="E563" i="1"/>
  <c r="F563" i="1"/>
  <c r="AA563" i="1" s="1"/>
  <c r="G563" i="1"/>
  <c r="H563" i="1"/>
  <c r="I563" i="1"/>
  <c r="J563" i="1"/>
  <c r="K563" i="1"/>
  <c r="O563" i="1"/>
  <c r="C413" i="1"/>
  <c r="D413" i="1"/>
  <c r="Z413" i="1" s="1"/>
  <c r="E413" i="1"/>
  <c r="F413" i="1"/>
  <c r="AA413" i="1" s="1"/>
  <c r="G413" i="1"/>
  <c r="H413" i="1"/>
  <c r="I413" i="1"/>
  <c r="J413" i="1"/>
  <c r="K413" i="1"/>
  <c r="O413" i="1"/>
  <c r="C682" i="1"/>
  <c r="D682" i="1"/>
  <c r="Z682" i="1" s="1"/>
  <c r="E682" i="1"/>
  <c r="F682" i="1"/>
  <c r="AA682" i="1" s="1"/>
  <c r="G682" i="1"/>
  <c r="H682" i="1"/>
  <c r="I682" i="1"/>
  <c r="J682" i="1"/>
  <c r="K682" i="1"/>
  <c r="O682" i="1"/>
  <c r="C537" i="1"/>
  <c r="D537" i="1"/>
  <c r="Z537" i="1" s="1"/>
  <c r="E537" i="1"/>
  <c r="F537" i="1"/>
  <c r="AA537" i="1" s="1"/>
  <c r="G537" i="1"/>
  <c r="H537" i="1"/>
  <c r="I537" i="1"/>
  <c r="J537" i="1"/>
  <c r="K537" i="1"/>
  <c r="O537" i="1"/>
  <c r="C744" i="1"/>
  <c r="D744" i="1"/>
  <c r="Z744" i="1" s="1"/>
  <c r="E744" i="1"/>
  <c r="F744" i="1"/>
  <c r="AA744" i="1" s="1"/>
  <c r="G744" i="1"/>
  <c r="H744" i="1"/>
  <c r="I744" i="1"/>
  <c r="J744" i="1"/>
  <c r="K744" i="1"/>
  <c r="O744" i="1"/>
  <c r="C546" i="1"/>
  <c r="D546" i="1"/>
  <c r="Z546" i="1" s="1"/>
  <c r="E546" i="1"/>
  <c r="F546" i="1"/>
  <c r="AA546" i="1" s="1"/>
  <c r="G546" i="1"/>
  <c r="H546" i="1"/>
  <c r="I546" i="1"/>
  <c r="J546" i="1"/>
  <c r="K546" i="1"/>
  <c r="O546" i="1"/>
  <c r="C428" i="1"/>
  <c r="D428" i="1"/>
  <c r="Z428" i="1" s="1"/>
  <c r="E428" i="1"/>
  <c r="F428" i="1"/>
  <c r="AA428" i="1" s="1"/>
  <c r="G428" i="1"/>
  <c r="H428" i="1"/>
  <c r="I428" i="1"/>
  <c r="J428" i="1"/>
  <c r="K428" i="1"/>
  <c r="O428" i="1"/>
  <c r="C467" i="1"/>
  <c r="D467" i="1"/>
  <c r="Z467" i="1" s="1"/>
  <c r="E467" i="1"/>
  <c r="F467" i="1"/>
  <c r="AA467" i="1" s="1"/>
  <c r="G467" i="1"/>
  <c r="H467" i="1"/>
  <c r="I467" i="1"/>
  <c r="J467" i="1"/>
  <c r="K467" i="1"/>
  <c r="O467" i="1"/>
  <c r="C582" i="1"/>
  <c r="D582" i="1"/>
  <c r="Z582" i="1" s="1"/>
  <c r="E582" i="1"/>
  <c r="F582" i="1"/>
  <c r="AA582" i="1" s="1"/>
  <c r="G582" i="1"/>
  <c r="H582" i="1"/>
  <c r="I582" i="1"/>
  <c r="J582" i="1"/>
  <c r="K582" i="1"/>
  <c r="O582" i="1"/>
  <c r="C571" i="1"/>
  <c r="D571" i="1"/>
  <c r="Z571" i="1" s="1"/>
  <c r="E571" i="1"/>
  <c r="F571" i="1"/>
  <c r="AA571" i="1" s="1"/>
  <c r="G571" i="1"/>
  <c r="H571" i="1"/>
  <c r="I571" i="1"/>
  <c r="J571" i="1"/>
  <c r="K571" i="1"/>
  <c r="O571" i="1"/>
  <c r="C430" i="1"/>
  <c r="D430" i="1"/>
  <c r="Z430" i="1" s="1"/>
  <c r="E430" i="1"/>
  <c r="F430" i="1"/>
  <c r="AA430" i="1" s="1"/>
  <c r="G430" i="1"/>
  <c r="H430" i="1"/>
  <c r="I430" i="1"/>
  <c r="J430" i="1"/>
  <c r="K430" i="1"/>
  <c r="O430" i="1"/>
  <c r="C519" i="1"/>
  <c r="D519" i="1"/>
  <c r="Z519" i="1" s="1"/>
  <c r="E519" i="1"/>
  <c r="F519" i="1"/>
  <c r="AA519" i="1" s="1"/>
  <c r="G519" i="1"/>
  <c r="H519" i="1"/>
  <c r="I519" i="1"/>
  <c r="J519" i="1"/>
  <c r="K519" i="1"/>
  <c r="O519" i="1"/>
  <c r="C709" i="1"/>
  <c r="D709" i="1"/>
  <c r="Z709" i="1" s="1"/>
  <c r="E709" i="1"/>
  <c r="F709" i="1"/>
  <c r="AA709" i="1" s="1"/>
  <c r="G709" i="1"/>
  <c r="H709" i="1"/>
  <c r="I709" i="1"/>
  <c r="J709" i="1"/>
  <c r="K709" i="1"/>
  <c r="O709" i="1"/>
  <c r="C466" i="1"/>
  <c r="D466" i="1"/>
  <c r="Z466" i="1" s="1"/>
  <c r="E466" i="1"/>
  <c r="F466" i="1"/>
  <c r="AA466" i="1" s="1"/>
  <c r="G466" i="1"/>
  <c r="H466" i="1"/>
  <c r="I466" i="1"/>
  <c r="J466" i="1"/>
  <c r="K466" i="1"/>
  <c r="O466" i="1"/>
  <c r="C450" i="1"/>
  <c r="D450" i="1"/>
  <c r="Z450" i="1" s="1"/>
  <c r="E450" i="1"/>
  <c r="F450" i="1"/>
  <c r="AA450" i="1" s="1"/>
  <c r="G450" i="1"/>
  <c r="H450" i="1"/>
  <c r="I450" i="1"/>
  <c r="J450" i="1"/>
  <c r="K450" i="1"/>
  <c r="O450" i="1"/>
  <c r="C551" i="1"/>
  <c r="D551" i="1"/>
  <c r="Z551" i="1" s="1"/>
  <c r="E551" i="1"/>
  <c r="F551" i="1"/>
  <c r="AA551" i="1" s="1"/>
  <c r="G551" i="1"/>
  <c r="H551" i="1"/>
  <c r="I551" i="1"/>
  <c r="J551" i="1"/>
  <c r="K551" i="1"/>
  <c r="O551" i="1"/>
  <c r="C723" i="1"/>
  <c r="D723" i="1"/>
  <c r="Z723" i="1" s="1"/>
  <c r="E723" i="1"/>
  <c r="F723" i="1"/>
  <c r="AA723" i="1" s="1"/>
  <c r="G723" i="1"/>
  <c r="H723" i="1"/>
  <c r="I723" i="1"/>
  <c r="J723" i="1"/>
  <c r="K723" i="1"/>
  <c r="O723" i="1"/>
  <c r="C458" i="1"/>
  <c r="D458" i="1"/>
  <c r="Z458" i="1" s="1"/>
  <c r="E458" i="1"/>
  <c r="F458" i="1"/>
  <c r="AA458" i="1" s="1"/>
  <c r="G458" i="1"/>
  <c r="H458" i="1"/>
  <c r="I458" i="1"/>
  <c r="J458" i="1"/>
  <c r="K458" i="1"/>
  <c r="O458" i="1"/>
  <c r="C764" i="1"/>
  <c r="D764" i="1"/>
  <c r="Z764" i="1" s="1"/>
  <c r="E764" i="1"/>
  <c r="F764" i="1"/>
  <c r="AA764" i="1" s="1"/>
  <c r="G764" i="1"/>
  <c r="H764" i="1"/>
  <c r="I764" i="1"/>
  <c r="J764" i="1"/>
  <c r="K764" i="1"/>
  <c r="O764" i="1"/>
  <c r="C781" i="1"/>
  <c r="D781" i="1"/>
  <c r="Z781" i="1" s="1"/>
  <c r="E781" i="1"/>
  <c r="F781" i="1"/>
  <c r="AA781" i="1" s="1"/>
  <c r="G781" i="1"/>
  <c r="H781" i="1"/>
  <c r="I781" i="1"/>
  <c r="J781" i="1"/>
  <c r="K781" i="1"/>
  <c r="O781" i="1"/>
  <c r="C787" i="1"/>
  <c r="D787" i="1"/>
  <c r="Z787" i="1" s="1"/>
  <c r="E787" i="1"/>
  <c r="F787" i="1"/>
  <c r="AA787" i="1" s="1"/>
  <c r="G787" i="1"/>
  <c r="H787" i="1"/>
  <c r="I787" i="1"/>
  <c r="J787" i="1"/>
  <c r="K787" i="1"/>
  <c r="O787" i="1"/>
  <c r="C504" i="1"/>
  <c r="D504" i="1"/>
  <c r="Z504" i="1" s="1"/>
  <c r="E504" i="1"/>
  <c r="F504" i="1"/>
  <c r="AA504" i="1" s="1"/>
  <c r="G504" i="1"/>
  <c r="H504" i="1"/>
  <c r="I504" i="1"/>
  <c r="J504" i="1"/>
  <c r="K504" i="1"/>
  <c r="O504" i="1"/>
  <c r="C592" i="1"/>
  <c r="D592" i="1"/>
  <c r="Z592" i="1" s="1"/>
  <c r="E592" i="1"/>
  <c r="F592" i="1"/>
  <c r="AA592" i="1" s="1"/>
  <c r="G592" i="1"/>
  <c r="H592" i="1"/>
  <c r="I592" i="1"/>
  <c r="J592" i="1"/>
  <c r="K592" i="1"/>
  <c r="O592" i="1"/>
  <c r="C567" i="1"/>
  <c r="D567" i="1"/>
  <c r="Z567" i="1" s="1"/>
  <c r="E567" i="1"/>
  <c r="F567" i="1"/>
  <c r="AA567" i="1" s="1"/>
  <c r="G567" i="1"/>
  <c r="H567" i="1"/>
  <c r="I567" i="1"/>
  <c r="J567" i="1"/>
  <c r="K567" i="1"/>
  <c r="O567" i="1"/>
  <c r="C620" i="1"/>
  <c r="D620" i="1"/>
  <c r="Z620" i="1" s="1"/>
  <c r="E620" i="1"/>
  <c r="F620" i="1"/>
  <c r="AA620" i="1" s="1"/>
  <c r="G620" i="1"/>
  <c r="H620" i="1"/>
  <c r="I620" i="1"/>
  <c r="J620" i="1"/>
  <c r="K620" i="1"/>
  <c r="O620" i="1"/>
  <c r="C510" i="1"/>
  <c r="D510" i="1"/>
  <c r="Z510" i="1" s="1"/>
  <c r="E510" i="1"/>
  <c r="F510" i="1"/>
  <c r="AA510" i="1" s="1"/>
  <c r="G510" i="1"/>
  <c r="H510" i="1"/>
  <c r="I510" i="1"/>
  <c r="J510" i="1"/>
  <c r="K510" i="1"/>
  <c r="O510" i="1"/>
  <c r="C790" i="1"/>
  <c r="D790" i="1"/>
  <c r="Z790" i="1" s="1"/>
  <c r="E790" i="1"/>
  <c r="F790" i="1"/>
  <c r="AA790" i="1" s="1"/>
  <c r="G790" i="1"/>
  <c r="H790" i="1"/>
  <c r="I790" i="1"/>
  <c r="J790" i="1"/>
  <c r="K790" i="1"/>
  <c r="O790" i="1"/>
  <c r="C639" i="1"/>
  <c r="D639" i="1"/>
  <c r="Z639" i="1" s="1"/>
  <c r="E639" i="1"/>
  <c r="F639" i="1"/>
  <c r="AA639" i="1" s="1"/>
  <c r="G639" i="1"/>
  <c r="H639" i="1"/>
  <c r="I639" i="1"/>
  <c r="J639" i="1"/>
  <c r="K639" i="1"/>
  <c r="O639" i="1"/>
  <c r="C661" i="1"/>
  <c r="D661" i="1"/>
  <c r="Z661" i="1" s="1"/>
  <c r="E661" i="1"/>
  <c r="F661" i="1"/>
  <c r="AA661" i="1" s="1"/>
  <c r="G661" i="1"/>
  <c r="H661" i="1"/>
  <c r="I661" i="1"/>
  <c r="J661" i="1"/>
  <c r="K661" i="1"/>
  <c r="O661" i="1"/>
  <c r="C607" i="1"/>
  <c r="D607" i="1"/>
  <c r="Z607" i="1" s="1"/>
  <c r="E607" i="1"/>
  <c r="F607" i="1"/>
  <c r="AA607" i="1" s="1"/>
  <c r="G607" i="1"/>
  <c r="H607" i="1"/>
  <c r="I607" i="1"/>
  <c r="J607" i="1"/>
  <c r="K607" i="1"/>
  <c r="O607" i="1"/>
  <c r="C629" i="1"/>
  <c r="D629" i="1"/>
  <c r="Z629" i="1" s="1"/>
  <c r="E629" i="1"/>
  <c r="F629" i="1"/>
  <c r="AA629" i="1" s="1"/>
  <c r="G629" i="1"/>
  <c r="H629" i="1"/>
  <c r="I629" i="1"/>
  <c r="J629" i="1"/>
  <c r="K629" i="1"/>
  <c r="O629" i="1"/>
  <c r="C608" i="1"/>
  <c r="D608" i="1"/>
  <c r="Z608" i="1" s="1"/>
  <c r="E608" i="1"/>
  <c r="F608" i="1"/>
  <c r="AA608" i="1" s="1"/>
  <c r="G608" i="1"/>
  <c r="H608" i="1"/>
  <c r="I608" i="1"/>
  <c r="J608" i="1"/>
  <c r="K608" i="1"/>
  <c r="O608" i="1"/>
  <c r="C793" i="1"/>
  <c r="D793" i="1"/>
  <c r="Z793" i="1" s="1"/>
  <c r="E793" i="1"/>
  <c r="F793" i="1"/>
  <c r="AA793" i="1" s="1"/>
  <c r="G793" i="1"/>
  <c r="H793" i="1"/>
  <c r="I793" i="1"/>
  <c r="J793" i="1"/>
  <c r="K793" i="1"/>
  <c r="O793" i="1"/>
  <c r="C757" i="1"/>
  <c r="D757" i="1"/>
  <c r="Z757" i="1" s="1"/>
  <c r="E757" i="1"/>
  <c r="F757" i="1"/>
  <c r="AA757" i="1" s="1"/>
  <c r="G757" i="1"/>
  <c r="H757" i="1"/>
  <c r="I757" i="1"/>
  <c r="J757" i="1"/>
  <c r="K757" i="1"/>
  <c r="O757" i="1"/>
  <c r="C672" i="1"/>
  <c r="D672" i="1"/>
  <c r="Z672" i="1" s="1"/>
  <c r="E672" i="1"/>
  <c r="F672" i="1"/>
  <c r="AA672" i="1" s="1"/>
  <c r="G672" i="1"/>
  <c r="H672" i="1"/>
  <c r="I672" i="1"/>
  <c r="J672" i="1"/>
  <c r="K672" i="1"/>
  <c r="O672" i="1"/>
  <c r="C626" i="1"/>
  <c r="D626" i="1"/>
  <c r="Z626" i="1" s="1"/>
  <c r="E626" i="1"/>
  <c r="F626" i="1"/>
  <c r="AA626" i="1" s="1"/>
  <c r="G626" i="1"/>
  <c r="H626" i="1"/>
  <c r="I626" i="1"/>
  <c r="J626" i="1"/>
  <c r="K626" i="1"/>
  <c r="O626" i="1"/>
  <c r="C437" i="1"/>
  <c r="D437" i="1"/>
  <c r="Z437" i="1" s="1"/>
  <c r="E437" i="1"/>
  <c r="F437" i="1"/>
  <c r="AA437" i="1" s="1"/>
  <c r="G437" i="1"/>
  <c r="H437" i="1"/>
  <c r="I437" i="1"/>
  <c r="J437" i="1"/>
  <c r="K437" i="1"/>
  <c r="O437" i="1"/>
  <c r="C655" i="1"/>
  <c r="D655" i="1"/>
  <c r="Z655" i="1" s="1"/>
  <c r="E655" i="1"/>
  <c r="F655" i="1"/>
  <c r="AA655" i="1" s="1"/>
  <c r="G655" i="1"/>
  <c r="H655" i="1"/>
  <c r="I655" i="1"/>
  <c r="J655" i="1"/>
  <c r="K655" i="1"/>
  <c r="O655" i="1"/>
  <c r="C507" i="1"/>
  <c r="D507" i="1"/>
  <c r="Z507" i="1" s="1"/>
  <c r="E507" i="1"/>
  <c r="F507" i="1"/>
  <c r="AA507" i="1" s="1"/>
  <c r="G507" i="1"/>
  <c r="H507" i="1"/>
  <c r="I507" i="1"/>
  <c r="J507" i="1"/>
  <c r="K507" i="1"/>
  <c r="O507" i="1"/>
  <c r="C653" i="1"/>
  <c r="D653" i="1"/>
  <c r="Z653" i="1" s="1"/>
  <c r="E653" i="1"/>
  <c r="F653" i="1"/>
  <c r="AA653" i="1" s="1"/>
  <c r="G653" i="1"/>
  <c r="H653" i="1"/>
  <c r="I653" i="1"/>
  <c r="J653" i="1"/>
  <c r="K653" i="1"/>
  <c r="O653" i="1"/>
  <c r="C681" i="1"/>
  <c r="D681" i="1"/>
  <c r="Z681" i="1" s="1"/>
  <c r="E681" i="1"/>
  <c r="F681" i="1"/>
  <c r="AA681" i="1" s="1"/>
  <c r="G681" i="1"/>
  <c r="H681" i="1"/>
  <c r="I681" i="1"/>
  <c r="J681" i="1"/>
  <c r="K681" i="1"/>
  <c r="O681" i="1"/>
  <c r="C432" i="1"/>
  <c r="D432" i="1"/>
  <c r="Z432" i="1" s="1"/>
  <c r="E432" i="1"/>
  <c r="F432" i="1"/>
  <c r="AA432" i="1" s="1"/>
  <c r="G432" i="1"/>
  <c r="H432" i="1"/>
  <c r="I432" i="1"/>
  <c r="J432" i="1"/>
  <c r="K432" i="1"/>
  <c r="O432" i="1"/>
  <c r="C749" i="1"/>
  <c r="D749" i="1"/>
  <c r="Z749" i="1" s="1"/>
  <c r="E749" i="1"/>
  <c r="F749" i="1"/>
  <c r="AA749" i="1" s="1"/>
  <c r="G749" i="1"/>
  <c r="H749" i="1"/>
  <c r="I749" i="1"/>
  <c r="J749" i="1"/>
  <c r="K749" i="1"/>
  <c r="O749" i="1"/>
  <c r="C562" i="1"/>
  <c r="D562" i="1"/>
  <c r="Z562" i="1" s="1"/>
  <c r="E562" i="1"/>
  <c r="F562" i="1"/>
  <c r="AA562" i="1" s="1"/>
  <c r="G562" i="1"/>
  <c r="H562" i="1"/>
  <c r="I562" i="1"/>
  <c r="J562" i="1"/>
  <c r="K562" i="1"/>
  <c r="O562" i="1"/>
  <c r="C725" i="1"/>
  <c r="D725" i="1"/>
  <c r="Z725" i="1" s="1"/>
  <c r="E725" i="1"/>
  <c r="F725" i="1"/>
  <c r="AA725" i="1" s="1"/>
  <c r="G725" i="1"/>
  <c r="H725" i="1"/>
  <c r="I725" i="1"/>
  <c r="J725" i="1"/>
  <c r="K725" i="1"/>
  <c r="O725" i="1"/>
  <c r="C455" i="1"/>
  <c r="D455" i="1"/>
  <c r="Z455" i="1" s="1"/>
  <c r="E455" i="1"/>
  <c r="F455" i="1"/>
  <c r="AA455" i="1" s="1"/>
  <c r="G455" i="1"/>
  <c r="H455" i="1"/>
  <c r="I455" i="1"/>
  <c r="J455" i="1"/>
  <c r="K455" i="1"/>
  <c r="O455" i="1"/>
  <c r="C443" i="1"/>
  <c r="D443" i="1"/>
  <c r="Z443" i="1" s="1"/>
  <c r="E443" i="1"/>
  <c r="F443" i="1"/>
  <c r="AA443" i="1" s="1"/>
  <c r="G443" i="1"/>
  <c r="H443" i="1"/>
  <c r="I443" i="1"/>
  <c r="J443" i="1"/>
  <c r="K443" i="1"/>
  <c r="O443" i="1"/>
  <c r="C514" i="1"/>
  <c r="D514" i="1"/>
  <c r="Z514" i="1" s="1"/>
  <c r="E514" i="1"/>
  <c r="F514" i="1"/>
  <c r="AA514" i="1" s="1"/>
  <c r="G514" i="1"/>
  <c r="H514" i="1"/>
  <c r="I514" i="1"/>
  <c r="J514" i="1"/>
  <c r="K514" i="1"/>
  <c r="O514" i="1"/>
  <c r="C529" i="1"/>
  <c r="D529" i="1"/>
  <c r="Z529" i="1" s="1"/>
  <c r="E529" i="1"/>
  <c r="F529" i="1"/>
  <c r="AA529" i="1" s="1"/>
  <c r="G529" i="1"/>
  <c r="H529" i="1"/>
  <c r="I529" i="1"/>
  <c r="J529" i="1"/>
  <c r="K529" i="1"/>
  <c r="O529" i="1"/>
  <c r="C688" i="1"/>
  <c r="D688" i="1"/>
  <c r="Z688" i="1" s="1"/>
  <c r="E688" i="1"/>
  <c r="F688" i="1"/>
  <c r="AA688" i="1" s="1"/>
  <c r="G688" i="1"/>
  <c r="H688" i="1"/>
  <c r="I688" i="1"/>
  <c r="J688" i="1"/>
  <c r="K688" i="1"/>
  <c r="O688" i="1"/>
  <c r="C673" i="1"/>
  <c r="D673" i="1"/>
  <c r="Z673" i="1" s="1"/>
  <c r="E673" i="1"/>
  <c r="F673" i="1"/>
  <c r="AA673" i="1" s="1"/>
  <c r="G673" i="1"/>
  <c r="H673" i="1"/>
  <c r="I673" i="1"/>
  <c r="J673" i="1"/>
  <c r="K673" i="1"/>
  <c r="O673" i="1"/>
  <c r="C706" i="1"/>
  <c r="D706" i="1"/>
  <c r="Z706" i="1" s="1"/>
  <c r="E706" i="1"/>
  <c r="F706" i="1"/>
  <c r="AA706" i="1" s="1"/>
  <c r="G706" i="1"/>
  <c r="H706" i="1"/>
  <c r="I706" i="1"/>
  <c r="J706" i="1"/>
  <c r="K706" i="1"/>
  <c r="O706" i="1"/>
  <c r="C499" i="1"/>
  <c r="D499" i="1"/>
  <c r="Z499" i="1" s="1"/>
  <c r="E499" i="1"/>
  <c r="F499" i="1"/>
  <c r="AA499" i="1" s="1"/>
  <c r="G499" i="1"/>
  <c r="H499" i="1"/>
  <c r="I499" i="1"/>
  <c r="J499" i="1"/>
  <c r="K499" i="1"/>
  <c r="O499" i="1"/>
  <c r="C452" i="1"/>
  <c r="D452" i="1"/>
  <c r="Z452" i="1" s="1"/>
  <c r="E452" i="1"/>
  <c r="F452" i="1"/>
  <c r="AA452" i="1" s="1"/>
  <c r="G452" i="1"/>
  <c r="H452" i="1"/>
  <c r="I452" i="1"/>
  <c r="J452" i="1"/>
  <c r="K452" i="1"/>
  <c r="O452" i="1"/>
  <c r="C429" i="1"/>
  <c r="D429" i="1"/>
  <c r="Z429" i="1" s="1"/>
  <c r="E429" i="1"/>
  <c r="F429" i="1"/>
  <c r="AA429" i="1" s="1"/>
  <c r="G429" i="1"/>
  <c r="H429" i="1"/>
  <c r="I429" i="1"/>
  <c r="J429" i="1"/>
  <c r="K429" i="1"/>
  <c r="O429" i="1"/>
  <c r="C643" i="1"/>
  <c r="D643" i="1"/>
  <c r="Z643" i="1" s="1"/>
  <c r="E643" i="1"/>
  <c r="F643" i="1"/>
  <c r="AA643" i="1" s="1"/>
  <c r="G643" i="1"/>
  <c r="H643" i="1"/>
  <c r="I643" i="1"/>
  <c r="J643" i="1"/>
  <c r="K643" i="1"/>
  <c r="O643" i="1"/>
  <c r="C751" i="1"/>
  <c r="D751" i="1"/>
  <c r="Z751" i="1" s="1"/>
  <c r="E751" i="1"/>
  <c r="F751" i="1"/>
  <c r="AA751" i="1" s="1"/>
  <c r="G751" i="1"/>
  <c r="H751" i="1"/>
  <c r="I751" i="1"/>
  <c r="J751" i="1"/>
  <c r="K751" i="1"/>
  <c r="O751" i="1"/>
  <c r="C505" i="1"/>
  <c r="D505" i="1"/>
  <c r="Z505" i="1" s="1"/>
  <c r="E505" i="1"/>
  <c r="F505" i="1"/>
  <c r="AA505" i="1" s="1"/>
  <c r="G505" i="1"/>
  <c r="H505" i="1"/>
  <c r="I505" i="1"/>
  <c r="J505" i="1"/>
  <c r="K505" i="1"/>
  <c r="O505" i="1"/>
  <c r="C701" i="1"/>
  <c r="D701" i="1"/>
  <c r="Z701" i="1" s="1"/>
  <c r="E701" i="1"/>
  <c r="F701" i="1"/>
  <c r="AA701" i="1" s="1"/>
  <c r="G701" i="1"/>
  <c r="H701" i="1"/>
  <c r="I701" i="1"/>
  <c r="J701" i="1"/>
  <c r="K701" i="1"/>
  <c r="O701" i="1"/>
  <c r="C615" i="1"/>
  <c r="D615" i="1"/>
  <c r="Z615" i="1" s="1"/>
  <c r="E615" i="1"/>
  <c r="F615" i="1"/>
  <c r="AA615" i="1" s="1"/>
  <c r="G615" i="1"/>
  <c r="H615" i="1"/>
  <c r="I615" i="1"/>
  <c r="J615" i="1"/>
  <c r="K615" i="1"/>
  <c r="O615" i="1"/>
  <c r="C712" i="1"/>
  <c r="D712" i="1"/>
  <c r="Z712" i="1" s="1"/>
  <c r="E712" i="1"/>
  <c r="F712" i="1"/>
  <c r="AA712" i="1" s="1"/>
  <c r="G712" i="1"/>
  <c r="H712" i="1"/>
  <c r="I712" i="1"/>
  <c r="J712" i="1"/>
  <c r="K712" i="1"/>
  <c r="O712" i="1"/>
  <c r="C598" i="1"/>
  <c r="D598" i="1"/>
  <c r="Z598" i="1" s="1"/>
  <c r="E598" i="1"/>
  <c r="F598" i="1"/>
  <c r="AA598" i="1" s="1"/>
  <c r="G598" i="1"/>
  <c r="H598" i="1"/>
  <c r="I598" i="1"/>
  <c r="J598" i="1"/>
  <c r="K598" i="1"/>
  <c r="O598" i="1"/>
  <c r="C718" i="1"/>
  <c r="D718" i="1"/>
  <c r="Z718" i="1" s="1"/>
  <c r="E718" i="1"/>
  <c r="F718" i="1"/>
  <c r="AA718" i="1" s="1"/>
  <c r="G718" i="1"/>
  <c r="H718" i="1"/>
  <c r="I718" i="1"/>
  <c r="J718" i="1"/>
  <c r="K718" i="1"/>
  <c r="O718" i="1"/>
  <c r="C406" i="1"/>
  <c r="D406" i="1"/>
  <c r="Z406" i="1" s="1"/>
  <c r="E406" i="1"/>
  <c r="F406" i="1"/>
  <c r="AA406" i="1" s="1"/>
  <c r="G406" i="1"/>
  <c r="H406" i="1"/>
  <c r="I406" i="1"/>
  <c r="J406" i="1"/>
  <c r="K406" i="1"/>
  <c r="O406" i="1"/>
  <c r="C554" i="1"/>
  <c r="D554" i="1"/>
  <c r="Z554" i="1" s="1"/>
  <c r="E554" i="1"/>
  <c r="F554" i="1"/>
  <c r="AA554" i="1" s="1"/>
  <c r="G554" i="1"/>
  <c r="H554" i="1"/>
  <c r="I554" i="1"/>
  <c r="J554" i="1"/>
  <c r="K554" i="1"/>
  <c r="O554" i="1"/>
  <c r="C776" i="1"/>
  <c r="D776" i="1"/>
  <c r="Z776" i="1" s="1"/>
  <c r="E776" i="1"/>
  <c r="F776" i="1"/>
  <c r="AA776" i="1" s="1"/>
  <c r="G776" i="1"/>
  <c r="H776" i="1"/>
  <c r="I776" i="1"/>
  <c r="J776" i="1"/>
  <c r="K776" i="1"/>
  <c r="O776" i="1"/>
  <c r="C534" i="1"/>
  <c r="D534" i="1"/>
  <c r="Z534" i="1" s="1"/>
  <c r="E534" i="1"/>
  <c r="F534" i="1"/>
  <c r="AA534" i="1" s="1"/>
  <c r="G534" i="1"/>
  <c r="H534" i="1"/>
  <c r="I534" i="1"/>
  <c r="J534" i="1"/>
  <c r="K534" i="1"/>
  <c r="O534" i="1"/>
  <c r="C533" i="1"/>
  <c r="D533" i="1"/>
  <c r="Z533" i="1" s="1"/>
  <c r="E533" i="1"/>
  <c r="F533" i="1"/>
  <c r="AA533" i="1" s="1"/>
  <c r="G533" i="1"/>
  <c r="H533" i="1"/>
  <c r="I533" i="1"/>
  <c r="J533" i="1"/>
  <c r="K533" i="1"/>
  <c r="O533" i="1"/>
  <c r="C579" i="1"/>
  <c r="D579" i="1"/>
  <c r="Z579" i="1" s="1"/>
  <c r="E579" i="1"/>
  <c r="F579" i="1"/>
  <c r="AA579" i="1" s="1"/>
  <c r="G579" i="1"/>
  <c r="H579" i="1"/>
  <c r="I579" i="1"/>
  <c r="J579" i="1"/>
  <c r="K579" i="1"/>
  <c r="O579" i="1"/>
  <c r="C715" i="1"/>
  <c r="D715" i="1"/>
  <c r="Z715" i="1" s="1"/>
  <c r="E715" i="1"/>
  <c r="F715" i="1"/>
  <c r="AA715" i="1" s="1"/>
  <c r="G715" i="1"/>
  <c r="H715" i="1"/>
  <c r="I715" i="1"/>
  <c r="J715" i="1"/>
  <c r="K715" i="1"/>
  <c r="O715" i="1"/>
  <c r="C557" i="1"/>
  <c r="D557" i="1"/>
  <c r="Z557" i="1" s="1"/>
  <c r="E557" i="1"/>
  <c r="F557" i="1"/>
  <c r="AA557" i="1" s="1"/>
  <c r="G557" i="1"/>
  <c r="H557" i="1"/>
  <c r="I557" i="1"/>
  <c r="J557" i="1"/>
  <c r="K557" i="1"/>
  <c r="O557" i="1"/>
  <c r="C754" i="1"/>
  <c r="D754" i="1"/>
  <c r="Z754" i="1" s="1"/>
  <c r="E754" i="1"/>
  <c r="F754" i="1"/>
  <c r="AA754" i="1" s="1"/>
  <c r="G754" i="1"/>
  <c r="H754" i="1"/>
  <c r="I754" i="1"/>
  <c r="J754" i="1"/>
  <c r="K754" i="1"/>
  <c r="O754" i="1"/>
  <c r="C576" i="1"/>
  <c r="D576" i="1"/>
  <c r="Z576" i="1" s="1"/>
  <c r="E576" i="1"/>
  <c r="F576" i="1"/>
  <c r="AA576" i="1" s="1"/>
  <c r="G576" i="1"/>
  <c r="H576" i="1"/>
  <c r="I576" i="1"/>
  <c r="J576" i="1"/>
  <c r="K576" i="1"/>
  <c r="O576" i="1"/>
  <c r="C765" i="1"/>
  <c r="D765" i="1"/>
  <c r="Z765" i="1" s="1"/>
  <c r="E765" i="1"/>
  <c r="F765" i="1"/>
  <c r="AA765" i="1" s="1"/>
  <c r="G765" i="1"/>
  <c r="H765" i="1"/>
  <c r="I765" i="1"/>
  <c r="J765" i="1"/>
  <c r="K765" i="1"/>
  <c r="O765" i="1"/>
  <c r="C684" i="1"/>
  <c r="D684" i="1"/>
  <c r="Z684" i="1" s="1"/>
  <c r="E684" i="1"/>
  <c r="F684" i="1"/>
  <c r="AA684" i="1" s="1"/>
  <c r="G684" i="1"/>
  <c r="H684" i="1"/>
  <c r="I684" i="1"/>
  <c r="J684" i="1"/>
  <c r="K684" i="1"/>
  <c r="O684" i="1"/>
  <c r="C477" i="1"/>
  <c r="D477" i="1"/>
  <c r="Z477" i="1" s="1"/>
  <c r="E477" i="1"/>
  <c r="F477" i="1"/>
  <c r="AA477" i="1" s="1"/>
  <c r="G477" i="1"/>
  <c r="H477" i="1"/>
  <c r="I477" i="1"/>
  <c r="J477" i="1"/>
  <c r="K477" i="1"/>
  <c r="O477" i="1"/>
  <c r="C568" i="1"/>
  <c r="D568" i="1"/>
  <c r="Z568" i="1" s="1"/>
  <c r="E568" i="1"/>
  <c r="F568" i="1"/>
  <c r="AA568" i="1" s="1"/>
  <c r="G568" i="1"/>
  <c r="H568" i="1"/>
  <c r="I568" i="1"/>
  <c r="J568" i="1"/>
  <c r="K568" i="1"/>
  <c r="O568" i="1"/>
  <c r="C597" i="1"/>
  <c r="D597" i="1"/>
  <c r="Z597" i="1" s="1"/>
  <c r="E597" i="1"/>
  <c r="F597" i="1"/>
  <c r="AA597" i="1" s="1"/>
  <c r="G597" i="1"/>
  <c r="H597" i="1"/>
  <c r="I597" i="1"/>
  <c r="J597" i="1"/>
  <c r="K597" i="1"/>
  <c r="O597" i="1"/>
  <c r="C667" i="1"/>
  <c r="D667" i="1"/>
  <c r="Z667" i="1" s="1"/>
  <c r="E667" i="1"/>
  <c r="F667" i="1"/>
  <c r="AA667" i="1" s="1"/>
  <c r="G667" i="1"/>
  <c r="H667" i="1"/>
  <c r="I667" i="1"/>
  <c r="J667" i="1"/>
  <c r="K667" i="1"/>
  <c r="O667" i="1"/>
  <c r="C791" i="1"/>
  <c r="D791" i="1"/>
  <c r="Z791" i="1" s="1"/>
  <c r="E791" i="1"/>
  <c r="F791" i="1"/>
  <c r="AA791" i="1" s="1"/>
  <c r="G791" i="1"/>
  <c r="H791" i="1"/>
  <c r="I791" i="1"/>
  <c r="J791" i="1"/>
  <c r="K791" i="1"/>
  <c r="O791" i="1"/>
  <c r="C719" i="1"/>
  <c r="D719" i="1"/>
  <c r="Z719" i="1" s="1"/>
  <c r="E719" i="1"/>
  <c r="F719" i="1"/>
  <c r="AA719" i="1" s="1"/>
  <c r="G719" i="1"/>
  <c r="H719" i="1"/>
  <c r="I719" i="1"/>
  <c r="J719" i="1"/>
  <c r="K719" i="1"/>
  <c r="O719" i="1"/>
  <c r="C464" i="1"/>
  <c r="D464" i="1"/>
  <c r="Z464" i="1" s="1"/>
  <c r="E464" i="1"/>
  <c r="F464" i="1"/>
  <c r="AA464" i="1" s="1"/>
  <c r="G464" i="1"/>
  <c r="H464" i="1"/>
  <c r="I464" i="1"/>
  <c r="J464" i="1"/>
  <c r="K464" i="1"/>
  <c r="O464" i="1"/>
  <c r="C421" i="1"/>
  <c r="D421" i="1"/>
  <c r="Z421" i="1" s="1"/>
  <c r="E421" i="1"/>
  <c r="F421" i="1"/>
  <c r="AA421" i="1" s="1"/>
  <c r="G421" i="1"/>
  <c r="H421" i="1"/>
  <c r="I421" i="1"/>
  <c r="J421" i="1"/>
  <c r="K421" i="1"/>
  <c r="O421" i="1"/>
  <c r="C799" i="1"/>
  <c r="D799" i="1"/>
  <c r="Z799" i="1" s="1"/>
  <c r="E799" i="1"/>
  <c r="F799" i="1"/>
  <c r="AA799" i="1" s="1"/>
  <c r="G799" i="1"/>
  <c r="H799" i="1"/>
  <c r="I799" i="1"/>
  <c r="J799" i="1"/>
  <c r="K799" i="1"/>
  <c r="O799" i="1"/>
  <c r="C885" i="1"/>
  <c r="D885" i="1"/>
  <c r="Z885" i="1" s="1"/>
  <c r="E885" i="1"/>
  <c r="F885" i="1"/>
  <c r="AA885" i="1" s="1"/>
  <c r="G885" i="1"/>
  <c r="H885" i="1"/>
  <c r="I885" i="1"/>
  <c r="J885" i="1"/>
  <c r="K885" i="1"/>
  <c r="O885" i="1"/>
  <c r="C883" i="1"/>
  <c r="D883" i="1"/>
  <c r="Z883" i="1" s="1"/>
  <c r="E883" i="1"/>
  <c r="F883" i="1"/>
  <c r="AA883" i="1" s="1"/>
  <c r="G883" i="1"/>
  <c r="H883" i="1"/>
  <c r="I883" i="1"/>
  <c r="J883" i="1"/>
  <c r="K883" i="1"/>
  <c r="O883" i="1"/>
  <c r="C882" i="1"/>
  <c r="D882" i="1"/>
  <c r="Z882" i="1" s="1"/>
  <c r="E882" i="1"/>
  <c r="F882" i="1"/>
  <c r="AA882" i="1" s="1"/>
  <c r="G882" i="1"/>
  <c r="H882" i="1"/>
  <c r="I882" i="1"/>
  <c r="J882" i="1"/>
  <c r="K882" i="1"/>
  <c r="O882" i="1"/>
  <c r="C865" i="1"/>
  <c r="D865" i="1"/>
  <c r="Z865" i="1" s="1"/>
  <c r="E865" i="1"/>
  <c r="F865" i="1"/>
  <c r="AA865" i="1" s="1"/>
  <c r="G865" i="1"/>
  <c r="H865" i="1"/>
  <c r="I865" i="1"/>
  <c r="J865" i="1"/>
  <c r="K865" i="1"/>
  <c r="O865" i="1"/>
  <c r="C860" i="1"/>
  <c r="D860" i="1"/>
  <c r="Z860" i="1" s="1"/>
  <c r="E860" i="1"/>
  <c r="F860" i="1"/>
  <c r="AA860" i="1" s="1"/>
  <c r="G860" i="1"/>
  <c r="H860" i="1"/>
  <c r="I860" i="1"/>
  <c r="J860" i="1"/>
  <c r="K860" i="1"/>
  <c r="O860" i="1"/>
  <c r="C843" i="1"/>
  <c r="D843" i="1"/>
  <c r="Z843" i="1" s="1"/>
  <c r="E843" i="1"/>
  <c r="F843" i="1"/>
  <c r="AA843" i="1" s="1"/>
  <c r="G843" i="1"/>
  <c r="H843" i="1"/>
  <c r="I843" i="1"/>
  <c r="J843" i="1"/>
  <c r="K843" i="1"/>
  <c r="O843" i="1"/>
  <c r="C808" i="1"/>
  <c r="D808" i="1"/>
  <c r="Z808" i="1" s="1"/>
  <c r="E808" i="1"/>
  <c r="F808" i="1"/>
  <c r="AA808" i="1" s="1"/>
  <c r="G808" i="1"/>
  <c r="H808" i="1"/>
  <c r="I808" i="1"/>
  <c r="J808" i="1"/>
  <c r="K808" i="1"/>
  <c r="O808" i="1"/>
  <c r="C855" i="1"/>
  <c r="D855" i="1"/>
  <c r="Z855" i="1" s="1"/>
  <c r="E855" i="1"/>
  <c r="F855" i="1"/>
  <c r="AA855" i="1" s="1"/>
  <c r="G855" i="1"/>
  <c r="H855" i="1"/>
  <c r="I855" i="1"/>
  <c r="J855" i="1"/>
  <c r="K855" i="1"/>
  <c r="O855" i="1"/>
  <c r="C820" i="1"/>
  <c r="D820" i="1"/>
  <c r="Z820" i="1" s="1"/>
  <c r="E820" i="1"/>
  <c r="F820" i="1"/>
  <c r="AA820" i="1" s="1"/>
  <c r="G820" i="1"/>
  <c r="H820" i="1"/>
  <c r="I820" i="1"/>
  <c r="J820" i="1"/>
  <c r="K820" i="1"/>
  <c r="O820" i="1"/>
  <c r="C926" i="1"/>
  <c r="D926" i="1"/>
  <c r="Z926" i="1" s="1"/>
  <c r="E926" i="1"/>
  <c r="F926" i="1"/>
  <c r="AA926" i="1" s="1"/>
  <c r="G926" i="1"/>
  <c r="H926" i="1"/>
  <c r="I926" i="1"/>
  <c r="J926" i="1"/>
  <c r="K926" i="1"/>
  <c r="O926" i="1"/>
  <c r="C897" i="1"/>
  <c r="D897" i="1"/>
  <c r="Z897" i="1" s="1"/>
  <c r="E897" i="1"/>
  <c r="F897" i="1"/>
  <c r="AA897" i="1" s="1"/>
  <c r="G897" i="1"/>
  <c r="H897" i="1"/>
  <c r="I897" i="1"/>
  <c r="J897" i="1"/>
  <c r="K897" i="1"/>
  <c r="O897" i="1"/>
  <c r="C881" i="1"/>
  <c r="D881" i="1"/>
  <c r="Z881" i="1" s="1"/>
  <c r="E881" i="1"/>
  <c r="F881" i="1"/>
  <c r="AA881" i="1" s="1"/>
  <c r="G881" i="1"/>
  <c r="H881" i="1"/>
  <c r="I881" i="1"/>
  <c r="J881" i="1"/>
  <c r="K881" i="1"/>
  <c r="O881" i="1"/>
  <c r="C829" i="1"/>
  <c r="D829" i="1"/>
  <c r="Z829" i="1" s="1"/>
  <c r="E829" i="1"/>
  <c r="F829" i="1"/>
  <c r="AA829" i="1" s="1"/>
  <c r="G829" i="1"/>
  <c r="H829" i="1"/>
  <c r="I829" i="1"/>
  <c r="J829" i="1"/>
  <c r="K829" i="1"/>
  <c r="O829" i="1"/>
  <c r="C817" i="1"/>
  <c r="D817" i="1"/>
  <c r="Z817" i="1" s="1"/>
  <c r="E817" i="1"/>
  <c r="F817" i="1"/>
  <c r="AA817" i="1" s="1"/>
  <c r="G817" i="1"/>
  <c r="H817" i="1"/>
  <c r="I817" i="1"/>
  <c r="J817" i="1"/>
  <c r="K817" i="1"/>
  <c r="O817" i="1"/>
  <c r="C810" i="1"/>
  <c r="D810" i="1"/>
  <c r="Z810" i="1" s="1"/>
  <c r="E810" i="1"/>
  <c r="F810" i="1"/>
  <c r="AA810" i="1" s="1"/>
  <c r="G810" i="1"/>
  <c r="H810" i="1"/>
  <c r="I810" i="1"/>
  <c r="J810" i="1"/>
  <c r="K810" i="1"/>
  <c r="O810" i="1"/>
  <c r="C910" i="1"/>
  <c r="D910" i="1"/>
  <c r="Z910" i="1" s="1"/>
  <c r="E910" i="1"/>
  <c r="F910" i="1"/>
  <c r="AA910" i="1" s="1"/>
  <c r="G910" i="1"/>
  <c r="H910" i="1"/>
  <c r="I910" i="1"/>
  <c r="J910" i="1"/>
  <c r="K910" i="1"/>
  <c r="O910" i="1"/>
  <c r="C803" i="1"/>
  <c r="D803" i="1"/>
  <c r="Z803" i="1" s="1"/>
  <c r="E803" i="1"/>
  <c r="F803" i="1"/>
  <c r="AA803" i="1" s="1"/>
  <c r="G803" i="1"/>
  <c r="H803" i="1"/>
  <c r="I803" i="1"/>
  <c r="J803" i="1"/>
  <c r="K803" i="1"/>
  <c r="O803" i="1"/>
  <c r="C901" i="1"/>
  <c r="D901" i="1"/>
  <c r="Z901" i="1" s="1"/>
  <c r="E901" i="1"/>
  <c r="F901" i="1"/>
  <c r="AA901" i="1" s="1"/>
  <c r="G901" i="1"/>
  <c r="H901" i="1"/>
  <c r="I901" i="1"/>
  <c r="J901" i="1"/>
  <c r="K901" i="1"/>
  <c r="O901" i="1"/>
  <c r="C899" i="1"/>
  <c r="D899" i="1"/>
  <c r="Z899" i="1" s="1"/>
  <c r="E899" i="1"/>
  <c r="F899" i="1"/>
  <c r="AA899" i="1" s="1"/>
  <c r="G899" i="1"/>
  <c r="H899" i="1"/>
  <c r="I899" i="1"/>
  <c r="J899" i="1"/>
  <c r="K899" i="1"/>
  <c r="O899" i="1"/>
  <c r="C888" i="1"/>
  <c r="D888" i="1"/>
  <c r="Z888" i="1" s="1"/>
  <c r="E888" i="1"/>
  <c r="F888" i="1"/>
  <c r="AA888" i="1" s="1"/>
  <c r="G888" i="1"/>
  <c r="H888" i="1"/>
  <c r="I888" i="1"/>
  <c r="J888" i="1"/>
  <c r="K888" i="1"/>
  <c r="O888" i="1"/>
  <c r="C886" i="1"/>
  <c r="D886" i="1"/>
  <c r="Z886" i="1" s="1"/>
  <c r="E886" i="1"/>
  <c r="F886" i="1"/>
  <c r="AA886" i="1" s="1"/>
  <c r="G886" i="1"/>
  <c r="H886" i="1"/>
  <c r="I886" i="1"/>
  <c r="J886" i="1"/>
  <c r="K886" i="1"/>
  <c r="O886" i="1"/>
  <c r="C846" i="1"/>
  <c r="D846" i="1"/>
  <c r="Z846" i="1" s="1"/>
  <c r="E846" i="1"/>
  <c r="F846" i="1"/>
  <c r="AA846" i="1" s="1"/>
  <c r="G846" i="1"/>
  <c r="H846" i="1"/>
  <c r="I846" i="1"/>
  <c r="J846" i="1"/>
  <c r="K846" i="1"/>
  <c r="O846" i="1"/>
  <c r="C920" i="1"/>
  <c r="D920" i="1"/>
  <c r="Z920" i="1" s="1"/>
  <c r="E920" i="1"/>
  <c r="F920" i="1"/>
  <c r="AA920" i="1" s="1"/>
  <c r="G920" i="1"/>
  <c r="H920" i="1"/>
  <c r="I920" i="1"/>
  <c r="J920" i="1"/>
  <c r="K920" i="1"/>
  <c r="O920" i="1"/>
  <c r="C930" i="1"/>
  <c r="D930" i="1"/>
  <c r="Z930" i="1" s="1"/>
  <c r="E930" i="1"/>
  <c r="F930" i="1"/>
  <c r="AA930" i="1" s="1"/>
  <c r="G930" i="1"/>
  <c r="H930" i="1"/>
  <c r="I930" i="1"/>
  <c r="J930" i="1"/>
  <c r="K930" i="1"/>
  <c r="O930" i="1"/>
  <c r="C876" i="1"/>
  <c r="D876" i="1"/>
  <c r="Z876" i="1" s="1"/>
  <c r="E876" i="1"/>
  <c r="F876" i="1"/>
  <c r="AA876" i="1" s="1"/>
  <c r="G876" i="1"/>
  <c r="H876" i="1"/>
  <c r="I876" i="1"/>
  <c r="J876" i="1"/>
  <c r="K876" i="1"/>
  <c r="O876" i="1"/>
  <c r="C842" i="1"/>
  <c r="D842" i="1"/>
  <c r="Z842" i="1" s="1"/>
  <c r="E842" i="1"/>
  <c r="F842" i="1"/>
  <c r="AA842" i="1" s="1"/>
  <c r="G842" i="1"/>
  <c r="H842" i="1"/>
  <c r="I842" i="1"/>
  <c r="J842" i="1"/>
  <c r="K842" i="1"/>
  <c r="O842" i="1"/>
  <c r="C841" i="1"/>
  <c r="D841" i="1"/>
  <c r="Z841" i="1" s="1"/>
  <c r="E841" i="1"/>
  <c r="F841" i="1"/>
  <c r="AA841" i="1" s="1"/>
  <c r="G841" i="1"/>
  <c r="H841" i="1"/>
  <c r="I841" i="1"/>
  <c r="J841" i="1"/>
  <c r="K841" i="1"/>
  <c r="O841" i="1"/>
  <c r="C878" i="1"/>
  <c r="D878" i="1"/>
  <c r="Z878" i="1" s="1"/>
  <c r="E878" i="1"/>
  <c r="F878" i="1"/>
  <c r="AA878" i="1" s="1"/>
  <c r="G878" i="1"/>
  <c r="H878" i="1"/>
  <c r="I878" i="1"/>
  <c r="J878" i="1"/>
  <c r="K878" i="1"/>
  <c r="O878" i="1"/>
  <c r="C877" i="1"/>
  <c r="D877" i="1"/>
  <c r="Z877" i="1" s="1"/>
  <c r="E877" i="1"/>
  <c r="F877" i="1"/>
  <c r="AA877" i="1" s="1"/>
  <c r="G877" i="1"/>
  <c r="H877" i="1"/>
  <c r="I877" i="1"/>
  <c r="J877" i="1"/>
  <c r="K877" i="1"/>
  <c r="O877" i="1"/>
  <c r="C821" i="1"/>
  <c r="D821" i="1"/>
  <c r="Z821" i="1" s="1"/>
  <c r="E821" i="1"/>
  <c r="F821" i="1"/>
  <c r="AA821" i="1" s="1"/>
  <c r="G821" i="1"/>
  <c r="H821" i="1"/>
  <c r="I821" i="1"/>
  <c r="J821" i="1"/>
  <c r="K821" i="1"/>
  <c r="O821" i="1"/>
  <c r="C824" i="1"/>
  <c r="D824" i="1"/>
  <c r="Z824" i="1" s="1"/>
  <c r="E824" i="1"/>
  <c r="F824" i="1"/>
  <c r="AA824" i="1" s="1"/>
  <c r="G824" i="1"/>
  <c r="H824" i="1"/>
  <c r="I824" i="1"/>
  <c r="J824" i="1"/>
  <c r="K824" i="1"/>
  <c r="O824" i="1"/>
  <c r="C859" i="1"/>
  <c r="D859" i="1"/>
  <c r="Z859" i="1" s="1"/>
  <c r="E859" i="1"/>
  <c r="F859" i="1"/>
  <c r="AA859" i="1" s="1"/>
  <c r="G859" i="1"/>
  <c r="H859" i="1"/>
  <c r="I859" i="1"/>
  <c r="J859" i="1"/>
  <c r="K859" i="1"/>
  <c r="O859" i="1"/>
  <c r="C818" i="1"/>
  <c r="D818" i="1"/>
  <c r="Z818" i="1" s="1"/>
  <c r="E818" i="1"/>
  <c r="F818" i="1"/>
  <c r="AA818" i="1" s="1"/>
  <c r="G818" i="1"/>
  <c r="H818" i="1"/>
  <c r="I818" i="1"/>
  <c r="J818" i="1"/>
  <c r="K818" i="1"/>
  <c r="O818" i="1"/>
  <c r="C822" i="1"/>
  <c r="D822" i="1"/>
  <c r="Z822" i="1" s="1"/>
  <c r="E822" i="1"/>
  <c r="F822" i="1"/>
  <c r="AA822" i="1" s="1"/>
  <c r="G822" i="1"/>
  <c r="H822" i="1"/>
  <c r="I822" i="1"/>
  <c r="J822" i="1"/>
  <c r="K822" i="1"/>
  <c r="O822" i="1"/>
  <c r="C916" i="1"/>
  <c r="D916" i="1"/>
  <c r="Z916" i="1" s="1"/>
  <c r="E916" i="1"/>
  <c r="F916" i="1"/>
  <c r="AA916" i="1" s="1"/>
  <c r="G916" i="1"/>
  <c r="H916" i="1"/>
  <c r="I916" i="1"/>
  <c r="J916" i="1"/>
  <c r="K916" i="1"/>
  <c r="O916" i="1"/>
  <c r="C833" i="1"/>
  <c r="D833" i="1"/>
  <c r="Z833" i="1" s="1"/>
  <c r="E833" i="1"/>
  <c r="F833" i="1"/>
  <c r="AA833" i="1" s="1"/>
  <c r="G833" i="1"/>
  <c r="H833" i="1"/>
  <c r="I833" i="1"/>
  <c r="J833" i="1"/>
  <c r="K833" i="1"/>
  <c r="O833" i="1"/>
  <c r="C864" i="1"/>
  <c r="D864" i="1"/>
  <c r="Z864" i="1" s="1"/>
  <c r="E864" i="1"/>
  <c r="F864" i="1"/>
  <c r="AA864" i="1" s="1"/>
  <c r="G864" i="1"/>
  <c r="H864" i="1"/>
  <c r="I864" i="1"/>
  <c r="J864" i="1"/>
  <c r="K864" i="1"/>
  <c r="O864" i="1"/>
  <c r="C933" i="1"/>
  <c r="D933" i="1"/>
  <c r="Z933" i="1" s="1"/>
  <c r="E933" i="1"/>
  <c r="F933" i="1"/>
  <c r="AA933" i="1" s="1"/>
  <c r="G933" i="1"/>
  <c r="H933" i="1"/>
  <c r="I933" i="1"/>
  <c r="J933" i="1"/>
  <c r="K933" i="1"/>
  <c r="O933" i="1"/>
  <c r="C823" i="1"/>
  <c r="D823" i="1"/>
  <c r="Z823" i="1" s="1"/>
  <c r="E823" i="1"/>
  <c r="F823" i="1"/>
  <c r="AA823" i="1" s="1"/>
  <c r="G823" i="1"/>
  <c r="H823" i="1"/>
  <c r="I823" i="1"/>
  <c r="J823" i="1"/>
  <c r="K823" i="1"/>
  <c r="O823" i="1"/>
  <c r="C889" i="1"/>
  <c r="D889" i="1"/>
  <c r="Z889" i="1" s="1"/>
  <c r="E889" i="1"/>
  <c r="F889" i="1"/>
  <c r="AA889" i="1" s="1"/>
  <c r="G889" i="1"/>
  <c r="H889" i="1"/>
  <c r="I889" i="1"/>
  <c r="J889" i="1"/>
  <c r="K889" i="1"/>
  <c r="O889" i="1"/>
  <c r="C871" i="1"/>
  <c r="D871" i="1"/>
  <c r="Z871" i="1" s="1"/>
  <c r="E871" i="1"/>
  <c r="F871" i="1"/>
  <c r="AA871" i="1" s="1"/>
  <c r="G871" i="1"/>
  <c r="H871" i="1"/>
  <c r="I871" i="1"/>
  <c r="J871" i="1"/>
  <c r="K871" i="1"/>
  <c r="O871" i="1"/>
  <c r="C866" i="1"/>
  <c r="D866" i="1"/>
  <c r="Z866" i="1" s="1"/>
  <c r="E866" i="1"/>
  <c r="F866" i="1"/>
  <c r="AA866" i="1" s="1"/>
  <c r="G866" i="1"/>
  <c r="H866" i="1"/>
  <c r="I866" i="1"/>
  <c r="J866" i="1"/>
  <c r="K866" i="1"/>
  <c r="O866" i="1"/>
  <c r="C915" i="1"/>
  <c r="D915" i="1"/>
  <c r="Z915" i="1" s="1"/>
  <c r="E915" i="1"/>
  <c r="F915" i="1"/>
  <c r="AA915" i="1" s="1"/>
  <c r="G915" i="1"/>
  <c r="H915" i="1"/>
  <c r="I915" i="1"/>
  <c r="J915" i="1"/>
  <c r="K915" i="1"/>
  <c r="O915" i="1"/>
  <c r="C909" i="1"/>
  <c r="D909" i="1"/>
  <c r="Z909" i="1" s="1"/>
  <c r="E909" i="1"/>
  <c r="F909" i="1"/>
  <c r="AA909" i="1" s="1"/>
  <c r="G909" i="1"/>
  <c r="H909" i="1"/>
  <c r="I909" i="1"/>
  <c r="J909" i="1"/>
  <c r="K909" i="1"/>
  <c r="O909" i="1"/>
  <c r="C904" i="1"/>
  <c r="D904" i="1"/>
  <c r="Z904" i="1" s="1"/>
  <c r="E904" i="1"/>
  <c r="F904" i="1"/>
  <c r="AA904" i="1" s="1"/>
  <c r="G904" i="1"/>
  <c r="H904" i="1"/>
  <c r="I904" i="1"/>
  <c r="J904" i="1"/>
  <c r="K904" i="1"/>
  <c r="O904" i="1"/>
  <c r="C853" i="1"/>
  <c r="D853" i="1"/>
  <c r="Z853" i="1" s="1"/>
  <c r="E853" i="1"/>
  <c r="F853" i="1"/>
  <c r="AA853" i="1" s="1"/>
  <c r="G853" i="1"/>
  <c r="H853" i="1"/>
  <c r="I853" i="1"/>
  <c r="J853" i="1"/>
  <c r="K853" i="1"/>
  <c r="O853" i="1"/>
  <c r="C874" i="1"/>
  <c r="D874" i="1"/>
  <c r="Z874" i="1" s="1"/>
  <c r="E874" i="1"/>
  <c r="F874" i="1"/>
  <c r="AA874" i="1" s="1"/>
  <c r="G874" i="1"/>
  <c r="H874" i="1"/>
  <c r="I874" i="1"/>
  <c r="J874" i="1"/>
  <c r="K874" i="1"/>
  <c r="O874" i="1"/>
  <c r="C804" i="1"/>
  <c r="D804" i="1"/>
  <c r="Z804" i="1" s="1"/>
  <c r="E804" i="1"/>
  <c r="F804" i="1"/>
  <c r="AA804" i="1" s="1"/>
  <c r="G804" i="1"/>
  <c r="H804" i="1"/>
  <c r="I804" i="1"/>
  <c r="J804" i="1"/>
  <c r="K804" i="1"/>
  <c r="O804" i="1"/>
  <c r="C806" i="1"/>
  <c r="D806" i="1"/>
  <c r="Z806" i="1" s="1"/>
  <c r="E806" i="1"/>
  <c r="F806" i="1"/>
  <c r="AA806" i="1" s="1"/>
  <c r="G806" i="1"/>
  <c r="H806" i="1"/>
  <c r="I806" i="1"/>
  <c r="J806" i="1"/>
  <c r="K806" i="1"/>
  <c r="O806" i="1"/>
  <c r="C936" i="1"/>
  <c r="D936" i="1"/>
  <c r="Z936" i="1" s="1"/>
  <c r="E936" i="1"/>
  <c r="F936" i="1"/>
  <c r="AA936" i="1" s="1"/>
  <c r="G936" i="1"/>
  <c r="H936" i="1"/>
  <c r="I936" i="1"/>
  <c r="J936" i="1"/>
  <c r="K936" i="1"/>
  <c r="O936" i="1"/>
  <c r="C892" i="1"/>
  <c r="D892" i="1"/>
  <c r="Z892" i="1" s="1"/>
  <c r="E892" i="1"/>
  <c r="F892" i="1"/>
  <c r="AA892" i="1" s="1"/>
  <c r="G892" i="1"/>
  <c r="H892" i="1"/>
  <c r="I892" i="1"/>
  <c r="J892" i="1"/>
  <c r="K892" i="1"/>
  <c r="O892" i="1"/>
  <c r="C872" i="1"/>
  <c r="D872" i="1"/>
  <c r="Z872" i="1" s="1"/>
  <c r="E872" i="1"/>
  <c r="F872" i="1"/>
  <c r="AA872" i="1" s="1"/>
  <c r="G872" i="1"/>
  <c r="H872" i="1"/>
  <c r="I872" i="1"/>
  <c r="J872" i="1"/>
  <c r="K872" i="1"/>
  <c r="O872" i="1"/>
  <c r="C914" i="1"/>
  <c r="D914" i="1"/>
  <c r="Z914" i="1" s="1"/>
  <c r="E914" i="1"/>
  <c r="F914" i="1"/>
  <c r="AA914" i="1" s="1"/>
  <c r="G914" i="1"/>
  <c r="H914" i="1"/>
  <c r="I914" i="1"/>
  <c r="J914" i="1"/>
  <c r="K914" i="1"/>
  <c r="O914" i="1"/>
  <c r="C928" i="1"/>
  <c r="D928" i="1"/>
  <c r="Z928" i="1" s="1"/>
  <c r="E928" i="1"/>
  <c r="F928" i="1"/>
  <c r="AA928" i="1" s="1"/>
  <c r="G928" i="1"/>
  <c r="H928" i="1"/>
  <c r="I928" i="1"/>
  <c r="J928" i="1"/>
  <c r="K928" i="1"/>
  <c r="O928" i="1"/>
  <c r="C934" i="1"/>
  <c r="D934" i="1"/>
  <c r="Z934" i="1" s="1"/>
  <c r="E934" i="1"/>
  <c r="F934" i="1"/>
  <c r="AA934" i="1" s="1"/>
  <c r="G934" i="1"/>
  <c r="H934" i="1"/>
  <c r="I934" i="1"/>
  <c r="J934" i="1"/>
  <c r="K934" i="1"/>
  <c r="O934" i="1"/>
  <c r="C912" i="1"/>
  <c r="D912" i="1"/>
  <c r="Z912" i="1" s="1"/>
  <c r="E912" i="1"/>
  <c r="F912" i="1"/>
  <c r="AA912" i="1" s="1"/>
  <c r="G912" i="1"/>
  <c r="H912" i="1"/>
  <c r="I912" i="1"/>
  <c r="J912" i="1"/>
  <c r="K912" i="1"/>
  <c r="O912" i="1"/>
  <c r="C891" i="1"/>
  <c r="D891" i="1"/>
  <c r="Z891" i="1" s="1"/>
  <c r="E891" i="1"/>
  <c r="F891" i="1"/>
  <c r="AA891" i="1" s="1"/>
  <c r="G891" i="1"/>
  <c r="H891" i="1"/>
  <c r="I891" i="1"/>
  <c r="J891" i="1"/>
  <c r="K891" i="1"/>
  <c r="O891" i="1"/>
  <c r="C850" i="1"/>
  <c r="D850" i="1"/>
  <c r="Z850" i="1" s="1"/>
  <c r="E850" i="1"/>
  <c r="F850" i="1"/>
  <c r="AA850" i="1" s="1"/>
  <c r="G850" i="1"/>
  <c r="H850" i="1"/>
  <c r="I850" i="1"/>
  <c r="J850" i="1"/>
  <c r="K850" i="1"/>
  <c r="O850" i="1"/>
  <c r="C838" i="1"/>
  <c r="D838" i="1"/>
  <c r="Z838" i="1" s="1"/>
  <c r="E838" i="1"/>
  <c r="F838" i="1"/>
  <c r="AA838" i="1" s="1"/>
  <c r="G838" i="1"/>
  <c r="H838" i="1"/>
  <c r="I838" i="1"/>
  <c r="J838" i="1"/>
  <c r="K838" i="1"/>
  <c r="O838" i="1"/>
  <c r="C856" i="1"/>
  <c r="D856" i="1"/>
  <c r="Z856" i="1" s="1"/>
  <c r="E856" i="1"/>
  <c r="F856" i="1"/>
  <c r="AA856" i="1" s="1"/>
  <c r="G856" i="1"/>
  <c r="H856" i="1"/>
  <c r="I856" i="1"/>
  <c r="J856" i="1"/>
  <c r="K856" i="1"/>
  <c r="O856" i="1"/>
  <c r="C908" i="1"/>
  <c r="D908" i="1"/>
  <c r="Z908" i="1" s="1"/>
  <c r="E908" i="1"/>
  <c r="F908" i="1"/>
  <c r="AA908" i="1" s="1"/>
  <c r="G908" i="1"/>
  <c r="H908" i="1"/>
  <c r="I908" i="1"/>
  <c r="J908" i="1"/>
  <c r="K908" i="1"/>
  <c r="O908" i="1"/>
  <c r="C921" i="1"/>
  <c r="D921" i="1"/>
  <c r="Z921" i="1" s="1"/>
  <c r="E921" i="1"/>
  <c r="F921" i="1"/>
  <c r="AA921" i="1" s="1"/>
  <c r="G921" i="1"/>
  <c r="H921" i="1"/>
  <c r="I921" i="1"/>
  <c r="J921" i="1"/>
  <c r="K921" i="1"/>
  <c r="O921" i="1"/>
  <c r="C873" i="1"/>
  <c r="D873" i="1"/>
  <c r="Z873" i="1" s="1"/>
  <c r="E873" i="1"/>
  <c r="F873" i="1"/>
  <c r="AA873" i="1" s="1"/>
  <c r="G873" i="1"/>
  <c r="H873" i="1"/>
  <c r="I873" i="1"/>
  <c r="J873" i="1"/>
  <c r="K873" i="1"/>
  <c r="O873" i="1"/>
  <c r="C893" i="1"/>
  <c r="D893" i="1"/>
  <c r="Z893" i="1" s="1"/>
  <c r="E893" i="1"/>
  <c r="F893" i="1"/>
  <c r="AA893" i="1" s="1"/>
  <c r="G893" i="1"/>
  <c r="H893" i="1"/>
  <c r="I893" i="1"/>
  <c r="J893" i="1"/>
  <c r="K893" i="1"/>
  <c r="O893" i="1"/>
  <c r="C880" i="1"/>
  <c r="D880" i="1"/>
  <c r="Z880" i="1" s="1"/>
  <c r="E880" i="1"/>
  <c r="F880" i="1"/>
  <c r="AA880" i="1" s="1"/>
  <c r="G880" i="1"/>
  <c r="H880" i="1"/>
  <c r="I880" i="1"/>
  <c r="J880" i="1"/>
  <c r="K880" i="1"/>
  <c r="O880" i="1"/>
  <c r="C807" i="1"/>
  <c r="D807" i="1"/>
  <c r="Z807" i="1" s="1"/>
  <c r="E807" i="1"/>
  <c r="F807" i="1"/>
  <c r="AA807" i="1" s="1"/>
  <c r="G807" i="1"/>
  <c r="H807" i="1"/>
  <c r="I807" i="1"/>
  <c r="J807" i="1"/>
  <c r="K807" i="1"/>
  <c r="O807" i="1"/>
  <c r="C935" i="1"/>
  <c r="D935" i="1"/>
  <c r="Z935" i="1" s="1"/>
  <c r="E935" i="1"/>
  <c r="F935" i="1"/>
  <c r="AA935" i="1" s="1"/>
  <c r="G935" i="1"/>
  <c r="H935" i="1"/>
  <c r="I935" i="1"/>
  <c r="J935" i="1"/>
  <c r="K935" i="1"/>
  <c r="O935" i="1"/>
  <c r="C837" i="1"/>
  <c r="D837" i="1"/>
  <c r="Z837" i="1" s="1"/>
  <c r="E837" i="1"/>
  <c r="F837" i="1"/>
  <c r="AA837" i="1" s="1"/>
  <c r="G837" i="1"/>
  <c r="H837" i="1"/>
  <c r="I837" i="1"/>
  <c r="J837" i="1"/>
  <c r="K837" i="1"/>
  <c r="O837" i="1"/>
  <c r="C854" i="1"/>
  <c r="D854" i="1"/>
  <c r="Z854" i="1" s="1"/>
  <c r="E854" i="1"/>
  <c r="F854" i="1"/>
  <c r="AA854" i="1" s="1"/>
  <c r="G854" i="1"/>
  <c r="H854" i="1"/>
  <c r="I854" i="1"/>
  <c r="J854" i="1"/>
  <c r="K854" i="1"/>
  <c r="O854" i="1"/>
  <c r="C879" i="1"/>
  <c r="D879" i="1"/>
  <c r="Z879" i="1" s="1"/>
  <c r="E879" i="1"/>
  <c r="F879" i="1"/>
  <c r="AA879" i="1" s="1"/>
  <c r="G879" i="1"/>
  <c r="H879" i="1"/>
  <c r="I879" i="1"/>
  <c r="J879" i="1"/>
  <c r="K879" i="1"/>
  <c r="O879" i="1"/>
  <c r="C870" i="1"/>
  <c r="D870" i="1"/>
  <c r="Z870" i="1" s="1"/>
  <c r="E870" i="1"/>
  <c r="F870" i="1"/>
  <c r="AA870" i="1" s="1"/>
  <c r="G870" i="1"/>
  <c r="H870" i="1"/>
  <c r="I870" i="1"/>
  <c r="J870" i="1"/>
  <c r="K870" i="1"/>
  <c r="O870" i="1"/>
  <c r="C884" i="1"/>
  <c r="D884" i="1"/>
  <c r="Z884" i="1" s="1"/>
  <c r="E884" i="1"/>
  <c r="F884" i="1"/>
  <c r="AA884" i="1" s="1"/>
  <c r="G884" i="1"/>
  <c r="H884" i="1"/>
  <c r="I884" i="1"/>
  <c r="J884" i="1"/>
  <c r="K884" i="1"/>
  <c r="O884" i="1"/>
  <c r="C815" i="1"/>
  <c r="D815" i="1"/>
  <c r="Z815" i="1" s="1"/>
  <c r="E815" i="1"/>
  <c r="F815" i="1"/>
  <c r="AA815" i="1" s="1"/>
  <c r="G815" i="1"/>
  <c r="H815" i="1"/>
  <c r="I815" i="1"/>
  <c r="J815" i="1"/>
  <c r="K815" i="1"/>
  <c r="O815" i="1"/>
  <c r="C835" i="1"/>
  <c r="D835" i="1"/>
  <c r="Z835" i="1" s="1"/>
  <c r="E835" i="1"/>
  <c r="F835" i="1"/>
  <c r="AA835" i="1" s="1"/>
  <c r="G835" i="1"/>
  <c r="H835" i="1"/>
  <c r="I835" i="1"/>
  <c r="J835" i="1"/>
  <c r="K835" i="1"/>
  <c r="O835" i="1"/>
  <c r="C813" i="1"/>
  <c r="D813" i="1"/>
  <c r="Z813" i="1" s="1"/>
  <c r="E813" i="1"/>
  <c r="F813" i="1"/>
  <c r="AA813" i="1" s="1"/>
  <c r="G813" i="1"/>
  <c r="H813" i="1"/>
  <c r="I813" i="1"/>
  <c r="J813" i="1"/>
  <c r="K813" i="1"/>
  <c r="O813" i="1"/>
  <c r="C848" i="1"/>
  <c r="D848" i="1"/>
  <c r="Z848" i="1" s="1"/>
  <c r="E848" i="1"/>
  <c r="F848" i="1"/>
  <c r="AA848" i="1" s="1"/>
  <c r="G848" i="1"/>
  <c r="H848" i="1"/>
  <c r="I848" i="1"/>
  <c r="J848" i="1"/>
  <c r="K848" i="1"/>
  <c r="O848" i="1"/>
  <c r="C890" i="1"/>
  <c r="D890" i="1"/>
  <c r="Z890" i="1" s="1"/>
  <c r="E890" i="1"/>
  <c r="F890" i="1"/>
  <c r="AA890" i="1" s="1"/>
  <c r="G890" i="1"/>
  <c r="H890" i="1"/>
  <c r="I890" i="1"/>
  <c r="J890" i="1"/>
  <c r="K890" i="1"/>
  <c r="O890" i="1"/>
  <c r="C819" i="1"/>
  <c r="D819" i="1"/>
  <c r="Z819" i="1" s="1"/>
  <c r="E819" i="1"/>
  <c r="F819" i="1"/>
  <c r="AA819" i="1" s="1"/>
  <c r="G819" i="1"/>
  <c r="H819" i="1"/>
  <c r="I819" i="1"/>
  <c r="J819" i="1"/>
  <c r="K819" i="1"/>
  <c r="O819" i="1"/>
  <c r="C922" i="1"/>
  <c r="D922" i="1"/>
  <c r="Z922" i="1" s="1"/>
  <c r="E922" i="1"/>
  <c r="F922" i="1"/>
  <c r="AA922" i="1" s="1"/>
  <c r="G922" i="1"/>
  <c r="H922" i="1"/>
  <c r="I922" i="1"/>
  <c r="J922" i="1"/>
  <c r="K922" i="1"/>
  <c r="O922" i="1"/>
  <c r="C887" i="1"/>
  <c r="D887" i="1"/>
  <c r="Z887" i="1" s="1"/>
  <c r="E887" i="1"/>
  <c r="F887" i="1"/>
  <c r="AA887" i="1" s="1"/>
  <c r="G887" i="1"/>
  <c r="H887" i="1"/>
  <c r="I887" i="1"/>
  <c r="J887" i="1"/>
  <c r="K887" i="1"/>
  <c r="O887" i="1"/>
  <c r="C927" i="1"/>
  <c r="D927" i="1"/>
  <c r="Z927" i="1" s="1"/>
  <c r="E927" i="1"/>
  <c r="F927" i="1"/>
  <c r="AA927" i="1" s="1"/>
  <c r="G927" i="1"/>
  <c r="H927" i="1"/>
  <c r="I927" i="1"/>
  <c r="J927" i="1"/>
  <c r="K927" i="1"/>
  <c r="O927" i="1"/>
  <c r="C929" i="1"/>
  <c r="D929" i="1"/>
  <c r="Z929" i="1" s="1"/>
  <c r="E929" i="1"/>
  <c r="F929" i="1"/>
  <c r="AA929" i="1" s="1"/>
  <c r="G929" i="1"/>
  <c r="H929" i="1"/>
  <c r="I929" i="1"/>
  <c r="J929" i="1"/>
  <c r="K929" i="1"/>
  <c r="O929" i="1"/>
  <c r="C814" i="1"/>
  <c r="D814" i="1"/>
  <c r="Z814" i="1" s="1"/>
  <c r="E814" i="1"/>
  <c r="F814" i="1"/>
  <c r="AA814" i="1" s="1"/>
  <c r="G814" i="1"/>
  <c r="H814" i="1"/>
  <c r="I814" i="1"/>
  <c r="J814" i="1"/>
  <c r="K814" i="1"/>
  <c r="O814" i="1"/>
  <c r="C924" i="1"/>
  <c r="D924" i="1"/>
  <c r="Z924" i="1" s="1"/>
  <c r="E924" i="1"/>
  <c r="F924" i="1"/>
  <c r="AA924" i="1" s="1"/>
  <c r="G924" i="1"/>
  <c r="H924" i="1"/>
  <c r="I924" i="1"/>
  <c r="J924" i="1"/>
  <c r="K924" i="1"/>
  <c r="O924" i="1"/>
  <c r="C875" i="1"/>
  <c r="D875" i="1"/>
  <c r="Z875" i="1" s="1"/>
  <c r="E875" i="1"/>
  <c r="F875" i="1"/>
  <c r="AA875" i="1" s="1"/>
  <c r="G875" i="1"/>
  <c r="H875" i="1"/>
  <c r="I875" i="1"/>
  <c r="J875" i="1"/>
  <c r="K875" i="1"/>
  <c r="O875" i="1"/>
  <c r="C812" i="1"/>
  <c r="D812" i="1"/>
  <c r="Z812" i="1" s="1"/>
  <c r="E812" i="1"/>
  <c r="F812" i="1"/>
  <c r="AA812" i="1" s="1"/>
  <c r="G812" i="1"/>
  <c r="H812" i="1"/>
  <c r="I812" i="1"/>
  <c r="J812" i="1"/>
  <c r="K812" i="1"/>
  <c r="O812" i="1"/>
  <c r="C917" i="1"/>
  <c r="D917" i="1"/>
  <c r="Z917" i="1" s="1"/>
  <c r="E917" i="1"/>
  <c r="F917" i="1"/>
  <c r="AA917" i="1" s="1"/>
  <c r="G917" i="1"/>
  <c r="H917" i="1"/>
  <c r="I917" i="1"/>
  <c r="J917" i="1"/>
  <c r="K917" i="1"/>
  <c r="O917" i="1"/>
  <c r="C857" i="1"/>
  <c r="D857" i="1"/>
  <c r="Z857" i="1" s="1"/>
  <c r="E857" i="1"/>
  <c r="F857" i="1"/>
  <c r="AA857" i="1" s="1"/>
  <c r="G857" i="1"/>
  <c r="H857" i="1"/>
  <c r="I857" i="1"/>
  <c r="J857" i="1"/>
  <c r="K857" i="1"/>
  <c r="O857" i="1"/>
  <c r="C931" i="1"/>
  <c r="D931" i="1"/>
  <c r="Z931" i="1" s="1"/>
  <c r="E931" i="1"/>
  <c r="F931" i="1"/>
  <c r="AA931" i="1" s="1"/>
  <c r="G931" i="1"/>
  <c r="H931" i="1"/>
  <c r="I931" i="1"/>
  <c r="J931" i="1"/>
  <c r="K931" i="1"/>
  <c r="O931" i="1"/>
  <c r="C911" i="1"/>
  <c r="D911" i="1"/>
  <c r="Z911" i="1" s="1"/>
  <c r="E911" i="1"/>
  <c r="F911" i="1"/>
  <c r="AA911" i="1" s="1"/>
  <c r="G911" i="1"/>
  <c r="H911" i="1"/>
  <c r="I911" i="1"/>
  <c r="J911" i="1"/>
  <c r="K911" i="1"/>
  <c r="O911" i="1"/>
  <c r="C847" i="1"/>
  <c r="D847" i="1"/>
  <c r="Z847" i="1" s="1"/>
  <c r="E847" i="1"/>
  <c r="F847" i="1"/>
  <c r="AA847" i="1" s="1"/>
  <c r="G847" i="1"/>
  <c r="H847" i="1"/>
  <c r="I847" i="1"/>
  <c r="J847" i="1"/>
  <c r="K847" i="1"/>
  <c r="O847" i="1"/>
  <c r="C896" i="1"/>
  <c r="D896" i="1"/>
  <c r="Z896" i="1" s="1"/>
  <c r="E896" i="1"/>
  <c r="F896" i="1"/>
  <c r="AA896" i="1" s="1"/>
  <c r="G896" i="1"/>
  <c r="H896" i="1"/>
  <c r="I896" i="1"/>
  <c r="J896" i="1"/>
  <c r="K896" i="1"/>
  <c r="O896" i="1"/>
  <c r="C902" i="1"/>
  <c r="D902" i="1"/>
  <c r="Z902" i="1" s="1"/>
  <c r="E902" i="1"/>
  <c r="F902" i="1"/>
  <c r="AA902" i="1" s="1"/>
  <c r="G902" i="1"/>
  <c r="H902" i="1"/>
  <c r="I902" i="1"/>
  <c r="J902" i="1"/>
  <c r="K902" i="1"/>
  <c r="O902" i="1"/>
  <c r="C925" i="1"/>
  <c r="D925" i="1"/>
  <c r="Z925" i="1" s="1"/>
  <c r="E925" i="1"/>
  <c r="F925" i="1"/>
  <c r="AA925" i="1" s="1"/>
  <c r="G925" i="1"/>
  <c r="H925" i="1"/>
  <c r="I925" i="1"/>
  <c r="J925" i="1"/>
  <c r="K925" i="1"/>
  <c r="O925" i="1"/>
  <c r="C845" i="1"/>
  <c r="D845" i="1"/>
  <c r="Z845" i="1" s="1"/>
  <c r="E845" i="1"/>
  <c r="F845" i="1"/>
  <c r="AA845" i="1" s="1"/>
  <c r="G845" i="1"/>
  <c r="H845" i="1"/>
  <c r="I845" i="1"/>
  <c r="J845" i="1"/>
  <c r="K845" i="1"/>
  <c r="O845" i="1"/>
  <c r="C834" i="1"/>
  <c r="D834" i="1"/>
  <c r="Z834" i="1" s="1"/>
  <c r="E834" i="1"/>
  <c r="F834" i="1"/>
  <c r="AA834" i="1" s="1"/>
  <c r="G834" i="1"/>
  <c r="H834" i="1"/>
  <c r="I834" i="1"/>
  <c r="J834" i="1"/>
  <c r="K834" i="1"/>
  <c r="O834" i="1"/>
  <c r="C869" i="1"/>
  <c r="D869" i="1"/>
  <c r="Z869" i="1" s="1"/>
  <c r="E869" i="1"/>
  <c r="F869" i="1"/>
  <c r="AA869" i="1" s="1"/>
  <c r="G869" i="1"/>
  <c r="H869" i="1"/>
  <c r="I869" i="1"/>
  <c r="J869" i="1"/>
  <c r="K869" i="1"/>
  <c r="O869" i="1"/>
  <c r="C849" i="1"/>
  <c r="D849" i="1"/>
  <c r="Z849" i="1" s="1"/>
  <c r="E849" i="1"/>
  <c r="F849" i="1"/>
  <c r="AA849" i="1" s="1"/>
  <c r="G849" i="1"/>
  <c r="H849" i="1"/>
  <c r="I849" i="1"/>
  <c r="J849" i="1"/>
  <c r="K849" i="1"/>
  <c r="O849" i="1"/>
  <c r="C932" i="1"/>
  <c r="D932" i="1"/>
  <c r="Z932" i="1" s="1"/>
  <c r="E932" i="1"/>
  <c r="F932" i="1"/>
  <c r="AA932" i="1" s="1"/>
  <c r="G932" i="1"/>
  <c r="H932" i="1"/>
  <c r="I932" i="1"/>
  <c r="J932" i="1"/>
  <c r="K932" i="1"/>
  <c r="O932" i="1"/>
  <c r="C923" i="1"/>
  <c r="D923" i="1"/>
  <c r="Z923" i="1" s="1"/>
  <c r="E923" i="1"/>
  <c r="F923" i="1"/>
  <c r="AA923" i="1" s="1"/>
  <c r="G923" i="1"/>
  <c r="H923" i="1"/>
  <c r="I923" i="1"/>
  <c r="J923" i="1"/>
  <c r="K923" i="1"/>
  <c r="O923" i="1"/>
  <c r="C905" i="1"/>
  <c r="D905" i="1"/>
  <c r="Z905" i="1" s="1"/>
  <c r="E905" i="1"/>
  <c r="F905" i="1"/>
  <c r="AA905" i="1" s="1"/>
  <c r="G905" i="1"/>
  <c r="H905" i="1"/>
  <c r="I905" i="1"/>
  <c r="J905" i="1"/>
  <c r="K905" i="1"/>
  <c r="O905" i="1"/>
  <c r="C868" i="1"/>
  <c r="D868" i="1"/>
  <c r="Z868" i="1" s="1"/>
  <c r="E868" i="1"/>
  <c r="F868" i="1"/>
  <c r="AA868" i="1" s="1"/>
  <c r="G868" i="1"/>
  <c r="H868" i="1"/>
  <c r="I868" i="1"/>
  <c r="J868" i="1"/>
  <c r="K868" i="1"/>
  <c r="O868" i="1"/>
  <c r="C858" i="1"/>
  <c r="D858" i="1"/>
  <c r="Z858" i="1" s="1"/>
  <c r="E858" i="1"/>
  <c r="F858" i="1"/>
  <c r="AA858" i="1" s="1"/>
  <c r="G858" i="1"/>
  <c r="H858" i="1"/>
  <c r="I858" i="1"/>
  <c r="J858" i="1"/>
  <c r="K858" i="1"/>
  <c r="O858" i="1"/>
  <c r="C840" i="1"/>
  <c r="D840" i="1"/>
  <c r="Z840" i="1" s="1"/>
  <c r="E840" i="1"/>
  <c r="F840" i="1"/>
  <c r="AA840" i="1" s="1"/>
  <c r="G840" i="1"/>
  <c r="H840" i="1"/>
  <c r="I840" i="1"/>
  <c r="J840" i="1"/>
  <c r="K840" i="1"/>
  <c r="O840" i="1"/>
  <c r="C800" i="1"/>
  <c r="D800" i="1"/>
  <c r="Z800" i="1" s="1"/>
  <c r="E800" i="1"/>
  <c r="F800" i="1"/>
  <c r="AA800" i="1" s="1"/>
  <c r="G800" i="1"/>
  <c r="H800" i="1"/>
  <c r="I800" i="1"/>
  <c r="J800" i="1"/>
  <c r="K800" i="1"/>
  <c r="O800" i="1"/>
  <c r="C825" i="1"/>
  <c r="D825" i="1"/>
  <c r="Z825" i="1" s="1"/>
  <c r="E825" i="1"/>
  <c r="F825" i="1"/>
  <c r="AA825" i="1" s="1"/>
  <c r="G825" i="1"/>
  <c r="H825" i="1"/>
  <c r="I825" i="1"/>
  <c r="J825" i="1"/>
  <c r="K825" i="1"/>
  <c r="O825" i="1"/>
  <c r="C798" i="1"/>
  <c r="D798" i="1"/>
  <c r="Z798" i="1" s="1"/>
  <c r="E798" i="1"/>
  <c r="F798" i="1"/>
  <c r="AA798" i="1" s="1"/>
  <c r="G798" i="1"/>
  <c r="H798" i="1"/>
  <c r="I798" i="1"/>
  <c r="J798" i="1"/>
  <c r="K798" i="1"/>
  <c r="O798" i="1"/>
  <c r="C811" i="1"/>
  <c r="D811" i="1"/>
  <c r="Z811" i="1" s="1"/>
  <c r="E811" i="1"/>
  <c r="F811" i="1"/>
  <c r="AA811" i="1" s="1"/>
  <c r="G811" i="1"/>
  <c r="H811" i="1"/>
  <c r="I811" i="1"/>
  <c r="J811" i="1"/>
  <c r="K811" i="1"/>
  <c r="O811" i="1"/>
  <c r="C906" i="1"/>
  <c r="D906" i="1"/>
  <c r="Z906" i="1" s="1"/>
  <c r="E906" i="1"/>
  <c r="F906" i="1"/>
  <c r="AA906" i="1" s="1"/>
  <c r="G906" i="1"/>
  <c r="H906" i="1"/>
  <c r="I906" i="1"/>
  <c r="J906" i="1"/>
  <c r="K906" i="1"/>
  <c r="O906" i="1"/>
  <c r="C830" i="1"/>
  <c r="D830" i="1"/>
  <c r="Z830" i="1" s="1"/>
  <c r="E830" i="1"/>
  <c r="F830" i="1"/>
  <c r="AA830" i="1" s="1"/>
  <c r="G830" i="1"/>
  <c r="H830" i="1"/>
  <c r="I830" i="1"/>
  <c r="J830" i="1"/>
  <c r="K830" i="1"/>
  <c r="O830" i="1"/>
  <c r="C867" i="1"/>
  <c r="D867" i="1"/>
  <c r="Z867" i="1" s="1"/>
  <c r="E867" i="1"/>
  <c r="F867" i="1"/>
  <c r="AA867" i="1" s="1"/>
  <c r="G867" i="1"/>
  <c r="H867" i="1"/>
  <c r="I867" i="1"/>
  <c r="J867" i="1"/>
  <c r="K867" i="1"/>
  <c r="O867" i="1"/>
  <c r="C805" i="1"/>
  <c r="D805" i="1"/>
  <c r="Z805" i="1" s="1"/>
  <c r="E805" i="1"/>
  <c r="F805" i="1"/>
  <c r="AA805" i="1" s="1"/>
  <c r="G805" i="1"/>
  <c r="H805" i="1"/>
  <c r="I805" i="1"/>
  <c r="J805" i="1"/>
  <c r="K805" i="1"/>
  <c r="O805" i="1"/>
  <c r="C898" i="1"/>
  <c r="D898" i="1"/>
  <c r="Z898" i="1" s="1"/>
  <c r="E898" i="1"/>
  <c r="F898" i="1"/>
  <c r="AA898" i="1" s="1"/>
  <c r="G898" i="1"/>
  <c r="H898" i="1"/>
  <c r="I898" i="1"/>
  <c r="J898" i="1"/>
  <c r="K898" i="1"/>
  <c r="O898" i="1"/>
  <c r="C827" i="1"/>
  <c r="D827" i="1"/>
  <c r="Z827" i="1" s="1"/>
  <c r="E827" i="1"/>
  <c r="F827" i="1"/>
  <c r="AA827" i="1" s="1"/>
  <c r="G827" i="1"/>
  <c r="H827" i="1"/>
  <c r="I827" i="1"/>
  <c r="J827" i="1"/>
  <c r="K827" i="1"/>
  <c r="O827" i="1"/>
  <c r="C852" i="1"/>
  <c r="D852" i="1"/>
  <c r="Z852" i="1" s="1"/>
  <c r="E852" i="1"/>
  <c r="F852" i="1"/>
  <c r="AA852" i="1" s="1"/>
  <c r="G852" i="1"/>
  <c r="H852" i="1"/>
  <c r="I852" i="1"/>
  <c r="J852" i="1"/>
  <c r="K852" i="1"/>
  <c r="O852" i="1"/>
  <c r="C918" i="1"/>
  <c r="D918" i="1"/>
  <c r="Z918" i="1" s="1"/>
  <c r="E918" i="1"/>
  <c r="F918" i="1"/>
  <c r="AA918" i="1" s="1"/>
  <c r="G918" i="1"/>
  <c r="H918" i="1"/>
  <c r="I918" i="1"/>
  <c r="J918" i="1"/>
  <c r="K918" i="1"/>
  <c r="O918" i="1"/>
  <c r="C903" i="1"/>
  <c r="D903" i="1"/>
  <c r="Z903" i="1" s="1"/>
  <c r="E903" i="1"/>
  <c r="F903" i="1"/>
  <c r="AA903" i="1" s="1"/>
  <c r="G903" i="1"/>
  <c r="H903" i="1"/>
  <c r="I903" i="1"/>
  <c r="J903" i="1"/>
  <c r="K903" i="1"/>
  <c r="O903" i="1"/>
  <c r="C795" i="1"/>
  <c r="D795" i="1"/>
  <c r="Z795" i="1" s="1"/>
  <c r="E795" i="1"/>
  <c r="F795" i="1"/>
  <c r="AA795" i="1" s="1"/>
  <c r="G795" i="1"/>
  <c r="H795" i="1"/>
  <c r="I795" i="1"/>
  <c r="J795" i="1"/>
  <c r="K795" i="1"/>
  <c r="O795" i="1"/>
  <c r="C862" i="1"/>
  <c r="D862" i="1"/>
  <c r="Z862" i="1" s="1"/>
  <c r="E862" i="1"/>
  <c r="F862" i="1"/>
  <c r="AA862" i="1" s="1"/>
  <c r="G862" i="1"/>
  <c r="H862" i="1"/>
  <c r="I862" i="1"/>
  <c r="J862" i="1"/>
  <c r="K862" i="1"/>
  <c r="O862" i="1"/>
  <c r="C832" i="1"/>
  <c r="D832" i="1"/>
  <c r="Z832" i="1" s="1"/>
  <c r="E832" i="1"/>
  <c r="F832" i="1"/>
  <c r="AA832" i="1" s="1"/>
  <c r="G832" i="1"/>
  <c r="H832" i="1"/>
  <c r="I832" i="1"/>
  <c r="J832" i="1"/>
  <c r="K832" i="1"/>
  <c r="O832" i="1"/>
  <c r="C895" i="1"/>
  <c r="D895" i="1"/>
  <c r="Z895" i="1" s="1"/>
  <c r="E895" i="1"/>
  <c r="F895" i="1"/>
  <c r="AA895" i="1" s="1"/>
  <c r="G895" i="1"/>
  <c r="H895" i="1"/>
  <c r="I895" i="1"/>
  <c r="J895" i="1"/>
  <c r="K895" i="1"/>
  <c r="O895" i="1"/>
  <c r="C802" i="1"/>
  <c r="D802" i="1"/>
  <c r="Z802" i="1" s="1"/>
  <c r="E802" i="1"/>
  <c r="F802" i="1"/>
  <c r="AA802" i="1" s="1"/>
  <c r="G802" i="1"/>
  <c r="H802" i="1"/>
  <c r="I802" i="1"/>
  <c r="J802" i="1"/>
  <c r="K802" i="1"/>
  <c r="O802" i="1"/>
  <c r="C900" i="1"/>
  <c r="D900" i="1"/>
  <c r="Z900" i="1" s="1"/>
  <c r="E900" i="1"/>
  <c r="F900" i="1"/>
  <c r="AA900" i="1" s="1"/>
  <c r="G900" i="1"/>
  <c r="H900" i="1"/>
  <c r="I900" i="1"/>
  <c r="J900" i="1"/>
  <c r="K900" i="1"/>
  <c r="O900" i="1"/>
  <c r="C913" i="1"/>
  <c r="D913" i="1"/>
  <c r="Z913" i="1" s="1"/>
  <c r="E913" i="1"/>
  <c r="F913" i="1"/>
  <c r="AA913" i="1" s="1"/>
  <c r="G913" i="1"/>
  <c r="H913" i="1"/>
  <c r="I913" i="1"/>
  <c r="J913" i="1"/>
  <c r="K913" i="1"/>
  <c r="O913" i="1"/>
  <c r="C907" i="1"/>
  <c r="D907" i="1"/>
  <c r="Z907" i="1" s="1"/>
  <c r="E907" i="1"/>
  <c r="F907" i="1"/>
  <c r="AA907" i="1" s="1"/>
  <c r="G907" i="1"/>
  <c r="H907" i="1"/>
  <c r="I907" i="1"/>
  <c r="J907" i="1"/>
  <c r="K907" i="1"/>
  <c r="O907" i="1"/>
  <c r="C809" i="1"/>
  <c r="D809" i="1"/>
  <c r="Z809" i="1" s="1"/>
  <c r="E809" i="1"/>
  <c r="F809" i="1"/>
  <c r="AA809" i="1" s="1"/>
  <c r="G809" i="1"/>
  <c r="H809" i="1"/>
  <c r="I809" i="1"/>
  <c r="J809" i="1"/>
  <c r="K809" i="1"/>
  <c r="O809" i="1"/>
  <c r="C816" i="1"/>
  <c r="D816" i="1"/>
  <c r="Z816" i="1" s="1"/>
  <c r="E816" i="1"/>
  <c r="F816" i="1"/>
  <c r="AA816" i="1" s="1"/>
  <c r="G816" i="1"/>
  <c r="H816" i="1"/>
  <c r="I816" i="1"/>
  <c r="J816" i="1"/>
  <c r="K816" i="1"/>
  <c r="O816" i="1"/>
  <c r="C794" i="1"/>
  <c r="D794" i="1"/>
  <c r="Z794" i="1" s="1"/>
  <c r="E794" i="1"/>
  <c r="F794" i="1"/>
  <c r="AA794" i="1" s="1"/>
  <c r="G794" i="1"/>
  <c r="H794" i="1"/>
  <c r="I794" i="1"/>
  <c r="J794" i="1"/>
  <c r="K794" i="1"/>
  <c r="O794" i="1"/>
  <c r="C828" i="1"/>
  <c r="D828" i="1"/>
  <c r="Z828" i="1" s="1"/>
  <c r="E828" i="1"/>
  <c r="F828" i="1"/>
  <c r="AA828" i="1" s="1"/>
  <c r="G828" i="1"/>
  <c r="H828" i="1"/>
  <c r="I828" i="1"/>
  <c r="J828" i="1"/>
  <c r="K828" i="1"/>
  <c r="O828" i="1"/>
  <c r="C861" i="1"/>
  <c r="D861" i="1"/>
  <c r="Z861" i="1" s="1"/>
  <c r="E861" i="1"/>
  <c r="F861" i="1"/>
  <c r="AA861" i="1" s="1"/>
  <c r="G861" i="1"/>
  <c r="H861" i="1"/>
  <c r="I861" i="1"/>
  <c r="J861" i="1"/>
  <c r="K861" i="1"/>
  <c r="O861" i="1"/>
  <c r="C836" i="1"/>
  <c r="D836" i="1"/>
  <c r="Z836" i="1" s="1"/>
  <c r="E836" i="1"/>
  <c r="F836" i="1"/>
  <c r="AA836" i="1" s="1"/>
  <c r="G836" i="1"/>
  <c r="H836" i="1"/>
  <c r="I836" i="1"/>
  <c r="J836" i="1"/>
  <c r="K836" i="1"/>
  <c r="O836" i="1"/>
  <c r="C801" i="1"/>
  <c r="D801" i="1"/>
  <c r="Z801" i="1" s="1"/>
  <c r="E801" i="1"/>
  <c r="F801" i="1"/>
  <c r="AA801" i="1" s="1"/>
  <c r="G801" i="1"/>
  <c r="H801" i="1"/>
  <c r="I801" i="1"/>
  <c r="J801" i="1"/>
  <c r="K801" i="1"/>
  <c r="O801" i="1"/>
  <c r="C826" i="1"/>
  <c r="D826" i="1"/>
  <c r="Z826" i="1" s="1"/>
  <c r="E826" i="1"/>
  <c r="F826" i="1"/>
  <c r="AA826" i="1" s="1"/>
  <c r="G826" i="1"/>
  <c r="H826" i="1"/>
  <c r="I826" i="1"/>
  <c r="J826" i="1"/>
  <c r="K826" i="1"/>
  <c r="O826" i="1"/>
  <c r="C919" i="1"/>
  <c r="D919" i="1"/>
  <c r="Z919" i="1" s="1"/>
  <c r="E919" i="1"/>
  <c r="F919" i="1"/>
  <c r="AA919" i="1" s="1"/>
  <c r="G919" i="1"/>
  <c r="H919" i="1"/>
  <c r="I919" i="1"/>
  <c r="J919" i="1"/>
  <c r="K919" i="1"/>
  <c r="O919" i="1"/>
  <c r="C796" i="1"/>
  <c r="D796" i="1"/>
  <c r="Z796" i="1" s="1"/>
  <c r="E796" i="1"/>
  <c r="F796" i="1"/>
  <c r="AA796" i="1" s="1"/>
  <c r="G796" i="1"/>
  <c r="H796" i="1"/>
  <c r="I796" i="1"/>
  <c r="J796" i="1"/>
  <c r="K796" i="1"/>
  <c r="O796" i="1"/>
  <c r="C851" i="1"/>
  <c r="D851" i="1"/>
  <c r="Z851" i="1" s="1"/>
  <c r="E851" i="1"/>
  <c r="F851" i="1"/>
  <c r="AA851" i="1" s="1"/>
  <c r="G851" i="1"/>
  <c r="H851" i="1"/>
  <c r="I851" i="1"/>
  <c r="J851" i="1"/>
  <c r="K851" i="1"/>
  <c r="O851" i="1"/>
  <c r="C844" i="1"/>
  <c r="D844" i="1"/>
  <c r="Z844" i="1" s="1"/>
  <c r="E844" i="1"/>
  <c r="F844" i="1"/>
  <c r="AA844" i="1" s="1"/>
  <c r="G844" i="1"/>
  <c r="H844" i="1"/>
  <c r="I844" i="1"/>
  <c r="J844" i="1"/>
  <c r="K844" i="1"/>
  <c r="O844" i="1"/>
  <c r="C863" i="1"/>
  <c r="D863" i="1"/>
  <c r="Z863" i="1" s="1"/>
  <c r="E863" i="1"/>
  <c r="F863" i="1"/>
  <c r="AA863" i="1" s="1"/>
  <c r="G863" i="1"/>
  <c r="H863" i="1"/>
  <c r="I863" i="1"/>
  <c r="J863" i="1"/>
  <c r="K863" i="1"/>
  <c r="O863" i="1"/>
  <c r="C797" i="1"/>
  <c r="D797" i="1"/>
  <c r="Z797" i="1" s="1"/>
  <c r="E797" i="1"/>
  <c r="F797" i="1"/>
  <c r="AA797" i="1" s="1"/>
  <c r="G797" i="1"/>
  <c r="H797" i="1"/>
  <c r="I797" i="1"/>
  <c r="J797" i="1"/>
  <c r="K797" i="1"/>
  <c r="O797" i="1"/>
  <c r="C831" i="1"/>
  <c r="D831" i="1"/>
  <c r="Z831" i="1" s="1"/>
  <c r="E831" i="1"/>
  <c r="F831" i="1"/>
  <c r="AA831" i="1" s="1"/>
  <c r="G831" i="1"/>
  <c r="H831" i="1"/>
  <c r="I831" i="1"/>
  <c r="J831" i="1"/>
  <c r="K831" i="1"/>
  <c r="O831" i="1"/>
  <c r="C839" i="1"/>
  <c r="D839" i="1"/>
  <c r="Z839" i="1" s="1"/>
  <c r="E839" i="1"/>
  <c r="F839" i="1"/>
  <c r="AA839" i="1" s="1"/>
  <c r="G839" i="1"/>
  <c r="H839" i="1"/>
  <c r="I839" i="1"/>
  <c r="J839" i="1"/>
  <c r="K839" i="1"/>
  <c r="O839" i="1"/>
  <c r="C894" i="1"/>
  <c r="D894" i="1"/>
  <c r="Z894" i="1" s="1"/>
  <c r="E894" i="1"/>
  <c r="F894" i="1"/>
  <c r="AA894" i="1" s="1"/>
  <c r="G894" i="1"/>
  <c r="H894" i="1"/>
  <c r="I894" i="1"/>
  <c r="J894" i="1"/>
  <c r="K894" i="1"/>
  <c r="O894" i="1"/>
  <c r="C937" i="1"/>
  <c r="D937" i="1"/>
  <c r="Z937" i="1" s="1"/>
  <c r="E937" i="1"/>
  <c r="F937" i="1"/>
  <c r="AA937" i="1" s="1"/>
  <c r="G937" i="1"/>
  <c r="H937" i="1"/>
  <c r="I937" i="1"/>
  <c r="J937" i="1"/>
  <c r="K937" i="1"/>
  <c r="O937" i="1"/>
  <c r="C950" i="1"/>
  <c r="D950" i="1"/>
  <c r="Z950" i="1" s="1"/>
  <c r="E950" i="1"/>
  <c r="F950" i="1"/>
  <c r="AA950" i="1" s="1"/>
  <c r="G950" i="1"/>
  <c r="H950" i="1"/>
  <c r="I950" i="1"/>
  <c r="J950" i="1"/>
  <c r="K950" i="1"/>
  <c r="O950" i="1"/>
  <c r="C964" i="1"/>
  <c r="D964" i="1"/>
  <c r="Z964" i="1" s="1"/>
  <c r="E964" i="1"/>
  <c r="F964" i="1"/>
  <c r="AA964" i="1" s="1"/>
  <c r="G964" i="1"/>
  <c r="H964" i="1"/>
  <c r="I964" i="1"/>
  <c r="J964" i="1"/>
  <c r="K964" i="1"/>
  <c r="O964" i="1"/>
  <c r="C946" i="1"/>
  <c r="D946" i="1"/>
  <c r="Z946" i="1" s="1"/>
  <c r="E946" i="1"/>
  <c r="F946" i="1"/>
  <c r="AA946" i="1" s="1"/>
  <c r="G946" i="1"/>
  <c r="H946" i="1"/>
  <c r="I946" i="1"/>
  <c r="J946" i="1"/>
  <c r="K946" i="1"/>
  <c r="O946" i="1"/>
  <c r="C957" i="1"/>
  <c r="D957" i="1"/>
  <c r="Z957" i="1" s="1"/>
  <c r="E957" i="1"/>
  <c r="F957" i="1"/>
  <c r="AA957" i="1" s="1"/>
  <c r="G957" i="1"/>
  <c r="H957" i="1"/>
  <c r="I957" i="1"/>
  <c r="J957" i="1"/>
  <c r="K957" i="1"/>
  <c r="O957" i="1"/>
  <c r="C953" i="1"/>
  <c r="D953" i="1"/>
  <c r="Z953" i="1" s="1"/>
  <c r="E953" i="1"/>
  <c r="F953" i="1"/>
  <c r="AA953" i="1" s="1"/>
  <c r="G953" i="1"/>
  <c r="H953" i="1"/>
  <c r="I953" i="1"/>
  <c r="J953" i="1"/>
  <c r="K953" i="1"/>
  <c r="O953" i="1"/>
  <c r="C951" i="1"/>
  <c r="D951" i="1"/>
  <c r="Z951" i="1" s="1"/>
  <c r="E951" i="1"/>
  <c r="F951" i="1"/>
  <c r="AA951" i="1" s="1"/>
  <c r="G951" i="1"/>
  <c r="H951" i="1"/>
  <c r="I951" i="1"/>
  <c r="J951" i="1"/>
  <c r="K951" i="1"/>
  <c r="O951" i="1"/>
  <c r="C965" i="1"/>
  <c r="D965" i="1"/>
  <c r="Z965" i="1" s="1"/>
  <c r="E965" i="1"/>
  <c r="F965" i="1"/>
  <c r="AA965" i="1" s="1"/>
  <c r="G965" i="1"/>
  <c r="H965" i="1"/>
  <c r="I965" i="1"/>
  <c r="J965" i="1"/>
  <c r="K965" i="1"/>
  <c r="O965" i="1"/>
  <c r="C959" i="1"/>
  <c r="D959" i="1"/>
  <c r="Z959" i="1" s="1"/>
  <c r="E959" i="1"/>
  <c r="F959" i="1"/>
  <c r="AA959" i="1" s="1"/>
  <c r="G959" i="1"/>
  <c r="H959" i="1"/>
  <c r="I959" i="1"/>
  <c r="J959" i="1"/>
  <c r="K959" i="1"/>
  <c r="O959" i="1"/>
  <c r="C940" i="1"/>
  <c r="D940" i="1"/>
  <c r="Z940" i="1" s="1"/>
  <c r="E940" i="1"/>
  <c r="F940" i="1"/>
  <c r="AA940" i="1" s="1"/>
  <c r="G940" i="1"/>
  <c r="H940" i="1"/>
  <c r="I940" i="1"/>
  <c r="J940" i="1"/>
  <c r="K940" i="1"/>
  <c r="O940" i="1"/>
  <c r="C941" i="1"/>
  <c r="D941" i="1"/>
  <c r="Z941" i="1" s="1"/>
  <c r="E941" i="1"/>
  <c r="F941" i="1"/>
  <c r="AA941" i="1" s="1"/>
  <c r="G941" i="1"/>
  <c r="H941" i="1"/>
  <c r="I941" i="1"/>
  <c r="J941" i="1"/>
  <c r="K941" i="1"/>
  <c r="O941" i="1"/>
  <c r="C955" i="1"/>
  <c r="D955" i="1"/>
  <c r="Z955" i="1" s="1"/>
  <c r="E955" i="1"/>
  <c r="F955" i="1"/>
  <c r="AA955" i="1" s="1"/>
  <c r="G955" i="1"/>
  <c r="H955" i="1"/>
  <c r="I955" i="1"/>
  <c r="J955" i="1"/>
  <c r="K955" i="1"/>
  <c r="O955" i="1"/>
  <c r="C968" i="1"/>
  <c r="D968" i="1"/>
  <c r="Z968" i="1" s="1"/>
  <c r="E968" i="1"/>
  <c r="F968" i="1"/>
  <c r="AA968" i="1" s="1"/>
  <c r="G968" i="1"/>
  <c r="H968" i="1"/>
  <c r="I968" i="1"/>
  <c r="J968" i="1"/>
  <c r="K968" i="1"/>
  <c r="O968" i="1"/>
  <c r="C966" i="1"/>
  <c r="D966" i="1"/>
  <c r="Z966" i="1" s="1"/>
  <c r="E966" i="1"/>
  <c r="F966" i="1"/>
  <c r="AA966" i="1" s="1"/>
  <c r="G966" i="1"/>
  <c r="H966" i="1"/>
  <c r="I966" i="1"/>
  <c r="J966" i="1"/>
  <c r="K966" i="1"/>
  <c r="O966" i="1"/>
  <c r="C956" i="1"/>
  <c r="D956" i="1"/>
  <c r="Z956" i="1" s="1"/>
  <c r="E956" i="1"/>
  <c r="F956" i="1"/>
  <c r="AA956" i="1" s="1"/>
  <c r="G956" i="1"/>
  <c r="H956" i="1"/>
  <c r="I956" i="1"/>
  <c r="J956" i="1"/>
  <c r="K956" i="1"/>
  <c r="O956" i="1"/>
  <c r="C938" i="1"/>
  <c r="D938" i="1"/>
  <c r="Z938" i="1" s="1"/>
  <c r="E938" i="1"/>
  <c r="F938" i="1"/>
  <c r="AA938" i="1" s="1"/>
  <c r="G938" i="1"/>
  <c r="H938" i="1"/>
  <c r="I938" i="1"/>
  <c r="J938" i="1"/>
  <c r="K938" i="1"/>
  <c r="O938" i="1"/>
  <c r="C954" i="1"/>
  <c r="D954" i="1"/>
  <c r="Z954" i="1" s="1"/>
  <c r="E954" i="1"/>
  <c r="F954" i="1"/>
  <c r="AA954" i="1" s="1"/>
  <c r="G954" i="1"/>
  <c r="H954" i="1"/>
  <c r="I954" i="1"/>
  <c r="J954" i="1"/>
  <c r="K954" i="1"/>
  <c r="O954" i="1"/>
  <c r="C952" i="1"/>
  <c r="D952" i="1"/>
  <c r="Z952" i="1" s="1"/>
  <c r="E952" i="1"/>
  <c r="F952" i="1"/>
  <c r="AA952" i="1" s="1"/>
  <c r="G952" i="1"/>
  <c r="H952" i="1"/>
  <c r="I952" i="1"/>
  <c r="J952" i="1"/>
  <c r="K952" i="1"/>
  <c r="O952" i="1"/>
  <c r="C944" i="1"/>
  <c r="D944" i="1"/>
  <c r="Z944" i="1" s="1"/>
  <c r="E944" i="1"/>
  <c r="F944" i="1"/>
  <c r="AA944" i="1" s="1"/>
  <c r="G944" i="1"/>
  <c r="H944" i="1"/>
  <c r="I944" i="1"/>
  <c r="J944" i="1"/>
  <c r="K944" i="1"/>
  <c r="O944" i="1"/>
  <c r="C945" i="1"/>
  <c r="D945" i="1"/>
  <c r="Z945" i="1" s="1"/>
  <c r="E945" i="1"/>
  <c r="F945" i="1"/>
  <c r="AA945" i="1" s="1"/>
  <c r="G945" i="1"/>
  <c r="H945" i="1"/>
  <c r="I945" i="1"/>
  <c r="J945" i="1"/>
  <c r="K945" i="1"/>
  <c r="O945" i="1"/>
  <c r="C962" i="1"/>
  <c r="D962" i="1"/>
  <c r="Z962" i="1" s="1"/>
  <c r="E962" i="1"/>
  <c r="F962" i="1"/>
  <c r="AA962" i="1" s="1"/>
  <c r="G962" i="1"/>
  <c r="H962" i="1"/>
  <c r="I962" i="1"/>
  <c r="J962" i="1"/>
  <c r="K962" i="1"/>
  <c r="O962" i="1"/>
  <c r="C948" i="1"/>
  <c r="D948" i="1"/>
  <c r="Z948" i="1" s="1"/>
  <c r="E948" i="1"/>
  <c r="F948" i="1"/>
  <c r="AA948" i="1" s="1"/>
  <c r="G948" i="1"/>
  <c r="H948" i="1"/>
  <c r="I948" i="1"/>
  <c r="J948" i="1"/>
  <c r="K948" i="1"/>
  <c r="O948" i="1"/>
  <c r="C947" i="1"/>
  <c r="D947" i="1"/>
  <c r="Z947" i="1" s="1"/>
  <c r="E947" i="1"/>
  <c r="F947" i="1"/>
  <c r="AA947" i="1" s="1"/>
  <c r="G947" i="1"/>
  <c r="H947" i="1"/>
  <c r="I947" i="1"/>
  <c r="J947" i="1"/>
  <c r="K947" i="1"/>
  <c r="O947" i="1"/>
  <c r="C949" i="1"/>
  <c r="D949" i="1"/>
  <c r="Z949" i="1" s="1"/>
  <c r="E949" i="1"/>
  <c r="F949" i="1"/>
  <c r="AA949" i="1" s="1"/>
  <c r="G949" i="1"/>
  <c r="H949" i="1"/>
  <c r="I949" i="1"/>
  <c r="J949" i="1"/>
  <c r="K949" i="1"/>
  <c r="O949" i="1"/>
  <c r="C958" i="1"/>
  <c r="D958" i="1"/>
  <c r="Z958" i="1" s="1"/>
  <c r="E958" i="1"/>
  <c r="F958" i="1"/>
  <c r="AA958" i="1" s="1"/>
  <c r="G958" i="1"/>
  <c r="H958" i="1"/>
  <c r="I958" i="1"/>
  <c r="J958" i="1"/>
  <c r="K958" i="1"/>
  <c r="O958" i="1"/>
  <c r="C960" i="1"/>
  <c r="D960" i="1"/>
  <c r="Z960" i="1" s="1"/>
  <c r="E960" i="1"/>
  <c r="F960" i="1"/>
  <c r="AA960" i="1" s="1"/>
  <c r="G960" i="1"/>
  <c r="H960" i="1"/>
  <c r="I960" i="1"/>
  <c r="J960" i="1"/>
  <c r="K960" i="1"/>
  <c r="O960" i="1"/>
  <c r="C939" i="1"/>
  <c r="D939" i="1"/>
  <c r="Z939" i="1" s="1"/>
  <c r="E939" i="1"/>
  <c r="F939" i="1"/>
  <c r="AA939" i="1" s="1"/>
  <c r="G939" i="1"/>
  <c r="H939" i="1"/>
  <c r="I939" i="1"/>
  <c r="J939" i="1"/>
  <c r="K939" i="1"/>
  <c r="O939" i="1"/>
  <c r="C967" i="1"/>
  <c r="D967" i="1"/>
  <c r="Z967" i="1" s="1"/>
  <c r="E967" i="1"/>
  <c r="F967" i="1"/>
  <c r="AA967" i="1" s="1"/>
  <c r="G967" i="1"/>
  <c r="H967" i="1"/>
  <c r="I967" i="1"/>
  <c r="J967" i="1"/>
  <c r="K967" i="1"/>
  <c r="O967" i="1"/>
  <c r="C961" i="1"/>
  <c r="D961" i="1"/>
  <c r="Z961" i="1" s="1"/>
  <c r="E961" i="1"/>
  <c r="F961" i="1"/>
  <c r="AA961" i="1" s="1"/>
  <c r="G961" i="1"/>
  <c r="H961" i="1"/>
  <c r="I961" i="1"/>
  <c r="J961" i="1"/>
  <c r="K961" i="1"/>
  <c r="O961" i="1"/>
  <c r="C943" i="1"/>
  <c r="D943" i="1"/>
  <c r="Z943" i="1" s="1"/>
  <c r="E943" i="1"/>
  <c r="F943" i="1"/>
  <c r="AA943" i="1" s="1"/>
  <c r="G943" i="1"/>
  <c r="H943" i="1"/>
  <c r="I943" i="1"/>
  <c r="J943" i="1"/>
  <c r="K943" i="1"/>
  <c r="O943" i="1"/>
  <c r="C963" i="1"/>
  <c r="D963" i="1"/>
  <c r="Z963" i="1" s="1"/>
  <c r="E963" i="1"/>
  <c r="F963" i="1"/>
  <c r="AA963" i="1" s="1"/>
  <c r="G963" i="1"/>
  <c r="H963" i="1"/>
  <c r="I963" i="1"/>
  <c r="J963" i="1"/>
  <c r="K963" i="1"/>
  <c r="O963" i="1"/>
  <c r="C942" i="1"/>
  <c r="D942" i="1"/>
  <c r="Z942" i="1" s="1"/>
  <c r="E942" i="1"/>
  <c r="F942" i="1"/>
  <c r="AA942" i="1" s="1"/>
  <c r="G942" i="1"/>
  <c r="H942" i="1"/>
  <c r="I942" i="1"/>
  <c r="J942" i="1"/>
  <c r="K942" i="1"/>
  <c r="O942" i="1"/>
  <c r="C969" i="1"/>
  <c r="D969" i="1"/>
  <c r="Z969" i="1" s="1"/>
  <c r="E969" i="1"/>
  <c r="F969" i="1"/>
  <c r="AA969" i="1" s="1"/>
  <c r="G969" i="1"/>
  <c r="H969" i="1"/>
  <c r="I969" i="1"/>
  <c r="J969" i="1"/>
  <c r="K969" i="1"/>
  <c r="O969" i="1"/>
  <c r="C1063" i="1"/>
  <c r="D1063" i="1"/>
  <c r="Z1063" i="1" s="1"/>
  <c r="E1063" i="1"/>
  <c r="F1063" i="1"/>
  <c r="AA1063" i="1" s="1"/>
  <c r="G1063" i="1"/>
  <c r="H1063" i="1"/>
  <c r="I1063" i="1"/>
  <c r="J1063" i="1"/>
  <c r="K1063" i="1"/>
  <c r="O1063" i="1"/>
  <c r="C984" i="1"/>
  <c r="D984" i="1"/>
  <c r="Z984" i="1" s="1"/>
  <c r="E984" i="1"/>
  <c r="F984" i="1"/>
  <c r="AA984" i="1" s="1"/>
  <c r="G984" i="1"/>
  <c r="H984" i="1"/>
  <c r="I984" i="1"/>
  <c r="J984" i="1"/>
  <c r="K984" i="1"/>
  <c r="O984" i="1"/>
  <c r="C1020" i="1"/>
  <c r="D1020" i="1"/>
  <c r="Z1020" i="1" s="1"/>
  <c r="E1020" i="1"/>
  <c r="F1020" i="1"/>
  <c r="AA1020" i="1" s="1"/>
  <c r="G1020" i="1"/>
  <c r="H1020" i="1"/>
  <c r="I1020" i="1"/>
  <c r="J1020" i="1"/>
  <c r="K1020" i="1"/>
  <c r="O1020" i="1"/>
  <c r="C1011" i="1"/>
  <c r="D1011" i="1"/>
  <c r="Z1011" i="1" s="1"/>
  <c r="E1011" i="1"/>
  <c r="F1011" i="1"/>
  <c r="AA1011" i="1" s="1"/>
  <c r="G1011" i="1"/>
  <c r="H1011" i="1"/>
  <c r="I1011" i="1"/>
  <c r="J1011" i="1"/>
  <c r="K1011" i="1"/>
  <c r="O1011" i="1"/>
  <c r="C971" i="1"/>
  <c r="D971" i="1"/>
  <c r="Z971" i="1" s="1"/>
  <c r="E971" i="1"/>
  <c r="F971" i="1"/>
  <c r="AA971" i="1" s="1"/>
  <c r="G971" i="1"/>
  <c r="H971" i="1"/>
  <c r="I971" i="1"/>
  <c r="J971" i="1"/>
  <c r="K971" i="1"/>
  <c r="O971" i="1"/>
  <c r="C1022" i="1"/>
  <c r="D1022" i="1"/>
  <c r="Z1022" i="1" s="1"/>
  <c r="E1022" i="1"/>
  <c r="F1022" i="1"/>
  <c r="AA1022" i="1" s="1"/>
  <c r="G1022" i="1"/>
  <c r="H1022" i="1"/>
  <c r="I1022" i="1"/>
  <c r="J1022" i="1"/>
  <c r="K1022" i="1"/>
  <c r="O1022" i="1"/>
  <c r="C1004" i="1"/>
  <c r="D1004" i="1"/>
  <c r="Z1004" i="1" s="1"/>
  <c r="E1004" i="1"/>
  <c r="F1004" i="1"/>
  <c r="AA1004" i="1" s="1"/>
  <c r="G1004" i="1"/>
  <c r="H1004" i="1"/>
  <c r="I1004" i="1"/>
  <c r="J1004" i="1"/>
  <c r="K1004" i="1"/>
  <c r="O1004" i="1"/>
  <c r="C1067" i="1"/>
  <c r="D1067" i="1"/>
  <c r="Z1067" i="1" s="1"/>
  <c r="E1067" i="1"/>
  <c r="F1067" i="1"/>
  <c r="AA1067" i="1" s="1"/>
  <c r="G1067" i="1"/>
  <c r="H1067" i="1"/>
  <c r="I1067" i="1"/>
  <c r="J1067" i="1"/>
  <c r="K1067" i="1"/>
  <c r="O1067" i="1"/>
  <c r="C1000" i="1"/>
  <c r="D1000" i="1"/>
  <c r="Z1000" i="1" s="1"/>
  <c r="E1000" i="1"/>
  <c r="F1000" i="1"/>
  <c r="AA1000" i="1" s="1"/>
  <c r="G1000" i="1"/>
  <c r="H1000" i="1"/>
  <c r="I1000" i="1"/>
  <c r="J1000" i="1"/>
  <c r="K1000" i="1"/>
  <c r="O1000" i="1"/>
  <c r="C998" i="1"/>
  <c r="D998" i="1"/>
  <c r="Z998" i="1" s="1"/>
  <c r="E998" i="1"/>
  <c r="F998" i="1"/>
  <c r="AA998" i="1" s="1"/>
  <c r="G998" i="1"/>
  <c r="H998" i="1"/>
  <c r="I998" i="1"/>
  <c r="J998" i="1"/>
  <c r="K998" i="1"/>
  <c r="O998" i="1"/>
  <c r="C1065" i="1"/>
  <c r="D1065" i="1"/>
  <c r="Z1065" i="1" s="1"/>
  <c r="E1065" i="1"/>
  <c r="F1065" i="1"/>
  <c r="AA1065" i="1" s="1"/>
  <c r="G1065" i="1"/>
  <c r="H1065" i="1"/>
  <c r="I1065" i="1"/>
  <c r="J1065" i="1"/>
  <c r="K1065" i="1"/>
  <c r="O1065" i="1"/>
  <c r="C1085" i="1"/>
  <c r="D1085" i="1"/>
  <c r="Z1085" i="1" s="1"/>
  <c r="E1085" i="1"/>
  <c r="F1085" i="1"/>
  <c r="AA1085" i="1" s="1"/>
  <c r="G1085" i="1"/>
  <c r="H1085" i="1"/>
  <c r="I1085" i="1"/>
  <c r="J1085" i="1"/>
  <c r="K1085" i="1"/>
  <c r="O1085" i="1"/>
  <c r="C987" i="1"/>
  <c r="D987" i="1"/>
  <c r="Z987" i="1" s="1"/>
  <c r="E987" i="1"/>
  <c r="F987" i="1"/>
  <c r="AA987" i="1" s="1"/>
  <c r="G987" i="1"/>
  <c r="H987" i="1"/>
  <c r="I987" i="1"/>
  <c r="J987" i="1"/>
  <c r="K987" i="1"/>
  <c r="O987" i="1"/>
  <c r="C1089" i="1"/>
  <c r="D1089" i="1"/>
  <c r="Z1089" i="1" s="1"/>
  <c r="E1089" i="1"/>
  <c r="F1089" i="1"/>
  <c r="AA1089" i="1" s="1"/>
  <c r="G1089" i="1"/>
  <c r="H1089" i="1"/>
  <c r="I1089" i="1"/>
  <c r="J1089" i="1"/>
  <c r="K1089" i="1"/>
  <c r="O1089" i="1"/>
  <c r="C999" i="1"/>
  <c r="D999" i="1"/>
  <c r="Z999" i="1" s="1"/>
  <c r="E999" i="1"/>
  <c r="F999" i="1"/>
  <c r="AA999" i="1" s="1"/>
  <c r="G999" i="1"/>
  <c r="H999" i="1"/>
  <c r="I999" i="1"/>
  <c r="J999" i="1"/>
  <c r="K999" i="1"/>
  <c r="O999" i="1"/>
  <c r="C1072" i="1"/>
  <c r="D1072" i="1"/>
  <c r="Z1072" i="1" s="1"/>
  <c r="E1072" i="1"/>
  <c r="F1072" i="1"/>
  <c r="AA1072" i="1" s="1"/>
  <c r="G1072" i="1"/>
  <c r="H1072" i="1"/>
  <c r="I1072" i="1"/>
  <c r="J1072" i="1"/>
  <c r="K1072" i="1"/>
  <c r="O1072" i="1"/>
  <c r="C1032" i="1"/>
  <c r="D1032" i="1"/>
  <c r="Z1032" i="1" s="1"/>
  <c r="E1032" i="1"/>
  <c r="F1032" i="1"/>
  <c r="AA1032" i="1" s="1"/>
  <c r="G1032" i="1"/>
  <c r="H1032" i="1"/>
  <c r="I1032" i="1"/>
  <c r="J1032" i="1"/>
  <c r="K1032" i="1"/>
  <c r="O1032" i="1"/>
  <c r="C1069" i="1"/>
  <c r="D1069" i="1"/>
  <c r="Z1069" i="1" s="1"/>
  <c r="E1069" i="1"/>
  <c r="F1069" i="1"/>
  <c r="AA1069" i="1" s="1"/>
  <c r="G1069" i="1"/>
  <c r="H1069" i="1"/>
  <c r="I1069" i="1"/>
  <c r="J1069" i="1"/>
  <c r="K1069" i="1"/>
  <c r="O1069" i="1"/>
  <c r="C1026" i="1"/>
  <c r="D1026" i="1"/>
  <c r="Z1026" i="1" s="1"/>
  <c r="E1026" i="1"/>
  <c r="F1026" i="1"/>
  <c r="AA1026" i="1" s="1"/>
  <c r="G1026" i="1"/>
  <c r="H1026" i="1"/>
  <c r="I1026" i="1"/>
  <c r="J1026" i="1"/>
  <c r="K1026" i="1"/>
  <c r="O1026" i="1"/>
  <c r="C1064" i="1"/>
  <c r="D1064" i="1"/>
  <c r="Z1064" i="1" s="1"/>
  <c r="E1064" i="1"/>
  <c r="F1064" i="1"/>
  <c r="AA1064" i="1" s="1"/>
  <c r="G1064" i="1"/>
  <c r="H1064" i="1"/>
  <c r="I1064" i="1"/>
  <c r="J1064" i="1"/>
  <c r="K1064" i="1"/>
  <c r="O1064" i="1"/>
  <c r="C1047" i="1"/>
  <c r="D1047" i="1"/>
  <c r="Z1047" i="1" s="1"/>
  <c r="E1047" i="1"/>
  <c r="F1047" i="1"/>
  <c r="AA1047" i="1" s="1"/>
  <c r="G1047" i="1"/>
  <c r="H1047" i="1"/>
  <c r="I1047" i="1"/>
  <c r="J1047" i="1"/>
  <c r="K1047" i="1"/>
  <c r="O1047" i="1"/>
  <c r="C1009" i="1"/>
  <c r="D1009" i="1"/>
  <c r="Z1009" i="1" s="1"/>
  <c r="E1009" i="1"/>
  <c r="F1009" i="1"/>
  <c r="AA1009" i="1" s="1"/>
  <c r="G1009" i="1"/>
  <c r="H1009" i="1"/>
  <c r="I1009" i="1"/>
  <c r="J1009" i="1"/>
  <c r="K1009" i="1"/>
  <c r="O1009" i="1"/>
  <c r="C1033" i="1"/>
  <c r="D1033" i="1"/>
  <c r="Z1033" i="1" s="1"/>
  <c r="E1033" i="1"/>
  <c r="F1033" i="1"/>
  <c r="AA1033" i="1" s="1"/>
  <c r="G1033" i="1"/>
  <c r="H1033" i="1"/>
  <c r="I1033" i="1"/>
  <c r="J1033" i="1"/>
  <c r="K1033" i="1"/>
  <c r="O1033" i="1"/>
  <c r="C1055" i="1"/>
  <c r="D1055" i="1"/>
  <c r="Z1055" i="1" s="1"/>
  <c r="E1055" i="1"/>
  <c r="F1055" i="1"/>
  <c r="AA1055" i="1" s="1"/>
  <c r="G1055" i="1"/>
  <c r="H1055" i="1"/>
  <c r="I1055" i="1"/>
  <c r="J1055" i="1"/>
  <c r="K1055" i="1"/>
  <c r="O1055" i="1"/>
  <c r="C1043" i="1"/>
  <c r="D1043" i="1"/>
  <c r="Z1043" i="1" s="1"/>
  <c r="E1043" i="1"/>
  <c r="F1043" i="1"/>
  <c r="AA1043" i="1" s="1"/>
  <c r="G1043" i="1"/>
  <c r="H1043" i="1"/>
  <c r="I1043" i="1"/>
  <c r="J1043" i="1"/>
  <c r="K1043" i="1"/>
  <c r="O1043" i="1"/>
  <c r="C1046" i="1"/>
  <c r="D1046" i="1"/>
  <c r="Z1046" i="1" s="1"/>
  <c r="E1046" i="1"/>
  <c r="F1046" i="1"/>
  <c r="AA1046" i="1" s="1"/>
  <c r="G1046" i="1"/>
  <c r="H1046" i="1"/>
  <c r="I1046" i="1"/>
  <c r="J1046" i="1"/>
  <c r="K1046" i="1"/>
  <c r="O1046" i="1"/>
  <c r="C1066" i="1"/>
  <c r="D1066" i="1"/>
  <c r="Z1066" i="1" s="1"/>
  <c r="E1066" i="1"/>
  <c r="F1066" i="1"/>
  <c r="AA1066" i="1" s="1"/>
  <c r="G1066" i="1"/>
  <c r="H1066" i="1"/>
  <c r="I1066" i="1"/>
  <c r="J1066" i="1"/>
  <c r="K1066" i="1"/>
  <c r="O1066" i="1"/>
  <c r="C1071" i="1"/>
  <c r="D1071" i="1"/>
  <c r="Z1071" i="1" s="1"/>
  <c r="E1071" i="1"/>
  <c r="F1071" i="1"/>
  <c r="AA1071" i="1" s="1"/>
  <c r="G1071" i="1"/>
  <c r="H1071" i="1"/>
  <c r="I1071" i="1"/>
  <c r="J1071" i="1"/>
  <c r="K1071" i="1"/>
  <c r="O1071" i="1"/>
  <c r="C1023" i="1"/>
  <c r="D1023" i="1"/>
  <c r="Z1023" i="1" s="1"/>
  <c r="E1023" i="1"/>
  <c r="F1023" i="1"/>
  <c r="AA1023" i="1" s="1"/>
  <c r="G1023" i="1"/>
  <c r="H1023" i="1"/>
  <c r="I1023" i="1"/>
  <c r="J1023" i="1"/>
  <c r="K1023" i="1"/>
  <c r="O1023" i="1"/>
  <c r="C992" i="1"/>
  <c r="D992" i="1"/>
  <c r="Z992" i="1" s="1"/>
  <c r="E992" i="1"/>
  <c r="F992" i="1"/>
  <c r="AA992" i="1" s="1"/>
  <c r="G992" i="1"/>
  <c r="H992" i="1"/>
  <c r="I992" i="1"/>
  <c r="J992" i="1"/>
  <c r="K992" i="1"/>
  <c r="O992" i="1"/>
  <c r="C1061" i="1"/>
  <c r="D1061" i="1"/>
  <c r="Z1061" i="1" s="1"/>
  <c r="E1061" i="1"/>
  <c r="F1061" i="1"/>
  <c r="AA1061" i="1" s="1"/>
  <c r="G1061" i="1"/>
  <c r="H1061" i="1"/>
  <c r="I1061" i="1"/>
  <c r="J1061" i="1"/>
  <c r="K1061" i="1"/>
  <c r="O1061" i="1"/>
  <c r="C993" i="1"/>
  <c r="D993" i="1"/>
  <c r="Z993" i="1" s="1"/>
  <c r="E993" i="1"/>
  <c r="F993" i="1"/>
  <c r="AA993" i="1" s="1"/>
  <c r="G993" i="1"/>
  <c r="H993" i="1"/>
  <c r="I993" i="1"/>
  <c r="J993" i="1"/>
  <c r="K993" i="1"/>
  <c r="O993" i="1"/>
  <c r="C990" i="1"/>
  <c r="D990" i="1"/>
  <c r="Z990" i="1" s="1"/>
  <c r="E990" i="1"/>
  <c r="F990" i="1"/>
  <c r="AA990" i="1" s="1"/>
  <c r="G990" i="1"/>
  <c r="H990" i="1"/>
  <c r="I990" i="1"/>
  <c r="J990" i="1"/>
  <c r="K990" i="1"/>
  <c r="O990" i="1"/>
  <c r="C1068" i="1"/>
  <c r="D1068" i="1"/>
  <c r="Z1068" i="1" s="1"/>
  <c r="E1068" i="1"/>
  <c r="F1068" i="1"/>
  <c r="AA1068" i="1" s="1"/>
  <c r="G1068" i="1"/>
  <c r="H1068" i="1"/>
  <c r="I1068" i="1"/>
  <c r="J1068" i="1"/>
  <c r="K1068" i="1"/>
  <c r="O1068" i="1"/>
  <c r="C1002" i="1"/>
  <c r="D1002" i="1"/>
  <c r="Z1002" i="1" s="1"/>
  <c r="E1002" i="1"/>
  <c r="F1002" i="1"/>
  <c r="AA1002" i="1" s="1"/>
  <c r="G1002" i="1"/>
  <c r="H1002" i="1"/>
  <c r="I1002" i="1"/>
  <c r="J1002" i="1"/>
  <c r="K1002" i="1"/>
  <c r="O1002" i="1"/>
  <c r="C994" i="1"/>
  <c r="D994" i="1"/>
  <c r="Z994" i="1" s="1"/>
  <c r="E994" i="1"/>
  <c r="F994" i="1"/>
  <c r="AA994" i="1" s="1"/>
  <c r="G994" i="1"/>
  <c r="H994" i="1"/>
  <c r="I994" i="1"/>
  <c r="J994" i="1"/>
  <c r="K994" i="1"/>
  <c r="O994" i="1"/>
  <c r="C1012" i="1"/>
  <c r="D1012" i="1"/>
  <c r="Z1012" i="1" s="1"/>
  <c r="E1012" i="1"/>
  <c r="F1012" i="1"/>
  <c r="AA1012" i="1" s="1"/>
  <c r="G1012" i="1"/>
  <c r="H1012" i="1"/>
  <c r="I1012" i="1"/>
  <c r="J1012" i="1"/>
  <c r="K1012" i="1"/>
  <c r="O1012" i="1"/>
  <c r="C1037" i="1"/>
  <c r="D1037" i="1"/>
  <c r="Z1037" i="1" s="1"/>
  <c r="E1037" i="1"/>
  <c r="F1037" i="1"/>
  <c r="AA1037" i="1" s="1"/>
  <c r="G1037" i="1"/>
  <c r="H1037" i="1"/>
  <c r="I1037" i="1"/>
  <c r="J1037" i="1"/>
  <c r="K1037" i="1"/>
  <c r="O1037" i="1"/>
  <c r="C1054" i="1"/>
  <c r="D1054" i="1"/>
  <c r="Z1054" i="1" s="1"/>
  <c r="E1054" i="1"/>
  <c r="F1054" i="1"/>
  <c r="AA1054" i="1" s="1"/>
  <c r="G1054" i="1"/>
  <c r="H1054" i="1"/>
  <c r="I1054" i="1"/>
  <c r="J1054" i="1"/>
  <c r="K1054" i="1"/>
  <c r="O1054" i="1"/>
  <c r="C1045" i="1"/>
  <c r="D1045" i="1"/>
  <c r="Z1045" i="1" s="1"/>
  <c r="E1045" i="1"/>
  <c r="F1045" i="1"/>
  <c r="AA1045" i="1" s="1"/>
  <c r="G1045" i="1"/>
  <c r="H1045" i="1"/>
  <c r="I1045" i="1"/>
  <c r="J1045" i="1"/>
  <c r="K1045" i="1"/>
  <c r="O1045" i="1"/>
  <c r="C1058" i="1"/>
  <c r="D1058" i="1"/>
  <c r="Z1058" i="1" s="1"/>
  <c r="E1058" i="1"/>
  <c r="F1058" i="1"/>
  <c r="AA1058" i="1" s="1"/>
  <c r="G1058" i="1"/>
  <c r="H1058" i="1"/>
  <c r="I1058" i="1"/>
  <c r="J1058" i="1"/>
  <c r="K1058" i="1"/>
  <c r="O1058" i="1"/>
  <c r="C988" i="1"/>
  <c r="D988" i="1"/>
  <c r="Z988" i="1" s="1"/>
  <c r="E988" i="1"/>
  <c r="F988" i="1"/>
  <c r="AA988" i="1" s="1"/>
  <c r="G988" i="1"/>
  <c r="H988" i="1"/>
  <c r="I988" i="1"/>
  <c r="J988" i="1"/>
  <c r="K988" i="1"/>
  <c r="O988" i="1"/>
  <c r="C1014" i="1"/>
  <c r="D1014" i="1"/>
  <c r="Z1014" i="1" s="1"/>
  <c r="E1014" i="1"/>
  <c r="F1014" i="1"/>
  <c r="AA1014" i="1" s="1"/>
  <c r="G1014" i="1"/>
  <c r="H1014" i="1"/>
  <c r="I1014" i="1"/>
  <c r="J1014" i="1"/>
  <c r="K1014" i="1"/>
  <c r="O1014" i="1"/>
  <c r="C1081" i="1"/>
  <c r="D1081" i="1"/>
  <c r="Z1081" i="1" s="1"/>
  <c r="E1081" i="1"/>
  <c r="F1081" i="1"/>
  <c r="AA1081" i="1" s="1"/>
  <c r="G1081" i="1"/>
  <c r="H1081" i="1"/>
  <c r="I1081" i="1"/>
  <c r="J1081" i="1"/>
  <c r="K1081" i="1"/>
  <c r="O1081" i="1"/>
  <c r="C1079" i="1"/>
  <c r="D1079" i="1"/>
  <c r="Z1079" i="1" s="1"/>
  <c r="E1079" i="1"/>
  <c r="F1079" i="1"/>
  <c r="AA1079" i="1" s="1"/>
  <c r="G1079" i="1"/>
  <c r="H1079" i="1"/>
  <c r="I1079" i="1"/>
  <c r="J1079" i="1"/>
  <c r="K1079" i="1"/>
  <c r="O1079" i="1"/>
  <c r="C1025" i="1"/>
  <c r="D1025" i="1"/>
  <c r="Z1025" i="1" s="1"/>
  <c r="E1025" i="1"/>
  <c r="F1025" i="1"/>
  <c r="AA1025" i="1" s="1"/>
  <c r="G1025" i="1"/>
  <c r="H1025" i="1"/>
  <c r="I1025" i="1"/>
  <c r="J1025" i="1"/>
  <c r="K1025" i="1"/>
  <c r="O1025" i="1"/>
  <c r="C1040" i="1"/>
  <c r="D1040" i="1"/>
  <c r="Z1040" i="1" s="1"/>
  <c r="E1040" i="1"/>
  <c r="F1040" i="1"/>
  <c r="AA1040" i="1" s="1"/>
  <c r="G1040" i="1"/>
  <c r="H1040" i="1"/>
  <c r="I1040" i="1"/>
  <c r="J1040" i="1"/>
  <c r="K1040" i="1"/>
  <c r="O1040" i="1"/>
  <c r="C1076" i="1"/>
  <c r="D1076" i="1"/>
  <c r="Z1076" i="1" s="1"/>
  <c r="E1076" i="1"/>
  <c r="F1076" i="1"/>
  <c r="AA1076" i="1" s="1"/>
  <c r="G1076" i="1"/>
  <c r="H1076" i="1"/>
  <c r="I1076" i="1"/>
  <c r="J1076" i="1"/>
  <c r="K1076" i="1"/>
  <c r="O1076" i="1"/>
  <c r="C1086" i="1"/>
  <c r="D1086" i="1"/>
  <c r="Z1086" i="1" s="1"/>
  <c r="E1086" i="1"/>
  <c r="F1086" i="1"/>
  <c r="AA1086" i="1" s="1"/>
  <c r="G1086" i="1"/>
  <c r="H1086" i="1"/>
  <c r="I1086" i="1"/>
  <c r="J1086" i="1"/>
  <c r="K1086" i="1"/>
  <c r="O1086" i="1"/>
  <c r="C1017" i="1"/>
  <c r="D1017" i="1"/>
  <c r="Z1017" i="1" s="1"/>
  <c r="E1017" i="1"/>
  <c r="F1017" i="1"/>
  <c r="AA1017" i="1" s="1"/>
  <c r="G1017" i="1"/>
  <c r="H1017" i="1"/>
  <c r="I1017" i="1"/>
  <c r="J1017" i="1"/>
  <c r="K1017" i="1"/>
  <c r="O1017" i="1"/>
  <c r="C976" i="1"/>
  <c r="D976" i="1"/>
  <c r="Z976" i="1" s="1"/>
  <c r="E976" i="1"/>
  <c r="F976" i="1"/>
  <c r="AA976" i="1" s="1"/>
  <c r="G976" i="1"/>
  <c r="H976" i="1"/>
  <c r="I976" i="1"/>
  <c r="J976" i="1"/>
  <c r="K976" i="1"/>
  <c r="O976" i="1"/>
  <c r="C1077" i="1"/>
  <c r="D1077" i="1"/>
  <c r="Z1077" i="1" s="1"/>
  <c r="E1077" i="1"/>
  <c r="F1077" i="1"/>
  <c r="AA1077" i="1" s="1"/>
  <c r="G1077" i="1"/>
  <c r="H1077" i="1"/>
  <c r="I1077" i="1"/>
  <c r="J1077" i="1"/>
  <c r="K1077" i="1"/>
  <c r="O1077" i="1"/>
  <c r="C1070" i="1"/>
  <c r="D1070" i="1"/>
  <c r="Z1070" i="1" s="1"/>
  <c r="E1070" i="1"/>
  <c r="F1070" i="1"/>
  <c r="AA1070" i="1" s="1"/>
  <c r="G1070" i="1"/>
  <c r="H1070" i="1"/>
  <c r="I1070" i="1"/>
  <c r="J1070" i="1"/>
  <c r="K1070" i="1"/>
  <c r="O1070" i="1"/>
  <c r="C1015" i="1"/>
  <c r="D1015" i="1"/>
  <c r="Z1015" i="1" s="1"/>
  <c r="E1015" i="1"/>
  <c r="F1015" i="1"/>
  <c r="AA1015" i="1" s="1"/>
  <c r="G1015" i="1"/>
  <c r="H1015" i="1"/>
  <c r="I1015" i="1"/>
  <c r="J1015" i="1"/>
  <c r="K1015" i="1"/>
  <c r="O1015" i="1"/>
  <c r="C1018" i="1"/>
  <c r="D1018" i="1"/>
  <c r="Z1018" i="1" s="1"/>
  <c r="E1018" i="1"/>
  <c r="F1018" i="1"/>
  <c r="AA1018" i="1" s="1"/>
  <c r="G1018" i="1"/>
  <c r="H1018" i="1"/>
  <c r="I1018" i="1"/>
  <c r="J1018" i="1"/>
  <c r="K1018" i="1"/>
  <c r="O1018" i="1"/>
  <c r="C1053" i="1"/>
  <c r="D1053" i="1"/>
  <c r="Z1053" i="1" s="1"/>
  <c r="E1053" i="1"/>
  <c r="F1053" i="1"/>
  <c r="AA1053" i="1" s="1"/>
  <c r="G1053" i="1"/>
  <c r="H1053" i="1"/>
  <c r="I1053" i="1"/>
  <c r="J1053" i="1"/>
  <c r="K1053" i="1"/>
  <c r="O1053" i="1"/>
  <c r="C1008" i="1"/>
  <c r="D1008" i="1"/>
  <c r="Z1008" i="1" s="1"/>
  <c r="E1008" i="1"/>
  <c r="F1008" i="1"/>
  <c r="AA1008" i="1" s="1"/>
  <c r="G1008" i="1"/>
  <c r="H1008" i="1"/>
  <c r="I1008" i="1"/>
  <c r="J1008" i="1"/>
  <c r="K1008" i="1"/>
  <c r="O1008" i="1"/>
  <c r="C1084" i="1"/>
  <c r="D1084" i="1"/>
  <c r="Z1084" i="1" s="1"/>
  <c r="E1084" i="1"/>
  <c r="F1084" i="1"/>
  <c r="AA1084" i="1" s="1"/>
  <c r="G1084" i="1"/>
  <c r="H1084" i="1"/>
  <c r="I1084" i="1"/>
  <c r="J1084" i="1"/>
  <c r="K1084" i="1"/>
  <c r="O1084" i="1"/>
  <c r="C986" i="1"/>
  <c r="D986" i="1"/>
  <c r="Z986" i="1" s="1"/>
  <c r="E986" i="1"/>
  <c r="F986" i="1"/>
  <c r="AA986" i="1" s="1"/>
  <c r="G986" i="1"/>
  <c r="H986" i="1"/>
  <c r="I986" i="1"/>
  <c r="J986" i="1"/>
  <c r="K986" i="1"/>
  <c r="O986" i="1"/>
  <c r="C1090" i="1"/>
  <c r="D1090" i="1"/>
  <c r="Z1090" i="1" s="1"/>
  <c r="E1090" i="1"/>
  <c r="F1090" i="1"/>
  <c r="AA1090" i="1" s="1"/>
  <c r="G1090" i="1"/>
  <c r="H1090" i="1"/>
  <c r="I1090" i="1"/>
  <c r="J1090" i="1"/>
  <c r="K1090" i="1"/>
  <c r="O1090" i="1"/>
  <c r="C995" i="1"/>
  <c r="D995" i="1"/>
  <c r="Z995" i="1" s="1"/>
  <c r="E995" i="1"/>
  <c r="F995" i="1"/>
  <c r="AA995" i="1" s="1"/>
  <c r="G995" i="1"/>
  <c r="H995" i="1"/>
  <c r="I995" i="1"/>
  <c r="J995" i="1"/>
  <c r="K995" i="1"/>
  <c r="O995" i="1"/>
  <c r="C1048" i="1"/>
  <c r="D1048" i="1"/>
  <c r="Z1048" i="1" s="1"/>
  <c r="E1048" i="1"/>
  <c r="F1048" i="1"/>
  <c r="AA1048" i="1" s="1"/>
  <c r="G1048" i="1"/>
  <c r="H1048" i="1"/>
  <c r="I1048" i="1"/>
  <c r="J1048" i="1"/>
  <c r="K1048" i="1"/>
  <c r="O1048" i="1"/>
  <c r="C1041" i="1"/>
  <c r="D1041" i="1"/>
  <c r="Z1041" i="1" s="1"/>
  <c r="E1041" i="1"/>
  <c r="F1041" i="1"/>
  <c r="AA1041" i="1" s="1"/>
  <c r="G1041" i="1"/>
  <c r="H1041" i="1"/>
  <c r="I1041" i="1"/>
  <c r="J1041" i="1"/>
  <c r="K1041" i="1"/>
  <c r="O1041" i="1"/>
  <c r="C972" i="1"/>
  <c r="D972" i="1"/>
  <c r="Z972" i="1" s="1"/>
  <c r="E972" i="1"/>
  <c r="F972" i="1"/>
  <c r="AA972" i="1" s="1"/>
  <c r="G972" i="1"/>
  <c r="H972" i="1"/>
  <c r="I972" i="1"/>
  <c r="J972" i="1"/>
  <c r="K972" i="1"/>
  <c r="O972" i="1"/>
  <c r="C981" i="1"/>
  <c r="D981" i="1"/>
  <c r="Z981" i="1" s="1"/>
  <c r="E981" i="1"/>
  <c r="F981" i="1"/>
  <c r="AA981" i="1" s="1"/>
  <c r="G981" i="1"/>
  <c r="H981" i="1"/>
  <c r="I981" i="1"/>
  <c r="J981" i="1"/>
  <c r="K981" i="1"/>
  <c r="O981" i="1"/>
  <c r="C973" i="1"/>
  <c r="D973" i="1"/>
  <c r="Z973" i="1" s="1"/>
  <c r="E973" i="1"/>
  <c r="F973" i="1"/>
  <c r="AA973" i="1" s="1"/>
  <c r="G973" i="1"/>
  <c r="H973" i="1"/>
  <c r="I973" i="1"/>
  <c r="J973" i="1"/>
  <c r="K973" i="1"/>
  <c r="O973" i="1"/>
  <c r="C1013" i="1"/>
  <c r="D1013" i="1"/>
  <c r="Z1013" i="1" s="1"/>
  <c r="E1013" i="1"/>
  <c r="F1013" i="1"/>
  <c r="AA1013" i="1" s="1"/>
  <c r="G1013" i="1"/>
  <c r="H1013" i="1"/>
  <c r="I1013" i="1"/>
  <c r="J1013" i="1"/>
  <c r="K1013" i="1"/>
  <c r="O1013" i="1"/>
  <c r="C1001" i="1"/>
  <c r="D1001" i="1"/>
  <c r="Z1001" i="1" s="1"/>
  <c r="E1001" i="1"/>
  <c r="F1001" i="1"/>
  <c r="AA1001" i="1" s="1"/>
  <c r="G1001" i="1"/>
  <c r="H1001" i="1"/>
  <c r="I1001" i="1"/>
  <c r="J1001" i="1"/>
  <c r="K1001" i="1"/>
  <c r="O1001" i="1"/>
  <c r="C1050" i="1"/>
  <c r="D1050" i="1"/>
  <c r="Z1050" i="1" s="1"/>
  <c r="E1050" i="1"/>
  <c r="F1050" i="1"/>
  <c r="AA1050" i="1" s="1"/>
  <c r="G1050" i="1"/>
  <c r="H1050" i="1"/>
  <c r="I1050" i="1"/>
  <c r="J1050" i="1"/>
  <c r="K1050" i="1"/>
  <c r="O1050" i="1"/>
  <c r="C1035" i="1"/>
  <c r="D1035" i="1"/>
  <c r="Z1035" i="1" s="1"/>
  <c r="E1035" i="1"/>
  <c r="F1035" i="1"/>
  <c r="AA1035" i="1" s="1"/>
  <c r="G1035" i="1"/>
  <c r="H1035" i="1"/>
  <c r="I1035" i="1"/>
  <c r="J1035" i="1"/>
  <c r="K1035" i="1"/>
  <c r="O1035" i="1"/>
  <c r="C1038" i="1"/>
  <c r="D1038" i="1"/>
  <c r="Z1038" i="1" s="1"/>
  <c r="E1038" i="1"/>
  <c r="F1038" i="1"/>
  <c r="AA1038" i="1" s="1"/>
  <c r="G1038" i="1"/>
  <c r="H1038" i="1"/>
  <c r="I1038" i="1"/>
  <c r="J1038" i="1"/>
  <c r="K1038" i="1"/>
  <c r="O1038" i="1"/>
  <c r="C1042" i="1"/>
  <c r="D1042" i="1"/>
  <c r="Z1042" i="1" s="1"/>
  <c r="E1042" i="1"/>
  <c r="F1042" i="1"/>
  <c r="AA1042" i="1" s="1"/>
  <c r="G1042" i="1"/>
  <c r="H1042" i="1"/>
  <c r="I1042" i="1"/>
  <c r="J1042" i="1"/>
  <c r="K1042" i="1"/>
  <c r="O1042" i="1"/>
  <c r="C1005" i="1"/>
  <c r="D1005" i="1"/>
  <c r="Z1005" i="1" s="1"/>
  <c r="E1005" i="1"/>
  <c r="F1005" i="1"/>
  <c r="AA1005" i="1" s="1"/>
  <c r="G1005" i="1"/>
  <c r="H1005" i="1"/>
  <c r="I1005" i="1"/>
  <c r="J1005" i="1"/>
  <c r="K1005" i="1"/>
  <c r="O1005" i="1"/>
  <c r="C1073" i="1"/>
  <c r="D1073" i="1"/>
  <c r="Z1073" i="1" s="1"/>
  <c r="E1073" i="1"/>
  <c r="F1073" i="1"/>
  <c r="AA1073" i="1" s="1"/>
  <c r="G1073" i="1"/>
  <c r="H1073" i="1"/>
  <c r="I1073" i="1"/>
  <c r="J1073" i="1"/>
  <c r="K1073" i="1"/>
  <c r="O1073" i="1"/>
  <c r="C1010" i="1"/>
  <c r="D1010" i="1"/>
  <c r="Z1010" i="1" s="1"/>
  <c r="E1010" i="1"/>
  <c r="F1010" i="1"/>
  <c r="AA1010" i="1" s="1"/>
  <c r="G1010" i="1"/>
  <c r="H1010" i="1"/>
  <c r="I1010" i="1"/>
  <c r="J1010" i="1"/>
  <c r="K1010" i="1"/>
  <c r="O1010" i="1"/>
  <c r="C1031" i="1"/>
  <c r="D1031" i="1"/>
  <c r="Z1031" i="1" s="1"/>
  <c r="E1031" i="1"/>
  <c r="F1031" i="1"/>
  <c r="AA1031" i="1" s="1"/>
  <c r="G1031" i="1"/>
  <c r="H1031" i="1"/>
  <c r="I1031" i="1"/>
  <c r="J1031" i="1"/>
  <c r="K1031" i="1"/>
  <c r="O1031" i="1"/>
  <c r="C1019" i="1"/>
  <c r="D1019" i="1"/>
  <c r="Z1019" i="1" s="1"/>
  <c r="E1019" i="1"/>
  <c r="F1019" i="1"/>
  <c r="AA1019" i="1" s="1"/>
  <c r="G1019" i="1"/>
  <c r="H1019" i="1"/>
  <c r="I1019" i="1"/>
  <c r="J1019" i="1"/>
  <c r="K1019" i="1"/>
  <c r="O1019" i="1"/>
  <c r="C1051" i="1"/>
  <c r="D1051" i="1"/>
  <c r="Z1051" i="1" s="1"/>
  <c r="E1051" i="1"/>
  <c r="F1051" i="1"/>
  <c r="AA1051" i="1" s="1"/>
  <c r="G1051" i="1"/>
  <c r="H1051" i="1"/>
  <c r="I1051" i="1"/>
  <c r="J1051" i="1"/>
  <c r="K1051" i="1"/>
  <c r="O1051" i="1"/>
  <c r="C1029" i="1"/>
  <c r="D1029" i="1"/>
  <c r="Z1029" i="1" s="1"/>
  <c r="E1029" i="1"/>
  <c r="F1029" i="1"/>
  <c r="AA1029" i="1" s="1"/>
  <c r="G1029" i="1"/>
  <c r="H1029" i="1"/>
  <c r="I1029" i="1"/>
  <c r="J1029" i="1"/>
  <c r="K1029" i="1"/>
  <c r="O1029" i="1"/>
  <c r="C1060" i="1"/>
  <c r="D1060" i="1"/>
  <c r="Z1060" i="1" s="1"/>
  <c r="E1060" i="1"/>
  <c r="F1060" i="1"/>
  <c r="AA1060" i="1" s="1"/>
  <c r="G1060" i="1"/>
  <c r="H1060" i="1"/>
  <c r="I1060" i="1"/>
  <c r="J1060" i="1"/>
  <c r="K1060" i="1"/>
  <c r="O1060" i="1"/>
  <c r="C970" i="1"/>
  <c r="D970" i="1"/>
  <c r="Z970" i="1" s="1"/>
  <c r="E970" i="1"/>
  <c r="F970" i="1"/>
  <c r="AA970" i="1" s="1"/>
  <c r="G970" i="1"/>
  <c r="H970" i="1"/>
  <c r="I970" i="1"/>
  <c r="J970" i="1"/>
  <c r="K970" i="1"/>
  <c r="O970" i="1"/>
  <c r="C1016" i="1"/>
  <c r="D1016" i="1"/>
  <c r="Z1016" i="1" s="1"/>
  <c r="E1016" i="1"/>
  <c r="F1016" i="1"/>
  <c r="AA1016" i="1" s="1"/>
  <c r="G1016" i="1"/>
  <c r="H1016" i="1"/>
  <c r="I1016" i="1"/>
  <c r="J1016" i="1"/>
  <c r="K1016" i="1"/>
  <c r="O1016" i="1"/>
  <c r="C983" i="1"/>
  <c r="D983" i="1"/>
  <c r="Z983" i="1" s="1"/>
  <c r="E983" i="1"/>
  <c r="F983" i="1"/>
  <c r="AA983" i="1" s="1"/>
  <c r="G983" i="1"/>
  <c r="H983" i="1"/>
  <c r="I983" i="1"/>
  <c r="J983" i="1"/>
  <c r="K983" i="1"/>
  <c r="O983" i="1"/>
  <c r="C1074" i="1"/>
  <c r="D1074" i="1"/>
  <c r="Z1074" i="1" s="1"/>
  <c r="E1074" i="1"/>
  <c r="F1074" i="1"/>
  <c r="AA1074" i="1" s="1"/>
  <c r="G1074" i="1"/>
  <c r="H1074" i="1"/>
  <c r="I1074" i="1"/>
  <c r="J1074" i="1"/>
  <c r="K1074" i="1"/>
  <c r="O1074" i="1"/>
  <c r="C1039" i="1"/>
  <c r="D1039" i="1"/>
  <c r="Z1039" i="1" s="1"/>
  <c r="E1039" i="1"/>
  <c r="F1039" i="1"/>
  <c r="AA1039" i="1" s="1"/>
  <c r="G1039" i="1"/>
  <c r="H1039" i="1"/>
  <c r="I1039" i="1"/>
  <c r="J1039" i="1"/>
  <c r="K1039" i="1"/>
  <c r="O1039" i="1"/>
  <c r="C980" i="1"/>
  <c r="D980" i="1"/>
  <c r="Z980" i="1" s="1"/>
  <c r="E980" i="1"/>
  <c r="F980" i="1"/>
  <c r="AA980" i="1" s="1"/>
  <c r="G980" i="1"/>
  <c r="H980" i="1"/>
  <c r="I980" i="1"/>
  <c r="J980" i="1"/>
  <c r="K980" i="1"/>
  <c r="O980" i="1"/>
  <c r="C975" i="1"/>
  <c r="D975" i="1"/>
  <c r="Z975" i="1" s="1"/>
  <c r="E975" i="1"/>
  <c r="F975" i="1"/>
  <c r="AA975" i="1" s="1"/>
  <c r="G975" i="1"/>
  <c r="H975" i="1"/>
  <c r="I975" i="1"/>
  <c r="J975" i="1"/>
  <c r="K975" i="1"/>
  <c r="O975" i="1"/>
  <c r="C1027" i="1"/>
  <c r="D1027" i="1"/>
  <c r="Z1027" i="1" s="1"/>
  <c r="E1027" i="1"/>
  <c r="F1027" i="1"/>
  <c r="AA1027" i="1" s="1"/>
  <c r="G1027" i="1"/>
  <c r="H1027" i="1"/>
  <c r="I1027" i="1"/>
  <c r="J1027" i="1"/>
  <c r="K1027" i="1"/>
  <c r="O1027" i="1"/>
  <c r="C982" i="1"/>
  <c r="D982" i="1"/>
  <c r="Z982" i="1" s="1"/>
  <c r="E982" i="1"/>
  <c r="F982" i="1"/>
  <c r="AA982" i="1" s="1"/>
  <c r="G982" i="1"/>
  <c r="H982" i="1"/>
  <c r="I982" i="1"/>
  <c r="J982" i="1"/>
  <c r="K982" i="1"/>
  <c r="O982" i="1"/>
  <c r="C1052" i="1"/>
  <c r="D1052" i="1"/>
  <c r="Z1052" i="1" s="1"/>
  <c r="E1052" i="1"/>
  <c r="F1052" i="1"/>
  <c r="AA1052" i="1" s="1"/>
  <c r="G1052" i="1"/>
  <c r="H1052" i="1"/>
  <c r="I1052" i="1"/>
  <c r="J1052" i="1"/>
  <c r="K1052" i="1"/>
  <c r="O1052" i="1"/>
  <c r="C974" i="1"/>
  <c r="D974" i="1"/>
  <c r="Z974" i="1" s="1"/>
  <c r="E974" i="1"/>
  <c r="F974" i="1"/>
  <c r="AA974" i="1" s="1"/>
  <c r="G974" i="1"/>
  <c r="H974" i="1"/>
  <c r="I974" i="1"/>
  <c r="J974" i="1"/>
  <c r="K974" i="1"/>
  <c r="O974" i="1"/>
  <c r="C1034" i="1"/>
  <c r="D1034" i="1"/>
  <c r="Z1034" i="1" s="1"/>
  <c r="E1034" i="1"/>
  <c r="F1034" i="1"/>
  <c r="AA1034" i="1" s="1"/>
  <c r="G1034" i="1"/>
  <c r="H1034" i="1"/>
  <c r="I1034" i="1"/>
  <c r="J1034" i="1"/>
  <c r="K1034" i="1"/>
  <c r="O1034" i="1"/>
  <c r="C985" i="1"/>
  <c r="D985" i="1"/>
  <c r="Z985" i="1" s="1"/>
  <c r="E985" i="1"/>
  <c r="F985" i="1"/>
  <c r="AA985" i="1" s="1"/>
  <c r="G985" i="1"/>
  <c r="H985" i="1"/>
  <c r="I985" i="1"/>
  <c r="J985" i="1"/>
  <c r="K985" i="1"/>
  <c r="O985" i="1"/>
  <c r="C1080" i="1"/>
  <c r="D1080" i="1"/>
  <c r="Z1080" i="1" s="1"/>
  <c r="E1080" i="1"/>
  <c r="F1080" i="1"/>
  <c r="AA1080" i="1" s="1"/>
  <c r="G1080" i="1"/>
  <c r="H1080" i="1"/>
  <c r="I1080" i="1"/>
  <c r="J1080" i="1"/>
  <c r="K1080" i="1"/>
  <c r="O1080" i="1"/>
  <c r="C1056" i="1"/>
  <c r="D1056" i="1"/>
  <c r="Z1056" i="1" s="1"/>
  <c r="E1056" i="1"/>
  <c r="F1056" i="1"/>
  <c r="AA1056" i="1" s="1"/>
  <c r="G1056" i="1"/>
  <c r="H1056" i="1"/>
  <c r="I1056" i="1"/>
  <c r="J1056" i="1"/>
  <c r="K1056" i="1"/>
  <c r="O1056" i="1"/>
  <c r="C1003" i="1"/>
  <c r="D1003" i="1"/>
  <c r="Z1003" i="1" s="1"/>
  <c r="E1003" i="1"/>
  <c r="F1003" i="1"/>
  <c r="AA1003" i="1" s="1"/>
  <c r="G1003" i="1"/>
  <c r="H1003" i="1"/>
  <c r="I1003" i="1"/>
  <c r="J1003" i="1"/>
  <c r="K1003" i="1"/>
  <c r="O1003" i="1"/>
  <c r="C978" i="1"/>
  <c r="D978" i="1"/>
  <c r="Z978" i="1" s="1"/>
  <c r="E978" i="1"/>
  <c r="F978" i="1"/>
  <c r="AA978" i="1" s="1"/>
  <c r="G978" i="1"/>
  <c r="H978" i="1"/>
  <c r="I978" i="1"/>
  <c r="J978" i="1"/>
  <c r="K978" i="1"/>
  <c r="O978" i="1"/>
  <c r="C1078" i="1"/>
  <c r="D1078" i="1"/>
  <c r="Z1078" i="1" s="1"/>
  <c r="E1078" i="1"/>
  <c r="F1078" i="1"/>
  <c r="AA1078" i="1" s="1"/>
  <c r="G1078" i="1"/>
  <c r="H1078" i="1"/>
  <c r="I1078" i="1"/>
  <c r="J1078" i="1"/>
  <c r="K1078" i="1"/>
  <c r="O1078" i="1"/>
  <c r="C1083" i="1"/>
  <c r="D1083" i="1"/>
  <c r="Z1083" i="1" s="1"/>
  <c r="E1083" i="1"/>
  <c r="F1083" i="1"/>
  <c r="AA1083" i="1" s="1"/>
  <c r="G1083" i="1"/>
  <c r="H1083" i="1"/>
  <c r="I1083" i="1"/>
  <c r="J1083" i="1"/>
  <c r="K1083" i="1"/>
  <c r="O1083" i="1"/>
  <c r="C1088" i="1"/>
  <c r="D1088" i="1"/>
  <c r="Z1088" i="1" s="1"/>
  <c r="E1088" i="1"/>
  <c r="F1088" i="1"/>
  <c r="AA1088" i="1" s="1"/>
  <c r="G1088" i="1"/>
  <c r="H1088" i="1"/>
  <c r="I1088" i="1"/>
  <c r="J1088" i="1"/>
  <c r="K1088" i="1"/>
  <c r="O1088" i="1"/>
  <c r="C1028" i="1"/>
  <c r="D1028" i="1"/>
  <c r="Z1028" i="1" s="1"/>
  <c r="E1028" i="1"/>
  <c r="F1028" i="1"/>
  <c r="AA1028" i="1" s="1"/>
  <c r="G1028" i="1"/>
  <c r="H1028" i="1"/>
  <c r="I1028" i="1"/>
  <c r="J1028" i="1"/>
  <c r="K1028" i="1"/>
  <c r="O1028" i="1"/>
  <c r="C1049" i="1"/>
  <c r="D1049" i="1"/>
  <c r="Z1049" i="1" s="1"/>
  <c r="E1049" i="1"/>
  <c r="F1049" i="1"/>
  <c r="AA1049" i="1" s="1"/>
  <c r="G1049" i="1"/>
  <c r="H1049" i="1"/>
  <c r="I1049" i="1"/>
  <c r="J1049" i="1"/>
  <c r="K1049" i="1"/>
  <c r="O1049" i="1"/>
  <c r="C991" i="1"/>
  <c r="D991" i="1"/>
  <c r="Z991" i="1" s="1"/>
  <c r="E991" i="1"/>
  <c r="F991" i="1"/>
  <c r="AA991" i="1" s="1"/>
  <c r="G991" i="1"/>
  <c r="H991" i="1"/>
  <c r="I991" i="1"/>
  <c r="J991" i="1"/>
  <c r="K991" i="1"/>
  <c r="O991" i="1"/>
  <c r="C1024" i="1"/>
  <c r="D1024" i="1"/>
  <c r="Z1024" i="1" s="1"/>
  <c r="E1024" i="1"/>
  <c r="F1024" i="1"/>
  <c r="AA1024" i="1" s="1"/>
  <c r="G1024" i="1"/>
  <c r="H1024" i="1"/>
  <c r="I1024" i="1"/>
  <c r="J1024" i="1"/>
  <c r="K1024" i="1"/>
  <c r="O1024" i="1"/>
  <c r="C989" i="1"/>
  <c r="D989" i="1"/>
  <c r="Z989" i="1" s="1"/>
  <c r="E989" i="1"/>
  <c r="F989" i="1"/>
  <c r="AA989" i="1" s="1"/>
  <c r="G989" i="1"/>
  <c r="H989" i="1"/>
  <c r="I989" i="1"/>
  <c r="J989" i="1"/>
  <c r="K989" i="1"/>
  <c r="O989" i="1"/>
  <c r="C1057" i="1"/>
  <c r="D1057" i="1"/>
  <c r="Z1057" i="1" s="1"/>
  <c r="E1057" i="1"/>
  <c r="F1057" i="1"/>
  <c r="AA1057" i="1" s="1"/>
  <c r="G1057" i="1"/>
  <c r="H1057" i="1"/>
  <c r="I1057" i="1"/>
  <c r="J1057" i="1"/>
  <c r="K1057" i="1"/>
  <c r="O1057" i="1"/>
  <c r="C1007" i="1"/>
  <c r="D1007" i="1"/>
  <c r="Z1007" i="1" s="1"/>
  <c r="E1007" i="1"/>
  <c r="F1007" i="1"/>
  <c r="AA1007" i="1" s="1"/>
  <c r="G1007" i="1"/>
  <c r="H1007" i="1"/>
  <c r="I1007" i="1"/>
  <c r="J1007" i="1"/>
  <c r="K1007" i="1"/>
  <c r="O1007" i="1"/>
  <c r="C1082" i="1"/>
  <c r="D1082" i="1"/>
  <c r="Z1082" i="1" s="1"/>
  <c r="E1082" i="1"/>
  <c r="F1082" i="1"/>
  <c r="AA1082" i="1" s="1"/>
  <c r="G1082" i="1"/>
  <c r="H1082" i="1"/>
  <c r="I1082" i="1"/>
  <c r="J1082" i="1"/>
  <c r="K1082" i="1"/>
  <c r="O1082" i="1"/>
  <c r="C1075" i="1"/>
  <c r="D1075" i="1"/>
  <c r="Z1075" i="1" s="1"/>
  <c r="E1075" i="1"/>
  <c r="F1075" i="1"/>
  <c r="AA1075" i="1" s="1"/>
  <c r="G1075" i="1"/>
  <c r="H1075" i="1"/>
  <c r="I1075" i="1"/>
  <c r="J1075" i="1"/>
  <c r="K1075" i="1"/>
  <c r="O1075" i="1"/>
  <c r="C997" i="1"/>
  <c r="D997" i="1"/>
  <c r="Z997" i="1" s="1"/>
  <c r="E997" i="1"/>
  <c r="F997" i="1"/>
  <c r="AA997" i="1" s="1"/>
  <c r="G997" i="1"/>
  <c r="H997" i="1"/>
  <c r="I997" i="1"/>
  <c r="J997" i="1"/>
  <c r="K997" i="1"/>
  <c r="O997" i="1"/>
  <c r="C1021" i="1"/>
  <c r="D1021" i="1"/>
  <c r="Z1021" i="1" s="1"/>
  <c r="E1021" i="1"/>
  <c r="F1021" i="1"/>
  <c r="AA1021" i="1" s="1"/>
  <c r="G1021" i="1"/>
  <c r="H1021" i="1"/>
  <c r="I1021" i="1"/>
  <c r="J1021" i="1"/>
  <c r="K1021" i="1"/>
  <c r="O1021" i="1"/>
  <c r="C1044" i="1"/>
  <c r="D1044" i="1"/>
  <c r="Z1044" i="1" s="1"/>
  <c r="E1044" i="1"/>
  <c r="F1044" i="1"/>
  <c r="AA1044" i="1" s="1"/>
  <c r="G1044" i="1"/>
  <c r="H1044" i="1"/>
  <c r="I1044" i="1"/>
  <c r="J1044" i="1"/>
  <c r="K1044" i="1"/>
  <c r="O1044" i="1"/>
  <c r="C1087" i="1"/>
  <c r="D1087" i="1"/>
  <c r="Z1087" i="1" s="1"/>
  <c r="E1087" i="1"/>
  <c r="F1087" i="1"/>
  <c r="AA1087" i="1" s="1"/>
  <c r="G1087" i="1"/>
  <c r="H1087" i="1"/>
  <c r="I1087" i="1"/>
  <c r="J1087" i="1"/>
  <c r="K1087" i="1"/>
  <c r="O1087" i="1"/>
  <c r="C996" i="1"/>
  <c r="D996" i="1"/>
  <c r="Z996" i="1" s="1"/>
  <c r="E996" i="1"/>
  <c r="F996" i="1"/>
  <c r="AA996" i="1" s="1"/>
  <c r="G996" i="1"/>
  <c r="H996" i="1"/>
  <c r="I996" i="1"/>
  <c r="J996" i="1"/>
  <c r="K996" i="1"/>
  <c r="O996" i="1"/>
  <c r="C1059" i="1"/>
  <c r="D1059" i="1"/>
  <c r="Z1059" i="1" s="1"/>
  <c r="E1059" i="1"/>
  <c r="F1059" i="1"/>
  <c r="AA1059" i="1" s="1"/>
  <c r="G1059" i="1"/>
  <c r="H1059" i="1"/>
  <c r="I1059" i="1"/>
  <c r="J1059" i="1"/>
  <c r="K1059" i="1"/>
  <c r="O1059" i="1"/>
  <c r="C979" i="1"/>
  <c r="D979" i="1"/>
  <c r="Z979" i="1" s="1"/>
  <c r="E979" i="1"/>
  <c r="F979" i="1"/>
  <c r="AA979" i="1" s="1"/>
  <c r="G979" i="1"/>
  <c r="H979" i="1"/>
  <c r="I979" i="1"/>
  <c r="J979" i="1"/>
  <c r="K979" i="1"/>
  <c r="O979" i="1"/>
  <c r="C1030" i="1"/>
  <c r="D1030" i="1"/>
  <c r="Z1030" i="1" s="1"/>
  <c r="E1030" i="1"/>
  <c r="F1030" i="1"/>
  <c r="AA1030" i="1" s="1"/>
  <c r="G1030" i="1"/>
  <c r="H1030" i="1"/>
  <c r="I1030" i="1"/>
  <c r="J1030" i="1"/>
  <c r="K1030" i="1"/>
  <c r="O1030" i="1"/>
  <c r="C977" i="1"/>
  <c r="D977" i="1"/>
  <c r="Z977" i="1" s="1"/>
  <c r="E977" i="1"/>
  <c r="F977" i="1"/>
  <c r="AA977" i="1" s="1"/>
  <c r="G977" i="1"/>
  <c r="H977" i="1"/>
  <c r="I977" i="1"/>
  <c r="J977" i="1"/>
  <c r="K977" i="1"/>
  <c r="O977" i="1"/>
  <c r="C1036" i="1"/>
  <c r="D1036" i="1"/>
  <c r="Z1036" i="1" s="1"/>
  <c r="E1036" i="1"/>
  <c r="F1036" i="1"/>
  <c r="AA1036" i="1" s="1"/>
  <c r="G1036" i="1"/>
  <c r="H1036" i="1"/>
  <c r="I1036" i="1"/>
  <c r="J1036" i="1"/>
  <c r="K1036" i="1"/>
  <c r="O1036" i="1"/>
  <c r="C1006" i="1"/>
  <c r="D1006" i="1"/>
  <c r="Z1006" i="1" s="1"/>
  <c r="E1006" i="1"/>
  <c r="F1006" i="1"/>
  <c r="AA1006" i="1" s="1"/>
  <c r="G1006" i="1"/>
  <c r="H1006" i="1"/>
  <c r="I1006" i="1"/>
  <c r="J1006" i="1"/>
  <c r="K1006" i="1"/>
  <c r="O1006" i="1"/>
  <c r="C1062" i="1"/>
  <c r="D1062" i="1"/>
  <c r="Z1062" i="1" s="1"/>
  <c r="E1062" i="1"/>
  <c r="F1062" i="1"/>
  <c r="AA1062" i="1" s="1"/>
  <c r="G1062" i="1"/>
  <c r="H1062" i="1"/>
  <c r="I1062" i="1"/>
  <c r="J1062" i="1"/>
  <c r="K1062" i="1"/>
  <c r="O1062" i="1"/>
  <c r="C1187" i="1"/>
  <c r="D1187" i="1"/>
  <c r="Z1187" i="1" s="1"/>
  <c r="E1187" i="1"/>
  <c r="F1187" i="1"/>
  <c r="AA1187" i="1" s="1"/>
  <c r="G1187" i="1"/>
  <c r="H1187" i="1"/>
  <c r="I1187" i="1"/>
  <c r="J1187" i="1"/>
  <c r="K1187" i="1"/>
  <c r="O1187" i="1"/>
  <c r="C1122" i="1"/>
  <c r="D1122" i="1"/>
  <c r="Z1122" i="1" s="1"/>
  <c r="E1122" i="1"/>
  <c r="F1122" i="1"/>
  <c r="AA1122" i="1" s="1"/>
  <c r="G1122" i="1"/>
  <c r="H1122" i="1"/>
  <c r="I1122" i="1"/>
  <c r="J1122" i="1"/>
  <c r="K1122" i="1"/>
  <c r="O1122" i="1"/>
  <c r="C1123" i="1"/>
  <c r="D1123" i="1"/>
  <c r="Z1123" i="1" s="1"/>
  <c r="E1123" i="1"/>
  <c r="F1123" i="1"/>
  <c r="AA1123" i="1" s="1"/>
  <c r="G1123" i="1"/>
  <c r="H1123" i="1"/>
  <c r="I1123" i="1"/>
  <c r="J1123" i="1"/>
  <c r="K1123" i="1"/>
  <c r="O1123" i="1"/>
  <c r="C1146" i="1"/>
  <c r="D1146" i="1"/>
  <c r="Z1146" i="1" s="1"/>
  <c r="E1146" i="1"/>
  <c r="F1146" i="1"/>
  <c r="AA1146" i="1" s="1"/>
  <c r="G1146" i="1"/>
  <c r="H1146" i="1"/>
  <c r="I1146" i="1"/>
  <c r="J1146" i="1"/>
  <c r="K1146" i="1"/>
  <c r="O1146" i="1"/>
  <c r="C1151" i="1"/>
  <c r="D1151" i="1"/>
  <c r="Z1151" i="1" s="1"/>
  <c r="E1151" i="1"/>
  <c r="F1151" i="1"/>
  <c r="AA1151" i="1" s="1"/>
  <c r="G1151" i="1"/>
  <c r="H1151" i="1"/>
  <c r="I1151" i="1"/>
  <c r="J1151" i="1"/>
  <c r="K1151" i="1"/>
  <c r="O1151" i="1"/>
  <c r="C1181" i="1"/>
  <c r="D1181" i="1"/>
  <c r="Z1181" i="1" s="1"/>
  <c r="E1181" i="1"/>
  <c r="F1181" i="1"/>
  <c r="AA1181" i="1" s="1"/>
  <c r="G1181" i="1"/>
  <c r="H1181" i="1"/>
  <c r="I1181" i="1"/>
  <c r="J1181" i="1"/>
  <c r="K1181" i="1"/>
  <c r="O1181" i="1"/>
  <c r="C1149" i="1"/>
  <c r="D1149" i="1"/>
  <c r="Z1149" i="1" s="1"/>
  <c r="E1149" i="1"/>
  <c r="F1149" i="1"/>
  <c r="AA1149" i="1" s="1"/>
  <c r="G1149" i="1"/>
  <c r="H1149" i="1"/>
  <c r="I1149" i="1"/>
  <c r="J1149" i="1"/>
  <c r="K1149" i="1"/>
  <c r="O1149" i="1"/>
  <c r="C1098" i="1"/>
  <c r="D1098" i="1"/>
  <c r="Z1098" i="1" s="1"/>
  <c r="E1098" i="1"/>
  <c r="F1098" i="1"/>
  <c r="AA1098" i="1" s="1"/>
  <c r="G1098" i="1"/>
  <c r="H1098" i="1"/>
  <c r="I1098" i="1"/>
  <c r="J1098" i="1"/>
  <c r="K1098" i="1"/>
  <c r="O1098" i="1"/>
  <c r="C1161" i="1"/>
  <c r="D1161" i="1"/>
  <c r="Z1161" i="1" s="1"/>
  <c r="E1161" i="1"/>
  <c r="F1161" i="1"/>
  <c r="AA1161" i="1" s="1"/>
  <c r="G1161" i="1"/>
  <c r="H1161" i="1"/>
  <c r="I1161" i="1"/>
  <c r="J1161" i="1"/>
  <c r="K1161" i="1"/>
  <c r="O1161" i="1"/>
  <c r="C1133" i="1"/>
  <c r="D1133" i="1"/>
  <c r="Z1133" i="1" s="1"/>
  <c r="E1133" i="1"/>
  <c r="F1133" i="1"/>
  <c r="AA1133" i="1" s="1"/>
  <c r="G1133" i="1"/>
  <c r="H1133" i="1"/>
  <c r="I1133" i="1"/>
  <c r="J1133" i="1"/>
  <c r="K1133" i="1"/>
  <c r="O1133" i="1"/>
  <c r="C1216" i="1"/>
  <c r="D1216" i="1"/>
  <c r="Z1216" i="1" s="1"/>
  <c r="E1216" i="1"/>
  <c r="F1216" i="1"/>
  <c r="AA1216" i="1" s="1"/>
  <c r="G1216" i="1"/>
  <c r="H1216" i="1"/>
  <c r="I1216" i="1"/>
  <c r="J1216" i="1"/>
  <c r="K1216" i="1"/>
  <c r="O1216" i="1"/>
  <c r="C1209" i="1"/>
  <c r="D1209" i="1"/>
  <c r="Z1209" i="1" s="1"/>
  <c r="E1209" i="1"/>
  <c r="F1209" i="1"/>
  <c r="AA1209" i="1" s="1"/>
  <c r="G1209" i="1"/>
  <c r="H1209" i="1"/>
  <c r="I1209" i="1"/>
  <c r="J1209" i="1"/>
  <c r="K1209" i="1"/>
  <c r="O1209" i="1"/>
  <c r="C1129" i="1"/>
  <c r="D1129" i="1"/>
  <c r="Z1129" i="1" s="1"/>
  <c r="E1129" i="1"/>
  <c r="F1129" i="1"/>
  <c r="AA1129" i="1" s="1"/>
  <c r="G1129" i="1"/>
  <c r="H1129" i="1"/>
  <c r="I1129" i="1"/>
  <c r="J1129" i="1"/>
  <c r="K1129" i="1"/>
  <c r="O1129" i="1"/>
  <c r="C1164" i="1"/>
  <c r="D1164" i="1"/>
  <c r="Z1164" i="1" s="1"/>
  <c r="E1164" i="1"/>
  <c r="F1164" i="1"/>
  <c r="AA1164" i="1" s="1"/>
  <c r="G1164" i="1"/>
  <c r="H1164" i="1"/>
  <c r="I1164" i="1"/>
  <c r="J1164" i="1"/>
  <c r="K1164" i="1"/>
  <c r="O1164" i="1"/>
  <c r="C1124" i="1"/>
  <c r="D1124" i="1"/>
  <c r="Z1124" i="1" s="1"/>
  <c r="E1124" i="1"/>
  <c r="F1124" i="1"/>
  <c r="AA1124" i="1" s="1"/>
  <c r="G1124" i="1"/>
  <c r="H1124" i="1"/>
  <c r="I1124" i="1"/>
  <c r="J1124" i="1"/>
  <c r="K1124" i="1"/>
  <c r="O1124" i="1"/>
  <c r="C1171" i="1"/>
  <c r="D1171" i="1"/>
  <c r="Z1171" i="1" s="1"/>
  <c r="E1171" i="1"/>
  <c r="F1171" i="1"/>
  <c r="AA1171" i="1" s="1"/>
  <c r="G1171" i="1"/>
  <c r="H1171" i="1"/>
  <c r="I1171" i="1"/>
  <c r="J1171" i="1"/>
  <c r="K1171" i="1"/>
  <c r="O1171" i="1"/>
  <c r="C1094" i="1"/>
  <c r="D1094" i="1"/>
  <c r="Z1094" i="1" s="1"/>
  <c r="E1094" i="1"/>
  <c r="F1094" i="1"/>
  <c r="AA1094" i="1" s="1"/>
  <c r="G1094" i="1"/>
  <c r="H1094" i="1"/>
  <c r="I1094" i="1"/>
  <c r="J1094" i="1"/>
  <c r="K1094" i="1"/>
  <c r="O1094" i="1"/>
  <c r="C1196" i="1"/>
  <c r="D1196" i="1"/>
  <c r="Z1196" i="1" s="1"/>
  <c r="E1196" i="1"/>
  <c r="F1196" i="1"/>
  <c r="AA1196" i="1" s="1"/>
  <c r="G1196" i="1"/>
  <c r="H1196" i="1"/>
  <c r="I1196" i="1"/>
  <c r="J1196" i="1"/>
  <c r="K1196" i="1"/>
  <c r="O1196" i="1"/>
  <c r="C1139" i="1"/>
  <c r="D1139" i="1"/>
  <c r="Z1139" i="1" s="1"/>
  <c r="E1139" i="1"/>
  <c r="F1139" i="1"/>
  <c r="AA1139" i="1" s="1"/>
  <c r="G1139" i="1"/>
  <c r="H1139" i="1"/>
  <c r="I1139" i="1"/>
  <c r="J1139" i="1"/>
  <c r="K1139" i="1"/>
  <c r="O1139" i="1"/>
  <c r="C1095" i="1"/>
  <c r="D1095" i="1"/>
  <c r="Z1095" i="1" s="1"/>
  <c r="E1095" i="1"/>
  <c r="F1095" i="1"/>
  <c r="AA1095" i="1" s="1"/>
  <c r="G1095" i="1"/>
  <c r="H1095" i="1"/>
  <c r="I1095" i="1"/>
  <c r="J1095" i="1"/>
  <c r="K1095" i="1"/>
  <c r="O1095" i="1"/>
  <c r="C1162" i="1"/>
  <c r="D1162" i="1"/>
  <c r="Z1162" i="1" s="1"/>
  <c r="E1162" i="1"/>
  <c r="F1162" i="1"/>
  <c r="AA1162" i="1" s="1"/>
  <c r="G1162" i="1"/>
  <c r="H1162" i="1"/>
  <c r="I1162" i="1"/>
  <c r="J1162" i="1"/>
  <c r="K1162" i="1"/>
  <c r="O1162" i="1"/>
  <c r="C1178" i="1"/>
  <c r="D1178" i="1"/>
  <c r="Z1178" i="1" s="1"/>
  <c r="E1178" i="1"/>
  <c r="F1178" i="1"/>
  <c r="AA1178" i="1" s="1"/>
  <c r="G1178" i="1"/>
  <c r="H1178" i="1"/>
  <c r="I1178" i="1"/>
  <c r="J1178" i="1"/>
  <c r="K1178" i="1"/>
  <c r="O1178" i="1"/>
  <c r="C1101" i="1"/>
  <c r="D1101" i="1"/>
  <c r="Z1101" i="1" s="1"/>
  <c r="E1101" i="1"/>
  <c r="F1101" i="1"/>
  <c r="AA1101" i="1" s="1"/>
  <c r="G1101" i="1"/>
  <c r="H1101" i="1"/>
  <c r="I1101" i="1"/>
  <c r="J1101" i="1"/>
  <c r="K1101" i="1"/>
  <c r="O1101" i="1"/>
  <c r="C1186" i="1"/>
  <c r="D1186" i="1"/>
  <c r="Z1186" i="1" s="1"/>
  <c r="E1186" i="1"/>
  <c r="F1186" i="1"/>
  <c r="AA1186" i="1" s="1"/>
  <c r="G1186" i="1"/>
  <c r="H1186" i="1"/>
  <c r="I1186" i="1"/>
  <c r="J1186" i="1"/>
  <c r="K1186" i="1"/>
  <c r="O1186" i="1"/>
  <c r="C1179" i="1"/>
  <c r="D1179" i="1"/>
  <c r="Z1179" i="1" s="1"/>
  <c r="E1179" i="1"/>
  <c r="F1179" i="1"/>
  <c r="AA1179" i="1" s="1"/>
  <c r="G1179" i="1"/>
  <c r="H1179" i="1"/>
  <c r="I1179" i="1"/>
  <c r="J1179" i="1"/>
  <c r="K1179" i="1"/>
  <c r="O1179" i="1"/>
  <c r="C1158" i="1"/>
  <c r="D1158" i="1"/>
  <c r="Z1158" i="1" s="1"/>
  <c r="E1158" i="1"/>
  <c r="F1158" i="1"/>
  <c r="AA1158" i="1" s="1"/>
  <c r="G1158" i="1"/>
  <c r="H1158" i="1"/>
  <c r="I1158" i="1"/>
  <c r="J1158" i="1"/>
  <c r="K1158" i="1"/>
  <c r="O1158" i="1"/>
  <c r="C1131" i="1"/>
  <c r="D1131" i="1"/>
  <c r="Z1131" i="1" s="1"/>
  <c r="E1131" i="1"/>
  <c r="F1131" i="1"/>
  <c r="AA1131" i="1" s="1"/>
  <c r="G1131" i="1"/>
  <c r="H1131" i="1"/>
  <c r="I1131" i="1"/>
  <c r="J1131" i="1"/>
  <c r="K1131" i="1"/>
  <c r="O1131" i="1"/>
  <c r="C1093" i="1"/>
  <c r="D1093" i="1"/>
  <c r="Z1093" i="1" s="1"/>
  <c r="E1093" i="1"/>
  <c r="F1093" i="1"/>
  <c r="AA1093" i="1" s="1"/>
  <c r="G1093" i="1"/>
  <c r="H1093" i="1"/>
  <c r="I1093" i="1"/>
  <c r="J1093" i="1"/>
  <c r="K1093" i="1"/>
  <c r="O1093" i="1"/>
  <c r="C1102" i="1"/>
  <c r="D1102" i="1"/>
  <c r="Z1102" i="1" s="1"/>
  <c r="E1102" i="1"/>
  <c r="F1102" i="1"/>
  <c r="AA1102" i="1" s="1"/>
  <c r="G1102" i="1"/>
  <c r="H1102" i="1"/>
  <c r="I1102" i="1"/>
  <c r="J1102" i="1"/>
  <c r="K1102" i="1"/>
  <c r="O1102" i="1"/>
  <c r="C1150" i="1"/>
  <c r="D1150" i="1"/>
  <c r="Z1150" i="1" s="1"/>
  <c r="E1150" i="1"/>
  <c r="F1150" i="1"/>
  <c r="AA1150" i="1" s="1"/>
  <c r="G1150" i="1"/>
  <c r="H1150" i="1"/>
  <c r="I1150" i="1"/>
  <c r="J1150" i="1"/>
  <c r="K1150" i="1"/>
  <c r="O1150" i="1"/>
  <c r="C1154" i="1"/>
  <c r="D1154" i="1"/>
  <c r="Z1154" i="1" s="1"/>
  <c r="E1154" i="1"/>
  <c r="F1154" i="1"/>
  <c r="AA1154" i="1" s="1"/>
  <c r="G1154" i="1"/>
  <c r="H1154" i="1"/>
  <c r="I1154" i="1"/>
  <c r="J1154" i="1"/>
  <c r="K1154" i="1"/>
  <c r="O1154" i="1"/>
  <c r="C1159" i="1"/>
  <c r="D1159" i="1"/>
  <c r="Z1159" i="1" s="1"/>
  <c r="E1159" i="1"/>
  <c r="F1159" i="1"/>
  <c r="AA1159" i="1" s="1"/>
  <c r="G1159" i="1"/>
  <c r="H1159" i="1"/>
  <c r="I1159" i="1"/>
  <c r="J1159" i="1"/>
  <c r="K1159" i="1"/>
  <c r="O1159" i="1"/>
  <c r="C1229" i="1"/>
  <c r="D1229" i="1"/>
  <c r="Z1229" i="1" s="1"/>
  <c r="E1229" i="1"/>
  <c r="F1229" i="1"/>
  <c r="AA1229" i="1" s="1"/>
  <c r="G1229" i="1"/>
  <c r="H1229" i="1"/>
  <c r="I1229" i="1"/>
  <c r="J1229" i="1"/>
  <c r="K1229" i="1"/>
  <c r="O1229" i="1"/>
  <c r="C1126" i="1"/>
  <c r="D1126" i="1"/>
  <c r="Z1126" i="1" s="1"/>
  <c r="E1126" i="1"/>
  <c r="F1126" i="1"/>
  <c r="AA1126" i="1" s="1"/>
  <c r="G1126" i="1"/>
  <c r="H1126" i="1"/>
  <c r="I1126" i="1"/>
  <c r="J1126" i="1"/>
  <c r="K1126" i="1"/>
  <c r="O1126" i="1"/>
  <c r="C1203" i="1"/>
  <c r="D1203" i="1"/>
  <c r="Z1203" i="1" s="1"/>
  <c r="E1203" i="1"/>
  <c r="F1203" i="1"/>
  <c r="AA1203" i="1" s="1"/>
  <c r="G1203" i="1"/>
  <c r="H1203" i="1"/>
  <c r="I1203" i="1"/>
  <c r="J1203" i="1"/>
  <c r="K1203" i="1"/>
  <c r="O1203" i="1"/>
  <c r="C1132" i="1"/>
  <c r="D1132" i="1"/>
  <c r="Z1132" i="1" s="1"/>
  <c r="E1132" i="1"/>
  <c r="F1132" i="1"/>
  <c r="AA1132" i="1" s="1"/>
  <c r="G1132" i="1"/>
  <c r="H1132" i="1"/>
  <c r="I1132" i="1"/>
  <c r="J1132" i="1"/>
  <c r="K1132" i="1"/>
  <c r="O1132" i="1"/>
  <c r="C1227" i="1"/>
  <c r="D1227" i="1"/>
  <c r="Z1227" i="1" s="1"/>
  <c r="E1227" i="1"/>
  <c r="F1227" i="1"/>
  <c r="AA1227" i="1" s="1"/>
  <c r="G1227" i="1"/>
  <c r="H1227" i="1"/>
  <c r="I1227" i="1"/>
  <c r="J1227" i="1"/>
  <c r="K1227" i="1"/>
  <c r="O1227" i="1"/>
  <c r="C1218" i="1"/>
  <c r="D1218" i="1"/>
  <c r="Z1218" i="1" s="1"/>
  <c r="E1218" i="1"/>
  <c r="F1218" i="1"/>
  <c r="AA1218" i="1" s="1"/>
  <c r="G1218" i="1"/>
  <c r="H1218" i="1"/>
  <c r="I1218" i="1"/>
  <c r="J1218" i="1"/>
  <c r="K1218" i="1"/>
  <c r="O1218" i="1"/>
  <c r="C1141" i="1"/>
  <c r="D1141" i="1"/>
  <c r="Z1141" i="1" s="1"/>
  <c r="E1141" i="1"/>
  <c r="F1141" i="1"/>
  <c r="AA1141" i="1" s="1"/>
  <c r="G1141" i="1"/>
  <c r="H1141" i="1"/>
  <c r="I1141" i="1"/>
  <c r="J1141" i="1"/>
  <c r="K1141" i="1"/>
  <c r="O1141" i="1"/>
  <c r="C1117" i="1"/>
  <c r="D1117" i="1"/>
  <c r="Z1117" i="1" s="1"/>
  <c r="E1117" i="1"/>
  <c r="F1117" i="1"/>
  <c r="AA1117" i="1" s="1"/>
  <c r="G1117" i="1"/>
  <c r="H1117" i="1"/>
  <c r="I1117" i="1"/>
  <c r="J1117" i="1"/>
  <c r="K1117" i="1"/>
  <c r="O1117" i="1"/>
  <c r="C1130" i="1"/>
  <c r="D1130" i="1"/>
  <c r="Z1130" i="1" s="1"/>
  <c r="E1130" i="1"/>
  <c r="F1130" i="1"/>
  <c r="AA1130" i="1" s="1"/>
  <c r="G1130" i="1"/>
  <c r="H1130" i="1"/>
  <c r="I1130" i="1"/>
  <c r="J1130" i="1"/>
  <c r="K1130" i="1"/>
  <c r="O1130" i="1"/>
  <c r="C1213" i="1"/>
  <c r="D1213" i="1"/>
  <c r="Z1213" i="1" s="1"/>
  <c r="E1213" i="1"/>
  <c r="F1213" i="1"/>
  <c r="AA1213" i="1" s="1"/>
  <c r="G1213" i="1"/>
  <c r="H1213" i="1"/>
  <c r="I1213" i="1"/>
  <c r="J1213" i="1"/>
  <c r="K1213" i="1"/>
  <c r="O1213" i="1"/>
  <c r="C1180" i="1"/>
  <c r="D1180" i="1"/>
  <c r="Z1180" i="1" s="1"/>
  <c r="E1180" i="1"/>
  <c r="F1180" i="1"/>
  <c r="AA1180" i="1" s="1"/>
  <c r="G1180" i="1"/>
  <c r="H1180" i="1"/>
  <c r="I1180" i="1"/>
  <c r="J1180" i="1"/>
  <c r="K1180" i="1"/>
  <c r="O1180" i="1"/>
  <c r="C1166" i="1"/>
  <c r="D1166" i="1"/>
  <c r="Z1166" i="1" s="1"/>
  <c r="E1166" i="1"/>
  <c r="F1166" i="1"/>
  <c r="AA1166" i="1" s="1"/>
  <c r="G1166" i="1"/>
  <c r="H1166" i="1"/>
  <c r="I1166" i="1"/>
  <c r="J1166" i="1"/>
  <c r="K1166" i="1"/>
  <c r="O1166" i="1"/>
  <c r="C1199" i="1"/>
  <c r="D1199" i="1"/>
  <c r="Z1199" i="1" s="1"/>
  <c r="E1199" i="1"/>
  <c r="F1199" i="1"/>
  <c r="AA1199" i="1" s="1"/>
  <c r="G1199" i="1"/>
  <c r="H1199" i="1"/>
  <c r="I1199" i="1"/>
  <c r="J1199" i="1"/>
  <c r="K1199" i="1"/>
  <c r="O1199" i="1"/>
  <c r="C1091" i="1"/>
  <c r="D1091" i="1"/>
  <c r="Z1091" i="1" s="1"/>
  <c r="E1091" i="1"/>
  <c r="F1091" i="1"/>
  <c r="AA1091" i="1" s="1"/>
  <c r="G1091" i="1"/>
  <c r="H1091" i="1"/>
  <c r="I1091" i="1"/>
  <c r="J1091" i="1"/>
  <c r="K1091" i="1"/>
  <c r="O1091" i="1"/>
  <c r="C1222" i="1"/>
  <c r="D1222" i="1"/>
  <c r="Z1222" i="1" s="1"/>
  <c r="E1222" i="1"/>
  <c r="F1222" i="1"/>
  <c r="AA1222" i="1" s="1"/>
  <c r="G1222" i="1"/>
  <c r="H1222" i="1"/>
  <c r="I1222" i="1"/>
  <c r="J1222" i="1"/>
  <c r="K1222" i="1"/>
  <c r="O1222" i="1"/>
  <c r="C1140" i="1"/>
  <c r="D1140" i="1"/>
  <c r="Z1140" i="1" s="1"/>
  <c r="E1140" i="1"/>
  <c r="F1140" i="1"/>
  <c r="AA1140" i="1" s="1"/>
  <c r="G1140" i="1"/>
  <c r="H1140" i="1"/>
  <c r="I1140" i="1"/>
  <c r="J1140" i="1"/>
  <c r="K1140" i="1"/>
  <c r="O1140" i="1"/>
  <c r="C1145" i="1"/>
  <c r="D1145" i="1"/>
  <c r="Z1145" i="1" s="1"/>
  <c r="E1145" i="1"/>
  <c r="F1145" i="1"/>
  <c r="AA1145" i="1" s="1"/>
  <c r="G1145" i="1"/>
  <c r="H1145" i="1"/>
  <c r="I1145" i="1"/>
  <c r="J1145" i="1"/>
  <c r="K1145" i="1"/>
  <c r="O1145" i="1"/>
  <c r="C1204" i="1"/>
  <c r="D1204" i="1"/>
  <c r="Z1204" i="1" s="1"/>
  <c r="E1204" i="1"/>
  <c r="F1204" i="1"/>
  <c r="AA1204" i="1" s="1"/>
  <c r="G1204" i="1"/>
  <c r="H1204" i="1"/>
  <c r="I1204" i="1"/>
  <c r="J1204" i="1"/>
  <c r="K1204" i="1"/>
  <c r="O1204" i="1"/>
  <c r="C1205" i="1"/>
  <c r="D1205" i="1"/>
  <c r="Z1205" i="1" s="1"/>
  <c r="E1205" i="1"/>
  <c r="F1205" i="1"/>
  <c r="AA1205" i="1" s="1"/>
  <c r="G1205" i="1"/>
  <c r="H1205" i="1"/>
  <c r="I1205" i="1"/>
  <c r="J1205" i="1"/>
  <c r="K1205" i="1"/>
  <c r="O1205" i="1"/>
  <c r="C1198" i="1"/>
  <c r="D1198" i="1"/>
  <c r="Z1198" i="1" s="1"/>
  <c r="E1198" i="1"/>
  <c r="F1198" i="1"/>
  <c r="AA1198" i="1" s="1"/>
  <c r="G1198" i="1"/>
  <c r="H1198" i="1"/>
  <c r="I1198" i="1"/>
  <c r="J1198" i="1"/>
  <c r="K1198" i="1"/>
  <c r="O1198" i="1"/>
  <c r="C1225" i="1"/>
  <c r="D1225" i="1"/>
  <c r="Z1225" i="1" s="1"/>
  <c r="E1225" i="1"/>
  <c r="F1225" i="1"/>
  <c r="AA1225" i="1" s="1"/>
  <c r="G1225" i="1"/>
  <c r="H1225" i="1"/>
  <c r="I1225" i="1"/>
  <c r="J1225" i="1"/>
  <c r="K1225" i="1"/>
  <c r="O1225" i="1"/>
  <c r="C1165" i="1"/>
  <c r="D1165" i="1"/>
  <c r="Z1165" i="1" s="1"/>
  <c r="E1165" i="1"/>
  <c r="F1165" i="1"/>
  <c r="AA1165" i="1" s="1"/>
  <c r="G1165" i="1"/>
  <c r="H1165" i="1"/>
  <c r="I1165" i="1"/>
  <c r="J1165" i="1"/>
  <c r="K1165" i="1"/>
  <c r="O1165" i="1"/>
  <c r="C1163" i="1"/>
  <c r="D1163" i="1"/>
  <c r="Z1163" i="1" s="1"/>
  <c r="E1163" i="1"/>
  <c r="F1163" i="1"/>
  <c r="AA1163" i="1" s="1"/>
  <c r="G1163" i="1"/>
  <c r="H1163" i="1"/>
  <c r="I1163" i="1"/>
  <c r="J1163" i="1"/>
  <c r="K1163" i="1"/>
  <c r="O1163" i="1"/>
  <c r="C1194" i="1"/>
  <c r="D1194" i="1"/>
  <c r="Z1194" i="1" s="1"/>
  <c r="E1194" i="1"/>
  <c r="F1194" i="1"/>
  <c r="AA1194" i="1" s="1"/>
  <c r="G1194" i="1"/>
  <c r="H1194" i="1"/>
  <c r="I1194" i="1"/>
  <c r="J1194" i="1"/>
  <c r="K1194" i="1"/>
  <c r="O1194" i="1"/>
  <c r="C1134" i="1"/>
  <c r="D1134" i="1"/>
  <c r="Z1134" i="1" s="1"/>
  <c r="E1134" i="1"/>
  <c r="F1134" i="1"/>
  <c r="AA1134" i="1" s="1"/>
  <c r="G1134" i="1"/>
  <c r="H1134" i="1"/>
  <c r="I1134" i="1"/>
  <c r="J1134" i="1"/>
  <c r="K1134" i="1"/>
  <c r="O1134" i="1"/>
  <c r="C1183" i="1"/>
  <c r="D1183" i="1"/>
  <c r="Z1183" i="1" s="1"/>
  <c r="E1183" i="1"/>
  <c r="F1183" i="1"/>
  <c r="AA1183" i="1" s="1"/>
  <c r="G1183" i="1"/>
  <c r="H1183" i="1"/>
  <c r="I1183" i="1"/>
  <c r="J1183" i="1"/>
  <c r="K1183" i="1"/>
  <c r="O1183" i="1"/>
  <c r="C1135" i="1"/>
  <c r="D1135" i="1"/>
  <c r="Z1135" i="1" s="1"/>
  <c r="E1135" i="1"/>
  <c r="F1135" i="1"/>
  <c r="AA1135" i="1" s="1"/>
  <c r="G1135" i="1"/>
  <c r="H1135" i="1"/>
  <c r="I1135" i="1"/>
  <c r="J1135" i="1"/>
  <c r="K1135" i="1"/>
  <c r="O1135" i="1"/>
  <c r="C1208" i="1"/>
  <c r="D1208" i="1"/>
  <c r="Z1208" i="1" s="1"/>
  <c r="E1208" i="1"/>
  <c r="F1208" i="1"/>
  <c r="AA1208" i="1" s="1"/>
  <c r="G1208" i="1"/>
  <c r="H1208" i="1"/>
  <c r="I1208" i="1"/>
  <c r="J1208" i="1"/>
  <c r="K1208" i="1"/>
  <c r="O1208" i="1"/>
  <c r="C1226" i="1"/>
  <c r="D1226" i="1"/>
  <c r="Z1226" i="1" s="1"/>
  <c r="E1226" i="1"/>
  <c r="F1226" i="1"/>
  <c r="AA1226" i="1" s="1"/>
  <c r="G1226" i="1"/>
  <c r="H1226" i="1"/>
  <c r="I1226" i="1"/>
  <c r="J1226" i="1"/>
  <c r="K1226" i="1"/>
  <c r="O1226" i="1"/>
  <c r="C1148" i="1"/>
  <c r="D1148" i="1"/>
  <c r="Z1148" i="1" s="1"/>
  <c r="E1148" i="1"/>
  <c r="F1148" i="1"/>
  <c r="AA1148" i="1" s="1"/>
  <c r="G1148" i="1"/>
  <c r="H1148" i="1"/>
  <c r="I1148" i="1"/>
  <c r="J1148" i="1"/>
  <c r="K1148" i="1"/>
  <c r="O1148" i="1"/>
  <c r="C1153" i="1"/>
  <c r="D1153" i="1"/>
  <c r="Z1153" i="1" s="1"/>
  <c r="E1153" i="1"/>
  <c r="F1153" i="1"/>
  <c r="AA1153" i="1" s="1"/>
  <c r="G1153" i="1"/>
  <c r="H1153" i="1"/>
  <c r="I1153" i="1"/>
  <c r="J1153" i="1"/>
  <c r="K1153" i="1"/>
  <c r="O1153" i="1"/>
  <c r="C1219" i="1"/>
  <c r="D1219" i="1"/>
  <c r="Z1219" i="1" s="1"/>
  <c r="E1219" i="1"/>
  <c r="F1219" i="1"/>
  <c r="AA1219" i="1" s="1"/>
  <c r="G1219" i="1"/>
  <c r="H1219" i="1"/>
  <c r="I1219" i="1"/>
  <c r="J1219" i="1"/>
  <c r="K1219" i="1"/>
  <c r="O1219" i="1"/>
  <c r="C1119" i="1"/>
  <c r="D1119" i="1"/>
  <c r="Z1119" i="1" s="1"/>
  <c r="E1119" i="1"/>
  <c r="F1119" i="1"/>
  <c r="AA1119" i="1" s="1"/>
  <c r="G1119" i="1"/>
  <c r="H1119" i="1"/>
  <c r="I1119" i="1"/>
  <c r="J1119" i="1"/>
  <c r="K1119" i="1"/>
  <c r="O1119" i="1"/>
  <c r="C1201" i="1"/>
  <c r="D1201" i="1"/>
  <c r="Z1201" i="1" s="1"/>
  <c r="E1201" i="1"/>
  <c r="F1201" i="1"/>
  <c r="AA1201" i="1" s="1"/>
  <c r="G1201" i="1"/>
  <c r="H1201" i="1"/>
  <c r="I1201" i="1"/>
  <c r="J1201" i="1"/>
  <c r="K1201" i="1"/>
  <c r="O1201" i="1"/>
  <c r="C1110" i="1"/>
  <c r="D1110" i="1"/>
  <c r="Z1110" i="1" s="1"/>
  <c r="E1110" i="1"/>
  <c r="F1110" i="1"/>
  <c r="AA1110" i="1" s="1"/>
  <c r="G1110" i="1"/>
  <c r="H1110" i="1"/>
  <c r="I1110" i="1"/>
  <c r="J1110" i="1"/>
  <c r="K1110" i="1"/>
  <c r="O1110" i="1"/>
  <c r="C1104" i="1"/>
  <c r="D1104" i="1"/>
  <c r="Z1104" i="1" s="1"/>
  <c r="E1104" i="1"/>
  <c r="F1104" i="1"/>
  <c r="AA1104" i="1" s="1"/>
  <c r="G1104" i="1"/>
  <c r="H1104" i="1"/>
  <c r="I1104" i="1"/>
  <c r="J1104" i="1"/>
  <c r="K1104" i="1"/>
  <c r="O1104" i="1"/>
  <c r="C1185" i="1"/>
  <c r="D1185" i="1"/>
  <c r="Z1185" i="1" s="1"/>
  <c r="E1185" i="1"/>
  <c r="F1185" i="1"/>
  <c r="AA1185" i="1" s="1"/>
  <c r="G1185" i="1"/>
  <c r="H1185" i="1"/>
  <c r="I1185" i="1"/>
  <c r="J1185" i="1"/>
  <c r="K1185" i="1"/>
  <c r="O1185" i="1"/>
  <c r="C1168" i="1"/>
  <c r="D1168" i="1"/>
  <c r="Z1168" i="1" s="1"/>
  <c r="E1168" i="1"/>
  <c r="F1168" i="1"/>
  <c r="AA1168" i="1" s="1"/>
  <c r="G1168" i="1"/>
  <c r="H1168" i="1"/>
  <c r="I1168" i="1"/>
  <c r="J1168" i="1"/>
  <c r="K1168" i="1"/>
  <c r="O1168" i="1"/>
  <c r="C1232" i="1"/>
  <c r="D1232" i="1"/>
  <c r="Z1232" i="1" s="1"/>
  <c r="E1232" i="1"/>
  <c r="F1232" i="1"/>
  <c r="AA1232" i="1" s="1"/>
  <c r="G1232" i="1"/>
  <c r="H1232" i="1"/>
  <c r="I1232" i="1"/>
  <c r="J1232" i="1"/>
  <c r="K1232" i="1"/>
  <c r="O1232" i="1"/>
  <c r="C1138" i="1"/>
  <c r="D1138" i="1"/>
  <c r="Z1138" i="1" s="1"/>
  <c r="E1138" i="1"/>
  <c r="F1138" i="1"/>
  <c r="AA1138" i="1" s="1"/>
  <c r="G1138" i="1"/>
  <c r="H1138" i="1"/>
  <c r="I1138" i="1"/>
  <c r="J1138" i="1"/>
  <c r="K1138" i="1"/>
  <c r="O1138" i="1"/>
  <c r="C1217" i="1"/>
  <c r="D1217" i="1"/>
  <c r="Z1217" i="1" s="1"/>
  <c r="E1217" i="1"/>
  <c r="F1217" i="1"/>
  <c r="AA1217" i="1" s="1"/>
  <c r="G1217" i="1"/>
  <c r="H1217" i="1"/>
  <c r="I1217" i="1"/>
  <c r="J1217" i="1"/>
  <c r="K1217" i="1"/>
  <c r="O1217" i="1"/>
  <c r="C1156" i="1"/>
  <c r="D1156" i="1"/>
  <c r="Z1156" i="1" s="1"/>
  <c r="E1156" i="1"/>
  <c r="F1156" i="1"/>
  <c r="AA1156" i="1" s="1"/>
  <c r="G1156" i="1"/>
  <c r="H1156" i="1"/>
  <c r="I1156" i="1"/>
  <c r="J1156" i="1"/>
  <c r="K1156" i="1"/>
  <c r="O1156" i="1"/>
  <c r="C1092" i="1"/>
  <c r="D1092" i="1"/>
  <c r="Z1092" i="1" s="1"/>
  <c r="E1092" i="1"/>
  <c r="F1092" i="1"/>
  <c r="AA1092" i="1" s="1"/>
  <c r="G1092" i="1"/>
  <c r="H1092" i="1"/>
  <c r="I1092" i="1"/>
  <c r="J1092" i="1"/>
  <c r="K1092" i="1"/>
  <c r="O1092" i="1"/>
  <c r="C1192" i="1"/>
  <c r="D1192" i="1"/>
  <c r="Z1192" i="1" s="1"/>
  <c r="E1192" i="1"/>
  <c r="F1192" i="1"/>
  <c r="AA1192" i="1" s="1"/>
  <c r="G1192" i="1"/>
  <c r="H1192" i="1"/>
  <c r="I1192" i="1"/>
  <c r="J1192" i="1"/>
  <c r="K1192" i="1"/>
  <c r="O1192" i="1"/>
  <c r="C1143" i="1"/>
  <c r="D1143" i="1"/>
  <c r="Z1143" i="1" s="1"/>
  <c r="E1143" i="1"/>
  <c r="F1143" i="1"/>
  <c r="AA1143" i="1" s="1"/>
  <c r="G1143" i="1"/>
  <c r="H1143" i="1"/>
  <c r="I1143" i="1"/>
  <c r="J1143" i="1"/>
  <c r="K1143" i="1"/>
  <c r="O1143" i="1"/>
  <c r="C1121" i="1"/>
  <c r="D1121" i="1"/>
  <c r="Z1121" i="1" s="1"/>
  <c r="E1121" i="1"/>
  <c r="F1121" i="1"/>
  <c r="AA1121" i="1" s="1"/>
  <c r="G1121" i="1"/>
  <c r="H1121" i="1"/>
  <c r="I1121" i="1"/>
  <c r="J1121" i="1"/>
  <c r="K1121" i="1"/>
  <c r="O1121" i="1"/>
  <c r="C1220" i="1"/>
  <c r="D1220" i="1"/>
  <c r="Z1220" i="1" s="1"/>
  <c r="E1220" i="1"/>
  <c r="F1220" i="1"/>
  <c r="AA1220" i="1" s="1"/>
  <c r="G1220" i="1"/>
  <c r="H1220" i="1"/>
  <c r="I1220" i="1"/>
  <c r="J1220" i="1"/>
  <c r="K1220" i="1"/>
  <c r="O1220" i="1"/>
  <c r="C1224" i="1"/>
  <c r="D1224" i="1"/>
  <c r="Z1224" i="1" s="1"/>
  <c r="E1224" i="1"/>
  <c r="F1224" i="1"/>
  <c r="AA1224" i="1" s="1"/>
  <c r="G1224" i="1"/>
  <c r="H1224" i="1"/>
  <c r="I1224" i="1"/>
  <c r="J1224" i="1"/>
  <c r="K1224" i="1"/>
  <c r="O1224" i="1"/>
  <c r="C1212" i="1"/>
  <c r="D1212" i="1"/>
  <c r="Z1212" i="1" s="1"/>
  <c r="E1212" i="1"/>
  <c r="F1212" i="1"/>
  <c r="AA1212" i="1" s="1"/>
  <c r="G1212" i="1"/>
  <c r="H1212" i="1"/>
  <c r="I1212" i="1"/>
  <c r="J1212" i="1"/>
  <c r="K1212" i="1"/>
  <c r="O1212" i="1"/>
  <c r="C1207" i="1"/>
  <c r="D1207" i="1"/>
  <c r="Z1207" i="1" s="1"/>
  <c r="E1207" i="1"/>
  <c r="F1207" i="1"/>
  <c r="AA1207" i="1" s="1"/>
  <c r="G1207" i="1"/>
  <c r="H1207" i="1"/>
  <c r="I1207" i="1"/>
  <c r="J1207" i="1"/>
  <c r="K1207" i="1"/>
  <c r="O1207" i="1"/>
  <c r="C1144" i="1"/>
  <c r="D1144" i="1"/>
  <c r="Z1144" i="1" s="1"/>
  <c r="E1144" i="1"/>
  <c r="F1144" i="1"/>
  <c r="AA1144" i="1" s="1"/>
  <c r="G1144" i="1"/>
  <c r="H1144" i="1"/>
  <c r="I1144" i="1"/>
  <c r="J1144" i="1"/>
  <c r="K1144" i="1"/>
  <c r="O1144" i="1"/>
  <c r="C1128" i="1"/>
  <c r="D1128" i="1"/>
  <c r="Z1128" i="1" s="1"/>
  <c r="E1128" i="1"/>
  <c r="F1128" i="1"/>
  <c r="AA1128" i="1" s="1"/>
  <c r="G1128" i="1"/>
  <c r="H1128" i="1"/>
  <c r="I1128" i="1"/>
  <c r="J1128" i="1"/>
  <c r="K1128" i="1"/>
  <c r="O1128" i="1"/>
  <c r="C1234" i="1"/>
  <c r="D1234" i="1"/>
  <c r="Z1234" i="1" s="1"/>
  <c r="E1234" i="1"/>
  <c r="F1234" i="1"/>
  <c r="AA1234" i="1" s="1"/>
  <c r="G1234" i="1"/>
  <c r="H1234" i="1"/>
  <c r="I1234" i="1"/>
  <c r="J1234" i="1"/>
  <c r="K1234" i="1"/>
  <c r="O1234" i="1"/>
  <c r="C1105" i="1"/>
  <c r="D1105" i="1"/>
  <c r="Z1105" i="1" s="1"/>
  <c r="E1105" i="1"/>
  <c r="F1105" i="1"/>
  <c r="AA1105" i="1" s="1"/>
  <c r="G1105" i="1"/>
  <c r="H1105" i="1"/>
  <c r="I1105" i="1"/>
  <c r="J1105" i="1"/>
  <c r="K1105" i="1"/>
  <c r="O1105" i="1"/>
  <c r="C1195" i="1"/>
  <c r="D1195" i="1"/>
  <c r="Z1195" i="1" s="1"/>
  <c r="E1195" i="1"/>
  <c r="F1195" i="1"/>
  <c r="AA1195" i="1" s="1"/>
  <c r="G1195" i="1"/>
  <c r="H1195" i="1"/>
  <c r="I1195" i="1"/>
  <c r="J1195" i="1"/>
  <c r="K1195" i="1"/>
  <c r="O1195" i="1"/>
  <c r="C1155" i="1"/>
  <c r="D1155" i="1"/>
  <c r="Z1155" i="1" s="1"/>
  <c r="E1155" i="1"/>
  <c r="F1155" i="1"/>
  <c r="AA1155" i="1" s="1"/>
  <c r="G1155" i="1"/>
  <c r="H1155" i="1"/>
  <c r="I1155" i="1"/>
  <c r="J1155" i="1"/>
  <c r="K1155" i="1"/>
  <c r="O1155" i="1"/>
  <c r="C1175" i="1"/>
  <c r="D1175" i="1"/>
  <c r="Z1175" i="1" s="1"/>
  <c r="E1175" i="1"/>
  <c r="F1175" i="1"/>
  <c r="AA1175" i="1" s="1"/>
  <c r="G1175" i="1"/>
  <c r="H1175" i="1"/>
  <c r="I1175" i="1"/>
  <c r="J1175" i="1"/>
  <c r="K1175" i="1"/>
  <c r="O1175" i="1"/>
  <c r="C1200" i="1"/>
  <c r="D1200" i="1"/>
  <c r="Z1200" i="1" s="1"/>
  <c r="E1200" i="1"/>
  <c r="F1200" i="1"/>
  <c r="AA1200" i="1" s="1"/>
  <c r="G1200" i="1"/>
  <c r="H1200" i="1"/>
  <c r="I1200" i="1"/>
  <c r="J1200" i="1"/>
  <c r="K1200" i="1"/>
  <c r="O1200" i="1"/>
  <c r="C1214" i="1"/>
  <c r="D1214" i="1"/>
  <c r="Z1214" i="1" s="1"/>
  <c r="E1214" i="1"/>
  <c r="F1214" i="1"/>
  <c r="AA1214" i="1" s="1"/>
  <c r="G1214" i="1"/>
  <c r="H1214" i="1"/>
  <c r="I1214" i="1"/>
  <c r="J1214" i="1"/>
  <c r="K1214" i="1"/>
  <c r="O1214" i="1"/>
  <c r="C1176" i="1"/>
  <c r="D1176" i="1"/>
  <c r="Z1176" i="1" s="1"/>
  <c r="E1176" i="1"/>
  <c r="F1176" i="1"/>
  <c r="AA1176" i="1" s="1"/>
  <c r="G1176" i="1"/>
  <c r="H1176" i="1"/>
  <c r="I1176" i="1"/>
  <c r="J1176" i="1"/>
  <c r="K1176" i="1"/>
  <c r="O1176" i="1"/>
  <c r="C1115" i="1"/>
  <c r="D1115" i="1"/>
  <c r="Z1115" i="1" s="1"/>
  <c r="E1115" i="1"/>
  <c r="F1115" i="1"/>
  <c r="AA1115" i="1" s="1"/>
  <c r="G1115" i="1"/>
  <c r="H1115" i="1"/>
  <c r="I1115" i="1"/>
  <c r="J1115" i="1"/>
  <c r="K1115" i="1"/>
  <c r="O1115" i="1"/>
  <c r="C1215" i="1"/>
  <c r="D1215" i="1"/>
  <c r="Z1215" i="1" s="1"/>
  <c r="E1215" i="1"/>
  <c r="F1215" i="1"/>
  <c r="AA1215" i="1" s="1"/>
  <c r="G1215" i="1"/>
  <c r="H1215" i="1"/>
  <c r="I1215" i="1"/>
  <c r="J1215" i="1"/>
  <c r="K1215" i="1"/>
  <c r="O1215" i="1"/>
  <c r="C1228" i="1"/>
  <c r="D1228" i="1"/>
  <c r="Z1228" i="1" s="1"/>
  <c r="E1228" i="1"/>
  <c r="F1228" i="1"/>
  <c r="AA1228" i="1" s="1"/>
  <c r="G1228" i="1"/>
  <c r="H1228" i="1"/>
  <c r="I1228" i="1"/>
  <c r="J1228" i="1"/>
  <c r="K1228" i="1"/>
  <c r="O1228" i="1"/>
  <c r="C1097" i="1"/>
  <c r="D1097" i="1"/>
  <c r="Z1097" i="1" s="1"/>
  <c r="E1097" i="1"/>
  <c r="F1097" i="1"/>
  <c r="AA1097" i="1" s="1"/>
  <c r="G1097" i="1"/>
  <c r="H1097" i="1"/>
  <c r="I1097" i="1"/>
  <c r="J1097" i="1"/>
  <c r="K1097" i="1"/>
  <c r="O1097" i="1"/>
  <c r="C1170" i="1"/>
  <c r="D1170" i="1"/>
  <c r="Z1170" i="1" s="1"/>
  <c r="E1170" i="1"/>
  <c r="F1170" i="1"/>
  <c r="AA1170" i="1" s="1"/>
  <c r="G1170" i="1"/>
  <c r="H1170" i="1"/>
  <c r="I1170" i="1"/>
  <c r="J1170" i="1"/>
  <c r="K1170" i="1"/>
  <c r="O1170" i="1"/>
  <c r="C1127" i="1"/>
  <c r="D1127" i="1"/>
  <c r="Z1127" i="1" s="1"/>
  <c r="E1127" i="1"/>
  <c r="F1127" i="1"/>
  <c r="AA1127" i="1" s="1"/>
  <c r="G1127" i="1"/>
  <c r="H1127" i="1"/>
  <c r="I1127" i="1"/>
  <c r="J1127" i="1"/>
  <c r="K1127" i="1"/>
  <c r="O1127" i="1"/>
  <c r="C1096" i="1"/>
  <c r="D1096" i="1"/>
  <c r="Z1096" i="1" s="1"/>
  <c r="E1096" i="1"/>
  <c r="F1096" i="1"/>
  <c r="AA1096" i="1" s="1"/>
  <c r="G1096" i="1"/>
  <c r="H1096" i="1"/>
  <c r="I1096" i="1"/>
  <c r="J1096" i="1"/>
  <c r="K1096" i="1"/>
  <c r="O1096" i="1"/>
  <c r="C1211" i="1"/>
  <c r="D1211" i="1"/>
  <c r="Z1211" i="1" s="1"/>
  <c r="E1211" i="1"/>
  <c r="F1211" i="1"/>
  <c r="AA1211" i="1" s="1"/>
  <c r="G1211" i="1"/>
  <c r="H1211" i="1"/>
  <c r="I1211" i="1"/>
  <c r="J1211" i="1"/>
  <c r="K1211" i="1"/>
  <c r="O1211" i="1"/>
  <c r="C1114" i="1"/>
  <c r="D1114" i="1"/>
  <c r="Z1114" i="1" s="1"/>
  <c r="E1114" i="1"/>
  <c r="F1114" i="1"/>
  <c r="AA1114" i="1" s="1"/>
  <c r="G1114" i="1"/>
  <c r="H1114" i="1"/>
  <c r="I1114" i="1"/>
  <c r="J1114" i="1"/>
  <c r="K1114" i="1"/>
  <c r="O1114" i="1"/>
  <c r="C1125" i="1"/>
  <c r="D1125" i="1"/>
  <c r="Z1125" i="1" s="1"/>
  <c r="E1125" i="1"/>
  <c r="F1125" i="1"/>
  <c r="AA1125" i="1" s="1"/>
  <c r="G1125" i="1"/>
  <c r="H1125" i="1"/>
  <c r="I1125" i="1"/>
  <c r="J1125" i="1"/>
  <c r="K1125" i="1"/>
  <c r="O1125" i="1"/>
  <c r="C1231" i="1"/>
  <c r="D1231" i="1"/>
  <c r="Z1231" i="1" s="1"/>
  <c r="E1231" i="1"/>
  <c r="F1231" i="1"/>
  <c r="AA1231" i="1" s="1"/>
  <c r="G1231" i="1"/>
  <c r="H1231" i="1"/>
  <c r="I1231" i="1"/>
  <c r="J1231" i="1"/>
  <c r="K1231" i="1"/>
  <c r="O1231" i="1"/>
  <c r="C1172" i="1"/>
  <c r="D1172" i="1"/>
  <c r="Z1172" i="1" s="1"/>
  <c r="E1172" i="1"/>
  <c r="F1172" i="1"/>
  <c r="AA1172" i="1" s="1"/>
  <c r="G1172" i="1"/>
  <c r="H1172" i="1"/>
  <c r="I1172" i="1"/>
  <c r="J1172" i="1"/>
  <c r="K1172" i="1"/>
  <c r="O1172" i="1"/>
  <c r="C1210" i="1"/>
  <c r="D1210" i="1"/>
  <c r="Z1210" i="1" s="1"/>
  <c r="E1210" i="1"/>
  <c r="F1210" i="1"/>
  <c r="AA1210" i="1" s="1"/>
  <c r="G1210" i="1"/>
  <c r="H1210" i="1"/>
  <c r="I1210" i="1"/>
  <c r="J1210" i="1"/>
  <c r="K1210" i="1"/>
  <c r="O1210" i="1"/>
  <c r="C1206" i="1"/>
  <c r="D1206" i="1"/>
  <c r="Z1206" i="1" s="1"/>
  <c r="E1206" i="1"/>
  <c r="F1206" i="1"/>
  <c r="AA1206" i="1" s="1"/>
  <c r="G1206" i="1"/>
  <c r="H1206" i="1"/>
  <c r="I1206" i="1"/>
  <c r="J1206" i="1"/>
  <c r="K1206" i="1"/>
  <c r="O1206" i="1"/>
  <c r="C1111" i="1"/>
  <c r="D1111" i="1"/>
  <c r="Z1111" i="1" s="1"/>
  <c r="E1111" i="1"/>
  <c r="F1111" i="1"/>
  <c r="AA1111" i="1" s="1"/>
  <c r="G1111" i="1"/>
  <c r="H1111" i="1"/>
  <c r="I1111" i="1"/>
  <c r="J1111" i="1"/>
  <c r="K1111" i="1"/>
  <c r="O1111" i="1"/>
  <c r="C1147" i="1"/>
  <c r="D1147" i="1"/>
  <c r="Z1147" i="1" s="1"/>
  <c r="E1147" i="1"/>
  <c r="F1147" i="1"/>
  <c r="AA1147" i="1" s="1"/>
  <c r="G1147" i="1"/>
  <c r="H1147" i="1"/>
  <c r="I1147" i="1"/>
  <c r="J1147" i="1"/>
  <c r="K1147" i="1"/>
  <c r="O1147" i="1"/>
  <c r="C1113" i="1"/>
  <c r="D1113" i="1"/>
  <c r="Z1113" i="1" s="1"/>
  <c r="E1113" i="1"/>
  <c r="F1113" i="1"/>
  <c r="AA1113" i="1" s="1"/>
  <c r="G1113" i="1"/>
  <c r="H1113" i="1"/>
  <c r="I1113" i="1"/>
  <c r="J1113" i="1"/>
  <c r="K1113" i="1"/>
  <c r="O1113" i="1"/>
  <c r="C1112" i="1"/>
  <c r="D1112" i="1"/>
  <c r="Z1112" i="1" s="1"/>
  <c r="E1112" i="1"/>
  <c r="F1112" i="1"/>
  <c r="AA1112" i="1" s="1"/>
  <c r="G1112" i="1"/>
  <c r="H1112" i="1"/>
  <c r="I1112" i="1"/>
  <c r="J1112" i="1"/>
  <c r="K1112" i="1"/>
  <c r="O1112" i="1"/>
  <c r="C1233" i="1"/>
  <c r="D1233" i="1"/>
  <c r="Z1233" i="1" s="1"/>
  <c r="E1233" i="1"/>
  <c r="F1233" i="1"/>
  <c r="AA1233" i="1" s="1"/>
  <c r="G1233" i="1"/>
  <c r="H1233" i="1"/>
  <c r="I1233" i="1"/>
  <c r="J1233" i="1"/>
  <c r="K1233" i="1"/>
  <c r="O1233" i="1"/>
  <c r="C1118" i="1"/>
  <c r="D1118" i="1"/>
  <c r="Z1118" i="1" s="1"/>
  <c r="E1118" i="1"/>
  <c r="F1118" i="1"/>
  <c r="AA1118" i="1" s="1"/>
  <c r="G1118" i="1"/>
  <c r="H1118" i="1"/>
  <c r="I1118" i="1"/>
  <c r="J1118" i="1"/>
  <c r="K1118" i="1"/>
  <c r="O1118" i="1"/>
  <c r="C1221" i="1"/>
  <c r="D1221" i="1"/>
  <c r="Z1221" i="1" s="1"/>
  <c r="E1221" i="1"/>
  <c r="F1221" i="1"/>
  <c r="AA1221" i="1" s="1"/>
  <c r="G1221" i="1"/>
  <c r="H1221" i="1"/>
  <c r="I1221" i="1"/>
  <c r="J1221" i="1"/>
  <c r="K1221" i="1"/>
  <c r="O1221" i="1"/>
  <c r="C1177" i="1"/>
  <c r="D1177" i="1"/>
  <c r="Z1177" i="1" s="1"/>
  <c r="E1177" i="1"/>
  <c r="F1177" i="1"/>
  <c r="AA1177" i="1" s="1"/>
  <c r="G1177" i="1"/>
  <c r="H1177" i="1"/>
  <c r="I1177" i="1"/>
  <c r="J1177" i="1"/>
  <c r="K1177" i="1"/>
  <c r="O1177" i="1"/>
  <c r="C1173" i="1"/>
  <c r="D1173" i="1"/>
  <c r="Z1173" i="1" s="1"/>
  <c r="E1173" i="1"/>
  <c r="F1173" i="1"/>
  <c r="AA1173" i="1" s="1"/>
  <c r="G1173" i="1"/>
  <c r="H1173" i="1"/>
  <c r="I1173" i="1"/>
  <c r="J1173" i="1"/>
  <c r="K1173" i="1"/>
  <c r="O1173" i="1"/>
  <c r="C1120" i="1"/>
  <c r="D1120" i="1"/>
  <c r="Z1120" i="1" s="1"/>
  <c r="E1120" i="1"/>
  <c r="F1120" i="1"/>
  <c r="AA1120" i="1" s="1"/>
  <c r="G1120" i="1"/>
  <c r="H1120" i="1"/>
  <c r="I1120" i="1"/>
  <c r="J1120" i="1"/>
  <c r="K1120" i="1"/>
  <c r="O1120" i="1"/>
  <c r="C1182" i="1"/>
  <c r="D1182" i="1"/>
  <c r="Z1182" i="1" s="1"/>
  <c r="E1182" i="1"/>
  <c r="F1182" i="1"/>
  <c r="AA1182" i="1" s="1"/>
  <c r="G1182" i="1"/>
  <c r="H1182" i="1"/>
  <c r="I1182" i="1"/>
  <c r="J1182" i="1"/>
  <c r="K1182" i="1"/>
  <c r="O1182" i="1"/>
  <c r="C1191" i="1"/>
  <c r="D1191" i="1"/>
  <c r="Z1191" i="1" s="1"/>
  <c r="E1191" i="1"/>
  <c r="F1191" i="1"/>
  <c r="AA1191" i="1" s="1"/>
  <c r="G1191" i="1"/>
  <c r="H1191" i="1"/>
  <c r="I1191" i="1"/>
  <c r="J1191" i="1"/>
  <c r="K1191" i="1"/>
  <c r="O1191" i="1"/>
  <c r="C1174" i="1"/>
  <c r="D1174" i="1"/>
  <c r="Z1174" i="1" s="1"/>
  <c r="E1174" i="1"/>
  <c r="F1174" i="1"/>
  <c r="AA1174" i="1" s="1"/>
  <c r="G1174" i="1"/>
  <c r="H1174" i="1"/>
  <c r="I1174" i="1"/>
  <c r="J1174" i="1"/>
  <c r="K1174" i="1"/>
  <c r="O1174" i="1"/>
  <c r="C1184" i="1"/>
  <c r="D1184" i="1"/>
  <c r="Z1184" i="1" s="1"/>
  <c r="E1184" i="1"/>
  <c r="F1184" i="1"/>
  <c r="AA1184" i="1" s="1"/>
  <c r="G1184" i="1"/>
  <c r="H1184" i="1"/>
  <c r="I1184" i="1"/>
  <c r="J1184" i="1"/>
  <c r="K1184" i="1"/>
  <c r="O1184" i="1"/>
  <c r="C1142" i="1"/>
  <c r="D1142" i="1"/>
  <c r="Z1142" i="1" s="1"/>
  <c r="E1142" i="1"/>
  <c r="F1142" i="1"/>
  <c r="AA1142" i="1" s="1"/>
  <c r="G1142" i="1"/>
  <c r="H1142" i="1"/>
  <c r="I1142" i="1"/>
  <c r="J1142" i="1"/>
  <c r="K1142" i="1"/>
  <c r="O1142" i="1"/>
  <c r="C1100" i="1"/>
  <c r="D1100" i="1"/>
  <c r="Z1100" i="1" s="1"/>
  <c r="E1100" i="1"/>
  <c r="F1100" i="1"/>
  <c r="AA1100" i="1" s="1"/>
  <c r="G1100" i="1"/>
  <c r="H1100" i="1"/>
  <c r="I1100" i="1"/>
  <c r="J1100" i="1"/>
  <c r="K1100" i="1"/>
  <c r="O1100" i="1"/>
  <c r="C1106" i="1"/>
  <c r="D1106" i="1"/>
  <c r="Z1106" i="1" s="1"/>
  <c r="E1106" i="1"/>
  <c r="F1106" i="1"/>
  <c r="AA1106" i="1" s="1"/>
  <c r="G1106" i="1"/>
  <c r="H1106" i="1"/>
  <c r="I1106" i="1"/>
  <c r="J1106" i="1"/>
  <c r="K1106" i="1"/>
  <c r="O1106" i="1"/>
  <c r="C1188" i="1"/>
  <c r="D1188" i="1"/>
  <c r="Z1188" i="1" s="1"/>
  <c r="E1188" i="1"/>
  <c r="F1188" i="1"/>
  <c r="AA1188" i="1" s="1"/>
  <c r="G1188" i="1"/>
  <c r="H1188" i="1"/>
  <c r="I1188" i="1"/>
  <c r="J1188" i="1"/>
  <c r="K1188" i="1"/>
  <c r="O1188" i="1"/>
  <c r="C1109" i="1"/>
  <c r="D1109" i="1"/>
  <c r="Z1109" i="1" s="1"/>
  <c r="E1109" i="1"/>
  <c r="F1109" i="1"/>
  <c r="AA1109" i="1" s="1"/>
  <c r="G1109" i="1"/>
  <c r="H1109" i="1"/>
  <c r="I1109" i="1"/>
  <c r="J1109" i="1"/>
  <c r="K1109" i="1"/>
  <c r="O1109" i="1"/>
  <c r="C1230" i="1"/>
  <c r="D1230" i="1"/>
  <c r="Z1230" i="1" s="1"/>
  <c r="E1230" i="1"/>
  <c r="F1230" i="1"/>
  <c r="AA1230" i="1" s="1"/>
  <c r="G1230" i="1"/>
  <c r="H1230" i="1"/>
  <c r="I1230" i="1"/>
  <c r="J1230" i="1"/>
  <c r="K1230" i="1"/>
  <c r="O1230" i="1"/>
  <c r="C1197" i="1"/>
  <c r="D1197" i="1"/>
  <c r="Z1197" i="1" s="1"/>
  <c r="E1197" i="1"/>
  <c r="F1197" i="1"/>
  <c r="AA1197" i="1" s="1"/>
  <c r="G1197" i="1"/>
  <c r="H1197" i="1"/>
  <c r="I1197" i="1"/>
  <c r="J1197" i="1"/>
  <c r="K1197" i="1"/>
  <c r="O1197" i="1"/>
  <c r="C1103" i="1"/>
  <c r="D1103" i="1"/>
  <c r="Z1103" i="1" s="1"/>
  <c r="E1103" i="1"/>
  <c r="F1103" i="1"/>
  <c r="AA1103" i="1" s="1"/>
  <c r="G1103" i="1"/>
  <c r="H1103" i="1"/>
  <c r="I1103" i="1"/>
  <c r="J1103" i="1"/>
  <c r="K1103" i="1"/>
  <c r="O1103" i="1"/>
  <c r="C1136" i="1"/>
  <c r="D1136" i="1"/>
  <c r="Z1136" i="1" s="1"/>
  <c r="E1136" i="1"/>
  <c r="F1136" i="1"/>
  <c r="AA1136" i="1" s="1"/>
  <c r="G1136" i="1"/>
  <c r="H1136" i="1"/>
  <c r="I1136" i="1"/>
  <c r="J1136" i="1"/>
  <c r="K1136" i="1"/>
  <c r="O1136" i="1"/>
  <c r="C1116" i="1"/>
  <c r="D1116" i="1"/>
  <c r="Z1116" i="1" s="1"/>
  <c r="E1116" i="1"/>
  <c r="F1116" i="1"/>
  <c r="AA1116" i="1" s="1"/>
  <c r="G1116" i="1"/>
  <c r="H1116" i="1"/>
  <c r="I1116" i="1"/>
  <c r="J1116" i="1"/>
  <c r="K1116" i="1"/>
  <c r="O1116" i="1"/>
  <c r="C1169" i="1"/>
  <c r="D1169" i="1"/>
  <c r="Z1169" i="1" s="1"/>
  <c r="E1169" i="1"/>
  <c r="F1169" i="1"/>
  <c r="AA1169" i="1" s="1"/>
  <c r="G1169" i="1"/>
  <c r="H1169" i="1"/>
  <c r="I1169" i="1"/>
  <c r="J1169" i="1"/>
  <c r="K1169" i="1"/>
  <c r="O1169" i="1"/>
  <c r="C1157" i="1"/>
  <c r="D1157" i="1"/>
  <c r="Z1157" i="1" s="1"/>
  <c r="E1157" i="1"/>
  <c r="F1157" i="1"/>
  <c r="AA1157" i="1" s="1"/>
  <c r="G1157" i="1"/>
  <c r="H1157" i="1"/>
  <c r="I1157" i="1"/>
  <c r="J1157" i="1"/>
  <c r="K1157" i="1"/>
  <c r="O1157" i="1"/>
  <c r="C1189" i="1"/>
  <c r="D1189" i="1"/>
  <c r="Z1189" i="1" s="1"/>
  <c r="E1189" i="1"/>
  <c r="F1189" i="1"/>
  <c r="AA1189" i="1" s="1"/>
  <c r="G1189" i="1"/>
  <c r="H1189" i="1"/>
  <c r="I1189" i="1"/>
  <c r="J1189" i="1"/>
  <c r="K1189" i="1"/>
  <c r="O1189" i="1"/>
  <c r="C1167" i="1"/>
  <c r="D1167" i="1"/>
  <c r="Z1167" i="1" s="1"/>
  <c r="E1167" i="1"/>
  <c r="F1167" i="1"/>
  <c r="AA1167" i="1" s="1"/>
  <c r="G1167" i="1"/>
  <c r="H1167" i="1"/>
  <c r="I1167" i="1"/>
  <c r="J1167" i="1"/>
  <c r="K1167" i="1"/>
  <c r="O1167" i="1"/>
  <c r="C1107" i="1"/>
  <c r="D1107" i="1"/>
  <c r="Z1107" i="1" s="1"/>
  <c r="E1107" i="1"/>
  <c r="F1107" i="1"/>
  <c r="AA1107" i="1" s="1"/>
  <c r="G1107" i="1"/>
  <c r="H1107" i="1"/>
  <c r="I1107" i="1"/>
  <c r="J1107" i="1"/>
  <c r="K1107" i="1"/>
  <c r="O1107" i="1"/>
  <c r="C1108" i="1"/>
  <c r="D1108" i="1"/>
  <c r="Z1108" i="1" s="1"/>
  <c r="E1108" i="1"/>
  <c r="F1108" i="1"/>
  <c r="AA1108" i="1" s="1"/>
  <c r="G1108" i="1"/>
  <c r="H1108" i="1"/>
  <c r="I1108" i="1"/>
  <c r="J1108" i="1"/>
  <c r="K1108" i="1"/>
  <c r="O1108" i="1"/>
  <c r="C1202" i="1"/>
  <c r="D1202" i="1"/>
  <c r="Z1202" i="1" s="1"/>
  <c r="E1202" i="1"/>
  <c r="F1202" i="1"/>
  <c r="AA1202" i="1" s="1"/>
  <c r="G1202" i="1"/>
  <c r="H1202" i="1"/>
  <c r="I1202" i="1"/>
  <c r="J1202" i="1"/>
  <c r="K1202" i="1"/>
  <c r="O1202" i="1"/>
  <c r="C1190" i="1"/>
  <c r="D1190" i="1"/>
  <c r="Z1190" i="1" s="1"/>
  <c r="E1190" i="1"/>
  <c r="F1190" i="1"/>
  <c r="AA1190" i="1" s="1"/>
  <c r="G1190" i="1"/>
  <c r="H1190" i="1"/>
  <c r="I1190" i="1"/>
  <c r="J1190" i="1"/>
  <c r="K1190" i="1"/>
  <c r="O1190" i="1"/>
  <c r="C1160" i="1"/>
  <c r="D1160" i="1"/>
  <c r="Z1160" i="1" s="1"/>
  <c r="E1160" i="1"/>
  <c r="F1160" i="1"/>
  <c r="AA1160" i="1" s="1"/>
  <c r="G1160" i="1"/>
  <c r="H1160" i="1"/>
  <c r="I1160" i="1"/>
  <c r="J1160" i="1"/>
  <c r="K1160" i="1"/>
  <c r="O1160" i="1"/>
  <c r="C1193" i="1"/>
  <c r="D1193" i="1"/>
  <c r="Z1193" i="1" s="1"/>
  <c r="E1193" i="1"/>
  <c r="F1193" i="1"/>
  <c r="AA1193" i="1" s="1"/>
  <c r="G1193" i="1"/>
  <c r="H1193" i="1"/>
  <c r="I1193" i="1"/>
  <c r="J1193" i="1"/>
  <c r="K1193" i="1"/>
  <c r="O1193" i="1"/>
  <c r="C1223" i="1"/>
  <c r="D1223" i="1"/>
  <c r="Z1223" i="1" s="1"/>
  <c r="E1223" i="1"/>
  <c r="F1223" i="1"/>
  <c r="AA1223" i="1" s="1"/>
  <c r="G1223" i="1"/>
  <c r="H1223" i="1"/>
  <c r="I1223" i="1"/>
  <c r="J1223" i="1"/>
  <c r="K1223" i="1"/>
  <c r="O1223" i="1"/>
  <c r="C1137" i="1"/>
  <c r="D1137" i="1"/>
  <c r="Z1137" i="1" s="1"/>
  <c r="E1137" i="1"/>
  <c r="F1137" i="1"/>
  <c r="AA1137" i="1" s="1"/>
  <c r="G1137" i="1"/>
  <c r="H1137" i="1"/>
  <c r="I1137" i="1"/>
  <c r="J1137" i="1"/>
  <c r="K1137" i="1"/>
  <c r="O1137" i="1"/>
  <c r="C1099" i="1"/>
  <c r="D1099" i="1"/>
  <c r="Z1099" i="1" s="1"/>
  <c r="E1099" i="1"/>
  <c r="F1099" i="1"/>
  <c r="AA1099" i="1" s="1"/>
  <c r="G1099" i="1"/>
  <c r="H1099" i="1"/>
  <c r="I1099" i="1"/>
  <c r="J1099" i="1"/>
  <c r="K1099" i="1"/>
  <c r="O1099" i="1"/>
  <c r="C1152" i="1"/>
  <c r="D1152" i="1"/>
  <c r="Z1152" i="1" s="1"/>
  <c r="E1152" i="1"/>
  <c r="F1152" i="1"/>
  <c r="AA1152" i="1" s="1"/>
  <c r="G1152" i="1"/>
  <c r="H1152" i="1"/>
  <c r="I1152" i="1"/>
  <c r="J1152" i="1"/>
  <c r="K1152" i="1"/>
  <c r="O1152" i="1"/>
  <c r="C1296" i="1"/>
  <c r="D1296" i="1"/>
  <c r="Z1296" i="1" s="1"/>
  <c r="E1296" i="1"/>
  <c r="F1296" i="1"/>
  <c r="AA1296" i="1" s="1"/>
  <c r="G1296" i="1"/>
  <c r="H1296" i="1"/>
  <c r="I1296" i="1"/>
  <c r="J1296" i="1"/>
  <c r="K1296" i="1"/>
  <c r="O1296" i="1"/>
  <c r="C1374" i="1"/>
  <c r="D1374" i="1"/>
  <c r="Z1374" i="1" s="1"/>
  <c r="E1374" i="1"/>
  <c r="F1374" i="1"/>
  <c r="AA1374" i="1" s="1"/>
  <c r="G1374" i="1"/>
  <c r="H1374" i="1"/>
  <c r="I1374" i="1"/>
  <c r="J1374" i="1"/>
  <c r="K1374" i="1"/>
  <c r="O1374" i="1"/>
  <c r="C1325" i="1"/>
  <c r="D1325" i="1"/>
  <c r="Z1325" i="1" s="1"/>
  <c r="E1325" i="1"/>
  <c r="F1325" i="1"/>
  <c r="AA1325" i="1" s="1"/>
  <c r="G1325" i="1"/>
  <c r="H1325" i="1"/>
  <c r="I1325" i="1"/>
  <c r="J1325" i="1"/>
  <c r="K1325" i="1"/>
  <c r="O1325" i="1"/>
  <c r="C1630" i="1"/>
  <c r="D1630" i="1"/>
  <c r="Z1630" i="1" s="1"/>
  <c r="E1630" i="1"/>
  <c r="F1630" i="1"/>
  <c r="AA1630" i="1" s="1"/>
  <c r="G1630" i="1"/>
  <c r="H1630" i="1"/>
  <c r="I1630" i="1"/>
  <c r="J1630" i="1"/>
  <c r="K1630" i="1"/>
  <c r="O1630" i="1"/>
  <c r="C1566" i="1"/>
  <c r="D1566" i="1"/>
  <c r="Z1566" i="1" s="1"/>
  <c r="E1566" i="1"/>
  <c r="F1566" i="1"/>
  <c r="AA1566" i="1" s="1"/>
  <c r="G1566" i="1"/>
  <c r="H1566" i="1"/>
  <c r="I1566" i="1"/>
  <c r="J1566" i="1"/>
  <c r="K1566" i="1"/>
  <c r="O1566" i="1"/>
  <c r="C1487" i="1"/>
  <c r="D1487" i="1"/>
  <c r="Z1487" i="1" s="1"/>
  <c r="E1487" i="1"/>
  <c r="F1487" i="1"/>
  <c r="AA1487" i="1" s="1"/>
  <c r="G1487" i="1"/>
  <c r="H1487" i="1"/>
  <c r="I1487" i="1"/>
  <c r="J1487" i="1"/>
  <c r="K1487" i="1"/>
  <c r="O1487" i="1"/>
  <c r="C1467" i="1"/>
  <c r="D1467" i="1"/>
  <c r="Z1467" i="1" s="1"/>
  <c r="E1467" i="1"/>
  <c r="F1467" i="1"/>
  <c r="AA1467" i="1" s="1"/>
  <c r="G1467" i="1"/>
  <c r="H1467" i="1"/>
  <c r="I1467" i="1"/>
  <c r="J1467" i="1"/>
  <c r="K1467" i="1"/>
  <c r="O1467" i="1"/>
  <c r="C1632" i="1"/>
  <c r="D1632" i="1"/>
  <c r="Z1632" i="1" s="1"/>
  <c r="E1632" i="1"/>
  <c r="F1632" i="1"/>
  <c r="AA1632" i="1" s="1"/>
  <c r="G1632" i="1"/>
  <c r="H1632" i="1"/>
  <c r="I1632" i="1"/>
  <c r="J1632" i="1"/>
  <c r="K1632" i="1"/>
  <c r="O1632" i="1"/>
  <c r="C1602" i="1"/>
  <c r="D1602" i="1"/>
  <c r="Z1602" i="1" s="1"/>
  <c r="E1602" i="1"/>
  <c r="F1602" i="1"/>
  <c r="AA1602" i="1" s="1"/>
  <c r="G1602" i="1"/>
  <c r="H1602" i="1"/>
  <c r="I1602" i="1"/>
  <c r="J1602" i="1"/>
  <c r="K1602" i="1"/>
  <c r="O1602" i="1"/>
  <c r="C1567" i="1"/>
  <c r="D1567" i="1"/>
  <c r="Z1567" i="1" s="1"/>
  <c r="E1567" i="1"/>
  <c r="F1567" i="1"/>
  <c r="AA1567" i="1" s="1"/>
  <c r="G1567" i="1"/>
  <c r="H1567" i="1"/>
  <c r="I1567" i="1"/>
  <c r="J1567" i="1"/>
  <c r="K1567" i="1"/>
  <c r="O1567" i="1"/>
  <c r="C1611" i="1"/>
  <c r="D1611" i="1"/>
  <c r="Z1611" i="1" s="1"/>
  <c r="E1611" i="1"/>
  <c r="F1611" i="1"/>
  <c r="AA1611" i="1" s="1"/>
  <c r="G1611" i="1"/>
  <c r="H1611" i="1"/>
  <c r="I1611" i="1"/>
  <c r="J1611" i="1"/>
  <c r="K1611" i="1"/>
  <c r="O1611" i="1"/>
  <c r="C1257" i="1"/>
  <c r="D1257" i="1"/>
  <c r="Z1257" i="1" s="1"/>
  <c r="E1257" i="1"/>
  <c r="F1257" i="1"/>
  <c r="AA1257" i="1" s="1"/>
  <c r="G1257" i="1"/>
  <c r="H1257" i="1"/>
  <c r="I1257" i="1"/>
  <c r="J1257" i="1"/>
  <c r="K1257" i="1"/>
  <c r="O1257" i="1"/>
  <c r="C1399" i="1"/>
  <c r="D1399" i="1"/>
  <c r="Z1399" i="1" s="1"/>
  <c r="E1399" i="1"/>
  <c r="F1399" i="1"/>
  <c r="AA1399" i="1" s="1"/>
  <c r="G1399" i="1"/>
  <c r="H1399" i="1"/>
  <c r="I1399" i="1"/>
  <c r="J1399" i="1"/>
  <c r="K1399" i="1"/>
  <c r="O1399" i="1"/>
  <c r="C1589" i="1"/>
  <c r="D1589" i="1"/>
  <c r="Z1589" i="1" s="1"/>
  <c r="E1589" i="1"/>
  <c r="F1589" i="1"/>
  <c r="AA1589" i="1" s="1"/>
  <c r="G1589" i="1"/>
  <c r="H1589" i="1"/>
  <c r="I1589" i="1"/>
  <c r="J1589" i="1"/>
  <c r="K1589" i="1"/>
  <c r="O1589" i="1"/>
  <c r="C1459" i="1"/>
  <c r="D1459" i="1"/>
  <c r="Z1459" i="1" s="1"/>
  <c r="E1459" i="1"/>
  <c r="F1459" i="1"/>
  <c r="AA1459" i="1" s="1"/>
  <c r="G1459" i="1"/>
  <c r="H1459" i="1"/>
  <c r="I1459" i="1"/>
  <c r="J1459" i="1"/>
  <c r="K1459" i="1"/>
  <c r="O1459" i="1"/>
  <c r="C1531" i="1"/>
  <c r="D1531" i="1"/>
  <c r="Z1531" i="1" s="1"/>
  <c r="E1531" i="1"/>
  <c r="F1531" i="1"/>
  <c r="AA1531" i="1" s="1"/>
  <c r="G1531" i="1"/>
  <c r="H1531" i="1"/>
  <c r="I1531" i="1"/>
  <c r="J1531" i="1"/>
  <c r="K1531" i="1"/>
  <c r="O1531" i="1"/>
  <c r="C1555" i="1"/>
  <c r="D1555" i="1"/>
  <c r="Z1555" i="1" s="1"/>
  <c r="E1555" i="1"/>
  <c r="F1555" i="1"/>
  <c r="AA1555" i="1" s="1"/>
  <c r="G1555" i="1"/>
  <c r="H1555" i="1"/>
  <c r="I1555" i="1"/>
  <c r="J1555" i="1"/>
  <c r="K1555" i="1"/>
  <c r="O1555" i="1"/>
  <c r="C1627" i="1"/>
  <c r="D1627" i="1"/>
  <c r="Z1627" i="1" s="1"/>
  <c r="E1627" i="1"/>
  <c r="F1627" i="1"/>
  <c r="AA1627" i="1" s="1"/>
  <c r="G1627" i="1"/>
  <c r="H1627" i="1"/>
  <c r="I1627" i="1"/>
  <c r="J1627" i="1"/>
  <c r="K1627" i="1"/>
  <c r="O1627" i="1"/>
  <c r="C1365" i="1"/>
  <c r="D1365" i="1"/>
  <c r="Z1365" i="1" s="1"/>
  <c r="E1365" i="1"/>
  <c r="F1365" i="1"/>
  <c r="AA1365" i="1" s="1"/>
  <c r="G1365" i="1"/>
  <c r="H1365" i="1"/>
  <c r="I1365" i="1"/>
  <c r="J1365" i="1"/>
  <c r="K1365" i="1"/>
  <c r="O1365" i="1"/>
  <c r="C1241" i="1"/>
  <c r="D1241" i="1"/>
  <c r="Z1241" i="1" s="1"/>
  <c r="E1241" i="1"/>
  <c r="F1241" i="1"/>
  <c r="AA1241" i="1" s="1"/>
  <c r="G1241" i="1"/>
  <c r="H1241" i="1"/>
  <c r="I1241" i="1"/>
  <c r="J1241" i="1"/>
  <c r="K1241" i="1"/>
  <c r="O1241" i="1"/>
  <c r="C1260" i="1"/>
  <c r="D1260" i="1"/>
  <c r="Z1260" i="1" s="1"/>
  <c r="E1260" i="1"/>
  <c r="F1260" i="1"/>
  <c r="AA1260" i="1" s="1"/>
  <c r="G1260" i="1"/>
  <c r="H1260" i="1"/>
  <c r="I1260" i="1"/>
  <c r="J1260" i="1"/>
  <c r="K1260" i="1"/>
  <c r="O1260" i="1"/>
  <c r="C1554" i="1"/>
  <c r="D1554" i="1"/>
  <c r="Z1554" i="1" s="1"/>
  <c r="E1554" i="1"/>
  <c r="F1554" i="1"/>
  <c r="AA1554" i="1" s="1"/>
  <c r="G1554" i="1"/>
  <c r="H1554" i="1"/>
  <c r="I1554" i="1"/>
  <c r="J1554" i="1"/>
  <c r="K1554" i="1"/>
  <c r="O1554" i="1"/>
  <c r="C1340" i="1"/>
  <c r="D1340" i="1"/>
  <c r="Z1340" i="1" s="1"/>
  <c r="E1340" i="1"/>
  <c r="F1340" i="1"/>
  <c r="AA1340" i="1" s="1"/>
  <c r="G1340" i="1"/>
  <c r="H1340" i="1"/>
  <c r="I1340" i="1"/>
  <c r="J1340" i="1"/>
  <c r="K1340" i="1"/>
  <c r="O1340" i="1"/>
  <c r="C1289" i="1"/>
  <c r="D1289" i="1"/>
  <c r="Z1289" i="1" s="1"/>
  <c r="E1289" i="1"/>
  <c r="F1289" i="1"/>
  <c r="AA1289" i="1" s="1"/>
  <c r="G1289" i="1"/>
  <c r="H1289" i="1"/>
  <c r="I1289" i="1"/>
  <c r="J1289" i="1"/>
  <c r="K1289" i="1"/>
  <c r="O1289" i="1"/>
  <c r="C1410" i="1"/>
  <c r="D1410" i="1"/>
  <c r="Z1410" i="1" s="1"/>
  <c r="E1410" i="1"/>
  <c r="F1410" i="1"/>
  <c r="AA1410" i="1" s="1"/>
  <c r="G1410" i="1"/>
  <c r="H1410" i="1"/>
  <c r="I1410" i="1"/>
  <c r="J1410" i="1"/>
  <c r="K1410" i="1"/>
  <c r="O1410" i="1"/>
  <c r="C1461" i="1"/>
  <c r="D1461" i="1"/>
  <c r="Z1461" i="1" s="1"/>
  <c r="E1461" i="1"/>
  <c r="F1461" i="1"/>
  <c r="AA1461" i="1" s="1"/>
  <c r="G1461" i="1"/>
  <c r="H1461" i="1"/>
  <c r="I1461" i="1"/>
  <c r="J1461" i="1"/>
  <c r="K1461" i="1"/>
  <c r="O1461" i="1"/>
  <c r="C1278" i="1"/>
  <c r="D1278" i="1"/>
  <c r="Z1278" i="1" s="1"/>
  <c r="E1278" i="1"/>
  <c r="F1278" i="1"/>
  <c r="AA1278" i="1" s="1"/>
  <c r="G1278" i="1"/>
  <c r="H1278" i="1"/>
  <c r="I1278" i="1"/>
  <c r="J1278" i="1"/>
  <c r="K1278" i="1"/>
  <c r="O1278" i="1"/>
  <c r="C1270" i="1"/>
  <c r="D1270" i="1"/>
  <c r="Z1270" i="1" s="1"/>
  <c r="E1270" i="1"/>
  <c r="F1270" i="1"/>
  <c r="AA1270" i="1" s="1"/>
  <c r="G1270" i="1"/>
  <c r="H1270" i="1"/>
  <c r="I1270" i="1"/>
  <c r="J1270" i="1"/>
  <c r="K1270" i="1"/>
  <c r="O1270" i="1"/>
  <c r="C1376" i="1"/>
  <c r="D1376" i="1"/>
  <c r="Z1376" i="1" s="1"/>
  <c r="E1376" i="1"/>
  <c r="F1376" i="1"/>
  <c r="AA1376" i="1" s="1"/>
  <c r="G1376" i="1"/>
  <c r="H1376" i="1"/>
  <c r="I1376" i="1"/>
  <c r="J1376" i="1"/>
  <c r="K1376" i="1"/>
  <c r="O1376" i="1"/>
  <c r="C1601" i="1"/>
  <c r="D1601" i="1"/>
  <c r="Z1601" i="1" s="1"/>
  <c r="E1601" i="1"/>
  <c r="F1601" i="1"/>
  <c r="AA1601" i="1" s="1"/>
  <c r="G1601" i="1"/>
  <c r="H1601" i="1"/>
  <c r="I1601" i="1"/>
  <c r="J1601" i="1"/>
  <c r="K1601" i="1"/>
  <c r="O1601" i="1"/>
  <c r="C1491" i="1"/>
  <c r="D1491" i="1"/>
  <c r="Z1491" i="1" s="1"/>
  <c r="E1491" i="1"/>
  <c r="F1491" i="1"/>
  <c r="AA1491" i="1" s="1"/>
  <c r="G1491" i="1"/>
  <c r="H1491" i="1"/>
  <c r="I1491" i="1"/>
  <c r="J1491" i="1"/>
  <c r="K1491" i="1"/>
  <c r="O1491" i="1"/>
  <c r="C1477" i="1"/>
  <c r="D1477" i="1"/>
  <c r="Z1477" i="1" s="1"/>
  <c r="E1477" i="1"/>
  <c r="F1477" i="1"/>
  <c r="AA1477" i="1" s="1"/>
  <c r="G1477" i="1"/>
  <c r="H1477" i="1"/>
  <c r="I1477" i="1"/>
  <c r="J1477" i="1"/>
  <c r="K1477" i="1"/>
  <c r="O1477" i="1"/>
  <c r="C1370" i="1"/>
  <c r="D1370" i="1"/>
  <c r="Z1370" i="1" s="1"/>
  <c r="E1370" i="1"/>
  <c r="F1370" i="1"/>
  <c r="AA1370" i="1" s="1"/>
  <c r="G1370" i="1"/>
  <c r="H1370" i="1"/>
  <c r="I1370" i="1"/>
  <c r="J1370" i="1"/>
  <c r="K1370" i="1"/>
  <c r="O1370" i="1"/>
  <c r="C1326" i="1"/>
  <c r="D1326" i="1"/>
  <c r="Z1326" i="1" s="1"/>
  <c r="E1326" i="1"/>
  <c r="F1326" i="1"/>
  <c r="AA1326" i="1" s="1"/>
  <c r="G1326" i="1"/>
  <c r="H1326" i="1"/>
  <c r="I1326" i="1"/>
  <c r="J1326" i="1"/>
  <c r="K1326" i="1"/>
  <c r="O1326" i="1"/>
  <c r="C1485" i="1"/>
  <c r="D1485" i="1"/>
  <c r="Z1485" i="1" s="1"/>
  <c r="E1485" i="1"/>
  <c r="F1485" i="1"/>
  <c r="AA1485" i="1" s="1"/>
  <c r="G1485" i="1"/>
  <c r="H1485" i="1"/>
  <c r="I1485" i="1"/>
  <c r="J1485" i="1"/>
  <c r="K1485" i="1"/>
  <c r="O1485" i="1"/>
  <c r="C1544" i="1"/>
  <c r="D1544" i="1"/>
  <c r="Z1544" i="1" s="1"/>
  <c r="E1544" i="1"/>
  <c r="F1544" i="1"/>
  <c r="AA1544" i="1" s="1"/>
  <c r="G1544" i="1"/>
  <c r="H1544" i="1"/>
  <c r="I1544" i="1"/>
  <c r="J1544" i="1"/>
  <c r="K1544" i="1"/>
  <c r="O1544" i="1"/>
  <c r="C1646" i="1"/>
  <c r="D1646" i="1"/>
  <c r="Z1646" i="1" s="1"/>
  <c r="E1646" i="1"/>
  <c r="F1646" i="1"/>
  <c r="AA1646" i="1" s="1"/>
  <c r="G1646" i="1"/>
  <c r="H1646" i="1"/>
  <c r="I1646" i="1"/>
  <c r="J1646" i="1"/>
  <c r="K1646" i="1"/>
  <c r="O1646" i="1"/>
  <c r="C1404" i="1"/>
  <c r="D1404" i="1"/>
  <c r="Z1404" i="1" s="1"/>
  <c r="E1404" i="1"/>
  <c r="F1404" i="1"/>
  <c r="AA1404" i="1" s="1"/>
  <c r="G1404" i="1"/>
  <c r="H1404" i="1"/>
  <c r="I1404" i="1"/>
  <c r="J1404" i="1"/>
  <c r="K1404" i="1"/>
  <c r="O1404" i="1"/>
  <c r="C1615" i="1"/>
  <c r="D1615" i="1"/>
  <c r="Z1615" i="1" s="1"/>
  <c r="E1615" i="1"/>
  <c r="F1615" i="1"/>
  <c r="AA1615" i="1" s="1"/>
  <c r="G1615" i="1"/>
  <c r="H1615" i="1"/>
  <c r="I1615" i="1"/>
  <c r="J1615" i="1"/>
  <c r="K1615" i="1"/>
  <c r="O1615" i="1"/>
  <c r="C1471" i="1"/>
  <c r="D1471" i="1"/>
  <c r="Z1471" i="1" s="1"/>
  <c r="E1471" i="1"/>
  <c r="F1471" i="1"/>
  <c r="AA1471" i="1" s="1"/>
  <c r="G1471" i="1"/>
  <c r="H1471" i="1"/>
  <c r="I1471" i="1"/>
  <c r="J1471" i="1"/>
  <c r="K1471" i="1"/>
  <c r="O1471" i="1"/>
  <c r="C1304" i="1"/>
  <c r="D1304" i="1"/>
  <c r="Z1304" i="1" s="1"/>
  <c r="E1304" i="1"/>
  <c r="F1304" i="1"/>
  <c r="AA1304" i="1" s="1"/>
  <c r="G1304" i="1"/>
  <c r="H1304" i="1"/>
  <c r="I1304" i="1"/>
  <c r="J1304" i="1"/>
  <c r="K1304" i="1"/>
  <c r="O1304" i="1"/>
  <c r="C1537" i="1"/>
  <c r="D1537" i="1"/>
  <c r="Z1537" i="1" s="1"/>
  <c r="E1537" i="1"/>
  <c r="F1537" i="1"/>
  <c r="AA1537" i="1" s="1"/>
  <c r="G1537" i="1"/>
  <c r="H1537" i="1"/>
  <c r="I1537" i="1"/>
  <c r="J1537" i="1"/>
  <c r="K1537" i="1"/>
  <c r="O1537" i="1"/>
  <c r="C1348" i="1"/>
  <c r="D1348" i="1"/>
  <c r="Z1348" i="1" s="1"/>
  <c r="E1348" i="1"/>
  <c r="F1348" i="1"/>
  <c r="AA1348" i="1" s="1"/>
  <c r="G1348" i="1"/>
  <c r="H1348" i="1"/>
  <c r="I1348" i="1"/>
  <c r="J1348" i="1"/>
  <c r="K1348" i="1"/>
  <c r="O1348" i="1"/>
  <c r="C1243" i="1"/>
  <c r="D1243" i="1"/>
  <c r="Z1243" i="1" s="1"/>
  <c r="E1243" i="1"/>
  <c r="F1243" i="1"/>
  <c r="AA1243" i="1" s="1"/>
  <c r="G1243" i="1"/>
  <c r="H1243" i="1"/>
  <c r="I1243" i="1"/>
  <c r="J1243" i="1"/>
  <c r="K1243" i="1"/>
  <c r="O1243" i="1"/>
  <c r="C1266" i="1"/>
  <c r="D1266" i="1"/>
  <c r="Z1266" i="1" s="1"/>
  <c r="E1266" i="1"/>
  <c r="F1266" i="1"/>
  <c r="AA1266" i="1" s="1"/>
  <c r="G1266" i="1"/>
  <c r="H1266" i="1"/>
  <c r="I1266" i="1"/>
  <c r="J1266" i="1"/>
  <c r="K1266" i="1"/>
  <c r="O1266" i="1"/>
  <c r="C1237" i="1"/>
  <c r="D1237" i="1"/>
  <c r="Z1237" i="1" s="1"/>
  <c r="E1237" i="1"/>
  <c r="F1237" i="1"/>
  <c r="AA1237" i="1" s="1"/>
  <c r="G1237" i="1"/>
  <c r="H1237" i="1"/>
  <c r="I1237" i="1"/>
  <c r="J1237" i="1"/>
  <c r="K1237" i="1"/>
  <c r="O1237" i="1"/>
  <c r="C1314" i="1"/>
  <c r="D1314" i="1"/>
  <c r="Z1314" i="1" s="1"/>
  <c r="E1314" i="1"/>
  <c r="F1314" i="1"/>
  <c r="AA1314" i="1" s="1"/>
  <c r="G1314" i="1"/>
  <c r="H1314" i="1"/>
  <c r="I1314" i="1"/>
  <c r="J1314" i="1"/>
  <c r="K1314" i="1"/>
  <c r="O1314" i="1"/>
  <c r="C1453" i="1"/>
  <c r="D1453" i="1"/>
  <c r="Z1453" i="1" s="1"/>
  <c r="E1453" i="1"/>
  <c r="F1453" i="1"/>
  <c r="AA1453" i="1" s="1"/>
  <c r="G1453" i="1"/>
  <c r="H1453" i="1"/>
  <c r="I1453" i="1"/>
  <c r="J1453" i="1"/>
  <c r="K1453" i="1"/>
  <c r="O1453" i="1"/>
  <c r="C1614" i="1"/>
  <c r="D1614" i="1"/>
  <c r="Z1614" i="1" s="1"/>
  <c r="E1614" i="1"/>
  <c r="F1614" i="1"/>
  <c r="AA1614" i="1" s="1"/>
  <c r="G1614" i="1"/>
  <c r="H1614" i="1"/>
  <c r="I1614" i="1"/>
  <c r="J1614" i="1"/>
  <c r="K1614" i="1"/>
  <c r="O1614" i="1"/>
  <c r="C1281" i="1"/>
  <c r="D1281" i="1"/>
  <c r="Z1281" i="1" s="1"/>
  <c r="E1281" i="1"/>
  <c r="F1281" i="1"/>
  <c r="AA1281" i="1" s="1"/>
  <c r="G1281" i="1"/>
  <c r="H1281" i="1"/>
  <c r="I1281" i="1"/>
  <c r="J1281" i="1"/>
  <c r="K1281" i="1"/>
  <c r="O1281" i="1"/>
  <c r="C1288" i="1"/>
  <c r="D1288" i="1"/>
  <c r="Z1288" i="1" s="1"/>
  <c r="E1288" i="1"/>
  <c r="F1288" i="1"/>
  <c r="AA1288" i="1" s="1"/>
  <c r="G1288" i="1"/>
  <c r="H1288" i="1"/>
  <c r="I1288" i="1"/>
  <c r="J1288" i="1"/>
  <c r="K1288" i="1"/>
  <c r="O1288" i="1"/>
  <c r="C1411" i="1"/>
  <c r="D1411" i="1"/>
  <c r="Z1411" i="1" s="1"/>
  <c r="E1411" i="1"/>
  <c r="F1411" i="1"/>
  <c r="AA1411" i="1" s="1"/>
  <c r="G1411" i="1"/>
  <c r="H1411" i="1"/>
  <c r="I1411" i="1"/>
  <c r="J1411" i="1"/>
  <c r="K1411" i="1"/>
  <c r="O1411" i="1"/>
  <c r="C1564" i="1"/>
  <c r="D1564" i="1"/>
  <c r="Z1564" i="1" s="1"/>
  <c r="E1564" i="1"/>
  <c r="F1564" i="1"/>
  <c r="AA1564" i="1" s="1"/>
  <c r="G1564" i="1"/>
  <c r="H1564" i="1"/>
  <c r="I1564" i="1"/>
  <c r="J1564" i="1"/>
  <c r="K1564" i="1"/>
  <c r="O1564" i="1"/>
  <c r="C1565" i="1"/>
  <c r="D1565" i="1"/>
  <c r="Z1565" i="1" s="1"/>
  <c r="E1565" i="1"/>
  <c r="F1565" i="1"/>
  <c r="AA1565" i="1" s="1"/>
  <c r="G1565" i="1"/>
  <c r="H1565" i="1"/>
  <c r="I1565" i="1"/>
  <c r="J1565" i="1"/>
  <c r="K1565" i="1"/>
  <c r="O1565" i="1"/>
  <c r="C1486" i="1"/>
  <c r="D1486" i="1"/>
  <c r="Z1486" i="1" s="1"/>
  <c r="E1486" i="1"/>
  <c r="F1486" i="1"/>
  <c r="AA1486" i="1" s="1"/>
  <c r="G1486" i="1"/>
  <c r="H1486" i="1"/>
  <c r="I1486" i="1"/>
  <c r="J1486" i="1"/>
  <c r="K1486" i="1"/>
  <c r="O1486" i="1"/>
  <c r="C1261" i="1"/>
  <c r="D1261" i="1"/>
  <c r="Z1261" i="1" s="1"/>
  <c r="E1261" i="1"/>
  <c r="F1261" i="1"/>
  <c r="AA1261" i="1" s="1"/>
  <c r="G1261" i="1"/>
  <c r="H1261" i="1"/>
  <c r="I1261" i="1"/>
  <c r="J1261" i="1"/>
  <c r="K1261" i="1"/>
  <c r="O1261" i="1"/>
  <c r="C1475" i="1"/>
  <c r="D1475" i="1"/>
  <c r="Z1475" i="1" s="1"/>
  <c r="E1475" i="1"/>
  <c r="F1475" i="1"/>
  <c r="AA1475" i="1" s="1"/>
  <c r="G1475" i="1"/>
  <c r="H1475" i="1"/>
  <c r="I1475" i="1"/>
  <c r="J1475" i="1"/>
  <c r="K1475" i="1"/>
  <c r="O1475" i="1"/>
  <c r="C1428" i="1"/>
  <c r="D1428" i="1"/>
  <c r="Z1428" i="1" s="1"/>
  <c r="E1428" i="1"/>
  <c r="F1428" i="1"/>
  <c r="AA1428" i="1" s="1"/>
  <c r="G1428" i="1"/>
  <c r="H1428" i="1"/>
  <c r="I1428" i="1"/>
  <c r="J1428" i="1"/>
  <c r="K1428" i="1"/>
  <c r="O1428" i="1"/>
  <c r="C1308" i="1"/>
  <c r="D1308" i="1"/>
  <c r="Z1308" i="1" s="1"/>
  <c r="E1308" i="1"/>
  <c r="F1308" i="1"/>
  <c r="AA1308" i="1" s="1"/>
  <c r="G1308" i="1"/>
  <c r="H1308" i="1"/>
  <c r="I1308" i="1"/>
  <c r="J1308" i="1"/>
  <c r="K1308" i="1"/>
  <c r="O1308" i="1"/>
  <c r="C1393" i="1"/>
  <c r="D1393" i="1"/>
  <c r="Z1393" i="1" s="1"/>
  <c r="E1393" i="1"/>
  <c r="F1393" i="1"/>
  <c r="AA1393" i="1" s="1"/>
  <c r="G1393" i="1"/>
  <c r="H1393" i="1"/>
  <c r="I1393" i="1"/>
  <c r="J1393" i="1"/>
  <c r="K1393" i="1"/>
  <c r="O1393" i="1"/>
  <c r="C1379" i="1"/>
  <c r="D1379" i="1"/>
  <c r="Z1379" i="1" s="1"/>
  <c r="E1379" i="1"/>
  <c r="F1379" i="1"/>
  <c r="AA1379" i="1" s="1"/>
  <c r="G1379" i="1"/>
  <c r="H1379" i="1"/>
  <c r="I1379" i="1"/>
  <c r="J1379" i="1"/>
  <c r="K1379" i="1"/>
  <c r="O1379" i="1"/>
  <c r="C1448" i="1"/>
  <c r="D1448" i="1"/>
  <c r="Z1448" i="1" s="1"/>
  <c r="E1448" i="1"/>
  <c r="F1448" i="1"/>
  <c r="AA1448" i="1" s="1"/>
  <c r="G1448" i="1"/>
  <c r="H1448" i="1"/>
  <c r="I1448" i="1"/>
  <c r="J1448" i="1"/>
  <c r="K1448" i="1"/>
  <c r="O1448" i="1"/>
  <c r="C1263" i="1"/>
  <c r="D1263" i="1"/>
  <c r="Z1263" i="1" s="1"/>
  <c r="E1263" i="1"/>
  <c r="F1263" i="1"/>
  <c r="AA1263" i="1" s="1"/>
  <c r="G1263" i="1"/>
  <c r="H1263" i="1"/>
  <c r="I1263" i="1"/>
  <c r="J1263" i="1"/>
  <c r="K1263" i="1"/>
  <c r="O1263" i="1"/>
  <c r="C1649" i="1"/>
  <c r="D1649" i="1"/>
  <c r="Z1649" i="1" s="1"/>
  <c r="E1649" i="1"/>
  <c r="F1649" i="1"/>
  <c r="AA1649" i="1" s="1"/>
  <c r="G1649" i="1"/>
  <c r="H1649" i="1"/>
  <c r="I1649" i="1"/>
  <c r="J1649" i="1"/>
  <c r="K1649" i="1"/>
  <c r="O1649" i="1"/>
  <c r="C1357" i="1"/>
  <c r="D1357" i="1"/>
  <c r="Z1357" i="1" s="1"/>
  <c r="E1357" i="1"/>
  <c r="F1357" i="1"/>
  <c r="AA1357" i="1" s="1"/>
  <c r="G1357" i="1"/>
  <c r="H1357" i="1"/>
  <c r="I1357" i="1"/>
  <c r="J1357" i="1"/>
  <c r="K1357" i="1"/>
  <c r="O1357" i="1"/>
  <c r="C1551" i="1"/>
  <c r="D1551" i="1"/>
  <c r="Z1551" i="1" s="1"/>
  <c r="E1551" i="1"/>
  <c r="F1551" i="1"/>
  <c r="AA1551" i="1" s="1"/>
  <c r="G1551" i="1"/>
  <c r="H1551" i="1"/>
  <c r="I1551" i="1"/>
  <c r="J1551" i="1"/>
  <c r="K1551" i="1"/>
  <c r="O1551" i="1"/>
  <c r="C1244" i="1"/>
  <c r="D1244" i="1"/>
  <c r="Z1244" i="1" s="1"/>
  <c r="E1244" i="1"/>
  <c r="F1244" i="1"/>
  <c r="AA1244" i="1" s="1"/>
  <c r="G1244" i="1"/>
  <c r="H1244" i="1"/>
  <c r="I1244" i="1"/>
  <c r="J1244" i="1"/>
  <c r="K1244" i="1"/>
  <c r="O1244" i="1"/>
  <c r="C1538" i="1"/>
  <c r="D1538" i="1"/>
  <c r="Z1538" i="1" s="1"/>
  <c r="E1538" i="1"/>
  <c r="F1538" i="1"/>
  <c r="AA1538" i="1" s="1"/>
  <c r="G1538" i="1"/>
  <c r="H1538" i="1"/>
  <c r="I1538" i="1"/>
  <c r="J1538" i="1"/>
  <c r="K1538" i="1"/>
  <c r="O1538" i="1"/>
  <c r="C1291" i="1"/>
  <c r="D1291" i="1"/>
  <c r="Z1291" i="1" s="1"/>
  <c r="E1291" i="1"/>
  <c r="F1291" i="1"/>
  <c r="AA1291" i="1" s="1"/>
  <c r="G1291" i="1"/>
  <c r="H1291" i="1"/>
  <c r="I1291" i="1"/>
  <c r="J1291" i="1"/>
  <c r="K1291" i="1"/>
  <c r="O1291" i="1"/>
  <c r="C1352" i="1"/>
  <c r="D1352" i="1"/>
  <c r="Z1352" i="1" s="1"/>
  <c r="E1352" i="1"/>
  <c r="F1352" i="1"/>
  <c r="AA1352" i="1" s="1"/>
  <c r="G1352" i="1"/>
  <c r="H1352" i="1"/>
  <c r="I1352" i="1"/>
  <c r="J1352" i="1"/>
  <c r="K1352" i="1"/>
  <c r="O1352" i="1"/>
  <c r="C1262" i="1"/>
  <c r="D1262" i="1"/>
  <c r="Z1262" i="1" s="1"/>
  <c r="E1262" i="1"/>
  <c r="F1262" i="1"/>
  <c r="AA1262" i="1" s="1"/>
  <c r="G1262" i="1"/>
  <c r="H1262" i="1"/>
  <c r="I1262" i="1"/>
  <c r="J1262" i="1"/>
  <c r="K1262" i="1"/>
  <c r="O1262" i="1"/>
  <c r="C1543" i="1"/>
  <c r="D1543" i="1"/>
  <c r="Z1543" i="1" s="1"/>
  <c r="E1543" i="1"/>
  <c r="F1543" i="1"/>
  <c r="AA1543" i="1" s="1"/>
  <c r="G1543" i="1"/>
  <c r="H1543" i="1"/>
  <c r="I1543" i="1"/>
  <c r="J1543" i="1"/>
  <c r="K1543" i="1"/>
  <c r="O1543" i="1"/>
  <c r="C1591" i="1"/>
  <c r="D1591" i="1"/>
  <c r="Z1591" i="1" s="1"/>
  <c r="E1591" i="1"/>
  <c r="F1591" i="1"/>
  <c r="AA1591" i="1" s="1"/>
  <c r="G1591" i="1"/>
  <c r="H1591" i="1"/>
  <c r="I1591" i="1"/>
  <c r="J1591" i="1"/>
  <c r="K1591" i="1"/>
  <c r="O1591" i="1"/>
  <c r="C1311" i="1"/>
  <c r="D1311" i="1"/>
  <c r="Z1311" i="1" s="1"/>
  <c r="E1311" i="1"/>
  <c r="F1311" i="1"/>
  <c r="AA1311" i="1" s="1"/>
  <c r="G1311" i="1"/>
  <c r="H1311" i="1"/>
  <c r="I1311" i="1"/>
  <c r="J1311" i="1"/>
  <c r="K1311" i="1"/>
  <c r="O1311" i="1"/>
  <c r="C1248" i="1"/>
  <c r="D1248" i="1"/>
  <c r="Z1248" i="1" s="1"/>
  <c r="E1248" i="1"/>
  <c r="F1248" i="1"/>
  <c r="AA1248" i="1" s="1"/>
  <c r="G1248" i="1"/>
  <c r="H1248" i="1"/>
  <c r="I1248" i="1"/>
  <c r="J1248" i="1"/>
  <c r="K1248" i="1"/>
  <c r="O1248" i="1"/>
  <c r="C1394" i="1"/>
  <c r="D1394" i="1"/>
  <c r="Z1394" i="1" s="1"/>
  <c r="E1394" i="1"/>
  <c r="F1394" i="1"/>
  <c r="AA1394" i="1" s="1"/>
  <c r="G1394" i="1"/>
  <c r="H1394" i="1"/>
  <c r="I1394" i="1"/>
  <c r="J1394" i="1"/>
  <c r="K1394" i="1"/>
  <c r="O1394" i="1"/>
  <c r="C1392" i="1"/>
  <c r="D1392" i="1"/>
  <c r="Z1392" i="1" s="1"/>
  <c r="E1392" i="1"/>
  <c r="F1392" i="1"/>
  <c r="AA1392" i="1" s="1"/>
  <c r="G1392" i="1"/>
  <c r="H1392" i="1"/>
  <c r="I1392" i="1"/>
  <c r="J1392" i="1"/>
  <c r="K1392" i="1"/>
  <c r="O1392" i="1"/>
  <c r="C1520" i="1"/>
  <c r="D1520" i="1"/>
  <c r="Z1520" i="1" s="1"/>
  <c r="E1520" i="1"/>
  <c r="F1520" i="1"/>
  <c r="AA1520" i="1" s="1"/>
  <c r="G1520" i="1"/>
  <c r="H1520" i="1"/>
  <c r="I1520" i="1"/>
  <c r="J1520" i="1"/>
  <c r="K1520" i="1"/>
  <c r="O1520" i="1"/>
  <c r="C1303" i="1"/>
  <c r="D1303" i="1"/>
  <c r="Z1303" i="1" s="1"/>
  <c r="E1303" i="1"/>
  <c r="F1303" i="1"/>
  <c r="AA1303" i="1" s="1"/>
  <c r="G1303" i="1"/>
  <c r="H1303" i="1"/>
  <c r="I1303" i="1"/>
  <c r="J1303" i="1"/>
  <c r="K1303" i="1"/>
  <c r="O1303" i="1"/>
  <c r="C1245" i="1"/>
  <c r="D1245" i="1"/>
  <c r="Z1245" i="1" s="1"/>
  <c r="E1245" i="1"/>
  <c r="F1245" i="1"/>
  <c r="AA1245" i="1" s="1"/>
  <c r="G1245" i="1"/>
  <c r="H1245" i="1"/>
  <c r="I1245" i="1"/>
  <c r="J1245" i="1"/>
  <c r="K1245" i="1"/>
  <c r="O1245" i="1"/>
  <c r="C1525" i="1"/>
  <c r="D1525" i="1"/>
  <c r="Z1525" i="1" s="1"/>
  <c r="E1525" i="1"/>
  <c r="F1525" i="1"/>
  <c r="AA1525" i="1" s="1"/>
  <c r="G1525" i="1"/>
  <c r="H1525" i="1"/>
  <c r="I1525" i="1"/>
  <c r="J1525" i="1"/>
  <c r="K1525" i="1"/>
  <c r="O1525" i="1"/>
  <c r="C1484" i="1"/>
  <c r="D1484" i="1"/>
  <c r="Z1484" i="1" s="1"/>
  <c r="E1484" i="1"/>
  <c r="F1484" i="1"/>
  <c r="AA1484" i="1" s="1"/>
  <c r="G1484" i="1"/>
  <c r="H1484" i="1"/>
  <c r="I1484" i="1"/>
  <c r="J1484" i="1"/>
  <c r="K1484" i="1"/>
  <c r="O1484" i="1"/>
  <c r="C1442" i="1"/>
  <c r="D1442" i="1"/>
  <c r="Z1442" i="1" s="1"/>
  <c r="E1442" i="1"/>
  <c r="F1442" i="1"/>
  <c r="AA1442" i="1" s="1"/>
  <c r="G1442" i="1"/>
  <c r="H1442" i="1"/>
  <c r="I1442" i="1"/>
  <c r="J1442" i="1"/>
  <c r="K1442" i="1"/>
  <c r="O1442" i="1"/>
  <c r="C1373" i="1"/>
  <c r="D1373" i="1"/>
  <c r="Z1373" i="1" s="1"/>
  <c r="E1373" i="1"/>
  <c r="F1373" i="1"/>
  <c r="AA1373" i="1" s="1"/>
  <c r="G1373" i="1"/>
  <c r="H1373" i="1"/>
  <c r="I1373" i="1"/>
  <c r="J1373" i="1"/>
  <c r="K1373" i="1"/>
  <c r="O1373" i="1"/>
  <c r="C1598" i="1"/>
  <c r="D1598" i="1"/>
  <c r="Z1598" i="1" s="1"/>
  <c r="E1598" i="1"/>
  <c r="F1598" i="1"/>
  <c r="AA1598" i="1" s="1"/>
  <c r="G1598" i="1"/>
  <c r="H1598" i="1"/>
  <c r="I1598" i="1"/>
  <c r="J1598" i="1"/>
  <c r="K1598" i="1"/>
  <c r="O1598" i="1"/>
  <c r="C1584" i="1"/>
  <c r="D1584" i="1"/>
  <c r="Z1584" i="1" s="1"/>
  <c r="E1584" i="1"/>
  <c r="F1584" i="1"/>
  <c r="AA1584" i="1" s="1"/>
  <c r="G1584" i="1"/>
  <c r="H1584" i="1"/>
  <c r="I1584" i="1"/>
  <c r="J1584" i="1"/>
  <c r="K1584" i="1"/>
  <c r="O1584" i="1"/>
  <c r="C1550" i="1"/>
  <c r="D1550" i="1"/>
  <c r="Z1550" i="1" s="1"/>
  <c r="E1550" i="1"/>
  <c r="F1550" i="1"/>
  <c r="AA1550" i="1" s="1"/>
  <c r="G1550" i="1"/>
  <c r="H1550" i="1"/>
  <c r="I1550" i="1"/>
  <c r="J1550" i="1"/>
  <c r="K1550" i="1"/>
  <c r="O1550" i="1"/>
  <c r="C1292" i="1"/>
  <c r="D1292" i="1"/>
  <c r="Z1292" i="1" s="1"/>
  <c r="E1292" i="1"/>
  <c r="F1292" i="1"/>
  <c r="AA1292" i="1" s="1"/>
  <c r="G1292" i="1"/>
  <c r="H1292" i="1"/>
  <c r="I1292" i="1"/>
  <c r="J1292" i="1"/>
  <c r="K1292" i="1"/>
  <c r="O1292" i="1"/>
  <c r="C1529" i="1"/>
  <c r="D1529" i="1"/>
  <c r="Z1529" i="1" s="1"/>
  <c r="E1529" i="1"/>
  <c r="F1529" i="1"/>
  <c r="AA1529" i="1" s="1"/>
  <c r="G1529" i="1"/>
  <c r="H1529" i="1"/>
  <c r="I1529" i="1"/>
  <c r="J1529" i="1"/>
  <c r="K1529" i="1"/>
  <c r="O1529" i="1"/>
  <c r="C1250" i="1"/>
  <c r="D1250" i="1"/>
  <c r="Z1250" i="1" s="1"/>
  <c r="E1250" i="1"/>
  <c r="F1250" i="1"/>
  <c r="AA1250" i="1" s="1"/>
  <c r="G1250" i="1"/>
  <c r="H1250" i="1"/>
  <c r="I1250" i="1"/>
  <c r="J1250" i="1"/>
  <c r="K1250" i="1"/>
  <c r="O1250" i="1"/>
  <c r="C1449" i="1"/>
  <c r="D1449" i="1"/>
  <c r="Z1449" i="1" s="1"/>
  <c r="E1449" i="1"/>
  <c r="F1449" i="1"/>
  <c r="AA1449" i="1" s="1"/>
  <c r="G1449" i="1"/>
  <c r="H1449" i="1"/>
  <c r="I1449" i="1"/>
  <c r="J1449" i="1"/>
  <c r="K1449" i="1"/>
  <c r="O1449" i="1"/>
  <c r="C1573" i="1"/>
  <c r="D1573" i="1"/>
  <c r="Z1573" i="1" s="1"/>
  <c r="E1573" i="1"/>
  <c r="F1573" i="1"/>
  <c r="AA1573" i="1" s="1"/>
  <c r="G1573" i="1"/>
  <c r="H1573" i="1"/>
  <c r="I1573" i="1"/>
  <c r="J1573" i="1"/>
  <c r="K1573" i="1"/>
  <c r="O1573" i="1"/>
  <c r="C1355" i="1"/>
  <c r="D1355" i="1"/>
  <c r="Z1355" i="1" s="1"/>
  <c r="E1355" i="1"/>
  <c r="F1355" i="1"/>
  <c r="AA1355" i="1" s="1"/>
  <c r="G1355" i="1"/>
  <c r="H1355" i="1"/>
  <c r="I1355" i="1"/>
  <c r="J1355" i="1"/>
  <c r="K1355" i="1"/>
  <c r="O1355" i="1"/>
  <c r="C1546" i="1"/>
  <c r="D1546" i="1"/>
  <c r="Z1546" i="1" s="1"/>
  <c r="E1546" i="1"/>
  <c r="F1546" i="1"/>
  <c r="AA1546" i="1" s="1"/>
  <c r="G1546" i="1"/>
  <c r="H1546" i="1"/>
  <c r="I1546" i="1"/>
  <c r="J1546" i="1"/>
  <c r="K1546" i="1"/>
  <c r="O1546" i="1"/>
  <c r="C1423" i="1"/>
  <c r="D1423" i="1"/>
  <c r="Z1423" i="1" s="1"/>
  <c r="E1423" i="1"/>
  <c r="F1423" i="1"/>
  <c r="AA1423" i="1" s="1"/>
  <c r="G1423" i="1"/>
  <c r="H1423" i="1"/>
  <c r="I1423" i="1"/>
  <c r="J1423" i="1"/>
  <c r="K1423" i="1"/>
  <c r="O1423" i="1"/>
  <c r="C1468" i="1"/>
  <c r="D1468" i="1"/>
  <c r="Z1468" i="1" s="1"/>
  <c r="E1468" i="1"/>
  <c r="F1468" i="1"/>
  <c r="AA1468" i="1" s="1"/>
  <c r="G1468" i="1"/>
  <c r="H1468" i="1"/>
  <c r="I1468" i="1"/>
  <c r="J1468" i="1"/>
  <c r="K1468" i="1"/>
  <c r="O1468" i="1"/>
  <c r="C1597" i="1"/>
  <c r="D1597" i="1"/>
  <c r="Z1597" i="1" s="1"/>
  <c r="E1597" i="1"/>
  <c r="F1597" i="1"/>
  <c r="AA1597" i="1" s="1"/>
  <c r="G1597" i="1"/>
  <c r="H1597" i="1"/>
  <c r="I1597" i="1"/>
  <c r="J1597" i="1"/>
  <c r="K1597" i="1"/>
  <c r="O1597" i="1"/>
  <c r="C1624" i="1"/>
  <c r="D1624" i="1"/>
  <c r="Z1624" i="1" s="1"/>
  <c r="E1624" i="1"/>
  <c r="F1624" i="1"/>
  <c r="AA1624" i="1" s="1"/>
  <c r="G1624" i="1"/>
  <c r="H1624" i="1"/>
  <c r="I1624" i="1"/>
  <c r="J1624" i="1"/>
  <c r="K1624" i="1"/>
  <c r="O1624" i="1"/>
  <c r="C1269" i="1"/>
  <c r="D1269" i="1"/>
  <c r="Z1269" i="1" s="1"/>
  <c r="E1269" i="1"/>
  <c r="F1269" i="1"/>
  <c r="AA1269" i="1" s="1"/>
  <c r="G1269" i="1"/>
  <c r="H1269" i="1"/>
  <c r="I1269" i="1"/>
  <c r="J1269" i="1"/>
  <c r="K1269" i="1"/>
  <c r="O1269" i="1"/>
  <c r="C1621" i="1"/>
  <c r="D1621" i="1"/>
  <c r="Z1621" i="1" s="1"/>
  <c r="E1621" i="1"/>
  <c r="F1621" i="1"/>
  <c r="AA1621" i="1" s="1"/>
  <c r="G1621" i="1"/>
  <c r="H1621" i="1"/>
  <c r="I1621" i="1"/>
  <c r="J1621" i="1"/>
  <c r="K1621" i="1"/>
  <c r="O1621" i="1"/>
  <c r="C1346" i="1"/>
  <c r="D1346" i="1"/>
  <c r="Z1346" i="1" s="1"/>
  <c r="E1346" i="1"/>
  <c r="F1346" i="1"/>
  <c r="AA1346" i="1" s="1"/>
  <c r="G1346" i="1"/>
  <c r="H1346" i="1"/>
  <c r="I1346" i="1"/>
  <c r="J1346" i="1"/>
  <c r="K1346" i="1"/>
  <c r="O1346" i="1"/>
  <c r="C1395" i="1"/>
  <c r="D1395" i="1"/>
  <c r="Z1395" i="1" s="1"/>
  <c r="E1395" i="1"/>
  <c r="F1395" i="1"/>
  <c r="AA1395" i="1" s="1"/>
  <c r="G1395" i="1"/>
  <c r="H1395" i="1"/>
  <c r="I1395" i="1"/>
  <c r="J1395" i="1"/>
  <c r="K1395" i="1"/>
  <c r="O1395" i="1"/>
  <c r="C1408" i="1"/>
  <c r="D1408" i="1"/>
  <c r="Z1408" i="1" s="1"/>
  <c r="E1408" i="1"/>
  <c r="F1408" i="1"/>
  <c r="AA1408" i="1" s="1"/>
  <c r="G1408" i="1"/>
  <c r="H1408" i="1"/>
  <c r="I1408" i="1"/>
  <c r="J1408" i="1"/>
  <c r="K1408" i="1"/>
  <c r="O1408" i="1"/>
  <c r="C1439" i="1"/>
  <c r="D1439" i="1"/>
  <c r="Z1439" i="1" s="1"/>
  <c r="E1439" i="1"/>
  <c r="F1439" i="1"/>
  <c r="AA1439" i="1" s="1"/>
  <c r="G1439" i="1"/>
  <c r="H1439" i="1"/>
  <c r="I1439" i="1"/>
  <c r="J1439" i="1"/>
  <c r="K1439" i="1"/>
  <c r="O1439" i="1"/>
  <c r="C1636" i="1"/>
  <c r="D1636" i="1"/>
  <c r="Z1636" i="1" s="1"/>
  <c r="E1636" i="1"/>
  <c r="F1636" i="1"/>
  <c r="AA1636" i="1" s="1"/>
  <c r="G1636" i="1"/>
  <c r="H1636" i="1"/>
  <c r="I1636" i="1"/>
  <c r="J1636" i="1"/>
  <c r="K1636" i="1"/>
  <c r="O1636" i="1"/>
  <c r="C1465" i="1"/>
  <c r="D1465" i="1"/>
  <c r="Z1465" i="1" s="1"/>
  <c r="E1465" i="1"/>
  <c r="F1465" i="1"/>
  <c r="AA1465" i="1" s="1"/>
  <c r="G1465" i="1"/>
  <c r="H1465" i="1"/>
  <c r="I1465" i="1"/>
  <c r="J1465" i="1"/>
  <c r="K1465" i="1"/>
  <c r="O1465" i="1"/>
  <c r="C1505" i="1"/>
  <c r="D1505" i="1"/>
  <c r="Z1505" i="1" s="1"/>
  <c r="E1505" i="1"/>
  <c r="F1505" i="1"/>
  <c r="AA1505" i="1" s="1"/>
  <c r="G1505" i="1"/>
  <c r="H1505" i="1"/>
  <c r="I1505" i="1"/>
  <c r="J1505" i="1"/>
  <c r="K1505" i="1"/>
  <c r="O1505" i="1"/>
  <c r="C1271" i="1"/>
  <c r="D1271" i="1"/>
  <c r="Z1271" i="1" s="1"/>
  <c r="E1271" i="1"/>
  <c r="F1271" i="1"/>
  <c r="AA1271" i="1" s="1"/>
  <c r="G1271" i="1"/>
  <c r="H1271" i="1"/>
  <c r="I1271" i="1"/>
  <c r="J1271" i="1"/>
  <c r="K1271" i="1"/>
  <c r="O1271" i="1"/>
  <c r="C1333" i="1"/>
  <c r="D1333" i="1"/>
  <c r="Z1333" i="1" s="1"/>
  <c r="E1333" i="1"/>
  <c r="F1333" i="1"/>
  <c r="AA1333" i="1" s="1"/>
  <c r="G1333" i="1"/>
  <c r="H1333" i="1"/>
  <c r="I1333" i="1"/>
  <c r="J1333" i="1"/>
  <c r="K1333" i="1"/>
  <c r="O1333" i="1"/>
  <c r="C1280" i="1"/>
  <c r="D1280" i="1"/>
  <c r="Z1280" i="1" s="1"/>
  <c r="E1280" i="1"/>
  <c r="F1280" i="1"/>
  <c r="AA1280" i="1" s="1"/>
  <c r="G1280" i="1"/>
  <c r="H1280" i="1"/>
  <c r="I1280" i="1"/>
  <c r="J1280" i="1"/>
  <c r="K1280" i="1"/>
  <c r="O1280" i="1"/>
  <c r="C1297" i="1"/>
  <c r="D1297" i="1"/>
  <c r="Z1297" i="1" s="1"/>
  <c r="E1297" i="1"/>
  <c r="F1297" i="1"/>
  <c r="AA1297" i="1" s="1"/>
  <c r="G1297" i="1"/>
  <c r="H1297" i="1"/>
  <c r="I1297" i="1"/>
  <c r="J1297" i="1"/>
  <c r="K1297" i="1"/>
  <c r="O1297" i="1"/>
  <c r="C1371" i="1"/>
  <c r="D1371" i="1"/>
  <c r="Z1371" i="1" s="1"/>
  <c r="E1371" i="1"/>
  <c r="F1371" i="1"/>
  <c r="AA1371" i="1" s="1"/>
  <c r="G1371" i="1"/>
  <c r="H1371" i="1"/>
  <c r="I1371" i="1"/>
  <c r="J1371" i="1"/>
  <c r="K1371" i="1"/>
  <c r="O1371" i="1"/>
  <c r="C1274" i="1"/>
  <c r="D1274" i="1"/>
  <c r="Z1274" i="1" s="1"/>
  <c r="E1274" i="1"/>
  <c r="F1274" i="1"/>
  <c r="AA1274" i="1" s="1"/>
  <c r="G1274" i="1"/>
  <c r="H1274" i="1"/>
  <c r="I1274" i="1"/>
  <c r="J1274" i="1"/>
  <c r="K1274" i="1"/>
  <c r="O1274" i="1"/>
  <c r="C1341" i="1"/>
  <c r="D1341" i="1"/>
  <c r="Z1341" i="1" s="1"/>
  <c r="E1341" i="1"/>
  <c r="F1341" i="1"/>
  <c r="AA1341" i="1" s="1"/>
  <c r="G1341" i="1"/>
  <c r="H1341" i="1"/>
  <c r="I1341" i="1"/>
  <c r="J1341" i="1"/>
  <c r="K1341" i="1"/>
  <c r="O1341" i="1"/>
  <c r="C1267" i="1"/>
  <c r="D1267" i="1"/>
  <c r="Z1267" i="1" s="1"/>
  <c r="E1267" i="1"/>
  <c r="F1267" i="1"/>
  <c r="AA1267" i="1" s="1"/>
  <c r="G1267" i="1"/>
  <c r="H1267" i="1"/>
  <c r="I1267" i="1"/>
  <c r="J1267" i="1"/>
  <c r="K1267" i="1"/>
  <c r="O1267" i="1"/>
  <c r="C1290" i="1"/>
  <c r="D1290" i="1"/>
  <c r="Z1290" i="1" s="1"/>
  <c r="E1290" i="1"/>
  <c r="F1290" i="1"/>
  <c r="AA1290" i="1" s="1"/>
  <c r="G1290" i="1"/>
  <c r="H1290" i="1"/>
  <c r="I1290" i="1"/>
  <c r="J1290" i="1"/>
  <c r="K1290" i="1"/>
  <c r="O1290" i="1"/>
  <c r="C1581" i="1"/>
  <c r="D1581" i="1"/>
  <c r="Z1581" i="1" s="1"/>
  <c r="E1581" i="1"/>
  <c r="F1581" i="1"/>
  <c r="AA1581" i="1" s="1"/>
  <c r="G1581" i="1"/>
  <c r="H1581" i="1"/>
  <c r="I1581" i="1"/>
  <c r="J1581" i="1"/>
  <c r="K1581" i="1"/>
  <c r="O1581" i="1"/>
  <c r="C1521" i="1"/>
  <c r="D1521" i="1"/>
  <c r="Z1521" i="1" s="1"/>
  <c r="E1521" i="1"/>
  <c r="F1521" i="1"/>
  <c r="AA1521" i="1" s="1"/>
  <c r="G1521" i="1"/>
  <c r="H1521" i="1"/>
  <c r="I1521" i="1"/>
  <c r="J1521" i="1"/>
  <c r="K1521" i="1"/>
  <c r="O1521" i="1"/>
  <c r="C1514" i="1"/>
  <c r="D1514" i="1"/>
  <c r="Z1514" i="1" s="1"/>
  <c r="E1514" i="1"/>
  <c r="F1514" i="1"/>
  <c r="AA1514" i="1" s="1"/>
  <c r="G1514" i="1"/>
  <c r="H1514" i="1"/>
  <c r="I1514" i="1"/>
  <c r="J1514" i="1"/>
  <c r="K1514" i="1"/>
  <c r="O1514" i="1"/>
  <c r="C1446" i="1"/>
  <c r="D1446" i="1"/>
  <c r="Z1446" i="1" s="1"/>
  <c r="E1446" i="1"/>
  <c r="F1446" i="1"/>
  <c r="AA1446" i="1" s="1"/>
  <c r="G1446" i="1"/>
  <c r="H1446" i="1"/>
  <c r="I1446" i="1"/>
  <c r="J1446" i="1"/>
  <c r="K1446" i="1"/>
  <c r="O1446" i="1"/>
  <c r="C1490" i="1"/>
  <c r="D1490" i="1"/>
  <c r="Z1490" i="1" s="1"/>
  <c r="E1490" i="1"/>
  <c r="F1490" i="1"/>
  <c r="AA1490" i="1" s="1"/>
  <c r="G1490" i="1"/>
  <c r="H1490" i="1"/>
  <c r="I1490" i="1"/>
  <c r="J1490" i="1"/>
  <c r="K1490" i="1"/>
  <c r="O1490" i="1"/>
  <c r="C1481" i="1"/>
  <c r="D1481" i="1"/>
  <c r="Z1481" i="1" s="1"/>
  <c r="E1481" i="1"/>
  <c r="F1481" i="1"/>
  <c r="AA1481" i="1" s="1"/>
  <c r="G1481" i="1"/>
  <c r="H1481" i="1"/>
  <c r="I1481" i="1"/>
  <c r="J1481" i="1"/>
  <c r="K1481" i="1"/>
  <c r="O1481" i="1"/>
  <c r="C1330" i="1"/>
  <c r="D1330" i="1"/>
  <c r="Z1330" i="1" s="1"/>
  <c r="E1330" i="1"/>
  <c r="F1330" i="1"/>
  <c r="AA1330" i="1" s="1"/>
  <c r="G1330" i="1"/>
  <c r="H1330" i="1"/>
  <c r="I1330" i="1"/>
  <c r="J1330" i="1"/>
  <c r="K1330" i="1"/>
  <c r="O1330" i="1"/>
  <c r="C1390" i="1"/>
  <c r="D1390" i="1"/>
  <c r="Z1390" i="1" s="1"/>
  <c r="E1390" i="1"/>
  <c r="F1390" i="1"/>
  <c r="AA1390" i="1" s="1"/>
  <c r="G1390" i="1"/>
  <c r="H1390" i="1"/>
  <c r="I1390" i="1"/>
  <c r="J1390" i="1"/>
  <c r="K1390" i="1"/>
  <c r="O1390" i="1"/>
  <c r="C1351" i="1"/>
  <c r="D1351" i="1"/>
  <c r="Z1351" i="1" s="1"/>
  <c r="E1351" i="1"/>
  <c r="F1351" i="1"/>
  <c r="AA1351" i="1" s="1"/>
  <c r="G1351" i="1"/>
  <c r="H1351" i="1"/>
  <c r="I1351" i="1"/>
  <c r="J1351" i="1"/>
  <c r="K1351" i="1"/>
  <c r="O1351" i="1"/>
  <c r="C1508" i="1"/>
  <c r="D1508" i="1"/>
  <c r="Z1508" i="1" s="1"/>
  <c r="E1508" i="1"/>
  <c r="F1508" i="1"/>
  <c r="AA1508" i="1" s="1"/>
  <c r="G1508" i="1"/>
  <c r="H1508" i="1"/>
  <c r="I1508" i="1"/>
  <c r="J1508" i="1"/>
  <c r="K1508" i="1"/>
  <c r="O1508" i="1"/>
  <c r="C1557" i="1"/>
  <c r="D1557" i="1"/>
  <c r="Z1557" i="1" s="1"/>
  <c r="E1557" i="1"/>
  <c r="F1557" i="1"/>
  <c r="AA1557" i="1" s="1"/>
  <c r="G1557" i="1"/>
  <c r="H1557" i="1"/>
  <c r="I1557" i="1"/>
  <c r="J1557" i="1"/>
  <c r="K1557" i="1"/>
  <c r="O1557" i="1"/>
  <c r="C1252" i="1"/>
  <c r="D1252" i="1"/>
  <c r="Z1252" i="1" s="1"/>
  <c r="E1252" i="1"/>
  <c r="F1252" i="1"/>
  <c r="AA1252" i="1" s="1"/>
  <c r="G1252" i="1"/>
  <c r="H1252" i="1"/>
  <c r="I1252" i="1"/>
  <c r="J1252" i="1"/>
  <c r="K1252" i="1"/>
  <c r="O1252" i="1"/>
  <c r="C1414" i="1"/>
  <c r="D1414" i="1"/>
  <c r="Z1414" i="1" s="1"/>
  <c r="E1414" i="1"/>
  <c r="F1414" i="1"/>
  <c r="AA1414" i="1" s="1"/>
  <c r="G1414" i="1"/>
  <c r="H1414" i="1"/>
  <c r="I1414" i="1"/>
  <c r="J1414" i="1"/>
  <c r="K1414" i="1"/>
  <c r="O1414" i="1"/>
  <c r="C1498" i="1"/>
  <c r="D1498" i="1"/>
  <c r="Z1498" i="1" s="1"/>
  <c r="E1498" i="1"/>
  <c r="F1498" i="1"/>
  <c r="AA1498" i="1" s="1"/>
  <c r="G1498" i="1"/>
  <c r="H1498" i="1"/>
  <c r="I1498" i="1"/>
  <c r="J1498" i="1"/>
  <c r="K1498" i="1"/>
  <c r="O1498" i="1"/>
  <c r="C1569" i="1"/>
  <c r="D1569" i="1"/>
  <c r="Z1569" i="1" s="1"/>
  <c r="E1569" i="1"/>
  <c r="F1569" i="1"/>
  <c r="AA1569" i="1" s="1"/>
  <c r="G1569" i="1"/>
  <c r="H1569" i="1"/>
  <c r="I1569" i="1"/>
  <c r="J1569" i="1"/>
  <c r="K1569" i="1"/>
  <c r="O1569" i="1"/>
  <c r="C1251" i="1"/>
  <c r="D1251" i="1"/>
  <c r="Z1251" i="1" s="1"/>
  <c r="E1251" i="1"/>
  <c r="F1251" i="1"/>
  <c r="AA1251" i="1" s="1"/>
  <c r="G1251" i="1"/>
  <c r="H1251" i="1"/>
  <c r="I1251" i="1"/>
  <c r="J1251" i="1"/>
  <c r="K1251" i="1"/>
  <c r="O1251" i="1"/>
  <c r="C1301" i="1"/>
  <c r="D1301" i="1"/>
  <c r="Z1301" i="1" s="1"/>
  <c r="E1301" i="1"/>
  <c r="F1301" i="1"/>
  <c r="AA1301" i="1" s="1"/>
  <c r="G1301" i="1"/>
  <c r="H1301" i="1"/>
  <c r="I1301" i="1"/>
  <c r="J1301" i="1"/>
  <c r="K1301" i="1"/>
  <c r="O1301" i="1"/>
  <c r="C1506" i="1"/>
  <c r="D1506" i="1"/>
  <c r="Z1506" i="1" s="1"/>
  <c r="E1506" i="1"/>
  <c r="F1506" i="1"/>
  <c r="AA1506" i="1" s="1"/>
  <c r="G1506" i="1"/>
  <c r="H1506" i="1"/>
  <c r="I1506" i="1"/>
  <c r="J1506" i="1"/>
  <c r="K1506" i="1"/>
  <c r="O1506" i="1"/>
  <c r="C1424" i="1"/>
  <c r="D1424" i="1"/>
  <c r="Z1424" i="1" s="1"/>
  <c r="E1424" i="1"/>
  <c r="F1424" i="1"/>
  <c r="AA1424" i="1" s="1"/>
  <c r="G1424" i="1"/>
  <c r="H1424" i="1"/>
  <c r="I1424" i="1"/>
  <c r="J1424" i="1"/>
  <c r="K1424" i="1"/>
  <c r="O1424" i="1"/>
  <c r="C1358" i="1"/>
  <c r="D1358" i="1"/>
  <c r="Z1358" i="1" s="1"/>
  <c r="E1358" i="1"/>
  <c r="F1358" i="1"/>
  <c r="AA1358" i="1" s="1"/>
  <c r="G1358" i="1"/>
  <c r="H1358" i="1"/>
  <c r="I1358" i="1"/>
  <c r="J1358" i="1"/>
  <c r="K1358" i="1"/>
  <c r="O1358" i="1"/>
  <c r="C1533" i="1"/>
  <c r="D1533" i="1"/>
  <c r="Z1533" i="1" s="1"/>
  <c r="E1533" i="1"/>
  <c r="F1533" i="1"/>
  <c r="AA1533" i="1" s="1"/>
  <c r="G1533" i="1"/>
  <c r="H1533" i="1"/>
  <c r="I1533" i="1"/>
  <c r="J1533" i="1"/>
  <c r="K1533" i="1"/>
  <c r="O1533" i="1"/>
  <c r="C1625" i="1"/>
  <c r="D1625" i="1"/>
  <c r="Z1625" i="1" s="1"/>
  <c r="E1625" i="1"/>
  <c r="F1625" i="1"/>
  <c r="AA1625" i="1" s="1"/>
  <c r="G1625" i="1"/>
  <c r="H1625" i="1"/>
  <c r="I1625" i="1"/>
  <c r="J1625" i="1"/>
  <c r="K1625" i="1"/>
  <c r="O1625" i="1"/>
  <c r="C1258" i="1"/>
  <c r="D1258" i="1"/>
  <c r="Z1258" i="1" s="1"/>
  <c r="E1258" i="1"/>
  <c r="F1258" i="1"/>
  <c r="AA1258" i="1" s="1"/>
  <c r="G1258" i="1"/>
  <c r="H1258" i="1"/>
  <c r="I1258" i="1"/>
  <c r="J1258" i="1"/>
  <c r="K1258" i="1"/>
  <c r="O1258" i="1"/>
  <c r="C1377" i="1"/>
  <c r="D1377" i="1"/>
  <c r="Z1377" i="1" s="1"/>
  <c r="E1377" i="1"/>
  <c r="F1377" i="1"/>
  <c r="AA1377" i="1" s="1"/>
  <c r="G1377" i="1"/>
  <c r="H1377" i="1"/>
  <c r="I1377" i="1"/>
  <c r="J1377" i="1"/>
  <c r="K1377" i="1"/>
  <c r="O1377" i="1"/>
  <c r="C1247" i="1"/>
  <c r="D1247" i="1"/>
  <c r="Z1247" i="1" s="1"/>
  <c r="E1247" i="1"/>
  <c r="F1247" i="1"/>
  <c r="AA1247" i="1" s="1"/>
  <c r="G1247" i="1"/>
  <c r="H1247" i="1"/>
  <c r="I1247" i="1"/>
  <c r="J1247" i="1"/>
  <c r="K1247" i="1"/>
  <c r="O1247" i="1"/>
  <c r="C1571" i="1"/>
  <c r="D1571" i="1"/>
  <c r="Z1571" i="1" s="1"/>
  <c r="E1571" i="1"/>
  <c r="F1571" i="1"/>
  <c r="AA1571" i="1" s="1"/>
  <c r="G1571" i="1"/>
  <c r="H1571" i="1"/>
  <c r="I1571" i="1"/>
  <c r="J1571" i="1"/>
  <c r="K1571" i="1"/>
  <c r="O1571" i="1"/>
  <c r="C1443" i="1"/>
  <c r="D1443" i="1"/>
  <c r="Z1443" i="1" s="1"/>
  <c r="E1443" i="1"/>
  <c r="F1443" i="1"/>
  <c r="AA1443" i="1" s="1"/>
  <c r="G1443" i="1"/>
  <c r="H1443" i="1"/>
  <c r="I1443" i="1"/>
  <c r="J1443" i="1"/>
  <c r="K1443" i="1"/>
  <c r="O1443" i="1"/>
  <c r="C1613" i="1"/>
  <c r="D1613" i="1"/>
  <c r="Z1613" i="1" s="1"/>
  <c r="E1613" i="1"/>
  <c r="F1613" i="1"/>
  <c r="AA1613" i="1" s="1"/>
  <c r="G1613" i="1"/>
  <c r="H1613" i="1"/>
  <c r="I1613" i="1"/>
  <c r="J1613" i="1"/>
  <c r="K1613" i="1"/>
  <c r="O1613" i="1"/>
  <c r="C1238" i="1"/>
  <c r="D1238" i="1"/>
  <c r="Z1238" i="1" s="1"/>
  <c r="E1238" i="1"/>
  <c r="F1238" i="1"/>
  <c r="AA1238" i="1" s="1"/>
  <c r="G1238" i="1"/>
  <c r="H1238" i="1"/>
  <c r="I1238" i="1"/>
  <c r="J1238" i="1"/>
  <c r="K1238" i="1"/>
  <c r="O1238" i="1"/>
  <c r="C1524" i="1"/>
  <c r="D1524" i="1"/>
  <c r="Z1524" i="1" s="1"/>
  <c r="E1524" i="1"/>
  <c r="F1524" i="1"/>
  <c r="AA1524" i="1" s="1"/>
  <c r="G1524" i="1"/>
  <c r="H1524" i="1"/>
  <c r="I1524" i="1"/>
  <c r="J1524" i="1"/>
  <c r="K1524" i="1"/>
  <c r="O1524" i="1"/>
  <c r="C1259" i="1"/>
  <c r="D1259" i="1"/>
  <c r="Z1259" i="1" s="1"/>
  <c r="E1259" i="1"/>
  <c r="F1259" i="1"/>
  <c r="AA1259" i="1" s="1"/>
  <c r="G1259" i="1"/>
  <c r="H1259" i="1"/>
  <c r="I1259" i="1"/>
  <c r="J1259" i="1"/>
  <c r="K1259" i="1"/>
  <c r="O1259" i="1"/>
  <c r="C1638" i="1"/>
  <c r="D1638" i="1"/>
  <c r="Z1638" i="1" s="1"/>
  <c r="E1638" i="1"/>
  <c r="F1638" i="1"/>
  <c r="AA1638" i="1" s="1"/>
  <c r="G1638" i="1"/>
  <c r="H1638" i="1"/>
  <c r="I1638" i="1"/>
  <c r="J1638" i="1"/>
  <c r="K1638" i="1"/>
  <c r="O1638" i="1"/>
  <c r="C1335" i="1"/>
  <c r="D1335" i="1"/>
  <c r="Z1335" i="1" s="1"/>
  <c r="E1335" i="1"/>
  <c r="F1335" i="1"/>
  <c r="AA1335" i="1" s="1"/>
  <c r="G1335" i="1"/>
  <c r="H1335" i="1"/>
  <c r="I1335" i="1"/>
  <c r="J1335" i="1"/>
  <c r="K1335" i="1"/>
  <c r="O1335" i="1"/>
  <c r="C1353" i="1"/>
  <c r="D1353" i="1"/>
  <c r="Z1353" i="1" s="1"/>
  <c r="E1353" i="1"/>
  <c r="F1353" i="1"/>
  <c r="AA1353" i="1" s="1"/>
  <c r="G1353" i="1"/>
  <c r="H1353" i="1"/>
  <c r="I1353" i="1"/>
  <c r="J1353" i="1"/>
  <c r="K1353" i="1"/>
  <c r="O1353" i="1"/>
  <c r="C1430" i="1"/>
  <c r="D1430" i="1"/>
  <c r="Z1430" i="1" s="1"/>
  <c r="E1430" i="1"/>
  <c r="F1430" i="1"/>
  <c r="AA1430" i="1" s="1"/>
  <c r="G1430" i="1"/>
  <c r="H1430" i="1"/>
  <c r="I1430" i="1"/>
  <c r="J1430" i="1"/>
  <c r="K1430" i="1"/>
  <c r="O1430" i="1"/>
  <c r="C1380" i="1"/>
  <c r="D1380" i="1"/>
  <c r="Z1380" i="1" s="1"/>
  <c r="E1380" i="1"/>
  <c r="F1380" i="1"/>
  <c r="AA1380" i="1" s="1"/>
  <c r="G1380" i="1"/>
  <c r="H1380" i="1"/>
  <c r="I1380" i="1"/>
  <c r="J1380" i="1"/>
  <c r="K1380" i="1"/>
  <c r="O1380" i="1"/>
  <c r="C1354" i="1"/>
  <c r="D1354" i="1"/>
  <c r="Z1354" i="1" s="1"/>
  <c r="E1354" i="1"/>
  <c r="F1354" i="1"/>
  <c r="AA1354" i="1" s="1"/>
  <c r="G1354" i="1"/>
  <c r="H1354" i="1"/>
  <c r="I1354" i="1"/>
  <c r="J1354" i="1"/>
  <c r="K1354" i="1"/>
  <c r="O1354" i="1"/>
  <c r="C1378" i="1"/>
  <c r="D1378" i="1"/>
  <c r="Z1378" i="1" s="1"/>
  <c r="E1378" i="1"/>
  <c r="F1378" i="1"/>
  <c r="AA1378" i="1" s="1"/>
  <c r="G1378" i="1"/>
  <c r="H1378" i="1"/>
  <c r="I1378" i="1"/>
  <c r="J1378" i="1"/>
  <c r="K1378" i="1"/>
  <c r="O1378" i="1"/>
  <c r="C1563" i="1"/>
  <c r="D1563" i="1"/>
  <c r="Z1563" i="1" s="1"/>
  <c r="E1563" i="1"/>
  <c r="F1563" i="1"/>
  <c r="AA1563" i="1" s="1"/>
  <c r="G1563" i="1"/>
  <c r="H1563" i="1"/>
  <c r="I1563" i="1"/>
  <c r="J1563" i="1"/>
  <c r="K1563" i="1"/>
  <c r="O1563" i="1"/>
  <c r="C1478" i="1"/>
  <c r="D1478" i="1"/>
  <c r="Z1478" i="1" s="1"/>
  <c r="E1478" i="1"/>
  <c r="F1478" i="1"/>
  <c r="AA1478" i="1" s="1"/>
  <c r="G1478" i="1"/>
  <c r="H1478" i="1"/>
  <c r="I1478" i="1"/>
  <c r="J1478" i="1"/>
  <c r="K1478" i="1"/>
  <c r="O1478" i="1"/>
  <c r="C1528" i="1"/>
  <c r="D1528" i="1"/>
  <c r="Z1528" i="1" s="1"/>
  <c r="E1528" i="1"/>
  <c r="F1528" i="1"/>
  <c r="AA1528" i="1" s="1"/>
  <c r="G1528" i="1"/>
  <c r="H1528" i="1"/>
  <c r="I1528" i="1"/>
  <c r="J1528" i="1"/>
  <c r="K1528" i="1"/>
  <c r="O1528" i="1"/>
  <c r="C1366" i="1"/>
  <c r="D1366" i="1"/>
  <c r="Z1366" i="1" s="1"/>
  <c r="E1366" i="1"/>
  <c r="F1366" i="1"/>
  <c r="AA1366" i="1" s="1"/>
  <c r="G1366" i="1"/>
  <c r="H1366" i="1"/>
  <c r="I1366" i="1"/>
  <c r="J1366" i="1"/>
  <c r="K1366" i="1"/>
  <c r="O1366" i="1"/>
  <c r="C1583" i="1"/>
  <c r="D1583" i="1"/>
  <c r="Z1583" i="1" s="1"/>
  <c r="E1583" i="1"/>
  <c r="F1583" i="1"/>
  <c r="AA1583" i="1" s="1"/>
  <c r="G1583" i="1"/>
  <c r="H1583" i="1"/>
  <c r="I1583" i="1"/>
  <c r="J1583" i="1"/>
  <c r="K1583" i="1"/>
  <c r="O1583" i="1"/>
  <c r="C1460" i="1"/>
  <c r="D1460" i="1"/>
  <c r="Z1460" i="1" s="1"/>
  <c r="E1460" i="1"/>
  <c r="F1460" i="1"/>
  <c r="AA1460" i="1" s="1"/>
  <c r="G1460" i="1"/>
  <c r="H1460" i="1"/>
  <c r="I1460" i="1"/>
  <c r="J1460" i="1"/>
  <c r="K1460" i="1"/>
  <c r="O1460" i="1"/>
  <c r="C1299" i="1"/>
  <c r="D1299" i="1"/>
  <c r="Z1299" i="1" s="1"/>
  <c r="E1299" i="1"/>
  <c r="F1299" i="1"/>
  <c r="AA1299" i="1" s="1"/>
  <c r="G1299" i="1"/>
  <c r="H1299" i="1"/>
  <c r="I1299" i="1"/>
  <c r="J1299" i="1"/>
  <c r="K1299" i="1"/>
  <c r="O1299" i="1"/>
  <c r="C1327" i="1"/>
  <c r="D1327" i="1"/>
  <c r="Z1327" i="1" s="1"/>
  <c r="E1327" i="1"/>
  <c r="F1327" i="1"/>
  <c r="AA1327" i="1" s="1"/>
  <c r="G1327" i="1"/>
  <c r="H1327" i="1"/>
  <c r="I1327" i="1"/>
  <c r="J1327" i="1"/>
  <c r="K1327" i="1"/>
  <c r="O1327" i="1"/>
  <c r="C1576" i="1"/>
  <c r="D1576" i="1"/>
  <c r="Z1576" i="1" s="1"/>
  <c r="E1576" i="1"/>
  <c r="F1576" i="1"/>
  <c r="AA1576" i="1" s="1"/>
  <c r="G1576" i="1"/>
  <c r="H1576" i="1"/>
  <c r="I1576" i="1"/>
  <c r="J1576" i="1"/>
  <c r="K1576" i="1"/>
  <c r="O1576" i="1"/>
  <c r="C1350" i="1"/>
  <c r="D1350" i="1"/>
  <c r="Z1350" i="1" s="1"/>
  <c r="E1350" i="1"/>
  <c r="F1350" i="1"/>
  <c r="AA1350" i="1" s="1"/>
  <c r="G1350" i="1"/>
  <c r="H1350" i="1"/>
  <c r="I1350" i="1"/>
  <c r="J1350" i="1"/>
  <c r="K1350" i="1"/>
  <c r="O1350" i="1"/>
  <c r="C1586" i="1"/>
  <c r="D1586" i="1"/>
  <c r="Z1586" i="1" s="1"/>
  <c r="E1586" i="1"/>
  <c r="F1586" i="1"/>
  <c r="AA1586" i="1" s="1"/>
  <c r="G1586" i="1"/>
  <c r="H1586" i="1"/>
  <c r="I1586" i="1"/>
  <c r="J1586" i="1"/>
  <c r="K1586" i="1"/>
  <c r="O1586" i="1"/>
  <c r="C1455" i="1"/>
  <c r="D1455" i="1"/>
  <c r="Z1455" i="1" s="1"/>
  <c r="E1455" i="1"/>
  <c r="F1455" i="1"/>
  <c r="AA1455" i="1" s="1"/>
  <c r="G1455" i="1"/>
  <c r="H1455" i="1"/>
  <c r="I1455" i="1"/>
  <c r="J1455" i="1"/>
  <c r="K1455" i="1"/>
  <c r="O1455" i="1"/>
  <c r="C1419" i="1"/>
  <c r="D1419" i="1"/>
  <c r="Z1419" i="1" s="1"/>
  <c r="E1419" i="1"/>
  <c r="F1419" i="1"/>
  <c r="AA1419" i="1" s="1"/>
  <c r="G1419" i="1"/>
  <c r="H1419" i="1"/>
  <c r="I1419" i="1"/>
  <c r="J1419" i="1"/>
  <c r="K1419" i="1"/>
  <c r="O1419" i="1"/>
  <c r="C1249" i="1"/>
  <c r="D1249" i="1"/>
  <c r="Z1249" i="1" s="1"/>
  <c r="E1249" i="1"/>
  <c r="F1249" i="1"/>
  <c r="AA1249" i="1" s="1"/>
  <c r="G1249" i="1"/>
  <c r="H1249" i="1"/>
  <c r="I1249" i="1"/>
  <c r="J1249" i="1"/>
  <c r="K1249" i="1"/>
  <c r="O1249" i="1"/>
  <c r="C1469" i="1"/>
  <c r="D1469" i="1"/>
  <c r="Z1469" i="1" s="1"/>
  <c r="E1469" i="1"/>
  <c r="F1469" i="1"/>
  <c r="AA1469" i="1" s="1"/>
  <c r="G1469" i="1"/>
  <c r="H1469" i="1"/>
  <c r="I1469" i="1"/>
  <c r="J1469" i="1"/>
  <c r="K1469" i="1"/>
  <c r="O1469" i="1"/>
  <c r="C1367" i="1"/>
  <c r="D1367" i="1"/>
  <c r="Z1367" i="1" s="1"/>
  <c r="E1367" i="1"/>
  <c r="F1367" i="1"/>
  <c r="AA1367" i="1" s="1"/>
  <c r="G1367" i="1"/>
  <c r="H1367" i="1"/>
  <c r="I1367" i="1"/>
  <c r="J1367" i="1"/>
  <c r="K1367" i="1"/>
  <c r="O1367" i="1"/>
  <c r="C1590" i="1"/>
  <c r="D1590" i="1"/>
  <c r="Z1590" i="1" s="1"/>
  <c r="E1590" i="1"/>
  <c r="F1590" i="1"/>
  <c r="AA1590" i="1" s="1"/>
  <c r="G1590" i="1"/>
  <c r="H1590" i="1"/>
  <c r="I1590" i="1"/>
  <c r="J1590" i="1"/>
  <c r="K1590" i="1"/>
  <c r="O1590" i="1"/>
  <c r="C1575" i="1"/>
  <c r="D1575" i="1"/>
  <c r="Z1575" i="1" s="1"/>
  <c r="E1575" i="1"/>
  <c r="F1575" i="1"/>
  <c r="AA1575" i="1" s="1"/>
  <c r="G1575" i="1"/>
  <c r="H1575" i="1"/>
  <c r="I1575" i="1"/>
  <c r="J1575" i="1"/>
  <c r="K1575" i="1"/>
  <c r="O1575" i="1"/>
  <c r="C1623" i="1"/>
  <c r="D1623" i="1"/>
  <c r="Z1623" i="1" s="1"/>
  <c r="E1623" i="1"/>
  <c r="F1623" i="1"/>
  <c r="AA1623" i="1" s="1"/>
  <c r="G1623" i="1"/>
  <c r="H1623" i="1"/>
  <c r="I1623" i="1"/>
  <c r="J1623" i="1"/>
  <c r="K1623" i="1"/>
  <c r="O1623" i="1"/>
  <c r="C1386" i="1"/>
  <c r="D1386" i="1"/>
  <c r="Z1386" i="1" s="1"/>
  <c r="E1386" i="1"/>
  <c r="F1386" i="1"/>
  <c r="AA1386" i="1" s="1"/>
  <c r="G1386" i="1"/>
  <c r="H1386" i="1"/>
  <c r="I1386" i="1"/>
  <c r="J1386" i="1"/>
  <c r="K1386" i="1"/>
  <c r="O1386" i="1"/>
  <c r="C1592" i="1"/>
  <c r="D1592" i="1"/>
  <c r="Z1592" i="1" s="1"/>
  <c r="E1592" i="1"/>
  <c r="F1592" i="1"/>
  <c r="AA1592" i="1" s="1"/>
  <c r="G1592" i="1"/>
  <c r="H1592" i="1"/>
  <c r="I1592" i="1"/>
  <c r="J1592" i="1"/>
  <c r="K1592" i="1"/>
  <c r="O1592" i="1"/>
  <c r="C1536" i="1"/>
  <c r="D1536" i="1"/>
  <c r="Z1536" i="1" s="1"/>
  <c r="E1536" i="1"/>
  <c r="F1536" i="1"/>
  <c r="AA1536" i="1" s="1"/>
  <c r="G1536" i="1"/>
  <c r="H1536" i="1"/>
  <c r="I1536" i="1"/>
  <c r="J1536" i="1"/>
  <c r="K1536" i="1"/>
  <c r="O1536" i="1"/>
  <c r="C1476" i="1"/>
  <c r="D1476" i="1"/>
  <c r="Z1476" i="1" s="1"/>
  <c r="E1476" i="1"/>
  <c r="F1476" i="1"/>
  <c r="AA1476" i="1" s="1"/>
  <c r="G1476" i="1"/>
  <c r="H1476" i="1"/>
  <c r="I1476" i="1"/>
  <c r="J1476" i="1"/>
  <c r="K1476" i="1"/>
  <c r="O1476" i="1"/>
  <c r="C1427" i="1"/>
  <c r="D1427" i="1"/>
  <c r="Z1427" i="1" s="1"/>
  <c r="E1427" i="1"/>
  <c r="F1427" i="1"/>
  <c r="AA1427" i="1" s="1"/>
  <c r="G1427" i="1"/>
  <c r="H1427" i="1"/>
  <c r="I1427" i="1"/>
  <c r="J1427" i="1"/>
  <c r="K1427" i="1"/>
  <c r="O1427" i="1"/>
  <c r="C1593" i="1"/>
  <c r="D1593" i="1"/>
  <c r="Z1593" i="1" s="1"/>
  <c r="E1593" i="1"/>
  <c r="F1593" i="1"/>
  <c r="AA1593" i="1" s="1"/>
  <c r="G1593" i="1"/>
  <c r="H1593" i="1"/>
  <c r="I1593" i="1"/>
  <c r="J1593" i="1"/>
  <c r="K1593" i="1"/>
  <c r="O1593" i="1"/>
  <c r="C1599" i="1"/>
  <c r="D1599" i="1"/>
  <c r="Z1599" i="1" s="1"/>
  <c r="E1599" i="1"/>
  <c r="F1599" i="1"/>
  <c r="AA1599" i="1" s="1"/>
  <c r="G1599" i="1"/>
  <c r="H1599" i="1"/>
  <c r="I1599" i="1"/>
  <c r="J1599" i="1"/>
  <c r="K1599" i="1"/>
  <c r="O1599" i="1"/>
  <c r="C1561" i="1"/>
  <c r="D1561" i="1"/>
  <c r="Z1561" i="1" s="1"/>
  <c r="E1561" i="1"/>
  <c r="F1561" i="1"/>
  <c r="AA1561" i="1" s="1"/>
  <c r="G1561" i="1"/>
  <c r="H1561" i="1"/>
  <c r="I1561" i="1"/>
  <c r="J1561" i="1"/>
  <c r="K1561" i="1"/>
  <c r="O1561" i="1"/>
  <c r="C1497" i="1"/>
  <c r="D1497" i="1"/>
  <c r="Z1497" i="1" s="1"/>
  <c r="E1497" i="1"/>
  <c r="F1497" i="1"/>
  <c r="AA1497" i="1" s="1"/>
  <c r="G1497" i="1"/>
  <c r="H1497" i="1"/>
  <c r="I1497" i="1"/>
  <c r="J1497" i="1"/>
  <c r="K1497" i="1"/>
  <c r="O1497" i="1"/>
  <c r="C1318" i="1"/>
  <c r="D1318" i="1"/>
  <c r="Z1318" i="1" s="1"/>
  <c r="E1318" i="1"/>
  <c r="F1318" i="1"/>
  <c r="AA1318" i="1" s="1"/>
  <c r="G1318" i="1"/>
  <c r="H1318" i="1"/>
  <c r="I1318" i="1"/>
  <c r="J1318" i="1"/>
  <c r="K1318" i="1"/>
  <c r="O1318" i="1"/>
  <c r="C1319" i="1"/>
  <c r="D1319" i="1"/>
  <c r="Z1319" i="1" s="1"/>
  <c r="E1319" i="1"/>
  <c r="F1319" i="1"/>
  <c r="AA1319" i="1" s="1"/>
  <c r="G1319" i="1"/>
  <c r="H1319" i="1"/>
  <c r="I1319" i="1"/>
  <c r="J1319" i="1"/>
  <c r="K1319" i="1"/>
  <c r="O1319" i="1"/>
  <c r="C1450" i="1"/>
  <c r="D1450" i="1"/>
  <c r="Z1450" i="1" s="1"/>
  <c r="E1450" i="1"/>
  <c r="F1450" i="1"/>
  <c r="AA1450" i="1" s="1"/>
  <c r="G1450" i="1"/>
  <c r="H1450" i="1"/>
  <c r="I1450" i="1"/>
  <c r="J1450" i="1"/>
  <c r="K1450" i="1"/>
  <c r="O1450" i="1"/>
  <c r="C1385" i="1"/>
  <c r="D1385" i="1"/>
  <c r="Z1385" i="1" s="1"/>
  <c r="E1385" i="1"/>
  <c r="F1385" i="1"/>
  <c r="AA1385" i="1" s="1"/>
  <c r="G1385" i="1"/>
  <c r="H1385" i="1"/>
  <c r="I1385" i="1"/>
  <c r="J1385" i="1"/>
  <c r="K1385" i="1"/>
  <c r="O1385" i="1"/>
  <c r="C1466" i="1"/>
  <c r="D1466" i="1"/>
  <c r="Z1466" i="1" s="1"/>
  <c r="E1466" i="1"/>
  <c r="F1466" i="1"/>
  <c r="AA1466" i="1" s="1"/>
  <c r="G1466" i="1"/>
  <c r="H1466" i="1"/>
  <c r="I1466" i="1"/>
  <c r="J1466" i="1"/>
  <c r="K1466" i="1"/>
  <c r="O1466" i="1"/>
  <c r="C1617" i="1"/>
  <c r="D1617" i="1"/>
  <c r="Z1617" i="1" s="1"/>
  <c r="E1617" i="1"/>
  <c r="F1617" i="1"/>
  <c r="AA1617" i="1" s="1"/>
  <c r="G1617" i="1"/>
  <c r="H1617" i="1"/>
  <c r="I1617" i="1"/>
  <c r="J1617" i="1"/>
  <c r="K1617" i="1"/>
  <c r="O1617" i="1"/>
  <c r="C1323" i="1"/>
  <c r="D1323" i="1"/>
  <c r="Z1323" i="1" s="1"/>
  <c r="E1323" i="1"/>
  <c r="F1323" i="1"/>
  <c r="AA1323" i="1" s="1"/>
  <c r="G1323" i="1"/>
  <c r="H1323" i="1"/>
  <c r="I1323" i="1"/>
  <c r="J1323" i="1"/>
  <c r="K1323" i="1"/>
  <c r="O1323" i="1"/>
  <c r="C1510" i="1"/>
  <c r="D1510" i="1"/>
  <c r="Z1510" i="1" s="1"/>
  <c r="E1510" i="1"/>
  <c r="F1510" i="1"/>
  <c r="AA1510" i="1" s="1"/>
  <c r="G1510" i="1"/>
  <c r="H1510" i="1"/>
  <c r="I1510" i="1"/>
  <c r="J1510" i="1"/>
  <c r="K1510" i="1"/>
  <c r="O1510" i="1"/>
  <c r="C1539" i="1"/>
  <c r="D1539" i="1"/>
  <c r="Z1539" i="1" s="1"/>
  <c r="E1539" i="1"/>
  <c r="F1539" i="1"/>
  <c r="AA1539" i="1" s="1"/>
  <c r="G1539" i="1"/>
  <c r="H1539" i="1"/>
  <c r="I1539" i="1"/>
  <c r="J1539" i="1"/>
  <c r="K1539" i="1"/>
  <c r="O1539" i="1"/>
  <c r="C1610" i="1"/>
  <c r="D1610" i="1"/>
  <c r="Z1610" i="1" s="1"/>
  <c r="E1610" i="1"/>
  <c r="F1610" i="1"/>
  <c r="AA1610" i="1" s="1"/>
  <c r="G1610" i="1"/>
  <c r="H1610" i="1"/>
  <c r="I1610" i="1"/>
  <c r="J1610" i="1"/>
  <c r="K1610" i="1"/>
  <c r="O1610" i="1"/>
  <c r="C1579" i="1"/>
  <c r="D1579" i="1"/>
  <c r="Z1579" i="1" s="1"/>
  <c r="E1579" i="1"/>
  <c r="F1579" i="1"/>
  <c r="AA1579" i="1" s="1"/>
  <c r="G1579" i="1"/>
  <c r="H1579" i="1"/>
  <c r="I1579" i="1"/>
  <c r="J1579" i="1"/>
  <c r="K1579" i="1"/>
  <c r="O1579" i="1"/>
  <c r="C1595" i="1"/>
  <c r="D1595" i="1"/>
  <c r="Z1595" i="1" s="1"/>
  <c r="E1595" i="1"/>
  <c r="F1595" i="1"/>
  <c r="AA1595" i="1" s="1"/>
  <c r="G1595" i="1"/>
  <c r="H1595" i="1"/>
  <c r="I1595" i="1"/>
  <c r="J1595" i="1"/>
  <c r="K1595" i="1"/>
  <c r="O1595" i="1"/>
  <c r="C1255" i="1"/>
  <c r="D1255" i="1"/>
  <c r="Z1255" i="1" s="1"/>
  <c r="E1255" i="1"/>
  <c r="F1255" i="1"/>
  <c r="AA1255" i="1" s="1"/>
  <c r="G1255" i="1"/>
  <c r="H1255" i="1"/>
  <c r="I1255" i="1"/>
  <c r="J1255" i="1"/>
  <c r="K1255" i="1"/>
  <c r="O1255" i="1"/>
  <c r="C1549" i="1"/>
  <c r="D1549" i="1"/>
  <c r="Z1549" i="1" s="1"/>
  <c r="E1549" i="1"/>
  <c r="F1549" i="1"/>
  <c r="AA1549" i="1" s="1"/>
  <c r="G1549" i="1"/>
  <c r="H1549" i="1"/>
  <c r="I1549" i="1"/>
  <c r="J1549" i="1"/>
  <c r="K1549" i="1"/>
  <c r="O1549" i="1"/>
  <c r="C1415" i="1"/>
  <c r="D1415" i="1"/>
  <c r="Z1415" i="1" s="1"/>
  <c r="E1415" i="1"/>
  <c r="F1415" i="1"/>
  <c r="AA1415" i="1" s="1"/>
  <c r="G1415" i="1"/>
  <c r="H1415" i="1"/>
  <c r="I1415" i="1"/>
  <c r="J1415" i="1"/>
  <c r="K1415" i="1"/>
  <c r="O1415" i="1"/>
  <c r="C1628" i="1"/>
  <c r="D1628" i="1"/>
  <c r="Z1628" i="1" s="1"/>
  <c r="E1628" i="1"/>
  <c r="F1628" i="1"/>
  <c r="AA1628" i="1" s="1"/>
  <c r="G1628" i="1"/>
  <c r="H1628" i="1"/>
  <c r="I1628" i="1"/>
  <c r="J1628" i="1"/>
  <c r="K1628" i="1"/>
  <c r="O1628" i="1"/>
  <c r="C1345" i="1"/>
  <c r="D1345" i="1"/>
  <c r="Z1345" i="1" s="1"/>
  <c r="E1345" i="1"/>
  <c r="F1345" i="1"/>
  <c r="AA1345" i="1" s="1"/>
  <c r="G1345" i="1"/>
  <c r="H1345" i="1"/>
  <c r="I1345" i="1"/>
  <c r="J1345" i="1"/>
  <c r="K1345" i="1"/>
  <c r="O1345" i="1"/>
  <c r="C1473" i="1"/>
  <c r="D1473" i="1"/>
  <c r="Z1473" i="1" s="1"/>
  <c r="E1473" i="1"/>
  <c r="F1473" i="1"/>
  <c r="AA1473" i="1" s="1"/>
  <c r="G1473" i="1"/>
  <c r="H1473" i="1"/>
  <c r="I1473" i="1"/>
  <c r="J1473" i="1"/>
  <c r="K1473" i="1"/>
  <c r="O1473" i="1"/>
  <c r="C1604" i="1"/>
  <c r="D1604" i="1"/>
  <c r="Z1604" i="1" s="1"/>
  <c r="E1604" i="1"/>
  <c r="F1604" i="1"/>
  <c r="AA1604" i="1" s="1"/>
  <c r="G1604" i="1"/>
  <c r="H1604" i="1"/>
  <c r="I1604" i="1"/>
  <c r="J1604" i="1"/>
  <c r="K1604" i="1"/>
  <c r="O1604" i="1"/>
  <c r="C1596" i="1"/>
  <c r="D1596" i="1"/>
  <c r="Z1596" i="1" s="1"/>
  <c r="E1596" i="1"/>
  <c r="F1596" i="1"/>
  <c r="AA1596" i="1" s="1"/>
  <c r="G1596" i="1"/>
  <c r="H1596" i="1"/>
  <c r="I1596" i="1"/>
  <c r="J1596" i="1"/>
  <c r="K1596" i="1"/>
  <c r="O1596" i="1"/>
  <c r="C1516" i="1"/>
  <c r="D1516" i="1"/>
  <c r="Z1516" i="1" s="1"/>
  <c r="E1516" i="1"/>
  <c r="F1516" i="1"/>
  <c r="AA1516" i="1" s="1"/>
  <c r="G1516" i="1"/>
  <c r="H1516" i="1"/>
  <c r="I1516" i="1"/>
  <c r="J1516" i="1"/>
  <c r="K1516" i="1"/>
  <c r="O1516" i="1"/>
  <c r="C1605" i="1"/>
  <c r="D1605" i="1"/>
  <c r="Z1605" i="1" s="1"/>
  <c r="E1605" i="1"/>
  <c r="F1605" i="1"/>
  <c r="AA1605" i="1" s="1"/>
  <c r="G1605" i="1"/>
  <c r="H1605" i="1"/>
  <c r="I1605" i="1"/>
  <c r="J1605" i="1"/>
  <c r="K1605" i="1"/>
  <c r="O1605" i="1"/>
  <c r="C1511" i="1"/>
  <c r="D1511" i="1"/>
  <c r="Z1511" i="1" s="1"/>
  <c r="E1511" i="1"/>
  <c r="F1511" i="1"/>
  <c r="AA1511" i="1" s="1"/>
  <c r="G1511" i="1"/>
  <c r="H1511" i="1"/>
  <c r="I1511" i="1"/>
  <c r="J1511" i="1"/>
  <c r="K1511" i="1"/>
  <c r="O1511" i="1"/>
  <c r="C1383" i="1"/>
  <c r="D1383" i="1"/>
  <c r="Z1383" i="1" s="1"/>
  <c r="E1383" i="1"/>
  <c r="F1383" i="1"/>
  <c r="AA1383" i="1" s="1"/>
  <c r="G1383" i="1"/>
  <c r="H1383" i="1"/>
  <c r="I1383" i="1"/>
  <c r="J1383" i="1"/>
  <c r="K1383" i="1"/>
  <c r="O1383" i="1"/>
  <c r="C1294" i="1"/>
  <c r="D1294" i="1"/>
  <c r="Z1294" i="1" s="1"/>
  <c r="E1294" i="1"/>
  <c r="F1294" i="1"/>
  <c r="AA1294" i="1" s="1"/>
  <c r="G1294" i="1"/>
  <c r="H1294" i="1"/>
  <c r="I1294" i="1"/>
  <c r="J1294" i="1"/>
  <c r="K1294" i="1"/>
  <c r="O1294" i="1"/>
  <c r="C1320" i="1"/>
  <c r="D1320" i="1"/>
  <c r="Z1320" i="1" s="1"/>
  <c r="E1320" i="1"/>
  <c r="F1320" i="1"/>
  <c r="AA1320" i="1" s="1"/>
  <c r="G1320" i="1"/>
  <c r="H1320" i="1"/>
  <c r="I1320" i="1"/>
  <c r="J1320" i="1"/>
  <c r="K1320" i="1"/>
  <c r="O1320" i="1"/>
  <c r="C1437" i="1"/>
  <c r="D1437" i="1"/>
  <c r="Z1437" i="1" s="1"/>
  <c r="E1437" i="1"/>
  <c r="F1437" i="1"/>
  <c r="AA1437" i="1" s="1"/>
  <c r="G1437" i="1"/>
  <c r="H1437" i="1"/>
  <c r="I1437" i="1"/>
  <c r="J1437" i="1"/>
  <c r="K1437" i="1"/>
  <c r="O1437" i="1"/>
  <c r="C1398" i="1"/>
  <c r="D1398" i="1"/>
  <c r="Z1398" i="1" s="1"/>
  <c r="E1398" i="1"/>
  <c r="F1398" i="1"/>
  <c r="AA1398" i="1" s="1"/>
  <c r="G1398" i="1"/>
  <c r="H1398" i="1"/>
  <c r="I1398" i="1"/>
  <c r="J1398" i="1"/>
  <c r="K1398" i="1"/>
  <c r="O1398" i="1"/>
  <c r="C1577" i="1"/>
  <c r="D1577" i="1"/>
  <c r="Z1577" i="1" s="1"/>
  <c r="E1577" i="1"/>
  <c r="F1577" i="1"/>
  <c r="AA1577" i="1" s="1"/>
  <c r="G1577" i="1"/>
  <c r="H1577" i="1"/>
  <c r="I1577" i="1"/>
  <c r="J1577" i="1"/>
  <c r="K1577" i="1"/>
  <c r="O1577" i="1"/>
  <c r="C1276" i="1"/>
  <c r="D1276" i="1"/>
  <c r="Z1276" i="1" s="1"/>
  <c r="E1276" i="1"/>
  <c r="F1276" i="1"/>
  <c r="AA1276" i="1" s="1"/>
  <c r="G1276" i="1"/>
  <c r="H1276" i="1"/>
  <c r="I1276" i="1"/>
  <c r="J1276" i="1"/>
  <c r="K1276" i="1"/>
  <c r="O1276" i="1"/>
  <c r="C1552" i="1"/>
  <c r="D1552" i="1"/>
  <c r="Z1552" i="1" s="1"/>
  <c r="E1552" i="1"/>
  <c r="F1552" i="1"/>
  <c r="AA1552" i="1" s="1"/>
  <c r="G1552" i="1"/>
  <c r="H1552" i="1"/>
  <c r="I1552" i="1"/>
  <c r="J1552" i="1"/>
  <c r="K1552" i="1"/>
  <c r="O1552" i="1"/>
  <c r="C1568" i="1"/>
  <c r="D1568" i="1"/>
  <c r="Z1568" i="1" s="1"/>
  <c r="E1568" i="1"/>
  <c r="F1568" i="1"/>
  <c r="AA1568" i="1" s="1"/>
  <c r="G1568" i="1"/>
  <c r="H1568" i="1"/>
  <c r="I1568" i="1"/>
  <c r="J1568" i="1"/>
  <c r="K1568" i="1"/>
  <c r="O1568" i="1"/>
  <c r="C1362" i="1"/>
  <c r="D1362" i="1"/>
  <c r="Z1362" i="1" s="1"/>
  <c r="E1362" i="1"/>
  <c r="F1362" i="1"/>
  <c r="AA1362" i="1" s="1"/>
  <c r="G1362" i="1"/>
  <c r="H1362" i="1"/>
  <c r="I1362" i="1"/>
  <c r="J1362" i="1"/>
  <c r="K1362" i="1"/>
  <c r="O1362" i="1"/>
  <c r="C1295" i="1"/>
  <c r="D1295" i="1"/>
  <c r="Z1295" i="1" s="1"/>
  <c r="E1295" i="1"/>
  <c r="F1295" i="1"/>
  <c r="AA1295" i="1" s="1"/>
  <c r="G1295" i="1"/>
  <c r="H1295" i="1"/>
  <c r="I1295" i="1"/>
  <c r="J1295" i="1"/>
  <c r="K1295" i="1"/>
  <c r="O1295" i="1"/>
  <c r="C1324" i="1"/>
  <c r="D1324" i="1"/>
  <c r="Z1324" i="1" s="1"/>
  <c r="E1324" i="1"/>
  <c r="F1324" i="1"/>
  <c r="AA1324" i="1" s="1"/>
  <c r="G1324" i="1"/>
  <c r="H1324" i="1"/>
  <c r="I1324" i="1"/>
  <c r="J1324" i="1"/>
  <c r="K1324" i="1"/>
  <c r="O1324" i="1"/>
  <c r="C1572" i="1"/>
  <c r="D1572" i="1"/>
  <c r="Z1572" i="1" s="1"/>
  <c r="E1572" i="1"/>
  <c r="F1572" i="1"/>
  <c r="AA1572" i="1" s="1"/>
  <c r="G1572" i="1"/>
  <c r="H1572" i="1"/>
  <c r="I1572" i="1"/>
  <c r="J1572" i="1"/>
  <c r="K1572" i="1"/>
  <c r="O1572" i="1"/>
  <c r="C1283" i="1"/>
  <c r="D1283" i="1"/>
  <c r="Z1283" i="1" s="1"/>
  <c r="E1283" i="1"/>
  <c r="F1283" i="1"/>
  <c r="AA1283" i="1" s="1"/>
  <c r="G1283" i="1"/>
  <c r="H1283" i="1"/>
  <c r="I1283" i="1"/>
  <c r="J1283" i="1"/>
  <c r="K1283" i="1"/>
  <c r="O1283" i="1"/>
  <c r="C1293" i="1"/>
  <c r="D1293" i="1"/>
  <c r="Z1293" i="1" s="1"/>
  <c r="E1293" i="1"/>
  <c r="F1293" i="1"/>
  <c r="AA1293" i="1" s="1"/>
  <c r="G1293" i="1"/>
  <c r="H1293" i="1"/>
  <c r="I1293" i="1"/>
  <c r="J1293" i="1"/>
  <c r="K1293" i="1"/>
  <c r="O1293" i="1"/>
  <c r="C1626" i="1"/>
  <c r="D1626" i="1"/>
  <c r="Z1626" i="1" s="1"/>
  <c r="E1626" i="1"/>
  <c r="F1626" i="1"/>
  <c r="AA1626" i="1" s="1"/>
  <c r="G1626" i="1"/>
  <c r="H1626" i="1"/>
  <c r="I1626" i="1"/>
  <c r="J1626" i="1"/>
  <c r="K1626" i="1"/>
  <c r="O1626" i="1"/>
  <c r="C1608" i="1"/>
  <c r="D1608" i="1"/>
  <c r="Z1608" i="1" s="1"/>
  <c r="E1608" i="1"/>
  <c r="F1608" i="1"/>
  <c r="AA1608" i="1" s="1"/>
  <c r="G1608" i="1"/>
  <c r="H1608" i="1"/>
  <c r="I1608" i="1"/>
  <c r="J1608" i="1"/>
  <c r="K1608" i="1"/>
  <c r="O1608" i="1"/>
  <c r="C1388" i="1"/>
  <c r="D1388" i="1"/>
  <c r="Z1388" i="1" s="1"/>
  <c r="E1388" i="1"/>
  <c r="F1388" i="1"/>
  <c r="AA1388" i="1" s="1"/>
  <c r="G1388" i="1"/>
  <c r="H1388" i="1"/>
  <c r="I1388" i="1"/>
  <c r="J1388" i="1"/>
  <c r="K1388" i="1"/>
  <c r="O1388" i="1"/>
  <c r="C1402" i="1"/>
  <c r="D1402" i="1"/>
  <c r="Z1402" i="1" s="1"/>
  <c r="E1402" i="1"/>
  <c r="F1402" i="1"/>
  <c r="AA1402" i="1" s="1"/>
  <c r="G1402" i="1"/>
  <c r="H1402" i="1"/>
  <c r="I1402" i="1"/>
  <c r="J1402" i="1"/>
  <c r="K1402" i="1"/>
  <c r="O1402" i="1"/>
  <c r="C1578" i="1"/>
  <c r="D1578" i="1"/>
  <c r="Z1578" i="1" s="1"/>
  <c r="E1578" i="1"/>
  <c r="F1578" i="1"/>
  <c r="AA1578" i="1" s="1"/>
  <c r="G1578" i="1"/>
  <c r="H1578" i="1"/>
  <c r="I1578" i="1"/>
  <c r="J1578" i="1"/>
  <c r="K1578" i="1"/>
  <c r="O1578" i="1"/>
  <c r="C1286" i="1"/>
  <c r="D1286" i="1"/>
  <c r="Z1286" i="1" s="1"/>
  <c r="E1286" i="1"/>
  <c r="F1286" i="1"/>
  <c r="AA1286" i="1" s="1"/>
  <c r="G1286" i="1"/>
  <c r="H1286" i="1"/>
  <c r="I1286" i="1"/>
  <c r="J1286" i="1"/>
  <c r="K1286" i="1"/>
  <c r="O1286" i="1"/>
  <c r="C1456" i="1"/>
  <c r="D1456" i="1"/>
  <c r="Z1456" i="1" s="1"/>
  <c r="E1456" i="1"/>
  <c r="F1456" i="1"/>
  <c r="AA1456" i="1" s="1"/>
  <c r="G1456" i="1"/>
  <c r="H1456" i="1"/>
  <c r="I1456" i="1"/>
  <c r="J1456" i="1"/>
  <c r="K1456" i="1"/>
  <c r="O1456" i="1"/>
  <c r="C1462" i="1"/>
  <c r="D1462" i="1"/>
  <c r="Z1462" i="1" s="1"/>
  <c r="E1462" i="1"/>
  <c r="F1462" i="1"/>
  <c r="AA1462" i="1" s="1"/>
  <c r="G1462" i="1"/>
  <c r="H1462" i="1"/>
  <c r="I1462" i="1"/>
  <c r="J1462" i="1"/>
  <c r="K1462" i="1"/>
  <c r="O1462" i="1"/>
  <c r="C1483" i="1"/>
  <c r="D1483" i="1"/>
  <c r="Z1483" i="1" s="1"/>
  <c r="E1483" i="1"/>
  <c r="F1483" i="1"/>
  <c r="AA1483" i="1" s="1"/>
  <c r="G1483" i="1"/>
  <c r="H1483" i="1"/>
  <c r="I1483" i="1"/>
  <c r="J1483" i="1"/>
  <c r="K1483" i="1"/>
  <c r="O1483" i="1"/>
  <c r="C1499" i="1"/>
  <c r="D1499" i="1"/>
  <c r="Z1499" i="1" s="1"/>
  <c r="E1499" i="1"/>
  <c r="F1499" i="1"/>
  <c r="AA1499" i="1" s="1"/>
  <c r="G1499" i="1"/>
  <c r="H1499" i="1"/>
  <c r="I1499" i="1"/>
  <c r="J1499" i="1"/>
  <c r="K1499" i="1"/>
  <c r="O1499" i="1"/>
  <c r="C1548" i="1"/>
  <c r="D1548" i="1"/>
  <c r="Z1548" i="1" s="1"/>
  <c r="E1548" i="1"/>
  <c r="F1548" i="1"/>
  <c r="AA1548" i="1" s="1"/>
  <c r="G1548" i="1"/>
  <c r="H1548" i="1"/>
  <c r="I1548" i="1"/>
  <c r="J1548" i="1"/>
  <c r="K1548" i="1"/>
  <c r="O1548" i="1"/>
  <c r="C1612" i="1"/>
  <c r="D1612" i="1"/>
  <c r="Z1612" i="1" s="1"/>
  <c r="E1612" i="1"/>
  <c r="F1612" i="1"/>
  <c r="AA1612" i="1" s="1"/>
  <c r="G1612" i="1"/>
  <c r="H1612" i="1"/>
  <c r="I1612" i="1"/>
  <c r="J1612" i="1"/>
  <c r="K1612" i="1"/>
  <c r="O1612" i="1"/>
  <c r="C1523" i="1"/>
  <c r="D1523" i="1"/>
  <c r="Z1523" i="1" s="1"/>
  <c r="E1523" i="1"/>
  <c r="F1523" i="1"/>
  <c r="AA1523" i="1" s="1"/>
  <c r="G1523" i="1"/>
  <c r="H1523" i="1"/>
  <c r="I1523" i="1"/>
  <c r="J1523" i="1"/>
  <c r="K1523" i="1"/>
  <c r="O1523" i="1"/>
  <c r="C1527" i="1"/>
  <c r="D1527" i="1"/>
  <c r="Z1527" i="1" s="1"/>
  <c r="E1527" i="1"/>
  <c r="F1527" i="1"/>
  <c r="AA1527" i="1" s="1"/>
  <c r="G1527" i="1"/>
  <c r="H1527" i="1"/>
  <c r="I1527" i="1"/>
  <c r="J1527" i="1"/>
  <c r="K1527" i="1"/>
  <c r="O1527" i="1"/>
  <c r="C1434" i="1"/>
  <c r="D1434" i="1"/>
  <c r="Z1434" i="1" s="1"/>
  <c r="E1434" i="1"/>
  <c r="F1434" i="1"/>
  <c r="AA1434" i="1" s="1"/>
  <c r="G1434" i="1"/>
  <c r="H1434" i="1"/>
  <c r="I1434" i="1"/>
  <c r="J1434" i="1"/>
  <c r="K1434" i="1"/>
  <c r="O1434" i="1"/>
  <c r="C1607" i="1"/>
  <c r="D1607" i="1"/>
  <c r="Z1607" i="1" s="1"/>
  <c r="E1607" i="1"/>
  <c r="F1607" i="1"/>
  <c r="AA1607" i="1" s="1"/>
  <c r="G1607" i="1"/>
  <c r="H1607" i="1"/>
  <c r="I1607" i="1"/>
  <c r="J1607" i="1"/>
  <c r="K1607" i="1"/>
  <c r="O1607" i="1"/>
  <c r="C1363" i="1"/>
  <c r="D1363" i="1"/>
  <c r="Z1363" i="1" s="1"/>
  <c r="E1363" i="1"/>
  <c r="F1363" i="1"/>
  <c r="AA1363" i="1" s="1"/>
  <c r="G1363" i="1"/>
  <c r="H1363" i="1"/>
  <c r="I1363" i="1"/>
  <c r="J1363" i="1"/>
  <c r="K1363" i="1"/>
  <c r="O1363" i="1"/>
  <c r="C1479" i="1"/>
  <c r="D1479" i="1"/>
  <c r="Z1479" i="1" s="1"/>
  <c r="E1479" i="1"/>
  <c r="F1479" i="1"/>
  <c r="AA1479" i="1" s="1"/>
  <c r="G1479" i="1"/>
  <c r="H1479" i="1"/>
  <c r="I1479" i="1"/>
  <c r="J1479" i="1"/>
  <c r="K1479" i="1"/>
  <c r="O1479" i="1"/>
  <c r="C1246" i="1"/>
  <c r="D1246" i="1"/>
  <c r="Z1246" i="1" s="1"/>
  <c r="E1246" i="1"/>
  <c r="F1246" i="1"/>
  <c r="AA1246" i="1" s="1"/>
  <c r="G1246" i="1"/>
  <c r="H1246" i="1"/>
  <c r="I1246" i="1"/>
  <c r="J1246" i="1"/>
  <c r="K1246" i="1"/>
  <c r="O1246" i="1"/>
  <c r="C1403" i="1"/>
  <c r="D1403" i="1"/>
  <c r="Z1403" i="1" s="1"/>
  <c r="E1403" i="1"/>
  <c r="F1403" i="1"/>
  <c r="AA1403" i="1" s="1"/>
  <c r="G1403" i="1"/>
  <c r="H1403" i="1"/>
  <c r="I1403" i="1"/>
  <c r="J1403" i="1"/>
  <c r="K1403" i="1"/>
  <c r="O1403" i="1"/>
  <c r="C1420" i="1"/>
  <c r="D1420" i="1"/>
  <c r="Z1420" i="1" s="1"/>
  <c r="E1420" i="1"/>
  <c r="F1420" i="1"/>
  <c r="AA1420" i="1" s="1"/>
  <c r="G1420" i="1"/>
  <c r="H1420" i="1"/>
  <c r="I1420" i="1"/>
  <c r="J1420" i="1"/>
  <c r="K1420" i="1"/>
  <c r="O1420" i="1"/>
  <c r="C1344" i="1"/>
  <c r="D1344" i="1"/>
  <c r="Z1344" i="1" s="1"/>
  <c r="E1344" i="1"/>
  <c r="F1344" i="1"/>
  <c r="AA1344" i="1" s="1"/>
  <c r="G1344" i="1"/>
  <c r="H1344" i="1"/>
  <c r="I1344" i="1"/>
  <c r="J1344" i="1"/>
  <c r="K1344" i="1"/>
  <c r="O1344" i="1"/>
  <c r="C1482" i="1"/>
  <c r="D1482" i="1"/>
  <c r="Z1482" i="1" s="1"/>
  <c r="E1482" i="1"/>
  <c r="F1482" i="1"/>
  <c r="AA1482" i="1" s="1"/>
  <c r="G1482" i="1"/>
  <c r="H1482" i="1"/>
  <c r="I1482" i="1"/>
  <c r="J1482" i="1"/>
  <c r="K1482" i="1"/>
  <c r="O1482" i="1"/>
  <c r="C1405" i="1"/>
  <c r="D1405" i="1"/>
  <c r="Z1405" i="1" s="1"/>
  <c r="E1405" i="1"/>
  <c r="F1405" i="1"/>
  <c r="AA1405" i="1" s="1"/>
  <c r="G1405" i="1"/>
  <c r="H1405" i="1"/>
  <c r="I1405" i="1"/>
  <c r="J1405" i="1"/>
  <c r="K1405" i="1"/>
  <c r="O1405" i="1"/>
  <c r="C1522" i="1"/>
  <c r="D1522" i="1"/>
  <c r="Z1522" i="1" s="1"/>
  <c r="E1522" i="1"/>
  <c r="F1522" i="1"/>
  <c r="AA1522" i="1" s="1"/>
  <c r="G1522" i="1"/>
  <c r="H1522" i="1"/>
  <c r="I1522" i="1"/>
  <c r="J1522" i="1"/>
  <c r="K1522" i="1"/>
  <c r="O1522" i="1"/>
  <c r="C1313" i="1"/>
  <c r="D1313" i="1"/>
  <c r="Z1313" i="1" s="1"/>
  <c r="E1313" i="1"/>
  <c r="F1313" i="1"/>
  <c r="AA1313" i="1" s="1"/>
  <c r="G1313" i="1"/>
  <c r="H1313" i="1"/>
  <c r="I1313" i="1"/>
  <c r="J1313" i="1"/>
  <c r="K1313" i="1"/>
  <c r="O1313" i="1"/>
  <c r="C1342" i="1"/>
  <c r="D1342" i="1"/>
  <c r="Z1342" i="1" s="1"/>
  <c r="E1342" i="1"/>
  <c r="F1342" i="1"/>
  <c r="AA1342" i="1" s="1"/>
  <c r="G1342" i="1"/>
  <c r="H1342" i="1"/>
  <c r="I1342" i="1"/>
  <c r="J1342" i="1"/>
  <c r="K1342" i="1"/>
  <c r="O1342" i="1"/>
  <c r="C1426" i="1"/>
  <c r="D1426" i="1"/>
  <c r="Z1426" i="1" s="1"/>
  <c r="E1426" i="1"/>
  <c r="F1426" i="1"/>
  <c r="AA1426" i="1" s="1"/>
  <c r="G1426" i="1"/>
  <c r="H1426" i="1"/>
  <c r="I1426" i="1"/>
  <c r="J1426" i="1"/>
  <c r="K1426" i="1"/>
  <c r="O1426" i="1"/>
  <c r="C1315" i="1"/>
  <c r="D1315" i="1"/>
  <c r="Z1315" i="1" s="1"/>
  <c r="E1315" i="1"/>
  <c r="F1315" i="1"/>
  <c r="AA1315" i="1" s="1"/>
  <c r="G1315" i="1"/>
  <c r="H1315" i="1"/>
  <c r="I1315" i="1"/>
  <c r="J1315" i="1"/>
  <c r="K1315" i="1"/>
  <c r="O1315" i="1"/>
  <c r="C1585" i="1"/>
  <c r="D1585" i="1"/>
  <c r="Z1585" i="1" s="1"/>
  <c r="E1585" i="1"/>
  <c r="F1585" i="1"/>
  <c r="AA1585" i="1" s="1"/>
  <c r="G1585" i="1"/>
  <c r="H1585" i="1"/>
  <c r="I1585" i="1"/>
  <c r="J1585" i="1"/>
  <c r="K1585" i="1"/>
  <c r="O1585" i="1"/>
  <c r="C1272" i="1"/>
  <c r="D1272" i="1"/>
  <c r="Z1272" i="1" s="1"/>
  <c r="E1272" i="1"/>
  <c r="F1272" i="1"/>
  <c r="AA1272" i="1" s="1"/>
  <c r="G1272" i="1"/>
  <c r="H1272" i="1"/>
  <c r="I1272" i="1"/>
  <c r="J1272" i="1"/>
  <c r="K1272" i="1"/>
  <c r="O1272" i="1"/>
  <c r="C1309" i="1"/>
  <c r="D1309" i="1"/>
  <c r="Z1309" i="1" s="1"/>
  <c r="E1309" i="1"/>
  <c r="F1309" i="1"/>
  <c r="AA1309" i="1" s="1"/>
  <c r="G1309" i="1"/>
  <c r="H1309" i="1"/>
  <c r="I1309" i="1"/>
  <c r="J1309" i="1"/>
  <c r="K1309" i="1"/>
  <c r="O1309" i="1"/>
  <c r="C1500" i="1"/>
  <c r="D1500" i="1"/>
  <c r="Z1500" i="1" s="1"/>
  <c r="E1500" i="1"/>
  <c r="F1500" i="1"/>
  <c r="AA1500" i="1" s="1"/>
  <c r="G1500" i="1"/>
  <c r="H1500" i="1"/>
  <c r="I1500" i="1"/>
  <c r="J1500" i="1"/>
  <c r="K1500" i="1"/>
  <c r="O1500" i="1"/>
  <c r="C1444" i="1"/>
  <c r="D1444" i="1"/>
  <c r="Z1444" i="1" s="1"/>
  <c r="E1444" i="1"/>
  <c r="F1444" i="1"/>
  <c r="AA1444" i="1" s="1"/>
  <c r="G1444" i="1"/>
  <c r="H1444" i="1"/>
  <c r="I1444" i="1"/>
  <c r="J1444" i="1"/>
  <c r="K1444" i="1"/>
  <c r="O1444" i="1"/>
  <c r="C1412" i="1"/>
  <c r="D1412" i="1"/>
  <c r="Z1412" i="1" s="1"/>
  <c r="E1412" i="1"/>
  <c r="F1412" i="1"/>
  <c r="AA1412" i="1" s="1"/>
  <c r="G1412" i="1"/>
  <c r="H1412" i="1"/>
  <c r="I1412" i="1"/>
  <c r="J1412" i="1"/>
  <c r="K1412" i="1"/>
  <c r="O1412" i="1"/>
  <c r="C1644" i="1"/>
  <c r="D1644" i="1"/>
  <c r="Z1644" i="1" s="1"/>
  <c r="E1644" i="1"/>
  <c r="F1644" i="1"/>
  <c r="AA1644" i="1" s="1"/>
  <c r="G1644" i="1"/>
  <c r="H1644" i="1"/>
  <c r="I1644" i="1"/>
  <c r="J1644" i="1"/>
  <c r="K1644" i="1"/>
  <c r="O1644" i="1"/>
  <c r="C1535" i="1"/>
  <c r="D1535" i="1"/>
  <c r="Z1535" i="1" s="1"/>
  <c r="E1535" i="1"/>
  <c r="F1535" i="1"/>
  <c r="AA1535" i="1" s="1"/>
  <c r="G1535" i="1"/>
  <c r="H1535" i="1"/>
  <c r="I1535" i="1"/>
  <c r="J1535" i="1"/>
  <c r="K1535" i="1"/>
  <c r="O1535" i="1"/>
  <c r="C1305" i="1"/>
  <c r="D1305" i="1"/>
  <c r="Z1305" i="1" s="1"/>
  <c r="E1305" i="1"/>
  <c r="F1305" i="1"/>
  <c r="AA1305" i="1" s="1"/>
  <c r="G1305" i="1"/>
  <c r="H1305" i="1"/>
  <c r="I1305" i="1"/>
  <c r="J1305" i="1"/>
  <c r="K1305" i="1"/>
  <c r="O1305" i="1"/>
  <c r="C1635" i="1"/>
  <c r="D1635" i="1"/>
  <c r="Z1635" i="1" s="1"/>
  <c r="E1635" i="1"/>
  <c r="F1635" i="1"/>
  <c r="AA1635" i="1" s="1"/>
  <c r="G1635" i="1"/>
  <c r="H1635" i="1"/>
  <c r="I1635" i="1"/>
  <c r="J1635" i="1"/>
  <c r="K1635" i="1"/>
  <c r="O1635" i="1"/>
  <c r="C1332" i="1"/>
  <c r="D1332" i="1"/>
  <c r="Z1332" i="1" s="1"/>
  <c r="E1332" i="1"/>
  <c r="F1332" i="1"/>
  <c r="AA1332" i="1" s="1"/>
  <c r="G1332" i="1"/>
  <c r="H1332" i="1"/>
  <c r="I1332" i="1"/>
  <c r="J1332" i="1"/>
  <c r="K1332" i="1"/>
  <c r="O1332" i="1"/>
  <c r="C1432" i="1"/>
  <c r="D1432" i="1"/>
  <c r="Z1432" i="1" s="1"/>
  <c r="E1432" i="1"/>
  <c r="F1432" i="1"/>
  <c r="AA1432" i="1" s="1"/>
  <c r="G1432" i="1"/>
  <c r="H1432" i="1"/>
  <c r="I1432" i="1"/>
  <c r="J1432" i="1"/>
  <c r="K1432" i="1"/>
  <c r="O1432" i="1"/>
  <c r="C1285" i="1"/>
  <c r="D1285" i="1"/>
  <c r="Z1285" i="1" s="1"/>
  <c r="E1285" i="1"/>
  <c r="F1285" i="1"/>
  <c r="AA1285" i="1" s="1"/>
  <c r="G1285" i="1"/>
  <c r="H1285" i="1"/>
  <c r="I1285" i="1"/>
  <c r="J1285" i="1"/>
  <c r="K1285" i="1"/>
  <c r="O1285" i="1"/>
  <c r="C1480" i="1"/>
  <c r="D1480" i="1"/>
  <c r="Z1480" i="1" s="1"/>
  <c r="E1480" i="1"/>
  <c r="F1480" i="1"/>
  <c r="AA1480" i="1" s="1"/>
  <c r="G1480" i="1"/>
  <c r="H1480" i="1"/>
  <c r="I1480" i="1"/>
  <c r="J1480" i="1"/>
  <c r="K1480" i="1"/>
  <c r="O1480" i="1"/>
  <c r="C1648" i="1"/>
  <c r="D1648" i="1"/>
  <c r="Z1648" i="1" s="1"/>
  <c r="E1648" i="1"/>
  <c r="F1648" i="1"/>
  <c r="AA1648" i="1" s="1"/>
  <c r="G1648" i="1"/>
  <c r="H1648" i="1"/>
  <c r="I1648" i="1"/>
  <c r="J1648" i="1"/>
  <c r="K1648" i="1"/>
  <c r="O1648" i="1"/>
  <c r="C1642" i="1"/>
  <c r="D1642" i="1"/>
  <c r="Z1642" i="1" s="1"/>
  <c r="E1642" i="1"/>
  <c r="F1642" i="1"/>
  <c r="AA1642" i="1" s="1"/>
  <c r="G1642" i="1"/>
  <c r="H1642" i="1"/>
  <c r="I1642" i="1"/>
  <c r="J1642" i="1"/>
  <c r="K1642" i="1"/>
  <c r="O1642" i="1"/>
  <c r="C1472" i="1"/>
  <c r="D1472" i="1"/>
  <c r="Z1472" i="1" s="1"/>
  <c r="E1472" i="1"/>
  <c r="F1472" i="1"/>
  <c r="AA1472" i="1" s="1"/>
  <c r="G1472" i="1"/>
  <c r="H1472" i="1"/>
  <c r="I1472" i="1"/>
  <c r="J1472" i="1"/>
  <c r="K1472" i="1"/>
  <c r="O1472" i="1"/>
  <c r="C1488" i="1"/>
  <c r="D1488" i="1"/>
  <c r="Z1488" i="1" s="1"/>
  <c r="E1488" i="1"/>
  <c r="F1488" i="1"/>
  <c r="AA1488" i="1" s="1"/>
  <c r="G1488" i="1"/>
  <c r="H1488" i="1"/>
  <c r="I1488" i="1"/>
  <c r="J1488" i="1"/>
  <c r="K1488" i="1"/>
  <c r="O1488" i="1"/>
  <c r="C1421" i="1"/>
  <c r="D1421" i="1"/>
  <c r="Z1421" i="1" s="1"/>
  <c r="E1421" i="1"/>
  <c r="F1421" i="1"/>
  <c r="AA1421" i="1" s="1"/>
  <c r="G1421" i="1"/>
  <c r="H1421" i="1"/>
  <c r="I1421" i="1"/>
  <c r="J1421" i="1"/>
  <c r="K1421" i="1"/>
  <c r="O1421" i="1"/>
  <c r="C1562" i="1"/>
  <c r="D1562" i="1"/>
  <c r="Z1562" i="1" s="1"/>
  <c r="E1562" i="1"/>
  <c r="F1562" i="1"/>
  <c r="AA1562" i="1" s="1"/>
  <c r="G1562" i="1"/>
  <c r="H1562" i="1"/>
  <c r="I1562" i="1"/>
  <c r="J1562" i="1"/>
  <c r="K1562" i="1"/>
  <c r="O1562" i="1"/>
  <c r="C1254" i="1"/>
  <c r="D1254" i="1"/>
  <c r="Z1254" i="1" s="1"/>
  <c r="E1254" i="1"/>
  <c r="F1254" i="1"/>
  <c r="AA1254" i="1" s="1"/>
  <c r="G1254" i="1"/>
  <c r="H1254" i="1"/>
  <c r="I1254" i="1"/>
  <c r="J1254" i="1"/>
  <c r="K1254" i="1"/>
  <c r="O1254" i="1"/>
  <c r="C1253" i="1"/>
  <c r="D1253" i="1"/>
  <c r="Z1253" i="1" s="1"/>
  <c r="E1253" i="1"/>
  <c r="F1253" i="1"/>
  <c r="AA1253" i="1" s="1"/>
  <c r="G1253" i="1"/>
  <c r="H1253" i="1"/>
  <c r="I1253" i="1"/>
  <c r="J1253" i="1"/>
  <c r="K1253" i="1"/>
  <c r="O1253" i="1"/>
  <c r="C1368" i="1"/>
  <c r="D1368" i="1"/>
  <c r="Z1368" i="1" s="1"/>
  <c r="E1368" i="1"/>
  <c r="F1368" i="1"/>
  <c r="AA1368" i="1" s="1"/>
  <c r="G1368" i="1"/>
  <c r="H1368" i="1"/>
  <c r="I1368" i="1"/>
  <c r="J1368" i="1"/>
  <c r="K1368" i="1"/>
  <c r="O1368" i="1"/>
  <c r="C1240" i="1"/>
  <c r="D1240" i="1"/>
  <c r="Z1240" i="1" s="1"/>
  <c r="E1240" i="1"/>
  <c r="F1240" i="1"/>
  <c r="AA1240" i="1" s="1"/>
  <c r="G1240" i="1"/>
  <c r="H1240" i="1"/>
  <c r="I1240" i="1"/>
  <c r="J1240" i="1"/>
  <c r="K1240" i="1"/>
  <c r="O1240" i="1"/>
  <c r="C1407" i="1"/>
  <c r="D1407" i="1"/>
  <c r="Z1407" i="1" s="1"/>
  <c r="E1407" i="1"/>
  <c r="F1407" i="1"/>
  <c r="AA1407" i="1" s="1"/>
  <c r="G1407" i="1"/>
  <c r="H1407" i="1"/>
  <c r="I1407" i="1"/>
  <c r="J1407" i="1"/>
  <c r="K1407" i="1"/>
  <c r="O1407" i="1"/>
  <c r="C1496" i="1"/>
  <c r="D1496" i="1"/>
  <c r="Z1496" i="1" s="1"/>
  <c r="E1496" i="1"/>
  <c r="F1496" i="1"/>
  <c r="AA1496" i="1" s="1"/>
  <c r="G1496" i="1"/>
  <c r="H1496" i="1"/>
  <c r="I1496" i="1"/>
  <c r="J1496" i="1"/>
  <c r="K1496" i="1"/>
  <c r="O1496" i="1"/>
  <c r="C1556" i="1"/>
  <c r="D1556" i="1"/>
  <c r="Z1556" i="1" s="1"/>
  <c r="E1556" i="1"/>
  <c r="F1556" i="1"/>
  <c r="AA1556" i="1" s="1"/>
  <c r="G1556" i="1"/>
  <c r="H1556" i="1"/>
  <c r="I1556" i="1"/>
  <c r="J1556" i="1"/>
  <c r="K1556" i="1"/>
  <c r="O1556" i="1"/>
  <c r="C1603" i="1"/>
  <c r="D1603" i="1"/>
  <c r="Z1603" i="1" s="1"/>
  <c r="E1603" i="1"/>
  <c r="F1603" i="1"/>
  <c r="AA1603" i="1" s="1"/>
  <c r="G1603" i="1"/>
  <c r="H1603" i="1"/>
  <c r="I1603" i="1"/>
  <c r="J1603" i="1"/>
  <c r="K1603" i="1"/>
  <c r="O1603" i="1"/>
  <c r="C1375" i="1"/>
  <c r="D1375" i="1"/>
  <c r="Z1375" i="1" s="1"/>
  <c r="E1375" i="1"/>
  <c r="F1375" i="1"/>
  <c r="AA1375" i="1" s="1"/>
  <c r="G1375" i="1"/>
  <c r="H1375" i="1"/>
  <c r="I1375" i="1"/>
  <c r="J1375" i="1"/>
  <c r="K1375" i="1"/>
  <c r="O1375" i="1"/>
  <c r="C1532" i="1"/>
  <c r="D1532" i="1"/>
  <c r="Z1532" i="1" s="1"/>
  <c r="E1532" i="1"/>
  <c r="F1532" i="1"/>
  <c r="AA1532" i="1" s="1"/>
  <c r="G1532" i="1"/>
  <c r="H1532" i="1"/>
  <c r="I1532" i="1"/>
  <c r="J1532" i="1"/>
  <c r="K1532" i="1"/>
  <c r="O1532" i="1"/>
  <c r="C1588" i="1"/>
  <c r="D1588" i="1"/>
  <c r="Z1588" i="1" s="1"/>
  <c r="E1588" i="1"/>
  <c r="F1588" i="1"/>
  <c r="AA1588" i="1" s="1"/>
  <c r="G1588" i="1"/>
  <c r="H1588" i="1"/>
  <c r="I1588" i="1"/>
  <c r="J1588" i="1"/>
  <c r="K1588" i="1"/>
  <c r="O1588" i="1"/>
  <c r="C1334" i="1"/>
  <c r="D1334" i="1"/>
  <c r="Z1334" i="1" s="1"/>
  <c r="E1334" i="1"/>
  <c r="F1334" i="1"/>
  <c r="AA1334" i="1" s="1"/>
  <c r="G1334" i="1"/>
  <c r="H1334" i="1"/>
  <c r="I1334" i="1"/>
  <c r="J1334" i="1"/>
  <c r="K1334" i="1"/>
  <c r="O1334" i="1"/>
  <c r="C1389" i="1"/>
  <c r="D1389" i="1"/>
  <c r="Z1389" i="1" s="1"/>
  <c r="E1389" i="1"/>
  <c r="F1389" i="1"/>
  <c r="AA1389" i="1" s="1"/>
  <c r="G1389" i="1"/>
  <c r="H1389" i="1"/>
  <c r="I1389" i="1"/>
  <c r="J1389" i="1"/>
  <c r="K1389" i="1"/>
  <c r="O1389" i="1"/>
  <c r="C1287" i="1"/>
  <c r="D1287" i="1"/>
  <c r="Z1287" i="1" s="1"/>
  <c r="E1287" i="1"/>
  <c r="F1287" i="1"/>
  <c r="AA1287" i="1" s="1"/>
  <c r="G1287" i="1"/>
  <c r="H1287" i="1"/>
  <c r="I1287" i="1"/>
  <c r="J1287" i="1"/>
  <c r="K1287" i="1"/>
  <c r="O1287" i="1"/>
  <c r="C1339" i="1"/>
  <c r="D1339" i="1"/>
  <c r="Z1339" i="1" s="1"/>
  <c r="E1339" i="1"/>
  <c r="F1339" i="1"/>
  <c r="AA1339" i="1" s="1"/>
  <c r="G1339" i="1"/>
  <c r="H1339" i="1"/>
  <c r="I1339" i="1"/>
  <c r="J1339" i="1"/>
  <c r="K1339" i="1"/>
  <c r="O1339" i="1"/>
  <c r="C1440" i="1"/>
  <c r="D1440" i="1"/>
  <c r="Z1440" i="1" s="1"/>
  <c r="E1440" i="1"/>
  <c r="F1440" i="1"/>
  <c r="AA1440" i="1" s="1"/>
  <c r="G1440" i="1"/>
  <c r="H1440" i="1"/>
  <c r="I1440" i="1"/>
  <c r="J1440" i="1"/>
  <c r="K1440" i="1"/>
  <c r="O1440" i="1"/>
  <c r="C1279" i="1"/>
  <c r="D1279" i="1"/>
  <c r="Z1279" i="1" s="1"/>
  <c r="E1279" i="1"/>
  <c r="F1279" i="1"/>
  <c r="AA1279" i="1" s="1"/>
  <c r="G1279" i="1"/>
  <c r="H1279" i="1"/>
  <c r="I1279" i="1"/>
  <c r="J1279" i="1"/>
  <c r="K1279" i="1"/>
  <c r="O1279" i="1"/>
  <c r="C1416" i="1"/>
  <c r="D1416" i="1"/>
  <c r="Z1416" i="1" s="1"/>
  <c r="E1416" i="1"/>
  <c r="F1416" i="1"/>
  <c r="AA1416" i="1" s="1"/>
  <c r="G1416" i="1"/>
  <c r="H1416" i="1"/>
  <c r="I1416" i="1"/>
  <c r="J1416" i="1"/>
  <c r="K1416" i="1"/>
  <c r="O1416" i="1"/>
  <c r="C1356" i="1"/>
  <c r="D1356" i="1"/>
  <c r="Z1356" i="1" s="1"/>
  <c r="E1356" i="1"/>
  <c r="F1356" i="1"/>
  <c r="AA1356" i="1" s="1"/>
  <c r="G1356" i="1"/>
  <c r="H1356" i="1"/>
  <c r="I1356" i="1"/>
  <c r="J1356" i="1"/>
  <c r="K1356" i="1"/>
  <c r="O1356" i="1"/>
  <c r="C1629" i="1"/>
  <c r="D1629" i="1"/>
  <c r="Z1629" i="1" s="1"/>
  <c r="E1629" i="1"/>
  <c r="F1629" i="1"/>
  <c r="AA1629" i="1" s="1"/>
  <c r="G1629" i="1"/>
  <c r="H1629" i="1"/>
  <c r="I1629" i="1"/>
  <c r="J1629" i="1"/>
  <c r="K1629" i="1"/>
  <c r="O1629" i="1"/>
  <c r="C1277" i="1"/>
  <c r="D1277" i="1"/>
  <c r="Z1277" i="1" s="1"/>
  <c r="E1277" i="1"/>
  <c r="F1277" i="1"/>
  <c r="AA1277" i="1" s="1"/>
  <c r="G1277" i="1"/>
  <c r="H1277" i="1"/>
  <c r="I1277" i="1"/>
  <c r="J1277" i="1"/>
  <c r="K1277" i="1"/>
  <c r="O1277" i="1"/>
  <c r="C1580" i="1"/>
  <c r="D1580" i="1"/>
  <c r="Z1580" i="1" s="1"/>
  <c r="E1580" i="1"/>
  <c r="F1580" i="1"/>
  <c r="AA1580" i="1" s="1"/>
  <c r="G1580" i="1"/>
  <c r="H1580" i="1"/>
  <c r="I1580" i="1"/>
  <c r="J1580" i="1"/>
  <c r="K1580" i="1"/>
  <c r="O1580" i="1"/>
  <c r="C1359" i="1"/>
  <c r="D1359" i="1"/>
  <c r="Z1359" i="1" s="1"/>
  <c r="E1359" i="1"/>
  <c r="F1359" i="1"/>
  <c r="AA1359" i="1" s="1"/>
  <c r="G1359" i="1"/>
  <c r="H1359" i="1"/>
  <c r="I1359" i="1"/>
  <c r="J1359" i="1"/>
  <c r="K1359" i="1"/>
  <c r="O1359" i="1"/>
  <c r="C1387" i="1"/>
  <c r="D1387" i="1"/>
  <c r="Z1387" i="1" s="1"/>
  <c r="E1387" i="1"/>
  <c r="F1387" i="1"/>
  <c r="AA1387" i="1" s="1"/>
  <c r="G1387" i="1"/>
  <c r="H1387" i="1"/>
  <c r="I1387" i="1"/>
  <c r="J1387" i="1"/>
  <c r="K1387" i="1"/>
  <c r="O1387" i="1"/>
  <c r="C1515" i="1"/>
  <c r="D1515" i="1"/>
  <c r="Z1515" i="1" s="1"/>
  <c r="E1515" i="1"/>
  <c r="F1515" i="1"/>
  <c r="AA1515" i="1" s="1"/>
  <c r="G1515" i="1"/>
  <c r="H1515" i="1"/>
  <c r="I1515" i="1"/>
  <c r="J1515" i="1"/>
  <c r="K1515" i="1"/>
  <c r="O1515" i="1"/>
  <c r="C1317" i="1"/>
  <c r="D1317" i="1"/>
  <c r="Z1317" i="1" s="1"/>
  <c r="E1317" i="1"/>
  <c r="F1317" i="1"/>
  <c r="AA1317" i="1" s="1"/>
  <c r="G1317" i="1"/>
  <c r="H1317" i="1"/>
  <c r="I1317" i="1"/>
  <c r="J1317" i="1"/>
  <c r="K1317" i="1"/>
  <c r="O1317" i="1"/>
  <c r="C1364" i="1"/>
  <c r="D1364" i="1"/>
  <c r="Z1364" i="1" s="1"/>
  <c r="E1364" i="1"/>
  <c r="F1364" i="1"/>
  <c r="AA1364" i="1" s="1"/>
  <c r="G1364" i="1"/>
  <c r="H1364" i="1"/>
  <c r="I1364" i="1"/>
  <c r="J1364" i="1"/>
  <c r="K1364" i="1"/>
  <c r="O1364" i="1"/>
  <c r="C1542" i="1"/>
  <c r="D1542" i="1"/>
  <c r="Z1542" i="1" s="1"/>
  <c r="E1542" i="1"/>
  <c r="F1542" i="1"/>
  <c r="AA1542" i="1" s="1"/>
  <c r="G1542" i="1"/>
  <c r="H1542" i="1"/>
  <c r="I1542" i="1"/>
  <c r="J1542" i="1"/>
  <c r="K1542" i="1"/>
  <c r="O1542" i="1"/>
  <c r="C1631" i="1"/>
  <c r="D1631" i="1"/>
  <c r="Z1631" i="1" s="1"/>
  <c r="E1631" i="1"/>
  <c r="F1631" i="1"/>
  <c r="AA1631" i="1" s="1"/>
  <c r="G1631" i="1"/>
  <c r="H1631" i="1"/>
  <c r="I1631" i="1"/>
  <c r="J1631" i="1"/>
  <c r="K1631" i="1"/>
  <c r="O1631" i="1"/>
  <c r="C1647" i="1"/>
  <c r="D1647" i="1"/>
  <c r="Z1647" i="1" s="1"/>
  <c r="E1647" i="1"/>
  <c r="F1647" i="1"/>
  <c r="AA1647" i="1" s="1"/>
  <c r="G1647" i="1"/>
  <c r="H1647" i="1"/>
  <c r="I1647" i="1"/>
  <c r="J1647" i="1"/>
  <c r="K1647" i="1"/>
  <c r="O1647" i="1"/>
  <c r="C1553" i="1"/>
  <c r="D1553" i="1"/>
  <c r="Z1553" i="1" s="1"/>
  <c r="E1553" i="1"/>
  <c r="F1553" i="1"/>
  <c r="AA1553" i="1" s="1"/>
  <c r="G1553" i="1"/>
  <c r="H1553" i="1"/>
  <c r="I1553" i="1"/>
  <c r="J1553" i="1"/>
  <c r="K1553" i="1"/>
  <c r="O1553" i="1"/>
  <c r="C1619" i="1"/>
  <c r="D1619" i="1"/>
  <c r="Z1619" i="1" s="1"/>
  <c r="E1619" i="1"/>
  <c r="F1619" i="1"/>
  <c r="AA1619" i="1" s="1"/>
  <c r="G1619" i="1"/>
  <c r="H1619" i="1"/>
  <c r="I1619" i="1"/>
  <c r="J1619" i="1"/>
  <c r="K1619" i="1"/>
  <c r="O1619" i="1"/>
  <c r="C1268" i="1"/>
  <c r="D1268" i="1"/>
  <c r="Z1268" i="1" s="1"/>
  <c r="E1268" i="1"/>
  <c r="F1268" i="1"/>
  <c r="AA1268" i="1" s="1"/>
  <c r="G1268" i="1"/>
  <c r="H1268" i="1"/>
  <c r="I1268" i="1"/>
  <c r="J1268" i="1"/>
  <c r="K1268" i="1"/>
  <c r="O1268" i="1"/>
  <c r="C1413" i="1"/>
  <c r="D1413" i="1"/>
  <c r="Z1413" i="1" s="1"/>
  <c r="E1413" i="1"/>
  <c r="F1413" i="1"/>
  <c r="AA1413" i="1" s="1"/>
  <c r="G1413" i="1"/>
  <c r="H1413" i="1"/>
  <c r="I1413" i="1"/>
  <c r="J1413" i="1"/>
  <c r="K1413" i="1"/>
  <c r="O1413" i="1"/>
  <c r="C1343" i="1"/>
  <c r="D1343" i="1"/>
  <c r="Z1343" i="1" s="1"/>
  <c r="E1343" i="1"/>
  <c r="F1343" i="1"/>
  <c r="AA1343" i="1" s="1"/>
  <c r="G1343" i="1"/>
  <c r="H1343" i="1"/>
  <c r="I1343" i="1"/>
  <c r="J1343" i="1"/>
  <c r="K1343" i="1"/>
  <c r="O1343" i="1"/>
  <c r="C1284" i="1"/>
  <c r="D1284" i="1"/>
  <c r="Z1284" i="1" s="1"/>
  <c r="E1284" i="1"/>
  <c r="F1284" i="1"/>
  <c r="AA1284" i="1" s="1"/>
  <c r="G1284" i="1"/>
  <c r="H1284" i="1"/>
  <c r="I1284" i="1"/>
  <c r="J1284" i="1"/>
  <c r="K1284" i="1"/>
  <c r="O1284" i="1"/>
  <c r="C1558" i="1"/>
  <c r="D1558" i="1"/>
  <c r="Z1558" i="1" s="1"/>
  <c r="E1558" i="1"/>
  <c r="F1558" i="1"/>
  <c r="AA1558" i="1" s="1"/>
  <c r="G1558" i="1"/>
  <c r="H1558" i="1"/>
  <c r="I1558" i="1"/>
  <c r="J1558" i="1"/>
  <c r="K1558" i="1"/>
  <c r="O1558" i="1"/>
  <c r="C1493" i="1"/>
  <c r="D1493" i="1"/>
  <c r="Z1493" i="1" s="1"/>
  <c r="E1493" i="1"/>
  <c r="F1493" i="1"/>
  <c r="AA1493" i="1" s="1"/>
  <c r="G1493" i="1"/>
  <c r="H1493" i="1"/>
  <c r="I1493" i="1"/>
  <c r="J1493" i="1"/>
  <c r="K1493" i="1"/>
  <c r="O1493" i="1"/>
  <c r="C1435" i="1"/>
  <c r="D1435" i="1"/>
  <c r="Z1435" i="1" s="1"/>
  <c r="E1435" i="1"/>
  <c r="F1435" i="1"/>
  <c r="AA1435" i="1" s="1"/>
  <c r="G1435" i="1"/>
  <c r="H1435" i="1"/>
  <c r="I1435" i="1"/>
  <c r="J1435" i="1"/>
  <c r="K1435" i="1"/>
  <c r="O1435" i="1"/>
  <c r="C1381" i="1"/>
  <c r="D1381" i="1"/>
  <c r="Z1381" i="1" s="1"/>
  <c r="E1381" i="1"/>
  <c r="F1381" i="1"/>
  <c r="AA1381" i="1" s="1"/>
  <c r="G1381" i="1"/>
  <c r="H1381" i="1"/>
  <c r="I1381" i="1"/>
  <c r="J1381" i="1"/>
  <c r="K1381" i="1"/>
  <c r="O1381" i="1"/>
  <c r="C1518" i="1"/>
  <c r="D1518" i="1"/>
  <c r="Z1518" i="1" s="1"/>
  <c r="E1518" i="1"/>
  <c r="F1518" i="1"/>
  <c r="AA1518" i="1" s="1"/>
  <c r="G1518" i="1"/>
  <c r="H1518" i="1"/>
  <c r="I1518" i="1"/>
  <c r="J1518" i="1"/>
  <c r="K1518" i="1"/>
  <c r="O1518" i="1"/>
  <c r="C1463" i="1"/>
  <c r="D1463" i="1"/>
  <c r="Z1463" i="1" s="1"/>
  <c r="E1463" i="1"/>
  <c r="F1463" i="1"/>
  <c r="AA1463" i="1" s="1"/>
  <c r="G1463" i="1"/>
  <c r="H1463" i="1"/>
  <c r="I1463" i="1"/>
  <c r="J1463" i="1"/>
  <c r="K1463" i="1"/>
  <c r="O1463" i="1"/>
  <c r="C1526" i="1"/>
  <c r="D1526" i="1"/>
  <c r="Z1526" i="1" s="1"/>
  <c r="E1526" i="1"/>
  <c r="F1526" i="1"/>
  <c r="AA1526" i="1" s="1"/>
  <c r="G1526" i="1"/>
  <c r="H1526" i="1"/>
  <c r="I1526" i="1"/>
  <c r="J1526" i="1"/>
  <c r="K1526" i="1"/>
  <c r="O1526" i="1"/>
  <c r="C1300" i="1"/>
  <c r="D1300" i="1"/>
  <c r="Z1300" i="1" s="1"/>
  <c r="E1300" i="1"/>
  <c r="F1300" i="1"/>
  <c r="AA1300" i="1" s="1"/>
  <c r="G1300" i="1"/>
  <c r="H1300" i="1"/>
  <c r="I1300" i="1"/>
  <c r="J1300" i="1"/>
  <c r="K1300" i="1"/>
  <c r="O1300" i="1"/>
  <c r="C1239" i="1"/>
  <c r="D1239" i="1"/>
  <c r="Z1239" i="1" s="1"/>
  <c r="E1239" i="1"/>
  <c r="F1239" i="1"/>
  <c r="AA1239" i="1" s="1"/>
  <c r="G1239" i="1"/>
  <c r="H1239" i="1"/>
  <c r="I1239" i="1"/>
  <c r="J1239" i="1"/>
  <c r="K1239" i="1"/>
  <c r="O1239" i="1"/>
  <c r="C1600" i="1"/>
  <c r="D1600" i="1"/>
  <c r="Z1600" i="1" s="1"/>
  <c r="E1600" i="1"/>
  <c r="F1600" i="1"/>
  <c r="AA1600" i="1" s="1"/>
  <c r="G1600" i="1"/>
  <c r="H1600" i="1"/>
  <c r="I1600" i="1"/>
  <c r="J1600" i="1"/>
  <c r="K1600" i="1"/>
  <c r="O1600" i="1"/>
  <c r="C1406" i="1"/>
  <c r="D1406" i="1"/>
  <c r="Z1406" i="1" s="1"/>
  <c r="E1406" i="1"/>
  <c r="F1406" i="1"/>
  <c r="AA1406" i="1" s="1"/>
  <c r="G1406" i="1"/>
  <c r="H1406" i="1"/>
  <c r="I1406" i="1"/>
  <c r="J1406" i="1"/>
  <c r="K1406" i="1"/>
  <c r="O1406" i="1"/>
  <c r="C1338" i="1"/>
  <c r="D1338" i="1"/>
  <c r="Z1338" i="1" s="1"/>
  <c r="E1338" i="1"/>
  <c r="F1338" i="1"/>
  <c r="AA1338" i="1" s="1"/>
  <c r="G1338" i="1"/>
  <c r="H1338" i="1"/>
  <c r="I1338" i="1"/>
  <c r="J1338" i="1"/>
  <c r="K1338" i="1"/>
  <c r="O1338" i="1"/>
  <c r="C1559" i="1"/>
  <c r="D1559" i="1"/>
  <c r="Z1559" i="1" s="1"/>
  <c r="E1559" i="1"/>
  <c r="F1559" i="1"/>
  <c r="AA1559" i="1" s="1"/>
  <c r="G1559" i="1"/>
  <c r="H1559" i="1"/>
  <c r="I1559" i="1"/>
  <c r="J1559" i="1"/>
  <c r="K1559" i="1"/>
  <c r="O1559" i="1"/>
  <c r="C1438" i="1"/>
  <c r="D1438" i="1"/>
  <c r="Z1438" i="1" s="1"/>
  <c r="E1438" i="1"/>
  <c r="F1438" i="1"/>
  <c r="AA1438" i="1" s="1"/>
  <c r="G1438" i="1"/>
  <c r="H1438" i="1"/>
  <c r="I1438" i="1"/>
  <c r="J1438" i="1"/>
  <c r="K1438" i="1"/>
  <c r="O1438" i="1"/>
  <c r="C1457" i="1"/>
  <c r="D1457" i="1"/>
  <c r="Z1457" i="1" s="1"/>
  <c r="E1457" i="1"/>
  <c r="F1457" i="1"/>
  <c r="AA1457" i="1" s="1"/>
  <c r="G1457" i="1"/>
  <c r="H1457" i="1"/>
  <c r="I1457" i="1"/>
  <c r="J1457" i="1"/>
  <c r="K1457" i="1"/>
  <c r="O1457" i="1"/>
  <c r="C1337" i="1"/>
  <c r="D1337" i="1"/>
  <c r="Z1337" i="1" s="1"/>
  <c r="E1337" i="1"/>
  <c r="F1337" i="1"/>
  <c r="AA1337" i="1" s="1"/>
  <c r="G1337" i="1"/>
  <c r="H1337" i="1"/>
  <c r="I1337" i="1"/>
  <c r="J1337" i="1"/>
  <c r="K1337" i="1"/>
  <c r="O1337" i="1"/>
  <c r="C1454" i="1"/>
  <c r="D1454" i="1"/>
  <c r="Z1454" i="1" s="1"/>
  <c r="E1454" i="1"/>
  <c r="F1454" i="1"/>
  <c r="AA1454" i="1" s="1"/>
  <c r="G1454" i="1"/>
  <c r="H1454" i="1"/>
  <c r="I1454" i="1"/>
  <c r="J1454" i="1"/>
  <c r="K1454" i="1"/>
  <c r="O1454" i="1"/>
  <c r="C1451" i="1"/>
  <c r="D1451" i="1"/>
  <c r="Z1451" i="1" s="1"/>
  <c r="E1451" i="1"/>
  <c r="F1451" i="1"/>
  <c r="AA1451" i="1" s="1"/>
  <c r="G1451" i="1"/>
  <c r="H1451" i="1"/>
  <c r="I1451" i="1"/>
  <c r="J1451" i="1"/>
  <c r="K1451" i="1"/>
  <c r="O1451" i="1"/>
  <c r="C1256" i="1"/>
  <c r="D1256" i="1"/>
  <c r="Z1256" i="1" s="1"/>
  <c r="E1256" i="1"/>
  <c r="F1256" i="1"/>
  <c r="AA1256" i="1" s="1"/>
  <c r="G1256" i="1"/>
  <c r="H1256" i="1"/>
  <c r="I1256" i="1"/>
  <c r="J1256" i="1"/>
  <c r="K1256" i="1"/>
  <c r="O1256" i="1"/>
  <c r="C1349" i="1"/>
  <c r="D1349" i="1"/>
  <c r="Z1349" i="1" s="1"/>
  <c r="E1349" i="1"/>
  <c r="F1349" i="1"/>
  <c r="AA1349" i="1" s="1"/>
  <c r="G1349" i="1"/>
  <c r="H1349" i="1"/>
  <c r="I1349" i="1"/>
  <c r="J1349" i="1"/>
  <c r="K1349" i="1"/>
  <c r="O1349" i="1"/>
  <c r="C1545" i="1"/>
  <c r="D1545" i="1"/>
  <c r="Z1545" i="1" s="1"/>
  <c r="E1545" i="1"/>
  <c r="F1545" i="1"/>
  <c r="AA1545" i="1" s="1"/>
  <c r="G1545" i="1"/>
  <c r="H1545" i="1"/>
  <c r="I1545" i="1"/>
  <c r="J1545" i="1"/>
  <c r="K1545" i="1"/>
  <c r="O1545" i="1"/>
  <c r="C1298" i="1"/>
  <c r="D1298" i="1"/>
  <c r="Z1298" i="1" s="1"/>
  <c r="E1298" i="1"/>
  <c r="F1298" i="1"/>
  <c r="AA1298" i="1" s="1"/>
  <c r="G1298" i="1"/>
  <c r="H1298" i="1"/>
  <c r="I1298" i="1"/>
  <c r="J1298" i="1"/>
  <c r="K1298" i="1"/>
  <c r="O1298" i="1"/>
  <c r="C1534" i="1"/>
  <c r="D1534" i="1"/>
  <c r="Z1534" i="1" s="1"/>
  <c r="E1534" i="1"/>
  <c r="F1534" i="1"/>
  <c r="AA1534" i="1" s="1"/>
  <c r="G1534" i="1"/>
  <c r="H1534" i="1"/>
  <c r="I1534" i="1"/>
  <c r="J1534" i="1"/>
  <c r="K1534" i="1"/>
  <c r="O1534" i="1"/>
  <c r="C1361" i="1"/>
  <c r="D1361" i="1"/>
  <c r="Z1361" i="1" s="1"/>
  <c r="E1361" i="1"/>
  <c r="F1361" i="1"/>
  <c r="AA1361" i="1" s="1"/>
  <c r="G1361" i="1"/>
  <c r="H1361" i="1"/>
  <c r="I1361" i="1"/>
  <c r="J1361" i="1"/>
  <c r="K1361" i="1"/>
  <c r="O1361" i="1"/>
  <c r="C1512" i="1"/>
  <c r="D1512" i="1"/>
  <c r="Z1512" i="1" s="1"/>
  <c r="E1512" i="1"/>
  <c r="F1512" i="1"/>
  <c r="AA1512" i="1" s="1"/>
  <c r="G1512" i="1"/>
  <c r="H1512" i="1"/>
  <c r="I1512" i="1"/>
  <c r="J1512" i="1"/>
  <c r="K1512" i="1"/>
  <c r="O1512" i="1"/>
  <c r="C1504" i="1"/>
  <c r="D1504" i="1"/>
  <c r="Z1504" i="1" s="1"/>
  <c r="E1504" i="1"/>
  <c r="F1504" i="1"/>
  <c r="AA1504" i="1" s="1"/>
  <c r="G1504" i="1"/>
  <c r="H1504" i="1"/>
  <c r="I1504" i="1"/>
  <c r="J1504" i="1"/>
  <c r="K1504" i="1"/>
  <c r="O1504" i="1"/>
  <c r="C1273" i="1"/>
  <c r="D1273" i="1"/>
  <c r="Z1273" i="1" s="1"/>
  <c r="E1273" i="1"/>
  <c r="F1273" i="1"/>
  <c r="AA1273" i="1" s="1"/>
  <c r="G1273" i="1"/>
  <c r="H1273" i="1"/>
  <c r="I1273" i="1"/>
  <c r="J1273" i="1"/>
  <c r="K1273" i="1"/>
  <c r="O1273" i="1"/>
  <c r="C1445" i="1"/>
  <c r="D1445" i="1"/>
  <c r="Z1445" i="1" s="1"/>
  <c r="E1445" i="1"/>
  <c r="F1445" i="1"/>
  <c r="AA1445" i="1" s="1"/>
  <c r="G1445" i="1"/>
  <c r="H1445" i="1"/>
  <c r="I1445" i="1"/>
  <c r="J1445" i="1"/>
  <c r="K1445" i="1"/>
  <c r="O1445" i="1"/>
  <c r="C1418" i="1"/>
  <c r="D1418" i="1"/>
  <c r="Z1418" i="1" s="1"/>
  <c r="E1418" i="1"/>
  <c r="F1418" i="1"/>
  <c r="AA1418" i="1" s="1"/>
  <c r="G1418" i="1"/>
  <c r="H1418" i="1"/>
  <c r="I1418" i="1"/>
  <c r="J1418" i="1"/>
  <c r="K1418" i="1"/>
  <c r="O1418" i="1"/>
  <c r="C1372" i="1"/>
  <c r="D1372" i="1"/>
  <c r="Z1372" i="1" s="1"/>
  <c r="E1372" i="1"/>
  <c r="F1372" i="1"/>
  <c r="AA1372" i="1" s="1"/>
  <c r="G1372" i="1"/>
  <c r="H1372" i="1"/>
  <c r="I1372" i="1"/>
  <c r="J1372" i="1"/>
  <c r="K1372" i="1"/>
  <c r="O1372" i="1"/>
  <c r="C1513" i="1"/>
  <c r="D1513" i="1"/>
  <c r="Z1513" i="1" s="1"/>
  <c r="E1513" i="1"/>
  <c r="F1513" i="1"/>
  <c r="AA1513" i="1" s="1"/>
  <c r="G1513" i="1"/>
  <c r="H1513" i="1"/>
  <c r="I1513" i="1"/>
  <c r="J1513" i="1"/>
  <c r="K1513" i="1"/>
  <c r="O1513" i="1"/>
  <c r="C1474" i="1"/>
  <c r="D1474" i="1"/>
  <c r="Z1474" i="1" s="1"/>
  <c r="E1474" i="1"/>
  <c r="F1474" i="1"/>
  <c r="AA1474" i="1" s="1"/>
  <c r="G1474" i="1"/>
  <c r="H1474" i="1"/>
  <c r="I1474" i="1"/>
  <c r="J1474" i="1"/>
  <c r="K1474" i="1"/>
  <c r="O1474" i="1"/>
  <c r="C1594" i="1"/>
  <c r="D1594" i="1"/>
  <c r="Z1594" i="1" s="1"/>
  <c r="E1594" i="1"/>
  <c r="F1594" i="1"/>
  <c r="AA1594" i="1" s="1"/>
  <c r="G1594" i="1"/>
  <c r="H1594" i="1"/>
  <c r="I1594" i="1"/>
  <c r="J1594" i="1"/>
  <c r="K1594" i="1"/>
  <c r="O1594" i="1"/>
  <c r="C1507" i="1"/>
  <c r="D1507" i="1"/>
  <c r="Z1507" i="1" s="1"/>
  <c r="E1507" i="1"/>
  <c r="F1507" i="1"/>
  <c r="AA1507" i="1" s="1"/>
  <c r="G1507" i="1"/>
  <c r="H1507" i="1"/>
  <c r="I1507" i="1"/>
  <c r="J1507" i="1"/>
  <c r="K1507" i="1"/>
  <c r="O1507" i="1"/>
  <c r="C1316" i="1"/>
  <c r="D1316" i="1"/>
  <c r="Z1316" i="1" s="1"/>
  <c r="E1316" i="1"/>
  <c r="F1316" i="1"/>
  <c r="AA1316" i="1" s="1"/>
  <c r="G1316" i="1"/>
  <c r="H1316" i="1"/>
  <c r="I1316" i="1"/>
  <c r="J1316" i="1"/>
  <c r="K1316" i="1"/>
  <c r="O1316" i="1"/>
  <c r="C1384" i="1"/>
  <c r="D1384" i="1"/>
  <c r="Z1384" i="1" s="1"/>
  <c r="E1384" i="1"/>
  <c r="F1384" i="1"/>
  <c r="AA1384" i="1" s="1"/>
  <c r="G1384" i="1"/>
  <c r="H1384" i="1"/>
  <c r="I1384" i="1"/>
  <c r="J1384" i="1"/>
  <c r="K1384" i="1"/>
  <c r="O1384" i="1"/>
  <c r="C1312" i="1"/>
  <c r="D1312" i="1"/>
  <c r="Z1312" i="1" s="1"/>
  <c r="E1312" i="1"/>
  <c r="F1312" i="1"/>
  <c r="AA1312" i="1" s="1"/>
  <c r="G1312" i="1"/>
  <c r="H1312" i="1"/>
  <c r="I1312" i="1"/>
  <c r="J1312" i="1"/>
  <c r="K1312" i="1"/>
  <c r="O1312" i="1"/>
  <c r="C1547" i="1"/>
  <c r="D1547" i="1"/>
  <c r="Z1547" i="1" s="1"/>
  <c r="E1547" i="1"/>
  <c r="F1547" i="1"/>
  <c r="AA1547" i="1" s="1"/>
  <c r="G1547" i="1"/>
  <c r="H1547" i="1"/>
  <c r="I1547" i="1"/>
  <c r="J1547" i="1"/>
  <c r="K1547" i="1"/>
  <c r="O1547" i="1"/>
  <c r="C1634" i="1"/>
  <c r="D1634" i="1"/>
  <c r="Z1634" i="1" s="1"/>
  <c r="E1634" i="1"/>
  <c r="F1634" i="1"/>
  <c r="AA1634" i="1" s="1"/>
  <c r="G1634" i="1"/>
  <c r="H1634" i="1"/>
  <c r="I1634" i="1"/>
  <c r="J1634" i="1"/>
  <c r="K1634" i="1"/>
  <c r="O1634" i="1"/>
  <c r="C1441" i="1"/>
  <c r="D1441" i="1"/>
  <c r="Z1441" i="1" s="1"/>
  <c r="E1441" i="1"/>
  <c r="F1441" i="1"/>
  <c r="AA1441" i="1" s="1"/>
  <c r="G1441" i="1"/>
  <c r="H1441" i="1"/>
  <c r="I1441" i="1"/>
  <c r="J1441" i="1"/>
  <c r="K1441" i="1"/>
  <c r="O1441" i="1"/>
  <c r="C1502" i="1"/>
  <c r="D1502" i="1"/>
  <c r="Z1502" i="1" s="1"/>
  <c r="E1502" i="1"/>
  <c r="F1502" i="1"/>
  <c r="AA1502" i="1" s="1"/>
  <c r="G1502" i="1"/>
  <c r="H1502" i="1"/>
  <c r="I1502" i="1"/>
  <c r="J1502" i="1"/>
  <c r="K1502" i="1"/>
  <c r="O1502" i="1"/>
  <c r="C1264" i="1"/>
  <c r="D1264" i="1"/>
  <c r="Z1264" i="1" s="1"/>
  <c r="E1264" i="1"/>
  <c r="F1264" i="1"/>
  <c r="AA1264" i="1" s="1"/>
  <c r="G1264" i="1"/>
  <c r="H1264" i="1"/>
  <c r="I1264" i="1"/>
  <c r="J1264" i="1"/>
  <c r="K1264" i="1"/>
  <c r="O1264" i="1"/>
  <c r="C1606" i="1"/>
  <c r="D1606" i="1"/>
  <c r="Z1606" i="1" s="1"/>
  <c r="E1606" i="1"/>
  <c r="F1606" i="1"/>
  <c r="AA1606" i="1" s="1"/>
  <c r="G1606" i="1"/>
  <c r="H1606" i="1"/>
  <c r="I1606" i="1"/>
  <c r="J1606" i="1"/>
  <c r="K1606" i="1"/>
  <c r="O1606" i="1"/>
  <c r="C1331" i="1"/>
  <c r="D1331" i="1"/>
  <c r="Z1331" i="1" s="1"/>
  <c r="E1331" i="1"/>
  <c r="F1331" i="1"/>
  <c r="AA1331" i="1" s="1"/>
  <c r="G1331" i="1"/>
  <c r="H1331" i="1"/>
  <c r="I1331" i="1"/>
  <c r="J1331" i="1"/>
  <c r="K1331" i="1"/>
  <c r="O1331" i="1"/>
  <c r="C1401" i="1"/>
  <c r="D1401" i="1"/>
  <c r="Z1401" i="1" s="1"/>
  <c r="E1401" i="1"/>
  <c r="F1401" i="1"/>
  <c r="AA1401" i="1" s="1"/>
  <c r="G1401" i="1"/>
  <c r="H1401" i="1"/>
  <c r="I1401" i="1"/>
  <c r="J1401" i="1"/>
  <c r="K1401" i="1"/>
  <c r="O1401" i="1"/>
  <c r="C1306" i="1"/>
  <c r="D1306" i="1"/>
  <c r="Z1306" i="1" s="1"/>
  <c r="E1306" i="1"/>
  <c r="F1306" i="1"/>
  <c r="AA1306" i="1" s="1"/>
  <c r="G1306" i="1"/>
  <c r="H1306" i="1"/>
  <c r="I1306" i="1"/>
  <c r="J1306" i="1"/>
  <c r="K1306" i="1"/>
  <c r="O1306" i="1"/>
  <c r="C1417" i="1"/>
  <c r="D1417" i="1"/>
  <c r="Z1417" i="1" s="1"/>
  <c r="E1417" i="1"/>
  <c r="F1417" i="1"/>
  <c r="AA1417" i="1" s="1"/>
  <c r="G1417" i="1"/>
  <c r="H1417" i="1"/>
  <c r="I1417" i="1"/>
  <c r="J1417" i="1"/>
  <c r="K1417" i="1"/>
  <c r="O1417" i="1"/>
  <c r="C1322" i="1"/>
  <c r="D1322" i="1"/>
  <c r="Z1322" i="1" s="1"/>
  <c r="E1322" i="1"/>
  <c r="F1322" i="1"/>
  <c r="AA1322" i="1" s="1"/>
  <c r="G1322" i="1"/>
  <c r="H1322" i="1"/>
  <c r="I1322" i="1"/>
  <c r="J1322" i="1"/>
  <c r="K1322" i="1"/>
  <c r="O1322" i="1"/>
  <c r="C1641" i="1"/>
  <c r="D1641" i="1"/>
  <c r="Z1641" i="1" s="1"/>
  <c r="E1641" i="1"/>
  <c r="F1641" i="1"/>
  <c r="AA1641" i="1" s="1"/>
  <c r="G1641" i="1"/>
  <c r="H1641" i="1"/>
  <c r="I1641" i="1"/>
  <c r="J1641" i="1"/>
  <c r="K1641" i="1"/>
  <c r="O1641" i="1"/>
  <c r="C1530" i="1"/>
  <c r="D1530" i="1"/>
  <c r="Z1530" i="1" s="1"/>
  <c r="E1530" i="1"/>
  <c r="F1530" i="1"/>
  <c r="AA1530" i="1" s="1"/>
  <c r="G1530" i="1"/>
  <c r="H1530" i="1"/>
  <c r="I1530" i="1"/>
  <c r="J1530" i="1"/>
  <c r="K1530" i="1"/>
  <c r="O1530" i="1"/>
  <c r="C1275" i="1"/>
  <c r="D1275" i="1"/>
  <c r="Z1275" i="1" s="1"/>
  <c r="E1275" i="1"/>
  <c r="F1275" i="1"/>
  <c r="AA1275" i="1" s="1"/>
  <c r="G1275" i="1"/>
  <c r="H1275" i="1"/>
  <c r="I1275" i="1"/>
  <c r="J1275" i="1"/>
  <c r="K1275" i="1"/>
  <c r="O1275" i="1"/>
  <c r="C1452" i="1"/>
  <c r="D1452" i="1"/>
  <c r="Z1452" i="1" s="1"/>
  <c r="E1452" i="1"/>
  <c r="F1452" i="1"/>
  <c r="AA1452" i="1" s="1"/>
  <c r="G1452" i="1"/>
  <c r="H1452" i="1"/>
  <c r="I1452" i="1"/>
  <c r="J1452" i="1"/>
  <c r="K1452" i="1"/>
  <c r="O1452" i="1"/>
  <c r="C1618" i="1"/>
  <c r="D1618" i="1"/>
  <c r="Z1618" i="1" s="1"/>
  <c r="E1618" i="1"/>
  <c r="F1618" i="1"/>
  <c r="AA1618" i="1" s="1"/>
  <c r="G1618" i="1"/>
  <c r="H1618" i="1"/>
  <c r="I1618" i="1"/>
  <c r="J1618" i="1"/>
  <c r="K1618" i="1"/>
  <c r="O1618" i="1"/>
  <c r="C1645" i="1"/>
  <c r="D1645" i="1"/>
  <c r="Z1645" i="1" s="1"/>
  <c r="E1645" i="1"/>
  <c r="F1645" i="1"/>
  <c r="AA1645" i="1" s="1"/>
  <c r="G1645" i="1"/>
  <c r="H1645" i="1"/>
  <c r="I1645" i="1"/>
  <c r="J1645" i="1"/>
  <c r="K1645" i="1"/>
  <c r="O1645" i="1"/>
  <c r="C1310" i="1"/>
  <c r="D1310" i="1"/>
  <c r="Z1310" i="1" s="1"/>
  <c r="E1310" i="1"/>
  <c r="F1310" i="1"/>
  <c r="AA1310" i="1" s="1"/>
  <c r="G1310" i="1"/>
  <c r="H1310" i="1"/>
  <c r="I1310" i="1"/>
  <c r="J1310" i="1"/>
  <c r="K1310" i="1"/>
  <c r="O1310" i="1"/>
  <c r="C1235" i="1"/>
  <c r="D1235" i="1"/>
  <c r="Z1235" i="1" s="1"/>
  <c r="E1235" i="1"/>
  <c r="F1235" i="1"/>
  <c r="AA1235" i="1" s="1"/>
  <c r="G1235" i="1"/>
  <c r="H1235" i="1"/>
  <c r="I1235" i="1"/>
  <c r="J1235" i="1"/>
  <c r="K1235" i="1"/>
  <c r="O1235" i="1"/>
  <c r="C1458" i="1"/>
  <c r="D1458" i="1"/>
  <c r="Z1458" i="1" s="1"/>
  <c r="E1458" i="1"/>
  <c r="F1458" i="1"/>
  <c r="AA1458" i="1" s="1"/>
  <c r="G1458" i="1"/>
  <c r="H1458" i="1"/>
  <c r="I1458" i="1"/>
  <c r="J1458" i="1"/>
  <c r="K1458" i="1"/>
  <c r="O1458" i="1"/>
  <c r="C1582" i="1"/>
  <c r="D1582" i="1"/>
  <c r="Z1582" i="1" s="1"/>
  <c r="E1582" i="1"/>
  <c r="F1582" i="1"/>
  <c r="AA1582" i="1" s="1"/>
  <c r="G1582" i="1"/>
  <c r="H1582" i="1"/>
  <c r="I1582" i="1"/>
  <c r="J1582" i="1"/>
  <c r="K1582" i="1"/>
  <c r="O1582" i="1"/>
  <c r="C1369" i="1"/>
  <c r="D1369" i="1"/>
  <c r="Z1369" i="1" s="1"/>
  <c r="E1369" i="1"/>
  <c r="F1369" i="1"/>
  <c r="AA1369" i="1" s="1"/>
  <c r="G1369" i="1"/>
  <c r="H1369" i="1"/>
  <c r="I1369" i="1"/>
  <c r="J1369" i="1"/>
  <c r="K1369" i="1"/>
  <c r="O1369" i="1"/>
  <c r="C1391" i="1"/>
  <c r="D1391" i="1"/>
  <c r="Z1391" i="1" s="1"/>
  <c r="E1391" i="1"/>
  <c r="F1391" i="1"/>
  <c r="AA1391" i="1" s="1"/>
  <c r="G1391" i="1"/>
  <c r="H1391" i="1"/>
  <c r="I1391" i="1"/>
  <c r="J1391" i="1"/>
  <c r="K1391" i="1"/>
  <c r="O1391" i="1"/>
  <c r="C1489" i="1"/>
  <c r="D1489" i="1"/>
  <c r="Z1489" i="1" s="1"/>
  <c r="E1489" i="1"/>
  <c r="F1489" i="1"/>
  <c r="AA1489" i="1" s="1"/>
  <c r="G1489" i="1"/>
  <c r="H1489" i="1"/>
  <c r="I1489" i="1"/>
  <c r="J1489" i="1"/>
  <c r="K1489" i="1"/>
  <c r="O1489" i="1"/>
  <c r="C1495" i="1"/>
  <c r="D1495" i="1"/>
  <c r="Z1495" i="1" s="1"/>
  <c r="E1495" i="1"/>
  <c r="F1495" i="1"/>
  <c r="AA1495" i="1" s="1"/>
  <c r="G1495" i="1"/>
  <c r="H1495" i="1"/>
  <c r="I1495" i="1"/>
  <c r="J1495" i="1"/>
  <c r="K1495" i="1"/>
  <c r="O1495" i="1"/>
  <c r="C1622" i="1"/>
  <c r="D1622" i="1"/>
  <c r="Z1622" i="1" s="1"/>
  <c r="E1622" i="1"/>
  <c r="F1622" i="1"/>
  <c r="AA1622" i="1" s="1"/>
  <c r="G1622" i="1"/>
  <c r="H1622" i="1"/>
  <c r="I1622" i="1"/>
  <c r="J1622" i="1"/>
  <c r="K1622" i="1"/>
  <c r="O1622" i="1"/>
  <c r="C1633" i="1"/>
  <c r="D1633" i="1"/>
  <c r="Z1633" i="1" s="1"/>
  <c r="E1633" i="1"/>
  <c r="F1633" i="1"/>
  <c r="AA1633" i="1" s="1"/>
  <c r="G1633" i="1"/>
  <c r="H1633" i="1"/>
  <c r="I1633" i="1"/>
  <c r="J1633" i="1"/>
  <c r="K1633" i="1"/>
  <c r="O1633" i="1"/>
  <c r="C1436" i="1"/>
  <c r="D1436" i="1"/>
  <c r="Z1436" i="1" s="1"/>
  <c r="E1436" i="1"/>
  <c r="F1436" i="1"/>
  <c r="AA1436" i="1" s="1"/>
  <c r="G1436" i="1"/>
  <c r="H1436" i="1"/>
  <c r="I1436" i="1"/>
  <c r="J1436" i="1"/>
  <c r="K1436" i="1"/>
  <c r="O1436" i="1"/>
  <c r="C1587" i="1"/>
  <c r="D1587" i="1"/>
  <c r="Z1587" i="1" s="1"/>
  <c r="E1587" i="1"/>
  <c r="F1587" i="1"/>
  <c r="AA1587" i="1" s="1"/>
  <c r="G1587" i="1"/>
  <c r="H1587" i="1"/>
  <c r="I1587" i="1"/>
  <c r="J1587" i="1"/>
  <c r="K1587" i="1"/>
  <c r="O1587" i="1"/>
  <c r="C1517" i="1"/>
  <c r="D1517" i="1"/>
  <c r="Z1517" i="1" s="1"/>
  <c r="E1517" i="1"/>
  <c r="F1517" i="1"/>
  <c r="AA1517" i="1" s="1"/>
  <c r="G1517" i="1"/>
  <c r="H1517" i="1"/>
  <c r="I1517" i="1"/>
  <c r="J1517" i="1"/>
  <c r="K1517" i="1"/>
  <c r="O1517" i="1"/>
  <c r="C1265" i="1"/>
  <c r="D1265" i="1"/>
  <c r="Z1265" i="1" s="1"/>
  <c r="E1265" i="1"/>
  <c r="F1265" i="1"/>
  <c r="AA1265" i="1" s="1"/>
  <c r="G1265" i="1"/>
  <c r="H1265" i="1"/>
  <c r="I1265" i="1"/>
  <c r="J1265" i="1"/>
  <c r="K1265" i="1"/>
  <c r="O1265" i="1"/>
  <c r="C1540" i="1"/>
  <c r="D1540" i="1"/>
  <c r="Z1540" i="1" s="1"/>
  <c r="E1540" i="1"/>
  <c r="F1540" i="1"/>
  <c r="AA1540" i="1" s="1"/>
  <c r="G1540" i="1"/>
  <c r="H1540" i="1"/>
  <c r="I1540" i="1"/>
  <c r="J1540" i="1"/>
  <c r="K1540" i="1"/>
  <c r="O1540" i="1"/>
  <c r="C1574" i="1"/>
  <c r="D1574" i="1"/>
  <c r="Z1574" i="1" s="1"/>
  <c r="E1574" i="1"/>
  <c r="F1574" i="1"/>
  <c r="AA1574" i="1" s="1"/>
  <c r="G1574" i="1"/>
  <c r="H1574" i="1"/>
  <c r="I1574" i="1"/>
  <c r="J1574" i="1"/>
  <c r="K1574" i="1"/>
  <c r="O1574" i="1"/>
  <c r="C1302" i="1"/>
  <c r="D1302" i="1"/>
  <c r="Z1302" i="1" s="1"/>
  <c r="E1302" i="1"/>
  <c r="F1302" i="1"/>
  <c r="AA1302" i="1" s="1"/>
  <c r="G1302" i="1"/>
  <c r="H1302" i="1"/>
  <c r="I1302" i="1"/>
  <c r="J1302" i="1"/>
  <c r="K1302" i="1"/>
  <c r="O1302" i="1"/>
  <c r="C1503" i="1"/>
  <c r="D1503" i="1"/>
  <c r="Z1503" i="1" s="1"/>
  <c r="E1503" i="1"/>
  <c r="F1503" i="1"/>
  <c r="AA1503" i="1" s="1"/>
  <c r="G1503" i="1"/>
  <c r="H1503" i="1"/>
  <c r="I1503" i="1"/>
  <c r="J1503" i="1"/>
  <c r="K1503" i="1"/>
  <c r="O1503" i="1"/>
  <c r="C1640" i="1"/>
  <c r="D1640" i="1"/>
  <c r="Z1640" i="1" s="1"/>
  <c r="E1640" i="1"/>
  <c r="F1640" i="1"/>
  <c r="AA1640" i="1" s="1"/>
  <c r="G1640" i="1"/>
  <c r="H1640" i="1"/>
  <c r="I1640" i="1"/>
  <c r="J1640" i="1"/>
  <c r="K1640" i="1"/>
  <c r="O1640" i="1"/>
  <c r="C1307" i="1"/>
  <c r="D1307" i="1"/>
  <c r="Z1307" i="1" s="1"/>
  <c r="E1307" i="1"/>
  <c r="F1307" i="1"/>
  <c r="AA1307" i="1" s="1"/>
  <c r="G1307" i="1"/>
  <c r="H1307" i="1"/>
  <c r="I1307" i="1"/>
  <c r="J1307" i="1"/>
  <c r="K1307" i="1"/>
  <c r="O1307" i="1"/>
  <c r="C1639" i="1"/>
  <c r="D1639" i="1"/>
  <c r="Z1639" i="1" s="1"/>
  <c r="E1639" i="1"/>
  <c r="F1639" i="1"/>
  <c r="AA1639" i="1" s="1"/>
  <c r="G1639" i="1"/>
  <c r="H1639" i="1"/>
  <c r="I1639" i="1"/>
  <c r="J1639" i="1"/>
  <c r="K1639" i="1"/>
  <c r="O1639" i="1"/>
  <c r="C1519" i="1"/>
  <c r="D1519" i="1"/>
  <c r="Z1519" i="1" s="1"/>
  <c r="E1519" i="1"/>
  <c r="F1519" i="1"/>
  <c r="AA1519" i="1" s="1"/>
  <c r="G1519" i="1"/>
  <c r="H1519" i="1"/>
  <c r="I1519" i="1"/>
  <c r="J1519" i="1"/>
  <c r="K1519" i="1"/>
  <c r="O1519" i="1"/>
  <c r="C1541" i="1"/>
  <c r="D1541" i="1"/>
  <c r="Z1541" i="1" s="1"/>
  <c r="E1541" i="1"/>
  <c r="F1541" i="1"/>
  <c r="AA1541" i="1" s="1"/>
  <c r="G1541" i="1"/>
  <c r="H1541" i="1"/>
  <c r="I1541" i="1"/>
  <c r="J1541" i="1"/>
  <c r="K1541" i="1"/>
  <c r="O1541" i="1"/>
  <c r="C1492" i="1"/>
  <c r="D1492" i="1"/>
  <c r="Z1492" i="1" s="1"/>
  <c r="E1492" i="1"/>
  <c r="F1492" i="1"/>
  <c r="AA1492" i="1" s="1"/>
  <c r="G1492" i="1"/>
  <c r="H1492" i="1"/>
  <c r="I1492" i="1"/>
  <c r="J1492" i="1"/>
  <c r="K1492" i="1"/>
  <c r="O1492" i="1"/>
  <c r="C1422" i="1"/>
  <c r="D1422" i="1"/>
  <c r="Z1422" i="1" s="1"/>
  <c r="E1422" i="1"/>
  <c r="F1422" i="1"/>
  <c r="AA1422" i="1" s="1"/>
  <c r="G1422" i="1"/>
  <c r="H1422" i="1"/>
  <c r="I1422" i="1"/>
  <c r="J1422" i="1"/>
  <c r="K1422" i="1"/>
  <c r="O1422" i="1"/>
  <c r="C1509" i="1"/>
  <c r="D1509" i="1"/>
  <c r="Z1509" i="1" s="1"/>
  <c r="E1509" i="1"/>
  <c r="F1509" i="1"/>
  <c r="AA1509" i="1" s="1"/>
  <c r="G1509" i="1"/>
  <c r="H1509" i="1"/>
  <c r="I1509" i="1"/>
  <c r="J1509" i="1"/>
  <c r="K1509" i="1"/>
  <c r="O1509" i="1"/>
  <c r="C1609" i="1"/>
  <c r="D1609" i="1"/>
  <c r="Z1609" i="1" s="1"/>
  <c r="E1609" i="1"/>
  <c r="F1609" i="1"/>
  <c r="AA1609" i="1" s="1"/>
  <c r="G1609" i="1"/>
  <c r="H1609" i="1"/>
  <c r="I1609" i="1"/>
  <c r="J1609" i="1"/>
  <c r="K1609" i="1"/>
  <c r="O1609" i="1"/>
  <c r="C1616" i="1"/>
  <c r="D1616" i="1"/>
  <c r="Z1616" i="1" s="1"/>
  <c r="E1616" i="1"/>
  <c r="F1616" i="1"/>
  <c r="AA1616" i="1" s="1"/>
  <c r="G1616" i="1"/>
  <c r="H1616" i="1"/>
  <c r="I1616" i="1"/>
  <c r="J1616" i="1"/>
  <c r="K1616" i="1"/>
  <c r="O1616" i="1"/>
  <c r="C1501" i="1"/>
  <c r="D1501" i="1"/>
  <c r="Z1501" i="1" s="1"/>
  <c r="E1501" i="1"/>
  <c r="F1501" i="1"/>
  <c r="AA1501" i="1" s="1"/>
  <c r="G1501" i="1"/>
  <c r="H1501" i="1"/>
  <c r="I1501" i="1"/>
  <c r="J1501" i="1"/>
  <c r="K1501" i="1"/>
  <c r="O1501" i="1"/>
  <c r="C1560" i="1"/>
  <c r="D1560" i="1"/>
  <c r="Z1560" i="1" s="1"/>
  <c r="E1560" i="1"/>
  <c r="F1560" i="1"/>
  <c r="AA1560" i="1" s="1"/>
  <c r="G1560" i="1"/>
  <c r="H1560" i="1"/>
  <c r="I1560" i="1"/>
  <c r="J1560" i="1"/>
  <c r="K1560" i="1"/>
  <c r="O1560" i="1"/>
  <c r="C1242" i="1"/>
  <c r="D1242" i="1"/>
  <c r="Z1242" i="1" s="1"/>
  <c r="E1242" i="1"/>
  <c r="F1242" i="1"/>
  <c r="AA1242" i="1" s="1"/>
  <c r="G1242" i="1"/>
  <c r="H1242" i="1"/>
  <c r="I1242" i="1"/>
  <c r="J1242" i="1"/>
  <c r="K1242" i="1"/>
  <c r="O1242" i="1"/>
  <c r="C1470" i="1"/>
  <c r="D1470" i="1"/>
  <c r="Z1470" i="1" s="1"/>
  <c r="E1470" i="1"/>
  <c r="F1470" i="1"/>
  <c r="AA1470" i="1" s="1"/>
  <c r="G1470" i="1"/>
  <c r="H1470" i="1"/>
  <c r="I1470" i="1"/>
  <c r="J1470" i="1"/>
  <c r="K1470" i="1"/>
  <c r="O1470" i="1"/>
  <c r="C1397" i="1"/>
  <c r="D1397" i="1"/>
  <c r="Z1397" i="1" s="1"/>
  <c r="E1397" i="1"/>
  <c r="F1397" i="1"/>
  <c r="AA1397" i="1" s="1"/>
  <c r="G1397" i="1"/>
  <c r="H1397" i="1"/>
  <c r="I1397" i="1"/>
  <c r="J1397" i="1"/>
  <c r="K1397" i="1"/>
  <c r="O1397" i="1"/>
  <c r="C1347" i="1"/>
  <c r="D1347" i="1"/>
  <c r="Z1347" i="1" s="1"/>
  <c r="E1347" i="1"/>
  <c r="F1347" i="1"/>
  <c r="AA1347" i="1" s="1"/>
  <c r="G1347" i="1"/>
  <c r="H1347" i="1"/>
  <c r="I1347" i="1"/>
  <c r="J1347" i="1"/>
  <c r="K1347" i="1"/>
  <c r="O1347" i="1"/>
  <c r="C1433" i="1"/>
  <c r="D1433" i="1"/>
  <c r="Z1433" i="1" s="1"/>
  <c r="E1433" i="1"/>
  <c r="F1433" i="1"/>
  <c r="AA1433" i="1" s="1"/>
  <c r="G1433" i="1"/>
  <c r="H1433" i="1"/>
  <c r="I1433" i="1"/>
  <c r="J1433" i="1"/>
  <c r="K1433" i="1"/>
  <c r="O1433" i="1"/>
  <c r="C1431" i="1"/>
  <c r="D1431" i="1"/>
  <c r="Z1431" i="1" s="1"/>
  <c r="E1431" i="1"/>
  <c r="F1431" i="1"/>
  <c r="AA1431" i="1" s="1"/>
  <c r="G1431" i="1"/>
  <c r="H1431" i="1"/>
  <c r="I1431" i="1"/>
  <c r="J1431" i="1"/>
  <c r="K1431" i="1"/>
  <c r="O1431" i="1"/>
  <c r="C1328" i="1"/>
  <c r="D1328" i="1"/>
  <c r="Z1328" i="1" s="1"/>
  <c r="E1328" i="1"/>
  <c r="F1328" i="1"/>
  <c r="AA1328" i="1" s="1"/>
  <c r="G1328" i="1"/>
  <c r="H1328" i="1"/>
  <c r="I1328" i="1"/>
  <c r="J1328" i="1"/>
  <c r="K1328" i="1"/>
  <c r="O1328" i="1"/>
  <c r="C1329" i="1"/>
  <c r="D1329" i="1"/>
  <c r="Z1329" i="1" s="1"/>
  <c r="E1329" i="1"/>
  <c r="F1329" i="1"/>
  <c r="AA1329" i="1" s="1"/>
  <c r="G1329" i="1"/>
  <c r="H1329" i="1"/>
  <c r="I1329" i="1"/>
  <c r="J1329" i="1"/>
  <c r="K1329" i="1"/>
  <c r="O1329" i="1"/>
  <c r="C1336" i="1"/>
  <c r="D1336" i="1"/>
  <c r="Z1336" i="1" s="1"/>
  <c r="E1336" i="1"/>
  <c r="F1336" i="1"/>
  <c r="AA1336" i="1" s="1"/>
  <c r="G1336" i="1"/>
  <c r="H1336" i="1"/>
  <c r="I1336" i="1"/>
  <c r="J1336" i="1"/>
  <c r="K1336" i="1"/>
  <c r="O1336" i="1"/>
  <c r="C1429" i="1"/>
  <c r="D1429" i="1"/>
  <c r="Z1429" i="1" s="1"/>
  <c r="E1429" i="1"/>
  <c r="F1429" i="1"/>
  <c r="AA1429" i="1" s="1"/>
  <c r="G1429" i="1"/>
  <c r="H1429" i="1"/>
  <c r="I1429" i="1"/>
  <c r="J1429" i="1"/>
  <c r="K1429" i="1"/>
  <c r="O1429" i="1"/>
  <c r="C1382" i="1"/>
  <c r="D1382" i="1"/>
  <c r="Z1382" i="1" s="1"/>
  <c r="E1382" i="1"/>
  <c r="F1382" i="1"/>
  <c r="AA1382" i="1" s="1"/>
  <c r="G1382" i="1"/>
  <c r="H1382" i="1"/>
  <c r="I1382" i="1"/>
  <c r="J1382" i="1"/>
  <c r="K1382" i="1"/>
  <c r="O1382" i="1"/>
  <c r="C1282" i="1"/>
  <c r="D1282" i="1"/>
  <c r="Z1282" i="1" s="1"/>
  <c r="E1282" i="1"/>
  <c r="F1282" i="1"/>
  <c r="AA1282" i="1" s="1"/>
  <c r="G1282" i="1"/>
  <c r="H1282" i="1"/>
  <c r="I1282" i="1"/>
  <c r="J1282" i="1"/>
  <c r="K1282" i="1"/>
  <c r="O1282" i="1"/>
  <c r="C1360" i="1"/>
  <c r="D1360" i="1"/>
  <c r="Z1360" i="1" s="1"/>
  <c r="E1360" i="1"/>
  <c r="F1360" i="1"/>
  <c r="AA1360" i="1" s="1"/>
  <c r="G1360" i="1"/>
  <c r="H1360" i="1"/>
  <c r="I1360" i="1"/>
  <c r="J1360" i="1"/>
  <c r="K1360" i="1"/>
  <c r="O1360" i="1"/>
  <c r="C1400" i="1"/>
  <c r="D1400" i="1"/>
  <c r="Z1400" i="1" s="1"/>
  <c r="E1400" i="1"/>
  <c r="F1400" i="1"/>
  <c r="AA1400" i="1" s="1"/>
  <c r="G1400" i="1"/>
  <c r="H1400" i="1"/>
  <c r="I1400" i="1"/>
  <c r="J1400" i="1"/>
  <c r="K1400" i="1"/>
  <c r="O1400" i="1"/>
  <c r="C1643" i="1"/>
  <c r="D1643" i="1"/>
  <c r="Z1643" i="1" s="1"/>
  <c r="E1643" i="1"/>
  <c r="F1643" i="1"/>
  <c r="AA1643" i="1" s="1"/>
  <c r="G1643" i="1"/>
  <c r="H1643" i="1"/>
  <c r="I1643" i="1"/>
  <c r="J1643" i="1"/>
  <c r="K1643" i="1"/>
  <c r="O1643" i="1"/>
  <c r="C1464" i="1"/>
  <c r="D1464" i="1"/>
  <c r="Z1464" i="1" s="1"/>
  <c r="E1464" i="1"/>
  <c r="F1464" i="1"/>
  <c r="AA1464" i="1" s="1"/>
  <c r="G1464" i="1"/>
  <c r="H1464" i="1"/>
  <c r="I1464" i="1"/>
  <c r="J1464" i="1"/>
  <c r="K1464" i="1"/>
  <c r="O1464" i="1"/>
  <c r="C1425" i="1"/>
  <c r="D1425" i="1"/>
  <c r="Z1425" i="1" s="1"/>
  <c r="E1425" i="1"/>
  <c r="F1425" i="1"/>
  <c r="AA1425" i="1" s="1"/>
  <c r="G1425" i="1"/>
  <c r="H1425" i="1"/>
  <c r="I1425" i="1"/>
  <c r="J1425" i="1"/>
  <c r="K1425" i="1"/>
  <c r="O1425" i="1"/>
  <c r="C1447" i="1"/>
  <c r="D1447" i="1"/>
  <c r="Z1447" i="1" s="1"/>
  <c r="E1447" i="1"/>
  <c r="F1447" i="1"/>
  <c r="AA1447" i="1" s="1"/>
  <c r="G1447" i="1"/>
  <c r="H1447" i="1"/>
  <c r="I1447" i="1"/>
  <c r="J1447" i="1"/>
  <c r="K1447" i="1"/>
  <c r="O1447" i="1"/>
  <c r="C1494" i="1"/>
  <c r="D1494" i="1"/>
  <c r="Z1494" i="1" s="1"/>
  <c r="E1494" i="1"/>
  <c r="F1494" i="1"/>
  <c r="AA1494" i="1" s="1"/>
  <c r="G1494" i="1"/>
  <c r="H1494" i="1"/>
  <c r="I1494" i="1"/>
  <c r="J1494" i="1"/>
  <c r="K1494" i="1"/>
  <c r="O1494" i="1"/>
  <c r="C1409" i="1"/>
  <c r="D1409" i="1"/>
  <c r="Z1409" i="1" s="1"/>
  <c r="E1409" i="1"/>
  <c r="F1409" i="1"/>
  <c r="AA1409" i="1" s="1"/>
  <c r="G1409" i="1"/>
  <c r="H1409" i="1"/>
  <c r="I1409" i="1"/>
  <c r="J1409" i="1"/>
  <c r="K1409" i="1"/>
  <c r="O1409" i="1"/>
  <c r="C1637" i="1"/>
  <c r="D1637" i="1"/>
  <c r="Z1637" i="1" s="1"/>
  <c r="E1637" i="1"/>
  <c r="F1637" i="1"/>
  <c r="AA1637" i="1" s="1"/>
  <c r="G1637" i="1"/>
  <c r="H1637" i="1"/>
  <c r="I1637" i="1"/>
  <c r="J1637" i="1"/>
  <c r="K1637" i="1"/>
  <c r="O1637" i="1"/>
  <c r="C1620" i="1"/>
  <c r="D1620" i="1"/>
  <c r="Z1620" i="1" s="1"/>
  <c r="E1620" i="1"/>
  <c r="F1620" i="1"/>
  <c r="AA1620" i="1" s="1"/>
  <c r="G1620" i="1"/>
  <c r="H1620" i="1"/>
  <c r="I1620" i="1"/>
  <c r="J1620" i="1"/>
  <c r="K1620" i="1"/>
  <c r="O1620" i="1"/>
  <c r="C1396" i="1"/>
  <c r="D1396" i="1"/>
  <c r="Z1396" i="1" s="1"/>
  <c r="E1396" i="1"/>
  <c r="F1396" i="1"/>
  <c r="AA1396" i="1" s="1"/>
  <c r="G1396" i="1"/>
  <c r="H1396" i="1"/>
  <c r="I1396" i="1"/>
  <c r="J1396" i="1"/>
  <c r="K1396" i="1"/>
  <c r="O1396" i="1"/>
  <c r="C1570" i="1"/>
  <c r="D1570" i="1"/>
  <c r="Z1570" i="1" s="1"/>
  <c r="E1570" i="1"/>
  <c r="F1570" i="1"/>
  <c r="AA1570" i="1" s="1"/>
  <c r="G1570" i="1"/>
  <c r="H1570" i="1"/>
  <c r="I1570" i="1"/>
  <c r="J1570" i="1"/>
  <c r="K1570" i="1"/>
  <c r="O1570" i="1"/>
  <c r="C1236" i="1"/>
  <c r="D1236" i="1"/>
  <c r="Z1236" i="1" s="1"/>
  <c r="E1236" i="1"/>
  <c r="F1236" i="1"/>
  <c r="AA1236" i="1" s="1"/>
  <c r="G1236" i="1"/>
  <c r="H1236" i="1"/>
  <c r="I1236" i="1"/>
  <c r="J1236" i="1"/>
  <c r="K1236" i="1"/>
  <c r="O1236" i="1"/>
  <c r="C1321" i="1"/>
  <c r="D1321" i="1"/>
  <c r="Z1321" i="1" s="1"/>
  <c r="E1321" i="1"/>
  <c r="F1321" i="1"/>
  <c r="AA1321" i="1" s="1"/>
  <c r="G1321" i="1"/>
  <c r="H1321" i="1"/>
  <c r="I1321" i="1"/>
  <c r="J1321" i="1"/>
  <c r="K1321" i="1"/>
  <c r="O1321" i="1"/>
  <c r="C1684" i="1"/>
  <c r="D1684" i="1"/>
  <c r="Z1684" i="1" s="1"/>
  <c r="E1684" i="1"/>
  <c r="F1684" i="1"/>
  <c r="AA1684" i="1" s="1"/>
  <c r="G1684" i="1"/>
  <c r="H1684" i="1"/>
  <c r="I1684" i="1"/>
  <c r="J1684" i="1"/>
  <c r="K1684" i="1"/>
  <c r="O1684" i="1"/>
  <c r="C1675" i="1"/>
  <c r="D1675" i="1"/>
  <c r="Z1675" i="1" s="1"/>
  <c r="E1675" i="1"/>
  <c r="F1675" i="1"/>
  <c r="AA1675" i="1" s="1"/>
  <c r="G1675" i="1"/>
  <c r="H1675" i="1"/>
  <c r="I1675" i="1"/>
  <c r="J1675" i="1"/>
  <c r="K1675" i="1"/>
  <c r="O1675" i="1"/>
  <c r="C1683" i="1"/>
  <c r="D1683" i="1"/>
  <c r="Z1683" i="1" s="1"/>
  <c r="E1683" i="1"/>
  <c r="F1683" i="1"/>
  <c r="AA1683" i="1" s="1"/>
  <c r="G1683" i="1"/>
  <c r="H1683" i="1"/>
  <c r="I1683" i="1"/>
  <c r="J1683" i="1"/>
  <c r="K1683" i="1"/>
  <c r="O1683" i="1"/>
  <c r="C1696" i="1"/>
  <c r="D1696" i="1"/>
  <c r="Z1696" i="1" s="1"/>
  <c r="E1696" i="1"/>
  <c r="F1696" i="1"/>
  <c r="AA1696" i="1" s="1"/>
  <c r="G1696" i="1"/>
  <c r="H1696" i="1"/>
  <c r="I1696" i="1"/>
  <c r="J1696" i="1"/>
  <c r="K1696" i="1"/>
  <c r="O1696" i="1"/>
  <c r="C1664" i="1"/>
  <c r="D1664" i="1"/>
  <c r="Z1664" i="1" s="1"/>
  <c r="E1664" i="1"/>
  <c r="F1664" i="1"/>
  <c r="AA1664" i="1" s="1"/>
  <c r="G1664" i="1"/>
  <c r="H1664" i="1"/>
  <c r="I1664" i="1"/>
  <c r="J1664" i="1"/>
  <c r="K1664" i="1"/>
  <c r="O1664" i="1"/>
  <c r="C1677" i="1"/>
  <c r="D1677" i="1"/>
  <c r="Z1677" i="1" s="1"/>
  <c r="E1677" i="1"/>
  <c r="F1677" i="1"/>
  <c r="AA1677" i="1" s="1"/>
  <c r="G1677" i="1"/>
  <c r="H1677" i="1"/>
  <c r="I1677" i="1"/>
  <c r="J1677" i="1"/>
  <c r="K1677" i="1"/>
  <c r="O1677" i="1"/>
  <c r="C1654" i="1"/>
  <c r="D1654" i="1"/>
  <c r="Z1654" i="1" s="1"/>
  <c r="E1654" i="1"/>
  <c r="F1654" i="1"/>
  <c r="AA1654" i="1" s="1"/>
  <c r="G1654" i="1"/>
  <c r="H1654" i="1"/>
  <c r="I1654" i="1"/>
  <c r="J1654" i="1"/>
  <c r="K1654" i="1"/>
  <c r="O1654" i="1"/>
  <c r="C1674" i="1"/>
  <c r="D1674" i="1"/>
  <c r="Z1674" i="1" s="1"/>
  <c r="E1674" i="1"/>
  <c r="F1674" i="1"/>
  <c r="AA1674" i="1" s="1"/>
  <c r="G1674" i="1"/>
  <c r="H1674" i="1"/>
  <c r="I1674" i="1"/>
  <c r="J1674" i="1"/>
  <c r="K1674" i="1"/>
  <c r="O1674" i="1"/>
  <c r="C1658" i="1"/>
  <c r="D1658" i="1"/>
  <c r="Z1658" i="1" s="1"/>
  <c r="E1658" i="1"/>
  <c r="F1658" i="1"/>
  <c r="AA1658" i="1" s="1"/>
  <c r="G1658" i="1"/>
  <c r="H1658" i="1"/>
  <c r="I1658" i="1"/>
  <c r="J1658" i="1"/>
  <c r="K1658" i="1"/>
  <c r="O1658" i="1"/>
  <c r="C1687" i="1"/>
  <c r="D1687" i="1"/>
  <c r="Z1687" i="1" s="1"/>
  <c r="E1687" i="1"/>
  <c r="F1687" i="1"/>
  <c r="AA1687" i="1" s="1"/>
  <c r="G1687" i="1"/>
  <c r="H1687" i="1"/>
  <c r="I1687" i="1"/>
  <c r="J1687" i="1"/>
  <c r="K1687" i="1"/>
  <c r="O1687" i="1"/>
  <c r="C1714" i="1"/>
  <c r="D1714" i="1"/>
  <c r="Z1714" i="1" s="1"/>
  <c r="E1714" i="1"/>
  <c r="F1714" i="1"/>
  <c r="AA1714" i="1" s="1"/>
  <c r="G1714" i="1"/>
  <c r="H1714" i="1"/>
  <c r="I1714" i="1"/>
  <c r="J1714" i="1"/>
  <c r="K1714" i="1"/>
  <c r="O1714" i="1"/>
  <c r="C1666" i="1"/>
  <c r="D1666" i="1"/>
  <c r="Z1666" i="1" s="1"/>
  <c r="E1666" i="1"/>
  <c r="F1666" i="1"/>
  <c r="AA1666" i="1" s="1"/>
  <c r="G1666" i="1"/>
  <c r="H1666" i="1"/>
  <c r="I1666" i="1"/>
  <c r="J1666" i="1"/>
  <c r="K1666" i="1"/>
  <c r="O1666" i="1"/>
  <c r="C1655" i="1"/>
  <c r="D1655" i="1"/>
  <c r="Z1655" i="1" s="1"/>
  <c r="E1655" i="1"/>
  <c r="F1655" i="1"/>
  <c r="AA1655" i="1" s="1"/>
  <c r="G1655" i="1"/>
  <c r="H1655" i="1"/>
  <c r="I1655" i="1"/>
  <c r="J1655" i="1"/>
  <c r="K1655" i="1"/>
  <c r="O1655" i="1"/>
  <c r="C1688" i="1"/>
  <c r="D1688" i="1"/>
  <c r="Z1688" i="1" s="1"/>
  <c r="E1688" i="1"/>
  <c r="F1688" i="1"/>
  <c r="AA1688" i="1" s="1"/>
  <c r="G1688" i="1"/>
  <c r="H1688" i="1"/>
  <c r="I1688" i="1"/>
  <c r="J1688" i="1"/>
  <c r="K1688" i="1"/>
  <c r="O1688" i="1"/>
  <c r="C1716" i="1"/>
  <c r="D1716" i="1"/>
  <c r="Z1716" i="1" s="1"/>
  <c r="E1716" i="1"/>
  <c r="F1716" i="1"/>
  <c r="AA1716" i="1" s="1"/>
  <c r="G1716" i="1"/>
  <c r="H1716" i="1"/>
  <c r="I1716" i="1"/>
  <c r="J1716" i="1"/>
  <c r="K1716" i="1"/>
  <c r="O1716" i="1"/>
  <c r="C1676" i="1"/>
  <c r="D1676" i="1"/>
  <c r="Z1676" i="1" s="1"/>
  <c r="E1676" i="1"/>
  <c r="F1676" i="1"/>
  <c r="AA1676" i="1" s="1"/>
  <c r="G1676" i="1"/>
  <c r="H1676" i="1"/>
  <c r="I1676" i="1"/>
  <c r="J1676" i="1"/>
  <c r="K1676" i="1"/>
  <c r="O1676" i="1"/>
  <c r="C1686" i="1"/>
  <c r="D1686" i="1"/>
  <c r="Z1686" i="1" s="1"/>
  <c r="E1686" i="1"/>
  <c r="F1686" i="1"/>
  <c r="AA1686" i="1" s="1"/>
  <c r="G1686" i="1"/>
  <c r="H1686" i="1"/>
  <c r="I1686" i="1"/>
  <c r="J1686" i="1"/>
  <c r="K1686" i="1"/>
  <c r="O1686" i="1"/>
  <c r="C1711" i="1"/>
  <c r="D1711" i="1"/>
  <c r="Z1711" i="1" s="1"/>
  <c r="E1711" i="1"/>
  <c r="F1711" i="1"/>
  <c r="AA1711" i="1" s="1"/>
  <c r="G1711" i="1"/>
  <c r="H1711" i="1"/>
  <c r="I1711" i="1"/>
  <c r="J1711" i="1"/>
  <c r="K1711" i="1"/>
  <c r="O1711" i="1"/>
  <c r="C1707" i="1"/>
  <c r="D1707" i="1"/>
  <c r="Z1707" i="1" s="1"/>
  <c r="E1707" i="1"/>
  <c r="F1707" i="1"/>
  <c r="AA1707" i="1" s="1"/>
  <c r="G1707" i="1"/>
  <c r="H1707" i="1"/>
  <c r="I1707" i="1"/>
  <c r="J1707" i="1"/>
  <c r="K1707" i="1"/>
  <c r="O1707" i="1"/>
  <c r="C1697" i="1"/>
  <c r="D1697" i="1"/>
  <c r="Z1697" i="1" s="1"/>
  <c r="E1697" i="1"/>
  <c r="F1697" i="1"/>
  <c r="AA1697" i="1" s="1"/>
  <c r="G1697" i="1"/>
  <c r="H1697" i="1"/>
  <c r="I1697" i="1"/>
  <c r="J1697" i="1"/>
  <c r="K1697" i="1"/>
  <c r="O1697" i="1"/>
  <c r="C1704" i="1"/>
  <c r="D1704" i="1"/>
  <c r="Z1704" i="1" s="1"/>
  <c r="E1704" i="1"/>
  <c r="F1704" i="1"/>
  <c r="AA1704" i="1" s="1"/>
  <c r="G1704" i="1"/>
  <c r="H1704" i="1"/>
  <c r="I1704" i="1"/>
  <c r="J1704" i="1"/>
  <c r="K1704" i="1"/>
  <c r="O1704" i="1"/>
  <c r="C1695" i="1"/>
  <c r="D1695" i="1"/>
  <c r="Z1695" i="1" s="1"/>
  <c r="E1695" i="1"/>
  <c r="F1695" i="1"/>
  <c r="AA1695" i="1" s="1"/>
  <c r="G1695" i="1"/>
  <c r="H1695" i="1"/>
  <c r="I1695" i="1"/>
  <c r="J1695" i="1"/>
  <c r="K1695" i="1"/>
  <c r="O1695" i="1"/>
  <c r="C1706" i="1"/>
  <c r="D1706" i="1"/>
  <c r="Z1706" i="1" s="1"/>
  <c r="E1706" i="1"/>
  <c r="F1706" i="1"/>
  <c r="AA1706" i="1" s="1"/>
  <c r="G1706" i="1"/>
  <c r="H1706" i="1"/>
  <c r="I1706" i="1"/>
  <c r="J1706" i="1"/>
  <c r="K1706" i="1"/>
  <c r="O1706" i="1"/>
  <c r="C1660" i="1"/>
  <c r="D1660" i="1"/>
  <c r="Z1660" i="1" s="1"/>
  <c r="E1660" i="1"/>
  <c r="F1660" i="1"/>
  <c r="AA1660" i="1" s="1"/>
  <c r="G1660" i="1"/>
  <c r="H1660" i="1"/>
  <c r="I1660" i="1"/>
  <c r="J1660" i="1"/>
  <c r="K1660" i="1"/>
  <c r="O1660" i="1"/>
  <c r="C1682" i="1"/>
  <c r="D1682" i="1"/>
  <c r="Z1682" i="1" s="1"/>
  <c r="E1682" i="1"/>
  <c r="F1682" i="1"/>
  <c r="AA1682" i="1" s="1"/>
  <c r="G1682" i="1"/>
  <c r="H1682" i="1"/>
  <c r="I1682" i="1"/>
  <c r="J1682" i="1"/>
  <c r="K1682" i="1"/>
  <c r="O1682" i="1"/>
  <c r="C1700" i="1"/>
  <c r="D1700" i="1"/>
  <c r="Z1700" i="1" s="1"/>
  <c r="E1700" i="1"/>
  <c r="F1700" i="1"/>
  <c r="AA1700" i="1" s="1"/>
  <c r="G1700" i="1"/>
  <c r="H1700" i="1"/>
  <c r="I1700" i="1"/>
  <c r="J1700" i="1"/>
  <c r="K1700" i="1"/>
  <c r="O1700" i="1"/>
  <c r="C1678" i="1"/>
  <c r="D1678" i="1"/>
  <c r="Z1678" i="1" s="1"/>
  <c r="E1678" i="1"/>
  <c r="F1678" i="1"/>
  <c r="AA1678" i="1" s="1"/>
  <c r="G1678" i="1"/>
  <c r="H1678" i="1"/>
  <c r="I1678" i="1"/>
  <c r="J1678" i="1"/>
  <c r="K1678" i="1"/>
  <c r="O1678" i="1"/>
  <c r="C1668" i="1"/>
  <c r="D1668" i="1"/>
  <c r="Z1668" i="1" s="1"/>
  <c r="E1668" i="1"/>
  <c r="F1668" i="1"/>
  <c r="AA1668" i="1" s="1"/>
  <c r="G1668" i="1"/>
  <c r="H1668" i="1"/>
  <c r="I1668" i="1"/>
  <c r="J1668" i="1"/>
  <c r="K1668" i="1"/>
  <c r="O1668" i="1"/>
  <c r="C1718" i="1"/>
  <c r="D1718" i="1"/>
  <c r="Z1718" i="1" s="1"/>
  <c r="E1718" i="1"/>
  <c r="F1718" i="1"/>
  <c r="AA1718" i="1" s="1"/>
  <c r="G1718" i="1"/>
  <c r="H1718" i="1"/>
  <c r="I1718" i="1"/>
  <c r="J1718" i="1"/>
  <c r="K1718" i="1"/>
  <c r="O1718" i="1"/>
  <c r="C1689" i="1"/>
  <c r="D1689" i="1"/>
  <c r="Z1689" i="1" s="1"/>
  <c r="E1689" i="1"/>
  <c r="F1689" i="1"/>
  <c r="AA1689" i="1" s="1"/>
  <c r="G1689" i="1"/>
  <c r="H1689" i="1"/>
  <c r="I1689" i="1"/>
  <c r="J1689" i="1"/>
  <c r="K1689" i="1"/>
  <c r="O1689" i="1"/>
  <c r="C1651" i="1"/>
  <c r="D1651" i="1"/>
  <c r="Z1651" i="1" s="1"/>
  <c r="E1651" i="1"/>
  <c r="F1651" i="1"/>
  <c r="AA1651" i="1" s="1"/>
  <c r="G1651" i="1"/>
  <c r="H1651" i="1"/>
  <c r="I1651" i="1"/>
  <c r="J1651" i="1"/>
  <c r="K1651" i="1"/>
  <c r="O1651" i="1"/>
  <c r="C1662" i="1"/>
  <c r="D1662" i="1"/>
  <c r="Z1662" i="1" s="1"/>
  <c r="E1662" i="1"/>
  <c r="F1662" i="1"/>
  <c r="AA1662" i="1" s="1"/>
  <c r="G1662" i="1"/>
  <c r="H1662" i="1"/>
  <c r="I1662" i="1"/>
  <c r="J1662" i="1"/>
  <c r="K1662" i="1"/>
  <c r="O1662" i="1"/>
  <c r="C1685" i="1"/>
  <c r="D1685" i="1"/>
  <c r="Z1685" i="1" s="1"/>
  <c r="E1685" i="1"/>
  <c r="F1685" i="1"/>
  <c r="AA1685" i="1" s="1"/>
  <c r="G1685" i="1"/>
  <c r="H1685" i="1"/>
  <c r="I1685" i="1"/>
  <c r="J1685" i="1"/>
  <c r="K1685" i="1"/>
  <c r="O1685" i="1"/>
  <c r="C1659" i="1"/>
  <c r="D1659" i="1"/>
  <c r="Z1659" i="1" s="1"/>
  <c r="E1659" i="1"/>
  <c r="F1659" i="1"/>
  <c r="AA1659" i="1" s="1"/>
  <c r="G1659" i="1"/>
  <c r="H1659" i="1"/>
  <c r="I1659" i="1"/>
  <c r="J1659" i="1"/>
  <c r="K1659" i="1"/>
  <c r="O1659" i="1"/>
  <c r="C1673" i="1"/>
  <c r="D1673" i="1"/>
  <c r="Z1673" i="1" s="1"/>
  <c r="E1673" i="1"/>
  <c r="F1673" i="1"/>
  <c r="AA1673" i="1" s="1"/>
  <c r="G1673" i="1"/>
  <c r="H1673" i="1"/>
  <c r="I1673" i="1"/>
  <c r="J1673" i="1"/>
  <c r="K1673" i="1"/>
  <c r="O1673" i="1"/>
  <c r="C1667" i="1"/>
  <c r="D1667" i="1"/>
  <c r="Z1667" i="1" s="1"/>
  <c r="E1667" i="1"/>
  <c r="F1667" i="1"/>
  <c r="AA1667" i="1" s="1"/>
  <c r="G1667" i="1"/>
  <c r="H1667" i="1"/>
  <c r="I1667" i="1"/>
  <c r="J1667" i="1"/>
  <c r="K1667" i="1"/>
  <c r="O1667" i="1"/>
  <c r="C1709" i="1"/>
  <c r="D1709" i="1"/>
  <c r="Z1709" i="1" s="1"/>
  <c r="E1709" i="1"/>
  <c r="F1709" i="1"/>
  <c r="AA1709" i="1" s="1"/>
  <c r="G1709" i="1"/>
  <c r="H1709" i="1"/>
  <c r="I1709" i="1"/>
  <c r="J1709" i="1"/>
  <c r="K1709" i="1"/>
  <c r="O1709" i="1"/>
  <c r="C1713" i="1"/>
  <c r="D1713" i="1"/>
  <c r="Z1713" i="1" s="1"/>
  <c r="E1713" i="1"/>
  <c r="F1713" i="1"/>
  <c r="AA1713" i="1" s="1"/>
  <c r="G1713" i="1"/>
  <c r="H1713" i="1"/>
  <c r="I1713" i="1"/>
  <c r="J1713" i="1"/>
  <c r="K1713" i="1"/>
  <c r="O1713" i="1"/>
  <c r="C1669" i="1"/>
  <c r="D1669" i="1"/>
  <c r="Z1669" i="1" s="1"/>
  <c r="E1669" i="1"/>
  <c r="F1669" i="1"/>
  <c r="AA1669" i="1" s="1"/>
  <c r="G1669" i="1"/>
  <c r="H1669" i="1"/>
  <c r="I1669" i="1"/>
  <c r="J1669" i="1"/>
  <c r="K1669" i="1"/>
  <c r="O1669" i="1"/>
  <c r="C1656" i="1"/>
  <c r="D1656" i="1"/>
  <c r="Z1656" i="1" s="1"/>
  <c r="E1656" i="1"/>
  <c r="F1656" i="1"/>
  <c r="AA1656" i="1" s="1"/>
  <c r="G1656" i="1"/>
  <c r="H1656" i="1"/>
  <c r="I1656" i="1"/>
  <c r="J1656" i="1"/>
  <c r="K1656" i="1"/>
  <c r="O1656" i="1"/>
  <c r="C1681" i="1"/>
  <c r="D1681" i="1"/>
  <c r="Z1681" i="1" s="1"/>
  <c r="E1681" i="1"/>
  <c r="F1681" i="1"/>
  <c r="AA1681" i="1" s="1"/>
  <c r="G1681" i="1"/>
  <c r="H1681" i="1"/>
  <c r="I1681" i="1"/>
  <c r="J1681" i="1"/>
  <c r="K1681" i="1"/>
  <c r="O1681" i="1"/>
  <c r="C1693" i="1"/>
  <c r="D1693" i="1"/>
  <c r="Z1693" i="1" s="1"/>
  <c r="E1693" i="1"/>
  <c r="F1693" i="1"/>
  <c r="AA1693" i="1" s="1"/>
  <c r="G1693" i="1"/>
  <c r="H1693" i="1"/>
  <c r="I1693" i="1"/>
  <c r="J1693" i="1"/>
  <c r="K1693" i="1"/>
  <c r="O1693" i="1"/>
  <c r="C1657" i="1"/>
  <c r="D1657" i="1"/>
  <c r="Z1657" i="1" s="1"/>
  <c r="E1657" i="1"/>
  <c r="F1657" i="1"/>
  <c r="AA1657" i="1" s="1"/>
  <c r="G1657" i="1"/>
  <c r="H1657" i="1"/>
  <c r="I1657" i="1"/>
  <c r="J1657" i="1"/>
  <c r="K1657" i="1"/>
  <c r="O1657" i="1"/>
  <c r="C1698" i="1"/>
  <c r="D1698" i="1"/>
  <c r="Z1698" i="1" s="1"/>
  <c r="E1698" i="1"/>
  <c r="F1698" i="1"/>
  <c r="AA1698" i="1" s="1"/>
  <c r="G1698" i="1"/>
  <c r="H1698" i="1"/>
  <c r="I1698" i="1"/>
  <c r="J1698" i="1"/>
  <c r="K1698" i="1"/>
  <c r="O1698" i="1"/>
  <c r="C1691" i="1"/>
  <c r="D1691" i="1"/>
  <c r="Z1691" i="1" s="1"/>
  <c r="E1691" i="1"/>
  <c r="F1691" i="1"/>
  <c r="AA1691" i="1" s="1"/>
  <c r="G1691" i="1"/>
  <c r="H1691" i="1"/>
  <c r="I1691" i="1"/>
  <c r="J1691" i="1"/>
  <c r="K1691" i="1"/>
  <c r="O1691" i="1"/>
  <c r="C1699" i="1"/>
  <c r="D1699" i="1"/>
  <c r="Z1699" i="1" s="1"/>
  <c r="E1699" i="1"/>
  <c r="F1699" i="1"/>
  <c r="AA1699" i="1" s="1"/>
  <c r="G1699" i="1"/>
  <c r="H1699" i="1"/>
  <c r="I1699" i="1"/>
  <c r="J1699" i="1"/>
  <c r="K1699" i="1"/>
  <c r="O1699" i="1"/>
  <c r="C1694" i="1"/>
  <c r="D1694" i="1"/>
  <c r="Z1694" i="1" s="1"/>
  <c r="E1694" i="1"/>
  <c r="F1694" i="1"/>
  <c r="AA1694" i="1" s="1"/>
  <c r="G1694" i="1"/>
  <c r="H1694" i="1"/>
  <c r="I1694" i="1"/>
  <c r="J1694" i="1"/>
  <c r="K1694" i="1"/>
  <c r="O1694" i="1"/>
  <c r="C1703" i="1"/>
  <c r="D1703" i="1"/>
  <c r="Z1703" i="1" s="1"/>
  <c r="E1703" i="1"/>
  <c r="F1703" i="1"/>
  <c r="AA1703" i="1" s="1"/>
  <c r="G1703" i="1"/>
  <c r="H1703" i="1"/>
  <c r="I1703" i="1"/>
  <c r="J1703" i="1"/>
  <c r="K1703" i="1"/>
  <c r="O1703" i="1"/>
  <c r="C1701" i="1"/>
  <c r="D1701" i="1"/>
  <c r="Z1701" i="1" s="1"/>
  <c r="E1701" i="1"/>
  <c r="F1701" i="1"/>
  <c r="AA1701" i="1" s="1"/>
  <c r="G1701" i="1"/>
  <c r="H1701" i="1"/>
  <c r="I1701" i="1"/>
  <c r="J1701" i="1"/>
  <c r="K1701" i="1"/>
  <c r="O1701" i="1"/>
  <c r="C1708" i="1"/>
  <c r="D1708" i="1"/>
  <c r="Z1708" i="1" s="1"/>
  <c r="E1708" i="1"/>
  <c r="F1708" i="1"/>
  <c r="AA1708" i="1" s="1"/>
  <c r="G1708" i="1"/>
  <c r="H1708" i="1"/>
  <c r="I1708" i="1"/>
  <c r="J1708" i="1"/>
  <c r="K1708" i="1"/>
  <c r="O1708" i="1"/>
  <c r="C1692" i="1"/>
  <c r="D1692" i="1"/>
  <c r="Z1692" i="1" s="1"/>
  <c r="E1692" i="1"/>
  <c r="F1692" i="1"/>
  <c r="AA1692" i="1" s="1"/>
  <c r="G1692" i="1"/>
  <c r="H1692" i="1"/>
  <c r="I1692" i="1"/>
  <c r="J1692" i="1"/>
  <c r="K1692" i="1"/>
  <c r="O1692" i="1"/>
  <c r="C1715" i="1"/>
  <c r="D1715" i="1"/>
  <c r="Z1715" i="1" s="1"/>
  <c r="E1715" i="1"/>
  <c r="F1715" i="1"/>
  <c r="AA1715" i="1" s="1"/>
  <c r="G1715" i="1"/>
  <c r="H1715" i="1"/>
  <c r="I1715" i="1"/>
  <c r="J1715" i="1"/>
  <c r="K1715" i="1"/>
  <c r="O1715" i="1"/>
  <c r="C1652" i="1"/>
  <c r="D1652" i="1"/>
  <c r="Z1652" i="1" s="1"/>
  <c r="E1652" i="1"/>
  <c r="F1652" i="1"/>
  <c r="AA1652" i="1" s="1"/>
  <c r="G1652" i="1"/>
  <c r="H1652" i="1"/>
  <c r="I1652" i="1"/>
  <c r="J1652" i="1"/>
  <c r="K1652" i="1"/>
  <c r="O1652" i="1"/>
  <c r="C1672" i="1"/>
  <c r="D1672" i="1"/>
  <c r="Z1672" i="1" s="1"/>
  <c r="E1672" i="1"/>
  <c r="F1672" i="1"/>
  <c r="AA1672" i="1" s="1"/>
  <c r="G1672" i="1"/>
  <c r="H1672" i="1"/>
  <c r="I1672" i="1"/>
  <c r="J1672" i="1"/>
  <c r="K1672" i="1"/>
  <c r="O1672" i="1"/>
  <c r="C1650" i="1"/>
  <c r="D1650" i="1"/>
  <c r="Z1650" i="1" s="1"/>
  <c r="E1650" i="1"/>
  <c r="F1650" i="1"/>
  <c r="AA1650" i="1" s="1"/>
  <c r="G1650" i="1"/>
  <c r="H1650" i="1"/>
  <c r="I1650" i="1"/>
  <c r="J1650" i="1"/>
  <c r="K1650" i="1"/>
  <c r="O1650" i="1"/>
  <c r="C1712" i="1"/>
  <c r="D1712" i="1"/>
  <c r="Z1712" i="1" s="1"/>
  <c r="E1712" i="1"/>
  <c r="F1712" i="1"/>
  <c r="AA1712" i="1" s="1"/>
  <c r="G1712" i="1"/>
  <c r="H1712" i="1"/>
  <c r="I1712" i="1"/>
  <c r="J1712" i="1"/>
  <c r="K1712" i="1"/>
  <c r="O1712" i="1"/>
  <c r="C1653" i="1"/>
  <c r="D1653" i="1"/>
  <c r="Z1653" i="1" s="1"/>
  <c r="E1653" i="1"/>
  <c r="F1653" i="1"/>
  <c r="AA1653" i="1" s="1"/>
  <c r="G1653" i="1"/>
  <c r="H1653" i="1"/>
  <c r="I1653" i="1"/>
  <c r="J1653" i="1"/>
  <c r="K1653" i="1"/>
  <c r="O1653" i="1"/>
  <c r="C1661" i="1"/>
  <c r="D1661" i="1"/>
  <c r="Z1661" i="1" s="1"/>
  <c r="E1661" i="1"/>
  <c r="F1661" i="1"/>
  <c r="AA1661" i="1" s="1"/>
  <c r="G1661" i="1"/>
  <c r="H1661" i="1"/>
  <c r="I1661" i="1"/>
  <c r="J1661" i="1"/>
  <c r="K1661" i="1"/>
  <c r="O1661" i="1"/>
  <c r="C1717" i="1"/>
  <c r="D1717" i="1"/>
  <c r="Z1717" i="1" s="1"/>
  <c r="E1717" i="1"/>
  <c r="F1717" i="1"/>
  <c r="AA1717" i="1" s="1"/>
  <c r="G1717" i="1"/>
  <c r="H1717" i="1"/>
  <c r="I1717" i="1"/>
  <c r="J1717" i="1"/>
  <c r="K1717" i="1"/>
  <c r="O1717" i="1"/>
  <c r="C1679" i="1"/>
  <c r="D1679" i="1"/>
  <c r="Z1679" i="1" s="1"/>
  <c r="E1679" i="1"/>
  <c r="F1679" i="1"/>
  <c r="AA1679" i="1" s="1"/>
  <c r="G1679" i="1"/>
  <c r="H1679" i="1"/>
  <c r="I1679" i="1"/>
  <c r="J1679" i="1"/>
  <c r="K1679" i="1"/>
  <c r="O1679" i="1"/>
  <c r="C1680" i="1"/>
  <c r="D1680" i="1"/>
  <c r="Z1680" i="1" s="1"/>
  <c r="E1680" i="1"/>
  <c r="F1680" i="1"/>
  <c r="AA1680" i="1" s="1"/>
  <c r="G1680" i="1"/>
  <c r="H1680" i="1"/>
  <c r="I1680" i="1"/>
  <c r="J1680" i="1"/>
  <c r="K1680" i="1"/>
  <c r="O1680" i="1"/>
  <c r="C1670" i="1"/>
  <c r="D1670" i="1"/>
  <c r="Z1670" i="1" s="1"/>
  <c r="E1670" i="1"/>
  <c r="F1670" i="1"/>
  <c r="AA1670" i="1" s="1"/>
  <c r="G1670" i="1"/>
  <c r="H1670" i="1"/>
  <c r="I1670" i="1"/>
  <c r="J1670" i="1"/>
  <c r="K1670" i="1"/>
  <c r="O1670" i="1"/>
  <c r="C1663" i="1"/>
  <c r="D1663" i="1"/>
  <c r="Z1663" i="1" s="1"/>
  <c r="E1663" i="1"/>
  <c r="F1663" i="1"/>
  <c r="AA1663" i="1" s="1"/>
  <c r="G1663" i="1"/>
  <c r="H1663" i="1"/>
  <c r="I1663" i="1"/>
  <c r="J1663" i="1"/>
  <c r="K1663" i="1"/>
  <c r="O1663" i="1"/>
  <c r="C1671" i="1"/>
  <c r="D1671" i="1"/>
  <c r="Z1671" i="1" s="1"/>
  <c r="E1671" i="1"/>
  <c r="F1671" i="1"/>
  <c r="AA1671" i="1" s="1"/>
  <c r="G1671" i="1"/>
  <c r="H1671" i="1"/>
  <c r="I1671" i="1"/>
  <c r="J1671" i="1"/>
  <c r="K1671" i="1"/>
  <c r="O1671" i="1"/>
  <c r="C1690" i="1"/>
  <c r="D1690" i="1"/>
  <c r="Z1690" i="1" s="1"/>
  <c r="E1690" i="1"/>
  <c r="F1690" i="1"/>
  <c r="AA1690" i="1" s="1"/>
  <c r="G1690" i="1"/>
  <c r="H1690" i="1"/>
  <c r="I1690" i="1"/>
  <c r="J1690" i="1"/>
  <c r="K1690" i="1"/>
  <c r="O1690" i="1"/>
  <c r="C1710" i="1"/>
  <c r="D1710" i="1"/>
  <c r="Z1710" i="1" s="1"/>
  <c r="E1710" i="1"/>
  <c r="F1710" i="1"/>
  <c r="AA1710" i="1" s="1"/>
  <c r="G1710" i="1"/>
  <c r="H1710" i="1"/>
  <c r="I1710" i="1"/>
  <c r="J1710" i="1"/>
  <c r="K1710" i="1"/>
  <c r="O1710" i="1"/>
  <c r="C1665" i="1"/>
  <c r="D1665" i="1"/>
  <c r="Z1665" i="1" s="1"/>
  <c r="E1665" i="1"/>
  <c r="F1665" i="1"/>
  <c r="AA1665" i="1" s="1"/>
  <c r="G1665" i="1"/>
  <c r="H1665" i="1"/>
  <c r="I1665" i="1"/>
  <c r="J1665" i="1"/>
  <c r="K1665" i="1"/>
  <c r="O1665" i="1"/>
  <c r="C1705" i="1"/>
  <c r="D1705" i="1"/>
  <c r="Z1705" i="1" s="1"/>
  <c r="E1705" i="1"/>
  <c r="F1705" i="1"/>
  <c r="AA1705" i="1" s="1"/>
  <c r="G1705" i="1"/>
  <c r="H1705" i="1"/>
  <c r="I1705" i="1"/>
  <c r="J1705" i="1"/>
  <c r="K1705" i="1"/>
  <c r="O1705" i="1"/>
  <c r="C1702" i="1"/>
  <c r="D1702" i="1"/>
  <c r="Z1702" i="1" s="1"/>
  <c r="E1702" i="1"/>
  <c r="F1702" i="1"/>
  <c r="AA1702" i="1" s="1"/>
  <c r="G1702" i="1"/>
  <c r="H1702" i="1"/>
  <c r="I1702" i="1"/>
  <c r="J1702" i="1"/>
  <c r="K1702" i="1"/>
  <c r="O1702" i="1"/>
  <c r="C1769" i="1"/>
  <c r="D1769" i="1"/>
  <c r="Z1769" i="1" s="1"/>
  <c r="E1769" i="1"/>
  <c r="F1769" i="1"/>
  <c r="AA1769" i="1" s="1"/>
  <c r="G1769" i="1"/>
  <c r="H1769" i="1"/>
  <c r="I1769" i="1"/>
  <c r="J1769" i="1"/>
  <c r="K1769" i="1"/>
  <c r="O1769" i="1"/>
  <c r="C1816" i="1"/>
  <c r="D1816" i="1"/>
  <c r="Z1816" i="1" s="1"/>
  <c r="E1816" i="1"/>
  <c r="F1816" i="1"/>
  <c r="AA1816" i="1" s="1"/>
  <c r="G1816" i="1"/>
  <c r="H1816" i="1"/>
  <c r="I1816" i="1"/>
  <c r="J1816" i="1"/>
  <c r="K1816" i="1"/>
  <c r="O1816" i="1"/>
  <c r="C1860" i="1"/>
  <c r="D1860" i="1"/>
  <c r="Z1860" i="1" s="1"/>
  <c r="E1860" i="1"/>
  <c r="F1860" i="1"/>
  <c r="AA1860" i="1" s="1"/>
  <c r="G1860" i="1"/>
  <c r="H1860" i="1"/>
  <c r="I1860" i="1"/>
  <c r="J1860" i="1"/>
  <c r="K1860" i="1"/>
  <c r="O1860" i="1"/>
  <c r="C1734" i="1"/>
  <c r="D1734" i="1"/>
  <c r="Z1734" i="1" s="1"/>
  <c r="E1734" i="1"/>
  <c r="F1734" i="1"/>
  <c r="AA1734" i="1" s="1"/>
  <c r="G1734" i="1"/>
  <c r="H1734" i="1"/>
  <c r="I1734" i="1"/>
  <c r="J1734" i="1"/>
  <c r="K1734" i="1"/>
  <c r="O1734" i="1"/>
  <c r="C1781" i="1"/>
  <c r="D1781" i="1"/>
  <c r="Z1781" i="1" s="1"/>
  <c r="E1781" i="1"/>
  <c r="F1781" i="1"/>
  <c r="AA1781" i="1" s="1"/>
  <c r="G1781" i="1"/>
  <c r="H1781" i="1"/>
  <c r="I1781" i="1"/>
  <c r="J1781" i="1"/>
  <c r="K1781" i="1"/>
  <c r="O1781" i="1"/>
  <c r="C1722" i="1"/>
  <c r="D1722" i="1"/>
  <c r="Z1722" i="1" s="1"/>
  <c r="E1722" i="1"/>
  <c r="F1722" i="1"/>
  <c r="AA1722" i="1" s="1"/>
  <c r="G1722" i="1"/>
  <c r="H1722" i="1"/>
  <c r="I1722" i="1"/>
  <c r="J1722" i="1"/>
  <c r="K1722" i="1"/>
  <c r="O1722" i="1"/>
  <c r="C1853" i="1"/>
  <c r="D1853" i="1"/>
  <c r="Z1853" i="1" s="1"/>
  <c r="E1853" i="1"/>
  <c r="F1853" i="1"/>
  <c r="AA1853" i="1" s="1"/>
  <c r="G1853" i="1"/>
  <c r="H1853" i="1"/>
  <c r="I1853" i="1"/>
  <c r="J1853" i="1"/>
  <c r="K1853" i="1"/>
  <c r="O1853" i="1"/>
  <c r="C1749" i="1"/>
  <c r="D1749" i="1"/>
  <c r="Z1749" i="1" s="1"/>
  <c r="E1749" i="1"/>
  <c r="F1749" i="1"/>
  <c r="AA1749" i="1" s="1"/>
  <c r="G1749" i="1"/>
  <c r="H1749" i="1"/>
  <c r="I1749" i="1"/>
  <c r="J1749" i="1"/>
  <c r="K1749" i="1"/>
  <c r="O1749" i="1"/>
  <c r="C1725" i="1"/>
  <c r="D1725" i="1"/>
  <c r="Z1725" i="1" s="1"/>
  <c r="E1725" i="1"/>
  <c r="F1725" i="1"/>
  <c r="AA1725" i="1" s="1"/>
  <c r="G1725" i="1"/>
  <c r="H1725" i="1"/>
  <c r="I1725" i="1"/>
  <c r="J1725" i="1"/>
  <c r="K1725" i="1"/>
  <c r="O1725" i="1"/>
  <c r="C1839" i="1"/>
  <c r="D1839" i="1"/>
  <c r="Z1839" i="1" s="1"/>
  <c r="E1839" i="1"/>
  <c r="F1839" i="1"/>
  <c r="AA1839" i="1" s="1"/>
  <c r="G1839" i="1"/>
  <c r="H1839" i="1"/>
  <c r="I1839" i="1"/>
  <c r="J1839" i="1"/>
  <c r="K1839" i="1"/>
  <c r="O1839" i="1"/>
  <c r="C1726" i="1"/>
  <c r="D1726" i="1"/>
  <c r="Z1726" i="1" s="1"/>
  <c r="E1726" i="1"/>
  <c r="F1726" i="1"/>
  <c r="AA1726" i="1" s="1"/>
  <c r="G1726" i="1"/>
  <c r="H1726" i="1"/>
  <c r="I1726" i="1"/>
  <c r="J1726" i="1"/>
  <c r="K1726" i="1"/>
  <c r="O1726" i="1"/>
  <c r="C1831" i="1"/>
  <c r="D1831" i="1"/>
  <c r="Z1831" i="1" s="1"/>
  <c r="E1831" i="1"/>
  <c r="F1831" i="1"/>
  <c r="AA1831" i="1" s="1"/>
  <c r="G1831" i="1"/>
  <c r="H1831" i="1"/>
  <c r="I1831" i="1"/>
  <c r="J1831" i="1"/>
  <c r="K1831" i="1"/>
  <c r="O1831" i="1"/>
  <c r="C1872" i="1"/>
  <c r="D1872" i="1"/>
  <c r="Z1872" i="1" s="1"/>
  <c r="E1872" i="1"/>
  <c r="F1872" i="1"/>
  <c r="AA1872" i="1" s="1"/>
  <c r="G1872" i="1"/>
  <c r="H1872" i="1"/>
  <c r="I1872" i="1"/>
  <c r="J1872" i="1"/>
  <c r="K1872" i="1"/>
  <c r="O1872" i="1"/>
  <c r="C1741" i="1"/>
  <c r="D1741" i="1"/>
  <c r="Z1741" i="1" s="1"/>
  <c r="E1741" i="1"/>
  <c r="F1741" i="1"/>
  <c r="AA1741" i="1" s="1"/>
  <c r="G1741" i="1"/>
  <c r="H1741" i="1"/>
  <c r="I1741" i="1"/>
  <c r="J1741" i="1"/>
  <c r="K1741" i="1"/>
  <c r="O1741" i="1"/>
  <c r="C1801" i="1"/>
  <c r="D1801" i="1"/>
  <c r="Z1801" i="1" s="1"/>
  <c r="E1801" i="1"/>
  <c r="F1801" i="1"/>
  <c r="AA1801" i="1" s="1"/>
  <c r="G1801" i="1"/>
  <c r="H1801" i="1"/>
  <c r="I1801" i="1"/>
  <c r="J1801" i="1"/>
  <c r="K1801" i="1"/>
  <c r="O1801" i="1"/>
  <c r="C1804" i="1"/>
  <c r="D1804" i="1"/>
  <c r="Z1804" i="1" s="1"/>
  <c r="E1804" i="1"/>
  <c r="F1804" i="1"/>
  <c r="AA1804" i="1" s="1"/>
  <c r="G1804" i="1"/>
  <c r="H1804" i="1"/>
  <c r="I1804" i="1"/>
  <c r="J1804" i="1"/>
  <c r="K1804" i="1"/>
  <c r="O1804" i="1"/>
  <c r="C1848" i="1"/>
  <c r="D1848" i="1"/>
  <c r="Z1848" i="1" s="1"/>
  <c r="E1848" i="1"/>
  <c r="F1848" i="1"/>
  <c r="AA1848" i="1" s="1"/>
  <c r="G1848" i="1"/>
  <c r="H1848" i="1"/>
  <c r="I1848" i="1"/>
  <c r="J1848" i="1"/>
  <c r="K1848" i="1"/>
  <c r="O1848" i="1"/>
  <c r="C1745" i="1"/>
  <c r="D1745" i="1"/>
  <c r="Z1745" i="1" s="1"/>
  <c r="E1745" i="1"/>
  <c r="F1745" i="1"/>
  <c r="AA1745" i="1" s="1"/>
  <c r="G1745" i="1"/>
  <c r="H1745" i="1"/>
  <c r="I1745" i="1"/>
  <c r="J1745" i="1"/>
  <c r="K1745" i="1"/>
  <c r="O1745" i="1"/>
  <c r="C1806" i="1"/>
  <c r="D1806" i="1"/>
  <c r="Z1806" i="1" s="1"/>
  <c r="E1806" i="1"/>
  <c r="F1806" i="1"/>
  <c r="AA1806" i="1" s="1"/>
  <c r="G1806" i="1"/>
  <c r="H1806" i="1"/>
  <c r="I1806" i="1"/>
  <c r="J1806" i="1"/>
  <c r="K1806" i="1"/>
  <c r="O1806" i="1"/>
  <c r="C1752" i="1"/>
  <c r="D1752" i="1"/>
  <c r="Z1752" i="1" s="1"/>
  <c r="E1752" i="1"/>
  <c r="F1752" i="1"/>
  <c r="AA1752" i="1" s="1"/>
  <c r="G1752" i="1"/>
  <c r="H1752" i="1"/>
  <c r="I1752" i="1"/>
  <c r="J1752" i="1"/>
  <c r="K1752" i="1"/>
  <c r="O1752" i="1"/>
  <c r="C1802" i="1"/>
  <c r="D1802" i="1"/>
  <c r="Z1802" i="1" s="1"/>
  <c r="E1802" i="1"/>
  <c r="F1802" i="1"/>
  <c r="AA1802" i="1" s="1"/>
  <c r="G1802" i="1"/>
  <c r="H1802" i="1"/>
  <c r="I1802" i="1"/>
  <c r="J1802" i="1"/>
  <c r="K1802" i="1"/>
  <c r="O1802" i="1"/>
  <c r="C1756" i="1"/>
  <c r="D1756" i="1"/>
  <c r="Z1756" i="1" s="1"/>
  <c r="E1756" i="1"/>
  <c r="F1756" i="1"/>
  <c r="AA1756" i="1" s="1"/>
  <c r="G1756" i="1"/>
  <c r="H1756" i="1"/>
  <c r="I1756" i="1"/>
  <c r="J1756" i="1"/>
  <c r="K1756" i="1"/>
  <c r="O1756" i="1"/>
  <c r="C1811" i="1"/>
  <c r="D1811" i="1"/>
  <c r="Z1811" i="1" s="1"/>
  <c r="E1811" i="1"/>
  <c r="F1811" i="1"/>
  <c r="AA1811" i="1" s="1"/>
  <c r="G1811" i="1"/>
  <c r="H1811" i="1"/>
  <c r="I1811" i="1"/>
  <c r="J1811" i="1"/>
  <c r="K1811" i="1"/>
  <c r="O1811" i="1"/>
  <c r="C1817" i="1"/>
  <c r="D1817" i="1"/>
  <c r="Z1817" i="1" s="1"/>
  <c r="E1817" i="1"/>
  <c r="F1817" i="1"/>
  <c r="AA1817" i="1" s="1"/>
  <c r="G1817" i="1"/>
  <c r="H1817" i="1"/>
  <c r="I1817" i="1"/>
  <c r="J1817" i="1"/>
  <c r="K1817" i="1"/>
  <c r="O1817" i="1"/>
  <c r="C1788" i="1"/>
  <c r="D1788" i="1"/>
  <c r="Z1788" i="1" s="1"/>
  <c r="E1788" i="1"/>
  <c r="F1788" i="1"/>
  <c r="AA1788" i="1" s="1"/>
  <c r="G1788" i="1"/>
  <c r="H1788" i="1"/>
  <c r="I1788" i="1"/>
  <c r="J1788" i="1"/>
  <c r="K1788" i="1"/>
  <c r="O1788" i="1"/>
  <c r="C1743" i="1"/>
  <c r="D1743" i="1"/>
  <c r="Z1743" i="1" s="1"/>
  <c r="E1743" i="1"/>
  <c r="F1743" i="1"/>
  <c r="AA1743" i="1" s="1"/>
  <c r="G1743" i="1"/>
  <c r="H1743" i="1"/>
  <c r="I1743" i="1"/>
  <c r="J1743" i="1"/>
  <c r="K1743" i="1"/>
  <c r="O1743" i="1"/>
  <c r="C1809" i="1"/>
  <c r="D1809" i="1"/>
  <c r="Z1809" i="1" s="1"/>
  <c r="E1809" i="1"/>
  <c r="F1809" i="1"/>
  <c r="AA1809" i="1" s="1"/>
  <c r="G1809" i="1"/>
  <c r="H1809" i="1"/>
  <c r="I1809" i="1"/>
  <c r="J1809" i="1"/>
  <c r="K1809" i="1"/>
  <c r="O1809" i="1"/>
  <c r="C1753" i="1"/>
  <c r="D1753" i="1"/>
  <c r="Z1753" i="1" s="1"/>
  <c r="E1753" i="1"/>
  <c r="F1753" i="1"/>
  <c r="AA1753" i="1" s="1"/>
  <c r="G1753" i="1"/>
  <c r="H1753" i="1"/>
  <c r="I1753" i="1"/>
  <c r="J1753" i="1"/>
  <c r="K1753" i="1"/>
  <c r="O1753" i="1"/>
  <c r="C1774" i="1"/>
  <c r="D1774" i="1"/>
  <c r="Z1774" i="1" s="1"/>
  <c r="E1774" i="1"/>
  <c r="F1774" i="1"/>
  <c r="AA1774" i="1" s="1"/>
  <c r="G1774" i="1"/>
  <c r="H1774" i="1"/>
  <c r="I1774" i="1"/>
  <c r="J1774" i="1"/>
  <c r="K1774" i="1"/>
  <c r="O1774" i="1"/>
  <c r="C1740" i="1"/>
  <c r="D1740" i="1"/>
  <c r="Z1740" i="1" s="1"/>
  <c r="E1740" i="1"/>
  <c r="F1740" i="1"/>
  <c r="AA1740" i="1" s="1"/>
  <c r="G1740" i="1"/>
  <c r="H1740" i="1"/>
  <c r="I1740" i="1"/>
  <c r="J1740" i="1"/>
  <c r="K1740" i="1"/>
  <c r="O1740" i="1"/>
  <c r="C1728" i="1"/>
  <c r="D1728" i="1"/>
  <c r="Z1728" i="1" s="1"/>
  <c r="E1728" i="1"/>
  <c r="F1728" i="1"/>
  <c r="AA1728" i="1" s="1"/>
  <c r="G1728" i="1"/>
  <c r="H1728" i="1"/>
  <c r="I1728" i="1"/>
  <c r="J1728" i="1"/>
  <c r="K1728" i="1"/>
  <c r="O1728" i="1"/>
  <c r="C1785" i="1"/>
  <c r="D1785" i="1"/>
  <c r="Z1785" i="1" s="1"/>
  <c r="E1785" i="1"/>
  <c r="F1785" i="1"/>
  <c r="AA1785" i="1" s="1"/>
  <c r="G1785" i="1"/>
  <c r="H1785" i="1"/>
  <c r="I1785" i="1"/>
  <c r="J1785" i="1"/>
  <c r="K1785" i="1"/>
  <c r="O1785" i="1"/>
  <c r="C1803" i="1"/>
  <c r="D1803" i="1"/>
  <c r="Z1803" i="1" s="1"/>
  <c r="E1803" i="1"/>
  <c r="F1803" i="1"/>
  <c r="AA1803" i="1" s="1"/>
  <c r="G1803" i="1"/>
  <c r="H1803" i="1"/>
  <c r="I1803" i="1"/>
  <c r="J1803" i="1"/>
  <c r="K1803" i="1"/>
  <c r="O1803" i="1"/>
  <c r="C1854" i="1"/>
  <c r="D1854" i="1"/>
  <c r="Z1854" i="1" s="1"/>
  <c r="E1854" i="1"/>
  <c r="F1854" i="1"/>
  <c r="AA1854" i="1" s="1"/>
  <c r="G1854" i="1"/>
  <c r="H1854" i="1"/>
  <c r="I1854" i="1"/>
  <c r="J1854" i="1"/>
  <c r="K1854" i="1"/>
  <c r="O1854" i="1"/>
  <c r="C1739" i="1"/>
  <c r="D1739" i="1"/>
  <c r="Z1739" i="1" s="1"/>
  <c r="E1739" i="1"/>
  <c r="F1739" i="1"/>
  <c r="AA1739" i="1" s="1"/>
  <c r="G1739" i="1"/>
  <c r="H1739" i="1"/>
  <c r="I1739" i="1"/>
  <c r="J1739" i="1"/>
  <c r="K1739" i="1"/>
  <c r="O1739" i="1"/>
  <c r="C1786" i="1"/>
  <c r="D1786" i="1"/>
  <c r="Z1786" i="1" s="1"/>
  <c r="E1786" i="1"/>
  <c r="F1786" i="1"/>
  <c r="AA1786" i="1" s="1"/>
  <c r="G1786" i="1"/>
  <c r="H1786" i="1"/>
  <c r="I1786" i="1"/>
  <c r="J1786" i="1"/>
  <c r="K1786" i="1"/>
  <c r="O1786" i="1"/>
  <c r="C1865" i="1"/>
  <c r="D1865" i="1"/>
  <c r="Z1865" i="1" s="1"/>
  <c r="E1865" i="1"/>
  <c r="F1865" i="1"/>
  <c r="AA1865" i="1" s="1"/>
  <c r="G1865" i="1"/>
  <c r="H1865" i="1"/>
  <c r="I1865" i="1"/>
  <c r="J1865" i="1"/>
  <c r="K1865" i="1"/>
  <c r="O1865" i="1"/>
  <c r="C1822" i="1"/>
  <c r="D1822" i="1"/>
  <c r="Z1822" i="1" s="1"/>
  <c r="E1822" i="1"/>
  <c r="F1822" i="1"/>
  <c r="AA1822" i="1" s="1"/>
  <c r="G1822" i="1"/>
  <c r="H1822" i="1"/>
  <c r="I1822" i="1"/>
  <c r="J1822" i="1"/>
  <c r="K1822" i="1"/>
  <c r="O1822" i="1"/>
  <c r="C1757" i="1"/>
  <c r="D1757" i="1"/>
  <c r="Z1757" i="1" s="1"/>
  <c r="E1757" i="1"/>
  <c r="F1757" i="1"/>
  <c r="AA1757" i="1" s="1"/>
  <c r="G1757" i="1"/>
  <c r="H1757" i="1"/>
  <c r="I1757" i="1"/>
  <c r="J1757" i="1"/>
  <c r="K1757" i="1"/>
  <c r="O1757" i="1"/>
  <c r="C1845" i="1"/>
  <c r="D1845" i="1"/>
  <c r="Z1845" i="1" s="1"/>
  <c r="E1845" i="1"/>
  <c r="F1845" i="1"/>
  <c r="AA1845" i="1" s="1"/>
  <c r="G1845" i="1"/>
  <c r="H1845" i="1"/>
  <c r="I1845" i="1"/>
  <c r="J1845" i="1"/>
  <c r="K1845" i="1"/>
  <c r="O1845" i="1"/>
  <c r="C1773" i="1"/>
  <c r="D1773" i="1"/>
  <c r="Z1773" i="1" s="1"/>
  <c r="E1773" i="1"/>
  <c r="F1773" i="1"/>
  <c r="AA1773" i="1" s="1"/>
  <c r="G1773" i="1"/>
  <c r="H1773" i="1"/>
  <c r="I1773" i="1"/>
  <c r="J1773" i="1"/>
  <c r="K1773" i="1"/>
  <c r="O1773" i="1"/>
  <c r="C1790" i="1"/>
  <c r="D1790" i="1"/>
  <c r="Z1790" i="1" s="1"/>
  <c r="E1790" i="1"/>
  <c r="F1790" i="1"/>
  <c r="AA1790" i="1" s="1"/>
  <c r="G1790" i="1"/>
  <c r="H1790" i="1"/>
  <c r="I1790" i="1"/>
  <c r="J1790" i="1"/>
  <c r="K1790" i="1"/>
  <c r="O1790" i="1"/>
  <c r="C1844" i="1"/>
  <c r="D1844" i="1"/>
  <c r="Z1844" i="1" s="1"/>
  <c r="E1844" i="1"/>
  <c r="F1844" i="1"/>
  <c r="AA1844" i="1" s="1"/>
  <c r="G1844" i="1"/>
  <c r="H1844" i="1"/>
  <c r="I1844" i="1"/>
  <c r="J1844" i="1"/>
  <c r="K1844" i="1"/>
  <c r="O1844" i="1"/>
  <c r="C1783" i="1"/>
  <c r="D1783" i="1"/>
  <c r="Z1783" i="1" s="1"/>
  <c r="E1783" i="1"/>
  <c r="F1783" i="1"/>
  <c r="AA1783" i="1" s="1"/>
  <c r="G1783" i="1"/>
  <c r="H1783" i="1"/>
  <c r="I1783" i="1"/>
  <c r="J1783" i="1"/>
  <c r="K1783" i="1"/>
  <c r="O1783" i="1"/>
  <c r="C1812" i="1"/>
  <c r="D1812" i="1"/>
  <c r="Z1812" i="1" s="1"/>
  <c r="E1812" i="1"/>
  <c r="F1812" i="1"/>
  <c r="AA1812" i="1" s="1"/>
  <c r="G1812" i="1"/>
  <c r="H1812" i="1"/>
  <c r="I1812" i="1"/>
  <c r="J1812" i="1"/>
  <c r="K1812" i="1"/>
  <c r="O1812" i="1"/>
  <c r="C1735" i="1"/>
  <c r="D1735" i="1"/>
  <c r="Z1735" i="1" s="1"/>
  <c r="E1735" i="1"/>
  <c r="F1735" i="1"/>
  <c r="AA1735" i="1" s="1"/>
  <c r="G1735" i="1"/>
  <c r="H1735" i="1"/>
  <c r="I1735" i="1"/>
  <c r="J1735" i="1"/>
  <c r="K1735" i="1"/>
  <c r="O1735" i="1"/>
  <c r="C1793" i="1"/>
  <c r="D1793" i="1"/>
  <c r="Z1793" i="1" s="1"/>
  <c r="E1793" i="1"/>
  <c r="F1793" i="1"/>
  <c r="AA1793" i="1" s="1"/>
  <c r="G1793" i="1"/>
  <c r="H1793" i="1"/>
  <c r="I1793" i="1"/>
  <c r="J1793" i="1"/>
  <c r="K1793" i="1"/>
  <c r="O1793" i="1"/>
  <c r="C1779" i="1"/>
  <c r="D1779" i="1"/>
  <c r="Z1779" i="1" s="1"/>
  <c r="E1779" i="1"/>
  <c r="F1779" i="1"/>
  <c r="AA1779" i="1" s="1"/>
  <c r="G1779" i="1"/>
  <c r="H1779" i="1"/>
  <c r="I1779" i="1"/>
  <c r="J1779" i="1"/>
  <c r="K1779" i="1"/>
  <c r="O1779" i="1"/>
  <c r="C1730" i="1"/>
  <c r="D1730" i="1"/>
  <c r="Z1730" i="1" s="1"/>
  <c r="E1730" i="1"/>
  <c r="F1730" i="1"/>
  <c r="AA1730" i="1" s="1"/>
  <c r="G1730" i="1"/>
  <c r="H1730" i="1"/>
  <c r="I1730" i="1"/>
  <c r="J1730" i="1"/>
  <c r="K1730" i="1"/>
  <c r="O1730" i="1"/>
  <c r="C1763" i="1"/>
  <c r="D1763" i="1"/>
  <c r="Z1763" i="1" s="1"/>
  <c r="E1763" i="1"/>
  <c r="F1763" i="1"/>
  <c r="AA1763" i="1" s="1"/>
  <c r="G1763" i="1"/>
  <c r="H1763" i="1"/>
  <c r="I1763" i="1"/>
  <c r="J1763" i="1"/>
  <c r="K1763" i="1"/>
  <c r="O1763" i="1"/>
  <c r="C1736" i="1"/>
  <c r="D1736" i="1"/>
  <c r="Z1736" i="1" s="1"/>
  <c r="E1736" i="1"/>
  <c r="F1736" i="1"/>
  <c r="AA1736" i="1" s="1"/>
  <c r="G1736" i="1"/>
  <c r="H1736" i="1"/>
  <c r="I1736" i="1"/>
  <c r="J1736" i="1"/>
  <c r="K1736" i="1"/>
  <c r="O1736" i="1"/>
  <c r="C1744" i="1"/>
  <c r="D1744" i="1"/>
  <c r="Z1744" i="1" s="1"/>
  <c r="E1744" i="1"/>
  <c r="F1744" i="1"/>
  <c r="AA1744" i="1" s="1"/>
  <c r="G1744" i="1"/>
  <c r="H1744" i="1"/>
  <c r="I1744" i="1"/>
  <c r="J1744" i="1"/>
  <c r="K1744" i="1"/>
  <c r="O1744" i="1"/>
  <c r="C1836" i="1"/>
  <c r="D1836" i="1"/>
  <c r="Z1836" i="1" s="1"/>
  <c r="E1836" i="1"/>
  <c r="F1836" i="1"/>
  <c r="AA1836" i="1" s="1"/>
  <c r="G1836" i="1"/>
  <c r="H1836" i="1"/>
  <c r="I1836" i="1"/>
  <c r="J1836" i="1"/>
  <c r="K1836" i="1"/>
  <c r="O1836" i="1"/>
  <c r="C1784" i="1"/>
  <c r="D1784" i="1"/>
  <c r="Z1784" i="1" s="1"/>
  <c r="E1784" i="1"/>
  <c r="F1784" i="1"/>
  <c r="AA1784" i="1" s="1"/>
  <c r="G1784" i="1"/>
  <c r="H1784" i="1"/>
  <c r="I1784" i="1"/>
  <c r="J1784" i="1"/>
  <c r="K1784" i="1"/>
  <c r="O1784" i="1"/>
  <c r="C1818" i="1"/>
  <c r="D1818" i="1"/>
  <c r="Z1818" i="1" s="1"/>
  <c r="E1818" i="1"/>
  <c r="F1818" i="1"/>
  <c r="AA1818" i="1" s="1"/>
  <c r="G1818" i="1"/>
  <c r="H1818" i="1"/>
  <c r="I1818" i="1"/>
  <c r="J1818" i="1"/>
  <c r="K1818" i="1"/>
  <c r="O1818" i="1"/>
  <c r="C1789" i="1"/>
  <c r="D1789" i="1"/>
  <c r="Z1789" i="1" s="1"/>
  <c r="E1789" i="1"/>
  <c r="F1789" i="1"/>
  <c r="AA1789" i="1" s="1"/>
  <c r="G1789" i="1"/>
  <c r="H1789" i="1"/>
  <c r="I1789" i="1"/>
  <c r="J1789" i="1"/>
  <c r="K1789" i="1"/>
  <c r="O1789" i="1"/>
  <c r="C1841" i="1"/>
  <c r="D1841" i="1"/>
  <c r="Z1841" i="1" s="1"/>
  <c r="E1841" i="1"/>
  <c r="F1841" i="1"/>
  <c r="AA1841" i="1" s="1"/>
  <c r="G1841" i="1"/>
  <c r="H1841" i="1"/>
  <c r="I1841" i="1"/>
  <c r="J1841" i="1"/>
  <c r="K1841" i="1"/>
  <c r="O1841" i="1"/>
  <c r="C1819" i="1"/>
  <c r="D1819" i="1"/>
  <c r="Z1819" i="1" s="1"/>
  <c r="E1819" i="1"/>
  <c r="F1819" i="1"/>
  <c r="AA1819" i="1" s="1"/>
  <c r="G1819" i="1"/>
  <c r="H1819" i="1"/>
  <c r="I1819" i="1"/>
  <c r="J1819" i="1"/>
  <c r="K1819" i="1"/>
  <c r="O1819" i="1"/>
  <c r="C1724" i="1"/>
  <c r="D1724" i="1"/>
  <c r="Z1724" i="1" s="1"/>
  <c r="E1724" i="1"/>
  <c r="F1724" i="1"/>
  <c r="AA1724" i="1" s="1"/>
  <c r="G1724" i="1"/>
  <c r="H1724" i="1"/>
  <c r="I1724" i="1"/>
  <c r="J1724" i="1"/>
  <c r="K1724" i="1"/>
  <c r="O1724" i="1"/>
  <c r="C1797" i="1"/>
  <c r="D1797" i="1"/>
  <c r="Z1797" i="1" s="1"/>
  <c r="E1797" i="1"/>
  <c r="F1797" i="1"/>
  <c r="AA1797" i="1" s="1"/>
  <c r="G1797" i="1"/>
  <c r="H1797" i="1"/>
  <c r="I1797" i="1"/>
  <c r="J1797" i="1"/>
  <c r="K1797" i="1"/>
  <c r="O1797" i="1"/>
  <c r="C1823" i="1"/>
  <c r="D1823" i="1"/>
  <c r="Z1823" i="1" s="1"/>
  <c r="E1823" i="1"/>
  <c r="F1823" i="1"/>
  <c r="AA1823" i="1" s="1"/>
  <c r="G1823" i="1"/>
  <c r="H1823" i="1"/>
  <c r="I1823" i="1"/>
  <c r="J1823" i="1"/>
  <c r="K1823" i="1"/>
  <c r="O1823" i="1"/>
  <c r="C1720" i="1"/>
  <c r="D1720" i="1"/>
  <c r="Z1720" i="1" s="1"/>
  <c r="E1720" i="1"/>
  <c r="F1720" i="1"/>
  <c r="AA1720" i="1" s="1"/>
  <c r="G1720" i="1"/>
  <c r="H1720" i="1"/>
  <c r="I1720" i="1"/>
  <c r="J1720" i="1"/>
  <c r="K1720" i="1"/>
  <c r="O1720" i="1"/>
  <c r="C1747" i="1"/>
  <c r="D1747" i="1"/>
  <c r="Z1747" i="1" s="1"/>
  <c r="E1747" i="1"/>
  <c r="F1747" i="1"/>
  <c r="AA1747" i="1" s="1"/>
  <c r="G1747" i="1"/>
  <c r="H1747" i="1"/>
  <c r="I1747" i="1"/>
  <c r="J1747" i="1"/>
  <c r="K1747" i="1"/>
  <c r="O1747" i="1"/>
  <c r="C1830" i="1"/>
  <c r="D1830" i="1"/>
  <c r="Z1830" i="1" s="1"/>
  <c r="E1830" i="1"/>
  <c r="F1830" i="1"/>
  <c r="AA1830" i="1" s="1"/>
  <c r="G1830" i="1"/>
  <c r="H1830" i="1"/>
  <c r="I1830" i="1"/>
  <c r="J1830" i="1"/>
  <c r="K1830" i="1"/>
  <c r="O1830" i="1"/>
  <c r="C1840" i="1"/>
  <c r="D1840" i="1"/>
  <c r="Z1840" i="1" s="1"/>
  <c r="E1840" i="1"/>
  <c r="F1840" i="1"/>
  <c r="AA1840" i="1" s="1"/>
  <c r="G1840" i="1"/>
  <c r="H1840" i="1"/>
  <c r="I1840" i="1"/>
  <c r="J1840" i="1"/>
  <c r="K1840" i="1"/>
  <c r="O1840" i="1"/>
  <c r="C1838" i="1"/>
  <c r="D1838" i="1"/>
  <c r="Z1838" i="1" s="1"/>
  <c r="E1838" i="1"/>
  <c r="F1838" i="1"/>
  <c r="AA1838" i="1" s="1"/>
  <c r="G1838" i="1"/>
  <c r="H1838" i="1"/>
  <c r="I1838" i="1"/>
  <c r="J1838" i="1"/>
  <c r="K1838" i="1"/>
  <c r="O1838" i="1"/>
  <c r="C1857" i="1"/>
  <c r="D1857" i="1"/>
  <c r="Z1857" i="1" s="1"/>
  <c r="E1857" i="1"/>
  <c r="F1857" i="1"/>
  <c r="AA1857" i="1" s="1"/>
  <c r="G1857" i="1"/>
  <c r="H1857" i="1"/>
  <c r="I1857" i="1"/>
  <c r="J1857" i="1"/>
  <c r="K1857" i="1"/>
  <c r="O1857" i="1"/>
  <c r="C1746" i="1"/>
  <c r="D1746" i="1"/>
  <c r="Z1746" i="1" s="1"/>
  <c r="E1746" i="1"/>
  <c r="F1746" i="1"/>
  <c r="AA1746" i="1" s="1"/>
  <c r="G1746" i="1"/>
  <c r="H1746" i="1"/>
  <c r="I1746" i="1"/>
  <c r="J1746" i="1"/>
  <c r="K1746" i="1"/>
  <c r="O1746" i="1"/>
  <c r="C1828" i="1"/>
  <c r="D1828" i="1"/>
  <c r="Z1828" i="1" s="1"/>
  <c r="E1828" i="1"/>
  <c r="F1828" i="1"/>
  <c r="AA1828" i="1" s="1"/>
  <c r="G1828" i="1"/>
  <c r="H1828" i="1"/>
  <c r="I1828" i="1"/>
  <c r="J1828" i="1"/>
  <c r="K1828" i="1"/>
  <c r="O1828" i="1"/>
  <c r="C1792" i="1"/>
  <c r="D1792" i="1"/>
  <c r="Z1792" i="1" s="1"/>
  <c r="E1792" i="1"/>
  <c r="F1792" i="1"/>
  <c r="AA1792" i="1" s="1"/>
  <c r="G1792" i="1"/>
  <c r="H1792" i="1"/>
  <c r="I1792" i="1"/>
  <c r="J1792" i="1"/>
  <c r="K1792" i="1"/>
  <c r="O1792" i="1"/>
  <c r="C1850" i="1"/>
  <c r="D1850" i="1"/>
  <c r="Z1850" i="1" s="1"/>
  <c r="E1850" i="1"/>
  <c r="F1850" i="1"/>
  <c r="AA1850" i="1" s="1"/>
  <c r="G1850" i="1"/>
  <c r="H1850" i="1"/>
  <c r="I1850" i="1"/>
  <c r="J1850" i="1"/>
  <c r="K1850" i="1"/>
  <c r="O1850" i="1"/>
  <c r="C1778" i="1"/>
  <c r="D1778" i="1"/>
  <c r="Z1778" i="1" s="1"/>
  <c r="E1778" i="1"/>
  <c r="F1778" i="1"/>
  <c r="AA1778" i="1" s="1"/>
  <c r="G1778" i="1"/>
  <c r="H1778" i="1"/>
  <c r="I1778" i="1"/>
  <c r="J1778" i="1"/>
  <c r="K1778" i="1"/>
  <c r="O1778" i="1"/>
  <c r="C1771" i="1"/>
  <c r="D1771" i="1"/>
  <c r="Z1771" i="1" s="1"/>
  <c r="E1771" i="1"/>
  <c r="F1771" i="1"/>
  <c r="AA1771" i="1" s="1"/>
  <c r="G1771" i="1"/>
  <c r="H1771" i="1"/>
  <c r="I1771" i="1"/>
  <c r="J1771" i="1"/>
  <c r="K1771" i="1"/>
  <c r="O1771" i="1"/>
  <c r="C1751" i="1"/>
  <c r="D1751" i="1"/>
  <c r="Z1751" i="1" s="1"/>
  <c r="E1751" i="1"/>
  <c r="F1751" i="1"/>
  <c r="AA1751" i="1" s="1"/>
  <c r="G1751" i="1"/>
  <c r="H1751" i="1"/>
  <c r="I1751" i="1"/>
  <c r="J1751" i="1"/>
  <c r="K1751" i="1"/>
  <c r="O1751" i="1"/>
  <c r="C1810" i="1"/>
  <c r="D1810" i="1"/>
  <c r="Z1810" i="1" s="1"/>
  <c r="E1810" i="1"/>
  <c r="F1810" i="1"/>
  <c r="AA1810" i="1" s="1"/>
  <c r="G1810" i="1"/>
  <c r="H1810" i="1"/>
  <c r="I1810" i="1"/>
  <c r="J1810" i="1"/>
  <c r="K1810" i="1"/>
  <c r="O1810" i="1"/>
  <c r="C1859" i="1"/>
  <c r="D1859" i="1"/>
  <c r="Z1859" i="1" s="1"/>
  <c r="E1859" i="1"/>
  <c r="F1859" i="1"/>
  <c r="AA1859" i="1" s="1"/>
  <c r="G1859" i="1"/>
  <c r="H1859" i="1"/>
  <c r="I1859" i="1"/>
  <c r="J1859" i="1"/>
  <c r="K1859" i="1"/>
  <c r="O1859" i="1"/>
  <c r="C1815" i="1"/>
  <c r="D1815" i="1"/>
  <c r="Z1815" i="1" s="1"/>
  <c r="E1815" i="1"/>
  <c r="F1815" i="1"/>
  <c r="AA1815" i="1" s="1"/>
  <c r="G1815" i="1"/>
  <c r="H1815" i="1"/>
  <c r="I1815" i="1"/>
  <c r="J1815" i="1"/>
  <c r="K1815" i="1"/>
  <c r="O1815" i="1"/>
  <c r="C1795" i="1"/>
  <c r="D1795" i="1"/>
  <c r="Z1795" i="1" s="1"/>
  <c r="E1795" i="1"/>
  <c r="F1795" i="1"/>
  <c r="AA1795" i="1" s="1"/>
  <c r="G1795" i="1"/>
  <c r="H1795" i="1"/>
  <c r="I1795" i="1"/>
  <c r="J1795" i="1"/>
  <c r="K1795" i="1"/>
  <c r="O1795" i="1"/>
  <c r="C1727" i="1"/>
  <c r="D1727" i="1"/>
  <c r="Z1727" i="1" s="1"/>
  <c r="E1727" i="1"/>
  <c r="F1727" i="1"/>
  <c r="AA1727" i="1" s="1"/>
  <c r="G1727" i="1"/>
  <c r="H1727" i="1"/>
  <c r="I1727" i="1"/>
  <c r="J1727" i="1"/>
  <c r="K1727" i="1"/>
  <c r="O1727" i="1"/>
  <c r="C1737" i="1"/>
  <c r="D1737" i="1"/>
  <c r="Z1737" i="1" s="1"/>
  <c r="E1737" i="1"/>
  <c r="F1737" i="1"/>
  <c r="AA1737" i="1" s="1"/>
  <c r="G1737" i="1"/>
  <c r="H1737" i="1"/>
  <c r="I1737" i="1"/>
  <c r="J1737" i="1"/>
  <c r="K1737" i="1"/>
  <c r="O1737" i="1"/>
  <c r="C1852" i="1"/>
  <c r="D1852" i="1"/>
  <c r="Z1852" i="1" s="1"/>
  <c r="E1852" i="1"/>
  <c r="F1852" i="1"/>
  <c r="AA1852" i="1" s="1"/>
  <c r="G1852" i="1"/>
  <c r="H1852" i="1"/>
  <c r="I1852" i="1"/>
  <c r="J1852" i="1"/>
  <c r="K1852" i="1"/>
  <c r="O1852" i="1"/>
  <c r="C1765" i="1"/>
  <c r="D1765" i="1"/>
  <c r="Z1765" i="1" s="1"/>
  <c r="E1765" i="1"/>
  <c r="F1765" i="1"/>
  <c r="AA1765" i="1" s="1"/>
  <c r="G1765" i="1"/>
  <c r="H1765" i="1"/>
  <c r="I1765" i="1"/>
  <c r="J1765" i="1"/>
  <c r="K1765" i="1"/>
  <c r="O1765" i="1"/>
  <c r="C1813" i="1"/>
  <c r="D1813" i="1"/>
  <c r="Z1813" i="1" s="1"/>
  <c r="E1813" i="1"/>
  <c r="F1813" i="1"/>
  <c r="AA1813" i="1" s="1"/>
  <c r="G1813" i="1"/>
  <c r="H1813" i="1"/>
  <c r="I1813" i="1"/>
  <c r="J1813" i="1"/>
  <c r="K1813" i="1"/>
  <c r="O1813" i="1"/>
  <c r="C1833" i="1"/>
  <c r="D1833" i="1"/>
  <c r="Z1833" i="1" s="1"/>
  <c r="E1833" i="1"/>
  <c r="F1833" i="1"/>
  <c r="AA1833" i="1" s="1"/>
  <c r="G1833" i="1"/>
  <c r="H1833" i="1"/>
  <c r="I1833" i="1"/>
  <c r="J1833" i="1"/>
  <c r="K1833" i="1"/>
  <c r="O1833" i="1"/>
  <c r="C1824" i="1"/>
  <c r="D1824" i="1"/>
  <c r="Z1824" i="1" s="1"/>
  <c r="E1824" i="1"/>
  <c r="F1824" i="1"/>
  <c r="AA1824" i="1" s="1"/>
  <c r="G1824" i="1"/>
  <c r="H1824" i="1"/>
  <c r="I1824" i="1"/>
  <c r="J1824" i="1"/>
  <c r="K1824" i="1"/>
  <c r="O1824" i="1"/>
  <c r="C1856" i="1"/>
  <c r="D1856" i="1"/>
  <c r="Z1856" i="1" s="1"/>
  <c r="E1856" i="1"/>
  <c r="F1856" i="1"/>
  <c r="AA1856" i="1" s="1"/>
  <c r="G1856" i="1"/>
  <c r="H1856" i="1"/>
  <c r="I1856" i="1"/>
  <c r="J1856" i="1"/>
  <c r="K1856" i="1"/>
  <c r="O1856" i="1"/>
  <c r="C1808" i="1"/>
  <c r="D1808" i="1"/>
  <c r="Z1808" i="1" s="1"/>
  <c r="E1808" i="1"/>
  <c r="F1808" i="1"/>
  <c r="AA1808" i="1" s="1"/>
  <c r="G1808" i="1"/>
  <c r="H1808" i="1"/>
  <c r="I1808" i="1"/>
  <c r="J1808" i="1"/>
  <c r="K1808" i="1"/>
  <c r="O1808" i="1"/>
  <c r="C1755" i="1"/>
  <c r="D1755" i="1"/>
  <c r="Z1755" i="1" s="1"/>
  <c r="E1755" i="1"/>
  <c r="F1755" i="1"/>
  <c r="AA1755" i="1" s="1"/>
  <c r="G1755" i="1"/>
  <c r="H1755" i="1"/>
  <c r="I1755" i="1"/>
  <c r="J1755" i="1"/>
  <c r="K1755" i="1"/>
  <c r="O1755" i="1"/>
  <c r="C1832" i="1"/>
  <c r="D1832" i="1"/>
  <c r="Z1832" i="1" s="1"/>
  <c r="E1832" i="1"/>
  <c r="F1832" i="1"/>
  <c r="AA1832" i="1" s="1"/>
  <c r="G1832" i="1"/>
  <c r="H1832" i="1"/>
  <c r="I1832" i="1"/>
  <c r="J1832" i="1"/>
  <c r="K1832" i="1"/>
  <c r="O1832" i="1"/>
  <c r="C1798" i="1"/>
  <c r="D1798" i="1"/>
  <c r="Z1798" i="1" s="1"/>
  <c r="E1798" i="1"/>
  <c r="F1798" i="1"/>
  <c r="AA1798" i="1" s="1"/>
  <c r="G1798" i="1"/>
  <c r="H1798" i="1"/>
  <c r="I1798" i="1"/>
  <c r="J1798" i="1"/>
  <c r="K1798" i="1"/>
  <c r="O1798" i="1"/>
  <c r="C1732" i="1"/>
  <c r="D1732" i="1"/>
  <c r="Z1732" i="1" s="1"/>
  <c r="E1732" i="1"/>
  <c r="F1732" i="1"/>
  <c r="AA1732" i="1" s="1"/>
  <c r="G1732" i="1"/>
  <c r="H1732" i="1"/>
  <c r="I1732" i="1"/>
  <c r="J1732" i="1"/>
  <c r="K1732" i="1"/>
  <c r="O1732" i="1"/>
  <c r="C1742" i="1"/>
  <c r="D1742" i="1"/>
  <c r="Z1742" i="1" s="1"/>
  <c r="E1742" i="1"/>
  <c r="F1742" i="1"/>
  <c r="AA1742" i="1" s="1"/>
  <c r="G1742" i="1"/>
  <c r="H1742" i="1"/>
  <c r="I1742" i="1"/>
  <c r="J1742" i="1"/>
  <c r="K1742" i="1"/>
  <c r="O1742" i="1"/>
  <c r="C1719" i="1"/>
  <c r="D1719" i="1"/>
  <c r="Z1719" i="1" s="1"/>
  <c r="E1719" i="1"/>
  <c r="F1719" i="1"/>
  <c r="AA1719" i="1" s="1"/>
  <c r="G1719" i="1"/>
  <c r="H1719" i="1"/>
  <c r="I1719" i="1"/>
  <c r="J1719" i="1"/>
  <c r="K1719" i="1"/>
  <c r="O1719" i="1"/>
  <c r="C1729" i="1"/>
  <c r="D1729" i="1"/>
  <c r="Z1729" i="1" s="1"/>
  <c r="E1729" i="1"/>
  <c r="F1729" i="1"/>
  <c r="AA1729" i="1" s="1"/>
  <c r="G1729" i="1"/>
  <c r="H1729" i="1"/>
  <c r="I1729" i="1"/>
  <c r="J1729" i="1"/>
  <c r="K1729" i="1"/>
  <c r="O1729" i="1"/>
  <c r="C1855" i="1"/>
  <c r="D1855" i="1"/>
  <c r="Z1855" i="1" s="1"/>
  <c r="E1855" i="1"/>
  <c r="F1855" i="1"/>
  <c r="AA1855" i="1" s="1"/>
  <c r="G1855" i="1"/>
  <c r="H1855" i="1"/>
  <c r="I1855" i="1"/>
  <c r="J1855" i="1"/>
  <c r="K1855" i="1"/>
  <c r="O1855" i="1"/>
  <c r="C1800" i="1"/>
  <c r="D1800" i="1"/>
  <c r="Z1800" i="1" s="1"/>
  <c r="E1800" i="1"/>
  <c r="F1800" i="1"/>
  <c r="AA1800" i="1" s="1"/>
  <c r="G1800" i="1"/>
  <c r="H1800" i="1"/>
  <c r="I1800" i="1"/>
  <c r="J1800" i="1"/>
  <c r="K1800" i="1"/>
  <c r="O1800" i="1"/>
  <c r="C1750" i="1"/>
  <c r="D1750" i="1"/>
  <c r="Z1750" i="1" s="1"/>
  <c r="E1750" i="1"/>
  <c r="F1750" i="1"/>
  <c r="AA1750" i="1" s="1"/>
  <c r="G1750" i="1"/>
  <c r="H1750" i="1"/>
  <c r="I1750" i="1"/>
  <c r="J1750" i="1"/>
  <c r="K1750" i="1"/>
  <c r="O1750" i="1"/>
  <c r="C1851" i="1"/>
  <c r="D1851" i="1"/>
  <c r="Z1851" i="1" s="1"/>
  <c r="E1851" i="1"/>
  <c r="F1851" i="1"/>
  <c r="AA1851" i="1" s="1"/>
  <c r="G1851" i="1"/>
  <c r="H1851" i="1"/>
  <c r="I1851" i="1"/>
  <c r="J1851" i="1"/>
  <c r="K1851" i="1"/>
  <c r="O1851" i="1"/>
  <c r="C1875" i="1"/>
  <c r="D1875" i="1"/>
  <c r="Z1875" i="1" s="1"/>
  <c r="E1875" i="1"/>
  <c r="F1875" i="1"/>
  <c r="AA1875" i="1" s="1"/>
  <c r="G1875" i="1"/>
  <c r="H1875" i="1"/>
  <c r="I1875" i="1"/>
  <c r="J1875" i="1"/>
  <c r="K1875" i="1"/>
  <c r="O1875" i="1"/>
  <c r="C1787" i="1"/>
  <c r="D1787" i="1"/>
  <c r="Z1787" i="1" s="1"/>
  <c r="E1787" i="1"/>
  <c r="F1787" i="1"/>
  <c r="AA1787" i="1" s="1"/>
  <c r="G1787" i="1"/>
  <c r="H1787" i="1"/>
  <c r="I1787" i="1"/>
  <c r="J1787" i="1"/>
  <c r="K1787" i="1"/>
  <c r="O1787" i="1"/>
  <c r="C1834" i="1"/>
  <c r="D1834" i="1"/>
  <c r="Z1834" i="1" s="1"/>
  <c r="E1834" i="1"/>
  <c r="F1834" i="1"/>
  <c r="AA1834" i="1" s="1"/>
  <c r="G1834" i="1"/>
  <c r="H1834" i="1"/>
  <c r="I1834" i="1"/>
  <c r="J1834" i="1"/>
  <c r="K1834" i="1"/>
  <c r="O1834" i="1"/>
  <c r="C1826" i="1"/>
  <c r="D1826" i="1"/>
  <c r="Z1826" i="1" s="1"/>
  <c r="E1826" i="1"/>
  <c r="F1826" i="1"/>
  <c r="AA1826" i="1" s="1"/>
  <c r="G1826" i="1"/>
  <c r="H1826" i="1"/>
  <c r="I1826" i="1"/>
  <c r="J1826" i="1"/>
  <c r="K1826" i="1"/>
  <c r="O1826" i="1"/>
  <c r="C1767" i="1"/>
  <c r="D1767" i="1"/>
  <c r="Z1767" i="1" s="1"/>
  <c r="E1767" i="1"/>
  <c r="F1767" i="1"/>
  <c r="AA1767" i="1" s="1"/>
  <c r="G1767" i="1"/>
  <c r="H1767" i="1"/>
  <c r="I1767" i="1"/>
  <c r="J1767" i="1"/>
  <c r="K1767" i="1"/>
  <c r="O1767" i="1"/>
  <c r="C1758" i="1"/>
  <c r="D1758" i="1"/>
  <c r="Z1758" i="1" s="1"/>
  <c r="E1758" i="1"/>
  <c r="F1758" i="1"/>
  <c r="AA1758" i="1" s="1"/>
  <c r="G1758" i="1"/>
  <c r="H1758" i="1"/>
  <c r="I1758" i="1"/>
  <c r="J1758" i="1"/>
  <c r="K1758" i="1"/>
  <c r="O1758" i="1"/>
  <c r="C1867" i="1"/>
  <c r="D1867" i="1"/>
  <c r="Z1867" i="1" s="1"/>
  <c r="E1867" i="1"/>
  <c r="F1867" i="1"/>
  <c r="AA1867" i="1" s="1"/>
  <c r="G1867" i="1"/>
  <c r="H1867" i="1"/>
  <c r="I1867" i="1"/>
  <c r="J1867" i="1"/>
  <c r="K1867" i="1"/>
  <c r="O1867" i="1"/>
  <c r="C1814" i="1"/>
  <c r="D1814" i="1"/>
  <c r="Z1814" i="1" s="1"/>
  <c r="E1814" i="1"/>
  <c r="F1814" i="1"/>
  <c r="AA1814" i="1" s="1"/>
  <c r="G1814" i="1"/>
  <c r="H1814" i="1"/>
  <c r="I1814" i="1"/>
  <c r="J1814" i="1"/>
  <c r="K1814" i="1"/>
  <c r="O1814" i="1"/>
  <c r="C1782" i="1"/>
  <c r="D1782" i="1"/>
  <c r="Z1782" i="1" s="1"/>
  <c r="E1782" i="1"/>
  <c r="F1782" i="1"/>
  <c r="AA1782" i="1" s="1"/>
  <c r="G1782" i="1"/>
  <c r="H1782" i="1"/>
  <c r="I1782" i="1"/>
  <c r="J1782" i="1"/>
  <c r="K1782" i="1"/>
  <c r="O1782" i="1"/>
  <c r="C1754" i="1"/>
  <c r="D1754" i="1"/>
  <c r="Z1754" i="1" s="1"/>
  <c r="E1754" i="1"/>
  <c r="F1754" i="1"/>
  <c r="AA1754" i="1" s="1"/>
  <c r="G1754" i="1"/>
  <c r="H1754" i="1"/>
  <c r="I1754" i="1"/>
  <c r="J1754" i="1"/>
  <c r="K1754" i="1"/>
  <c r="O1754" i="1"/>
  <c r="C1761" i="1"/>
  <c r="D1761" i="1"/>
  <c r="Z1761" i="1" s="1"/>
  <c r="E1761" i="1"/>
  <c r="F1761" i="1"/>
  <c r="AA1761" i="1" s="1"/>
  <c r="G1761" i="1"/>
  <c r="H1761" i="1"/>
  <c r="I1761" i="1"/>
  <c r="J1761" i="1"/>
  <c r="K1761" i="1"/>
  <c r="O1761" i="1"/>
  <c r="C1791" i="1"/>
  <c r="D1791" i="1"/>
  <c r="Z1791" i="1" s="1"/>
  <c r="E1791" i="1"/>
  <c r="F1791" i="1"/>
  <c r="AA1791" i="1" s="1"/>
  <c r="G1791" i="1"/>
  <c r="H1791" i="1"/>
  <c r="I1791" i="1"/>
  <c r="J1791" i="1"/>
  <c r="K1791" i="1"/>
  <c r="O1791" i="1"/>
  <c r="C1871" i="1"/>
  <c r="D1871" i="1"/>
  <c r="Z1871" i="1" s="1"/>
  <c r="E1871" i="1"/>
  <c r="F1871" i="1"/>
  <c r="AA1871" i="1" s="1"/>
  <c r="G1871" i="1"/>
  <c r="H1871" i="1"/>
  <c r="I1871" i="1"/>
  <c r="J1871" i="1"/>
  <c r="K1871" i="1"/>
  <c r="O1871" i="1"/>
  <c r="C1805" i="1"/>
  <c r="D1805" i="1"/>
  <c r="Z1805" i="1" s="1"/>
  <c r="E1805" i="1"/>
  <c r="F1805" i="1"/>
  <c r="AA1805" i="1" s="1"/>
  <c r="G1805" i="1"/>
  <c r="H1805" i="1"/>
  <c r="I1805" i="1"/>
  <c r="J1805" i="1"/>
  <c r="K1805" i="1"/>
  <c r="O1805" i="1"/>
  <c r="C1796" i="1"/>
  <c r="D1796" i="1"/>
  <c r="Z1796" i="1" s="1"/>
  <c r="E1796" i="1"/>
  <c r="F1796" i="1"/>
  <c r="AA1796" i="1" s="1"/>
  <c r="G1796" i="1"/>
  <c r="H1796" i="1"/>
  <c r="I1796" i="1"/>
  <c r="J1796" i="1"/>
  <c r="K1796" i="1"/>
  <c r="O1796" i="1"/>
  <c r="C1846" i="1"/>
  <c r="D1846" i="1"/>
  <c r="Z1846" i="1" s="1"/>
  <c r="E1846" i="1"/>
  <c r="F1846" i="1"/>
  <c r="AA1846" i="1" s="1"/>
  <c r="G1846" i="1"/>
  <c r="H1846" i="1"/>
  <c r="I1846" i="1"/>
  <c r="J1846" i="1"/>
  <c r="K1846" i="1"/>
  <c r="O1846" i="1"/>
  <c r="C1807" i="1"/>
  <c r="D1807" i="1"/>
  <c r="Z1807" i="1" s="1"/>
  <c r="E1807" i="1"/>
  <c r="F1807" i="1"/>
  <c r="AA1807" i="1" s="1"/>
  <c r="G1807" i="1"/>
  <c r="H1807" i="1"/>
  <c r="I1807" i="1"/>
  <c r="J1807" i="1"/>
  <c r="K1807" i="1"/>
  <c r="O1807" i="1"/>
  <c r="C1759" i="1"/>
  <c r="D1759" i="1"/>
  <c r="Z1759" i="1" s="1"/>
  <c r="E1759" i="1"/>
  <c r="F1759" i="1"/>
  <c r="AA1759" i="1" s="1"/>
  <c r="G1759" i="1"/>
  <c r="H1759" i="1"/>
  <c r="I1759" i="1"/>
  <c r="J1759" i="1"/>
  <c r="K1759" i="1"/>
  <c r="O1759" i="1"/>
  <c r="C1723" i="1"/>
  <c r="D1723" i="1"/>
  <c r="Z1723" i="1" s="1"/>
  <c r="E1723" i="1"/>
  <c r="F1723" i="1"/>
  <c r="AA1723" i="1" s="1"/>
  <c r="G1723" i="1"/>
  <c r="H1723" i="1"/>
  <c r="I1723" i="1"/>
  <c r="J1723" i="1"/>
  <c r="K1723" i="1"/>
  <c r="O1723" i="1"/>
  <c r="C1821" i="1"/>
  <c r="D1821" i="1"/>
  <c r="Z1821" i="1" s="1"/>
  <c r="E1821" i="1"/>
  <c r="F1821" i="1"/>
  <c r="AA1821" i="1" s="1"/>
  <c r="G1821" i="1"/>
  <c r="H1821" i="1"/>
  <c r="I1821" i="1"/>
  <c r="J1821" i="1"/>
  <c r="K1821" i="1"/>
  <c r="O1821" i="1"/>
  <c r="C1874" i="1"/>
  <c r="D1874" i="1"/>
  <c r="Z1874" i="1" s="1"/>
  <c r="E1874" i="1"/>
  <c r="F1874" i="1"/>
  <c r="AA1874" i="1" s="1"/>
  <c r="G1874" i="1"/>
  <c r="H1874" i="1"/>
  <c r="I1874" i="1"/>
  <c r="J1874" i="1"/>
  <c r="K1874" i="1"/>
  <c r="O1874" i="1"/>
  <c r="C1863" i="1"/>
  <c r="D1863" i="1"/>
  <c r="Z1863" i="1" s="1"/>
  <c r="E1863" i="1"/>
  <c r="F1863" i="1"/>
  <c r="AA1863" i="1" s="1"/>
  <c r="G1863" i="1"/>
  <c r="H1863" i="1"/>
  <c r="I1863" i="1"/>
  <c r="J1863" i="1"/>
  <c r="K1863" i="1"/>
  <c r="O1863" i="1"/>
  <c r="C1799" i="1"/>
  <c r="D1799" i="1"/>
  <c r="Z1799" i="1" s="1"/>
  <c r="E1799" i="1"/>
  <c r="F1799" i="1"/>
  <c r="AA1799" i="1" s="1"/>
  <c r="G1799" i="1"/>
  <c r="H1799" i="1"/>
  <c r="I1799" i="1"/>
  <c r="J1799" i="1"/>
  <c r="K1799" i="1"/>
  <c r="O1799" i="1"/>
  <c r="C1733" i="1"/>
  <c r="D1733" i="1"/>
  <c r="Z1733" i="1" s="1"/>
  <c r="E1733" i="1"/>
  <c r="F1733" i="1"/>
  <c r="AA1733" i="1" s="1"/>
  <c r="G1733" i="1"/>
  <c r="H1733" i="1"/>
  <c r="I1733" i="1"/>
  <c r="J1733" i="1"/>
  <c r="K1733" i="1"/>
  <c r="O1733" i="1"/>
  <c r="C1849" i="1"/>
  <c r="D1849" i="1"/>
  <c r="Z1849" i="1" s="1"/>
  <c r="E1849" i="1"/>
  <c r="F1849" i="1"/>
  <c r="AA1849" i="1" s="1"/>
  <c r="G1849" i="1"/>
  <c r="H1849" i="1"/>
  <c r="I1849" i="1"/>
  <c r="J1849" i="1"/>
  <c r="K1849" i="1"/>
  <c r="O1849" i="1"/>
  <c r="C1842" i="1"/>
  <c r="D1842" i="1"/>
  <c r="Z1842" i="1" s="1"/>
  <c r="E1842" i="1"/>
  <c r="F1842" i="1"/>
  <c r="AA1842" i="1" s="1"/>
  <c r="G1842" i="1"/>
  <c r="H1842" i="1"/>
  <c r="I1842" i="1"/>
  <c r="J1842" i="1"/>
  <c r="K1842" i="1"/>
  <c r="O1842" i="1"/>
  <c r="C1868" i="1"/>
  <c r="D1868" i="1"/>
  <c r="Z1868" i="1" s="1"/>
  <c r="E1868" i="1"/>
  <c r="F1868" i="1"/>
  <c r="AA1868" i="1" s="1"/>
  <c r="G1868" i="1"/>
  <c r="H1868" i="1"/>
  <c r="I1868" i="1"/>
  <c r="J1868" i="1"/>
  <c r="K1868" i="1"/>
  <c r="O1868" i="1"/>
  <c r="C1777" i="1"/>
  <c r="D1777" i="1"/>
  <c r="Z1777" i="1" s="1"/>
  <c r="E1777" i="1"/>
  <c r="F1777" i="1"/>
  <c r="AA1777" i="1" s="1"/>
  <c r="G1777" i="1"/>
  <c r="H1777" i="1"/>
  <c r="I1777" i="1"/>
  <c r="J1777" i="1"/>
  <c r="K1777" i="1"/>
  <c r="O1777" i="1"/>
  <c r="C1869" i="1"/>
  <c r="D1869" i="1"/>
  <c r="Z1869" i="1" s="1"/>
  <c r="E1869" i="1"/>
  <c r="F1869" i="1"/>
  <c r="AA1869" i="1" s="1"/>
  <c r="G1869" i="1"/>
  <c r="H1869" i="1"/>
  <c r="I1869" i="1"/>
  <c r="J1869" i="1"/>
  <c r="K1869" i="1"/>
  <c r="O1869" i="1"/>
  <c r="C1876" i="1"/>
  <c r="D1876" i="1"/>
  <c r="Z1876" i="1" s="1"/>
  <c r="E1876" i="1"/>
  <c r="F1876" i="1"/>
  <c r="AA1876" i="1" s="1"/>
  <c r="G1876" i="1"/>
  <c r="H1876" i="1"/>
  <c r="I1876" i="1"/>
  <c r="J1876" i="1"/>
  <c r="K1876" i="1"/>
  <c r="O1876" i="1"/>
  <c r="C1748" i="1"/>
  <c r="D1748" i="1"/>
  <c r="Z1748" i="1" s="1"/>
  <c r="E1748" i="1"/>
  <c r="F1748" i="1"/>
  <c r="AA1748" i="1" s="1"/>
  <c r="G1748" i="1"/>
  <c r="H1748" i="1"/>
  <c r="I1748" i="1"/>
  <c r="J1748" i="1"/>
  <c r="K1748" i="1"/>
  <c r="O1748" i="1"/>
  <c r="C1825" i="1"/>
  <c r="D1825" i="1"/>
  <c r="Z1825" i="1" s="1"/>
  <c r="E1825" i="1"/>
  <c r="F1825" i="1"/>
  <c r="AA1825" i="1" s="1"/>
  <c r="G1825" i="1"/>
  <c r="H1825" i="1"/>
  <c r="I1825" i="1"/>
  <c r="J1825" i="1"/>
  <c r="K1825" i="1"/>
  <c r="O1825" i="1"/>
  <c r="C1835" i="1"/>
  <c r="D1835" i="1"/>
  <c r="Z1835" i="1" s="1"/>
  <c r="E1835" i="1"/>
  <c r="F1835" i="1"/>
  <c r="AA1835" i="1" s="1"/>
  <c r="G1835" i="1"/>
  <c r="H1835" i="1"/>
  <c r="I1835" i="1"/>
  <c r="J1835" i="1"/>
  <c r="K1835" i="1"/>
  <c r="O1835" i="1"/>
  <c r="C1794" i="1"/>
  <c r="D1794" i="1"/>
  <c r="Z1794" i="1" s="1"/>
  <c r="E1794" i="1"/>
  <c r="F1794" i="1"/>
  <c r="AA1794" i="1" s="1"/>
  <c r="G1794" i="1"/>
  <c r="H1794" i="1"/>
  <c r="I1794" i="1"/>
  <c r="J1794" i="1"/>
  <c r="K1794" i="1"/>
  <c r="O1794" i="1"/>
  <c r="C1772" i="1"/>
  <c r="D1772" i="1"/>
  <c r="Z1772" i="1" s="1"/>
  <c r="E1772" i="1"/>
  <c r="F1772" i="1"/>
  <c r="AA1772" i="1" s="1"/>
  <c r="G1772" i="1"/>
  <c r="H1772" i="1"/>
  <c r="I1772" i="1"/>
  <c r="J1772" i="1"/>
  <c r="K1772" i="1"/>
  <c r="O1772" i="1"/>
  <c r="C1775" i="1"/>
  <c r="D1775" i="1"/>
  <c r="Z1775" i="1" s="1"/>
  <c r="E1775" i="1"/>
  <c r="F1775" i="1"/>
  <c r="AA1775" i="1" s="1"/>
  <c r="G1775" i="1"/>
  <c r="H1775" i="1"/>
  <c r="I1775" i="1"/>
  <c r="J1775" i="1"/>
  <c r="K1775" i="1"/>
  <c r="O1775" i="1"/>
  <c r="C1721" i="1"/>
  <c r="D1721" i="1"/>
  <c r="Z1721" i="1" s="1"/>
  <c r="E1721" i="1"/>
  <c r="F1721" i="1"/>
  <c r="AA1721" i="1" s="1"/>
  <c r="G1721" i="1"/>
  <c r="H1721" i="1"/>
  <c r="I1721" i="1"/>
  <c r="J1721" i="1"/>
  <c r="K1721" i="1"/>
  <c r="O1721" i="1"/>
  <c r="C1764" i="1"/>
  <c r="D1764" i="1"/>
  <c r="Z1764" i="1" s="1"/>
  <c r="E1764" i="1"/>
  <c r="F1764" i="1"/>
  <c r="AA1764" i="1" s="1"/>
  <c r="G1764" i="1"/>
  <c r="H1764" i="1"/>
  <c r="I1764" i="1"/>
  <c r="J1764" i="1"/>
  <c r="K1764" i="1"/>
  <c r="O1764" i="1"/>
  <c r="C1731" i="1"/>
  <c r="D1731" i="1"/>
  <c r="Z1731" i="1" s="1"/>
  <c r="E1731" i="1"/>
  <c r="F1731" i="1"/>
  <c r="AA1731" i="1" s="1"/>
  <c r="G1731" i="1"/>
  <c r="H1731" i="1"/>
  <c r="I1731" i="1"/>
  <c r="J1731" i="1"/>
  <c r="K1731" i="1"/>
  <c r="O1731" i="1"/>
  <c r="C1837" i="1"/>
  <c r="D1837" i="1"/>
  <c r="Z1837" i="1" s="1"/>
  <c r="E1837" i="1"/>
  <c r="F1837" i="1"/>
  <c r="AA1837" i="1" s="1"/>
  <c r="G1837" i="1"/>
  <c r="H1837" i="1"/>
  <c r="I1837" i="1"/>
  <c r="J1837" i="1"/>
  <c r="K1837" i="1"/>
  <c r="O1837" i="1"/>
  <c r="C1776" i="1"/>
  <c r="D1776" i="1"/>
  <c r="Z1776" i="1" s="1"/>
  <c r="E1776" i="1"/>
  <c r="F1776" i="1"/>
  <c r="AA1776" i="1" s="1"/>
  <c r="G1776" i="1"/>
  <c r="H1776" i="1"/>
  <c r="I1776" i="1"/>
  <c r="J1776" i="1"/>
  <c r="K1776" i="1"/>
  <c r="O1776" i="1"/>
  <c r="C1738" i="1"/>
  <c r="D1738" i="1"/>
  <c r="Z1738" i="1" s="1"/>
  <c r="E1738" i="1"/>
  <c r="F1738" i="1"/>
  <c r="AA1738" i="1" s="1"/>
  <c r="G1738" i="1"/>
  <c r="H1738" i="1"/>
  <c r="I1738" i="1"/>
  <c r="J1738" i="1"/>
  <c r="K1738" i="1"/>
  <c r="O1738" i="1"/>
  <c r="C1861" i="1"/>
  <c r="D1861" i="1"/>
  <c r="Z1861" i="1" s="1"/>
  <c r="E1861" i="1"/>
  <c r="F1861" i="1"/>
  <c r="AA1861" i="1" s="1"/>
  <c r="G1861" i="1"/>
  <c r="H1861" i="1"/>
  <c r="I1861" i="1"/>
  <c r="J1861" i="1"/>
  <c r="K1861" i="1"/>
  <c r="O1861" i="1"/>
  <c r="C1827" i="1"/>
  <c r="D1827" i="1"/>
  <c r="Z1827" i="1" s="1"/>
  <c r="E1827" i="1"/>
  <c r="F1827" i="1"/>
  <c r="AA1827" i="1" s="1"/>
  <c r="G1827" i="1"/>
  <c r="H1827" i="1"/>
  <c r="I1827" i="1"/>
  <c r="J1827" i="1"/>
  <c r="K1827" i="1"/>
  <c r="O1827" i="1"/>
  <c r="C1820" i="1"/>
  <c r="D1820" i="1"/>
  <c r="Z1820" i="1" s="1"/>
  <c r="E1820" i="1"/>
  <c r="F1820" i="1"/>
  <c r="AA1820" i="1" s="1"/>
  <c r="G1820" i="1"/>
  <c r="H1820" i="1"/>
  <c r="I1820" i="1"/>
  <c r="J1820" i="1"/>
  <c r="K1820" i="1"/>
  <c r="O1820" i="1"/>
  <c r="C1864" i="1"/>
  <c r="D1864" i="1"/>
  <c r="Z1864" i="1" s="1"/>
  <c r="E1864" i="1"/>
  <c r="F1864" i="1"/>
  <c r="AA1864" i="1" s="1"/>
  <c r="G1864" i="1"/>
  <c r="H1864" i="1"/>
  <c r="I1864" i="1"/>
  <c r="J1864" i="1"/>
  <c r="K1864" i="1"/>
  <c r="O1864" i="1"/>
  <c r="C1866" i="1"/>
  <c r="D1866" i="1"/>
  <c r="Z1866" i="1" s="1"/>
  <c r="E1866" i="1"/>
  <c r="F1866" i="1"/>
  <c r="AA1866" i="1" s="1"/>
  <c r="G1866" i="1"/>
  <c r="H1866" i="1"/>
  <c r="I1866" i="1"/>
  <c r="J1866" i="1"/>
  <c r="K1866" i="1"/>
  <c r="O1866" i="1"/>
  <c r="C1762" i="1"/>
  <c r="D1762" i="1"/>
  <c r="Z1762" i="1" s="1"/>
  <c r="E1762" i="1"/>
  <c r="F1762" i="1"/>
  <c r="AA1762" i="1" s="1"/>
  <c r="G1762" i="1"/>
  <c r="H1762" i="1"/>
  <c r="I1762" i="1"/>
  <c r="J1762" i="1"/>
  <c r="K1762" i="1"/>
  <c r="O1762" i="1"/>
  <c r="C1847" i="1"/>
  <c r="D1847" i="1"/>
  <c r="Z1847" i="1" s="1"/>
  <c r="E1847" i="1"/>
  <c r="F1847" i="1"/>
  <c r="AA1847" i="1" s="1"/>
  <c r="G1847" i="1"/>
  <c r="H1847" i="1"/>
  <c r="I1847" i="1"/>
  <c r="J1847" i="1"/>
  <c r="K1847" i="1"/>
  <c r="O1847" i="1"/>
  <c r="C1877" i="1"/>
  <c r="D1877" i="1"/>
  <c r="Z1877" i="1" s="1"/>
  <c r="E1877" i="1"/>
  <c r="F1877" i="1"/>
  <c r="AA1877" i="1" s="1"/>
  <c r="G1877" i="1"/>
  <c r="H1877" i="1"/>
  <c r="I1877" i="1"/>
  <c r="J1877" i="1"/>
  <c r="K1877" i="1"/>
  <c r="O1877" i="1"/>
  <c r="C1843" i="1"/>
  <c r="D1843" i="1"/>
  <c r="Z1843" i="1" s="1"/>
  <c r="E1843" i="1"/>
  <c r="F1843" i="1"/>
  <c r="AA1843" i="1" s="1"/>
  <c r="G1843" i="1"/>
  <c r="H1843" i="1"/>
  <c r="I1843" i="1"/>
  <c r="J1843" i="1"/>
  <c r="K1843" i="1"/>
  <c r="O1843" i="1"/>
  <c r="C1873" i="1"/>
  <c r="D1873" i="1"/>
  <c r="Z1873" i="1" s="1"/>
  <c r="E1873" i="1"/>
  <c r="F1873" i="1"/>
  <c r="AA1873" i="1" s="1"/>
  <c r="G1873" i="1"/>
  <c r="H1873" i="1"/>
  <c r="I1873" i="1"/>
  <c r="J1873" i="1"/>
  <c r="K1873" i="1"/>
  <c r="O1873" i="1"/>
  <c r="C1862" i="1"/>
  <c r="D1862" i="1"/>
  <c r="Z1862" i="1" s="1"/>
  <c r="E1862" i="1"/>
  <c r="F1862" i="1"/>
  <c r="AA1862" i="1" s="1"/>
  <c r="G1862" i="1"/>
  <c r="H1862" i="1"/>
  <c r="I1862" i="1"/>
  <c r="J1862" i="1"/>
  <c r="K1862" i="1"/>
  <c r="O1862" i="1"/>
  <c r="C1870" i="1"/>
  <c r="D1870" i="1"/>
  <c r="Z1870" i="1" s="1"/>
  <c r="E1870" i="1"/>
  <c r="F1870" i="1"/>
  <c r="AA1870" i="1" s="1"/>
  <c r="G1870" i="1"/>
  <c r="H1870" i="1"/>
  <c r="I1870" i="1"/>
  <c r="J1870" i="1"/>
  <c r="K1870" i="1"/>
  <c r="O1870" i="1"/>
  <c r="C1760" i="1"/>
  <c r="D1760" i="1"/>
  <c r="Z1760" i="1" s="1"/>
  <c r="E1760" i="1"/>
  <c r="F1760" i="1"/>
  <c r="AA1760" i="1" s="1"/>
  <c r="G1760" i="1"/>
  <c r="H1760" i="1"/>
  <c r="I1760" i="1"/>
  <c r="J1760" i="1"/>
  <c r="K1760" i="1"/>
  <c r="O1760" i="1"/>
  <c r="C1770" i="1"/>
  <c r="D1770" i="1"/>
  <c r="Z1770" i="1" s="1"/>
  <c r="E1770" i="1"/>
  <c r="F1770" i="1"/>
  <c r="AA1770" i="1" s="1"/>
  <c r="G1770" i="1"/>
  <c r="H1770" i="1"/>
  <c r="I1770" i="1"/>
  <c r="J1770" i="1"/>
  <c r="K1770" i="1"/>
  <c r="O1770" i="1"/>
  <c r="C1766" i="1"/>
  <c r="D1766" i="1"/>
  <c r="Z1766" i="1" s="1"/>
  <c r="E1766" i="1"/>
  <c r="F1766" i="1"/>
  <c r="AA1766" i="1" s="1"/>
  <c r="G1766" i="1"/>
  <c r="H1766" i="1"/>
  <c r="I1766" i="1"/>
  <c r="J1766" i="1"/>
  <c r="K1766" i="1"/>
  <c r="O1766" i="1"/>
  <c r="C1768" i="1"/>
  <c r="D1768" i="1"/>
  <c r="Z1768" i="1" s="1"/>
  <c r="E1768" i="1"/>
  <c r="F1768" i="1"/>
  <c r="AA1768" i="1" s="1"/>
  <c r="G1768" i="1"/>
  <c r="H1768" i="1"/>
  <c r="I1768" i="1"/>
  <c r="J1768" i="1"/>
  <c r="K1768" i="1"/>
  <c r="O1768" i="1"/>
  <c r="C1829" i="1"/>
  <c r="D1829" i="1"/>
  <c r="Z1829" i="1" s="1"/>
  <c r="E1829" i="1"/>
  <c r="F1829" i="1"/>
  <c r="AA1829" i="1" s="1"/>
  <c r="G1829" i="1"/>
  <c r="H1829" i="1"/>
  <c r="I1829" i="1"/>
  <c r="J1829" i="1"/>
  <c r="K1829" i="1"/>
  <c r="O1829" i="1"/>
  <c r="C1858" i="1"/>
  <c r="D1858" i="1"/>
  <c r="Z1858" i="1" s="1"/>
  <c r="E1858" i="1"/>
  <c r="F1858" i="1"/>
  <c r="AA1858" i="1" s="1"/>
  <c r="G1858" i="1"/>
  <c r="H1858" i="1"/>
  <c r="I1858" i="1"/>
  <c r="J1858" i="1"/>
  <c r="K1858" i="1"/>
  <c r="O1858" i="1"/>
  <c r="C1780" i="1"/>
  <c r="D1780" i="1"/>
  <c r="Z1780" i="1" s="1"/>
  <c r="E1780" i="1"/>
  <c r="F1780" i="1"/>
  <c r="AA1780" i="1" s="1"/>
  <c r="G1780" i="1"/>
  <c r="H1780" i="1"/>
  <c r="I1780" i="1"/>
  <c r="J1780" i="1"/>
  <c r="K1780" i="1"/>
  <c r="O1780" i="1"/>
  <c r="C1910" i="1"/>
  <c r="D1910" i="1"/>
  <c r="Z1910" i="1" s="1"/>
  <c r="E1910" i="1"/>
  <c r="F1910" i="1"/>
  <c r="AA1910" i="1" s="1"/>
  <c r="G1910" i="1"/>
  <c r="H1910" i="1"/>
  <c r="I1910" i="1"/>
  <c r="J1910" i="1"/>
  <c r="K1910" i="1"/>
  <c r="O1910" i="1"/>
  <c r="C1885" i="1"/>
  <c r="D1885" i="1"/>
  <c r="Z1885" i="1" s="1"/>
  <c r="E1885" i="1"/>
  <c r="F1885" i="1"/>
  <c r="AA1885" i="1" s="1"/>
  <c r="G1885" i="1"/>
  <c r="H1885" i="1"/>
  <c r="I1885" i="1"/>
  <c r="J1885" i="1"/>
  <c r="K1885" i="1"/>
  <c r="O1885" i="1"/>
  <c r="C1878" i="1"/>
  <c r="D1878" i="1"/>
  <c r="Z1878" i="1" s="1"/>
  <c r="E1878" i="1"/>
  <c r="F1878" i="1"/>
  <c r="AA1878" i="1" s="1"/>
  <c r="G1878" i="1"/>
  <c r="H1878" i="1"/>
  <c r="I1878" i="1"/>
  <c r="J1878" i="1"/>
  <c r="K1878" i="1"/>
  <c r="O1878" i="1"/>
  <c r="C1903" i="1"/>
  <c r="D1903" i="1"/>
  <c r="Z1903" i="1" s="1"/>
  <c r="E1903" i="1"/>
  <c r="F1903" i="1"/>
  <c r="AA1903" i="1" s="1"/>
  <c r="G1903" i="1"/>
  <c r="H1903" i="1"/>
  <c r="I1903" i="1"/>
  <c r="J1903" i="1"/>
  <c r="K1903" i="1"/>
  <c r="O1903" i="1"/>
  <c r="C1895" i="1"/>
  <c r="D1895" i="1"/>
  <c r="Z1895" i="1" s="1"/>
  <c r="E1895" i="1"/>
  <c r="F1895" i="1"/>
  <c r="AA1895" i="1" s="1"/>
  <c r="G1895" i="1"/>
  <c r="H1895" i="1"/>
  <c r="I1895" i="1"/>
  <c r="J1895" i="1"/>
  <c r="K1895" i="1"/>
  <c r="O1895" i="1"/>
  <c r="C1894" i="1"/>
  <c r="D1894" i="1"/>
  <c r="Z1894" i="1" s="1"/>
  <c r="E1894" i="1"/>
  <c r="F1894" i="1"/>
  <c r="AA1894" i="1" s="1"/>
  <c r="G1894" i="1"/>
  <c r="H1894" i="1"/>
  <c r="I1894" i="1"/>
  <c r="J1894" i="1"/>
  <c r="K1894" i="1"/>
  <c r="O1894" i="1"/>
  <c r="C1904" i="1"/>
  <c r="D1904" i="1"/>
  <c r="Z1904" i="1" s="1"/>
  <c r="E1904" i="1"/>
  <c r="F1904" i="1"/>
  <c r="AA1904" i="1" s="1"/>
  <c r="G1904" i="1"/>
  <c r="H1904" i="1"/>
  <c r="I1904" i="1"/>
  <c r="J1904" i="1"/>
  <c r="K1904" i="1"/>
  <c r="O1904" i="1"/>
  <c r="C1896" i="1"/>
  <c r="D1896" i="1"/>
  <c r="Z1896" i="1" s="1"/>
  <c r="E1896" i="1"/>
  <c r="F1896" i="1"/>
  <c r="AA1896" i="1" s="1"/>
  <c r="G1896" i="1"/>
  <c r="H1896" i="1"/>
  <c r="I1896" i="1"/>
  <c r="J1896" i="1"/>
  <c r="K1896" i="1"/>
  <c r="O1896" i="1"/>
  <c r="C1905" i="1"/>
  <c r="D1905" i="1"/>
  <c r="Z1905" i="1" s="1"/>
  <c r="E1905" i="1"/>
  <c r="F1905" i="1"/>
  <c r="AA1905" i="1" s="1"/>
  <c r="G1905" i="1"/>
  <c r="H1905" i="1"/>
  <c r="I1905" i="1"/>
  <c r="J1905" i="1"/>
  <c r="K1905" i="1"/>
  <c r="O1905" i="1"/>
  <c r="C1899" i="1"/>
  <c r="D1899" i="1"/>
  <c r="Z1899" i="1" s="1"/>
  <c r="E1899" i="1"/>
  <c r="F1899" i="1"/>
  <c r="AA1899" i="1" s="1"/>
  <c r="G1899" i="1"/>
  <c r="H1899" i="1"/>
  <c r="I1899" i="1"/>
  <c r="J1899" i="1"/>
  <c r="K1899" i="1"/>
  <c r="O1899" i="1"/>
  <c r="C1893" i="1"/>
  <c r="D1893" i="1"/>
  <c r="Z1893" i="1" s="1"/>
  <c r="E1893" i="1"/>
  <c r="F1893" i="1"/>
  <c r="AA1893" i="1" s="1"/>
  <c r="G1893" i="1"/>
  <c r="H1893" i="1"/>
  <c r="I1893" i="1"/>
  <c r="J1893" i="1"/>
  <c r="K1893" i="1"/>
  <c r="O1893" i="1"/>
  <c r="C1915" i="1"/>
  <c r="D1915" i="1"/>
  <c r="Z1915" i="1" s="1"/>
  <c r="E1915" i="1"/>
  <c r="F1915" i="1"/>
  <c r="AA1915" i="1" s="1"/>
  <c r="G1915" i="1"/>
  <c r="H1915" i="1"/>
  <c r="I1915" i="1"/>
  <c r="J1915" i="1"/>
  <c r="K1915" i="1"/>
  <c r="O1915" i="1"/>
  <c r="C1888" i="1"/>
  <c r="D1888" i="1"/>
  <c r="Z1888" i="1" s="1"/>
  <c r="E1888" i="1"/>
  <c r="F1888" i="1"/>
  <c r="AA1888" i="1" s="1"/>
  <c r="G1888" i="1"/>
  <c r="H1888" i="1"/>
  <c r="I1888" i="1"/>
  <c r="J1888" i="1"/>
  <c r="K1888" i="1"/>
  <c r="O1888" i="1"/>
  <c r="C1897" i="1"/>
  <c r="D1897" i="1"/>
  <c r="Z1897" i="1" s="1"/>
  <c r="E1897" i="1"/>
  <c r="F1897" i="1"/>
  <c r="AA1897" i="1" s="1"/>
  <c r="G1897" i="1"/>
  <c r="H1897" i="1"/>
  <c r="I1897" i="1"/>
  <c r="J1897" i="1"/>
  <c r="K1897" i="1"/>
  <c r="O1897" i="1"/>
  <c r="C1898" i="1"/>
  <c r="D1898" i="1"/>
  <c r="Z1898" i="1" s="1"/>
  <c r="E1898" i="1"/>
  <c r="F1898" i="1"/>
  <c r="AA1898" i="1" s="1"/>
  <c r="G1898" i="1"/>
  <c r="H1898" i="1"/>
  <c r="I1898" i="1"/>
  <c r="J1898" i="1"/>
  <c r="K1898" i="1"/>
  <c r="O1898" i="1"/>
  <c r="C1879" i="1"/>
  <c r="D1879" i="1"/>
  <c r="Z1879" i="1" s="1"/>
  <c r="E1879" i="1"/>
  <c r="F1879" i="1"/>
  <c r="AA1879" i="1" s="1"/>
  <c r="G1879" i="1"/>
  <c r="H1879" i="1"/>
  <c r="I1879" i="1"/>
  <c r="J1879" i="1"/>
  <c r="K1879" i="1"/>
  <c r="O1879" i="1"/>
  <c r="C1902" i="1"/>
  <c r="D1902" i="1"/>
  <c r="Z1902" i="1" s="1"/>
  <c r="E1902" i="1"/>
  <c r="F1902" i="1"/>
  <c r="AA1902" i="1" s="1"/>
  <c r="G1902" i="1"/>
  <c r="H1902" i="1"/>
  <c r="I1902" i="1"/>
  <c r="J1902" i="1"/>
  <c r="K1902" i="1"/>
  <c r="O1902" i="1"/>
  <c r="C1912" i="1"/>
  <c r="D1912" i="1"/>
  <c r="Z1912" i="1" s="1"/>
  <c r="E1912" i="1"/>
  <c r="F1912" i="1"/>
  <c r="AA1912" i="1" s="1"/>
  <c r="G1912" i="1"/>
  <c r="H1912" i="1"/>
  <c r="I1912" i="1"/>
  <c r="J1912" i="1"/>
  <c r="K1912" i="1"/>
  <c r="O1912" i="1"/>
  <c r="C1913" i="1"/>
  <c r="D1913" i="1"/>
  <c r="Z1913" i="1" s="1"/>
  <c r="E1913" i="1"/>
  <c r="F1913" i="1"/>
  <c r="AA1913" i="1" s="1"/>
  <c r="G1913" i="1"/>
  <c r="H1913" i="1"/>
  <c r="I1913" i="1"/>
  <c r="J1913" i="1"/>
  <c r="K1913" i="1"/>
  <c r="O1913" i="1"/>
  <c r="C1900" i="1"/>
  <c r="D1900" i="1"/>
  <c r="Z1900" i="1" s="1"/>
  <c r="E1900" i="1"/>
  <c r="F1900" i="1"/>
  <c r="AA1900" i="1" s="1"/>
  <c r="G1900" i="1"/>
  <c r="H1900" i="1"/>
  <c r="I1900" i="1"/>
  <c r="J1900" i="1"/>
  <c r="K1900" i="1"/>
  <c r="O1900" i="1"/>
  <c r="C1884" i="1"/>
  <c r="D1884" i="1"/>
  <c r="Z1884" i="1" s="1"/>
  <c r="E1884" i="1"/>
  <c r="F1884" i="1"/>
  <c r="AA1884" i="1" s="1"/>
  <c r="G1884" i="1"/>
  <c r="H1884" i="1"/>
  <c r="I1884" i="1"/>
  <c r="J1884" i="1"/>
  <c r="K1884" i="1"/>
  <c r="O1884" i="1"/>
  <c r="C1881" i="1"/>
  <c r="D1881" i="1"/>
  <c r="Z1881" i="1" s="1"/>
  <c r="E1881" i="1"/>
  <c r="F1881" i="1"/>
  <c r="AA1881" i="1" s="1"/>
  <c r="G1881" i="1"/>
  <c r="H1881" i="1"/>
  <c r="I1881" i="1"/>
  <c r="J1881" i="1"/>
  <c r="K1881" i="1"/>
  <c r="O1881" i="1"/>
  <c r="C1907" i="1"/>
  <c r="D1907" i="1"/>
  <c r="Z1907" i="1" s="1"/>
  <c r="E1907" i="1"/>
  <c r="F1907" i="1"/>
  <c r="AA1907" i="1" s="1"/>
  <c r="G1907" i="1"/>
  <c r="H1907" i="1"/>
  <c r="I1907" i="1"/>
  <c r="J1907" i="1"/>
  <c r="K1907" i="1"/>
  <c r="O1907" i="1"/>
  <c r="C1911" i="1"/>
  <c r="D1911" i="1"/>
  <c r="Z1911" i="1" s="1"/>
  <c r="E1911" i="1"/>
  <c r="F1911" i="1"/>
  <c r="AA1911" i="1" s="1"/>
  <c r="G1911" i="1"/>
  <c r="H1911" i="1"/>
  <c r="I1911" i="1"/>
  <c r="J1911" i="1"/>
  <c r="K1911" i="1"/>
  <c r="O1911" i="1"/>
  <c r="C1901" i="1"/>
  <c r="D1901" i="1"/>
  <c r="Z1901" i="1" s="1"/>
  <c r="E1901" i="1"/>
  <c r="F1901" i="1"/>
  <c r="AA1901" i="1" s="1"/>
  <c r="G1901" i="1"/>
  <c r="H1901" i="1"/>
  <c r="I1901" i="1"/>
  <c r="J1901" i="1"/>
  <c r="K1901" i="1"/>
  <c r="O1901" i="1"/>
  <c r="C1906" i="1"/>
  <c r="D1906" i="1"/>
  <c r="Z1906" i="1" s="1"/>
  <c r="E1906" i="1"/>
  <c r="F1906" i="1"/>
  <c r="AA1906" i="1" s="1"/>
  <c r="G1906" i="1"/>
  <c r="H1906" i="1"/>
  <c r="I1906" i="1"/>
  <c r="J1906" i="1"/>
  <c r="K1906" i="1"/>
  <c r="O1906" i="1"/>
  <c r="C1891" i="1"/>
  <c r="D1891" i="1"/>
  <c r="Z1891" i="1" s="1"/>
  <c r="E1891" i="1"/>
  <c r="F1891" i="1"/>
  <c r="AA1891" i="1" s="1"/>
  <c r="G1891" i="1"/>
  <c r="H1891" i="1"/>
  <c r="I1891" i="1"/>
  <c r="J1891" i="1"/>
  <c r="K1891" i="1"/>
  <c r="O1891" i="1"/>
  <c r="C1890" i="1"/>
  <c r="D1890" i="1"/>
  <c r="Z1890" i="1" s="1"/>
  <c r="E1890" i="1"/>
  <c r="F1890" i="1"/>
  <c r="AA1890" i="1" s="1"/>
  <c r="G1890" i="1"/>
  <c r="H1890" i="1"/>
  <c r="I1890" i="1"/>
  <c r="J1890" i="1"/>
  <c r="K1890" i="1"/>
  <c r="O1890" i="1"/>
  <c r="C1909" i="1"/>
  <c r="D1909" i="1"/>
  <c r="Z1909" i="1" s="1"/>
  <c r="E1909" i="1"/>
  <c r="F1909" i="1"/>
  <c r="AA1909" i="1" s="1"/>
  <c r="G1909" i="1"/>
  <c r="H1909" i="1"/>
  <c r="I1909" i="1"/>
  <c r="J1909" i="1"/>
  <c r="K1909" i="1"/>
  <c r="O1909" i="1"/>
  <c r="C1892" i="1"/>
  <c r="D1892" i="1"/>
  <c r="Z1892" i="1" s="1"/>
  <c r="E1892" i="1"/>
  <c r="F1892" i="1"/>
  <c r="AA1892" i="1" s="1"/>
  <c r="G1892" i="1"/>
  <c r="H1892" i="1"/>
  <c r="I1892" i="1"/>
  <c r="J1892" i="1"/>
  <c r="K1892" i="1"/>
  <c r="O1892" i="1"/>
  <c r="C1880" i="1"/>
  <c r="D1880" i="1"/>
  <c r="Z1880" i="1" s="1"/>
  <c r="E1880" i="1"/>
  <c r="F1880" i="1"/>
  <c r="AA1880" i="1" s="1"/>
  <c r="G1880" i="1"/>
  <c r="H1880" i="1"/>
  <c r="I1880" i="1"/>
  <c r="J1880" i="1"/>
  <c r="K1880" i="1"/>
  <c r="O1880" i="1"/>
  <c r="C1886" i="1"/>
  <c r="D1886" i="1"/>
  <c r="Z1886" i="1" s="1"/>
  <c r="E1886" i="1"/>
  <c r="F1886" i="1"/>
  <c r="AA1886" i="1" s="1"/>
  <c r="G1886" i="1"/>
  <c r="H1886" i="1"/>
  <c r="I1886" i="1"/>
  <c r="J1886" i="1"/>
  <c r="K1886" i="1"/>
  <c r="O1886" i="1"/>
  <c r="C1889" i="1"/>
  <c r="D1889" i="1"/>
  <c r="Z1889" i="1" s="1"/>
  <c r="E1889" i="1"/>
  <c r="F1889" i="1"/>
  <c r="AA1889" i="1" s="1"/>
  <c r="G1889" i="1"/>
  <c r="H1889" i="1"/>
  <c r="I1889" i="1"/>
  <c r="J1889" i="1"/>
  <c r="K1889" i="1"/>
  <c r="O1889" i="1"/>
  <c r="C1908" i="1"/>
  <c r="D1908" i="1"/>
  <c r="Z1908" i="1" s="1"/>
  <c r="E1908" i="1"/>
  <c r="F1908" i="1"/>
  <c r="AA1908" i="1" s="1"/>
  <c r="G1908" i="1"/>
  <c r="H1908" i="1"/>
  <c r="I1908" i="1"/>
  <c r="J1908" i="1"/>
  <c r="K1908" i="1"/>
  <c r="O1908" i="1"/>
  <c r="C1883" i="1"/>
  <c r="D1883" i="1"/>
  <c r="Z1883" i="1" s="1"/>
  <c r="E1883" i="1"/>
  <c r="F1883" i="1"/>
  <c r="AA1883" i="1" s="1"/>
  <c r="G1883" i="1"/>
  <c r="H1883" i="1"/>
  <c r="I1883" i="1"/>
  <c r="J1883" i="1"/>
  <c r="K1883" i="1"/>
  <c r="O1883" i="1"/>
  <c r="C1882" i="1"/>
  <c r="D1882" i="1"/>
  <c r="Z1882" i="1" s="1"/>
  <c r="E1882" i="1"/>
  <c r="F1882" i="1"/>
  <c r="AA1882" i="1" s="1"/>
  <c r="G1882" i="1"/>
  <c r="H1882" i="1"/>
  <c r="I1882" i="1"/>
  <c r="J1882" i="1"/>
  <c r="K1882" i="1"/>
  <c r="O1882" i="1"/>
  <c r="C1887" i="1"/>
  <c r="D1887" i="1"/>
  <c r="Z1887" i="1" s="1"/>
  <c r="E1887" i="1"/>
  <c r="F1887" i="1"/>
  <c r="AA1887" i="1" s="1"/>
  <c r="G1887" i="1"/>
  <c r="H1887" i="1"/>
  <c r="I1887" i="1"/>
  <c r="J1887" i="1"/>
  <c r="K1887" i="1"/>
  <c r="O1887" i="1"/>
  <c r="C1914" i="1"/>
  <c r="D1914" i="1"/>
  <c r="Z1914" i="1" s="1"/>
  <c r="E1914" i="1"/>
  <c r="F1914" i="1"/>
  <c r="AA1914" i="1" s="1"/>
  <c r="G1914" i="1"/>
  <c r="H1914" i="1"/>
  <c r="I1914" i="1"/>
  <c r="J1914" i="1"/>
  <c r="K1914" i="1"/>
  <c r="O1914" i="1"/>
  <c r="C134" i="1"/>
  <c r="D134" i="1"/>
  <c r="Z134" i="1" s="1"/>
  <c r="E134" i="1"/>
  <c r="F134" i="1"/>
  <c r="AA134" i="1" s="1"/>
  <c r="G134" i="1"/>
  <c r="H134" i="1"/>
  <c r="I134" i="1"/>
  <c r="J134" i="1"/>
  <c r="K134" i="1"/>
  <c r="O134" i="1"/>
  <c r="L11" i="4" a="1"/>
  <c r="L11" i="4" s="1"/>
  <c r="L8" i="4" a="1"/>
  <c r="L8" i="4" s="1"/>
  <c r="U281" i="1" l="1"/>
  <c r="U319" i="1"/>
  <c r="U242" i="1"/>
  <c r="U121" i="1"/>
  <c r="U76" i="1"/>
  <c r="U139" i="1"/>
  <c r="U1087" i="1"/>
  <c r="U989" i="1"/>
  <c r="U978" i="1"/>
  <c r="U982" i="1"/>
  <c r="U970" i="1"/>
  <c r="U1005" i="1"/>
  <c r="U981" i="1"/>
  <c r="U1008" i="1"/>
  <c r="U1086" i="1"/>
  <c r="U1058" i="1"/>
  <c r="U990" i="1"/>
  <c r="U1043" i="1"/>
  <c r="B4" i="8" a="1"/>
  <c r="U1032" i="1"/>
  <c r="U887" i="1"/>
  <c r="U884" i="1"/>
  <c r="U893" i="1"/>
  <c r="U912" i="1"/>
  <c r="U804" i="1"/>
  <c r="U889" i="1"/>
  <c r="U859" i="1"/>
  <c r="U930" i="1"/>
  <c r="U910" i="1"/>
  <c r="U855" i="1"/>
  <c r="U799" i="1"/>
  <c r="U477" i="1"/>
  <c r="U533" i="1"/>
  <c r="U615" i="1"/>
  <c r="U706" i="1"/>
  <c r="U562" i="1"/>
  <c r="U626" i="1"/>
  <c r="U639" i="1"/>
  <c r="U781" i="1"/>
  <c r="U519" i="1"/>
  <c r="U537" i="1"/>
  <c r="U506" i="1"/>
  <c r="U536" i="1"/>
  <c r="U564" i="1"/>
  <c r="U758" i="1"/>
  <c r="U724" i="1"/>
  <c r="U601" i="1"/>
  <c r="U420" i="1"/>
  <c r="U485" i="1"/>
  <c r="U638" i="1"/>
  <c r="U675" i="1"/>
  <c r="U497" i="1"/>
  <c r="U774" i="1"/>
  <c r="U407" i="1"/>
  <c r="U720" i="1"/>
  <c r="U401" i="1"/>
  <c r="U553" i="1"/>
  <c r="U434" i="1"/>
  <c r="U419" i="1"/>
  <c r="U427" i="1"/>
  <c r="U460" i="1"/>
  <c r="U792" i="1"/>
  <c r="U761" i="1"/>
  <c r="U779" i="1"/>
  <c r="U512" i="1"/>
  <c r="U509" i="1"/>
  <c r="U748" i="1"/>
  <c r="U659" i="1"/>
  <c r="U441" i="1"/>
  <c r="U591" i="1"/>
  <c r="U459" i="1"/>
  <c r="U570" i="1"/>
  <c r="U540" i="1"/>
  <c r="U572" i="1"/>
  <c r="U516" i="1"/>
  <c r="U735" i="1"/>
  <c r="U444" i="1"/>
  <c r="U596" i="1"/>
  <c r="U656" i="1"/>
  <c r="U543" i="1"/>
  <c r="U346" i="1"/>
  <c r="U340" i="1"/>
  <c r="U388" i="1"/>
  <c r="U350" i="1"/>
  <c r="U365" i="1"/>
  <c r="U355" i="1"/>
  <c r="U375" i="1"/>
  <c r="U349" i="1"/>
  <c r="U185" i="1"/>
  <c r="U224" i="1"/>
  <c r="U136" i="1"/>
  <c r="U253" i="1"/>
  <c r="U317" i="1"/>
  <c r="U55" i="1"/>
  <c r="U278" i="1"/>
  <c r="U258" i="1"/>
  <c r="U300" i="1"/>
  <c r="U318" i="1"/>
  <c r="U215" i="1"/>
  <c r="U64" i="1"/>
  <c r="U81" i="1"/>
  <c r="U252" i="1"/>
  <c r="U4" i="1"/>
  <c r="U330" i="1"/>
  <c r="U298" i="1"/>
  <c r="U19" i="1"/>
  <c r="U196" i="1"/>
  <c r="U227" i="1"/>
  <c r="U23" i="1"/>
  <c r="U12" i="1"/>
  <c r="U80" i="1"/>
  <c r="U217" i="1"/>
  <c r="U56" i="1"/>
  <c r="U310" i="1"/>
  <c r="U198" i="1"/>
  <c r="U36" i="1"/>
  <c r="U127" i="1"/>
  <c r="U117" i="1"/>
  <c r="U48" i="1"/>
  <c r="U119" i="1"/>
  <c r="U186" i="1"/>
  <c r="U192" i="1"/>
  <c r="U74" i="1"/>
  <c r="U195" i="1"/>
  <c r="U25" i="1"/>
  <c r="U6" i="1"/>
  <c r="U175" i="1"/>
  <c r="U166" i="1"/>
  <c r="U333" i="1"/>
  <c r="U85" i="1"/>
  <c r="U207" i="1"/>
  <c r="U110" i="1"/>
  <c r="U271" i="1"/>
  <c r="U222" i="1"/>
  <c r="U256" i="1"/>
  <c r="U3" i="1"/>
  <c r="U122" i="1"/>
  <c r="U161" i="1"/>
  <c r="U89" i="1"/>
  <c r="U264" i="1"/>
  <c r="U169" i="1"/>
  <c r="U296" i="1"/>
  <c r="U301" i="1"/>
  <c r="U111" i="1"/>
  <c r="U69" i="1"/>
  <c r="U1777" i="1"/>
  <c r="U1821" i="1"/>
  <c r="U1791" i="1"/>
  <c r="U1826" i="1"/>
  <c r="U1729" i="1"/>
  <c r="U1856" i="1"/>
  <c r="U1795" i="1"/>
  <c r="U1792" i="1"/>
  <c r="U1720" i="1"/>
  <c r="U1784" i="1"/>
  <c r="U1735" i="1"/>
  <c r="U1822" i="1"/>
  <c r="U1740" i="1"/>
  <c r="U1512" i="1"/>
  <c r="U1454" i="1"/>
  <c r="U1239" i="1"/>
  <c r="U1558" i="1"/>
  <c r="U1631" i="1"/>
  <c r="U1250" i="1"/>
  <c r="U1484" i="1"/>
  <c r="U1311" i="1"/>
  <c r="U1551" i="1"/>
  <c r="U272" i="1"/>
  <c r="U285" i="1"/>
  <c r="U220" i="1"/>
  <c r="U70" i="1"/>
  <c r="U259" i="1"/>
  <c r="U181" i="1"/>
  <c r="U275" i="1"/>
  <c r="U315" i="1"/>
  <c r="U254" i="1"/>
  <c r="U1895" i="1"/>
  <c r="U1768" i="1"/>
  <c r="U1877" i="1"/>
  <c r="U1738" i="1"/>
  <c r="Q1883" i="1" a="1"/>
  <c r="Q1883" i="1" s="1"/>
  <c r="Q1880" i="1" a="1"/>
  <c r="Q1880" i="1" s="1"/>
  <c r="Q1719" i="1" a="1"/>
  <c r="Q1719" i="1" s="1"/>
  <c r="Q1832" i="1" a="1"/>
  <c r="Q1832" i="1" s="1"/>
  <c r="Q1824" i="1" a="1"/>
  <c r="Q1824" i="1" s="1"/>
  <c r="Q1815" i="1" a="1"/>
  <c r="Q1815" i="1" s="1"/>
  <c r="Q1828" i="1" a="1"/>
  <c r="Q1828" i="1" s="1"/>
  <c r="Q1840" i="1" a="1"/>
  <c r="Q1840" i="1" s="1"/>
  <c r="Q1841" i="1" a="1"/>
  <c r="Q1841" i="1" s="1"/>
  <c r="Q1836" i="1" a="1"/>
  <c r="Q1836" i="1" s="1"/>
  <c r="Q1730" i="1" a="1"/>
  <c r="Q1730" i="1" s="1"/>
  <c r="Q1670" i="1" a="1"/>
  <c r="Q1670" i="1" s="1"/>
  <c r="Q1672" i="1" a="1"/>
  <c r="Q1672" i="1" s="1"/>
  <c r="Q1689" i="1" a="1"/>
  <c r="Q1689" i="1" s="1"/>
  <c r="Q1700" i="1" a="1"/>
  <c r="Q1700" i="1" s="1"/>
  <c r="L41" i="1"/>
  <c r="U53" i="1"/>
  <c r="U44" i="1"/>
  <c r="U191" i="1"/>
  <c r="U30" i="1"/>
  <c r="U313" i="1"/>
  <c r="B4" i="5" a="1"/>
  <c r="Q1769" i="1" a="1"/>
  <c r="Q1769" i="1" s="1"/>
  <c r="Q1710" i="1" a="1"/>
  <c r="Q1710" i="1" s="1"/>
  <c r="Q1907" i="1" a="1"/>
  <c r="Q1907" i="1" s="1"/>
  <c r="Q1913" i="1" a="1"/>
  <c r="Q1913" i="1" s="1"/>
  <c r="Q1893" i="1" a="1"/>
  <c r="Q1893" i="1" s="1"/>
  <c r="Q1904" i="1" a="1"/>
  <c r="Q1904" i="1" s="1"/>
  <c r="Q1858" i="1" a="1"/>
  <c r="Q1858" i="1" s="1"/>
  <c r="Q1873" i="1" a="1"/>
  <c r="Q1873" i="1" s="1"/>
  <c r="Q1762" i="1" a="1"/>
  <c r="Q1762" i="1" s="1"/>
  <c r="Q1827" i="1" a="1"/>
  <c r="Q1827" i="1" s="1"/>
  <c r="Q1837" i="1" a="1"/>
  <c r="Q1837" i="1" s="1"/>
  <c r="Q1825" i="1" a="1"/>
  <c r="Q1825" i="1" s="1"/>
  <c r="Q1777" i="1" a="1"/>
  <c r="Q1777" i="1" s="1"/>
  <c r="Q1733" i="1" a="1"/>
  <c r="Q1733" i="1" s="1"/>
  <c r="Q1814" i="1" a="1"/>
  <c r="Q1814" i="1" s="1"/>
  <c r="Q1826" i="1" a="1"/>
  <c r="Q1826" i="1" s="1"/>
  <c r="Q1856" i="1" a="1"/>
  <c r="Q1856" i="1" s="1"/>
  <c r="Q1792" i="1" a="1"/>
  <c r="Q1792" i="1" s="1"/>
  <c r="Q1784" i="1" a="1"/>
  <c r="Q1784" i="1" s="1"/>
  <c r="Q1790" i="1" a="1"/>
  <c r="Q1790" i="1" s="1"/>
  <c r="Q1717" i="1" a="1"/>
  <c r="Q1717" i="1" s="1"/>
  <c r="Q1657" i="1" a="1"/>
  <c r="Q1657" i="1" s="1"/>
  <c r="Q1651" i="1" a="1"/>
  <c r="Q1651" i="1" s="1"/>
  <c r="Q1706" i="1" a="1"/>
  <c r="Q1706" i="1" s="1"/>
  <c r="Q1707" i="1" a="1"/>
  <c r="Q1707" i="1" s="1"/>
  <c r="Q1714" i="1" a="1"/>
  <c r="Q1714" i="1" s="1"/>
  <c r="Q1637" i="1" a="1"/>
  <c r="Q1637" i="1" s="1"/>
  <c r="Q1609" i="1" a="1"/>
  <c r="Q1609" i="1" s="1"/>
  <c r="Q1812" i="1" a="1"/>
  <c r="Q1812" i="1" s="1"/>
  <c r="Q1725" i="1" a="1"/>
  <c r="Q1725" i="1" s="1"/>
  <c r="Q1711" i="1" a="1"/>
  <c r="Q1711" i="1" s="1"/>
  <c r="Q1688" i="1" a="1"/>
  <c r="Q1688" i="1" s="1"/>
  <c r="Q1675" i="1" a="1"/>
  <c r="Q1675" i="1" s="1"/>
  <c r="Q1570" i="1" a="1"/>
  <c r="Q1570" i="1" s="1"/>
  <c r="Q1282" i="1" a="1"/>
  <c r="Q1282" i="1" s="1"/>
  <c r="Q1347" i="1" a="1"/>
  <c r="Q1347" i="1" s="1"/>
  <c r="Q1509" i="1" a="1"/>
  <c r="Q1509" i="1" s="1"/>
  <c r="Q1519" i="1" a="1"/>
  <c r="Q1519" i="1" s="1"/>
  <c r="Q1633" i="1" a="1"/>
  <c r="Q1633" i="1" s="1"/>
  <c r="Q1235" i="1" a="1"/>
  <c r="Q1235" i="1" s="1"/>
  <c r="Q1322" i="1" a="1"/>
  <c r="Q1322" i="1" s="1"/>
  <c r="Q1331" i="1" a="1"/>
  <c r="Q1331" i="1" s="1"/>
  <c r="Q1441" i="1" a="1"/>
  <c r="Q1441" i="1" s="1"/>
  <c r="Q1384" i="1" a="1"/>
  <c r="Q1384" i="1" s="1"/>
  <c r="Q1474" i="1" a="1"/>
  <c r="Q1474" i="1" s="1"/>
  <c r="Q1445" i="1" a="1"/>
  <c r="Q1445" i="1" s="1"/>
  <c r="Q1349" i="1" a="1"/>
  <c r="Q1349" i="1" s="1"/>
  <c r="Q1300" i="1" a="1"/>
  <c r="Q1300" i="1" s="1"/>
  <c r="Q1381" i="1" a="1"/>
  <c r="Q1381" i="1" s="1"/>
  <c r="Q1619" i="1" a="1"/>
  <c r="Q1619" i="1" s="1"/>
  <c r="Q1629" i="1" a="1"/>
  <c r="Q1629" i="1" s="1"/>
  <c r="Q1440" i="1" a="1"/>
  <c r="Q1440" i="1" s="1"/>
  <c r="Q1334" i="1" a="1"/>
  <c r="Q1334" i="1" s="1"/>
  <c r="Q1603" i="1" a="1"/>
  <c r="Q1603" i="1" s="1"/>
  <c r="Q1642" i="1" a="1"/>
  <c r="Q1642" i="1" s="1"/>
  <c r="Q1432" i="1" a="1"/>
  <c r="Q1432" i="1" s="1"/>
  <c r="Q1500" i="1" a="1"/>
  <c r="Q1500" i="1" s="1"/>
  <c r="Q1522" i="1" a="1"/>
  <c r="Q1522" i="1" s="1"/>
  <c r="Q1420" i="1" a="1"/>
  <c r="Q1420" i="1" s="1"/>
  <c r="Q1363" i="1" a="1"/>
  <c r="Q1363" i="1" s="1"/>
  <c r="Q1578" i="1" a="1"/>
  <c r="Q1578" i="1" s="1"/>
  <c r="Q1626" i="1" a="1"/>
  <c r="Q1626" i="1" s="1"/>
  <c r="Q1324" i="1" a="1"/>
  <c r="Q1324" i="1" s="1"/>
  <c r="Q1437" i="1" a="1"/>
  <c r="Q1437" i="1" s="1"/>
  <c r="Q1415" i="1" a="1"/>
  <c r="Q1415" i="1" s="1"/>
  <c r="Q1579" i="1" a="1"/>
  <c r="Q1579" i="1" s="1"/>
  <c r="Q1323" i="1" a="1"/>
  <c r="Q1323" i="1" s="1"/>
  <c r="Q1450" i="1" a="1"/>
  <c r="Q1450" i="1" s="1"/>
  <c r="Q1586" i="1" a="1"/>
  <c r="Q1586" i="1" s="1"/>
  <c r="Q1238" i="1" a="1"/>
  <c r="Q1238" i="1" s="1"/>
  <c r="Q1301" i="1" a="1"/>
  <c r="Q1301" i="1" s="1"/>
  <c r="Q1351" i="1" a="1"/>
  <c r="Q1351" i="1" s="1"/>
  <c r="Q1490" i="1" a="1"/>
  <c r="Q1490" i="1" s="1"/>
  <c r="Q1581" i="1" a="1"/>
  <c r="Q1581" i="1" s="1"/>
  <c r="Q1274" i="1" a="1"/>
  <c r="Q1274" i="1" s="1"/>
  <c r="Q1333" i="1" a="1"/>
  <c r="Q1333" i="1" s="1"/>
  <c r="Q1636" i="1" a="1"/>
  <c r="Q1636" i="1" s="1"/>
  <c r="Q1346" i="1" a="1"/>
  <c r="Q1346" i="1" s="1"/>
  <c r="Q1597" i="1" a="1"/>
  <c r="Q1597" i="1" s="1"/>
  <c r="Q1525" i="1" a="1"/>
  <c r="Q1525" i="1" s="1"/>
  <c r="Q1564" i="1" a="1"/>
  <c r="Q1564" i="1" s="1"/>
  <c r="Q1614" i="1" a="1"/>
  <c r="Q1614" i="1" s="1"/>
  <c r="Q1865" i="1" a="1"/>
  <c r="Q1865" i="1" s="1"/>
  <c r="Q1699" i="1" a="1"/>
  <c r="Q1699" i="1" s="1"/>
  <c r="Q5" i="1" a="1"/>
  <c r="Q5" i="1" s="1"/>
  <c r="Q1898" i="1" a="1"/>
  <c r="Q1898" i="1" s="1"/>
  <c r="Q1881" i="1" a="1"/>
  <c r="Q1881" i="1" s="1"/>
  <c r="Q1894" i="1" a="1"/>
  <c r="Q1894" i="1" s="1"/>
  <c r="Q1885" i="1" a="1"/>
  <c r="Q1885" i="1" s="1"/>
  <c r="Q1861" i="1" a="1"/>
  <c r="Q1861" i="1" s="1"/>
  <c r="Q1772" i="1" a="1"/>
  <c r="Q1772" i="1" s="1"/>
  <c r="Q1748" i="1" a="1"/>
  <c r="Q1748" i="1" s="1"/>
  <c r="Q1868" i="1" a="1"/>
  <c r="Q1868" i="1" s="1"/>
  <c r="Q1851" i="1" a="1"/>
  <c r="Q1851" i="1" s="1"/>
  <c r="Q1729" i="1" a="1"/>
  <c r="Q1729" i="1" s="1"/>
  <c r="Q1798" i="1" a="1"/>
  <c r="Q1798" i="1" s="1"/>
  <c r="Q1765" i="1" a="1"/>
  <c r="Q1765" i="1" s="1"/>
  <c r="Q1795" i="1" a="1"/>
  <c r="Q1795" i="1" s="1"/>
  <c r="Q1751" i="1" a="1"/>
  <c r="Q1751" i="1" s="1"/>
  <c r="Q1838" i="1" a="1"/>
  <c r="Q1838" i="1" s="1"/>
  <c r="Q1720" i="1" a="1"/>
  <c r="Q1720" i="1" s="1"/>
  <c r="Q1673" i="1" a="1"/>
  <c r="Q1673" i="1" s="1"/>
  <c r="Q1678" i="1" a="1"/>
  <c r="Q1678" i="1" s="1"/>
  <c r="Q1654" i="1" a="1"/>
  <c r="Q1654" i="1" s="1"/>
  <c r="Q1683" i="1" a="1"/>
  <c r="Q1683" i="1" s="1"/>
  <c r="Q1236" i="1" a="1"/>
  <c r="Q1236" i="1" s="1"/>
  <c r="Q1360" i="1" a="1"/>
  <c r="Q1360" i="1" s="1"/>
  <c r="Q1541" i="1" a="1"/>
  <c r="Q1541" i="1" s="1"/>
  <c r="Q1640" i="1" a="1"/>
  <c r="Q1640" i="1" s="1"/>
  <c r="Q1540" i="1" a="1"/>
  <c r="Q1540" i="1" s="1"/>
  <c r="Q1436" i="1" a="1"/>
  <c r="Q1436" i="1" s="1"/>
  <c r="Q1819" i="1" a="1"/>
  <c r="Q1819" i="1" s="1"/>
  <c r="Q1763" i="1" a="1"/>
  <c r="Q1763" i="1" s="1"/>
  <c r="Q1735" i="1" a="1"/>
  <c r="Q1735" i="1" s="1"/>
  <c r="Q1822" i="1" a="1"/>
  <c r="Q1822" i="1" s="1"/>
  <c r="Q1854" i="1" a="1"/>
  <c r="Q1854" i="1" s="1"/>
  <c r="Q1740" i="1" a="1"/>
  <c r="Q1740" i="1" s="1"/>
  <c r="Q1743" i="1" a="1"/>
  <c r="Q1743" i="1" s="1"/>
  <c r="Q1756" i="1" a="1"/>
  <c r="Q1756" i="1" s="1"/>
  <c r="Q1745" i="1" a="1"/>
  <c r="Q1745" i="1" s="1"/>
  <c r="Q1741" i="1" a="1"/>
  <c r="Q1741" i="1" s="1"/>
  <c r="Q1839" i="1" a="1"/>
  <c r="Q1839" i="1" s="1"/>
  <c r="Q1722" i="1" a="1"/>
  <c r="Q1722" i="1" s="1"/>
  <c r="Q1816" i="1" a="1"/>
  <c r="Q1816" i="1" s="1"/>
  <c r="Q1665" i="1" a="1"/>
  <c r="Q1665" i="1" s="1"/>
  <c r="Q1663" i="1" a="1"/>
  <c r="Q1663" i="1" s="1"/>
  <c r="Q1650" i="1" a="1"/>
  <c r="Q1650" i="1" s="1"/>
  <c r="Q1692" i="1" a="1"/>
  <c r="Q1692" i="1" s="1"/>
  <c r="Q1694" i="1" a="1"/>
  <c r="Q1694" i="1" s="1"/>
  <c r="Q1669" i="1" a="1"/>
  <c r="Q1669" i="1" s="1"/>
  <c r="Q1716" i="1" a="1"/>
  <c r="Q1716" i="1" s="1"/>
  <c r="Q1425" i="1" a="1"/>
  <c r="Q1425" i="1" s="1"/>
  <c r="Q1336" i="1" a="1"/>
  <c r="Q1336" i="1" s="1"/>
  <c r="Q1433" i="1" a="1"/>
  <c r="Q1433" i="1" s="1"/>
  <c r="Q1242" i="1" a="1"/>
  <c r="Q1242" i="1" s="1"/>
  <c r="Q1770" i="1" a="1"/>
  <c r="Q1770" i="1" s="1"/>
  <c r="Q1829" i="1" a="1"/>
  <c r="Q1829" i="1" s="1"/>
  <c r="Q1731" i="1" a="1"/>
  <c r="Q1731" i="1" s="1"/>
  <c r="Q1750" i="1" a="1"/>
  <c r="Q1750" i="1" s="1"/>
  <c r="Q1823" i="1" a="1"/>
  <c r="Q1823" i="1" s="1"/>
  <c r="Q1774" i="1" a="1"/>
  <c r="Q1774" i="1" s="1"/>
  <c r="Q1788" i="1" a="1"/>
  <c r="Q1788" i="1" s="1"/>
  <c r="Q1891" i="1" a="1"/>
  <c r="Q1891" i="1" s="1"/>
  <c r="Q1799" i="1" a="1"/>
  <c r="Q1799" i="1" s="1"/>
  <c r="Q1834" i="1" a="1"/>
  <c r="Q1834" i="1" s="1"/>
  <c r="Q1802" i="1" a="1"/>
  <c r="Q1802" i="1" s="1"/>
  <c r="Q1848" i="1" a="1"/>
  <c r="Q1848" i="1" s="1"/>
  <c r="Q1872" i="1" a="1"/>
  <c r="Q1872" i="1" s="1"/>
  <c r="Q1781" i="1" a="1"/>
  <c r="Q1781" i="1" s="1"/>
  <c r="Q1693" i="1" a="1"/>
  <c r="Q1693" i="1" s="1"/>
  <c r="Q1713" i="1" a="1"/>
  <c r="Q1713" i="1" s="1"/>
  <c r="Q1687" i="1" a="1"/>
  <c r="Q1687" i="1" s="1"/>
  <c r="Q1677" i="1" a="1"/>
  <c r="Q1677" i="1" s="1"/>
  <c r="Q1409" i="1" a="1"/>
  <c r="Q1409" i="1" s="1"/>
  <c r="Q1464" i="1" a="1"/>
  <c r="Q1464" i="1" s="1"/>
  <c r="Q1329" i="1" a="1"/>
  <c r="Q1329" i="1" s="1"/>
  <c r="Q1503" i="1" a="1"/>
  <c r="Q1503" i="1" s="1"/>
  <c r="Q1265" i="1" a="1"/>
  <c r="Q1265" i="1" s="1"/>
  <c r="Q1361" i="1" a="1"/>
  <c r="Q1361" i="1" s="1"/>
  <c r="Q1284" i="1" a="1"/>
  <c r="Q1284" i="1" s="1"/>
  <c r="Q1542" i="1" a="1"/>
  <c r="Q1542" i="1" s="1"/>
  <c r="Q1387" i="1" a="1"/>
  <c r="Q1387" i="1" s="1"/>
  <c r="Q1240" i="1" a="1"/>
  <c r="Q1240" i="1" s="1"/>
  <c r="Q1562" i="1" a="1"/>
  <c r="Q1562" i="1" s="1"/>
  <c r="Q1535" i="1" a="1"/>
  <c r="Q1535" i="1" s="1"/>
  <c r="Q1483" i="1" a="1"/>
  <c r="Q1483" i="1" s="1"/>
  <c r="Q134" i="1" a="1"/>
  <c r="Q134" i="1" s="1"/>
  <c r="Q1908" i="1" a="1"/>
  <c r="Q1908" i="1" s="1"/>
  <c r="Q1892" i="1" a="1"/>
  <c r="Q1892" i="1" s="1"/>
  <c r="Q1897" i="1" a="1"/>
  <c r="Q1897" i="1" s="1"/>
  <c r="Q1760" i="1" a="1"/>
  <c r="Q1760" i="1" s="1"/>
  <c r="Q1843" i="1" a="1"/>
  <c r="Q1843" i="1" s="1"/>
  <c r="Q1866" i="1" a="1"/>
  <c r="Q1866" i="1" s="1"/>
  <c r="Q1867" i="1" a="1"/>
  <c r="Q1867" i="1" s="1"/>
  <c r="Q1469" i="1" a="1"/>
  <c r="Q1469" i="1" s="1"/>
  <c r="Q1299" i="1" a="1"/>
  <c r="Q1299" i="1" s="1"/>
  <c r="Q1354" i="1" a="1"/>
  <c r="Q1354" i="1" s="1"/>
  <c r="Q1247" i="1" a="1"/>
  <c r="Q1247" i="1" s="1"/>
  <c r="Q1533" i="1" a="1"/>
  <c r="Q1533" i="1" s="1"/>
  <c r="Q1723" i="1" a="1"/>
  <c r="Q1723" i="1" s="1"/>
  <c r="Q1796" i="1" a="1"/>
  <c r="Q1796" i="1" s="1"/>
  <c r="Q1761" i="1" a="1"/>
  <c r="Q1761" i="1" s="1"/>
  <c r="Q1852" i="1" a="1"/>
  <c r="Q1852" i="1" s="1"/>
  <c r="Q1771" i="1" a="1"/>
  <c r="Q1771" i="1" s="1"/>
  <c r="Q1773" i="1" a="1"/>
  <c r="Q1773" i="1" s="1"/>
  <c r="Q1803" i="1" a="1"/>
  <c r="Q1803" i="1" s="1"/>
  <c r="Q1661" i="1" a="1"/>
  <c r="Q1661" i="1" s="1"/>
  <c r="Q1708" i="1" a="1"/>
  <c r="Q1708" i="1" s="1"/>
  <c r="Q1659" i="1" a="1"/>
  <c r="Q1659" i="1" s="1"/>
  <c r="Q1695" i="1" a="1"/>
  <c r="Q1695" i="1" s="1"/>
  <c r="Q1560" i="1" a="1"/>
  <c r="Q1560" i="1" s="1"/>
  <c r="Q1337" i="1" a="1"/>
  <c r="Q1337" i="1" s="1"/>
  <c r="Q1552" i="1" a="1"/>
  <c r="Q1552" i="1" s="1"/>
  <c r="Q1511" i="1" a="1"/>
  <c r="Q1511" i="1" s="1"/>
  <c r="Q1604" i="1" a="1"/>
  <c r="Q1604" i="1" s="1"/>
  <c r="Q1528" i="1" a="1"/>
  <c r="Q1528" i="1" s="1"/>
  <c r="Q1335" i="1" a="1"/>
  <c r="Q1335" i="1" s="1"/>
  <c r="Q1414" i="1" a="1"/>
  <c r="Q1414" i="1" s="1"/>
  <c r="Q1878" i="1" a="1"/>
  <c r="Q1878" i="1" s="1"/>
  <c r="Q1775" i="1" a="1"/>
  <c r="Q1775" i="1" s="1"/>
  <c r="Q1821" i="1" a="1"/>
  <c r="Q1821" i="1" s="1"/>
  <c r="Q1846" i="1" a="1"/>
  <c r="Q1846" i="1" s="1"/>
  <c r="Q1791" i="1" a="1"/>
  <c r="Q1791" i="1" s="1"/>
  <c r="Q1914" i="1" a="1"/>
  <c r="Q1914" i="1" s="1"/>
  <c r="Q1906" i="1" a="1"/>
  <c r="Q1906" i="1" s="1"/>
  <c r="Q1912" i="1" a="1"/>
  <c r="Q1912" i="1" s="1"/>
  <c r="Q1899" i="1" a="1"/>
  <c r="Q1899" i="1" s="1"/>
  <c r="Q1391" i="1" a="1"/>
  <c r="Q1391" i="1" s="1"/>
  <c r="Q1452" i="1" a="1"/>
  <c r="Q1452" i="1" s="1"/>
  <c r="Q1338" i="1" a="1"/>
  <c r="Q1338" i="1" s="1"/>
  <c r="Q1315" i="1" a="1"/>
  <c r="Q1315" i="1" s="1"/>
  <c r="Q1523" i="1" a="1"/>
  <c r="Q1523" i="1" s="1"/>
  <c r="Q1561" i="1" a="1"/>
  <c r="Q1561" i="1" s="1"/>
  <c r="Q1476" i="1" a="1"/>
  <c r="Q1476" i="1" s="1"/>
  <c r="Q1623" i="1" a="1"/>
  <c r="Q1623" i="1" s="1"/>
  <c r="Q1355" i="1" a="1"/>
  <c r="Q1355" i="1" s="1"/>
  <c r="Q1611" i="1" a="1"/>
  <c r="Q1611" i="1" s="1"/>
  <c r="Q1467" i="1" a="1"/>
  <c r="Q1467" i="1" s="1"/>
  <c r="Q1325" i="1" a="1"/>
  <c r="Q1325" i="1" s="1"/>
  <c r="Q1099" i="1" a="1"/>
  <c r="Q1099" i="1" s="1"/>
  <c r="Q1160" i="1" a="1"/>
  <c r="Q1160" i="1" s="1"/>
  <c r="Q1107" i="1" a="1"/>
  <c r="Q1107" i="1" s="1"/>
  <c r="Q1169" i="1" a="1"/>
  <c r="Q1169" i="1" s="1"/>
  <c r="Q1197" i="1" a="1"/>
  <c r="Q1197" i="1" s="1"/>
  <c r="Q1106" i="1" a="1"/>
  <c r="Q1106" i="1" s="1"/>
  <c r="Q1174" i="1" a="1"/>
  <c r="Q1174" i="1" s="1"/>
  <c r="Q1173" i="1" a="1"/>
  <c r="Q1173" i="1" s="1"/>
  <c r="Q1233" i="1" a="1"/>
  <c r="Q1233" i="1" s="1"/>
  <c r="Q1111" i="1" a="1"/>
  <c r="Q1111" i="1" s="1"/>
  <c r="Q1231" i="1" a="1"/>
  <c r="Q1231" i="1" s="1"/>
  <c r="Q1096" i="1" a="1"/>
  <c r="Q1096" i="1" s="1"/>
  <c r="Q1228" i="1" a="1"/>
  <c r="Q1228" i="1" s="1"/>
  <c r="Q1214" i="1" a="1"/>
  <c r="Q1214" i="1" s="1"/>
  <c r="Q1195" i="1" a="1"/>
  <c r="Q1195" i="1" s="1"/>
  <c r="Q1144" i="1" a="1"/>
  <c r="Q1144" i="1" s="1"/>
  <c r="Q1220" i="1" a="1"/>
  <c r="Q1220" i="1" s="1"/>
  <c r="Q1092" i="1" a="1"/>
  <c r="Q1092" i="1" s="1"/>
  <c r="Q1232" i="1" a="1"/>
  <c r="Q1232" i="1" s="1"/>
  <c r="Q1110" i="1" a="1"/>
  <c r="Q1110" i="1" s="1"/>
  <c r="Q1153" i="1" a="1"/>
  <c r="Q1153" i="1" s="1"/>
  <c r="Q1135" i="1" a="1"/>
  <c r="Q1135" i="1" s="1"/>
  <c r="Q1163" i="1" a="1"/>
  <c r="Q1163" i="1" s="1"/>
  <c r="Q1205" i="1" a="1"/>
  <c r="Q1205" i="1" s="1"/>
  <c r="Q1222" i="1" a="1"/>
  <c r="Q1222" i="1" s="1"/>
  <c r="Q1180" i="1" a="1"/>
  <c r="Q1180" i="1" s="1"/>
  <c r="Q1141" i="1" a="1"/>
  <c r="Q1141" i="1" s="1"/>
  <c r="Q1203" i="1" a="1"/>
  <c r="Q1203" i="1" s="1"/>
  <c r="Q1154" i="1" a="1"/>
  <c r="Q1154" i="1" s="1"/>
  <c r="Q1131" i="1" a="1"/>
  <c r="Q1131" i="1" s="1"/>
  <c r="Q1101" i="1" a="1"/>
  <c r="Q1101" i="1" s="1"/>
  <c r="Q1139" i="1" a="1"/>
  <c r="Q1139" i="1" s="1"/>
  <c r="Q1124" i="1" a="1"/>
  <c r="Q1124" i="1" s="1"/>
  <c r="Q1216" i="1" a="1"/>
  <c r="Q1216" i="1" s="1"/>
  <c r="Q1149" i="1" a="1"/>
  <c r="Q1149" i="1" s="1"/>
  <c r="Q1123" i="1" a="1"/>
  <c r="Q1123" i="1" s="1"/>
  <c r="Q1006" i="1" a="1"/>
  <c r="Q1006" i="1" s="1"/>
  <c r="Q979" i="1" a="1"/>
  <c r="Q979" i="1" s="1"/>
  <c r="Q1044" i="1" a="1"/>
  <c r="Q1044" i="1" s="1"/>
  <c r="Q1082" i="1" a="1"/>
  <c r="Q1082" i="1" s="1"/>
  <c r="Q1024" i="1" a="1"/>
  <c r="Q1024" i="1" s="1"/>
  <c r="Q1088" i="1" a="1"/>
  <c r="Q1088" i="1" s="1"/>
  <c r="Q1003" i="1" a="1"/>
  <c r="Q1003" i="1" s="1"/>
  <c r="Q1034" i="1" a="1"/>
  <c r="Q1034" i="1" s="1"/>
  <c r="Q1027" i="1" a="1"/>
  <c r="Q1027" i="1" s="1"/>
  <c r="Q1074" i="1" a="1"/>
  <c r="Q1074" i="1" s="1"/>
  <c r="Q1060" i="1" a="1"/>
  <c r="Q1060" i="1" s="1"/>
  <c r="Q1031" i="1" a="1"/>
  <c r="Q1031" i="1" s="1"/>
  <c r="Q1042" i="1" a="1"/>
  <c r="Q1042" i="1" s="1"/>
  <c r="Q1001" i="1" a="1"/>
  <c r="Q1001" i="1" s="1"/>
  <c r="Q972" i="1" a="1"/>
  <c r="Q972" i="1" s="1"/>
  <c r="Q1090" i="1" a="1"/>
  <c r="Q1090" i="1" s="1"/>
  <c r="Q1053" i="1" a="1"/>
  <c r="Q1053" i="1" s="1"/>
  <c r="Q1077" i="1" a="1"/>
  <c r="Q1077" i="1" s="1"/>
  <c r="Q1076" i="1" a="1"/>
  <c r="Q1076" i="1" s="1"/>
  <c r="Q1081" i="1" a="1"/>
  <c r="Q1081" i="1" s="1"/>
  <c r="Q1045" i="1" a="1"/>
  <c r="Q1045" i="1" s="1"/>
  <c r="Q994" i="1" a="1"/>
  <c r="Q994" i="1" s="1"/>
  <c r="Q993" i="1" a="1"/>
  <c r="Q993" i="1" s="1"/>
  <c r="Q1071" i="1" a="1"/>
  <c r="Q1071" i="1" s="1"/>
  <c r="Q1055" i="1" a="1"/>
  <c r="Q1055" i="1" s="1"/>
  <c r="Q1064" i="1" a="1"/>
  <c r="Q1064" i="1" s="1"/>
  <c r="Q1072" i="1" a="1"/>
  <c r="Q1072" i="1" s="1"/>
  <c r="Q1085" i="1" a="1"/>
  <c r="Q1085" i="1" s="1"/>
  <c r="Q1067" i="1" a="1"/>
  <c r="Q1067" i="1" s="1"/>
  <c r="Q1011" i="1" a="1"/>
  <c r="Q1011" i="1" s="1"/>
  <c r="Q969" i="1" a="1"/>
  <c r="Q969" i="1" s="1"/>
  <c r="Q961" i="1" a="1"/>
  <c r="Q961" i="1" s="1"/>
  <c r="Q958" i="1" a="1"/>
  <c r="Q958" i="1" s="1"/>
  <c r="Q962" i="1" a="1"/>
  <c r="Q962" i="1" s="1"/>
  <c r="Q954" i="1" a="1"/>
  <c r="Q954" i="1" s="1"/>
  <c r="Q968" i="1" a="1"/>
  <c r="Q968" i="1" s="1"/>
  <c r="Q959" i="1" a="1"/>
  <c r="Q959" i="1" s="1"/>
  <c r="Q957" i="1" a="1"/>
  <c r="Q957" i="1" s="1"/>
  <c r="Q937" i="1" a="1"/>
  <c r="Q937" i="1" s="1"/>
  <c r="Q797" i="1" a="1"/>
  <c r="Q797" i="1" s="1"/>
  <c r="Q796" i="1" a="1"/>
  <c r="Q796" i="1" s="1"/>
  <c r="Q836" i="1" a="1"/>
  <c r="Q836" i="1" s="1"/>
  <c r="Q816" i="1" a="1"/>
  <c r="Q816" i="1" s="1"/>
  <c r="Q900" i="1" a="1"/>
  <c r="Q900" i="1" s="1"/>
  <c r="Q862" i="1" a="1"/>
  <c r="Q862" i="1" s="1"/>
  <c r="Q852" i="1" a="1"/>
  <c r="Q852" i="1" s="1"/>
  <c r="Q867" i="1" a="1"/>
  <c r="Q867" i="1" s="1"/>
  <c r="Q798" i="1" a="1"/>
  <c r="Q798" i="1" s="1"/>
  <c r="Q858" i="1" a="1"/>
  <c r="Q858" i="1" s="1"/>
  <c r="Q932" i="1" a="1"/>
  <c r="Q932" i="1" s="1"/>
  <c r="Q845" i="1" a="1"/>
  <c r="Q845" i="1" s="1"/>
  <c r="Q847" i="1" a="1"/>
  <c r="Q847" i="1" s="1"/>
  <c r="Q917" i="1" a="1"/>
  <c r="Q917" i="1" s="1"/>
  <c r="Q814" i="1" a="1"/>
  <c r="Q814" i="1" s="1"/>
  <c r="Q922" i="1" a="1"/>
  <c r="Q922" i="1" s="1"/>
  <c r="Q813" i="1" a="1"/>
  <c r="Q813" i="1" s="1"/>
  <c r="Q870" i="1" a="1"/>
  <c r="Q870" i="1" s="1"/>
  <c r="Q935" i="1" a="1"/>
  <c r="Q935" i="1" s="1"/>
  <c r="Q873" i="1" a="1"/>
  <c r="Q873" i="1" s="1"/>
  <c r="Q838" i="1" a="1"/>
  <c r="Q838" i="1" s="1"/>
  <c r="Q934" i="1" a="1"/>
  <c r="Q934" i="1" s="1"/>
  <c r="Q892" i="1" a="1"/>
  <c r="Q892" i="1" s="1"/>
  <c r="Q874" i="1" a="1"/>
  <c r="Q874" i="1" s="1"/>
  <c r="Q915" i="1" a="1"/>
  <c r="Q915" i="1" s="1"/>
  <c r="Q823" i="1" a="1"/>
  <c r="Q823" i="1" s="1"/>
  <c r="Q916" i="1" a="1"/>
  <c r="Q916" i="1" s="1"/>
  <c r="Q824" i="1" a="1"/>
  <c r="Q824" i="1" s="1"/>
  <c r="Q841" i="1" a="1"/>
  <c r="Q841" i="1" s="1"/>
  <c r="Q920" i="1" a="1"/>
  <c r="Q920" i="1" s="1"/>
  <c r="Q1489" i="1" a="1"/>
  <c r="Q1489" i="1" s="1"/>
  <c r="Q1458" i="1" a="1"/>
  <c r="Q1458" i="1" s="1"/>
  <c r="Q1618" i="1" a="1"/>
  <c r="Q1618" i="1" s="1"/>
  <c r="Q1641" i="1" a="1"/>
  <c r="Q1641" i="1" s="1"/>
  <c r="Q1401" i="1" a="1"/>
  <c r="Q1401" i="1" s="1"/>
  <c r="Q1502" i="1" a="1"/>
  <c r="Q1502" i="1" s="1"/>
  <c r="Q1312" i="1" a="1"/>
  <c r="Q1312" i="1" s="1"/>
  <c r="Q1594" i="1" a="1"/>
  <c r="Q1594" i="1" s="1"/>
  <c r="Q1418" i="1" a="1"/>
  <c r="Q1418" i="1" s="1"/>
  <c r="Q1512" i="1" a="1"/>
  <c r="Q1512" i="1" s="1"/>
  <c r="Q1545" i="1" a="1"/>
  <c r="Q1545" i="1" s="1"/>
  <c r="Q1454" i="1" a="1"/>
  <c r="Q1454" i="1" s="1"/>
  <c r="Q1559" i="1" a="1"/>
  <c r="Q1559" i="1" s="1"/>
  <c r="Q1239" i="1" a="1"/>
  <c r="Q1239" i="1" s="1"/>
  <c r="Q1518" i="1" a="1"/>
  <c r="Q1518" i="1" s="1"/>
  <c r="Q1558" i="1" a="1"/>
  <c r="Q1558" i="1" s="1"/>
  <c r="Q1268" i="1" a="1"/>
  <c r="Q1268" i="1" s="1"/>
  <c r="Q1631" i="1" a="1"/>
  <c r="Q1631" i="1" s="1"/>
  <c r="Q1515" i="1" a="1"/>
  <c r="Q1515" i="1" s="1"/>
  <c r="Q1277" i="1" a="1"/>
  <c r="Q1277" i="1" s="1"/>
  <c r="Q1279" i="1" a="1"/>
  <c r="Q1279" i="1" s="1"/>
  <c r="Q1389" i="1" a="1"/>
  <c r="Q1389" i="1" s="1"/>
  <c r="Q1375" i="1" a="1"/>
  <c r="Q1375" i="1" s="1"/>
  <c r="Q1407" i="1" a="1"/>
  <c r="Q1407" i="1" s="1"/>
  <c r="Q1254" i="1" a="1"/>
  <c r="Q1254" i="1" s="1"/>
  <c r="Q1472" i="1" a="1"/>
  <c r="Q1472" i="1" s="1"/>
  <c r="Q1285" i="1" a="1"/>
  <c r="Q1285" i="1" s="1"/>
  <c r="Q1305" i="1" a="1"/>
  <c r="Q1305" i="1" s="1"/>
  <c r="Q1444" i="1" a="1"/>
  <c r="Q1444" i="1" s="1"/>
  <c r="Q1585" i="1" a="1"/>
  <c r="Q1585" i="1" s="1"/>
  <c r="Q1313" i="1" a="1"/>
  <c r="Q1313" i="1" s="1"/>
  <c r="Q1344" i="1" a="1"/>
  <c r="Q1344" i="1" s="1"/>
  <c r="Q1479" i="1" a="1"/>
  <c r="Q1479" i="1" s="1"/>
  <c r="Q1527" i="1" a="1"/>
  <c r="Q1527" i="1" s="1"/>
  <c r="Q1499" i="1" a="1"/>
  <c r="Q1499" i="1" s="1"/>
  <c r="Q1286" i="1" a="1"/>
  <c r="Q1286" i="1" s="1"/>
  <c r="Q1608" i="1" a="1"/>
  <c r="Q1608" i="1" s="1"/>
  <c r="Q1572" i="1" a="1"/>
  <c r="Q1572" i="1" s="1"/>
  <c r="Q1568" i="1" a="1"/>
  <c r="Q1568" i="1" s="1"/>
  <c r="Q1398" i="1" a="1"/>
  <c r="Q1398" i="1" s="1"/>
  <c r="Q1383" i="1" a="1"/>
  <c r="Q1383" i="1" s="1"/>
  <c r="Q1596" i="1" a="1"/>
  <c r="Q1596" i="1" s="1"/>
  <c r="Q1628" i="1" a="1"/>
  <c r="Q1628" i="1" s="1"/>
  <c r="Q1595" i="1" a="1"/>
  <c r="Q1595" i="1" s="1"/>
  <c r="Q1510" i="1" a="1"/>
  <c r="Q1510" i="1" s="1"/>
  <c r="Q1385" i="1" a="1"/>
  <c r="Q1385" i="1" s="1"/>
  <c r="Q1497" i="1" a="1"/>
  <c r="Q1497" i="1" s="1"/>
  <c r="Q1427" i="1" a="1"/>
  <c r="Q1427" i="1" s="1"/>
  <c r="Q1386" i="1" a="1"/>
  <c r="Q1386" i="1" s="1"/>
  <c r="Q1367" i="1" a="1"/>
  <c r="Q1367" i="1" s="1"/>
  <c r="Q1455" i="1" a="1"/>
  <c r="Q1455" i="1" s="1"/>
  <c r="Q1327" i="1" a="1"/>
  <c r="Q1327" i="1" s="1"/>
  <c r="Q1366" i="1" a="1"/>
  <c r="Q1366" i="1" s="1"/>
  <c r="Q1378" i="1" a="1"/>
  <c r="Q1378" i="1" s="1"/>
  <c r="Q1353" i="1" a="1"/>
  <c r="Q1353" i="1" s="1"/>
  <c r="Q1524" i="1" a="1"/>
  <c r="Q1524" i="1" s="1"/>
  <c r="Q1571" i="1" a="1"/>
  <c r="Q1571" i="1" s="1"/>
  <c r="Q1625" i="1" a="1"/>
  <c r="Q1625" i="1" s="1"/>
  <c r="Q1506" i="1" a="1"/>
  <c r="Q1506" i="1" s="1"/>
  <c r="Q1498" i="1" a="1"/>
  <c r="Q1498" i="1" s="1"/>
  <c r="Q1508" i="1" a="1"/>
  <c r="Q1508" i="1" s="1"/>
  <c r="Q1481" i="1" a="1"/>
  <c r="Q1481" i="1" s="1"/>
  <c r="Q1521" i="1" a="1"/>
  <c r="Q1521" i="1" s="1"/>
  <c r="Q1341" i="1" a="1"/>
  <c r="Q1341" i="1" s="1"/>
  <c r="Q1280" i="1" a="1"/>
  <c r="Q1280" i="1" s="1"/>
  <c r="Q1465" i="1" a="1"/>
  <c r="Q1465" i="1" s="1"/>
  <c r="Q1395" i="1" a="1"/>
  <c r="Q1395" i="1" s="1"/>
  <c r="Q1624" i="1" a="1"/>
  <c r="Q1624" i="1" s="1"/>
  <c r="Q1546" i="1" a="1"/>
  <c r="Q1546" i="1" s="1"/>
  <c r="Q1250" i="1" a="1"/>
  <c r="Q1250" i="1" s="1"/>
  <c r="Q1584" i="1" a="1"/>
  <c r="Q1584" i="1" s="1"/>
  <c r="Q1484" i="1" a="1"/>
  <c r="Q1484" i="1" s="1"/>
  <c r="Q1520" i="1" a="1"/>
  <c r="Q1520" i="1" s="1"/>
  <c r="Q1311" i="1" a="1"/>
  <c r="Q1311" i="1" s="1"/>
  <c r="Q1352" i="1" a="1"/>
  <c r="Q1352" i="1" s="1"/>
  <c r="Q1551" i="1" a="1"/>
  <c r="Q1551" i="1" s="1"/>
  <c r="Q1448" i="1" a="1"/>
  <c r="Q1448" i="1" s="1"/>
  <c r="Q1428" i="1" a="1"/>
  <c r="Q1428" i="1" s="1"/>
  <c r="Q1565" i="1" a="1"/>
  <c r="Q1565" i="1" s="1"/>
  <c r="Q1281" i="1" a="1"/>
  <c r="Q1281" i="1" s="1"/>
  <c r="Q1237" i="1" a="1"/>
  <c r="Q1237" i="1" s="1"/>
  <c r="Q1537" i="1" a="1"/>
  <c r="Q1537" i="1" s="1"/>
  <c r="Q1404" i="1" a="1"/>
  <c r="Q1404" i="1" s="1"/>
  <c r="Q1326" i="1" a="1"/>
  <c r="Q1326" i="1" s="1"/>
  <c r="Q1601" i="1" a="1"/>
  <c r="Q1601" i="1" s="1"/>
  <c r="Q1461" i="1" a="1"/>
  <c r="Q1461" i="1" s="1"/>
  <c r="Q1554" i="1" a="1"/>
  <c r="Q1554" i="1" s="1"/>
  <c r="Q1627" i="1" a="1"/>
  <c r="Q1627" i="1" s="1"/>
  <c r="Q1589" i="1" a="1"/>
  <c r="Q1589" i="1" s="1"/>
  <c r="Q1567" i="1" a="1"/>
  <c r="Q1567" i="1" s="1"/>
  <c r="Q1487" i="1" a="1"/>
  <c r="Q1487" i="1" s="1"/>
  <c r="Q1374" i="1" a="1"/>
  <c r="Q1374" i="1" s="1"/>
  <c r="Q1137" i="1" a="1"/>
  <c r="Q1137" i="1" s="1"/>
  <c r="Q1190" i="1" a="1"/>
  <c r="Q1190" i="1" s="1"/>
  <c r="Q1167" i="1" a="1"/>
  <c r="Q1167" i="1" s="1"/>
  <c r="Q1116" i="1" a="1"/>
  <c r="Q1116" i="1" s="1"/>
  <c r="Q1230" i="1" a="1"/>
  <c r="Q1230" i="1" s="1"/>
  <c r="Q1100" i="1" a="1"/>
  <c r="Q1100" i="1" s="1"/>
  <c r="Q1191" i="1" a="1"/>
  <c r="Q1191" i="1" s="1"/>
  <c r="Q1177" i="1" a="1"/>
  <c r="Q1177" i="1" s="1"/>
  <c r="Q1112" i="1" a="1"/>
  <c r="Q1112" i="1" s="1"/>
  <c r="Q1206" i="1" a="1"/>
  <c r="Q1206" i="1" s="1"/>
  <c r="Q1125" i="1" a="1"/>
  <c r="Q1125" i="1" s="1"/>
  <c r="Q1127" i="1" a="1"/>
  <c r="Q1127" i="1" s="1"/>
  <c r="Q1215" i="1" a="1"/>
  <c r="Q1215" i="1" s="1"/>
  <c r="Q1200" i="1" a="1"/>
  <c r="Q1200" i="1" s="1"/>
  <c r="Q1105" i="1" a="1"/>
  <c r="Q1105" i="1" s="1"/>
  <c r="Q1207" i="1" a="1"/>
  <c r="Q1207" i="1" s="1"/>
  <c r="Q1121" i="1" a="1"/>
  <c r="Q1121" i="1" s="1"/>
  <c r="Q1156" i="1" a="1"/>
  <c r="Q1156" i="1" s="1"/>
  <c r="Q1168" i="1" a="1"/>
  <c r="Q1168" i="1" s="1"/>
  <c r="Q1201" i="1" a="1"/>
  <c r="Q1201" i="1" s="1"/>
  <c r="Q1148" i="1" a="1"/>
  <c r="Q1148" i="1" s="1"/>
  <c r="Q1183" i="1" a="1"/>
  <c r="Q1183" i="1" s="1"/>
  <c r="Q1165" i="1" a="1"/>
  <c r="Q1165" i="1" s="1"/>
  <c r="Q1204" i="1" a="1"/>
  <c r="Q1204" i="1" s="1"/>
  <c r="Q1091" i="1" a="1"/>
  <c r="Q1091" i="1" s="1"/>
  <c r="Q1213" i="1" a="1"/>
  <c r="Q1213" i="1" s="1"/>
  <c r="Q1218" i="1" a="1"/>
  <c r="Q1218" i="1" s="1"/>
  <c r="Q1126" i="1" a="1"/>
  <c r="Q1126" i="1" s="1"/>
  <c r="Q1150" i="1" a="1"/>
  <c r="Q1150" i="1" s="1"/>
  <c r="Q1158" i="1" a="1"/>
  <c r="Q1158" i="1" s="1"/>
  <c r="Q1178" i="1" a="1"/>
  <c r="Q1178" i="1" s="1"/>
  <c r="Q1196" i="1" a="1"/>
  <c r="Q1196" i="1" s="1"/>
  <c r="Q1164" i="1" a="1"/>
  <c r="Q1164" i="1" s="1"/>
  <c r="Q1133" i="1" a="1"/>
  <c r="Q1133" i="1" s="1"/>
  <c r="Q1181" i="1" a="1"/>
  <c r="Q1181" i="1" s="1"/>
  <c r="Q1122" i="1" a="1"/>
  <c r="Q1122" i="1" s="1"/>
  <c r="Q1036" i="1" a="1"/>
  <c r="Q1036" i="1" s="1"/>
  <c r="Q1059" i="1" a="1"/>
  <c r="Q1059" i="1" s="1"/>
  <c r="Q1021" i="1" a="1"/>
  <c r="Q1021" i="1" s="1"/>
  <c r="Q1007" i="1" a="1"/>
  <c r="Q1007" i="1" s="1"/>
  <c r="Q991" i="1" a="1"/>
  <c r="Q991" i="1" s="1"/>
  <c r="Q1083" i="1" a="1"/>
  <c r="Q1083" i="1" s="1"/>
  <c r="Q1056" i="1" a="1"/>
  <c r="Q1056" i="1" s="1"/>
  <c r="Q974" i="1" a="1"/>
  <c r="Q974" i="1" s="1"/>
  <c r="Q975" i="1" a="1"/>
  <c r="Q975" i="1" s="1"/>
  <c r="Q983" i="1" a="1"/>
  <c r="Q983" i="1" s="1"/>
  <c r="Q1029" i="1" a="1"/>
  <c r="Q1029" i="1" s="1"/>
  <c r="Q1010" i="1" a="1"/>
  <c r="Q1010" i="1" s="1"/>
  <c r="Q1038" i="1" a="1"/>
  <c r="Q1038" i="1" s="1"/>
  <c r="Q1013" i="1" a="1"/>
  <c r="Q1013" i="1" s="1"/>
  <c r="Q1041" i="1" a="1"/>
  <c r="Q1041" i="1" s="1"/>
  <c r="Q986" i="1" a="1"/>
  <c r="Q986" i="1" s="1"/>
  <c r="Q1018" i="1" a="1"/>
  <c r="Q1018" i="1" s="1"/>
  <c r="Q976" i="1" a="1"/>
  <c r="Q976" i="1" s="1"/>
  <c r="Q1040" i="1" a="1"/>
  <c r="Q1040" i="1" s="1"/>
  <c r="Q1014" i="1" a="1"/>
  <c r="Q1014" i="1" s="1"/>
  <c r="Q1054" i="1" a="1"/>
  <c r="Q1054" i="1" s="1"/>
  <c r="Q1002" i="1" a="1"/>
  <c r="Q1002" i="1" s="1"/>
  <c r="Q1061" i="1" a="1"/>
  <c r="Q1061" i="1" s="1"/>
  <c r="Q1066" i="1" a="1"/>
  <c r="Q1066" i="1" s="1"/>
  <c r="Q1033" i="1" a="1"/>
  <c r="Q1033" i="1" s="1"/>
  <c r="Q1026" i="1" a="1"/>
  <c r="Q1026" i="1" s="1"/>
  <c r="Q999" i="1" a="1"/>
  <c r="Q999" i="1" s="1"/>
  <c r="Q1065" i="1" a="1"/>
  <c r="Q1065" i="1" s="1"/>
  <c r="Q1004" i="1" a="1"/>
  <c r="Q1004" i="1" s="1"/>
  <c r="Q1020" i="1" a="1"/>
  <c r="Q1020" i="1" s="1"/>
  <c r="Q942" i="1" a="1"/>
  <c r="Q942" i="1" s="1"/>
  <c r="Q967" i="1" a="1"/>
  <c r="Q967" i="1" s="1"/>
  <c r="Q949" i="1" a="1"/>
  <c r="Q949" i="1" s="1"/>
  <c r="Q945" i="1" a="1"/>
  <c r="Q945" i="1" s="1"/>
  <c r="Q938" i="1" a="1"/>
  <c r="Q938" i="1" s="1"/>
  <c r="Q955" i="1" a="1"/>
  <c r="Q955" i="1" s="1"/>
  <c r="Q965" i="1" a="1"/>
  <c r="Q965" i="1" s="1"/>
  <c r="Q946" i="1" a="1"/>
  <c r="Q946" i="1" s="1"/>
  <c r="Q894" i="1" a="1"/>
  <c r="Q894" i="1" s="1"/>
  <c r="Q863" i="1" a="1"/>
  <c r="Q863" i="1" s="1"/>
  <c r="Q919" i="1" a="1"/>
  <c r="Q919" i="1" s="1"/>
  <c r="Q861" i="1" a="1"/>
  <c r="Q861" i="1" s="1"/>
  <c r="Q809" i="1" a="1"/>
  <c r="Q809" i="1" s="1"/>
  <c r="Q802" i="1" a="1"/>
  <c r="Q802" i="1" s="1"/>
  <c r="Q795" i="1" a="1"/>
  <c r="Q795" i="1" s="1"/>
  <c r="Q827" i="1" a="1"/>
  <c r="Q827" i="1" s="1"/>
  <c r="Q830" i="1" a="1"/>
  <c r="Q830" i="1" s="1"/>
  <c r="Q825" i="1" a="1"/>
  <c r="Q825" i="1" s="1"/>
  <c r="Q868" i="1" a="1"/>
  <c r="Q868" i="1" s="1"/>
  <c r="Q849" i="1" a="1"/>
  <c r="Q849" i="1" s="1"/>
  <c r="Q925" i="1" a="1"/>
  <c r="Q925" i="1" s="1"/>
  <c r="Q911" i="1" a="1"/>
  <c r="Q911" i="1" s="1"/>
  <c r="Q812" i="1" a="1"/>
  <c r="Q812" i="1" s="1"/>
  <c r="Q929" i="1" a="1"/>
  <c r="Q929" i="1" s="1"/>
  <c r="Q819" i="1" a="1"/>
  <c r="Q819" i="1" s="1"/>
  <c r="Q835" i="1" a="1"/>
  <c r="Q835" i="1" s="1"/>
  <c r="Q879" i="1" a="1"/>
  <c r="Q879" i="1" s="1"/>
  <c r="Q807" i="1" a="1"/>
  <c r="Q807" i="1" s="1"/>
  <c r="Q921" i="1" a="1"/>
  <c r="Q921" i="1" s="1"/>
  <c r="Q850" i="1" a="1"/>
  <c r="Q850" i="1" s="1"/>
  <c r="Q928" i="1" a="1"/>
  <c r="Q928" i="1" s="1"/>
  <c r="Q936" i="1" a="1"/>
  <c r="Q936" i="1" s="1"/>
  <c r="Q1304" i="1" a="1"/>
  <c r="Q1304" i="1" s="1"/>
  <c r="Q1646" i="1" a="1"/>
  <c r="Q1646" i="1" s="1"/>
  <c r="Q1370" i="1" a="1"/>
  <c r="Q1370" i="1" s="1"/>
  <c r="Q1376" i="1" a="1"/>
  <c r="Q1376" i="1" s="1"/>
  <c r="Q1410" i="1" a="1"/>
  <c r="Q1410" i="1" s="1"/>
  <c r="Q1260" i="1" a="1"/>
  <c r="Q1260" i="1" s="1"/>
  <c r="Q1555" i="1" a="1"/>
  <c r="Q1555" i="1" s="1"/>
  <c r="Q1266" i="1" a="1"/>
  <c r="Q1266" i="1" s="1"/>
  <c r="Q1399" i="1" a="1"/>
  <c r="Q1399" i="1" s="1"/>
  <c r="Q1602" i="1" a="1"/>
  <c r="Q1602" i="1" s="1"/>
  <c r="Q1566" i="1" a="1"/>
  <c r="Q1566" i="1" s="1"/>
  <c r="Q1296" i="1" a="1"/>
  <c r="Q1296" i="1" s="1"/>
  <c r="Q1223" i="1" a="1"/>
  <c r="Q1223" i="1" s="1"/>
  <c r="Q1202" i="1" a="1"/>
  <c r="Q1202" i="1" s="1"/>
  <c r="Q1189" i="1" a="1"/>
  <c r="Q1189" i="1" s="1"/>
  <c r="Q1136" i="1" a="1"/>
  <c r="Q1136" i="1" s="1"/>
  <c r="Q1109" i="1" a="1"/>
  <c r="Q1109" i="1" s="1"/>
  <c r="Q1142" i="1" a="1"/>
  <c r="Q1142" i="1" s="1"/>
  <c r="Q1182" i="1" a="1"/>
  <c r="Q1182" i="1" s="1"/>
  <c r="Q1221" i="1" a="1"/>
  <c r="Q1221" i="1" s="1"/>
  <c r="Q1113" i="1" a="1"/>
  <c r="Q1113" i="1" s="1"/>
  <c r="Q1210" i="1" a="1"/>
  <c r="Q1210" i="1" s="1"/>
  <c r="Q1114" i="1" a="1"/>
  <c r="Q1114" i="1" s="1"/>
  <c r="Q1170" i="1" a="1"/>
  <c r="Q1170" i="1" s="1"/>
  <c r="Q1115" i="1" a="1"/>
  <c r="Q1115" i="1" s="1"/>
  <c r="Q1175" i="1" a="1"/>
  <c r="Q1175" i="1" s="1"/>
  <c r="Q1234" i="1" a="1"/>
  <c r="Q1234" i="1" s="1"/>
  <c r="Q1212" i="1" a="1"/>
  <c r="Q1212" i="1" s="1"/>
  <c r="Q1143" i="1" a="1"/>
  <c r="Q1143" i="1" s="1"/>
  <c r="Q1217" i="1" a="1"/>
  <c r="Q1217" i="1" s="1"/>
  <c r="Q1185" i="1" a="1"/>
  <c r="Q1185" i="1" s="1"/>
  <c r="Q1119" i="1" a="1"/>
  <c r="Q1119" i="1" s="1"/>
  <c r="Q1226" i="1" a="1"/>
  <c r="Q1226" i="1" s="1"/>
  <c r="Q1134" i="1" a="1"/>
  <c r="Q1134" i="1" s="1"/>
  <c r="Q1225" i="1" a="1"/>
  <c r="Q1225" i="1" s="1"/>
  <c r="Q1145" i="1" a="1"/>
  <c r="Q1145" i="1" s="1"/>
  <c r="Q1199" i="1" a="1"/>
  <c r="Q1199" i="1" s="1"/>
  <c r="Q1130" i="1" a="1"/>
  <c r="Q1130" i="1" s="1"/>
  <c r="Q1227" i="1" a="1"/>
  <c r="Q1227" i="1" s="1"/>
  <c r="Q1229" i="1" a="1"/>
  <c r="Q1229" i="1" s="1"/>
  <c r="Q1102" i="1" a="1"/>
  <c r="Q1102" i="1" s="1"/>
  <c r="Q1179" i="1" a="1"/>
  <c r="Q1179" i="1" s="1"/>
  <c r="Q1162" i="1" a="1"/>
  <c r="Q1162" i="1" s="1"/>
  <c r="Q1094" i="1" a="1"/>
  <c r="Q1094" i="1" s="1"/>
  <c r="Q1129" i="1" a="1"/>
  <c r="Q1129" i="1" s="1"/>
  <c r="Q1161" i="1" a="1"/>
  <c r="Q1161" i="1" s="1"/>
  <c r="Q1151" i="1" a="1"/>
  <c r="Q1151" i="1" s="1"/>
  <c r="Q1187" i="1" a="1"/>
  <c r="Q1187" i="1" s="1"/>
  <c r="Q977" i="1" a="1"/>
  <c r="Q977" i="1" s="1"/>
  <c r="Q996" i="1" a="1"/>
  <c r="Q996" i="1" s="1"/>
  <c r="Q997" i="1" a="1"/>
  <c r="Q997" i="1" s="1"/>
  <c r="Q1057" i="1" a="1"/>
  <c r="Q1057" i="1" s="1"/>
  <c r="Q1049" i="1" a="1"/>
  <c r="Q1049" i="1" s="1"/>
  <c r="Q1078" i="1" a="1"/>
  <c r="Q1078" i="1" s="1"/>
  <c r="Q1080" i="1" a="1"/>
  <c r="Q1080" i="1" s="1"/>
  <c r="Q1052" i="1" a="1"/>
  <c r="Q1052" i="1" s="1"/>
  <c r="Q980" i="1" a="1"/>
  <c r="Q980" i="1" s="1"/>
  <c r="Q1016" i="1" a="1"/>
  <c r="Q1016" i="1" s="1"/>
  <c r="Q1051" i="1" a="1"/>
  <c r="Q1051" i="1" s="1"/>
  <c r="Q1073" i="1" a="1"/>
  <c r="Q1073" i="1" s="1"/>
  <c r="Q1035" i="1" a="1"/>
  <c r="Q1035" i="1" s="1"/>
  <c r="Q973" i="1" a="1"/>
  <c r="Q973" i="1" s="1"/>
  <c r="Q1048" i="1" a="1"/>
  <c r="Q1048" i="1" s="1"/>
  <c r="Q1084" i="1" a="1"/>
  <c r="Q1084" i="1" s="1"/>
  <c r="Q1015" i="1" a="1"/>
  <c r="Q1015" i="1" s="1"/>
  <c r="Q1017" i="1" a="1"/>
  <c r="Q1017" i="1" s="1"/>
  <c r="Q1025" i="1" a="1"/>
  <c r="Q1025" i="1" s="1"/>
  <c r="Q988" i="1" a="1"/>
  <c r="Q988" i="1" s="1"/>
  <c r="Q1037" i="1" a="1"/>
  <c r="Q1037" i="1" s="1"/>
  <c r="Q1068" i="1" a="1"/>
  <c r="Q1068" i="1" s="1"/>
  <c r="Q992" i="1" a="1"/>
  <c r="Q992" i="1" s="1"/>
  <c r="Q1046" i="1" a="1"/>
  <c r="Q1046" i="1" s="1"/>
  <c r="Q1009" i="1" a="1"/>
  <c r="Q1009" i="1" s="1"/>
  <c r="Q1069" i="1" a="1"/>
  <c r="Q1069" i="1" s="1"/>
  <c r="Q1089" i="1" a="1"/>
  <c r="Q1089" i="1" s="1"/>
  <c r="Q998" i="1" a="1"/>
  <c r="Q998" i="1" s="1"/>
  <c r="Q1022" i="1" a="1"/>
  <c r="Q1022" i="1" s="1"/>
  <c r="Q984" i="1" a="1"/>
  <c r="Q984" i="1" s="1"/>
  <c r="Q963" i="1" a="1"/>
  <c r="Q963" i="1" s="1"/>
  <c r="Q939" i="1" a="1"/>
  <c r="Q939" i="1" s="1"/>
  <c r="Q947" i="1" a="1"/>
  <c r="Q947" i="1" s="1"/>
  <c r="Q944" i="1" a="1"/>
  <c r="Q944" i="1" s="1"/>
  <c r="Q956" i="1" a="1"/>
  <c r="Q956" i="1" s="1"/>
  <c r="Q941" i="1" a="1"/>
  <c r="Q941" i="1" s="1"/>
  <c r="Q951" i="1" a="1"/>
  <c r="Q951" i="1" s="1"/>
  <c r="Q964" i="1" a="1"/>
  <c r="Q964" i="1" s="1"/>
  <c r="Q839" i="1" a="1"/>
  <c r="Q839" i="1" s="1"/>
  <c r="Q844" i="1" a="1"/>
  <c r="Q844" i="1" s="1"/>
  <c r="Q826" i="1" a="1"/>
  <c r="Q826" i="1" s="1"/>
  <c r="Q828" i="1" a="1"/>
  <c r="Q828" i="1" s="1"/>
  <c r="Q907" i="1" a="1"/>
  <c r="Q907" i="1" s="1"/>
  <c r="Q895" i="1" a="1"/>
  <c r="Q895" i="1" s="1"/>
  <c r="Q903" i="1" a="1"/>
  <c r="Q903" i="1" s="1"/>
  <c r="Q898" i="1" a="1"/>
  <c r="Q898" i="1" s="1"/>
  <c r="Q906" i="1" a="1"/>
  <c r="Q906" i="1" s="1"/>
  <c r="Q800" i="1" a="1"/>
  <c r="Q800" i="1" s="1"/>
  <c r="Q905" i="1" a="1"/>
  <c r="Q905" i="1" s="1"/>
  <c r="Q869" i="1" a="1"/>
  <c r="Q869" i="1" s="1"/>
  <c r="Q902" i="1" a="1"/>
  <c r="Q902" i="1" s="1"/>
  <c r="Q931" i="1" a="1"/>
  <c r="Q931" i="1" s="1"/>
  <c r="Q875" i="1" a="1"/>
  <c r="Q875" i="1" s="1"/>
  <c r="Q927" i="1" a="1"/>
  <c r="Q927" i="1" s="1"/>
  <c r="Q890" i="1" a="1"/>
  <c r="Q890" i="1" s="1"/>
  <c r="Q815" i="1" a="1"/>
  <c r="Q815" i="1" s="1"/>
  <c r="Q854" i="1" a="1"/>
  <c r="Q854" i="1" s="1"/>
  <c r="Q880" i="1" a="1"/>
  <c r="Q880" i="1" s="1"/>
  <c r="Q908" i="1" a="1"/>
  <c r="Q908" i="1" s="1"/>
  <c r="Q891" i="1" a="1"/>
  <c r="Q891" i="1" s="1"/>
  <c r="Q914" i="1" a="1"/>
  <c r="Q914" i="1" s="1"/>
  <c r="Q806" i="1" a="1"/>
  <c r="Q806" i="1" s="1"/>
  <c r="Q904" i="1" a="1"/>
  <c r="Q904" i="1" s="1"/>
  <c r="Q871" i="1" a="1"/>
  <c r="Q871" i="1" s="1"/>
  <c r="Q864" i="1" a="1"/>
  <c r="Q864" i="1" s="1"/>
  <c r="Q818" i="1" a="1"/>
  <c r="Q818" i="1" s="1"/>
  <c r="Q877" i="1" a="1"/>
  <c r="Q877" i="1" s="1"/>
  <c r="Q876" i="1" a="1"/>
  <c r="Q876" i="1" s="1"/>
  <c r="Q886" i="1" a="1"/>
  <c r="Q886" i="1" s="1"/>
  <c r="Q803" i="1" a="1"/>
  <c r="Q803" i="1" s="1"/>
  <c r="Q829" i="1" a="1"/>
  <c r="Q829" i="1" s="1"/>
  <c r="Q820" i="1" a="1"/>
  <c r="Q820" i="1" s="1"/>
  <c r="Q860" i="1" a="1"/>
  <c r="Q860" i="1" s="1"/>
  <c r="Q885" i="1" a="1"/>
  <c r="Q885" i="1" s="1"/>
  <c r="Q719" i="1" a="1"/>
  <c r="Q719" i="1" s="1"/>
  <c r="Q568" i="1" a="1"/>
  <c r="Q568" i="1" s="1"/>
  <c r="Q576" i="1" a="1"/>
  <c r="Q576" i="1" s="1"/>
  <c r="Q579" i="1" a="1"/>
  <c r="Q579" i="1" s="1"/>
  <c r="Q554" i="1" a="1"/>
  <c r="Q554" i="1" s="1"/>
  <c r="Q712" i="1" a="1"/>
  <c r="Q712" i="1" s="1"/>
  <c r="Q751" i="1" a="1"/>
  <c r="Q751" i="1" s="1"/>
  <c r="Q499" i="1" a="1"/>
  <c r="Q499" i="1" s="1"/>
  <c r="Q529" i="1" a="1"/>
  <c r="Q529" i="1" s="1"/>
  <c r="Q725" i="1" a="1"/>
  <c r="Q725" i="1" s="1"/>
  <c r="Q681" i="1" a="1"/>
  <c r="Q681" i="1" s="1"/>
  <c r="Q437" i="1" a="1"/>
  <c r="Q437" i="1" s="1"/>
  <c r="Q793" i="1" a="1"/>
  <c r="Q793" i="1" s="1"/>
  <c r="Q661" i="1" a="1"/>
  <c r="Q661" i="1" s="1"/>
  <c r="Q620" i="1" a="1"/>
  <c r="Q620" i="1" s="1"/>
  <c r="Q787" i="1" a="1"/>
  <c r="Q787" i="1" s="1"/>
  <c r="Q723" i="1" a="1"/>
  <c r="Q723" i="1" s="1"/>
  <c r="Q709" i="1" a="1"/>
  <c r="Q709" i="1" s="1"/>
  <c r="Q582" i="1" a="1"/>
  <c r="Q582" i="1" s="1"/>
  <c r="Q744" i="1" a="1"/>
  <c r="Q744" i="1" s="1"/>
  <c r="Q563" i="1" a="1"/>
  <c r="Q563" i="1" s="1"/>
  <c r="Q637" i="1" a="1"/>
  <c r="Q637" i="1" s="1"/>
  <c r="Q604" i="1" a="1"/>
  <c r="Q604" i="1" s="1"/>
  <c r="Q663" i="1" a="1"/>
  <c r="Q663" i="1" s="1"/>
  <c r="Q530" i="1" a="1"/>
  <c r="Q530" i="1" s="1"/>
  <c r="Q587" i="1" a="1"/>
  <c r="Q587" i="1" s="1"/>
  <c r="Q785" i="1" a="1"/>
  <c r="Q785" i="1" s="1"/>
  <c r="Q502" i="1" a="1"/>
  <c r="Q502" i="1" s="1"/>
  <c r="Q617" i="1" a="1"/>
  <c r="Q617" i="1" s="1"/>
  <c r="Q402" i="1" a="1"/>
  <c r="Q402" i="1" s="1"/>
  <c r="Q660" i="1" a="1"/>
  <c r="Q660" i="1" s="1"/>
  <c r="Q525" i="1" a="1"/>
  <c r="Q525" i="1" s="1"/>
  <c r="Q775" i="1" a="1"/>
  <c r="Q775" i="1" s="1"/>
  <c r="Q689" i="1" a="1"/>
  <c r="Q689" i="1" s="1"/>
  <c r="Q645" i="1" a="1"/>
  <c r="Q645" i="1" s="1"/>
  <c r="Q1598" i="1" a="1"/>
  <c r="Q1598" i="1" s="1"/>
  <c r="Q1392" i="1" a="1"/>
  <c r="Q1392" i="1" s="1"/>
  <c r="Q1591" i="1" a="1"/>
  <c r="Q1591" i="1" s="1"/>
  <c r="Q1291" i="1" a="1"/>
  <c r="Q1291" i="1" s="1"/>
  <c r="Q1357" i="1" a="1"/>
  <c r="Q1357" i="1" s="1"/>
  <c r="Q1887" i="1" a="1"/>
  <c r="Q1887" i="1" s="1"/>
  <c r="Q1889" i="1" a="1"/>
  <c r="Q1889" i="1" s="1"/>
  <c r="Q1909" i="1" a="1"/>
  <c r="Q1909" i="1" s="1"/>
  <c r="Q1901" i="1" a="1"/>
  <c r="Q1901" i="1" s="1"/>
  <c r="Q1884" i="1" a="1"/>
  <c r="Q1884" i="1" s="1"/>
  <c r="Q1902" i="1" a="1"/>
  <c r="Q1902" i="1" s="1"/>
  <c r="Q1888" i="1" a="1"/>
  <c r="Q1888" i="1" s="1"/>
  <c r="Q1905" i="1" a="1"/>
  <c r="Q1905" i="1" s="1"/>
  <c r="Q1895" i="1" a="1"/>
  <c r="Q1895" i="1" s="1"/>
  <c r="Q1910" i="1" a="1"/>
  <c r="Q1910" i="1" s="1"/>
  <c r="Q1768" i="1" a="1"/>
  <c r="Q1768" i="1" s="1"/>
  <c r="Q1870" i="1" a="1"/>
  <c r="Q1870" i="1" s="1"/>
  <c r="Q1877" i="1" a="1"/>
  <c r="Q1877" i="1" s="1"/>
  <c r="Q1864" i="1" a="1"/>
  <c r="Q1864" i="1" s="1"/>
  <c r="Q1738" i="1" a="1"/>
  <c r="Q1738" i="1" s="1"/>
  <c r="Q1764" i="1" a="1"/>
  <c r="Q1764" i="1" s="1"/>
  <c r="Q1794" i="1" a="1"/>
  <c r="Q1794" i="1" s="1"/>
  <c r="Q1876" i="1" a="1"/>
  <c r="Q1876" i="1" s="1"/>
  <c r="Q1842" i="1" a="1"/>
  <c r="Q1842" i="1" s="1"/>
  <c r="Q1863" i="1" a="1"/>
  <c r="Q1863" i="1" s="1"/>
  <c r="Q1759" i="1" a="1"/>
  <c r="Q1759" i="1" s="1"/>
  <c r="Q1805" i="1" a="1"/>
  <c r="Q1805" i="1" s="1"/>
  <c r="Q1754" i="1" a="1"/>
  <c r="Q1754" i="1" s="1"/>
  <c r="Q1758" i="1" a="1"/>
  <c r="Q1758" i="1" s="1"/>
  <c r="Q1787" i="1" a="1"/>
  <c r="Q1787" i="1" s="1"/>
  <c r="Q1800" i="1" a="1"/>
  <c r="Q1800" i="1" s="1"/>
  <c r="Q1742" i="1" a="1"/>
  <c r="Q1742" i="1" s="1"/>
  <c r="Q1755" i="1" a="1"/>
  <c r="Q1755" i="1" s="1"/>
  <c r="Q1833" i="1" a="1"/>
  <c r="Q1833" i="1" s="1"/>
  <c r="Q1737" i="1" a="1"/>
  <c r="Q1737" i="1" s="1"/>
  <c r="Q1859" i="1" a="1"/>
  <c r="Q1859" i="1" s="1"/>
  <c r="Q1778" i="1" a="1"/>
  <c r="Q1778" i="1" s="1"/>
  <c r="Q1746" i="1" a="1"/>
  <c r="Q1746" i="1" s="1"/>
  <c r="Q1830" i="1" a="1"/>
  <c r="Q1830" i="1" s="1"/>
  <c r="Q1797" i="1" a="1"/>
  <c r="Q1797" i="1" s="1"/>
  <c r="Q1789" i="1" a="1"/>
  <c r="Q1789" i="1" s="1"/>
  <c r="Q1744" i="1" a="1"/>
  <c r="Q1744" i="1" s="1"/>
  <c r="Q1779" i="1" a="1"/>
  <c r="Q1779" i="1" s="1"/>
  <c r="Q1783" i="1" a="1"/>
  <c r="Q1783" i="1" s="1"/>
  <c r="Q1845" i="1" a="1"/>
  <c r="Q1845" i="1" s="1"/>
  <c r="Q1786" i="1" a="1"/>
  <c r="Q1786" i="1" s="1"/>
  <c r="Q1785" i="1" a="1"/>
  <c r="Q1785" i="1" s="1"/>
  <c r="Q1753" i="1" a="1"/>
  <c r="Q1753" i="1" s="1"/>
  <c r="Q1817" i="1" a="1"/>
  <c r="Q1817" i="1" s="1"/>
  <c r="Q1752" i="1" a="1"/>
  <c r="Q1752" i="1" s="1"/>
  <c r="Q1804" i="1" a="1"/>
  <c r="Q1804" i="1" s="1"/>
  <c r="Q1831" i="1" a="1"/>
  <c r="Q1831" i="1" s="1"/>
  <c r="Q1749" i="1" a="1"/>
  <c r="Q1749" i="1" s="1"/>
  <c r="Q1734" i="1" a="1"/>
  <c r="Q1734" i="1" s="1"/>
  <c r="Q1702" i="1" a="1"/>
  <c r="Q1702" i="1" s="1"/>
  <c r="Q1690" i="1" a="1"/>
  <c r="Q1690" i="1" s="1"/>
  <c r="Q1680" i="1" a="1"/>
  <c r="Q1680" i="1" s="1"/>
  <c r="Q1653" i="1" a="1"/>
  <c r="Q1653" i="1" s="1"/>
  <c r="Q1652" i="1" a="1"/>
  <c r="Q1652" i="1" s="1"/>
  <c r="Q1701" i="1" a="1"/>
  <c r="Q1701" i="1" s="1"/>
  <c r="Q1691" i="1" a="1"/>
  <c r="Q1691" i="1" s="1"/>
  <c r="Q1681" i="1" a="1"/>
  <c r="Q1681" i="1" s="1"/>
  <c r="Q1709" i="1" a="1"/>
  <c r="Q1709" i="1" s="1"/>
  <c r="Q1685" i="1" a="1"/>
  <c r="Q1685" i="1" s="1"/>
  <c r="Q1718" i="1" a="1"/>
  <c r="Q1718" i="1" s="1"/>
  <c r="Q1682" i="1" a="1"/>
  <c r="Q1682" i="1" s="1"/>
  <c r="Q1704" i="1" a="1"/>
  <c r="Q1704" i="1" s="1"/>
  <c r="Q1686" i="1" a="1"/>
  <c r="Q1686" i="1" s="1"/>
  <c r="Q1655" i="1" a="1"/>
  <c r="Q1655" i="1" s="1"/>
  <c r="Q1658" i="1" a="1"/>
  <c r="Q1658" i="1" s="1"/>
  <c r="Q1664" i="1" a="1"/>
  <c r="Q1664" i="1" s="1"/>
  <c r="Q1684" i="1" a="1"/>
  <c r="Q1684" i="1" s="1"/>
  <c r="Q1396" i="1" a="1"/>
  <c r="Q1396" i="1" s="1"/>
  <c r="Q1494" i="1" a="1"/>
  <c r="Q1494" i="1" s="1"/>
  <c r="Q1643" i="1" a="1"/>
  <c r="Q1643" i="1" s="1"/>
  <c r="Q1382" i="1" a="1"/>
  <c r="Q1382" i="1" s="1"/>
  <c r="Q1328" i="1" a="1"/>
  <c r="Q1328" i="1" s="1"/>
  <c r="Q1397" i="1" a="1"/>
  <c r="Q1397" i="1" s="1"/>
  <c r="Q1501" i="1" a="1"/>
  <c r="Q1501" i="1" s="1"/>
  <c r="Q1422" i="1" a="1"/>
  <c r="Q1422" i="1" s="1"/>
  <c r="Q1639" i="1" a="1"/>
  <c r="Q1639" i="1" s="1"/>
  <c r="Q1302" i="1" a="1"/>
  <c r="Q1302" i="1" s="1"/>
  <c r="Q1517" i="1" a="1"/>
  <c r="Q1517" i="1" s="1"/>
  <c r="Q1622" i="1" a="1"/>
  <c r="Q1622" i="1" s="1"/>
  <c r="Q1369" i="1" a="1"/>
  <c r="Q1369" i="1" s="1"/>
  <c r="Q1310" i="1" a="1"/>
  <c r="Q1310" i="1" s="1"/>
  <c r="Q1275" i="1" a="1"/>
  <c r="Q1275" i="1" s="1"/>
  <c r="Q1417" i="1" a="1"/>
  <c r="Q1417" i="1" s="1"/>
  <c r="Q1606" i="1" a="1"/>
  <c r="Q1606" i="1" s="1"/>
  <c r="Q1634" i="1" a="1"/>
  <c r="Q1634" i="1" s="1"/>
  <c r="Q1316" i="1" a="1"/>
  <c r="Q1316" i="1" s="1"/>
  <c r="Q1513" i="1" a="1"/>
  <c r="Q1513" i="1" s="1"/>
  <c r="Q1273" i="1" a="1"/>
  <c r="Q1273" i="1" s="1"/>
  <c r="Q1534" i="1" a="1"/>
  <c r="Q1534" i="1" s="1"/>
  <c r="Q1256" i="1" a="1"/>
  <c r="Q1256" i="1" s="1"/>
  <c r="Q1457" i="1" a="1"/>
  <c r="Q1457" i="1" s="1"/>
  <c r="Q1406" i="1" a="1"/>
  <c r="Q1406" i="1" s="1"/>
  <c r="Q1526" i="1" a="1"/>
  <c r="Q1526" i="1" s="1"/>
  <c r="Q1435" i="1" a="1"/>
  <c r="Q1435" i="1" s="1"/>
  <c r="Q1343" i="1" a="1"/>
  <c r="Q1343" i="1" s="1"/>
  <c r="Q1553" i="1" a="1"/>
  <c r="Q1553" i="1" s="1"/>
  <c r="Q1364" i="1" a="1"/>
  <c r="Q1364" i="1" s="1"/>
  <c r="Q1359" i="1" a="1"/>
  <c r="Q1359" i="1" s="1"/>
  <c r="Q1356" i="1" a="1"/>
  <c r="Q1356" i="1" s="1"/>
  <c r="Q1339" i="1" a="1"/>
  <c r="Q1339" i="1" s="1"/>
  <c r="Q1588" i="1" a="1"/>
  <c r="Q1588" i="1" s="1"/>
  <c r="Q1556" i="1" a="1"/>
  <c r="Q1556" i="1" s="1"/>
  <c r="Q1368" i="1" a="1"/>
  <c r="Q1368" i="1" s="1"/>
  <c r="Q1421" i="1" a="1"/>
  <c r="Q1421" i="1" s="1"/>
  <c r="Q1648" i="1" a="1"/>
  <c r="Q1648" i="1" s="1"/>
  <c r="Q1332" i="1" a="1"/>
  <c r="Q1332" i="1" s="1"/>
  <c r="Q1644" i="1" a="1"/>
  <c r="Q1644" i="1" s="1"/>
  <c r="Q1309" i="1" a="1"/>
  <c r="Q1309" i="1" s="1"/>
  <c r="Q1426" i="1" a="1"/>
  <c r="Q1426" i="1" s="1"/>
  <c r="Q1405" i="1" a="1"/>
  <c r="Q1405" i="1" s="1"/>
  <c r="Q1403" i="1" a="1"/>
  <c r="Q1403" i="1" s="1"/>
  <c r="Q1607" i="1" a="1"/>
  <c r="Q1607" i="1" s="1"/>
  <c r="Q1612" i="1" a="1"/>
  <c r="Q1612" i="1" s="1"/>
  <c r="Q1462" i="1" a="1"/>
  <c r="Q1462" i="1" s="1"/>
  <c r="Q1402" i="1" a="1"/>
  <c r="Q1402" i="1" s="1"/>
  <c r="Q1293" i="1" a="1"/>
  <c r="Q1293" i="1" s="1"/>
  <c r="Q1295" i="1" a="1"/>
  <c r="Q1295" i="1" s="1"/>
  <c r="Q1276" i="1" a="1"/>
  <c r="Q1276" i="1" s="1"/>
  <c r="Q1320" i="1" a="1"/>
  <c r="Q1320" i="1" s="1"/>
  <c r="Q1605" i="1" a="1"/>
  <c r="Q1605" i="1" s="1"/>
  <c r="Q1473" i="1" a="1"/>
  <c r="Q1473" i="1" s="1"/>
  <c r="Q1549" i="1" a="1"/>
  <c r="Q1549" i="1" s="1"/>
  <c r="Q1610" i="1" a="1"/>
  <c r="Q1610" i="1" s="1"/>
  <c r="Q1617" i="1" a="1"/>
  <c r="Q1617" i="1" s="1"/>
  <c r="Q1319" i="1" a="1"/>
  <c r="Q1319" i="1" s="1"/>
  <c r="Q1599" i="1" a="1"/>
  <c r="Q1599" i="1" s="1"/>
  <c r="Q1536" i="1" a="1"/>
  <c r="Q1536" i="1" s="1"/>
  <c r="Q1575" i="1" a="1"/>
  <c r="Q1575" i="1" s="1"/>
  <c r="Q1249" i="1" a="1"/>
  <c r="Q1249" i="1" s="1"/>
  <c r="Q1350" i="1" a="1"/>
  <c r="Q1350" i="1" s="1"/>
  <c r="Q1460" i="1" a="1"/>
  <c r="Q1460" i="1" s="1"/>
  <c r="Q1478" i="1" a="1"/>
  <c r="Q1478" i="1" s="1"/>
  <c r="Q1380" i="1" a="1"/>
  <c r="Q1380" i="1" s="1"/>
  <c r="Q1638" i="1" a="1"/>
  <c r="Q1638" i="1" s="1"/>
  <c r="Q1613" i="1" a="1"/>
  <c r="Q1613" i="1" s="1"/>
  <c r="Q1377" i="1" a="1"/>
  <c r="Q1377" i="1" s="1"/>
  <c r="Q1358" i="1" a="1"/>
  <c r="Q1358" i="1" s="1"/>
  <c r="Q1251" i="1" a="1"/>
  <c r="Q1251" i="1" s="1"/>
  <c r="Q1252" i="1" a="1"/>
  <c r="Q1252" i="1" s="1"/>
  <c r="Q1390" i="1" a="1"/>
  <c r="Q1390" i="1" s="1"/>
  <c r="Q1446" i="1" a="1"/>
  <c r="Q1446" i="1" s="1"/>
  <c r="Q1290" i="1" a="1"/>
  <c r="Q1290" i="1" s="1"/>
  <c r="Q1371" i="1" a="1"/>
  <c r="Q1371" i="1" s="1"/>
  <c r="Q1271" i="1" a="1"/>
  <c r="Q1271" i="1" s="1"/>
  <c r="Q1439" i="1" a="1"/>
  <c r="Q1439" i="1" s="1"/>
  <c r="Q1621" i="1" a="1"/>
  <c r="Q1621" i="1" s="1"/>
  <c r="Q1468" i="1" a="1"/>
  <c r="Q1468" i="1" s="1"/>
  <c r="Q1573" i="1" a="1"/>
  <c r="Q1573" i="1" s="1"/>
  <c r="Q1292" i="1" a="1"/>
  <c r="Q1292" i="1" s="1"/>
  <c r="Q1373" i="1" a="1"/>
  <c r="Q1373" i="1" s="1"/>
  <c r="Q1245" i="1" a="1"/>
  <c r="Q1245" i="1" s="1"/>
  <c r="Q1394" i="1" a="1"/>
  <c r="Q1394" i="1" s="1"/>
  <c r="Q1543" i="1" a="1"/>
  <c r="Q1543" i="1" s="1"/>
  <c r="Q1538" i="1" a="1"/>
  <c r="Q1538" i="1" s="1"/>
  <c r="Q1649" i="1" a="1"/>
  <c r="Q1649" i="1" s="1"/>
  <c r="Q1393" i="1" a="1"/>
  <c r="Q1393" i="1" s="1"/>
  <c r="Q1261" i="1" a="1"/>
  <c r="Q1261" i="1" s="1"/>
  <c r="Q1411" i="1" a="1"/>
  <c r="Q1411" i="1" s="1"/>
  <c r="Q1453" i="1" a="1"/>
  <c r="Q1453" i="1" s="1"/>
  <c r="Q1243" i="1" a="1"/>
  <c r="Q1243" i="1" s="1"/>
  <c r="Q1471" i="1" a="1"/>
  <c r="Q1471" i="1" s="1"/>
  <c r="Q1544" i="1" a="1"/>
  <c r="Q1544" i="1" s="1"/>
  <c r="Q1477" i="1" a="1"/>
  <c r="Q1477" i="1" s="1"/>
  <c r="Q1270" i="1" a="1"/>
  <c r="Q1270" i="1" s="1"/>
  <c r="Q1289" i="1" a="1"/>
  <c r="Q1289" i="1" s="1"/>
  <c r="Q1241" i="1" a="1"/>
  <c r="Q1241" i="1" s="1"/>
  <c r="Q1531" i="1" a="1"/>
  <c r="Q1531" i="1" s="1"/>
  <c r="Q1257" i="1" a="1"/>
  <c r="Q1257" i="1" s="1"/>
  <c r="Q1632" i="1" a="1"/>
  <c r="Q1632" i="1" s="1"/>
  <c r="Q1630" i="1" a="1"/>
  <c r="Q1630" i="1" s="1"/>
  <c r="Q1152" i="1" a="1"/>
  <c r="Q1152" i="1" s="1"/>
  <c r="Q1193" i="1" a="1"/>
  <c r="Q1193" i="1" s="1"/>
  <c r="Q1108" i="1" a="1"/>
  <c r="Q1108" i="1" s="1"/>
  <c r="Q1157" i="1" a="1"/>
  <c r="Q1157" i="1" s="1"/>
  <c r="Q1103" i="1" a="1"/>
  <c r="Q1103" i="1" s="1"/>
  <c r="Q1188" i="1" a="1"/>
  <c r="Q1188" i="1" s="1"/>
  <c r="Q1184" i="1" a="1"/>
  <c r="Q1184" i="1" s="1"/>
  <c r="Q1120" i="1" a="1"/>
  <c r="Q1120" i="1" s="1"/>
  <c r="Q1118" i="1" a="1"/>
  <c r="Q1118" i="1" s="1"/>
  <c r="Q1147" i="1" a="1"/>
  <c r="Q1147" i="1" s="1"/>
  <c r="Q1172" i="1" a="1"/>
  <c r="Q1172" i="1" s="1"/>
  <c r="Q1211" i="1" a="1"/>
  <c r="Q1211" i="1" s="1"/>
  <c r="Q1097" i="1" a="1"/>
  <c r="Q1097" i="1" s="1"/>
  <c r="Q1176" i="1" a="1"/>
  <c r="Q1176" i="1" s="1"/>
  <c r="Q1155" i="1" a="1"/>
  <c r="Q1155" i="1" s="1"/>
  <c r="Q1128" i="1" a="1"/>
  <c r="Q1128" i="1" s="1"/>
  <c r="Q1224" i="1" a="1"/>
  <c r="Q1224" i="1" s="1"/>
  <c r="Q1192" i="1" a="1"/>
  <c r="Q1192" i="1" s="1"/>
  <c r="Q1138" i="1" a="1"/>
  <c r="Q1138" i="1" s="1"/>
  <c r="Q1104" i="1" a="1"/>
  <c r="Q1104" i="1" s="1"/>
  <c r="Q1219" i="1" a="1"/>
  <c r="Q1219" i="1" s="1"/>
  <c r="Q1208" i="1" a="1"/>
  <c r="Q1208" i="1" s="1"/>
  <c r="Q1194" i="1" a="1"/>
  <c r="Q1194" i="1" s="1"/>
  <c r="Q1198" i="1" a="1"/>
  <c r="Q1198" i="1" s="1"/>
  <c r="Q1140" i="1" a="1"/>
  <c r="Q1140" i="1" s="1"/>
  <c r="Q1166" i="1" a="1"/>
  <c r="Q1166" i="1" s="1"/>
  <c r="Q1117" i="1" a="1"/>
  <c r="Q1117" i="1" s="1"/>
  <c r="Q1132" i="1" a="1"/>
  <c r="Q1132" i="1" s="1"/>
  <c r="Q1159" i="1" a="1"/>
  <c r="Q1159" i="1" s="1"/>
  <c r="Q1093" i="1" a="1"/>
  <c r="Q1093" i="1" s="1"/>
  <c r="Q1186" i="1" a="1"/>
  <c r="Q1186" i="1" s="1"/>
  <c r="Q1095" i="1" a="1"/>
  <c r="Q1095" i="1" s="1"/>
  <c r="Q1171" i="1" a="1"/>
  <c r="Q1171" i="1" s="1"/>
  <c r="Q1209" i="1" a="1"/>
  <c r="Q1209" i="1" s="1"/>
  <c r="Q1098" i="1" a="1"/>
  <c r="Q1098" i="1" s="1"/>
  <c r="Q1146" i="1" a="1"/>
  <c r="Q1146" i="1" s="1"/>
  <c r="Q1062" i="1" a="1"/>
  <c r="Q1062" i="1" s="1"/>
  <c r="Q1030" i="1" a="1"/>
  <c r="Q1030" i="1" s="1"/>
  <c r="Q1087" i="1" a="1"/>
  <c r="Q1087" i="1" s="1"/>
  <c r="Q1075" i="1" a="1"/>
  <c r="Q1075" i="1" s="1"/>
  <c r="Q989" i="1" a="1"/>
  <c r="Q989" i="1" s="1"/>
  <c r="Q1028" i="1" a="1"/>
  <c r="Q1028" i="1" s="1"/>
  <c r="Q978" i="1" a="1"/>
  <c r="Q978" i="1" s="1"/>
  <c r="Q985" i="1" a="1"/>
  <c r="Q985" i="1" s="1"/>
  <c r="Q982" i="1" a="1"/>
  <c r="Q982" i="1" s="1"/>
  <c r="Q1039" i="1" a="1"/>
  <c r="Q1039" i="1" s="1"/>
  <c r="Q970" i="1" a="1"/>
  <c r="Q970" i="1" s="1"/>
  <c r="Q1019" i="1" a="1"/>
  <c r="Q1019" i="1" s="1"/>
  <c r="Q1005" i="1" a="1"/>
  <c r="Q1005" i="1" s="1"/>
  <c r="Q1050" i="1" a="1"/>
  <c r="Q1050" i="1" s="1"/>
  <c r="Q981" i="1" a="1"/>
  <c r="Q981" i="1" s="1"/>
  <c r="Q995" i="1" a="1"/>
  <c r="Q995" i="1" s="1"/>
  <c r="Q1008" i="1" a="1"/>
  <c r="Q1008" i="1" s="1"/>
  <c r="Q1070" i="1" a="1"/>
  <c r="Q1070" i="1" s="1"/>
  <c r="Q1086" i="1" a="1"/>
  <c r="Q1086" i="1" s="1"/>
  <c r="Q1079" i="1" a="1"/>
  <c r="Q1079" i="1" s="1"/>
  <c r="Q1058" i="1" a="1"/>
  <c r="Q1058" i="1" s="1"/>
  <c r="Q1012" i="1" a="1"/>
  <c r="Q1012" i="1" s="1"/>
  <c r="Q990" i="1" a="1"/>
  <c r="Q990" i="1" s="1"/>
  <c r="Q1023" i="1" a="1"/>
  <c r="Q1023" i="1" s="1"/>
  <c r="Q1043" i="1" a="1"/>
  <c r="Q1043" i="1" s="1"/>
  <c r="Q1047" i="1" a="1"/>
  <c r="Q1047" i="1" s="1"/>
  <c r="Q1032" i="1" a="1"/>
  <c r="Q1032" i="1" s="1"/>
  <c r="Q987" i="1" a="1"/>
  <c r="Q987" i="1" s="1"/>
  <c r="Q1000" i="1" a="1"/>
  <c r="Q1000" i="1" s="1"/>
  <c r="Q971" i="1" a="1"/>
  <c r="Q971" i="1" s="1"/>
  <c r="Q1063" i="1" a="1"/>
  <c r="Q1063" i="1" s="1"/>
  <c r="Q943" i="1" a="1"/>
  <c r="Q943" i="1" s="1"/>
  <c r="Q960" i="1" a="1"/>
  <c r="Q960" i="1" s="1"/>
  <c r="Q948" i="1" a="1"/>
  <c r="Q948" i="1" s="1"/>
  <c r="Q952" i="1" a="1"/>
  <c r="Q952" i="1" s="1"/>
  <c r="Q966" i="1" a="1"/>
  <c r="Q966" i="1" s="1"/>
  <c r="Q940" i="1" a="1"/>
  <c r="Q940" i="1" s="1"/>
  <c r="Q953" i="1" a="1"/>
  <c r="Q953" i="1" s="1"/>
  <c r="Q950" i="1" a="1"/>
  <c r="Q950" i="1" s="1"/>
  <c r="Q831" i="1" a="1"/>
  <c r="Q831" i="1" s="1"/>
  <c r="Q851" i="1" a="1"/>
  <c r="Q851" i="1" s="1"/>
  <c r="Q801" i="1" a="1"/>
  <c r="Q801" i="1" s="1"/>
  <c r="Q794" i="1" a="1"/>
  <c r="Q794" i="1" s="1"/>
  <c r="Q913" i="1" a="1"/>
  <c r="Q913" i="1" s="1"/>
  <c r="Q832" i="1" a="1"/>
  <c r="Q832" i="1" s="1"/>
  <c r="Q918" i="1" a="1"/>
  <c r="Q918" i="1" s="1"/>
  <c r="Q805" i="1" a="1"/>
  <c r="Q805" i="1" s="1"/>
  <c r="Q811" i="1" a="1"/>
  <c r="Q811" i="1" s="1"/>
  <c r="Q840" i="1" a="1"/>
  <c r="Q840" i="1" s="1"/>
  <c r="Q923" i="1" a="1"/>
  <c r="Q923" i="1" s="1"/>
  <c r="Q834" i="1" a="1"/>
  <c r="Q834" i="1" s="1"/>
  <c r="Q896" i="1" a="1"/>
  <c r="Q896" i="1" s="1"/>
  <c r="Q857" i="1" a="1"/>
  <c r="Q857" i="1" s="1"/>
  <c r="Q924" i="1" a="1"/>
  <c r="Q924" i="1" s="1"/>
  <c r="Q887" i="1" a="1"/>
  <c r="Q887" i="1" s="1"/>
  <c r="Q848" i="1" a="1"/>
  <c r="Q848" i="1" s="1"/>
  <c r="Q884" i="1" a="1"/>
  <c r="Q884" i="1" s="1"/>
  <c r="Q837" i="1" a="1"/>
  <c r="Q837" i="1" s="1"/>
  <c r="Q893" i="1" a="1"/>
  <c r="Q893" i="1" s="1"/>
  <c r="Q856" i="1" a="1"/>
  <c r="Q856" i="1" s="1"/>
  <c r="Q912" i="1" a="1"/>
  <c r="Q912" i="1" s="1"/>
  <c r="Q872" i="1" a="1"/>
  <c r="Q872" i="1" s="1"/>
  <c r="Q804" i="1" a="1"/>
  <c r="Q804" i="1" s="1"/>
  <c r="Q909" i="1" a="1"/>
  <c r="Q909" i="1" s="1"/>
  <c r="Q889" i="1" a="1"/>
  <c r="Q889" i="1" s="1"/>
  <c r="Q833" i="1" a="1"/>
  <c r="Q833" i="1" s="1"/>
  <c r="Q859" i="1" a="1"/>
  <c r="Q859" i="1" s="1"/>
  <c r="Q878" i="1" a="1"/>
  <c r="Q878" i="1" s="1"/>
  <c r="Q930" i="1" a="1"/>
  <c r="Q930" i="1" s="1"/>
  <c r="Q888" i="1" a="1"/>
  <c r="Q888" i="1" s="1"/>
  <c r="Q910" i="1" a="1"/>
  <c r="Q910" i="1" s="1"/>
  <c r="Q881" i="1" a="1"/>
  <c r="Q881" i="1" s="1"/>
  <c r="Q855" i="1" a="1"/>
  <c r="Q855" i="1" s="1"/>
  <c r="Q865" i="1" a="1"/>
  <c r="Q865" i="1" s="1"/>
  <c r="Q799" i="1" a="1"/>
  <c r="Q799" i="1" s="1"/>
  <c r="Q791" i="1" a="1"/>
  <c r="Q791" i="1" s="1"/>
  <c r="Q477" i="1" a="1"/>
  <c r="Q477" i="1" s="1"/>
  <c r="Q754" i="1" a="1"/>
  <c r="Q754" i="1" s="1"/>
  <c r="Q533" i="1" a="1"/>
  <c r="Q533" i="1" s="1"/>
  <c r="Q406" i="1" a="1"/>
  <c r="Q406" i="1" s="1"/>
  <c r="Q615" i="1" a="1"/>
  <c r="Q615" i="1" s="1"/>
  <c r="Q643" i="1" a="1"/>
  <c r="Q643" i="1" s="1"/>
  <c r="Q706" i="1" a="1"/>
  <c r="Q706" i="1" s="1"/>
  <c r="Q514" i="1" a="1"/>
  <c r="Q514" i="1" s="1"/>
  <c r="Q562" i="1" a="1"/>
  <c r="Q562" i="1" s="1"/>
  <c r="Q653" i="1" a="1"/>
  <c r="Q653" i="1" s="1"/>
  <c r="Q1529" i="1" a="1"/>
  <c r="Q1529" i="1" s="1"/>
  <c r="Q1379" i="1" a="1"/>
  <c r="Q1379" i="1" s="1"/>
  <c r="Q1475" i="1" a="1"/>
  <c r="Q1475" i="1" s="1"/>
  <c r="Q1882" i="1" a="1"/>
  <c r="Q1882" i="1" s="1"/>
  <c r="Q1886" i="1" a="1"/>
  <c r="Q1886" i="1" s="1"/>
  <c r="Q1890" i="1" a="1"/>
  <c r="Q1890" i="1" s="1"/>
  <c r="Q1911" i="1" a="1"/>
  <c r="Q1911" i="1" s="1"/>
  <c r="Q1900" i="1" a="1"/>
  <c r="Q1900" i="1" s="1"/>
  <c r="Q1879" i="1" a="1"/>
  <c r="Q1879" i="1" s="1"/>
  <c r="Q1915" i="1" a="1"/>
  <c r="Q1915" i="1" s="1"/>
  <c r="Q1896" i="1" a="1"/>
  <c r="Q1896" i="1" s="1"/>
  <c r="Q1903" i="1" a="1"/>
  <c r="Q1903" i="1" s="1"/>
  <c r="Q1780" i="1" a="1"/>
  <c r="Q1780" i="1" s="1"/>
  <c r="Q1766" i="1" a="1"/>
  <c r="Q1766" i="1" s="1"/>
  <c r="Q1862" i="1" a="1"/>
  <c r="Q1862" i="1" s="1"/>
  <c r="Q1847" i="1" a="1"/>
  <c r="Q1847" i="1" s="1"/>
  <c r="Q1820" i="1" a="1"/>
  <c r="Q1820" i="1" s="1"/>
  <c r="Q1776" i="1" a="1"/>
  <c r="Q1776" i="1" s="1"/>
  <c r="Q1721" i="1" a="1"/>
  <c r="Q1721" i="1" s="1"/>
  <c r="Q1835" i="1" a="1"/>
  <c r="Q1835" i="1" s="1"/>
  <c r="Q1869" i="1" a="1"/>
  <c r="Q1869" i="1" s="1"/>
  <c r="Q1849" i="1" a="1"/>
  <c r="Q1849" i="1" s="1"/>
  <c r="Q1874" i="1" a="1"/>
  <c r="Q1874" i="1" s="1"/>
  <c r="Q1807" i="1" a="1"/>
  <c r="Q1807" i="1" s="1"/>
  <c r="Q1871" i="1" a="1"/>
  <c r="Q1871" i="1" s="1"/>
  <c r="Q1782" i="1" a="1"/>
  <c r="Q1782" i="1" s="1"/>
  <c r="Q1767" i="1" a="1"/>
  <c r="Q1767" i="1" s="1"/>
  <c r="Q1875" i="1" a="1"/>
  <c r="Q1875" i="1" s="1"/>
  <c r="Q1855" i="1" a="1"/>
  <c r="Q1855" i="1" s="1"/>
  <c r="Q1732" i="1" a="1"/>
  <c r="Q1732" i="1" s="1"/>
  <c r="Q1808" i="1" a="1"/>
  <c r="Q1808" i="1" s="1"/>
  <c r="Q1813" i="1" a="1"/>
  <c r="Q1813" i="1" s="1"/>
  <c r="Q1727" i="1" a="1"/>
  <c r="Q1727" i="1" s="1"/>
  <c r="Q1810" i="1" a="1"/>
  <c r="Q1810" i="1" s="1"/>
  <c r="Q1850" i="1" a="1"/>
  <c r="Q1850" i="1" s="1"/>
  <c r="Q1857" i="1" a="1"/>
  <c r="Q1857" i="1" s="1"/>
  <c r="Q1747" i="1" a="1"/>
  <c r="Q1747" i="1" s="1"/>
  <c r="Q1724" i="1" a="1"/>
  <c r="Q1724" i="1" s="1"/>
  <c r="Q1818" i="1" a="1"/>
  <c r="Q1818" i="1" s="1"/>
  <c r="Q1736" i="1" a="1"/>
  <c r="Q1736" i="1" s="1"/>
  <c r="Q1793" i="1" a="1"/>
  <c r="Q1793" i="1" s="1"/>
  <c r="Q1844" i="1" a="1"/>
  <c r="Q1844" i="1" s="1"/>
  <c r="Q1757" i="1" a="1"/>
  <c r="Q1757" i="1" s="1"/>
  <c r="Q1739" i="1" a="1"/>
  <c r="Q1739" i="1" s="1"/>
  <c r="Q1728" i="1" a="1"/>
  <c r="Q1728" i="1" s="1"/>
  <c r="Q1809" i="1" a="1"/>
  <c r="Q1809" i="1" s="1"/>
  <c r="Q1811" i="1" a="1"/>
  <c r="Q1811" i="1" s="1"/>
  <c r="Q1806" i="1" a="1"/>
  <c r="Q1806" i="1" s="1"/>
  <c r="Q1801" i="1" a="1"/>
  <c r="Q1801" i="1" s="1"/>
  <c r="Q1726" i="1" a="1"/>
  <c r="Q1726" i="1" s="1"/>
  <c r="Q1853" i="1" a="1"/>
  <c r="Q1853" i="1" s="1"/>
  <c r="Q1860" i="1" a="1"/>
  <c r="Q1860" i="1" s="1"/>
  <c r="Q1705" i="1" a="1"/>
  <c r="Q1705" i="1" s="1"/>
  <c r="Q1671" i="1" a="1"/>
  <c r="Q1671" i="1" s="1"/>
  <c r="Q1679" i="1" a="1"/>
  <c r="Q1679" i="1" s="1"/>
  <c r="Q1712" i="1" a="1"/>
  <c r="Q1712" i="1" s="1"/>
  <c r="Q1715" i="1" a="1"/>
  <c r="Q1715" i="1" s="1"/>
  <c r="Q1703" i="1" a="1"/>
  <c r="Q1703" i="1" s="1"/>
  <c r="Q1698" i="1" a="1"/>
  <c r="Q1698" i="1" s="1"/>
  <c r="Q1656" i="1" a="1"/>
  <c r="Q1656" i="1" s="1"/>
  <c r="Q1667" i="1" a="1"/>
  <c r="Q1667" i="1" s="1"/>
  <c r="Q1662" i="1" a="1"/>
  <c r="Q1662" i="1" s="1"/>
  <c r="Q1668" i="1" a="1"/>
  <c r="Q1668" i="1" s="1"/>
  <c r="Q1660" i="1" a="1"/>
  <c r="Q1660" i="1" s="1"/>
  <c r="Q1697" i="1" a="1"/>
  <c r="Q1697" i="1" s="1"/>
  <c r="Q1676" i="1" a="1"/>
  <c r="Q1676" i="1" s="1"/>
  <c r="Q1666" i="1" a="1"/>
  <c r="Q1666" i="1" s="1"/>
  <c r="Q1674" i="1" a="1"/>
  <c r="Q1674" i="1" s="1"/>
  <c r="Q1696" i="1" a="1"/>
  <c r="Q1696" i="1" s="1"/>
  <c r="Q1321" i="1" a="1"/>
  <c r="Q1321" i="1" s="1"/>
  <c r="Q1620" i="1" a="1"/>
  <c r="Q1620" i="1" s="1"/>
  <c r="Q1447" i="1" a="1"/>
  <c r="Q1447" i="1" s="1"/>
  <c r="Q1400" i="1" a="1"/>
  <c r="Q1400" i="1" s="1"/>
  <c r="Q1429" i="1" a="1"/>
  <c r="Q1429" i="1" s="1"/>
  <c r="Q1431" i="1" a="1"/>
  <c r="Q1431" i="1" s="1"/>
  <c r="Q1470" i="1" a="1"/>
  <c r="Q1470" i="1" s="1"/>
  <c r="Q1616" i="1" a="1"/>
  <c r="Q1616" i="1" s="1"/>
  <c r="Q1492" i="1" a="1"/>
  <c r="Q1492" i="1" s="1"/>
  <c r="Q1307" i="1" a="1"/>
  <c r="Q1307" i="1" s="1"/>
  <c r="Q1574" i="1" a="1"/>
  <c r="Q1574" i="1" s="1"/>
  <c r="Q1587" i="1" a="1"/>
  <c r="Q1587" i="1" s="1"/>
  <c r="Q1495" i="1" a="1"/>
  <c r="Q1495" i="1" s="1"/>
  <c r="Q1582" i="1" a="1"/>
  <c r="Q1582" i="1" s="1"/>
  <c r="Q1645" i="1" a="1"/>
  <c r="Q1645" i="1" s="1"/>
  <c r="Q1530" i="1" a="1"/>
  <c r="Q1530" i="1" s="1"/>
  <c r="Q1306" i="1" a="1"/>
  <c r="Q1306" i="1" s="1"/>
  <c r="Q1264" i="1" a="1"/>
  <c r="Q1264" i="1" s="1"/>
  <c r="Q1547" i="1" a="1"/>
  <c r="Q1547" i="1" s="1"/>
  <c r="Q1507" i="1" a="1"/>
  <c r="Q1507" i="1" s="1"/>
  <c r="Q1372" i="1" a="1"/>
  <c r="Q1372" i="1" s="1"/>
  <c r="Q1504" i="1" a="1"/>
  <c r="Q1504" i="1" s="1"/>
  <c r="Q1298" i="1" a="1"/>
  <c r="Q1298" i="1" s="1"/>
  <c r="Q1451" i="1" a="1"/>
  <c r="Q1451" i="1" s="1"/>
  <c r="Q1438" i="1" a="1"/>
  <c r="Q1438" i="1" s="1"/>
  <c r="Q1600" i="1" a="1"/>
  <c r="Q1600" i="1" s="1"/>
  <c r="Q1463" i="1" a="1"/>
  <c r="Q1463" i="1" s="1"/>
  <c r="Q1493" i="1" a="1"/>
  <c r="Q1493" i="1" s="1"/>
  <c r="Q1413" i="1" a="1"/>
  <c r="Q1413" i="1" s="1"/>
  <c r="Q1647" i="1" a="1"/>
  <c r="Q1647" i="1" s="1"/>
  <c r="Q1317" i="1" a="1"/>
  <c r="Q1317" i="1" s="1"/>
  <c r="Q1580" i="1" a="1"/>
  <c r="Q1580" i="1" s="1"/>
  <c r="Q1416" i="1" a="1"/>
  <c r="Q1416" i="1" s="1"/>
  <c r="Q1287" i="1" a="1"/>
  <c r="Q1287" i="1" s="1"/>
  <c r="Q1532" i="1" a="1"/>
  <c r="Q1532" i="1" s="1"/>
  <c r="Q1496" i="1" a="1"/>
  <c r="Q1496" i="1" s="1"/>
  <c r="Q1253" i="1" a="1"/>
  <c r="Q1253" i="1" s="1"/>
  <c r="Q1488" i="1" a="1"/>
  <c r="Q1488" i="1" s="1"/>
  <c r="Q1480" i="1" a="1"/>
  <c r="Q1480" i="1" s="1"/>
  <c r="Q1635" i="1" a="1"/>
  <c r="Q1635" i="1" s="1"/>
  <c r="Q1412" i="1" a="1"/>
  <c r="Q1412" i="1" s="1"/>
  <c r="Q1272" i="1" a="1"/>
  <c r="Q1272" i="1" s="1"/>
  <c r="Q1342" i="1" a="1"/>
  <c r="Q1342" i="1" s="1"/>
  <c r="Q1482" i="1" a="1"/>
  <c r="Q1482" i="1" s="1"/>
  <c r="Q1246" i="1" a="1"/>
  <c r="Q1246" i="1" s="1"/>
  <c r="Q1434" i="1" a="1"/>
  <c r="Q1434" i="1" s="1"/>
  <c r="Q1548" i="1" a="1"/>
  <c r="Q1548" i="1" s="1"/>
  <c r="Q1456" i="1" a="1"/>
  <c r="Q1456" i="1" s="1"/>
  <c r="Q1388" i="1" a="1"/>
  <c r="Q1388" i="1" s="1"/>
  <c r="Q1283" i="1" a="1"/>
  <c r="Q1283" i="1" s="1"/>
  <c r="Q1362" i="1" a="1"/>
  <c r="Q1362" i="1" s="1"/>
  <c r="Q1577" i="1" a="1"/>
  <c r="Q1577" i="1" s="1"/>
  <c r="Q1294" i="1" a="1"/>
  <c r="Q1294" i="1" s="1"/>
  <c r="Q1516" i="1" a="1"/>
  <c r="Q1516" i="1" s="1"/>
  <c r="Q1345" i="1" a="1"/>
  <c r="Q1345" i="1" s="1"/>
  <c r="Q1255" i="1" a="1"/>
  <c r="Q1255" i="1" s="1"/>
  <c r="Q1539" i="1" a="1"/>
  <c r="Q1539" i="1" s="1"/>
  <c r="Q1466" i="1" a="1"/>
  <c r="Q1466" i="1" s="1"/>
  <c r="Q1318" i="1" a="1"/>
  <c r="Q1318" i="1" s="1"/>
  <c r="Q1593" i="1" a="1"/>
  <c r="Q1593" i="1" s="1"/>
  <c r="Q1592" i="1" a="1"/>
  <c r="Q1592" i="1" s="1"/>
  <c r="Q1590" i="1" a="1"/>
  <c r="Q1590" i="1" s="1"/>
  <c r="Q1419" i="1" a="1"/>
  <c r="Q1419" i="1" s="1"/>
  <c r="Q1576" i="1" a="1"/>
  <c r="Q1576" i="1" s="1"/>
  <c r="Q1583" i="1" a="1"/>
  <c r="Q1583" i="1" s="1"/>
  <c r="Q1563" i="1" a="1"/>
  <c r="Q1563" i="1" s="1"/>
  <c r="Q1430" i="1" a="1"/>
  <c r="Q1430" i="1" s="1"/>
  <c r="Q1259" i="1" a="1"/>
  <c r="Q1259" i="1" s="1"/>
  <c r="Q1443" i="1" a="1"/>
  <c r="Q1443" i="1" s="1"/>
  <c r="Q1258" i="1" a="1"/>
  <c r="Q1258" i="1" s="1"/>
  <c r="Q1424" i="1" a="1"/>
  <c r="Q1424" i="1" s="1"/>
  <c r="Q1569" i="1" a="1"/>
  <c r="Q1569" i="1" s="1"/>
  <c r="Q1557" i="1" a="1"/>
  <c r="Q1557" i="1" s="1"/>
  <c r="Q1330" i="1" a="1"/>
  <c r="Q1330" i="1" s="1"/>
  <c r="Q1514" i="1" a="1"/>
  <c r="Q1514" i="1" s="1"/>
  <c r="Q1267" i="1" a="1"/>
  <c r="Q1267" i="1" s="1"/>
  <c r="Q1297" i="1" a="1"/>
  <c r="Q1297" i="1" s="1"/>
  <c r="Q1505" i="1" a="1"/>
  <c r="Q1505" i="1" s="1"/>
  <c r="Q1408" i="1" a="1"/>
  <c r="Q1408" i="1" s="1"/>
  <c r="Q1269" i="1" a="1"/>
  <c r="Q1269" i="1" s="1"/>
  <c r="Q1423" i="1" a="1"/>
  <c r="Q1423" i="1" s="1"/>
  <c r="Q1449" i="1" a="1"/>
  <c r="Q1449" i="1" s="1"/>
  <c r="Q1550" i="1" a="1"/>
  <c r="Q1550" i="1" s="1"/>
  <c r="Q1442" i="1" a="1"/>
  <c r="Q1442" i="1" s="1"/>
  <c r="Q1303" i="1" a="1"/>
  <c r="Q1303" i="1" s="1"/>
  <c r="Q1248" i="1" a="1"/>
  <c r="Q1248" i="1" s="1"/>
  <c r="Q1262" i="1" a="1"/>
  <c r="Q1262" i="1" s="1"/>
  <c r="Q1244" i="1" a="1"/>
  <c r="Q1244" i="1" s="1"/>
  <c r="Q1263" i="1" a="1"/>
  <c r="Q1263" i="1" s="1"/>
  <c r="Q1308" i="1" a="1"/>
  <c r="Q1308" i="1" s="1"/>
  <c r="Q1486" i="1" a="1"/>
  <c r="Q1486" i="1" s="1"/>
  <c r="Q1288" i="1" a="1"/>
  <c r="Q1288" i="1" s="1"/>
  <c r="Q1314" i="1" a="1"/>
  <c r="Q1314" i="1" s="1"/>
  <c r="Q1348" i="1" a="1"/>
  <c r="Q1348" i="1" s="1"/>
  <c r="Q1615" i="1" a="1"/>
  <c r="Q1615" i="1" s="1"/>
  <c r="Q1485" i="1" a="1"/>
  <c r="Q1485" i="1" s="1"/>
  <c r="Q1491" i="1" a="1"/>
  <c r="Q1491" i="1" s="1"/>
  <c r="Q1278" i="1" a="1"/>
  <c r="Q1278" i="1" s="1"/>
  <c r="Q1340" i="1" a="1"/>
  <c r="Q1340" i="1" s="1"/>
  <c r="Q1365" i="1" a="1"/>
  <c r="Q1365" i="1" s="1"/>
  <c r="Q1459" i="1" a="1"/>
  <c r="Q1459" i="1" s="1"/>
  <c r="Q899" i="1" a="1"/>
  <c r="Q899" i="1" s="1"/>
  <c r="Q810" i="1" a="1"/>
  <c r="Q810" i="1" s="1"/>
  <c r="Q897" i="1" a="1"/>
  <c r="Q897" i="1" s="1"/>
  <c r="Q808" i="1" a="1"/>
  <c r="Q808" i="1" s="1"/>
  <c r="Q882" i="1" a="1"/>
  <c r="Q882" i="1" s="1"/>
  <c r="Q421" i="1" a="1"/>
  <c r="Q421" i="1" s="1"/>
  <c r="Q667" i="1" a="1"/>
  <c r="Q667" i="1" s="1"/>
  <c r="Q684" i="1" a="1"/>
  <c r="Q684" i="1" s="1"/>
  <c r="Q557" i="1" a="1"/>
  <c r="Q557" i="1" s="1"/>
  <c r="Q534" i="1" a="1"/>
  <c r="Q534" i="1" s="1"/>
  <c r="Q718" i="1" a="1"/>
  <c r="Q718" i="1" s="1"/>
  <c r="Q701" i="1" a="1"/>
  <c r="Q701" i="1" s="1"/>
  <c r="Q429" i="1" a="1"/>
  <c r="Q429" i="1" s="1"/>
  <c r="Q673" i="1" a="1"/>
  <c r="Q673" i="1" s="1"/>
  <c r="Q443" i="1" a="1"/>
  <c r="Q443" i="1" s="1"/>
  <c r="Q749" i="1" a="1"/>
  <c r="Q749" i="1" s="1"/>
  <c r="Q507" i="1" a="1"/>
  <c r="Q507" i="1" s="1"/>
  <c r="Q672" i="1" a="1"/>
  <c r="Q672" i="1" s="1"/>
  <c r="Q629" i="1" a="1"/>
  <c r="Q629" i="1" s="1"/>
  <c r="Q790" i="1" a="1"/>
  <c r="Q790" i="1" s="1"/>
  <c r="Q592" i="1" a="1"/>
  <c r="Q592" i="1" s="1"/>
  <c r="Q764" i="1" a="1"/>
  <c r="Q764" i="1" s="1"/>
  <c r="Q450" i="1" a="1"/>
  <c r="Q450" i="1" s="1"/>
  <c r="Q430" i="1" a="1"/>
  <c r="Q430" i="1" s="1"/>
  <c r="Q428" i="1" a="1"/>
  <c r="Q428" i="1" s="1"/>
  <c r="Q682" i="1" a="1"/>
  <c r="Q682" i="1" s="1"/>
  <c r="Q721" i="1" a="1"/>
  <c r="Q721" i="1" s="1"/>
  <c r="Q760" i="1" a="1"/>
  <c r="Q760" i="1" s="1"/>
  <c r="Q487" i="1" a="1"/>
  <c r="Q487" i="1" s="1"/>
  <c r="Q710" i="1" a="1"/>
  <c r="Q710" i="1" s="1"/>
  <c r="Q500" i="1" a="1"/>
  <c r="Q500" i="1" s="1"/>
  <c r="Q531" i="1" a="1"/>
  <c r="Q531" i="1" s="1"/>
  <c r="Q734" i="1" a="1"/>
  <c r="Q734" i="1" s="1"/>
  <c r="Q491" i="1" a="1"/>
  <c r="Q491" i="1" s="1"/>
  <c r="Q541" i="1" a="1"/>
  <c r="Q541" i="1" s="1"/>
  <c r="Q594" i="1" a="1"/>
  <c r="Q594" i="1" s="1"/>
  <c r="Q732" i="1" a="1"/>
  <c r="Q732" i="1" s="1"/>
  <c r="Q646" i="1" a="1"/>
  <c r="Q646" i="1" s="1"/>
  <c r="Q545" i="1" a="1"/>
  <c r="Q545" i="1" s="1"/>
  <c r="Q451" i="1" a="1"/>
  <c r="Q451" i="1" s="1"/>
  <c r="Q508" i="1" a="1"/>
  <c r="Q508" i="1" s="1"/>
  <c r="Q756" i="1" a="1"/>
  <c r="Q756" i="1" s="1"/>
  <c r="Q753" i="1" a="1"/>
  <c r="Q753" i="1" s="1"/>
  <c r="Q493" i="1" a="1"/>
  <c r="Q493" i="1" s="1"/>
  <c r="Q619" i="1" a="1"/>
  <c r="Q619" i="1" s="1"/>
  <c r="Q612" i="1" a="1"/>
  <c r="Q612" i="1" s="1"/>
  <c r="Q486" i="1" a="1"/>
  <c r="Q486" i="1" s="1"/>
  <c r="Q713" i="1" a="1"/>
  <c r="Q713" i="1" s="1"/>
  <c r="Q762" i="1" a="1"/>
  <c r="Q762" i="1" s="1"/>
  <c r="Q632" i="1" a="1"/>
  <c r="Q632" i="1" s="1"/>
  <c r="Q644" i="1" a="1"/>
  <c r="Q644" i="1" s="1"/>
  <c r="Q654" i="1" a="1"/>
  <c r="Q654" i="1" s="1"/>
  <c r="Q585" i="1" a="1"/>
  <c r="Q585" i="1" s="1"/>
  <c r="Q700" i="1" a="1"/>
  <c r="Q700" i="1" s="1"/>
  <c r="Q729" i="1" a="1"/>
  <c r="Q729" i="1" s="1"/>
  <c r="Q717" i="1" a="1"/>
  <c r="Q717" i="1" s="1"/>
  <c r="Q484" i="1" a="1"/>
  <c r="Q484" i="1" s="1"/>
  <c r="Q404" i="1" a="1"/>
  <c r="Q404" i="1" s="1"/>
  <c r="Q698" i="1" a="1"/>
  <c r="Q698" i="1" s="1"/>
  <c r="Q738" i="1" a="1"/>
  <c r="Q738" i="1" s="1"/>
  <c r="Q496" i="1" a="1"/>
  <c r="Q496" i="1" s="1"/>
  <c r="Q547" i="1" a="1"/>
  <c r="Q547" i="1" s="1"/>
  <c r="Q609" i="1" a="1"/>
  <c r="Q609" i="1" s="1"/>
  <c r="Q605" i="1" a="1"/>
  <c r="Q605" i="1" s="1"/>
  <c r="Q733" i="1" a="1"/>
  <c r="Q733" i="1" s="1"/>
  <c r="Q488" i="1" a="1"/>
  <c r="Q488" i="1" s="1"/>
  <c r="Q679" i="1" a="1"/>
  <c r="Q679" i="1" s="1"/>
  <c r="Q433" i="1" a="1"/>
  <c r="Q433" i="1" s="1"/>
  <c r="Q622" i="1" a="1"/>
  <c r="Q622" i="1" s="1"/>
  <c r="Q440" i="1" a="1"/>
  <c r="Q440" i="1" s="1"/>
  <c r="Q666" i="1" a="1"/>
  <c r="Q666" i="1" s="1"/>
  <c r="Q446" i="1" a="1"/>
  <c r="Q446" i="1" s="1"/>
  <c r="Q648" i="1" a="1"/>
  <c r="Q648" i="1" s="1"/>
  <c r="Q766" i="1" a="1"/>
  <c r="Q766" i="1" s="1"/>
  <c r="Q742" i="1" a="1"/>
  <c r="Q742" i="1" s="1"/>
  <c r="Q490" i="1" a="1"/>
  <c r="Q490" i="1" s="1"/>
  <c r="Q399" i="1" a="1"/>
  <c r="Q399" i="1" s="1"/>
  <c r="Q538" i="1" a="1"/>
  <c r="Q538" i="1" s="1"/>
  <c r="Q556" i="1" a="1"/>
  <c r="Q556" i="1" s="1"/>
  <c r="Q853" i="1" a="1"/>
  <c r="Q853" i="1" s="1"/>
  <c r="Q866" i="1" a="1"/>
  <c r="Q866" i="1" s="1"/>
  <c r="Q933" i="1" a="1"/>
  <c r="Q933" i="1" s="1"/>
  <c r="Q822" i="1" a="1"/>
  <c r="Q822" i="1" s="1"/>
  <c r="Q821" i="1" a="1"/>
  <c r="Q821" i="1" s="1"/>
  <c r="Q842" i="1" a="1"/>
  <c r="Q842" i="1" s="1"/>
  <c r="Q846" i="1" a="1"/>
  <c r="Q846" i="1" s="1"/>
  <c r="Q901" i="1" a="1"/>
  <c r="Q901" i="1" s="1"/>
  <c r="Q817" i="1" a="1"/>
  <c r="Q817" i="1" s="1"/>
  <c r="Q926" i="1" a="1"/>
  <c r="Q926" i="1" s="1"/>
  <c r="Q843" i="1" a="1"/>
  <c r="Q843" i="1" s="1"/>
  <c r="Q883" i="1" a="1"/>
  <c r="Q883" i="1" s="1"/>
  <c r="Q464" i="1" a="1"/>
  <c r="Q464" i="1" s="1"/>
  <c r="Q597" i="1" a="1"/>
  <c r="Q597" i="1" s="1"/>
  <c r="Q765" i="1" a="1"/>
  <c r="Q765" i="1" s="1"/>
  <c r="Q715" i="1" a="1"/>
  <c r="Q715" i="1" s="1"/>
  <c r="Q776" i="1" a="1"/>
  <c r="Q776" i="1" s="1"/>
  <c r="Q598" i="1" a="1"/>
  <c r="Q598" i="1" s="1"/>
  <c r="Q505" i="1" a="1"/>
  <c r="Q505" i="1" s="1"/>
  <c r="Q452" i="1" a="1"/>
  <c r="Q452" i="1" s="1"/>
  <c r="Q688" i="1" a="1"/>
  <c r="Q688" i="1" s="1"/>
  <c r="Q455" i="1" a="1"/>
  <c r="Q455" i="1" s="1"/>
  <c r="Q432" i="1" a="1"/>
  <c r="Q432" i="1" s="1"/>
  <c r="Q655" i="1" a="1"/>
  <c r="Q655" i="1" s="1"/>
  <c r="Q757" i="1" a="1"/>
  <c r="Q757" i="1" s="1"/>
  <c r="Q607" i="1" a="1"/>
  <c r="Q607" i="1" s="1"/>
  <c r="Q510" i="1" a="1"/>
  <c r="Q510" i="1" s="1"/>
  <c r="Q504" i="1" a="1"/>
  <c r="Q504" i="1" s="1"/>
  <c r="Q458" i="1" a="1"/>
  <c r="Q458" i="1" s="1"/>
  <c r="Q466" i="1" a="1"/>
  <c r="Q466" i="1" s="1"/>
  <c r="Q571" i="1" a="1"/>
  <c r="Q571" i="1" s="1"/>
  <c r="Q546" i="1" a="1"/>
  <c r="Q546" i="1" s="1"/>
  <c r="Q413" i="1" a="1"/>
  <c r="Q413" i="1" s="1"/>
  <c r="Q439" i="1" a="1"/>
  <c r="Q439" i="1" s="1"/>
  <c r="Q454" i="1" a="1"/>
  <c r="Q454" i="1" s="1"/>
  <c r="Q647" i="1" a="1"/>
  <c r="Q647" i="1" s="1"/>
  <c r="Q752" i="1" a="1"/>
  <c r="Q752" i="1" s="1"/>
  <c r="Q636" i="1" a="1"/>
  <c r="Q636" i="1" s="1"/>
  <c r="Q633" i="1" a="1"/>
  <c r="Q633" i="1" s="1"/>
  <c r="Q685" i="1" a="1"/>
  <c r="Q685" i="1" s="1"/>
  <c r="Q703" i="1" a="1"/>
  <c r="Q703" i="1" s="1"/>
  <c r="Q566" i="1" a="1"/>
  <c r="Q566" i="1" s="1"/>
  <c r="Q780" i="1" a="1"/>
  <c r="Q780" i="1" s="1"/>
  <c r="Q468" i="1" a="1"/>
  <c r="Q468" i="1" s="1"/>
  <c r="Q522" i="1" a="1"/>
  <c r="Q522" i="1" s="1"/>
  <c r="Q630" i="1" a="1"/>
  <c r="Q630" i="1" s="1"/>
  <c r="Q697" i="1" a="1"/>
  <c r="Q697" i="1" s="1"/>
  <c r="Q651" i="1" a="1"/>
  <c r="Q651" i="1" s="1"/>
  <c r="Q527" i="1" a="1"/>
  <c r="Q527" i="1" s="1"/>
  <c r="Q580" i="1" a="1"/>
  <c r="Q580" i="1" s="1"/>
  <c r="Q532" i="1" a="1"/>
  <c r="Q532" i="1" s="1"/>
  <c r="Q409" i="1" a="1"/>
  <c r="Q409" i="1" s="1"/>
  <c r="Q561" i="1" a="1"/>
  <c r="Q561" i="1" s="1"/>
  <c r="Q448" i="1" a="1"/>
  <c r="Q448" i="1" s="1"/>
  <c r="Q558" i="1" a="1"/>
  <c r="Q558" i="1" s="1"/>
  <c r="Q665" i="1" a="1"/>
  <c r="Q665" i="1" s="1"/>
  <c r="Q431" i="1" a="1"/>
  <c r="Q431" i="1" s="1"/>
  <c r="Q518" i="1" a="1"/>
  <c r="Q518" i="1" s="1"/>
  <c r="Q628" i="1" a="1"/>
  <c r="Q628" i="1" s="1"/>
  <c r="Q483" i="1" a="1"/>
  <c r="Q483" i="1" s="1"/>
  <c r="Q426" i="1" a="1"/>
  <c r="Q426" i="1" s="1"/>
  <c r="Q438" i="1" a="1"/>
  <c r="Q438" i="1" s="1"/>
  <c r="Q442" i="1" a="1"/>
  <c r="Q442" i="1" s="1"/>
  <c r="Q783" i="1" a="1"/>
  <c r="Q783" i="1" s="1"/>
  <c r="Q625" i="1" a="1"/>
  <c r="Q625" i="1" s="1"/>
  <c r="Q772" i="1" a="1"/>
  <c r="Q772" i="1" s="1"/>
  <c r="Q403" i="1" a="1"/>
  <c r="Q403" i="1" s="1"/>
  <c r="Q716" i="1" a="1"/>
  <c r="Q716" i="1" s="1"/>
  <c r="Q634" i="1" a="1"/>
  <c r="Q634" i="1" s="1"/>
  <c r="Q641" i="1" a="1"/>
  <c r="Q641" i="1" s="1"/>
  <c r="Q683" i="1" a="1"/>
  <c r="Q683" i="1" s="1"/>
  <c r="Q13" i="1" a="1"/>
  <c r="Q13" i="1" s="1"/>
  <c r="Q266" i="1" a="1"/>
  <c r="Q266" i="1" s="1"/>
  <c r="Q47" i="1" a="1"/>
  <c r="Q47" i="1" s="1"/>
  <c r="Q197" i="1" a="1"/>
  <c r="Q197" i="1" s="1"/>
  <c r="Q269" i="1" a="1"/>
  <c r="Q269" i="1" s="1"/>
  <c r="Q295" i="1" a="1"/>
  <c r="Q295" i="1" s="1"/>
  <c r="Q49" i="1" a="1"/>
  <c r="Q49" i="1" s="1"/>
  <c r="Q323" i="1" a="1"/>
  <c r="Q323" i="1" s="1"/>
  <c r="Q274" i="1" a="1"/>
  <c r="Q274" i="1" s="1"/>
  <c r="Q225" i="1" a="1"/>
  <c r="Q225" i="1" s="1"/>
  <c r="Q80" i="1" a="1"/>
  <c r="Q80" i="1" s="1"/>
  <c r="Q436" i="1" a="1"/>
  <c r="Q436" i="1" s="1"/>
  <c r="Q694" i="1" a="1"/>
  <c r="Q694" i="1" s="1"/>
  <c r="Q418" i="1" a="1"/>
  <c r="Q418" i="1" s="1"/>
  <c r="Q728" i="1" a="1"/>
  <c r="Q728" i="1" s="1"/>
  <c r="Q535" i="1" a="1"/>
  <c r="Q535" i="1" s="1"/>
  <c r="Q650" i="1" a="1"/>
  <c r="Q650" i="1" s="1"/>
  <c r="Q590" i="1" a="1"/>
  <c r="Q590" i="1" s="1"/>
  <c r="Q524" i="1" a="1"/>
  <c r="Q524" i="1" s="1"/>
  <c r="Q746" i="1" a="1"/>
  <c r="Q746" i="1" s="1"/>
  <c r="Q463" i="1" a="1"/>
  <c r="Q463" i="1" s="1"/>
  <c r="Q786" i="1" a="1"/>
  <c r="Q786" i="1" s="1"/>
  <c r="Q707" i="1" a="1"/>
  <c r="Q707" i="1" s="1"/>
  <c r="Q678" i="1" a="1"/>
  <c r="Q678" i="1" s="1"/>
  <c r="Q462" i="1" a="1"/>
  <c r="Q462" i="1" s="1"/>
  <c r="Q782" i="1" a="1"/>
  <c r="Q782" i="1" s="1"/>
  <c r="Q415" i="1" a="1"/>
  <c r="Q415" i="1" s="1"/>
  <c r="Q416" i="1" a="1"/>
  <c r="Q416" i="1" s="1"/>
  <c r="Q476" i="1" a="1"/>
  <c r="Q476" i="1" s="1"/>
  <c r="Q578" i="1" a="1"/>
  <c r="Q578" i="1" s="1"/>
  <c r="Q737" i="1" a="1"/>
  <c r="Q737" i="1" s="1"/>
  <c r="Q410" i="1" a="1"/>
  <c r="Q410" i="1" s="1"/>
  <c r="Q669" i="1" a="1"/>
  <c r="Q669" i="1" s="1"/>
  <c r="Q449" i="1" a="1"/>
  <c r="Q449" i="1" s="1"/>
  <c r="Q471" i="1" a="1"/>
  <c r="Q471" i="1" s="1"/>
  <c r="Q526" i="1" a="1"/>
  <c r="Q526" i="1" s="1"/>
  <c r="Q788" i="1" a="1"/>
  <c r="Q788" i="1" s="1"/>
  <c r="Q400" i="1" a="1"/>
  <c r="Q400" i="1" s="1"/>
  <c r="Q478" i="1" a="1"/>
  <c r="Q478" i="1" s="1"/>
  <c r="Q581" i="1" a="1"/>
  <c r="Q581" i="1" s="1"/>
  <c r="Q616" i="1" a="1"/>
  <c r="Q616" i="1" s="1"/>
  <c r="Q482" i="1" a="1"/>
  <c r="Q482" i="1" s="1"/>
  <c r="Q475" i="1" a="1"/>
  <c r="Q475" i="1" s="1"/>
  <c r="Q425" i="1" a="1"/>
  <c r="Q425" i="1" s="1"/>
  <c r="Q773" i="1" a="1"/>
  <c r="Q773" i="1" s="1"/>
  <c r="Q741" i="1" a="1"/>
  <c r="Q741" i="1" s="1"/>
  <c r="Q695" i="1" a="1"/>
  <c r="Q695" i="1" s="1"/>
  <c r="Q473" i="1" a="1"/>
  <c r="Q473" i="1" s="1"/>
  <c r="Q736" i="1" a="1"/>
  <c r="Q736" i="1" s="1"/>
  <c r="Q593" i="1" a="1"/>
  <c r="Q593" i="1" s="1"/>
  <c r="Q668" i="1" a="1"/>
  <c r="Q668" i="1" s="1"/>
  <c r="Q613" i="1" a="1"/>
  <c r="Q613" i="1" s="1"/>
  <c r="Q635" i="1" a="1"/>
  <c r="Q635" i="1" s="1"/>
  <c r="Q702" i="1" a="1"/>
  <c r="Q702" i="1" s="1"/>
  <c r="Q680" i="1" a="1"/>
  <c r="Q680" i="1" s="1"/>
  <c r="Q575" i="1" a="1"/>
  <c r="Q575" i="1" s="1"/>
  <c r="Q690" i="1" a="1"/>
  <c r="Q690" i="1" s="1"/>
  <c r="Q714" i="1" a="1"/>
  <c r="Q714" i="1" s="1"/>
  <c r="Q602" i="1" a="1"/>
  <c r="Q602" i="1" s="1"/>
  <c r="Q412" i="1" a="1"/>
  <c r="Q412" i="1" s="1"/>
  <c r="Q763" i="1" a="1"/>
  <c r="Q763" i="1" s="1"/>
  <c r="Q670" i="1" a="1"/>
  <c r="Q670" i="1" s="1"/>
  <c r="Q640" i="1" a="1"/>
  <c r="Q640" i="1" s="1"/>
  <c r="Q498" i="1" a="1"/>
  <c r="Q498" i="1" s="1"/>
  <c r="Q708" i="1" a="1"/>
  <c r="Q708" i="1" s="1"/>
  <c r="Q778" i="1" a="1"/>
  <c r="Q778" i="1" s="1"/>
  <c r="Q544" i="1" a="1"/>
  <c r="Q544" i="1" s="1"/>
  <c r="Q577" i="1" a="1"/>
  <c r="Q577" i="1" s="1"/>
  <c r="Q559" i="1" a="1"/>
  <c r="Q559" i="1" s="1"/>
  <c r="Q445" i="1" a="1"/>
  <c r="Q445" i="1" s="1"/>
  <c r="Q603" i="1" a="1"/>
  <c r="Q603" i="1" s="1"/>
  <c r="Q727" i="1" a="1"/>
  <c r="Q727" i="1" s="1"/>
  <c r="Q676" i="1" a="1"/>
  <c r="Q676" i="1" s="1"/>
  <c r="Q731" i="1" a="1"/>
  <c r="Q731" i="1" s="1"/>
  <c r="Q768" i="1" a="1"/>
  <c r="Q768" i="1" s="1"/>
  <c r="Q354" i="1" a="1"/>
  <c r="Q354" i="1" s="1"/>
  <c r="Q334" i="1" a="1"/>
  <c r="Q334" i="1" s="1"/>
  <c r="Q385" i="1" a="1"/>
  <c r="Q385" i="1" s="1"/>
  <c r="Q335" i="1" a="1"/>
  <c r="Q335" i="1" s="1"/>
  <c r="Q381" i="1" a="1"/>
  <c r="Q381" i="1" s="1"/>
  <c r="Q337" i="1" a="1"/>
  <c r="Q337" i="1" s="1"/>
  <c r="Q364" i="1" a="1"/>
  <c r="Q364" i="1" s="1"/>
  <c r="Q366" i="1" a="1"/>
  <c r="Q366" i="1" s="1"/>
  <c r="Q374" i="1" a="1"/>
  <c r="Q374" i="1" s="1"/>
  <c r="Q370" i="1" a="1"/>
  <c r="Q370" i="1" s="1"/>
  <c r="Q372" i="1" a="1"/>
  <c r="Q372" i="1" s="1"/>
  <c r="Q379" i="1" a="1"/>
  <c r="Q379" i="1" s="1"/>
  <c r="Q338" i="1" a="1"/>
  <c r="Q338" i="1" s="1"/>
  <c r="Q358" i="1" a="1"/>
  <c r="Q358" i="1" s="1"/>
  <c r="Q357" i="1" a="1"/>
  <c r="Q357" i="1" s="1"/>
  <c r="Q363" i="1" a="1"/>
  <c r="Q363" i="1" s="1"/>
  <c r="Q232" i="1" a="1"/>
  <c r="Q232" i="1" s="1"/>
  <c r="Q293" i="1" a="1"/>
  <c r="Q293" i="1" s="1"/>
  <c r="Q277" i="1" a="1"/>
  <c r="Q277" i="1" s="1"/>
  <c r="Q118" i="1" a="1"/>
  <c r="Q118" i="1" s="1"/>
  <c r="Q193" i="1" a="1"/>
  <c r="Q193" i="1" s="1"/>
  <c r="Q626" i="1" a="1"/>
  <c r="Q626" i="1" s="1"/>
  <c r="Q608" i="1" a="1"/>
  <c r="Q608" i="1" s="1"/>
  <c r="Q639" i="1" a="1"/>
  <c r="Q639" i="1" s="1"/>
  <c r="Q567" i="1" a="1"/>
  <c r="Q567" i="1" s="1"/>
  <c r="Q781" i="1" a="1"/>
  <c r="Q781" i="1" s="1"/>
  <c r="Q551" i="1" a="1"/>
  <c r="Q551" i="1" s="1"/>
  <c r="Q519" i="1" a="1"/>
  <c r="Q519" i="1" s="1"/>
  <c r="Q467" i="1" a="1"/>
  <c r="Q467" i="1" s="1"/>
  <c r="Q537" i="1" a="1"/>
  <c r="Q537" i="1" s="1"/>
  <c r="Q515" i="1" a="1"/>
  <c r="Q515" i="1" s="1"/>
  <c r="Q506" i="1" a="1"/>
  <c r="Q506" i="1" s="1"/>
  <c r="Q722" i="1" a="1"/>
  <c r="Q722" i="1" s="1"/>
  <c r="Q536" i="1" a="1"/>
  <c r="Q536" i="1" s="1"/>
  <c r="Q705" i="1" a="1"/>
  <c r="Q705" i="1" s="1"/>
  <c r="Q564" i="1" a="1"/>
  <c r="Q564" i="1" s="1"/>
  <c r="Q465" i="1" a="1"/>
  <c r="Q465" i="1" s="1"/>
  <c r="Q758" i="1" a="1"/>
  <c r="Q758" i="1" s="1"/>
  <c r="Q755" i="1" a="1"/>
  <c r="Q755" i="1" s="1"/>
  <c r="Q724" i="1" a="1"/>
  <c r="Q724" i="1" s="1"/>
  <c r="Q600" i="1" a="1"/>
  <c r="Q600" i="1" s="1"/>
  <c r="Q601" i="1" a="1"/>
  <c r="Q601" i="1" s="1"/>
  <c r="Q550" i="1" a="1"/>
  <c r="Q550" i="1" s="1"/>
  <c r="Q420" i="1" a="1"/>
  <c r="Q420" i="1" s="1"/>
  <c r="Q642" i="1" a="1"/>
  <c r="Q642" i="1" s="1"/>
  <c r="Q485" i="1" a="1"/>
  <c r="Q485" i="1" s="1"/>
  <c r="Q631" i="1" a="1"/>
  <c r="Q631" i="1" s="1"/>
  <c r="Q638" i="1" a="1"/>
  <c r="Q638" i="1" s="1"/>
  <c r="Q696" i="1" a="1"/>
  <c r="Q696" i="1" s="1"/>
  <c r="Q675" i="1" a="1"/>
  <c r="Q675" i="1" s="1"/>
  <c r="Q770" i="1" a="1"/>
  <c r="Q770" i="1" s="1"/>
  <c r="Q497" i="1" a="1"/>
  <c r="Q497" i="1" s="1"/>
  <c r="Q747" i="1" a="1"/>
  <c r="Q747" i="1" s="1"/>
  <c r="Q774" i="1" a="1"/>
  <c r="Q774" i="1" s="1"/>
  <c r="Q457" i="1" a="1"/>
  <c r="Q457" i="1" s="1"/>
  <c r="Q407" i="1" a="1"/>
  <c r="Q407" i="1" s="1"/>
  <c r="Q552" i="1" a="1"/>
  <c r="Q552" i="1" s="1"/>
  <c r="Q720" i="1" a="1"/>
  <c r="Q720" i="1" s="1"/>
  <c r="Q588" i="1" a="1"/>
  <c r="Q588" i="1" s="1"/>
  <c r="Q401" i="1" a="1"/>
  <c r="Q401" i="1" s="1"/>
  <c r="Q513" i="1" a="1"/>
  <c r="Q513" i="1" s="1"/>
  <c r="Q553" i="1" a="1"/>
  <c r="Q553" i="1" s="1"/>
  <c r="Q611" i="1" a="1"/>
  <c r="Q611" i="1" s="1"/>
  <c r="Q434" i="1" a="1"/>
  <c r="Q434" i="1" s="1"/>
  <c r="Q555" i="1" a="1"/>
  <c r="Q555" i="1" s="1"/>
  <c r="Q419" i="1" a="1"/>
  <c r="Q419" i="1" s="1"/>
  <c r="Q624" i="1" a="1"/>
  <c r="Q624" i="1" s="1"/>
  <c r="Q427" i="1" a="1"/>
  <c r="Q427" i="1" s="1"/>
  <c r="Q492" i="1" a="1"/>
  <c r="Q492" i="1" s="1"/>
  <c r="Q460" i="1" a="1"/>
  <c r="Q460" i="1" s="1"/>
  <c r="Q621" i="1" a="1"/>
  <c r="Q621" i="1" s="1"/>
  <c r="Q792" i="1" a="1"/>
  <c r="Q792" i="1" s="1"/>
  <c r="Q740" i="1" a="1"/>
  <c r="Q740" i="1" s="1"/>
  <c r="Q761" i="1" a="1"/>
  <c r="Q761" i="1" s="1"/>
  <c r="Q481" i="1" a="1"/>
  <c r="Q481" i="1" s="1"/>
  <c r="Q779" i="1" a="1"/>
  <c r="Q779" i="1" s="1"/>
  <c r="Q574" i="1" a="1"/>
  <c r="Q574" i="1" s="1"/>
  <c r="Q512" i="1" a="1"/>
  <c r="Q512" i="1" s="1"/>
  <c r="Q750" i="1" a="1"/>
  <c r="Q750" i="1" s="1"/>
  <c r="Q509" i="1" a="1"/>
  <c r="Q509" i="1" s="1"/>
  <c r="Q595" i="1" a="1"/>
  <c r="Q595" i="1" s="1"/>
  <c r="Q748" i="1" a="1"/>
  <c r="Q748" i="1" s="1"/>
  <c r="Q494" i="1" a="1"/>
  <c r="Q494" i="1" s="1"/>
  <c r="Q659" i="1" a="1"/>
  <c r="Q659" i="1" s="1"/>
  <c r="Q692" i="1" a="1"/>
  <c r="Q692" i="1" s="1"/>
  <c r="Q441" i="1" a="1"/>
  <c r="Q441" i="1" s="1"/>
  <c r="Q730" i="1" a="1"/>
  <c r="Q730" i="1" s="1"/>
  <c r="Q591" i="1" a="1"/>
  <c r="Q591" i="1" s="1"/>
  <c r="Q739" i="1" a="1"/>
  <c r="Q739" i="1" s="1"/>
  <c r="Q459" i="1" a="1"/>
  <c r="Q459" i="1" s="1"/>
  <c r="Q469" i="1" a="1"/>
  <c r="Q469" i="1" s="1"/>
  <c r="Q570" i="1" a="1"/>
  <c r="Q570" i="1" s="1"/>
  <c r="Q583" i="1" a="1"/>
  <c r="Q583" i="1" s="1"/>
  <c r="Q540" i="1" a="1"/>
  <c r="Q540" i="1" s="1"/>
  <c r="Q610" i="1" a="1"/>
  <c r="Q610" i="1" s="1"/>
  <c r="Q572" i="1" a="1"/>
  <c r="Q572" i="1" s="1"/>
  <c r="Q599" i="1" a="1"/>
  <c r="Q599" i="1" s="1"/>
  <c r="Q516" i="1" a="1"/>
  <c r="Q516" i="1" s="1"/>
  <c r="Q549" i="1" a="1"/>
  <c r="Q549" i="1" s="1"/>
  <c r="Q735" i="1" a="1"/>
  <c r="Q735" i="1" s="1"/>
  <c r="Q480" i="1" a="1"/>
  <c r="Q480" i="1" s="1"/>
  <c r="Q444" i="1" a="1"/>
  <c r="Q444" i="1" s="1"/>
  <c r="Q691" i="1" a="1"/>
  <c r="Q691" i="1" s="1"/>
  <c r="Q596" i="1" a="1"/>
  <c r="Q596" i="1" s="1"/>
  <c r="Q501" i="1" a="1"/>
  <c r="Q501" i="1" s="1"/>
  <c r="Q656" i="1" a="1"/>
  <c r="Q656" i="1" s="1"/>
  <c r="Q674" i="1" a="1"/>
  <c r="Q674" i="1" s="1"/>
  <c r="Q543" i="1" a="1"/>
  <c r="Q543" i="1" s="1"/>
  <c r="Q343" i="1" a="1"/>
  <c r="Q343" i="1" s="1"/>
  <c r="Q346" i="1" a="1"/>
  <c r="Q346" i="1" s="1"/>
  <c r="Q351" i="1" a="1"/>
  <c r="Q351" i="1" s="1"/>
  <c r="Q340" i="1" a="1"/>
  <c r="Q340" i="1" s="1"/>
  <c r="Q368" i="1" a="1"/>
  <c r="Q368" i="1" s="1"/>
  <c r="Q388" i="1" a="1"/>
  <c r="Q388" i="1" s="1"/>
  <c r="Q393" i="1" a="1"/>
  <c r="Q393" i="1" s="1"/>
  <c r="Q350" i="1" a="1"/>
  <c r="Q350" i="1" s="1"/>
  <c r="Q573" i="1" a="1"/>
  <c r="Q573" i="1" s="1"/>
  <c r="Q528" i="1" a="1"/>
  <c r="Q528" i="1" s="1"/>
  <c r="Q789" i="1" a="1"/>
  <c r="Q789" i="1" s="1"/>
  <c r="Q405" i="1" a="1"/>
  <c r="Q405" i="1" s="1"/>
  <c r="Q686" i="1" a="1"/>
  <c r="Q686" i="1" s="1"/>
  <c r="Q687" i="1" a="1"/>
  <c r="Q687" i="1" s="1"/>
  <c r="Q664" i="1" a="1"/>
  <c r="Q664" i="1" s="1"/>
  <c r="Q704" i="1" a="1"/>
  <c r="Q704" i="1" s="1"/>
  <c r="Q423" i="1" a="1"/>
  <c r="Q423" i="1" s="1"/>
  <c r="Q435" i="1" a="1"/>
  <c r="Q435" i="1" s="1"/>
  <c r="Q614" i="1" a="1"/>
  <c r="Q614" i="1" s="1"/>
  <c r="Q474" i="1" a="1"/>
  <c r="Q474" i="1" s="1"/>
  <c r="Q743" i="1" a="1"/>
  <c r="Q743" i="1" s="1"/>
  <c r="Q548" i="1" a="1"/>
  <c r="Q548" i="1" s="1"/>
  <c r="Q408" i="1" a="1"/>
  <c r="Q408" i="1" s="1"/>
  <c r="Q662" i="1" a="1"/>
  <c r="Q662" i="1" s="1"/>
  <c r="Q422" i="1" a="1"/>
  <c r="Q422" i="1" s="1"/>
  <c r="Q677" i="1" a="1"/>
  <c r="Q677" i="1" s="1"/>
  <c r="Q711" i="1" a="1"/>
  <c r="Q711" i="1" s="1"/>
  <c r="Q511" i="1" a="1"/>
  <c r="Q511" i="1" s="1"/>
  <c r="Q447" i="1" a="1"/>
  <c r="Q447" i="1" s="1"/>
  <c r="Q456" i="1" a="1"/>
  <c r="Q456" i="1" s="1"/>
  <c r="Q693" i="1" a="1"/>
  <c r="Q693" i="1" s="1"/>
  <c r="Q584" i="1" a="1"/>
  <c r="Q584" i="1" s="1"/>
  <c r="Q671" i="1" a="1"/>
  <c r="Q671" i="1" s="1"/>
  <c r="Q342" i="1" a="1"/>
  <c r="Q342" i="1" s="1"/>
  <c r="Q339" i="1" a="1"/>
  <c r="Q339" i="1" s="1"/>
  <c r="Q367" i="1" a="1"/>
  <c r="Q367" i="1" s="1"/>
  <c r="Q369" i="1" a="1"/>
  <c r="Q369" i="1" s="1"/>
  <c r="Q376" i="1" a="1"/>
  <c r="Q376" i="1" s="1"/>
  <c r="Q336" i="1" a="1"/>
  <c r="Q336" i="1" s="1"/>
  <c r="Q345" i="1" a="1"/>
  <c r="Q345" i="1" s="1"/>
  <c r="Q362" i="1" a="1"/>
  <c r="Q362" i="1" s="1"/>
  <c r="Q347" i="1" a="1"/>
  <c r="Q347" i="1" s="1"/>
  <c r="Q397" i="1" a="1"/>
  <c r="Q397" i="1" s="1"/>
  <c r="Q377" i="1" a="1"/>
  <c r="Q377" i="1" s="1"/>
  <c r="Q396" i="1" a="1"/>
  <c r="Q396" i="1" s="1"/>
  <c r="Q352" i="1" a="1"/>
  <c r="Q352" i="1" s="1"/>
  <c r="Q356" i="1" a="1"/>
  <c r="Q356" i="1" s="1"/>
  <c r="Q383" i="1" a="1"/>
  <c r="Q383" i="1" s="1"/>
  <c r="Q387" i="1" a="1"/>
  <c r="Q387" i="1" s="1"/>
  <c r="Q29" i="1" a="1"/>
  <c r="Q29" i="1" s="1"/>
  <c r="Q153" i="1" a="1"/>
  <c r="Q153" i="1" s="1"/>
  <c r="Q303" i="1" a="1"/>
  <c r="Q303" i="1" s="1"/>
  <c r="Q331" i="1" a="1"/>
  <c r="Q331" i="1" s="1"/>
  <c r="Q182" i="1" a="1"/>
  <c r="Q182" i="1" s="1"/>
  <c r="Q273" i="1" a="1"/>
  <c r="Q273" i="1" s="1"/>
  <c r="Q65" i="1" a="1"/>
  <c r="Q65" i="1" s="1"/>
  <c r="Q213" i="1" a="1"/>
  <c r="Q213" i="1" s="1"/>
  <c r="Q287" i="1" a="1"/>
  <c r="Q287" i="1" s="1"/>
  <c r="Q155" i="1" a="1"/>
  <c r="Q155" i="1" s="1"/>
  <c r="Q95" i="1" a="1"/>
  <c r="Q95" i="1" s="1"/>
  <c r="Q241" i="1" a="1"/>
  <c r="Q241" i="1" s="1"/>
  <c r="Q214" i="1" a="1"/>
  <c r="Q214" i="1" s="1"/>
  <c r="Q257" i="1" a="1"/>
  <c r="Q257" i="1" s="1"/>
  <c r="Q63" i="1" a="1"/>
  <c r="Q63" i="1" s="1"/>
  <c r="Q15" i="1" a="1"/>
  <c r="Q15" i="1" s="1"/>
  <c r="Q328" i="1" a="1"/>
  <c r="Q328" i="1" s="1"/>
  <c r="Q286" i="1" a="1"/>
  <c r="Q286" i="1" s="1"/>
  <c r="Q316" i="1" a="1"/>
  <c r="Q316" i="1" s="1"/>
  <c r="Q299" i="1" a="1"/>
  <c r="Q299" i="1" s="1"/>
  <c r="Q90" i="1" a="1"/>
  <c r="Q90" i="1" s="1"/>
  <c r="Q116" i="1" a="1"/>
  <c r="Q116" i="1" s="1"/>
  <c r="Q38" i="1" a="1"/>
  <c r="Q38" i="1" s="1"/>
  <c r="Q294" i="1" a="1"/>
  <c r="Q294" i="1" s="1"/>
  <c r="Q126" i="1" a="1"/>
  <c r="Q126" i="1" s="1"/>
  <c r="Q179" i="1" a="1"/>
  <c r="Q179" i="1" s="1"/>
  <c r="Q271" i="1" a="1"/>
  <c r="Q271" i="1" s="1"/>
  <c r="Q228" i="1" a="1"/>
  <c r="Q228" i="1" s="1"/>
  <c r="Q222" i="1" a="1"/>
  <c r="Q222" i="1" s="1"/>
  <c r="Q140" i="1" a="1"/>
  <c r="Q140" i="1" s="1"/>
  <c r="Q256" i="1" a="1"/>
  <c r="Q256" i="1" s="1"/>
  <c r="Q154" i="1" a="1"/>
  <c r="Q154" i="1" s="1"/>
  <c r="Q33" i="1" a="1"/>
  <c r="Q33" i="1" s="1"/>
  <c r="Q88" i="1" a="1"/>
  <c r="Q88" i="1" s="1"/>
  <c r="Q170" i="1" a="1"/>
  <c r="Q170" i="1" s="1"/>
  <c r="Q282" i="1" a="1"/>
  <c r="Q282" i="1" s="1"/>
  <c r="Q162" i="1" a="1"/>
  <c r="Q162" i="1" s="1"/>
  <c r="Q138" i="1" a="1"/>
  <c r="Q138" i="1" s="1"/>
  <c r="M41" i="1"/>
  <c r="Q46" i="1" a="1"/>
  <c r="Q46" i="1" s="1"/>
  <c r="Q84" i="1" a="1"/>
  <c r="Q84" i="1" s="1"/>
  <c r="Q147" i="1" a="1"/>
  <c r="Q147" i="1" s="1"/>
  <c r="Q165" i="1" a="1"/>
  <c r="Q165" i="1" s="1"/>
  <c r="Q73" i="1" a="1"/>
  <c r="Q73" i="1" s="1"/>
  <c r="Q53" i="1" a="1"/>
  <c r="Q53" i="1" s="1"/>
  <c r="Q23" i="1" a="1"/>
  <c r="Q23" i="1" s="1"/>
  <c r="Q44" i="1" a="1"/>
  <c r="Q44" i="1" s="1"/>
  <c r="Q12" i="1" a="1"/>
  <c r="Q12" i="1" s="1"/>
  <c r="Q191" i="1" a="1"/>
  <c r="Q191" i="1" s="1"/>
  <c r="Q281" i="1" a="1"/>
  <c r="Q281" i="1" s="1"/>
  <c r="Q30" i="1" a="1"/>
  <c r="Q30" i="1" s="1"/>
  <c r="Q319" i="1" a="1"/>
  <c r="Q319" i="1" s="1"/>
  <c r="Q313" i="1" a="1"/>
  <c r="Q313" i="1" s="1"/>
  <c r="Q242" i="1" a="1"/>
  <c r="Q242" i="1" s="1"/>
  <c r="Q45" i="1" a="1"/>
  <c r="Q45" i="1" s="1"/>
  <c r="Q121" i="1" a="1"/>
  <c r="Q121" i="1" s="1"/>
  <c r="Q223" i="1" a="1"/>
  <c r="Q223" i="1" s="1"/>
  <c r="Q76" i="1" a="1"/>
  <c r="Q76" i="1" s="1"/>
  <c r="Q58" i="1" a="1"/>
  <c r="Q58" i="1" s="1"/>
  <c r="Q139" i="1" a="1"/>
  <c r="Q139" i="1" s="1"/>
  <c r="Q246" i="1" a="1"/>
  <c r="Q246" i="1" s="1"/>
  <c r="Q42" i="1" a="1"/>
  <c r="Q42" i="1" s="1"/>
  <c r="Q100" i="1" a="1"/>
  <c r="Q100" i="1" s="1"/>
  <c r="Q284" i="1" a="1"/>
  <c r="Q284" i="1" s="1"/>
  <c r="Q142" i="1" a="1"/>
  <c r="Q142" i="1" s="1"/>
  <c r="Q206" i="1" a="1"/>
  <c r="Q206" i="1" s="1"/>
  <c r="Q137" i="1" a="1"/>
  <c r="Q137" i="1" s="1"/>
  <c r="Q21" i="1" a="1"/>
  <c r="Q21" i="1" s="1"/>
  <c r="Q216" i="1" a="1"/>
  <c r="Q216" i="1" s="1"/>
  <c r="Q250" i="1" a="1"/>
  <c r="Q250" i="1" s="1"/>
  <c r="Q314" i="1" a="1"/>
  <c r="Q314" i="1" s="1"/>
  <c r="Q239" i="1" a="1"/>
  <c r="Q239" i="1" s="1"/>
  <c r="Q156" i="1" a="1"/>
  <c r="Q156" i="1" s="1"/>
  <c r="Q189" i="1" a="1"/>
  <c r="Q189" i="1" s="1"/>
  <c r="Q244" i="1" a="1"/>
  <c r="Q244" i="1" s="1"/>
  <c r="Q66" i="1" a="1"/>
  <c r="Q66" i="1" s="1"/>
  <c r="Q18" i="1" a="1"/>
  <c r="Q18" i="1" s="1"/>
  <c r="Q97" i="1" a="1"/>
  <c r="Q97" i="1" s="1"/>
  <c r="Q104" i="1" a="1"/>
  <c r="Q104" i="1" s="1"/>
  <c r="Q60" i="1" a="1"/>
  <c r="Q60" i="1" s="1"/>
  <c r="Q120" i="1" a="1"/>
  <c r="Q120" i="1" s="1"/>
  <c r="Q14" i="1" a="1"/>
  <c r="Q14" i="1" s="1"/>
  <c r="Q72" i="1" a="1"/>
  <c r="Q72" i="1" s="1"/>
  <c r="Q265" i="1" a="1"/>
  <c r="Q265" i="1" s="1"/>
  <c r="Q124" i="1" a="1"/>
  <c r="Q124" i="1" s="1"/>
  <c r="Q658" i="1" a="1"/>
  <c r="Q658" i="1" s="1"/>
  <c r="Q411" i="1" a="1"/>
  <c r="Q411" i="1" s="1"/>
  <c r="Q589" i="1" a="1"/>
  <c r="Q589" i="1" s="1"/>
  <c r="Q771" i="1" a="1"/>
  <c r="Q771" i="1" s="1"/>
  <c r="Q523" i="1" a="1"/>
  <c r="Q523" i="1" s="1"/>
  <c r="Q657" i="1" a="1"/>
  <c r="Q657" i="1" s="1"/>
  <c r="Q586" i="1" a="1"/>
  <c r="Q586" i="1" s="1"/>
  <c r="Q623" i="1" a="1"/>
  <c r="Q623" i="1" s="1"/>
  <c r="Q417" i="1" a="1"/>
  <c r="Q417" i="1" s="1"/>
  <c r="Q726" i="1" a="1"/>
  <c r="Q726" i="1" s="1"/>
  <c r="Q745" i="1" a="1"/>
  <c r="Q745" i="1" s="1"/>
  <c r="Q424" i="1" a="1"/>
  <c r="Q424" i="1" s="1"/>
  <c r="Q759" i="1" a="1"/>
  <c r="Q759" i="1" s="1"/>
  <c r="Q539" i="1" a="1"/>
  <c r="Q539" i="1" s="1"/>
  <c r="Q627" i="1" a="1"/>
  <c r="Q627" i="1" s="1"/>
  <c r="Q472" i="1" a="1"/>
  <c r="Q472" i="1" s="1"/>
  <c r="Q606" i="1" a="1"/>
  <c r="Q606" i="1" s="1"/>
  <c r="Q495" i="1" a="1"/>
  <c r="Q495" i="1" s="1"/>
  <c r="Q479" i="1" a="1"/>
  <c r="Q479" i="1" s="1"/>
  <c r="Q767" i="1" a="1"/>
  <c r="Q767" i="1" s="1"/>
  <c r="Q777" i="1" a="1"/>
  <c r="Q777" i="1" s="1"/>
  <c r="Q649" i="1" a="1"/>
  <c r="Q649" i="1" s="1"/>
  <c r="Q618" i="1" a="1"/>
  <c r="Q618" i="1" s="1"/>
  <c r="Q470" i="1" a="1"/>
  <c r="Q470" i="1" s="1"/>
  <c r="Q517" i="1" a="1"/>
  <c r="Q517" i="1" s="1"/>
  <c r="Q560" i="1" a="1"/>
  <c r="Q560" i="1" s="1"/>
  <c r="Q565" i="1" a="1"/>
  <c r="Q565" i="1" s="1"/>
  <c r="Q769" i="1" a="1"/>
  <c r="Q769" i="1" s="1"/>
  <c r="Q520" i="1" a="1"/>
  <c r="Q520" i="1" s="1"/>
  <c r="Q503" i="1" a="1"/>
  <c r="Q503" i="1" s="1"/>
  <c r="Q542" i="1" a="1"/>
  <c r="Q542" i="1" s="1"/>
  <c r="Q521" i="1" a="1"/>
  <c r="Q521" i="1" s="1"/>
  <c r="Q652" i="1" a="1"/>
  <c r="Q652" i="1" s="1"/>
  <c r="Q699" i="1" a="1"/>
  <c r="Q699" i="1" s="1"/>
  <c r="Q453" i="1" a="1"/>
  <c r="Q453" i="1" s="1"/>
  <c r="Q489" i="1" a="1"/>
  <c r="Q489" i="1" s="1"/>
  <c r="Q414" i="1" a="1"/>
  <c r="Q414" i="1" s="1"/>
  <c r="Q461" i="1" a="1"/>
  <c r="Q461" i="1" s="1"/>
  <c r="Q784" i="1" a="1"/>
  <c r="Q784" i="1" s="1"/>
  <c r="Q569" i="1" a="1"/>
  <c r="Q569" i="1" s="1"/>
  <c r="Q392" i="1" a="1"/>
  <c r="Q392" i="1" s="1"/>
  <c r="Q395" i="1" a="1"/>
  <c r="Q395" i="1" s="1"/>
  <c r="Q386" i="1" a="1"/>
  <c r="Q386" i="1" s="1"/>
  <c r="Q348" i="1" a="1"/>
  <c r="Q348" i="1" s="1"/>
  <c r="Q353" i="1" a="1"/>
  <c r="Q353" i="1" s="1"/>
  <c r="Q398" i="1" a="1"/>
  <c r="Q398" i="1" s="1"/>
  <c r="Q361" i="1" a="1"/>
  <c r="Q361" i="1" s="1"/>
  <c r="Q394" i="1" a="1"/>
  <c r="Q394" i="1" s="1"/>
  <c r="Q380" i="1" a="1"/>
  <c r="Q380" i="1" s="1"/>
  <c r="Q382" i="1" a="1"/>
  <c r="Q382" i="1" s="1"/>
  <c r="Q390" i="1" a="1"/>
  <c r="Q390" i="1" s="1"/>
  <c r="Q384" i="1" a="1"/>
  <c r="Q384" i="1" s="1"/>
  <c r="Q391" i="1" a="1"/>
  <c r="Q391" i="1" s="1"/>
  <c r="Q371" i="1" a="1"/>
  <c r="Q371" i="1" s="1"/>
  <c r="Q359" i="1" a="1"/>
  <c r="Q359" i="1" s="1"/>
  <c r="Q389" i="1" a="1"/>
  <c r="Q389" i="1" s="1"/>
  <c r="Q325" i="1" a="1"/>
  <c r="Q325" i="1" s="1"/>
  <c r="Q128" i="1" a="1"/>
  <c r="Q128" i="1" s="1"/>
  <c r="Q288" i="1" a="1"/>
  <c r="Q288" i="1" s="1"/>
  <c r="Q210" i="1" a="1"/>
  <c r="Q210" i="1" s="1"/>
  <c r="Q322" i="1" a="1"/>
  <c r="Q322" i="1" s="1"/>
  <c r="Q115" i="1" a="1"/>
  <c r="Q115" i="1" s="1"/>
  <c r="Q157" i="1" a="1"/>
  <c r="Q157" i="1" s="1"/>
  <c r="Q218" i="1" a="1"/>
  <c r="Q218" i="1" s="1"/>
  <c r="Q272" i="1" a="1"/>
  <c r="Q272" i="1" s="1"/>
  <c r="Q17" i="1" a="1"/>
  <c r="Q17" i="1" s="1"/>
  <c r="Q285" i="1" a="1"/>
  <c r="Q285" i="1" s="1"/>
  <c r="Q107" i="1" a="1"/>
  <c r="Q107" i="1" s="1"/>
  <c r="Q220" i="1" a="1"/>
  <c r="Q220" i="1" s="1"/>
  <c r="Q143" i="1" a="1"/>
  <c r="Q143" i="1" s="1"/>
  <c r="Q70" i="1" a="1"/>
  <c r="Q70" i="1" s="1"/>
  <c r="Q37" i="1" a="1"/>
  <c r="Q37" i="1" s="1"/>
  <c r="Q259" i="1" a="1"/>
  <c r="Q259" i="1" s="1"/>
  <c r="Q106" i="1" a="1"/>
  <c r="Q106" i="1" s="1"/>
  <c r="Q181" i="1" a="1"/>
  <c r="Q181" i="1" s="1"/>
  <c r="Q289" i="1" a="1"/>
  <c r="Q289" i="1" s="1"/>
  <c r="Q275" i="1" a="1"/>
  <c r="Q275" i="1" s="1"/>
  <c r="Q172" i="1" a="1"/>
  <c r="Q172" i="1" s="1"/>
  <c r="Q315" i="1" a="1"/>
  <c r="Q315" i="1" s="1"/>
  <c r="Q39" i="1" a="1"/>
  <c r="Q39" i="1" s="1"/>
  <c r="Q254" i="1" a="1"/>
  <c r="Q254" i="1" s="1"/>
  <c r="Q101" i="1" a="1"/>
  <c r="Q101" i="1" s="1"/>
  <c r="Q298" i="1" a="1"/>
  <c r="Q298" i="1" s="1"/>
  <c r="Q20" i="1" a="1"/>
  <c r="Q20" i="1" s="1"/>
  <c r="Q19" i="1" a="1"/>
  <c r="Q19" i="1" s="1"/>
  <c r="Q160" i="1" a="1"/>
  <c r="Q160" i="1" s="1"/>
  <c r="Q196" i="1" a="1"/>
  <c r="Q196" i="1" s="1"/>
  <c r="Q16" i="1" a="1"/>
  <c r="Q16" i="1" s="1"/>
  <c r="Q227" i="1" a="1"/>
  <c r="Q227" i="1" s="1"/>
  <c r="Q262" i="1" a="1"/>
  <c r="Q262" i="1" s="1"/>
  <c r="Q217" i="1" a="1"/>
  <c r="Q217" i="1" s="1"/>
  <c r="Q290" i="1" a="1"/>
  <c r="Q290" i="1" s="1"/>
  <c r="Q56" i="1" a="1"/>
  <c r="Q56" i="1" s="1"/>
  <c r="Q327" i="1" a="1"/>
  <c r="Q327" i="1" s="1"/>
  <c r="Q310" i="1" a="1"/>
  <c r="Q310" i="1" s="1"/>
  <c r="Q8" i="1" a="1"/>
  <c r="Q8" i="1" s="1"/>
  <c r="Q198" i="1" a="1"/>
  <c r="Q198" i="1" s="1"/>
  <c r="Q141" i="1" a="1"/>
  <c r="Q141" i="1" s="1"/>
  <c r="Q36" i="1" a="1"/>
  <c r="Q36" i="1" s="1"/>
  <c r="Q226" i="1" a="1"/>
  <c r="Q226" i="1" s="1"/>
  <c r="Q127" i="1" a="1"/>
  <c r="Q127" i="1" s="1"/>
  <c r="Q68" i="1" a="1"/>
  <c r="Q68" i="1" s="1"/>
  <c r="Q117" i="1" a="1"/>
  <c r="Q117" i="1" s="1"/>
  <c r="Q131" i="1" a="1"/>
  <c r="Q131" i="1" s="1"/>
  <c r="Q48" i="1" a="1"/>
  <c r="Q48" i="1" s="1"/>
  <c r="Q255" i="1" a="1"/>
  <c r="Q255" i="1" s="1"/>
  <c r="Q119" i="1" a="1"/>
  <c r="Q119" i="1" s="1"/>
  <c r="Q98" i="1" a="1"/>
  <c r="Q98" i="1" s="1"/>
  <c r="Q186" i="1" a="1"/>
  <c r="Q186" i="1" s="1"/>
  <c r="Q247" i="1" a="1"/>
  <c r="Q247" i="1" s="1"/>
  <c r="Q192" i="1" a="1"/>
  <c r="Q192" i="1" s="1"/>
  <c r="Q10" i="1" a="1"/>
  <c r="Q10" i="1" s="1"/>
  <c r="Q74" i="1" a="1"/>
  <c r="Q74" i="1" s="1"/>
  <c r="Q125" i="1" a="1"/>
  <c r="Q125" i="1" s="1"/>
  <c r="Q195" i="1" a="1"/>
  <c r="Q195" i="1" s="1"/>
  <c r="Q129" i="1" a="1"/>
  <c r="Q129" i="1" s="1"/>
  <c r="Q75" i="1" a="1"/>
  <c r="Q75" i="1" s="1"/>
  <c r="Q194" i="1" a="1"/>
  <c r="Q194" i="1" s="1"/>
  <c r="Q276" i="1" a="1"/>
  <c r="Q276" i="1" s="1"/>
  <c r="Q171" i="1" a="1"/>
  <c r="Q171" i="1" s="1"/>
  <c r="Q297" i="1" a="1"/>
  <c r="Q297" i="1" s="1"/>
  <c r="Q332" i="1" a="1"/>
  <c r="Q332" i="1" s="1"/>
  <c r="Q200" i="1" a="1"/>
  <c r="Q200" i="1" s="1"/>
  <c r="Q149" i="1" a="1"/>
  <c r="Q149" i="1" s="1"/>
  <c r="Q174" i="1" a="1"/>
  <c r="Q174" i="1" s="1"/>
  <c r="Q9" i="1" a="1"/>
  <c r="Q9" i="1" s="1"/>
  <c r="Q159" i="1" a="1"/>
  <c r="Q159" i="1" s="1"/>
  <c r="Q212" i="1" a="1"/>
  <c r="Q212" i="1" s="1"/>
  <c r="Q251" i="1" a="1"/>
  <c r="Q251" i="1" s="1"/>
  <c r="Q145" i="1" a="1"/>
  <c r="Q145" i="1" s="1"/>
  <c r="Q112" i="1" a="1"/>
  <c r="Q112" i="1" s="1"/>
  <c r="Q309" i="1" a="1"/>
  <c r="Q309" i="1" s="1"/>
  <c r="Q82" i="1" a="1"/>
  <c r="Q82" i="1" s="1"/>
  <c r="Q146" i="1" a="1"/>
  <c r="Q146" i="1" s="1"/>
  <c r="Q261" i="1" a="1"/>
  <c r="Q261" i="1" s="1"/>
  <c r="Q270" i="1" a="1"/>
  <c r="Q270" i="1" s="1"/>
  <c r="Q32" i="1" a="1"/>
  <c r="Q32" i="1" s="1"/>
  <c r="Q109" i="1" a="1"/>
  <c r="Q109" i="1" s="1"/>
  <c r="Q205" i="1" a="1"/>
  <c r="Q205" i="1" s="1"/>
  <c r="Q202" i="1" a="1"/>
  <c r="Q202" i="1" s="1"/>
  <c r="Q177" i="1" a="1"/>
  <c r="Q177" i="1" s="1"/>
  <c r="Q151" i="1" a="1"/>
  <c r="Q151" i="1" s="1"/>
  <c r="Q237" i="1" a="1"/>
  <c r="Q237" i="1" s="1"/>
  <c r="Q78" i="1" a="1"/>
  <c r="Q78" i="1" s="1"/>
  <c r="Q230" i="1" a="1"/>
  <c r="Q230" i="1" s="1"/>
  <c r="Q59" i="1" a="1"/>
  <c r="Q59" i="1" s="1"/>
  <c r="Q25" i="1" a="1"/>
  <c r="Q25" i="1" s="1"/>
  <c r="Q7" i="1" a="1"/>
  <c r="Q7" i="1" s="1"/>
  <c r="Q175" i="1" a="1"/>
  <c r="Q175" i="1" s="1"/>
  <c r="Q176" i="1" a="1"/>
  <c r="Q176" i="1" s="1"/>
  <c r="Q166" i="1" a="1"/>
  <c r="Q166" i="1" s="1"/>
  <c r="Q279" i="1" a="1"/>
  <c r="Q279" i="1" s="1"/>
  <c r="Q333" i="1" a="1"/>
  <c r="Q333" i="1" s="1"/>
  <c r="Q71" i="1" a="1"/>
  <c r="Q71" i="1" s="1"/>
  <c r="Q85" i="1" a="1"/>
  <c r="Q85" i="1" s="1"/>
  <c r="Q24" i="1" a="1"/>
  <c r="Q24" i="1" s="1"/>
  <c r="Q292" i="1" a="1"/>
  <c r="Q292" i="1" s="1"/>
  <c r="Q308" i="1" a="1"/>
  <c r="Q308" i="1" s="1"/>
  <c r="Q344" i="1" a="1"/>
  <c r="Q344" i="1" s="1"/>
  <c r="Q365" i="1" a="1"/>
  <c r="Q365" i="1" s="1"/>
  <c r="Q373" i="1" a="1"/>
  <c r="Q373" i="1" s="1"/>
  <c r="Q355" i="1" a="1"/>
  <c r="Q355" i="1" s="1"/>
  <c r="Q360" i="1" a="1"/>
  <c r="Q360" i="1" s="1"/>
  <c r="Q375" i="1" a="1"/>
  <c r="Q375" i="1" s="1"/>
  <c r="Q378" i="1" a="1"/>
  <c r="Q378" i="1" s="1"/>
  <c r="Q349" i="1" a="1"/>
  <c r="Q349" i="1" s="1"/>
  <c r="Q341" i="1" a="1"/>
  <c r="Q341" i="1" s="1"/>
  <c r="Q185" i="1" a="1"/>
  <c r="Q185" i="1" s="1"/>
  <c r="Q280" i="1" a="1"/>
  <c r="Q280" i="1" s="1"/>
  <c r="Q224" i="1" a="1"/>
  <c r="Q224" i="1" s="1"/>
  <c r="Q203" i="1" a="1"/>
  <c r="Q203" i="1" s="1"/>
  <c r="Q136" i="1" a="1"/>
  <c r="Q136" i="1" s="1"/>
  <c r="Q27" i="1" a="1"/>
  <c r="Q27" i="1" s="1"/>
  <c r="Q253" i="1" a="1"/>
  <c r="Q253" i="1" s="1"/>
  <c r="Q96" i="1" a="1"/>
  <c r="Q96" i="1" s="1"/>
  <c r="Q317" i="1" a="1"/>
  <c r="Q317" i="1" s="1"/>
  <c r="Q183" i="1" a="1"/>
  <c r="Q183" i="1" s="1"/>
  <c r="Q55" i="1" a="1"/>
  <c r="Q55" i="1" s="1"/>
  <c r="Q31" i="1" a="1"/>
  <c r="Q31" i="1" s="1"/>
  <c r="Q278" i="1" a="1"/>
  <c r="Q278" i="1" s="1"/>
  <c r="Q219" i="1" a="1"/>
  <c r="Q219" i="1" s="1"/>
  <c r="Q258" i="1" a="1"/>
  <c r="Q258" i="1" s="1"/>
  <c r="Q236" i="1" a="1"/>
  <c r="Q236" i="1" s="1"/>
  <c r="Q300" i="1" a="1"/>
  <c r="Q300" i="1" s="1"/>
  <c r="Q86" i="1" a="1"/>
  <c r="Q86" i="1" s="1"/>
  <c r="Q318" i="1" a="1"/>
  <c r="Q318" i="1" s="1"/>
  <c r="Q123" i="1" a="1"/>
  <c r="Q123" i="1" s="1"/>
  <c r="Q215" i="1" a="1"/>
  <c r="Q215" i="1" s="1"/>
  <c r="Q245" i="1" a="1"/>
  <c r="Q245" i="1" s="1"/>
  <c r="Q64" i="1" a="1"/>
  <c r="Q64" i="1" s="1"/>
  <c r="Q291" i="1" a="1"/>
  <c r="Q291" i="1" s="1"/>
  <c r="Q81" i="1" a="1"/>
  <c r="Q81" i="1" s="1"/>
  <c r="Q199" i="1" a="1"/>
  <c r="Q199" i="1" s="1"/>
  <c r="Q252" i="1" a="1"/>
  <c r="Q252" i="1" s="1"/>
  <c r="Q150" i="1" a="1"/>
  <c r="Q150" i="1" s="1"/>
  <c r="Q4" i="1" a="1"/>
  <c r="Q4" i="1" s="1"/>
  <c r="Q62" i="1" a="1"/>
  <c r="Q62" i="1" s="1"/>
  <c r="Q330" i="1" a="1"/>
  <c r="Q330" i="1" s="1"/>
  <c r="Q304" i="1" a="1"/>
  <c r="Q304" i="1" s="1"/>
  <c r="Q54" i="1" a="1"/>
  <c r="Q54" i="1" s="1"/>
  <c r="Q184" i="1" a="1"/>
  <c r="Q184" i="1" s="1"/>
  <c r="Q208" i="1" a="1"/>
  <c r="Q208" i="1" s="1"/>
  <c r="Q267" i="1" a="1"/>
  <c r="Q267" i="1" s="1"/>
  <c r="Q41" i="1" a="1"/>
  <c r="Q41" i="1" s="1"/>
  <c r="Q173" i="1" a="1"/>
  <c r="Q173" i="1" s="1"/>
  <c r="Q94" i="1" a="1"/>
  <c r="Q94" i="1" s="1"/>
  <c r="Q204" i="1" a="1"/>
  <c r="Q204" i="1" s="1"/>
  <c r="Q92" i="1" a="1"/>
  <c r="Q92" i="1" s="1"/>
  <c r="Q3" i="1" a="1"/>
  <c r="Q3" i="1" s="1"/>
  <c r="Q307" i="1" a="1"/>
  <c r="Q307" i="1" s="1"/>
  <c r="Q122" i="1" a="1"/>
  <c r="Q122" i="1" s="1"/>
  <c r="Q61" i="1" a="1"/>
  <c r="Q61" i="1" s="1"/>
  <c r="Q268" i="1" a="1"/>
  <c r="Q268" i="1" s="1"/>
  <c r="Q235" i="1" a="1"/>
  <c r="Q235" i="1" s="1"/>
  <c r="Q35" i="1" a="1"/>
  <c r="Q35" i="1" s="1"/>
  <c r="Q211" i="1" a="1"/>
  <c r="Q211" i="1" s="1"/>
  <c r="Q132" i="1" a="1"/>
  <c r="Q132" i="1" s="1"/>
  <c r="Q168" i="1" a="1"/>
  <c r="Q168" i="1" s="1"/>
  <c r="Q91" i="1" a="1"/>
  <c r="Q91" i="1" s="1"/>
  <c r="Q164" i="1" a="1"/>
  <c r="Q164" i="1" s="1"/>
  <c r="Q163" i="1" a="1"/>
  <c r="Q163" i="1" s="1"/>
  <c r="Q329" i="1" a="1"/>
  <c r="Q329" i="1" s="1"/>
  <c r="Q52" i="1" a="1"/>
  <c r="Q52" i="1" s="1"/>
  <c r="Q263" i="1" a="1"/>
  <c r="Q263" i="1" s="1"/>
  <c r="Q233" i="1" a="1"/>
  <c r="Q233" i="1" s="1"/>
  <c r="Q180" i="1" a="1"/>
  <c r="Q180" i="1" s="1"/>
  <c r="Q28" i="1" a="1"/>
  <c r="Q28" i="1" s="1"/>
  <c r="Q326" i="1" a="1"/>
  <c r="Q326" i="1" s="1"/>
  <c r="Q67" i="1" a="1"/>
  <c r="Q67" i="1" s="1"/>
  <c r="Q311" i="1" a="1"/>
  <c r="Q311" i="1" s="1"/>
  <c r="Q324" i="1" a="1"/>
  <c r="Q324" i="1" s="1"/>
  <c r="Q190" i="1" a="1"/>
  <c r="Q190" i="1" s="1"/>
  <c r="Q306" i="1" a="1"/>
  <c r="Q306" i="1" s="1"/>
  <c r="Q167" i="1" a="1"/>
  <c r="Q167" i="1" s="1"/>
  <c r="Q207" i="1" a="1"/>
  <c r="Q207" i="1" s="1"/>
  <c r="Q11" i="1" a="1"/>
  <c r="Q11" i="1" s="1"/>
  <c r="Q110" i="1" a="1"/>
  <c r="Q110" i="1" s="1"/>
  <c r="Q135" i="1" a="1"/>
  <c r="Q135" i="1" s="1"/>
  <c r="Q79" i="1" a="1"/>
  <c r="Q79" i="1" s="1"/>
  <c r="Q305" i="1" a="1"/>
  <c r="Q305" i="1" s="1"/>
  <c r="Q231" i="1" a="1"/>
  <c r="Q231" i="1" s="1"/>
  <c r="Q283" i="1" a="1"/>
  <c r="Q283" i="1" s="1"/>
  <c r="Q83" i="1" a="1"/>
  <c r="Q83" i="1" s="1"/>
  <c r="Q130" i="1" a="1"/>
  <c r="Q130" i="1" s="1"/>
  <c r="Q320" i="1" a="1"/>
  <c r="Q320" i="1" s="1"/>
  <c r="Q103" i="1" a="1"/>
  <c r="Q103" i="1" s="1"/>
  <c r="Q243" i="1" a="1"/>
  <c r="Q243" i="1" s="1"/>
  <c r="Q187" i="1" a="1"/>
  <c r="Q187" i="1" s="1"/>
  <c r="Q43" i="1" a="1"/>
  <c r="Q43" i="1" s="1"/>
  <c r="Q152" i="1" a="1"/>
  <c r="Q152" i="1" s="1"/>
  <c r="Q105" i="1" a="1"/>
  <c r="Q105" i="1" s="1"/>
  <c r="Q26" i="1" a="1"/>
  <c r="Q26" i="1" s="1"/>
  <c r="Q240" i="1" a="1"/>
  <c r="Q240" i="1" s="1"/>
  <c r="Q22" i="1" a="1"/>
  <c r="Q22" i="1" s="1"/>
  <c r="Q209" i="1" a="1"/>
  <c r="Q209" i="1" s="1"/>
  <c r="Q50" i="1" a="1"/>
  <c r="Q50" i="1" s="1"/>
  <c r="Q321" i="1" a="1"/>
  <c r="Q321" i="1" s="1"/>
  <c r="Q6" i="1" a="1"/>
  <c r="Q6" i="1" s="1"/>
  <c r="U1914" i="1"/>
  <c r="U1892" i="1"/>
  <c r="U1881" i="1"/>
  <c r="U1897" i="1"/>
  <c r="U1894" i="1"/>
  <c r="U1829" i="1"/>
  <c r="U1843" i="1"/>
  <c r="U1861" i="1"/>
  <c r="U1772" i="1"/>
  <c r="U1868" i="1"/>
  <c r="U1723" i="1"/>
  <c r="U1761" i="1"/>
  <c r="U1834" i="1"/>
  <c r="U1719" i="1"/>
  <c r="U1824" i="1"/>
  <c r="U1815" i="1"/>
  <c r="U1828" i="1"/>
  <c r="U1823" i="1"/>
  <c r="U1836" i="1"/>
  <c r="U1812" i="1"/>
  <c r="U1865" i="1"/>
  <c r="U1774" i="1"/>
  <c r="U1802" i="1"/>
  <c r="U1872" i="1"/>
  <c r="U1781" i="1"/>
  <c r="U1710" i="1"/>
  <c r="U1661" i="1"/>
  <c r="U1708" i="1"/>
  <c r="U1693" i="1"/>
  <c r="U1659" i="1"/>
  <c r="U1700" i="1"/>
  <c r="U1711" i="1"/>
  <c r="U1687" i="1"/>
  <c r="U1675" i="1"/>
  <c r="U1409" i="1"/>
  <c r="U1282" i="1"/>
  <c r="U1347" i="1"/>
  <c r="U1509" i="1"/>
  <c r="U1503" i="1"/>
  <c r="U1633" i="1"/>
  <c r="U1235" i="1"/>
  <c r="U1322" i="1"/>
  <c r="U1441" i="1"/>
  <c r="U1474" i="1"/>
  <c r="U1361" i="1"/>
  <c r="U1337" i="1"/>
  <c r="U1300" i="1"/>
  <c r="U1284" i="1"/>
  <c r="U1542" i="1"/>
  <c r="U1629" i="1"/>
  <c r="U1334" i="1"/>
  <c r="U1240" i="1"/>
  <c r="U1642" i="1"/>
  <c r="U1535" i="1"/>
  <c r="U1315" i="1"/>
  <c r="U1420" i="1"/>
  <c r="U1523" i="1"/>
  <c r="U1578" i="1"/>
  <c r="U1324" i="1"/>
  <c r="U1437" i="1"/>
  <c r="U1604" i="1"/>
  <c r="U1579" i="1"/>
  <c r="U1450" i="1"/>
  <c r="U1476" i="1"/>
  <c r="U1469" i="1"/>
  <c r="U1299" i="1"/>
  <c r="U1354" i="1"/>
  <c r="U1238" i="1"/>
  <c r="U1533" i="1"/>
  <c r="U1414" i="1"/>
  <c r="U1490" i="1"/>
  <c r="U1274" i="1"/>
  <c r="U1636" i="1"/>
  <c r="U1597" i="1"/>
  <c r="U1529" i="1"/>
  <c r="U1525" i="1"/>
  <c r="U1591" i="1"/>
  <c r="U1357" i="1"/>
  <c r="U1475" i="1"/>
  <c r="U1614" i="1"/>
  <c r="U1304" i="1"/>
  <c r="U1370" i="1"/>
  <c r="U1410" i="1"/>
  <c r="U1555" i="1"/>
  <c r="U1602" i="1"/>
  <c r="U1296" i="1"/>
  <c r="U1202" i="1"/>
  <c r="U1136" i="1"/>
  <c r="U1142" i="1"/>
  <c r="U1221" i="1"/>
  <c r="U1210" i="1"/>
  <c r="U1170" i="1"/>
  <c r="U1175" i="1"/>
  <c r="U1212" i="1"/>
  <c r="U1217" i="1"/>
  <c r="U1119" i="1"/>
  <c r="U1134" i="1"/>
  <c r="U1145" i="1"/>
  <c r="U1130" i="1"/>
  <c r="U1229" i="1"/>
  <c r="U1179" i="1"/>
  <c r="U1094" i="1"/>
  <c r="U1161" i="1"/>
  <c r="U1187" i="1"/>
  <c r="U996" i="1"/>
  <c r="U1057" i="1"/>
  <c r="U1078" i="1"/>
  <c r="U1052" i="1"/>
  <c r="U1016" i="1"/>
  <c r="U1073" i="1"/>
  <c r="U973" i="1"/>
  <c r="U1084" i="1"/>
  <c r="U1017" i="1"/>
  <c r="U988" i="1"/>
  <c r="U1068" i="1"/>
  <c r="U1046" i="1"/>
  <c r="U1069" i="1"/>
  <c r="U998" i="1"/>
  <c r="U984" i="1"/>
  <c r="U939" i="1"/>
  <c r="U944" i="1"/>
  <c r="U941" i="1"/>
  <c r="U964" i="1"/>
  <c r="U844" i="1"/>
  <c r="U828" i="1"/>
  <c r="U895" i="1"/>
  <c r="U898" i="1"/>
  <c r="U800" i="1"/>
  <c r="U869" i="1"/>
  <c r="U931" i="1"/>
  <c r="U927" i="1"/>
  <c r="U815" i="1"/>
  <c r="U880" i="1"/>
  <c r="Q161" i="1" a="1"/>
  <c r="Q161" i="1" s="1"/>
  <c r="Q158" i="1" a="1"/>
  <c r="Q158" i="1" s="1"/>
  <c r="Q89" i="1" a="1"/>
  <c r="Q89" i="1" s="1"/>
  <c r="Q144" i="1" a="1"/>
  <c r="Q144" i="1" s="1"/>
  <c r="Q264" i="1" a="1"/>
  <c r="Q264" i="1" s="1"/>
  <c r="Q234" i="1" a="1"/>
  <c r="Q234" i="1" s="1"/>
  <c r="Q169" i="1" a="1"/>
  <c r="Q169" i="1" s="1"/>
  <c r="Q77" i="1" a="1"/>
  <c r="Q77" i="1" s="1"/>
  <c r="Q296" i="1" a="1"/>
  <c r="Q296" i="1" s="1"/>
  <c r="Q148" i="1" a="1"/>
  <c r="Q148" i="1" s="1"/>
  <c r="Q301" i="1" a="1"/>
  <c r="Q301" i="1" s="1"/>
  <c r="Q133" i="1" a="1"/>
  <c r="Q133" i="1" s="1"/>
  <c r="Q111" i="1" a="1"/>
  <c r="Q111" i="1" s="1"/>
  <c r="Q87" i="1" a="1"/>
  <c r="Q87" i="1" s="1"/>
  <c r="Q69" i="1" a="1"/>
  <c r="Q69" i="1" s="1"/>
  <c r="Q93" i="1" a="1"/>
  <c r="Q93" i="1" s="1"/>
  <c r="Q238" i="1" a="1"/>
  <c r="Q238" i="1" s="1"/>
  <c r="Q302" i="1" a="1"/>
  <c r="Q302" i="1" s="1"/>
  <c r="Q51" i="1" a="1"/>
  <c r="Q51" i="1" s="1"/>
  <c r="Q108" i="1" a="1"/>
  <c r="Q108" i="1" s="1"/>
  <c r="Q34" i="1" a="1"/>
  <c r="Q34" i="1" s="1"/>
  <c r="Q57" i="1" a="1"/>
  <c r="Q57" i="1" s="1"/>
  <c r="Q113" i="1" a="1"/>
  <c r="Q113" i="1" s="1"/>
  <c r="Q99" i="1" a="1"/>
  <c r="Q99" i="1" s="1"/>
  <c r="Q312" i="1" a="1"/>
  <c r="Q312" i="1" s="1"/>
  <c r="Q221" i="1" a="1"/>
  <c r="Q221" i="1" s="1"/>
  <c r="Q201" i="1" a="1"/>
  <c r="Q201" i="1" s="1"/>
  <c r="Q260" i="1" a="1"/>
  <c r="Q260" i="1" s="1"/>
  <c r="Q178" i="1" a="1"/>
  <c r="Q178" i="1" s="1"/>
  <c r="Q102" i="1" a="1"/>
  <c r="Q102" i="1" s="1"/>
  <c r="Q114" i="1" a="1"/>
  <c r="Q114" i="1" s="1"/>
  <c r="Q188" i="1" a="1"/>
  <c r="Q188" i="1" s="1"/>
  <c r="Q229" i="1" a="1"/>
  <c r="Q229" i="1" s="1"/>
  <c r="Q248" i="1" a="1"/>
  <c r="Q248" i="1" s="1"/>
  <c r="Q249" i="1" a="1"/>
  <c r="Q249" i="1" s="1"/>
  <c r="Q40" i="1" a="1"/>
  <c r="Q40" i="1" s="1"/>
  <c r="N41" i="1"/>
  <c r="U891" i="1"/>
  <c r="U806" i="1"/>
  <c r="U871" i="1"/>
  <c r="U818" i="1"/>
  <c r="U876" i="1"/>
  <c r="U803" i="1"/>
  <c r="U820" i="1"/>
  <c r="U885" i="1"/>
  <c r="U568" i="1"/>
  <c r="U579" i="1"/>
  <c r="U712" i="1"/>
  <c r="U499" i="1"/>
  <c r="U725" i="1"/>
  <c r="U437" i="1"/>
  <c r="U661" i="1"/>
  <c r="U787" i="1"/>
  <c r="U709" i="1"/>
  <c r="U744" i="1"/>
  <c r="U637" i="1"/>
  <c r="U663" i="1"/>
  <c r="U587" i="1"/>
  <c r="U502" i="1"/>
  <c r="U402" i="1"/>
  <c r="U525" i="1"/>
  <c r="U689" i="1"/>
  <c r="U436" i="1"/>
  <c r="U418" i="1"/>
  <c r="U535" i="1"/>
  <c r="U590" i="1"/>
  <c r="U746" i="1"/>
  <c r="U786" i="1"/>
  <c r="U678" i="1"/>
  <c r="U782" i="1"/>
  <c r="U416" i="1"/>
  <c r="U578" i="1"/>
  <c r="U410" i="1"/>
  <c r="U449" i="1"/>
  <c r="U526" i="1"/>
  <c r="U400" i="1"/>
  <c r="U581" i="1"/>
  <c r="U482" i="1"/>
  <c r="U425" i="1"/>
  <c r="U741" i="1"/>
  <c r="U473" i="1"/>
  <c r="U593" i="1"/>
  <c r="U613" i="1"/>
  <c r="U702" i="1"/>
  <c r="U575" i="1"/>
  <c r="U714" i="1"/>
  <c r="U412" i="1"/>
  <c r="U670" i="1"/>
  <c r="U498" i="1"/>
  <c r="U778" i="1"/>
  <c r="U577" i="1"/>
  <c r="U445" i="1"/>
  <c r="U727" i="1"/>
  <c r="U731" i="1"/>
  <c r="U354" i="1"/>
  <c r="U385" i="1"/>
  <c r="U381" i="1"/>
  <c r="U364" i="1"/>
  <c r="U374" i="1"/>
  <c r="U372" i="1"/>
  <c r="U338" i="1"/>
  <c r="U357" i="1"/>
  <c r="U232" i="1"/>
  <c r="U277" i="1"/>
  <c r="U193" i="1"/>
  <c r="U171" i="1"/>
  <c r="U332" i="1"/>
  <c r="U149" i="1"/>
  <c r="U9" i="1"/>
  <c r="U212" i="1"/>
  <c r="U145" i="1"/>
  <c r="U309" i="1"/>
  <c r="U146" i="1"/>
  <c r="U270" i="1"/>
  <c r="U109" i="1"/>
  <c r="U202" i="1"/>
  <c r="U151" i="1"/>
  <c r="U78" i="1"/>
  <c r="U59" i="1"/>
  <c r="U266" i="1"/>
  <c r="U197" i="1"/>
  <c r="U295" i="1"/>
  <c r="U323" i="1"/>
  <c r="U225" i="1"/>
  <c r="P41" i="1" a="1"/>
  <c r="P41" i="1" s="1"/>
  <c r="R41" i="1" s="1"/>
  <c r="L5" i="1"/>
  <c r="N1289" i="1"/>
  <c r="P5" i="1" a="1"/>
  <c r="P5" i="1" s="1"/>
  <c r="R5" i="1" s="1"/>
  <c r="M1640" i="1"/>
  <c r="M1505" i="1"/>
  <c r="M289" i="1"/>
  <c r="U237" i="1"/>
  <c r="U230" i="1"/>
  <c r="U1428" i="1"/>
  <c r="U1281" i="1"/>
  <c r="U1537" i="1"/>
  <c r="U1326" i="1"/>
  <c r="U1461" i="1"/>
  <c r="U1627" i="1"/>
  <c r="U1567" i="1"/>
  <c r="U1374" i="1"/>
  <c r="U1190" i="1"/>
  <c r="U1116" i="1"/>
  <c r="U1100" i="1"/>
  <c r="U715" i="1"/>
  <c r="U598" i="1"/>
  <c r="U452" i="1"/>
  <c r="U455" i="1"/>
  <c r="U655" i="1"/>
  <c r="U607" i="1"/>
  <c r="U504" i="1"/>
  <c r="U466" i="1"/>
  <c r="U546" i="1"/>
  <c r="U439" i="1"/>
  <c r="U647" i="1"/>
  <c r="U636" i="1"/>
  <c r="U685" i="1"/>
  <c r="U566" i="1"/>
  <c r="U468" i="1"/>
  <c r="U630" i="1"/>
  <c r="U651" i="1"/>
  <c r="U580" i="1"/>
  <c r="U409" i="1"/>
  <c r="U448" i="1"/>
  <c r="U665" i="1"/>
  <c r="U518" i="1"/>
  <c r="U483" i="1"/>
  <c r="U438" i="1"/>
  <c r="U783" i="1"/>
  <c r="U772" i="1"/>
  <c r="U716" i="1"/>
  <c r="U641" i="1"/>
  <c r="U658" i="1"/>
  <c r="U589" i="1"/>
  <c r="U523" i="1"/>
  <c r="U586" i="1"/>
  <c r="U417" i="1"/>
  <c r="U745" i="1"/>
  <c r="U759" i="1"/>
  <c r="U627" i="1"/>
  <c r="U606" i="1"/>
  <c r="U479" i="1"/>
  <c r="U777" i="1"/>
  <c r="U618" i="1"/>
  <c r="U517" i="1"/>
  <c r="U565" i="1"/>
  <c r="U520" i="1"/>
  <c r="U542" i="1"/>
  <c r="U652" i="1"/>
  <c r="U453" i="1"/>
  <c r="U414" i="1"/>
  <c r="U784" i="1"/>
  <c r="U392" i="1"/>
  <c r="U386" i="1"/>
  <c r="U353" i="1"/>
  <c r="U361" i="1"/>
  <c r="U380" i="1"/>
  <c r="U390" i="1"/>
  <c r="U391" i="1"/>
  <c r="U359" i="1"/>
  <c r="U325" i="1"/>
  <c r="U288" i="1"/>
  <c r="U322" i="1"/>
  <c r="U157" i="1"/>
  <c r="U1880" i="1"/>
  <c r="U1907" i="1"/>
  <c r="U1898" i="1"/>
  <c r="U1904" i="1"/>
  <c r="U1858" i="1"/>
  <c r="U1873" i="1"/>
  <c r="U1827" i="1"/>
  <c r="U1775" i="1"/>
  <c r="U1756" i="1"/>
  <c r="U1741" i="1"/>
  <c r="U1722" i="1"/>
  <c r="U1665" i="1"/>
  <c r="U1717" i="1"/>
  <c r="U1692" i="1"/>
  <c r="U1657" i="1"/>
  <c r="U1673" i="1"/>
  <c r="U1678" i="1"/>
  <c r="U1707" i="1"/>
  <c r="U1714" i="1"/>
  <c r="U1683" i="1"/>
  <c r="U1637" i="1"/>
  <c r="U1360" i="1"/>
  <c r="U1433" i="1"/>
  <c r="P164" i="1" a="1"/>
  <c r="P164" i="1" s="1"/>
  <c r="R164" i="1" s="1"/>
  <c r="U1609" i="1"/>
  <c r="U1640" i="1"/>
  <c r="U1436" i="1"/>
  <c r="U1458" i="1"/>
  <c r="U1641" i="1"/>
  <c r="U1502" i="1"/>
  <c r="U1594" i="1"/>
  <c r="U1277" i="1"/>
  <c r="U1389" i="1"/>
  <c r="U1407" i="1"/>
  <c r="U1472" i="1"/>
  <c r="U1305" i="1"/>
  <c r="U1585" i="1"/>
  <c r="U1344" i="1"/>
  <c r="U1527" i="1"/>
  <c r="U1286" i="1"/>
  <c r="U1572" i="1"/>
  <c r="U1398" i="1"/>
  <c r="U1596" i="1"/>
  <c r="U1595" i="1"/>
  <c r="U1385" i="1"/>
  <c r="U1427" i="1"/>
  <c r="U1367" i="1"/>
  <c r="U1327" i="1"/>
  <c r="U1378" i="1"/>
  <c r="U1524" i="1"/>
  <c r="U1625" i="1"/>
  <c r="U1498" i="1"/>
  <c r="U1481" i="1"/>
  <c r="U1341" i="1"/>
  <c r="U1465" i="1"/>
  <c r="U1624" i="1"/>
  <c r="U1177" i="1"/>
  <c r="U1206" i="1"/>
  <c r="U1127" i="1"/>
  <c r="U1200" i="1"/>
  <c r="U1207" i="1"/>
  <c r="U1156" i="1"/>
  <c r="U1201" i="1"/>
  <c r="U1183" i="1"/>
  <c r="U1204" i="1"/>
  <c r="U1213" i="1"/>
  <c r="U1126" i="1"/>
  <c r="U1158" i="1"/>
  <c r="U1196" i="1"/>
  <c r="U1133" i="1"/>
  <c r="U1122" i="1"/>
  <c r="U1059" i="1"/>
  <c r="U1007" i="1"/>
  <c r="U1083" i="1"/>
  <c r="U974" i="1"/>
  <c r="U983" i="1"/>
  <c r="U1010" i="1"/>
  <c r="U1013" i="1"/>
  <c r="U986" i="1"/>
  <c r="U976" i="1"/>
  <c r="U1014" i="1"/>
  <c r="U1002" i="1"/>
  <c r="U1066" i="1"/>
  <c r="U1026" i="1"/>
  <c r="U1065" i="1"/>
  <c r="U1020" i="1"/>
  <c r="U967" i="1"/>
  <c r="U945" i="1"/>
  <c r="U955" i="1"/>
  <c r="U946" i="1"/>
  <c r="U863" i="1"/>
  <c r="U861" i="1"/>
  <c r="U802" i="1"/>
  <c r="U827" i="1"/>
  <c r="U825" i="1"/>
  <c r="U849" i="1"/>
  <c r="U911" i="1"/>
  <c r="U929" i="1"/>
  <c r="U835" i="1"/>
  <c r="U807" i="1"/>
  <c r="U850" i="1"/>
  <c r="U936" i="1"/>
  <c r="U866" i="1"/>
  <c r="U822" i="1"/>
  <c r="U842" i="1"/>
  <c r="U901" i="1"/>
  <c r="U926" i="1"/>
  <c r="U883" i="1"/>
  <c r="U597" i="1"/>
  <c r="L1659" i="1"/>
  <c r="L492" i="1"/>
  <c r="L551" i="1"/>
  <c r="M625" i="1"/>
  <c r="M324" i="1"/>
  <c r="M1820" i="1"/>
  <c r="N675" i="1"/>
  <c r="M1782" i="1"/>
  <c r="L1034" i="1"/>
  <c r="P299" i="1" a="1"/>
  <c r="P299" i="1" s="1"/>
  <c r="R299" i="1" s="1"/>
  <c r="U1889" i="1"/>
  <c r="U1901" i="1"/>
  <c r="U1902" i="1"/>
  <c r="U1905" i="1"/>
  <c r="U1910" i="1"/>
  <c r="U1870" i="1"/>
  <c r="U1864" i="1"/>
  <c r="U1764" i="1"/>
  <c r="U1876" i="1"/>
  <c r="U1863" i="1"/>
  <c r="U1805" i="1"/>
  <c r="U1758" i="1"/>
  <c r="U1800" i="1"/>
  <c r="U1755" i="1"/>
  <c r="U1737" i="1"/>
  <c r="U1778" i="1"/>
  <c r="U1830" i="1"/>
  <c r="U1789" i="1"/>
  <c r="U1779" i="1"/>
  <c r="U1845" i="1"/>
  <c r="U1785" i="1"/>
  <c r="U1817" i="1"/>
  <c r="U1804" i="1"/>
  <c r="U1749" i="1"/>
  <c r="U1702" i="1"/>
  <c r="U1680" i="1"/>
  <c r="U1652" i="1"/>
  <c r="U1691" i="1"/>
  <c r="U1709" i="1"/>
  <c r="U1718" i="1"/>
  <c r="U1704" i="1"/>
  <c r="U1655" i="1"/>
  <c r="U1664" i="1"/>
  <c r="U1396" i="1"/>
  <c r="U1643" i="1"/>
  <c r="U1328" i="1"/>
  <c r="U1501" i="1"/>
  <c r="U1639" i="1"/>
  <c r="U1517" i="1"/>
  <c r="U1369" i="1"/>
  <c r="U1275" i="1"/>
  <c r="U1606" i="1"/>
  <c r="U1316" i="1"/>
  <c r="U1273" i="1"/>
  <c r="U1256" i="1"/>
  <c r="U1406" i="1"/>
  <c r="U1435" i="1"/>
  <c r="U1553" i="1"/>
  <c r="U1359" i="1"/>
  <c r="U1339" i="1"/>
  <c r="U1556" i="1"/>
  <c r="U1421" i="1"/>
  <c r="U1332" i="1"/>
  <c r="U1309" i="1"/>
  <c r="U1405" i="1"/>
  <c r="U1607" i="1"/>
  <c r="U1462" i="1"/>
  <c r="U1293" i="1"/>
  <c r="U1276" i="1"/>
  <c r="U1605" i="1"/>
  <c r="U1549" i="1"/>
  <c r="U1617" i="1"/>
  <c r="U1599" i="1"/>
  <c r="U1575" i="1"/>
  <c r="L1807" i="1"/>
  <c r="M1456" i="1"/>
  <c r="N1230" i="1"/>
  <c r="N1215" i="1"/>
  <c r="P60" i="1" a="1"/>
  <c r="P60" i="1" s="1"/>
  <c r="R60" i="1" s="1"/>
  <c r="U1886" i="1"/>
  <c r="U1911" i="1"/>
  <c r="U1879" i="1"/>
  <c r="U1896" i="1"/>
  <c r="U1780" i="1"/>
  <c r="U1862" i="1"/>
  <c r="U1820" i="1"/>
  <c r="U1721" i="1"/>
  <c r="U1869" i="1"/>
  <c r="U1874" i="1"/>
  <c r="U1871" i="1"/>
  <c r="U1767" i="1"/>
  <c r="U1855" i="1"/>
  <c r="U1808" i="1"/>
  <c r="U1727" i="1"/>
  <c r="U1850" i="1"/>
  <c r="U1747" i="1"/>
  <c r="U1818" i="1"/>
  <c r="U1793" i="1"/>
  <c r="U1757" i="1"/>
  <c r="U1728" i="1"/>
  <c r="U1811" i="1"/>
  <c r="U1801" i="1"/>
  <c r="U1853" i="1"/>
  <c r="U1705" i="1"/>
  <c r="U1679" i="1"/>
  <c r="U1715" i="1"/>
  <c r="U1698" i="1"/>
  <c r="U1667" i="1"/>
  <c r="U1668" i="1"/>
  <c r="U1697" i="1"/>
  <c r="U1666" i="1"/>
  <c r="U1696" i="1"/>
  <c r="U1620" i="1"/>
  <c r="U1400" i="1"/>
  <c r="U1431" i="1"/>
  <c r="U1616" i="1"/>
  <c r="U1307" i="1"/>
  <c r="U1587" i="1"/>
  <c r="U1582" i="1"/>
  <c r="U1530" i="1"/>
  <c r="U1264" i="1"/>
  <c r="U1507" i="1"/>
  <c r="U1504" i="1"/>
  <c r="U1451" i="1"/>
  <c r="U1600" i="1"/>
  <c r="U1493" i="1"/>
  <c r="U1647" i="1"/>
  <c r="U1580" i="1"/>
  <c r="U1287" i="1"/>
  <c r="U1496" i="1"/>
  <c r="U1488" i="1"/>
  <c r="U1635" i="1"/>
  <c r="U1272" i="1"/>
  <c r="U1482" i="1"/>
  <c r="U1434" i="1"/>
  <c r="U1456" i="1"/>
  <c r="U1283" i="1"/>
  <c r="U1577" i="1"/>
  <c r="U1516" i="1"/>
  <c r="U1255" i="1"/>
  <c r="U1466" i="1"/>
  <c r="U1593" i="1"/>
  <c r="U1590" i="1"/>
  <c r="U1576" i="1"/>
  <c r="U1563" i="1"/>
  <c r="U1259" i="1"/>
  <c r="U1258" i="1"/>
  <c r="U1569" i="1"/>
  <c r="U1330" i="1"/>
  <c r="U1267" i="1"/>
  <c r="U1505" i="1"/>
  <c r="U1269" i="1"/>
  <c r="U1449" i="1"/>
  <c r="U1442" i="1"/>
  <c r="U1248" i="1"/>
  <c r="U1244" i="1"/>
  <c r="U1308" i="1"/>
  <c r="U1288" i="1"/>
  <c r="U1348" i="1"/>
  <c r="U1485" i="1"/>
  <c r="U1278" i="1"/>
  <c r="U1365" i="1"/>
  <c r="P1702" i="1" a="1"/>
  <c r="P1702" i="1" s="1"/>
  <c r="R1702" i="1" s="1"/>
  <c r="N417" i="1"/>
  <c r="M394" i="1"/>
  <c r="N11" i="1"/>
  <c r="N110" i="1"/>
  <c r="N135" i="1"/>
  <c r="L177" i="1"/>
  <c r="M1574" i="1"/>
  <c r="L801" i="1"/>
  <c r="L545" i="1"/>
  <c r="L636" i="1"/>
  <c r="M665" i="1"/>
  <c r="M431" i="1"/>
  <c r="L479" i="1"/>
  <c r="U1350" i="1"/>
  <c r="U1478" i="1"/>
  <c r="U1638" i="1"/>
  <c r="U1377" i="1"/>
  <c r="U1251" i="1"/>
  <c r="U1390" i="1"/>
  <c r="U1290" i="1"/>
  <c r="U1271" i="1"/>
  <c r="U1621" i="1"/>
  <c r="U1573" i="1"/>
  <c r="U1373" i="1"/>
  <c r="U1394" i="1"/>
  <c r="U1538" i="1"/>
  <c r="U1393" i="1"/>
  <c r="U1411" i="1"/>
  <c r="U1243" i="1"/>
  <c r="U1544" i="1"/>
  <c r="U1270" i="1"/>
  <c r="U1241" i="1"/>
  <c r="U1257" i="1"/>
  <c r="U1630" i="1"/>
  <c r="U1193" i="1"/>
  <c r="U1157" i="1"/>
  <c r="U1188" i="1"/>
  <c r="U1120" i="1"/>
  <c r="U1147" i="1"/>
  <c r="U1211" i="1"/>
  <c r="U1176" i="1"/>
  <c r="U1128" i="1"/>
  <c r="U1192" i="1"/>
  <c r="U1104" i="1"/>
  <c r="U1208" i="1"/>
  <c r="U1198" i="1"/>
  <c r="U1166" i="1"/>
  <c r="U1132" i="1"/>
  <c r="U1093" i="1"/>
  <c r="U1095" i="1"/>
  <c r="U1209" i="1"/>
  <c r="U1146" i="1"/>
  <c r="U1030" i="1"/>
  <c r="U1075" i="1"/>
  <c r="U1028" i="1"/>
  <c r="U985" i="1"/>
  <c r="U1039" i="1"/>
  <c r="U1019" i="1"/>
  <c r="U1050" i="1"/>
  <c r="U995" i="1"/>
  <c r="U1070" i="1"/>
  <c r="U1079" i="1"/>
  <c r="U1012" i="1"/>
  <c r="U1023" i="1"/>
  <c r="U1047" i="1"/>
  <c r="U987" i="1"/>
  <c r="U971" i="1"/>
  <c r="U943" i="1"/>
  <c r="U948" i="1"/>
  <c r="U966" i="1"/>
  <c r="U953" i="1"/>
  <c r="U831" i="1"/>
  <c r="U801" i="1"/>
  <c r="U913" i="1"/>
  <c r="U918" i="1"/>
  <c r="U811" i="1"/>
  <c r="U923" i="1"/>
  <c r="U896" i="1"/>
  <c r="U924" i="1"/>
  <c r="U848" i="1"/>
  <c r="U837" i="1"/>
  <c r="U856" i="1"/>
  <c r="U872" i="1"/>
  <c r="U909" i="1"/>
  <c r="U833" i="1"/>
  <c r="U878" i="1"/>
  <c r="U888" i="1"/>
  <c r="U881" i="1"/>
  <c r="U865" i="1"/>
  <c r="U791" i="1"/>
  <c r="U754" i="1"/>
  <c r="U406" i="1"/>
  <c r="U643" i="1"/>
  <c r="U514" i="1"/>
  <c r="U653" i="1"/>
  <c r="U608" i="1"/>
  <c r="U567" i="1"/>
  <c r="U551" i="1"/>
  <c r="U1611" i="1"/>
  <c r="U1325" i="1"/>
  <c r="U1160" i="1"/>
  <c r="U1169" i="1"/>
  <c r="U1106" i="1"/>
  <c r="U1173" i="1"/>
  <c r="U1111" i="1"/>
  <c r="U1096" i="1"/>
  <c r="U1214" i="1"/>
  <c r="U1144" i="1"/>
  <c r="U1092" i="1"/>
  <c r="U1110" i="1"/>
  <c r="U1135" i="1"/>
  <c r="U1205" i="1"/>
  <c r="U1180" i="1"/>
  <c r="U1203" i="1"/>
  <c r="U1131" i="1"/>
  <c r="U1139" i="1"/>
  <c r="U1216" i="1"/>
  <c r="U1123" i="1"/>
  <c r="U979" i="1"/>
  <c r="U1082" i="1"/>
  <c r="U1088" i="1"/>
  <c r="U1034" i="1"/>
  <c r="U1074" i="1"/>
  <c r="U1031" i="1"/>
  <c r="U1001" i="1"/>
  <c r="U1090" i="1"/>
  <c r="U1077" i="1"/>
  <c r="U1081" i="1"/>
  <c r="U994" i="1"/>
  <c r="U1071" i="1"/>
  <c r="U1064" i="1"/>
  <c r="U1085" i="1"/>
  <c r="U1011" i="1"/>
  <c r="U961" i="1"/>
  <c r="U962" i="1"/>
  <c r="U968" i="1"/>
  <c r="U957" i="1"/>
  <c r="U797" i="1"/>
  <c r="U836" i="1"/>
  <c r="U900" i="1"/>
  <c r="U852" i="1"/>
  <c r="U798" i="1"/>
  <c r="U932" i="1"/>
  <c r="U847" i="1"/>
  <c r="U814" i="1"/>
  <c r="U813" i="1"/>
  <c r="U935" i="1"/>
  <c r="U838" i="1"/>
  <c r="U892" i="1"/>
  <c r="U467" i="1"/>
  <c r="U515" i="1"/>
  <c r="U722" i="1"/>
  <c r="U705" i="1"/>
  <c r="U465" i="1"/>
  <c r="U755" i="1"/>
  <c r="U600" i="1"/>
  <c r="U550" i="1"/>
  <c r="U642" i="1"/>
  <c r="U631" i="1"/>
  <c r="U696" i="1"/>
  <c r="U770" i="1"/>
  <c r="U747" i="1"/>
  <c r="U457" i="1"/>
  <c r="U552" i="1"/>
  <c r="U588" i="1"/>
  <c r="U513" i="1"/>
  <c r="U611" i="1"/>
  <c r="U555" i="1"/>
  <c r="U624" i="1"/>
  <c r="U492" i="1"/>
  <c r="U621" i="1"/>
  <c r="U740" i="1"/>
  <c r="U481" i="1"/>
  <c r="U574" i="1"/>
  <c r="U750" i="1"/>
  <c r="U595" i="1"/>
  <c r="U494" i="1"/>
  <c r="U692" i="1"/>
  <c r="U730" i="1"/>
  <c r="U739" i="1"/>
  <c r="U469" i="1"/>
  <c r="U583" i="1"/>
  <c r="U610" i="1"/>
  <c r="U599" i="1"/>
  <c r="U549" i="1"/>
  <c r="U480" i="1"/>
  <c r="U691" i="1"/>
  <c r="U501" i="1"/>
  <c r="U674" i="1"/>
  <c r="U343" i="1"/>
  <c r="U351" i="1"/>
  <c r="U368" i="1"/>
  <c r="U393" i="1"/>
  <c r="U344" i="1"/>
  <c r="U373" i="1"/>
  <c r="U360" i="1"/>
  <c r="U378" i="1"/>
  <c r="U341" i="1"/>
  <c r="U280" i="1"/>
  <c r="U203" i="1"/>
  <c r="U27" i="1"/>
  <c r="U96" i="1"/>
  <c r="U183" i="1"/>
  <c r="U31" i="1"/>
  <c r="U219" i="1"/>
  <c r="U236" i="1"/>
  <c r="U86" i="1"/>
  <c r="U123" i="1"/>
  <c r="U245" i="1"/>
  <c r="U291" i="1"/>
  <c r="U199" i="1"/>
  <c r="U150" i="1"/>
  <c r="U62" i="1"/>
  <c r="U304" i="1"/>
  <c r="U13" i="1"/>
  <c r="U47" i="1"/>
  <c r="U269" i="1"/>
  <c r="U49" i="1"/>
  <c r="U274" i="1"/>
  <c r="U915" i="1"/>
  <c r="U916" i="1"/>
  <c r="U841" i="1"/>
  <c r="U899" i="1"/>
  <c r="U897" i="1"/>
  <c r="U882" i="1"/>
  <c r="U667" i="1"/>
  <c r="U557" i="1"/>
  <c r="U718" i="1"/>
  <c r="U429" i="1"/>
  <c r="U443" i="1"/>
  <c r="U507" i="1"/>
  <c r="U629" i="1"/>
  <c r="U592" i="1"/>
  <c r="U450" i="1"/>
  <c r="U428" i="1"/>
  <c r="U721" i="1"/>
  <c r="U487" i="1"/>
  <c r="U500" i="1"/>
  <c r="U734" i="1"/>
  <c r="U541" i="1"/>
  <c r="U732" i="1"/>
  <c r="U545" i="1"/>
  <c r="U508" i="1"/>
  <c r="U753" i="1"/>
  <c r="U619" i="1"/>
  <c r="U486" i="1"/>
  <c r="U762" i="1"/>
  <c r="U644" i="1"/>
  <c r="U585" i="1"/>
  <c r="U729" i="1"/>
  <c r="U484" i="1"/>
  <c r="U698" i="1"/>
  <c r="U496" i="1"/>
  <c r="U609" i="1"/>
  <c r="U733" i="1"/>
  <c r="U679" i="1"/>
  <c r="U622" i="1"/>
  <c r="U666" i="1"/>
  <c r="U648" i="1"/>
  <c r="U742" i="1"/>
  <c r="U399" i="1"/>
  <c r="U556" i="1"/>
  <c r="U528" i="1"/>
  <c r="U405" i="1"/>
  <c r="U687" i="1"/>
  <c r="U704" i="1"/>
  <c r="U435" i="1"/>
  <c r="U474" i="1"/>
  <c r="U548" i="1"/>
  <c r="U662" i="1"/>
  <c r="U677" i="1"/>
  <c r="U511" i="1"/>
  <c r="U456" i="1"/>
  <c r="U584" i="1"/>
  <c r="U342" i="1"/>
  <c r="U367" i="1"/>
  <c r="U376" i="1"/>
  <c r="U345" i="1"/>
  <c r="U347" i="1"/>
  <c r="U377" i="1"/>
  <c r="U352" i="1"/>
  <c r="U383" i="1"/>
  <c r="U29" i="1"/>
  <c r="U303" i="1"/>
  <c r="U182" i="1"/>
  <c r="U65" i="1"/>
  <c r="U287" i="1"/>
  <c r="U95" i="1"/>
  <c r="U214" i="1"/>
  <c r="U63" i="1"/>
  <c r="U328" i="1"/>
  <c r="U316" i="1"/>
  <c r="U90" i="1"/>
  <c r="U38" i="1"/>
  <c r="U126" i="1"/>
  <c r="U33" i="1"/>
  <c r="U24" i="1"/>
  <c r="U308" i="1"/>
  <c r="U52" i="1"/>
  <c r="U233" i="1"/>
  <c r="U28" i="1"/>
  <c r="U67" i="1"/>
  <c r="U324" i="1"/>
  <c r="U306" i="1"/>
  <c r="L1822" i="1"/>
  <c r="M1466" i="1"/>
  <c r="M960" i="1"/>
  <c r="M429" i="1"/>
  <c r="N592" i="1"/>
  <c r="N596" i="1"/>
  <c r="P396" i="1" a="1"/>
  <c r="P396" i="1" s="1"/>
  <c r="R396" i="1" s="1"/>
  <c r="M1614" i="1"/>
  <c r="P1170" i="1" a="1"/>
  <c r="P1170" i="1" s="1"/>
  <c r="R1170" i="1" s="1"/>
  <c r="M1110" i="1"/>
  <c r="L1365" i="1"/>
  <c r="M1103" i="1"/>
  <c r="M909" i="1"/>
  <c r="L246" i="1"/>
  <c r="M260" i="1"/>
  <c r="N1515" i="1"/>
  <c r="M1580" i="1"/>
  <c r="L519" i="1"/>
  <c r="L704" i="1"/>
  <c r="L743" i="1"/>
  <c r="L345" i="1"/>
  <c r="N1888" i="1"/>
  <c r="L1290" i="1"/>
  <c r="L804" i="1"/>
  <c r="M783" i="1"/>
  <c r="M759" i="1"/>
  <c r="M204" i="1"/>
  <c r="L1425" i="1"/>
  <c r="M1541" i="1"/>
  <c r="N1478" i="1"/>
  <c r="L1258" i="1"/>
  <c r="L1101" i="1"/>
  <c r="M918" i="1"/>
  <c r="M380" i="1"/>
  <c r="L1446" i="1"/>
  <c r="M1905" i="1"/>
  <c r="N1647" i="1"/>
  <c r="M1119" i="1"/>
  <c r="L531" i="1"/>
  <c r="M442" i="1"/>
  <c r="P317" i="1" a="1"/>
  <c r="P317" i="1" s="1"/>
  <c r="R317" i="1" s="1"/>
  <c r="M45" i="1"/>
  <c r="M1893" i="1"/>
  <c r="M1791" i="1"/>
  <c r="L1818" i="1"/>
  <c r="N1836" i="1"/>
  <c r="M1670" i="1"/>
  <c r="M1418" i="1"/>
  <c r="N1273" i="1"/>
  <c r="M1527" i="1"/>
  <c r="L1593" i="1"/>
  <c r="N1176" i="1"/>
  <c r="N976" i="1"/>
  <c r="M851" i="1"/>
  <c r="L867" i="1"/>
  <c r="M814" i="1"/>
  <c r="N922" i="1"/>
  <c r="M843" i="1"/>
  <c r="L1775" i="1"/>
  <c r="N1842" i="1"/>
  <c r="P1785" i="1" a="1"/>
  <c r="P1785" i="1" s="1"/>
  <c r="L1417" i="1"/>
  <c r="L1559" i="1"/>
  <c r="L1602" i="1"/>
  <c r="M1630" i="1"/>
  <c r="N1038" i="1"/>
  <c r="P836" i="1" a="1"/>
  <c r="P836" i="1" s="1"/>
  <c r="R836" i="1" s="1"/>
  <c r="L798" i="1"/>
  <c r="N682" i="1"/>
  <c r="P541" i="1" a="1"/>
  <c r="P541" i="1" s="1"/>
  <c r="R541" i="1" s="1"/>
  <c r="L1893" i="1"/>
  <c r="N1820" i="1"/>
  <c r="M1671" i="1"/>
  <c r="L1473" i="1"/>
  <c r="L1392" i="1"/>
  <c r="P1004" i="1" a="1"/>
  <c r="P1004" i="1" s="1"/>
  <c r="R1004" i="1" s="1"/>
  <c r="N971" i="1"/>
  <c r="N1570" i="1"/>
  <c r="L1406" i="1"/>
  <c r="N1607" i="1"/>
  <c r="L504" i="1"/>
  <c r="P970" i="1" a="1"/>
  <c r="P970" i="1" s="1"/>
  <c r="R970" i="1" s="1"/>
  <c r="P1327" i="1" a="1"/>
  <c r="P1327" i="1" s="1"/>
  <c r="R1327" i="1" s="1"/>
  <c r="P1353" i="1" a="1"/>
  <c r="P1353" i="1" s="1"/>
  <c r="R1353" i="1" s="1"/>
  <c r="M1270" i="1"/>
  <c r="L929" i="1"/>
  <c r="L904" i="1"/>
  <c r="L134" i="1"/>
  <c r="M1891" i="1"/>
  <c r="M1807" i="1"/>
  <c r="N1782" i="1"/>
  <c r="L1803" i="1"/>
  <c r="M1848" i="1"/>
  <c r="L1405" i="1"/>
  <c r="P1473" i="1" a="1"/>
  <c r="P1473" i="1" s="1"/>
  <c r="N1377" i="1"/>
  <c r="L1270" i="1"/>
  <c r="L1325" i="1"/>
  <c r="N1136" i="1"/>
  <c r="L1166" i="1"/>
  <c r="L990" i="1"/>
  <c r="L1089" i="1"/>
  <c r="L846" i="1"/>
  <c r="N1893" i="1"/>
  <c r="P1428" i="1" a="1"/>
  <c r="P1428" i="1" s="1"/>
  <c r="R1428" i="1" s="1"/>
  <c r="L1053" i="1"/>
  <c r="N959" i="1"/>
  <c r="M557" i="1"/>
  <c r="N718" i="1"/>
  <c r="N665" i="1"/>
  <c r="N380" i="1"/>
  <c r="N349" i="1"/>
  <c r="M760" i="1"/>
  <c r="N405" i="1"/>
  <c r="N516" i="1"/>
  <c r="P109" i="1" a="1"/>
  <c r="P109" i="1" s="1"/>
  <c r="R109" i="1" s="1"/>
  <c r="N20" i="1"/>
  <c r="P120" i="1" a="1"/>
  <c r="P120" i="1" s="1"/>
  <c r="R120" i="1" s="1"/>
  <c r="V1883" i="1"/>
  <c r="V1891" i="1"/>
  <c r="V1913" i="1"/>
  <c r="V1893" i="1"/>
  <c r="V1878" i="1"/>
  <c r="M20" i="1"/>
  <c r="L281" i="1"/>
  <c r="L69" i="1"/>
  <c r="M5" i="1"/>
  <c r="M404" i="1"/>
  <c r="L772" i="1"/>
  <c r="L453" i="1"/>
  <c r="L447" i="1"/>
  <c r="L456" i="1"/>
  <c r="L298" i="1"/>
  <c r="L459" i="1"/>
  <c r="L735" i="1"/>
  <c r="L480" i="1"/>
  <c r="N445" i="1"/>
  <c r="M596" i="1"/>
  <c r="L489" i="1"/>
  <c r="P656" i="1" a="1"/>
  <c r="P656" i="1" s="1"/>
  <c r="R656" i="1" s="1"/>
  <c r="L342" i="1"/>
  <c r="N325" i="1"/>
  <c r="L19" i="1"/>
  <c r="L324" i="1"/>
  <c r="L56" i="1"/>
  <c r="M11" i="1"/>
  <c r="M135" i="1"/>
  <c r="U1000" i="1"/>
  <c r="U1063" i="1"/>
  <c r="U960" i="1"/>
  <c r="U952" i="1"/>
  <c r="U940" i="1"/>
  <c r="U950" i="1"/>
  <c r="U851" i="1"/>
  <c r="U794" i="1"/>
  <c r="U832" i="1"/>
  <c r="U805" i="1"/>
  <c r="U840" i="1"/>
  <c r="U834" i="1"/>
  <c r="U857" i="1"/>
  <c r="L795" i="1"/>
  <c r="M734" i="1"/>
  <c r="L486" i="1"/>
  <c r="M652" i="1"/>
  <c r="M325" i="1"/>
  <c r="N309" i="1"/>
  <c r="P121" i="1" a="1"/>
  <c r="P121" i="1" s="1"/>
  <c r="R121" i="1" s="1"/>
  <c r="L11" i="1"/>
  <c r="U531" i="1"/>
  <c r="U491" i="1"/>
  <c r="U594" i="1"/>
  <c r="U646" i="1"/>
  <c r="U451" i="1"/>
  <c r="U756" i="1"/>
  <c r="U493" i="1"/>
  <c r="U612" i="1"/>
  <c r="U713" i="1"/>
  <c r="U632" i="1"/>
  <c r="U654" i="1"/>
  <c r="U700" i="1"/>
  <c r="U717" i="1"/>
  <c r="U404" i="1"/>
  <c r="U738" i="1"/>
  <c r="U547" i="1"/>
  <c r="U605" i="1"/>
  <c r="U488" i="1"/>
  <c r="U433" i="1"/>
  <c r="U440" i="1"/>
  <c r="U446" i="1"/>
  <c r="U766" i="1"/>
  <c r="U490" i="1"/>
  <c r="U538" i="1"/>
  <c r="U573" i="1"/>
  <c r="U789" i="1"/>
  <c r="U686" i="1"/>
  <c r="U664" i="1"/>
  <c r="U423" i="1"/>
  <c r="U614" i="1"/>
  <c r="U743" i="1"/>
  <c r="U408" i="1"/>
  <c r="U422" i="1"/>
  <c r="U711" i="1"/>
  <c r="U447" i="1"/>
  <c r="U693" i="1"/>
  <c r="U671" i="1"/>
  <c r="U339" i="1"/>
  <c r="U369" i="1"/>
  <c r="U336" i="1"/>
  <c r="U362" i="1"/>
  <c r="U397" i="1"/>
  <c r="U396" i="1"/>
  <c r="U356" i="1"/>
  <c r="U387" i="1"/>
  <c r="U153" i="1"/>
  <c r="U331" i="1"/>
  <c r="U273" i="1"/>
  <c r="U213" i="1"/>
  <c r="U155" i="1"/>
  <c r="U241" i="1"/>
  <c r="U257" i="1"/>
  <c r="U15" i="1"/>
  <c r="U286" i="1"/>
  <c r="U299" i="1"/>
  <c r="U116" i="1"/>
  <c r="U294" i="1"/>
  <c r="U179" i="1"/>
  <c r="U228" i="1"/>
  <c r="U140" i="1"/>
  <c r="U154" i="1"/>
  <c r="U54" i="1"/>
  <c r="U292" i="1"/>
  <c r="U329" i="1"/>
  <c r="U263" i="1"/>
  <c r="U180" i="1"/>
  <c r="N544" i="1"/>
  <c r="M731" i="1"/>
  <c r="M338" i="1"/>
  <c r="L325" i="1"/>
  <c r="N232" i="1"/>
  <c r="N65" i="1"/>
  <c r="V1770" i="1"/>
  <c r="V1762" i="1"/>
  <c r="V1837" i="1"/>
  <c r="V1825" i="1"/>
  <c r="V1733" i="1"/>
  <c r="V1846" i="1"/>
  <c r="V1814" i="1"/>
  <c r="V1851" i="1"/>
  <c r="V1798" i="1"/>
  <c r="V1765" i="1"/>
  <c r="V1751" i="1"/>
  <c r="V1838" i="1"/>
  <c r="V1819" i="1"/>
  <c r="V1763" i="1"/>
  <c r="V1790" i="1"/>
  <c r="V1854" i="1"/>
  <c r="V1743" i="1"/>
  <c r="V1745" i="1"/>
  <c r="V1839" i="1"/>
  <c r="V1816" i="1"/>
  <c r="V1663" i="1"/>
  <c r="V1650" i="1"/>
  <c r="V1694" i="1"/>
  <c r="V1669" i="1"/>
  <c r="V1651" i="1"/>
  <c r="V1706" i="1"/>
  <c r="V1716" i="1"/>
  <c r="V1654" i="1"/>
  <c r="V1236" i="1"/>
  <c r="V1425" i="1"/>
  <c r="V1336" i="1"/>
  <c r="V1242" i="1"/>
  <c r="V1541" i="1"/>
  <c r="V1540" i="1"/>
  <c r="V1489" i="1"/>
  <c r="V1618" i="1"/>
  <c r="V1401" i="1"/>
  <c r="V1312" i="1"/>
  <c r="V1418" i="1"/>
  <c r="V1545" i="1"/>
  <c r="V1559" i="1"/>
  <c r="V1518" i="1"/>
  <c r="V1268" i="1"/>
  <c r="V1515" i="1"/>
  <c r="V1279" i="1"/>
  <c r="V1375" i="1"/>
  <c r="V1254" i="1"/>
  <c r="V1285" i="1"/>
  <c r="V1444" i="1"/>
  <c r="V1313" i="1"/>
  <c r="V1479" i="1"/>
  <c r="V1499" i="1"/>
  <c r="V1608" i="1"/>
  <c r="V1568" i="1"/>
  <c r="V1383" i="1"/>
  <c r="V1628" i="1"/>
  <c r="V1510" i="1"/>
  <c r="V1497" i="1"/>
  <c r="V1386" i="1"/>
  <c r="V1455" i="1"/>
  <c r="V1366" i="1"/>
  <c r="V1353" i="1"/>
  <c r="V1571" i="1"/>
  <c r="V1506" i="1"/>
  <c r="V1508" i="1"/>
  <c r="V1521" i="1"/>
  <c r="V1280" i="1"/>
  <c r="V1395" i="1"/>
  <c r="V1546" i="1"/>
  <c r="V1584" i="1"/>
  <c r="V1520" i="1"/>
  <c r="V1352" i="1"/>
  <c r="V1448" i="1"/>
  <c r="V1565" i="1"/>
  <c r="V1237" i="1"/>
  <c r="V1404" i="1"/>
  <c r="V1601" i="1"/>
  <c r="V1554" i="1"/>
  <c r="V1589" i="1"/>
  <c r="V1487" i="1"/>
  <c r="V1137" i="1"/>
  <c r="V1167" i="1"/>
  <c r="V1230" i="1"/>
  <c r="V1191" i="1"/>
  <c r="V1112" i="1"/>
  <c r="P1817" i="1" a="1"/>
  <c r="P1817" i="1" s="1"/>
  <c r="R1817" i="1" s="1"/>
  <c r="M1802" i="1"/>
  <c r="M1741" i="1"/>
  <c r="N1680" i="1"/>
  <c r="L1717" i="1"/>
  <c r="N1641" i="1"/>
  <c r="M1368" i="1"/>
  <c r="M1405" i="1"/>
  <c r="M1376" i="1"/>
  <c r="P1010" i="1" a="1"/>
  <c r="P1010" i="1" s="1"/>
  <c r="R1010" i="1" s="1"/>
  <c r="P1671" i="1" a="1"/>
  <c r="P1671" i="1" s="1"/>
  <c r="R1671" i="1" s="1"/>
  <c r="N1425" i="1"/>
  <c r="N1417" i="1"/>
  <c r="N1545" i="1"/>
  <c r="N1413" i="1"/>
  <c r="M1387" i="1"/>
  <c r="M1403" i="1"/>
  <c r="P1632" i="1" a="1"/>
  <c r="P1632" i="1" s="1"/>
  <c r="R1632" i="1" s="1"/>
  <c r="L1106" i="1"/>
  <c r="L1170" i="1"/>
  <c r="N1192" i="1"/>
  <c r="P551" i="1" a="1"/>
  <c r="P551" i="1" s="1"/>
  <c r="R551" i="1" s="1"/>
  <c r="L1777" i="1"/>
  <c r="L1778" i="1"/>
  <c r="M1786" i="1"/>
  <c r="M1673" i="1"/>
  <c r="M1425" i="1"/>
  <c r="M1582" i="1"/>
  <c r="M1275" i="1"/>
  <c r="N1338" i="1"/>
  <c r="P1344" i="1" a="1"/>
  <c r="P1344" i="1" s="1"/>
  <c r="R1344" i="1" s="1"/>
  <c r="M1419" i="1"/>
  <c r="L1314" i="1"/>
  <c r="M1007" i="1"/>
  <c r="L1060" i="1"/>
  <c r="L1018" i="1"/>
  <c r="L907" i="1"/>
  <c r="L1654" i="1"/>
  <c r="P1462" i="1" a="1"/>
  <c r="P1462" i="1" s="1"/>
  <c r="R1462" i="1" s="1"/>
  <c r="N1390" i="1"/>
  <c r="M1615" i="1"/>
  <c r="L1477" i="1"/>
  <c r="P1611" i="1" a="1"/>
  <c r="P1611" i="1" s="1"/>
  <c r="R1611" i="1" s="1"/>
  <c r="M1167" i="1"/>
  <c r="P1215" i="1" a="1"/>
  <c r="P1215" i="1" s="1"/>
  <c r="R1215" i="1" s="1"/>
  <c r="M1195" i="1"/>
  <c r="N1178" i="1"/>
  <c r="M1162" i="1"/>
  <c r="M1030" i="1"/>
  <c r="L1765" i="1"/>
  <c r="N1835" i="1"/>
  <c r="P1717" i="1" a="1"/>
  <c r="P1717" i="1" s="1"/>
  <c r="R1717" i="1" s="1"/>
  <c r="L1590" i="1"/>
  <c r="P1250" i="1" a="1"/>
  <c r="P1250" i="1" s="1"/>
  <c r="N1304" i="1"/>
  <c r="L1798" i="1"/>
  <c r="N1812" i="1"/>
  <c r="L1839" i="1"/>
  <c r="L1762" i="1"/>
  <c r="N1775" i="1"/>
  <c r="M1835" i="1"/>
  <c r="M1869" i="1"/>
  <c r="M1715" i="1"/>
  <c r="L1708" i="1"/>
  <c r="M1677" i="1"/>
  <c r="N1643" i="1"/>
  <c r="L1242" i="1"/>
  <c r="L1541" i="1"/>
  <c r="N1517" i="1"/>
  <c r="M1633" i="1"/>
  <c r="M1472" i="1"/>
  <c r="N1285" i="1"/>
  <c r="N1305" i="1"/>
  <c r="M1476" i="1"/>
  <c r="L1430" i="1"/>
  <c r="L1443" i="1"/>
  <c r="L1358" i="1"/>
  <c r="L1251" i="1"/>
  <c r="N1557" i="1"/>
  <c r="P1158" i="1" a="1"/>
  <c r="P1158" i="1" s="1"/>
  <c r="R1158" i="1" s="1"/>
  <c r="P975" i="1" a="1"/>
  <c r="P975" i="1" s="1"/>
  <c r="R975" i="1" s="1"/>
  <c r="N984" i="1"/>
  <c r="P814" i="1" a="1"/>
  <c r="P814" i="1" s="1"/>
  <c r="R814" i="1" s="1"/>
  <c r="L1834" i="1"/>
  <c r="P1779" i="1" a="1"/>
  <c r="P1779" i="1" s="1"/>
  <c r="R1779" i="1" s="1"/>
  <c r="N1732" i="1"/>
  <c r="M1771" i="1"/>
  <c r="M1886" i="1"/>
  <c r="N1862" i="1"/>
  <c r="N1764" i="1"/>
  <c r="M1775" i="1"/>
  <c r="M1732" i="1"/>
  <c r="M1737" i="1"/>
  <c r="N1810" i="1"/>
  <c r="L1792" i="1"/>
  <c r="L1725" i="1"/>
  <c r="M1769" i="1"/>
  <c r="N1716" i="1"/>
  <c r="P1436" i="1" a="1"/>
  <c r="P1436" i="1" s="1"/>
  <c r="R1436" i="1" s="1"/>
  <c r="L1633" i="1"/>
  <c r="L1273" i="1"/>
  <c r="P1279" i="1" a="1"/>
  <c r="P1279" i="1" s="1"/>
  <c r="R1279" i="1" s="1"/>
  <c r="M1305" i="1"/>
  <c r="M1412" i="1"/>
  <c r="M1548" i="1"/>
  <c r="N1388" i="1"/>
  <c r="N1466" i="1"/>
  <c r="N1318" i="1"/>
  <c r="L1543" i="1"/>
  <c r="P1270" i="1" a="1"/>
  <c r="P1270" i="1" s="1"/>
  <c r="R1270" i="1" s="1"/>
  <c r="L1195" i="1"/>
  <c r="L1225" i="1"/>
  <c r="L956" i="1"/>
  <c r="L941" i="1"/>
  <c r="L871" i="1"/>
  <c r="N1911" i="1"/>
  <c r="P1893" i="1" a="1"/>
  <c r="P1893" i="1" s="1"/>
  <c r="R1893" i="1" s="1"/>
  <c r="M1770" i="1"/>
  <c r="M1870" i="1"/>
  <c r="M1862" i="1"/>
  <c r="N1750" i="1"/>
  <c r="M1810" i="1"/>
  <c r="N1802" i="1"/>
  <c r="M1804" i="1"/>
  <c r="N1741" i="1"/>
  <c r="N1672" i="1"/>
  <c r="M1685" i="1"/>
  <c r="P1662" i="1" a="1"/>
  <c r="P1662" i="1" s="1"/>
  <c r="R1662" i="1" s="1"/>
  <c r="M1678" i="1"/>
  <c r="M1716" i="1"/>
  <c r="N1418" i="1"/>
  <c r="N1277" i="1"/>
  <c r="P1196" i="1" a="1"/>
  <c r="P1196" i="1" s="1"/>
  <c r="R1196" i="1" s="1"/>
  <c r="M1041" i="1"/>
  <c r="L1000" i="1"/>
  <c r="P960" i="1" a="1"/>
  <c r="P960" i="1" s="1"/>
  <c r="R960" i="1" s="1"/>
  <c r="M940" i="1"/>
  <c r="P957" i="1" a="1"/>
  <c r="P957" i="1" s="1"/>
  <c r="R957" i="1" s="1"/>
  <c r="N909" i="1"/>
  <c r="N799" i="1"/>
  <c r="L464" i="1"/>
  <c r="M719" i="1"/>
  <c r="P607" i="1" a="1"/>
  <c r="P607" i="1" s="1"/>
  <c r="R607" i="1" s="1"/>
  <c r="N430" i="1"/>
  <c r="N563" i="1"/>
  <c r="N601" i="1"/>
  <c r="P645" i="1" a="1"/>
  <c r="P645" i="1" s="1"/>
  <c r="R645" i="1" s="1"/>
  <c r="M638" i="1"/>
  <c r="P746" i="1" a="1"/>
  <c r="P746" i="1" s="1"/>
  <c r="R746" i="1" s="1"/>
  <c r="P786" i="1" a="1"/>
  <c r="P786" i="1" s="1"/>
  <c r="R786" i="1" s="1"/>
  <c r="M687" i="1"/>
  <c r="M618" i="1"/>
  <c r="N727" i="1"/>
  <c r="P325" i="1" a="1"/>
  <c r="P325" i="1" s="1"/>
  <c r="R325" i="1" s="1"/>
  <c r="M280" i="1"/>
  <c r="N95" i="1"/>
  <c r="N278" i="1"/>
  <c r="P122" i="1" a="1"/>
  <c r="P122" i="1" s="1"/>
  <c r="N324" i="1"/>
  <c r="N206" i="1"/>
  <c r="L305" i="1"/>
  <c r="M60" i="1"/>
  <c r="U1908" i="1"/>
  <c r="U1906" i="1"/>
  <c r="U1912" i="1"/>
  <c r="U1899" i="1"/>
  <c r="U1885" i="1"/>
  <c r="U1760" i="1"/>
  <c r="U1866" i="1"/>
  <c r="U1731" i="1"/>
  <c r="U1748" i="1"/>
  <c r="U1799" i="1"/>
  <c r="U1796" i="1"/>
  <c r="U1867" i="1"/>
  <c r="U1750" i="1"/>
  <c r="U1832" i="1"/>
  <c r="U1852" i="1"/>
  <c r="U1771" i="1"/>
  <c r="U1840" i="1"/>
  <c r="U1841" i="1"/>
  <c r="U1730" i="1"/>
  <c r="U1773" i="1"/>
  <c r="U1803" i="1"/>
  <c r="U1788" i="1"/>
  <c r="U1848" i="1"/>
  <c r="U1725" i="1"/>
  <c r="U1769" i="1"/>
  <c r="U1670" i="1"/>
  <c r="U1672" i="1"/>
  <c r="U1699" i="1"/>
  <c r="U1713" i="1"/>
  <c r="U1689" i="1"/>
  <c r="U1695" i="1"/>
  <c r="U1688" i="1"/>
  <c r="U1677" i="1"/>
  <c r="U1570" i="1"/>
  <c r="U1464" i="1"/>
  <c r="U1329" i="1"/>
  <c r="U1560" i="1"/>
  <c r="U1519" i="1"/>
  <c r="U1265" i="1"/>
  <c r="U1391" i="1"/>
  <c r="U1452" i="1"/>
  <c r="U1331" i="1"/>
  <c r="U1384" i="1"/>
  <c r="U1445" i="1"/>
  <c r="U1349" i="1"/>
  <c r="U1338" i="1"/>
  <c r="U1381" i="1"/>
  <c r="U1619" i="1"/>
  <c r="U1387" i="1"/>
  <c r="U1440" i="1"/>
  <c r="U1603" i="1"/>
  <c r="U1562" i="1"/>
  <c r="U1432" i="1"/>
  <c r="U1500" i="1"/>
  <c r="U1522" i="1"/>
  <c r="U1363" i="1"/>
  <c r="U1483" i="1"/>
  <c r="U1626" i="1"/>
  <c r="U1552" i="1"/>
  <c r="U1511" i="1"/>
  <c r="U1415" i="1"/>
  <c r="U1323" i="1"/>
  <c r="U1561" i="1"/>
  <c r="U1623" i="1"/>
  <c r="U1586" i="1"/>
  <c r="U1528" i="1"/>
  <c r="U1335" i="1"/>
  <c r="U1247" i="1"/>
  <c r="U1301" i="1"/>
  <c r="U1351" i="1"/>
  <c r="U1581" i="1"/>
  <c r="U1333" i="1"/>
  <c r="U1346" i="1"/>
  <c r="U1355" i="1"/>
  <c r="U1598" i="1"/>
  <c r="U1392" i="1"/>
  <c r="U1291" i="1"/>
  <c r="U1379" i="1"/>
  <c r="U1564" i="1"/>
  <c r="U1266" i="1"/>
  <c r="U1646" i="1"/>
  <c r="U1376" i="1"/>
  <c r="U1260" i="1"/>
  <c r="U1399" i="1"/>
  <c r="U1566" i="1"/>
  <c r="U1223" i="1"/>
  <c r="U1189" i="1"/>
  <c r="U1109" i="1"/>
  <c r="U1182" i="1"/>
  <c r="U1113" i="1"/>
  <c r="U1114" i="1"/>
  <c r="U1115" i="1"/>
  <c r="U1234" i="1"/>
  <c r="U1143" i="1"/>
  <c r="U1185" i="1"/>
  <c r="U1226" i="1"/>
  <c r="U1225" i="1"/>
  <c r="U1199" i="1"/>
  <c r="U1227" i="1"/>
  <c r="U1102" i="1"/>
  <c r="U1162" i="1"/>
  <c r="U1129" i="1"/>
  <c r="U1151" i="1"/>
  <c r="U977" i="1"/>
  <c r="U997" i="1"/>
  <c r="U1049" i="1"/>
  <c r="U1080" i="1"/>
  <c r="U980" i="1"/>
  <c r="U1051" i="1"/>
  <c r="U1035" i="1"/>
  <c r="U1048" i="1"/>
  <c r="U1015" i="1"/>
  <c r="U1025" i="1"/>
  <c r="U1037" i="1"/>
  <c r="U992" i="1"/>
  <c r="U1009" i="1"/>
  <c r="U1089" i="1"/>
  <c r="U1022" i="1"/>
  <c r="U963" i="1"/>
  <c r="U947" i="1"/>
  <c r="U956" i="1"/>
  <c r="U951" i="1"/>
  <c r="U839" i="1"/>
  <c r="U826" i="1"/>
  <c r="U907" i="1"/>
  <c r="U903" i="1"/>
  <c r="U906" i="1"/>
  <c r="U905" i="1"/>
  <c r="U902" i="1"/>
  <c r="U875" i="1"/>
  <c r="U890" i="1"/>
  <c r="U854" i="1"/>
  <c r="U908" i="1"/>
  <c r="U914" i="1"/>
  <c r="U904" i="1"/>
  <c r="U864" i="1"/>
  <c r="U877" i="1"/>
  <c r="U886" i="1"/>
  <c r="U829" i="1"/>
  <c r="U860" i="1"/>
  <c r="U719" i="1"/>
  <c r="U576" i="1"/>
  <c r="U554" i="1"/>
  <c r="U751" i="1"/>
  <c r="U529" i="1"/>
  <c r="U681" i="1"/>
  <c r="U793" i="1"/>
  <c r="U620" i="1"/>
  <c r="U723" i="1"/>
  <c r="U582" i="1"/>
  <c r="U563" i="1"/>
  <c r="U604" i="1"/>
  <c r="U530" i="1"/>
  <c r="U785" i="1"/>
  <c r="U617" i="1"/>
  <c r="U660" i="1"/>
  <c r="U775" i="1"/>
  <c r="U645" i="1"/>
  <c r="U694" i="1"/>
  <c r="U728" i="1"/>
  <c r="U650" i="1"/>
  <c r="U524" i="1"/>
  <c r="U463" i="1"/>
  <c r="U707" i="1"/>
  <c r="U462" i="1"/>
  <c r="U415" i="1"/>
  <c r="U476" i="1"/>
  <c r="U737" i="1"/>
  <c r="U669" i="1"/>
  <c r="U471" i="1"/>
  <c r="U788" i="1"/>
  <c r="U478" i="1"/>
  <c r="U616" i="1"/>
  <c r="U475" i="1"/>
  <c r="U773" i="1"/>
  <c r="U695" i="1"/>
  <c r="U736" i="1"/>
  <c r="U668" i="1"/>
  <c r="U635" i="1"/>
  <c r="U680" i="1"/>
  <c r="U690" i="1"/>
  <c r="U602" i="1"/>
  <c r="U763" i="1"/>
  <c r="U640" i="1"/>
  <c r="U708" i="1"/>
  <c r="U544" i="1"/>
  <c r="U559" i="1"/>
  <c r="U603" i="1"/>
  <c r="U676" i="1"/>
  <c r="U768" i="1"/>
  <c r="U334" i="1"/>
  <c r="U335" i="1"/>
  <c r="U337" i="1"/>
  <c r="U366" i="1"/>
  <c r="U370" i="1"/>
  <c r="U379" i="1"/>
  <c r="U358" i="1"/>
  <c r="U363" i="1"/>
  <c r="U293" i="1"/>
  <c r="U118" i="1"/>
  <c r="U276" i="1"/>
  <c r="U297" i="1"/>
  <c r="U200" i="1"/>
  <c r="U174" i="1"/>
  <c r="U159" i="1"/>
  <c r="U251" i="1"/>
  <c r="U112" i="1"/>
  <c r="U82" i="1"/>
  <c r="U261" i="1"/>
  <c r="U32" i="1"/>
  <c r="U205" i="1"/>
  <c r="U177" i="1"/>
  <c r="V1882" i="1"/>
  <c r="V1890" i="1"/>
  <c r="V1900" i="1"/>
  <c r="V1915" i="1"/>
  <c r="V1903" i="1"/>
  <c r="V1766" i="1"/>
  <c r="V1847" i="1"/>
  <c r="V1776" i="1"/>
  <c r="V1835" i="1"/>
  <c r="V1849" i="1"/>
  <c r="V1807" i="1"/>
  <c r="V1782" i="1"/>
  <c r="V1875" i="1"/>
  <c r="V1732" i="1"/>
  <c r="V1813" i="1"/>
  <c r="V1810" i="1"/>
  <c r="V1857" i="1"/>
  <c r="V1724" i="1"/>
  <c r="V1736" i="1"/>
  <c r="V1844" i="1"/>
  <c r="V1739" i="1"/>
  <c r="V1809" i="1"/>
  <c r="V1806" i="1"/>
  <c r="V1726" i="1"/>
  <c r="V1860" i="1"/>
  <c r="V1671" i="1"/>
  <c r="V1712" i="1"/>
  <c r="V1703" i="1"/>
  <c r="V1656" i="1"/>
  <c r="V1662" i="1"/>
  <c r="V1660" i="1"/>
  <c r="V1676" i="1"/>
  <c r="V1674" i="1"/>
  <c r="V1321" i="1"/>
  <c r="V1447" i="1"/>
  <c r="V1429" i="1"/>
  <c r="V1470" i="1"/>
  <c r="V1492" i="1"/>
  <c r="V1574" i="1"/>
  <c r="V1495" i="1"/>
  <c r="V1645" i="1"/>
  <c r="V1306" i="1"/>
  <c r="V1547" i="1"/>
  <c r="V1372" i="1"/>
  <c r="V1298" i="1"/>
  <c r="V1438" i="1"/>
  <c r="V1463" i="1"/>
  <c r="V1413" i="1"/>
  <c r="V1317" i="1"/>
  <c r="V1416" i="1"/>
  <c r="V1532" i="1"/>
  <c r="V1253" i="1"/>
  <c r="V1480" i="1"/>
  <c r="V1412" i="1"/>
  <c r="V1342" i="1"/>
  <c r="V1246" i="1"/>
  <c r="V1548" i="1"/>
  <c r="V1388" i="1"/>
  <c r="V1362" i="1"/>
  <c r="V1294" i="1"/>
  <c r="V1345" i="1"/>
  <c r="V1539" i="1"/>
  <c r="V1318" i="1"/>
  <c r="V1592" i="1"/>
  <c r="V1419" i="1"/>
  <c r="V1583" i="1"/>
  <c r="V1430" i="1"/>
  <c r="V1443" i="1"/>
  <c r="V1424" i="1"/>
  <c r="V1557" i="1"/>
  <c r="V1514" i="1"/>
  <c r="V1297" i="1"/>
  <c r="V1408" i="1"/>
  <c r="V1423" i="1"/>
  <c r="V1550" i="1"/>
  <c r="V1303" i="1"/>
  <c r="V1262" i="1"/>
  <c r="V1263" i="1"/>
  <c r="V1486" i="1"/>
  <c r="V1314" i="1"/>
  <c r="V1615" i="1"/>
  <c r="V1491" i="1"/>
  <c r="V1340" i="1"/>
  <c r="V1459" i="1"/>
  <c r="V1467" i="1"/>
  <c r="V1099" i="1"/>
  <c r="V1107" i="1"/>
  <c r="V1197" i="1"/>
  <c r="P406" i="1" a="1"/>
  <c r="P406" i="1" s="1"/>
  <c r="R406" i="1" s="1"/>
  <c r="M430" i="1"/>
  <c r="P566" i="1" a="1"/>
  <c r="P566" i="1" s="1"/>
  <c r="R566" i="1" s="1"/>
  <c r="M601" i="1"/>
  <c r="M649" i="1"/>
  <c r="P368" i="1" a="1"/>
  <c r="P368" i="1" s="1"/>
  <c r="R368" i="1" s="1"/>
  <c r="M381" i="1"/>
  <c r="M206" i="1"/>
  <c r="V1125" i="1"/>
  <c r="V1215" i="1"/>
  <c r="V1105" i="1"/>
  <c r="V1121" i="1"/>
  <c r="V1168" i="1"/>
  <c r="V1148" i="1"/>
  <c r="V1165" i="1"/>
  <c r="V1091" i="1"/>
  <c r="V1218" i="1"/>
  <c r="V1150" i="1"/>
  <c r="P273" i="1" a="1"/>
  <c r="P273" i="1" s="1"/>
  <c r="R273" i="1" s="1"/>
  <c r="L638" i="1"/>
  <c r="N657" i="1"/>
  <c r="P575" i="1" a="1"/>
  <c r="P575" i="1" s="1"/>
  <c r="R575" i="1" s="1"/>
  <c r="L389" i="1"/>
  <c r="P65" i="1" a="1"/>
  <c r="P65" i="1" s="1"/>
  <c r="R65" i="1" s="1"/>
  <c r="L70" i="1"/>
  <c r="L259" i="1"/>
  <c r="P256" i="1" a="1"/>
  <c r="P256" i="1" s="1"/>
  <c r="R256" i="1" s="1"/>
  <c r="P281" i="1" a="1"/>
  <c r="P281" i="1" s="1"/>
  <c r="R281" i="1" s="1"/>
  <c r="L295" i="1"/>
  <c r="P18" i="1" a="1"/>
  <c r="P18" i="1" s="1"/>
  <c r="R18" i="1" s="1"/>
  <c r="L229" i="1"/>
  <c r="L176" i="1"/>
  <c r="L279" i="1"/>
  <c r="L857" i="1"/>
  <c r="P833" i="1" a="1"/>
  <c r="P833" i="1" s="1"/>
  <c r="N803" i="1"/>
  <c r="P563" i="1" a="1"/>
  <c r="P563" i="1" s="1"/>
  <c r="N685" i="1"/>
  <c r="P758" i="1" a="1"/>
  <c r="P758" i="1" s="1"/>
  <c r="R758" i="1" s="1"/>
  <c r="L654" i="1"/>
  <c r="M692" i="1"/>
  <c r="P495" i="1" a="1"/>
  <c r="P495" i="1" s="1"/>
  <c r="R495" i="1" s="1"/>
  <c r="L521" i="1"/>
  <c r="L351" i="1"/>
  <c r="L145" i="1"/>
  <c r="P318" i="1" a="1"/>
  <c r="P318" i="1" s="1"/>
  <c r="R318" i="1" s="1"/>
  <c r="N270" i="1"/>
  <c r="P154" i="1" a="1"/>
  <c r="P154" i="1" s="1"/>
  <c r="R154" i="1" s="1"/>
  <c r="L167" i="1"/>
  <c r="N207" i="1"/>
  <c r="L152" i="1"/>
  <c r="N1074" i="1"/>
  <c r="M1038" i="1"/>
  <c r="P986" i="1" a="1"/>
  <c r="P986" i="1" s="1"/>
  <c r="R986" i="1" s="1"/>
  <c r="M1068" i="1"/>
  <c r="L1071" i="1"/>
  <c r="N958" i="1"/>
  <c r="L913" i="1"/>
  <c r="P902" i="1" a="1"/>
  <c r="P902" i="1" s="1"/>
  <c r="R902" i="1" s="1"/>
  <c r="M888" i="1"/>
  <c r="L562" i="1"/>
  <c r="P432" i="1" a="1"/>
  <c r="P432" i="1" s="1"/>
  <c r="R432" i="1" s="1"/>
  <c r="L721" i="1"/>
  <c r="L536" i="1"/>
  <c r="L785" i="1"/>
  <c r="L700" i="1"/>
  <c r="L403" i="1"/>
  <c r="L621" i="1"/>
  <c r="M742" i="1"/>
  <c r="P741" i="1" a="1"/>
  <c r="P741" i="1" s="1"/>
  <c r="R741" i="1" s="1"/>
  <c r="P670" i="1" a="1"/>
  <c r="P670" i="1" s="1"/>
  <c r="R670" i="1" s="1"/>
  <c r="L542" i="1"/>
  <c r="L355" i="1"/>
  <c r="M65" i="1"/>
  <c r="P126" i="1" a="1"/>
  <c r="P126" i="1" s="1"/>
  <c r="R126" i="1" s="1"/>
  <c r="L230" i="1"/>
  <c r="L49" i="1"/>
  <c r="M75" i="1"/>
  <c r="L71" i="1"/>
  <c r="L204" i="1"/>
  <c r="N1516" i="1"/>
  <c r="L1586" i="1"/>
  <c r="N1583" i="1"/>
  <c r="L1354" i="1"/>
  <c r="N1259" i="1"/>
  <c r="N1443" i="1"/>
  <c r="N1247" i="1"/>
  <c r="M1357" i="1"/>
  <c r="M1475" i="1"/>
  <c r="N1142" i="1"/>
  <c r="L1155" i="1"/>
  <c r="M1220" i="1"/>
  <c r="M1074" i="1"/>
  <c r="N1012" i="1"/>
  <c r="P967" i="1" a="1"/>
  <c r="P967" i="1" s="1"/>
  <c r="R967" i="1" s="1"/>
  <c r="M867" i="1"/>
  <c r="N923" i="1"/>
  <c r="L915" i="1"/>
  <c r="M833" i="1"/>
  <c r="L822" i="1"/>
  <c r="M688" i="1"/>
  <c r="M468" i="1"/>
  <c r="P775" i="1" a="1"/>
  <c r="P775" i="1" s="1"/>
  <c r="R775" i="1" s="1"/>
  <c r="L547" i="1"/>
  <c r="M789" i="1"/>
  <c r="M392" i="1"/>
  <c r="N385" i="1"/>
  <c r="N193" i="1"/>
  <c r="L285" i="1"/>
  <c r="N9" i="1"/>
  <c r="P316" i="1" a="1"/>
  <c r="P316" i="1" s="1"/>
  <c r="R316" i="1" s="1"/>
  <c r="P3" i="1" a="1"/>
  <c r="P3" i="1" s="1"/>
  <c r="R3" i="1" s="1"/>
  <c r="N67" i="1"/>
  <c r="M104" i="1"/>
  <c r="M50" i="1"/>
  <c r="N1003" i="1"/>
  <c r="M992" i="1"/>
  <c r="L1011" i="1"/>
  <c r="N949" i="1"/>
  <c r="M923" i="1"/>
  <c r="N916" i="1"/>
  <c r="P808" i="1" a="1"/>
  <c r="P808" i="1" s="1"/>
  <c r="R808" i="1" s="1"/>
  <c r="L843" i="1"/>
  <c r="N719" i="1"/>
  <c r="N744" i="1"/>
  <c r="L413" i="1"/>
  <c r="P772" i="1" a="1"/>
  <c r="P772" i="1" s="1"/>
  <c r="R772" i="1" s="1"/>
  <c r="M555" i="1"/>
  <c r="N411" i="1"/>
  <c r="N538" i="1"/>
  <c r="L469" i="1"/>
  <c r="P572" i="1" a="1"/>
  <c r="P572" i="1" s="1"/>
  <c r="R572" i="1" s="1"/>
  <c r="M352" i="1"/>
  <c r="L232" i="1"/>
  <c r="N303" i="1"/>
  <c r="M193" i="1"/>
  <c r="P98" i="1" a="1"/>
  <c r="P98" i="1" s="1"/>
  <c r="R98" i="1" s="1"/>
  <c r="L187" i="1"/>
  <c r="M10" i="1"/>
  <c r="V1178" i="1"/>
  <c r="V1164" i="1"/>
  <c r="V1181" i="1"/>
  <c r="V1036" i="1"/>
  <c r="V1021" i="1"/>
  <c r="V991" i="1"/>
  <c r="V1056" i="1"/>
  <c r="V975" i="1"/>
  <c r="V1029" i="1"/>
  <c r="V1038" i="1"/>
  <c r="V1041" i="1"/>
  <c r="V1018" i="1"/>
  <c r="V1040" i="1"/>
  <c r="V1054" i="1"/>
  <c r="V1061" i="1"/>
  <c r="V1033" i="1"/>
  <c r="V999" i="1"/>
  <c r="V1004" i="1"/>
  <c r="V942" i="1"/>
  <c r="V949" i="1"/>
  <c r="V938" i="1"/>
  <c r="V965" i="1"/>
  <c r="V894" i="1"/>
  <c r="V919" i="1"/>
  <c r="V809" i="1"/>
  <c r="V795" i="1"/>
  <c r="V830" i="1"/>
  <c r="V868" i="1"/>
  <c r="V925" i="1"/>
  <c r="V812" i="1"/>
  <c r="V819" i="1"/>
  <c r="V879" i="1"/>
  <c r="V921" i="1"/>
  <c r="V928" i="1"/>
  <c r="V853" i="1"/>
  <c r="V933" i="1"/>
  <c r="V821" i="1"/>
  <c r="V846" i="1"/>
  <c r="V817" i="1"/>
  <c r="V843" i="1"/>
  <c r="V464" i="1"/>
  <c r="V765" i="1"/>
  <c r="V776" i="1"/>
  <c r="V505" i="1"/>
  <c r="V688" i="1"/>
  <c r="V432" i="1"/>
  <c r="V757" i="1"/>
  <c r="V510" i="1"/>
  <c r="V458" i="1"/>
  <c r="V571" i="1"/>
  <c r="V413" i="1"/>
  <c r="V454" i="1"/>
  <c r="V752" i="1"/>
  <c r="V633" i="1"/>
  <c r="V703" i="1"/>
  <c r="V780" i="1"/>
  <c r="V522" i="1"/>
  <c r="V697" i="1"/>
  <c r="V527" i="1"/>
  <c r="V532" i="1"/>
  <c r="V561" i="1"/>
  <c r="V558" i="1"/>
  <c r="V431" i="1"/>
  <c r="V628" i="1"/>
  <c r="V426" i="1"/>
  <c r="V442" i="1"/>
  <c r="V625" i="1"/>
  <c r="V403" i="1"/>
  <c r="V634" i="1"/>
  <c r="V683" i="1"/>
  <c r="V411" i="1"/>
  <c r="V771" i="1"/>
  <c r="V657" i="1"/>
  <c r="V623" i="1"/>
  <c r="V726" i="1"/>
  <c r="V424" i="1"/>
  <c r="V539" i="1"/>
  <c r="V472" i="1"/>
  <c r="V495" i="1"/>
  <c r="V767" i="1"/>
  <c r="V649" i="1"/>
  <c r="V470" i="1"/>
  <c r="V560" i="1"/>
  <c r="V769" i="1"/>
  <c r="V503" i="1"/>
  <c r="V521" i="1"/>
  <c r="V699" i="1"/>
  <c r="V489" i="1"/>
  <c r="V461" i="1"/>
  <c r="V569" i="1"/>
  <c r="V395" i="1"/>
  <c r="V348" i="1"/>
  <c r="V398" i="1"/>
  <c r="V394" i="1"/>
  <c r="V382" i="1"/>
  <c r="V384" i="1"/>
  <c r="V371" i="1"/>
  <c r="V389" i="1"/>
  <c r="V128" i="1"/>
  <c r="V210" i="1"/>
  <c r="V115" i="1"/>
  <c r="V218" i="1"/>
  <c r="V17" i="1"/>
  <c r="V107" i="1"/>
  <c r="V143" i="1"/>
  <c r="V37" i="1"/>
  <c r="V106" i="1"/>
  <c r="V289" i="1"/>
  <c r="V172" i="1"/>
  <c r="V39" i="1"/>
  <c r="V101" i="1"/>
  <c r="V20" i="1"/>
  <c r="V160" i="1"/>
  <c r="V16" i="1"/>
  <c r="V88" i="1"/>
  <c r="V307" i="1"/>
  <c r="V61" i="1"/>
  <c r="V158" i="1"/>
  <c r="V144" i="1"/>
  <c r="V234" i="1"/>
  <c r="V77" i="1"/>
  <c r="V148" i="1"/>
  <c r="V133" i="1"/>
  <c r="V1174" i="1"/>
  <c r="V1233" i="1"/>
  <c r="V1231" i="1"/>
  <c r="V1228" i="1"/>
  <c r="V1195" i="1"/>
  <c r="V1220" i="1"/>
  <c r="V1232" i="1"/>
  <c r="V1153" i="1"/>
  <c r="V1163" i="1"/>
  <c r="V1222" i="1"/>
  <c r="V1141" i="1"/>
  <c r="V1154" i="1"/>
  <c r="V1101" i="1"/>
  <c r="V1124" i="1"/>
  <c r="V1149" i="1"/>
  <c r="V1006" i="1"/>
  <c r="V1044" i="1"/>
  <c r="V1024" i="1"/>
  <c r="V1003" i="1"/>
  <c r="V1027" i="1"/>
  <c r="V1060" i="1"/>
  <c r="V1042" i="1"/>
  <c r="V972" i="1"/>
  <c r="V1053" i="1"/>
  <c r="V1076" i="1"/>
  <c r="V1045" i="1"/>
  <c r="V993" i="1"/>
  <c r="V1055" i="1"/>
  <c r="V1072" i="1"/>
  <c r="V1067" i="1"/>
  <c r="V969" i="1"/>
  <c r="V958" i="1"/>
  <c r="V954" i="1"/>
  <c r="V959" i="1"/>
  <c r="V937" i="1"/>
  <c r="V796" i="1"/>
  <c r="V816" i="1"/>
  <c r="V862" i="1"/>
  <c r="V867" i="1"/>
  <c r="V858" i="1"/>
  <c r="V845" i="1"/>
  <c r="V917" i="1"/>
  <c r="V922" i="1"/>
  <c r="V870" i="1"/>
  <c r="V873" i="1"/>
  <c r="V934" i="1"/>
  <c r="V874" i="1"/>
  <c r="V823" i="1"/>
  <c r="V824" i="1"/>
  <c r="V920" i="1"/>
  <c r="V810" i="1"/>
  <c r="V808" i="1"/>
  <c r="V421" i="1"/>
  <c r="V684" i="1"/>
  <c r="V534" i="1"/>
  <c r="V701" i="1"/>
  <c r="V673" i="1"/>
  <c r="V749" i="1"/>
  <c r="V672" i="1"/>
  <c r="V790" i="1"/>
  <c r="V764" i="1"/>
  <c r="V430" i="1"/>
  <c r="V682" i="1"/>
  <c r="V760" i="1"/>
  <c r="V710" i="1"/>
  <c r="N1813" i="1"/>
  <c r="N1771" i="1"/>
  <c r="P1838" i="1" a="1"/>
  <c r="P1838" i="1" s="1"/>
  <c r="R1838" i="1" s="1"/>
  <c r="M1830" i="1"/>
  <c r="N1715" i="1"/>
  <c r="M1708" i="1"/>
  <c r="N1658" i="1"/>
  <c r="M1654" i="1"/>
  <c r="P1331" i="1" a="1"/>
  <c r="P1331" i="1" s="1"/>
  <c r="R1331" i="1" s="1"/>
  <c r="P1418" i="1" a="1"/>
  <c r="P1418" i="1" s="1"/>
  <c r="R1418" i="1" s="1"/>
  <c r="L1488" i="1"/>
  <c r="L1362" i="1"/>
  <c r="N1335" i="1"/>
  <c r="P1399" i="1" a="1"/>
  <c r="P1399" i="1" s="1"/>
  <c r="R1399" i="1" s="1"/>
  <c r="M1781" i="1"/>
  <c r="N1287" i="1"/>
  <c r="N1320" i="1"/>
  <c r="L1320" i="1"/>
  <c r="P1280" i="1" a="1"/>
  <c r="P1280" i="1" s="1"/>
  <c r="R1280" i="1" s="1"/>
  <c r="P1531" i="1" a="1"/>
  <c r="P1531" i="1" s="1"/>
  <c r="R1531" i="1" s="1"/>
  <c r="P1892" i="1" a="1"/>
  <c r="P1892" i="1" s="1"/>
  <c r="R1892" i="1" s="1"/>
  <c r="L1771" i="1"/>
  <c r="M1801" i="1"/>
  <c r="L1872" i="1"/>
  <c r="L1781" i="1"/>
  <c r="L1687" i="1"/>
  <c r="L1235" i="1"/>
  <c r="N1235" i="1"/>
  <c r="P1606" i="1" a="1"/>
  <c r="P1606" i="1" s="1"/>
  <c r="R1606" i="1" s="1"/>
  <c r="L1588" i="1"/>
  <c r="P1421" i="1" a="1"/>
  <c r="P1421" i="1" s="1"/>
  <c r="R1421" i="1" s="1"/>
  <c r="N1577" i="1"/>
  <c r="L1577" i="1"/>
  <c r="M1590" i="1"/>
  <c r="L1271" i="1"/>
  <c r="L1423" i="1"/>
  <c r="P1584" i="1" a="1"/>
  <c r="P1584" i="1" s="1"/>
  <c r="R1584" i="1" s="1"/>
  <c r="M1111" i="1"/>
  <c r="P1125" i="1" a="1"/>
  <c r="P1125" i="1" s="1"/>
  <c r="R1125" i="1" s="1"/>
  <c r="M1096" i="1"/>
  <c r="P1214" i="1" a="1"/>
  <c r="P1214" i="1" s="1"/>
  <c r="R1214" i="1" s="1"/>
  <c r="P1850" i="1" a="1"/>
  <c r="P1850" i="1" s="1"/>
  <c r="R1850" i="1" s="1"/>
  <c r="P1718" i="1" a="1"/>
  <c r="P1718" i="1" s="1"/>
  <c r="R1718" i="1" s="1"/>
  <c r="P1553" i="1" a="1"/>
  <c r="P1553" i="1" s="1"/>
  <c r="R1553" i="1" s="1"/>
  <c r="L1416" i="1"/>
  <c r="L1249" i="1"/>
  <c r="P1601" i="1" a="1"/>
  <c r="P1601" i="1" s="1"/>
  <c r="R1601" i="1" s="1"/>
  <c r="L1898" i="1"/>
  <c r="P1762" i="1" a="1"/>
  <c r="P1762" i="1" s="1"/>
  <c r="R1762" i="1" s="1"/>
  <c r="P1780" i="1" a="1"/>
  <c r="P1780" i="1" s="1"/>
  <c r="R1780" i="1" s="1"/>
  <c r="M1709" i="1"/>
  <c r="N1709" i="1"/>
  <c r="P1633" i="1" a="1"/>
  <c r="P1633" i="1" s="1"/>
  <c r="R1633" i="1" s="1"/>
  <c r="P1558" i="1" a="1"/>
  <c r="P1558" i="1" s="1"/>
  <c r="R1558" i="1" s="1"/>
  <c r="P1467" i="1" a="1"/>
  <c r="P1467" i="1" s="1"/>
  <c r="R1467" i="1" s="1"/>
  <c r="P1760" i="1" a="1"/>
  <c r="P1760" i="1" s="1"/>
  <c r="R1760" i="1" s="1"/>
  <c r="N1913" i="1"/>
  <c r="N1780" i="1"/>
  <c r="M1762" i="1"/>
  <c r="P1866" i="1" a="1"/>
  <c r="P1866" i="1" s="1"/>
  <c r="R1866" i="1" s="1"/>
  <c r="M1823" i="1"/>
  <c r="M1812" i="1"/>
  <c r="P1668" i="1" a="1"/>
  <c r="P1668" i="1" s="1"/>
  <c r="R1668" i="1" s="1"/>
  <c r="N1711" i="1"/>
  <c r="L1492" i="1"/>
  <c r="P1391" i="1" a="1"/>
  <c r="P1391" i="1" s="1"/>
  <c r="R1391" i="1" s="1"/>
  <c r="P1381" i="1" a="1"/>
  <c r="P1381" i="1" s="1"/>
  <c r="R1381" i="1" s="1"/>
  <c r="L1435" i="1"/>
  <c r="M1413" i="1"/>
  <c r="M1521" i="1"/>
  <c r="P1146" i="1" a="1"/>
  <c r="P1146" i="1" s="1"/>
  <c r="R1146" i="1" s="1"/>
  <c r="M134" i="1"/>
  <c r="M1882" i="1"/>
  <c r="L1907" i="1"/>
  <c r="M1913" i="1"/>
  <c r="M1904" i="1"/>
  <c r="M1910" i="1"/>
  <c r="M1780" i="1"/>
  <c r="L1873" i="1"/>
  <c r="N1834" i="1"/>
  <c r="M1851" i="1"/>
  <c r="M1742" i="1"/>
  <c r="P1727" i="1" a="1"/>
  <c r="P1727" i="1" s="1"/>
  <c r="R1727" i="1" s="1"/>
  <c r="N1736" i="1"/>
  <c r="L1812" i="1"/>
  <c r="M1753" i="1"/>
  <c r="P1811" i="1" a="1"/>
  <c r="P1811" i="1" s="1"/>
  <c r="R1811" i="1" s="1"/>
  <c r="P1691" i="1" a="1"/>
  <c r="P1691" i="1" s="1"/>
  <c r="R1691" i="1" s="1"/>
  <c r="L1689" i="1"/>
  <c r="M1282" i="1"/>
  <c r="L1495" i="1"/>
  <c r="P1372" i="1" a="1"/>
  <c r="P1372" i="1" s="1"/>
  <c r="N1445" i="1"/>
  <c r="L1542" i="1"/>
  <c r="N1387" i="1"/>
  <c r="N1444" i="1"/>
  <c r="L1426" i="1"/>
  <c r="L1548" i="1"/>
  <c r="L1255" i="1"/>
  <c r="L1610" i="1"/>
  <c r="P1591" i="1" a="1"/>
  <c r="P1591" i="1" s="1"/>
  <c r="R1591" i="1" s="1"/>
  <c r="L1858" i="1"/>
  <c r="N1886" i="1"/>
  <c r="L1904" i="1"/>
  <c r="M1733" i="1"/>
  <c r="N1807" i="1"/>
  <c r="M1814" i="1"/>
  <c r="M1834" i="1"/>
  <c r="L1875" i="1"/>
  <c r="M1855" i="1"/>
  <c r="M1833" i="1"/>
  <c r="L1789" i="1"/>
  <c r="M1736" i="1"/>
  <c r="P1803" i="1" a="1"/>
  <c r="P1803" i="1" s="1"/>
  <c r="R1803" i="1" s="1"/>
  <c r="R1785" i="1"/>
  <c r="M1663" i="1"/>
  <c r="P1715" i="1" a="1"/>
  <c r="P1715" i="1" s="1"/>
  <c r="R1715" i="1" s="1"/>
  <c r="M1700" i="1"/>
  <c r="L1302" i="1"/>
  <c r="P1594" i="1" a="1"/>
  <c r="P1594" i="1" s="1"/>
  <c r="R1594" i="1" s="1"/>
  <c r="M1451" i="1"/>
  <c r="N1604" i="1"/>
  <c r="N1311" i="1"/>
  <c r="L1649" i="1"/>
  <c r="L1540" i="1"/>
  <c r="N1582" i="1"/>
  <c r="N1322" i="1"/>
  <c r="M1547" i="1"/>
  <c r="N1474" i="1"/>
  <c r="L1463" i="1"/>
  <c r="M1343" i="1"/>
  <c r="N1644" i="1"/>
  <c r="N1548" i="1"/>
  <c r="P1398" i="1" a="1"/>
  <c r="P1398" i="1" s="1"/>
  <c r="R1398" i="1" s="1"/>
  <c r="M1610" i="1"/>
  <c r="L1536" i="1"/>
  <c r="N1565" i="1"/>
  <c r="N1237" i="1"/>
  <c r="P1537" i="1" a="1"/>
  <c r="P1537" i="1" s="1"/>
  <c r="R1537" i="1" s="1"/>
  <c r="M1646" i="1"/>
  <c r="N1477" i="1"/>
  <c r="P1260" i="1" a="1"/>
  <c r="P1260" i="1" s="1"/>
  <c r="R1260" i="1" s="1"/>
  <c r="N1627" i="1"/>
  <c r="N1531" i="1"/>
  <c r="M1209" i="1"/>
  <c r="M1049" i="1"/>
  <c r="M983" i="1"/>
  <c r="L972" i="1"/>
  <c r="L1025" i="1"/>
  <c r="P1064" i="1" a="1"/>
  <c r="P1064" i="1" s="1"/>
  <c r="R1064" i="1" s="1"/>
  <c r="N960" i="1"/>
  <c r="P938" i="1" a="1"/>
  <c r="P938" i="1" s="1"/>
  <c r="M941" i="1"/>
  <c r="M844" i="1"/>
  <c r="N851" i="1"/>
  <c r="M798" i="1"/>
  <c r="M924" i="1"/>
  <c r="M850" i="1"/>
  <c r="M876" i="1"/>
  <c r="L888" i="1"/>
  <c r="L803" i="1"/>
  <c r="M701" i="1"/>
  <c r="M655" i="1"/>
  <c r="L633" i="1"/>
  <c r="N753" i="1"/>
  <c r="N638" i="1"/>
  <c r="M770" i="1"/>
  <c r="M497" i="1"/>
  <c r="N588" i="1"/>
  <c r="M434" i="1"/>
  <c r="M526" i="1"/>
  <c r="M792" i="1"/>
  <c r="M425" i="1"/>
  <c r="M773" i="1"/>
  <c r="M490" i="1"/>
  <c r="L659" i="1"/>
  <c r="L662" i="1"/>
  <c r="M559" i="1"/>
  <c r="N674" i="1"/>
  <c r="M768" i="1"/>
  <c r="M387" i="1"/>
  <c r="M389" i="1"/>
  <c r="N277" i="1"/>
  <c r="N4" i="1"/>
  <c r="P196" i="1" a="1"/>
  <c r="P196" i="1" s="1"/>
  <c r="R196" i="1" s="1"/>
  <c r="M53" i="1"/>
  <c r="N308" i="1"/>
  <c r="L323" i="1"/>
  <c r="M216" i="1"/>
  <c r="L34" i="1"/>
  <c r="N113" i="1"/>
  <c r="N1617" i="1"/>
  <c r="N1593" i="1"/>
  <c r="N1590" i="1"/>
  <c r="M1481" i="1"/>
  <c r="P1551" i="1" a="1"/>
  <c r="P1551" i="1" s="1"/>
  <c r="R1551" i="1" s="1"/>
  <c r="M1564" i="1"/>
  <c r="P1491" i="1" a="1"/>
  <c r="P1491" i="1" s="1"/>
  <c r="R1491" i="1" s="1"/>
  <c r="P1113" i="1" a="1"/>
  <c r="P1113" i="1" s="1"/>
  <c r="R1113" i="1" s="1"/>
  <c r="L1134" i="1"/>
  <c r="N1194" i="1"/>
  <c r="M1225" i="1"/>
  <c r="M1132" i="1"/>
  <c r="P1162" i="1" a="1"/>
  <c r="P1162" i="1" s="1"/>
  <c r="R1162" i="1" s="1"/>
  <c r="N1024" i="1"/>
  <c r="P1033" i="1" a="1"/>
  <c r="P1033" i="1" s="1"/>
  <c r="R1033" i="1" s="1"/>
  <c r="P809" i="1" a="1"/>
  <c r="P809" i="1" s="1"/>
  <c r="R809" i="1" s="1"/>
  <c r="N900" i="1"/>
  <c r="N832" i="1"/>
  <c r="M903" i="1"/>
  <c r="P929" i="1" a="1"/>
  <c r="P929" i="1" s="1"/>
  <c r="R929" i="1" s="1"/>
  <c r="P815" i="1" a="1"/>
  <c r="P815" i="1" s="1"/>
  <c r="R815" i="1" s="1"/>
  <c r="N892" i="1"/>
  <c r="M705" i="1"/>
  <c r="M541" i="1"/>
  <c r="M561" i="1"/>
  <c r="P650" i="1" a="1"/>
  <c r="P650" i="1" s="1"/>
  <c r="R650" i="1" s="1"/>
  <c r="N644" i="1"/>
  <c r="M492" i="1"/>
  <c r="M556" i="1"/>
  <c r="P606" i="1" a="1"/>
  <c r="P606" i="1" s="1"/>
  <c r="R606" i="1" s="1"/>
  <c r="M635" i="1"/>
  <c r="N680" i="1"/>
  <c r="N583" i="1"/>
  <c r="M693" i="1"/>
  <c r="M369" i="1"/>
  <c r="P364" i="1" a="1"/>
  <c r="P364" i="1" s="1"/>
  <c r="R364" i="1" s="1"/>
  <c r="N365" i="1"/>
  <c r="N370" i="1"/>
  <c r="M396" i="1"/>
  <c r="L379" i="1"/>
  <c r="N363" i="1"/>
  <c r="P224" i="1" a="1"/>
  <c r="P224" i="1" s="1"/>
  <c r="R224" i="1" s="1"/>
  <c r="M182" i="1"/>
  <c r="P241" i="1" a="1"/>
  <c r="P241" i="1" s="1"/>
  <c r="R241" i="1" s="1"/>
  <c r="N212" i="1"/>
  <c r="N64" i="1"/>
  <c r="M254" i="1"/>
  <c r="L151" i="1"/>
  <c r="M308" i="1"/>
  <c r="N233" i="1"/>
  <c r="L306" i="1"/>
  <c r="L327" i="1"/>
  <c r="P239" i="1" a="1"/>
  <c r="P239" i="1" s="1"/>
  <c r="R239" i="1" s="1"/>
  <c r="M240" i="1"/>
  <c r="P94" i="1" a="1"/>
  <c r="P94" i="1" s="1"/>
  <c r="R94" i="1" s="1"/>
  <c r="M1124" i="1"/>
  <c r="M1024" i="1"/>
  <c r="M1042" i="1"/>
  <c r="M1008" i="1"/>
  <c r="L924" i="1"/>
  <c r="M823" i="1"/>
  <c r="L878" i="1"/>
  <c r="M841" i="1"/>
  <c r="M653" i="1"/>
  <c r="P510" i="1" a="1"/>
  <c r="P510" i="1" s="1"/>
  <c r="R510" i="1" s="1"/>
  <c r="M563" i="1"/>
  <c r="P604" i="1" a="1"/>
  <c r="P604" i="1" s="1"/>
  <c r="R604" i="1" s="1"/>
  <c r="P617" i="1" a="1"/>
  <c r="P617" i="1" s="1"/>
  <c r="R617" i="1" s="1"/>
  <c r="M409" i="1"/>
  <c r="M644" i="1"/>
  <c r="M407" i="1"/>
  <c r="L588" i="1"/>
  <c r="L687" i="1"/>
  <c r="L674" i="1"/>
  <c r="M370" i="1"/>
  <c r="L338" i="1"/>
  <c r="M357" i="1"/>
  <c r="M363" i="1"/>
  <c r="M300" i="1"/>
  <c r="L275" i="1"/>
  <c r="M23" i="1"/>
  <c r="P133" i="1" a="1"/>
  <c r="P133" i="1" s="1"/>
  <c r="M85" i="1"/>
  <c r="V1908" i="1"/>
  <c r="V1906" i="1"/>
  <c r="V1912" i="1"/>
  <c r="V1899" i="1"/>
  <c r="V1885" i="1"/>
  <c r="V1760" i="1"/>
  <c r="V1866" i="1"/>
  <c r="V1731" i="1"/>
  <c r="V1748" i="1"/>
  <c r="V1799" i="1"/>
  <c r="V1796" i="1"/>
  <c r="V1867" i="1"/>
  <c r="V1750" i="1"/>
  <c r="V1832" i="1"/>
  <c r="V1852" i="1"/>
  <c r="V1771" i="1"/>
  <c r="V1840" i="1"/>
  <c r="V1841" i="1"/>
  <c r="V1730" i="1"/>
  <c r="V1773" i="1"/>
  <c r="V1803" i="1"/>
  <c r="V1788" i="1"/>
  <c r="V1848" i="1"/>
  <c r="V1725" i="1"/>
  <c r="V1769" i="1"/>
  <c r="V1670" i="1"/>
  <c r="V1672" i="1"/>
  <c r="V1699" i="1"/>
  <c r="V1713" i="1"/>
  <c r="V1689" i="1"/>
  <c r="V1695" i="1"/>
  <c r="V1688" i="1"/>
  <c r="V1677" i="1"/>
  <c r="V1570" i="1"/>
  <c r="V1464" i="1"/>
  <c r="V1329" i="1"/>
  <c r="V1560" i="1"/>
  <c r="V1519" i="1"/>
  <c r="V1265" i="1"/>
  <c r="V1391" i="1"/>
  <c r="V1452" i="1"/>
  <c r="V1331" i="1"/>
  <c r="V1384" i="1"/>
  <c r="V1445" i="1"/>
  <c r="V1349" i="1"/>
  <c r="V1338" i="1"/>
  <c r="V1381" i="1"/>
  <c r="V1619" i="1"/>
  <c r="V1387" i="1"/>
  <c r="V1440" i="1"/>
  <c r="V1603" i="1"/>
  <c r="V1562" i="1"/>
  <c r="V1432" i="1"/>
  <c r="V1500" i="1"/>
  <c r="N1116" i="1"/>
  <c r="L1211" i="1"/>
  <c r="M1219" i="1"/>
  <c r="P1183" i="1" a="1"/>
  <c r="P1183" i="1" s="1"/>
  <c r="R1183" i="1" s="1"/>
  <c r="L1222" i="1"/>
  <c r="L1179" i="1"/>
  <c r="L1209" i="1"/>
  <c r="P1036" i="1" a="1"/>
  <c r="P1036" i="1" s="1"/>
  <c r="R1036" i="1" s="1"/>
  <c r="M1031" i="1"/>
  <c r="L1008" i="1"/>
  <c r="L988" i="1"/>
  <c r="L947" i="1"/>
  <c r="P950" i="1" a="1"/>
  <c r="P950" i="1" s="1"/>
  <c r="L833" i="1"/>
  <c r="M790" i="1"/>
  <c r="P546" i="1" a="1"/>
  <c r="P546" i="1" s="1"/>
  <c r="R546" i="1" s="1"/>
  <c r="P663" i="1" a="1"/>
  <c r="P663" i="1" s="1"/>
  <c r="R663" i="1" s="1"/>
  <c r="N561" i="1"/>
  <c r="P590" i="1" a="1"/>
  <c r="P590" i="1" s="1"/>
  <c r="R590" i="1" s="1"/>
  <c r="P462" i="1" a="1"/>
  <c r="P462" i="1" s="1"/>
  <c r="R462" i="1" s="1"/>
  <c r="M623" i="1"/>
  <c r="M648" i="1"/>
  <c r="N560" i="1"/>
  <c r="L422" i="1"/>
  <c r="L693" i="1"/>
  <c r="L344" i="1"/>
  <c r="P278" i="1" a="1"/>
  <c r="P278" i="1" s="1"/>
  <c r="R278" i="1" s="1"/>
  <c r="L106" i="1"/>
  <c r="P289" i="1" a="1"/>
  <c r="P289" i="1" s="1"/>
  <c r="R289" i="1" s="1"/>
  <c r="L32" i="1"/>
  <c r="L196" i="1"/>
  <c r="L269" i="1"/>
  <c r="L166" i="1"/>
  <c r="L333" i="1"/>
  <c r="V1889" i="1"/>
  <c r="V1901" i="1"/>
  <c r="V1902" i="1"/>
  <c r="V1905" i="1"/>
  <c r="V1910" i="1"/>
  <c r="V1870" i="1"/>
  <c r="V1864" i="1"/>
  <c r="V1764" i="1"/>
  <c r="V1876" i="1"/>
  <c r="V1863" i="1"/>
  <c r="P844" i="1" a="1"/>
  <c r="P844" i="1" s="1"/>
  <c r="R844" i="1" s="1"/>
  <c r="P881" i="1" a="1"/>
  <c r="P881" i="1" s="1"/>
  <c r="R881" i="1" s="1"/>
  <c r="P508" i="1" a="1"/>
  <c r="P508" i="1" s="1"/>
  <c r="R508" i="1" s="1"/>
  <c r="P613" i="1" a="1"/>
  <c r="P613" i="1" s="1"/>
  <c r="R613" i="1" s="1"/>
  <c r="P353" i="1" a="1"/>
  <c r="P353" i="1" s="1"/>
  <c r="R353" i="1" s="1"/>
  <c r="V1886" i="1"/>
  <c r="V1911" i="1"/>
  <c r="V1879" i="1"/>
  <c r="V1896" i="1"/>
  <c r="V1780" i="1"/>
  <c r="V1862" i="1"/>
  <c r="V1820" i="1"/>
  <c r="V1721" i="1"/>
  <c r="V1869" i="1"/>
  <c r="V1874" i="1"/>
  <c r="V1871" i="1"/>
  <c r="V1767" i="1"/>
  <c r="V1855" i="1"/>
  <c r="V1808" i="1"/>
  <c r="V1727" i="1"/>
  <c r="V1850" i="1"/>
  <c r="V1747" i="1"/>
  <c r="V1818" i="1"/>
  <c r="V1793" i="1"/>
  <c r="V1757" i="1"/>
  <c r="V1728" i="1"/>
  <c r="V1811" i="1"/>
  <c r="V1801" i="1"/>
  <c r="V1853" i="1"/>
  <c r="V1705" i="1"/>
  <c r="V1679" i="1"/>
  <c r="V1715" i="1"/>
  <c r="V1698" i="1"/>
  <c r="V1667" i="1"/>
  <c r="V1668" i="1"/>
  <c r="V1697" i="1"/>
  <c r="V1666" i="1"/>
  <c r="V1696" i="1"/>
  <c r="V1620" i="1"/>
  <c r="V1400" i="1"/>
  <c r="V1431" i="1"/>
  <c r="V1616" i="1"/>
  <c r="V1307" i="1"/>
  <c r="V1587" i="1"/>
  <c r="N1874" i="1"/>
  <c r="L1782" i="1"/>
  <c r="P1855" i="1" a="1"/>
  <c r="P1855" i="1" s="1"/>
  <c r="R1855" i="1" s="1"/>
  <c r="N1789" i="1"/>
  <c r="M1734" i="1"/>
  <c r="N1691" i="1"/>
  <c r="P1709" i="1" a="1"/>
  <c r="P1709" i="1" s="1"/>
  <c r="R1709" i="1" s="1"/>
  <c r="N1704" i="1"/>
  <c r="L1675" i="1"/>
  <c r="N1433" i="1"/>
  <c r="N1639" i="1"/>
  <c r="M1517" i="1"/>
  <c r="P1264" i="1" a="1"/>
  <c r="P1264" i="1" s="1"/>
  <c r="R1264" i="1" s="1"/>
  <c r="N1634" i="1"/>
  <c r="N1298" i="1"/>
  <c r="M1454" i="1"/>
  <c r="M1337" i="1"/>
  <c r="N1559" i="1"/>
  <c r="P1239" i="1" a="1"/>
  <c r="P1239" i="1" s="1"/>
  <c r="R1239" i="1" s="1"/>
  <c r="L1413" i="1"/>
  <c r="P1619" i="1" a="1"/>
  <c r="P1619" i="1" s="1"/>
  <c r="R1619" i="1" s="1"/>
  <c r="N1317" i="1"/>
  <c r="M1359" i="1"/>
  <c r="L1277" i="1"/>
  <c r="P1407" i="1" a="1"/>
  <c r="P1407" i="1" s="1"/>
  <c r="R1407" i="1" s="1"/>
  <c r="P1488" i="1" a="1"/>
  <c r="P1488" i="1" s="1"/>
  <c r="R1488" i="1" s="1"/>
  <c r="L1482" i="1"/>
  <c r="N1499" i="1"/>
  <c r="M1388" i="1"/>
  <c r="N1283" i="1"/>
  <c r="L1605" i="1"/>
  <c r="L1617" i="1"/>
  <c r="L1319" i="1"/>
  <c r="M1318" i="1"/>
  <c r="N1460" i="1"/>
  <c r="L1380" i="1"/>
  <c r="N1613" i="1"/>
  <c r="M1290" i="1"/>
  <c r="N1355" i="1"/>
  <c r="L1292" i="1"/>
  <c r="P1484" i="1" a="1"/>
  <c r="P1484" i="1" s="1"/>
  <c r="R1484" i="1" s="1"/>
  <c r="M1291" i="1"/>
  <c r="N1357" i="1"/>
  <c r="L1308" i="1"/>
  <c r="L1632" i="1"/>
  <c r="M1193" i="1"/>
  <c r="M1108" i="1"/>
  <c r="P1188" i="1" a="1"/>
  <c r="P1188" i="1" s="1"/>
  <c r="R1188" i="1" s="1"/>
  <c r="L1194" i="1"/>
  <c r="P1150" i="1" a="1"/>
  <c r="P1150" i="1" s="1"/>
  <c r="R1150" i="1" s="1"/>
  <c r="N1101" i="1"/>
  <c r="L1196" i="1"/>
  <c r="P1059" i="1" a="1"/>
  <c r="P1059" i="1" s="1"/>
  <c r="R1059" i="1" s="1"/>
  <c r="L985" i="1"/>
  <c r="N1034" i="1"/>
  <c r="L973" i="1"/>
  <c r="L1068" i="1"/>
  <c r="M971" i="1"/>
  <c r="M949" i="1"/>
  <c r="M968" i="1"/>
  <c r="L953" i="1"/>
  <c r="P946" i="1" a="1"/>
  <c r="P946" i="1" s="1"/>
  <c r="R946" i="1" s="1"/>
  <c r="P937" i="1" a="1"/>
  <c r="P937" i="1" s="1"/>
  <c r="P794" i="1" a="1"/>
  <c r="P794" i="1" s="1"/>
  <c r="N852" i="1"/>
  <c r="P830" i="1" a="1"/>
  <c r="P830" i="1" s="1"/>
  <c r="R830" i="1" s="1"/>
  <c r="M848" i="1"/>
  <c r="L935" i="1"/>
  <c r="M807" i="1"/>
  <c r="N838" i="1"/>
  <c r="N821" i="1"/>
  <c r="N876" i="1"/>
  <c r="M865" i="1"/>
  <c r="N579" i="1"/>
  <c r="M776" i="1"/>
  <c r="M406" i="1"/>
  <c r="P598" i="1" a="1"/>
  <c r="P598" i="1" s="1"/>
  <c r="M608" i="1"/>
  <c r="L607" i="1"/>
  <c r="L428" i="1"/>
  <c r="N721" i="1"/>
  <c r="L454" i="1"/>
  <c r="P633" i="1" a="1"/>
  <c r="P633" i="1" s="1"/>
  <c r="R633" i="1" s="1"/>
  <c r="N660" i="1"/>
  <c r="M697" i="1"/>
  <c r="M532" i="1"/>
  <c r="N619" i="1"/>
  <c r="M675" i="1"/>
  <c r="M558" i="1"/>
  <c r="P524" i="1" a="1"/>
  <c r="P524" i="1" s="1"/>
  <c r="R524" i="1" s="1"/>
  <c r="P665" i="1" a="1"/>
  <c r="P665" i="1" s="1"/>
  <c r="R665" i="1" s="1"/>
  <c r="L746" i="1"/>
  <c r="M774" i="1"/>
  <c r="N658" i="1"/>
  <c r="N523" i="1"/>
  <c r="N586" i="1"/>
  <c r="N759" i="1"/>
  <c r="M495" i="1"/>
  <c r="N777" i="1"/>
  <c r="L423" i="1"/>
  <c r="N610" i="1"/>
  <c r="N676" i="1"/>
  <c r="N569" i="1"/>
  <c r="N342" i="1"/>
  <c r="M364" i="1"/>
  <c r="L363" i="1"/>
  <c r="M331" i="1"/>
  <c r="M297" i="1"/>
  <c r="M70" i="1"/>
  <c r="M37" i="1"/>
  <c r="L236" i="1"/>
  <c r="L172" i="1"/>
  <c r="N245" i="1"/>
  <c r="M315" i="1"/>
  <c r="N242" i="1"/>
  <c r="M67" i="1"/>
  <c r="L296" i="1"/>
  <c r="P21" i="1" a="1"/>
  <c r="P21" i="1" s="1"/>
  <c r="R21" i="1" s="1"/>
  <c r="N1746" i="1"/>
  <c r="L1838" i="1"/>
  <c r="P1819" i="1" a="1"/>
  <c r="P1819" i="1" s="1"/>
  <c r="R1819" i="1" s="1"/>
  <c r="M1711" i="1"/>
  <c r="P1654" i="1" a="1"/>
  <c r="P1654" i="1" s="1"/>
  <c r="R1654" i="1" s="1"/>
  <c r="N1329" i="1"/>
  <c r="M1909" i="1"/>
  <c r="M1890" i="1"/>
  <c r="N1884" i="1"/>
  <c r="P1847" i="1" a="1"/>
  <c r="P1847" i="1" s="1"/>
  <c r="N1733" i="1"/>
  <c r="M1874" i="1"/>
  <c r="M1850" i="1"/>
  <c r="M1746" i="1"/>
  <c r="M1730" i="1"/>
  <c r="P1790" i="1" a="1"/>
  <c r="P1790" i="1" s="1"/>
  <c r="R1790" i="1" s="1"/>
  <c r="M1774" i="1"/>
  <c r="N1694" i="1"/>
  <c r="N1657" i="1"/>
  <c r="L1707" i="1"/>
  <c r="P1397" i="1" a="1"/>
  <c r="P1397" i="1" s="1"/>
  <c r="R1397" i="1" s="1"/>
  <c r="N1503" i="1"/>
  <c r="N1645" i="1"/>
  <c r="L1275" i="1"/>
  <c r="P1361" i="1" a="1"/>
  <c r="P1361" i="1" s="1"/>
  <c r="R1361" i="1" s="1"/>
  <c r="L1454" i="1"/>
  <c r="N1463" i="1"/>
  <c r="M1317" i="1"/>
  <c r="L1556" i="1"/>
  <c r="P1635" i="1" a="1"/>
  <c r="P1635" i="1" s="1"/>
  <c r="R1635" i="1" s="1"/>
  <c r="N1272" i="1"/>
  <c r="L1403" i="1"/>
  <c r="M1294" i="1"/>
  <c r="L1466" i="1"/>
  <c r="L1478" i="1"/>
  <c r="L1638" i="1"/>
  <c r="M1301" i="1"/>
  <c r="N1514" i="1"/>
  <c r="P1395" i="1" a="1"/>
  <c r="P1395" i="1" s="1"/>
  <c r="R1395" i="1" s="1"/>
  <c r="N1546" i="1"/>
  <c r="M1355" i="1"/>
  <c r="N1484" i="1"/>
  <c r="P1520" i="1" a="1"/>
  <c r="P1520" i="1" s="1"/>
  <c r="R1520" i="1" s="1"/>
  <c r="M1591" i="1"/>
  <c r="L1291" i="1"/>
  <c r="M1379" i="1"/>
  <c r="P1281" i="1" a="1"/>
  <c r="P1281" i="1" s="1"/>
  <c r="R1281" i="1" s="1"/>
  <c r="P1376" i="1" a="1"/>
  <c r="P1376" i="1" s="1"/>
  <c r="R1376" i="1" s="1"/>
  <c r="M1555" i="1"/>
  <c r="N1602" i="1"/>
  <c r="M1118" i="1"/>
  <c r="M1113" i="1"/>
  <c r="M1172" i="1"/>
  <c r="L1175" i="1"/>
  <c r="M1234" i="1"/>
  <c r="N1198" i="1"/>
  <c r="L1199" i="1"/>
  <c r="L1186" i="1"/>
  <c r="M1129" i="1"/>
  <c r="M978" i="1"/>
  <c r="N972" i="1"/>
  <c r="L1046" i="1"/>
  <c r="N1085" i="1"/>
  <c r="N1000" i="1"/>
  <c r="L971" i="1"/>
  <c r="L942" i="1"/>
  <c r="L948" i="1"/>
  <c r="P941" i="1" a="1"/>
  <c r="P941" i="1" s="1"/>
  <c r="M965" i="1"/>
  <c r="N919" i="1"/>
  <c r="M862" i="1"/>
  <c r="L918" i="1"/>
  <c r="P827" i="1" a="1"/>
  <c r="P827" i="1" s="1"/>
  <c r="R827" i="1" s="1"/>
  <c r="N867" i="1"/>
  <c r="N845" i="1"/>
  <c r="N873" i="1"/>
  <c r="L856" i="1"/>
  <c r="M838" i="1"/>
  <c r="M912" i="1"/>
  <c r="M910" i="1"/>
  <c r="N843" i="1"/>
  <c r="P667" i="1" a="1"/>
  <c r="P667" i="1" s="1"/>
  <c r="R667" i="1" s="1"/>
  <c r="L765" i="1"/>
  <c r="M579" i="1"/>
  <c r="L776" i="1"/>
  <c r="M725" i="1"/>
  <c r="M620" i="1"/>
  <c r="M721" i="1"/>
  <c r="N722" i="1"/>
  <c r="N633" i="1"/>
  <c r="M758" i="1"/>
  <c r="M660" i="1"/>
  <c r="N468" i="1"/>
  <c r="M550" i="1"/>
  <c r="P651" i="1" a="1"/>
  <c r="P651" i="1" s="1"/>
  <c r="R651" i="1" s="1"/>
  <c r="M485" i="1"/>
  <c r="L493" i="1"/>
  <c r="M619" i="1"/>
  <c r="L713" i="1"/>
  <c r="N438" i="1"/>
  <c r="M634" i="1"/>
  <c r="N669" i="1"/>
  <c r="N621" i="1"/>
  <c r="N478" i="1"/>
  <c r="M574" i="1"/>
  <c r="L538" i="1"/>
  <c r="M613" i="1"/>
  <c r="N635" i="1"/>
  <c r="P702" i="1" a="1"/>
  <c r="P702" i="1" s="1"/>
  <c r="R702" i="1" s="1"/>
  <c r="M591" i="1"/>
  <c r="M686" i="1"/>
  <c r="N708" i="1"/>
  <c r="N778" i="1"/>
  <c r="M699" i="1"/>
  <c r="L584" i="1"/>
  <c r="P731" i="1" a="1"/>
  <c r="P731" i="1" s="1"/>
  <c r="R731" i="1" s="1"/>
  <c r="N376" i="1"/>
  <c r="L388" i="1"/>
  <c r="N393" i="1"/>
  <c r="M377" i="1"/>
  <c r="M341" i="1"/>
  <c r="M259" i="1"/>
  <c r="N86" i="1"/>
  <c r="L289" i="1"/>
  <c r="M146" i="1"/>
  <c r="M245" i="1"/>
  <c r="N330" i="1"/>
  <c r="P230" i="1" a="1"/>
  <c r="P230" i="1" s="1"/>
  <c r="R230" i="1" s="1"/>
  <c r="M191" i="1"/>
  <c r="N133" i="1"/>
  <c r="P216" i="1" a="1"/>
  <c r="P216" i="1" s="1"/>
  <c r="R216" i="1" s="1"/>
  <c r="M1845" i="1"/>
  <c r="N1739" i="1"/>
  <c r="M1803" i="1"/>
  <c r="P1802" i="1" a="1"/>
  <c r="P1802" i="1" s="1"/>
  <c r="R1802" i="1" s="1"/>
  <c r="N1725" i="1"/>
  <c r="L1663" i="1"/>
  <c r="P1708" i="1" a="1"/>
  <c r="P1708" i="1" s="1"/>
  <c r="R1708" i="1" s="1"/>
  <c r="M1657" i="1"/>
  <c r="N1689" i="1"/>
  <c r="P1664" i="1" a="1"/>
  <c r="P1664" i="1" s="1"/>
  <c r="R1664" i="1" s="1"/>
  <c r="L1336" i="1"/>
  <c r="L1329" i="1"/>
  <c r="M1540" i="1"/>
  <c r="P1489" i="1" a="1"/>
  <c r="P1489" i="1" s="1"/>
  <c r="R1489" i="1" s="1"/>
  <c r="L1530" i="1"/>
  <c r="N1547" i="1"/>
  <c r="N1513" i="1"/>
  <c r="L1526" i="1"/>
  <c r="M1463" i="1"/>
  <c r="L1368" i="1"/>
  <c r="N1635" i="1"/>
  <c r="M1272" i="1"/>
  <c r="M1426" i="1"/>
  <c r="P1527" i="1" a="1"/>
  <c r="P1527" i="1" s="1"/>
  <c r="R1527" i="1" s="1"/>
  <c r="M1286" i="1"/>
  <c r="N1572" i="1"/>
  <c r="L1294" i="1"/>
  <c r="L1516" i="1"/>
  <c r="L1415" i="1"/>
  <c r="N1258" i="1"/>
  <c r="P1351" i="1" a="1"/>
  <c r="P1351" i="1" s="1"/>
  <c r="R1351" i="1" s="1"/>
  <c r="M1333" i="1"/>
  <c r="P1624" i="1" a="1"/>
  <c r="P1624" i="1" s="1"/>
  <c r="R1624" i="1" s="1"/>
  <c r="L1597" i="1"/>
  <c r="L1355" i="1"/>
  <c r="N1544" i="1"/>
  <c r="L1289" i="1"/>
  <c r="L1399" i="1"/>
  <c r="M1602" i="1"/>
  <c r="L1630" i="1"/>
  <c r="N1193" i="1"/>
  <c r="L1136" i="1"/>
  <c r="L1100" i="1"/>
  <c r="L1173" i="1"/>
  <c r="M1163" i="1"/>
  <c r="N1209" i="1"/>
  <c r="N1080" i="1"/>
  <c r="N1060" i="1"/>
  <c r="N1013" i="1"/>
  <c r="M972" i="1"/>
  <c r="N1076" i="1"/>
  <c r="M1002" i="1"/>
  <c r="M1085" i="1"/>
  <c r="M919" i="1"/>
  <c r="M836" i="1"/>
  <c r="P861" i="1" a="1"/>
  <c r="P861" i="1" s="1"/>
  <c r="R861" i="1" s="1"/>
  <c r="N927" i="1"/>
  <c r="L515" i="1"/>
  <c r="N760" i="1"/>
  <c r="P580" i="1" a="1"/>
  <c r="P580" i="1" s="1"/>
  <c r="R580" i="1" s="1"/>
  <c r="P561" i="1" a="1"/>
  <c r="P561" i="1" s="1"/>
  <c r="R561" i="1" s="1"/>
  <c r="P486" i="1" a="1"/>
  <c r="P486" i="1" s="1"/>
  <c r="R486" i="1" s="1"/>
  <c r="N497" i="1"/>
  <c r="M457" i="1"/>
  <c r="P707" i="1" a="1"/>
  <c r="P707" i="1" s="1"/>
  <c r="R707" i="1" s="1"/>
  <c r="M438" i="1"/>
  <c r="M403" i="1"/>
  <c r="P547" i="1" a="1"/>
  <c r="P547" i="1" s="1"/>
  <c r="R547" i="1" s="1"/>
  <c r="M427" i="1"/>
  <c r="P492" i="1" a="1"/>
  <c r="P492" i="1" s="1"/>
  <c r="R492" i="1" s="1"/>
  <c r="M621" i="1"/>
  <c r="P512" i="1" a="1"/>
  <c r="P512" i="1" s="1"/>
  <c r="R512" i="1" s="1"/>
  <c r="N687" i="1"/>
  <c r="P777" i="1" a="1"/>
  <c r="P777" i="1" s="1"/>
  <c r="R777" i="1" s="1"/>
  <c r="N435" i="1"/>
  <c r="L516" i="1"/>
  <c r="M408" i="1"/>
  <c r="P503" i="1" a="1"/>
  <c r="P503" i="1" s="1"/>
  <c r="R503" i="1" s="1"/>
  <c r="M662" i="1"/>
  <c r="L652" i="1"/>
  <c r="N559" i="1"/>
  <c r="P693" i="1" a="1"/>
  <c r="P693" i="1" s="1"/>
  <c r="R693" i="1" s="1"/>
  <c r="N768" i="1"/>
  <c r="M385" i="1"/>
  <c r="L336" i="1"/>
  <c r="M379" i="1"/>
  <c r="L193" i="1"/>
  <c r="N332" i="1"/>
  <c r="L17" i="1"/>
  <c r="M159" i="1"/>
  <c r="M318" i="1"/>
  <c r="N116" i="1"/>
  <c r="N81" i="1"/>
  <c r="L16" i="1"/>
  <c r="M292" i="1"/>
  <c r="N190" i="1"/>
  <c r="N43" i="1"/>
  <c r="M229" i="1"/>
  <c r="V1522" i="1"/>
  <c r="V1363" i="1"/>
  <c r="V1483" i="1"/>
  <c r="V1626" i="1"/>
  <c r="V1552" i="1"/>
  <c r="V1511" i="1"/>
  <c r="V1415" i="1"/>
  <c r="V1323" i="1"/>
  <c r="V1561" i="1"/>
  <c r="V1623" i="1"/>
  <c r="V1586" i="1"/>
  <c r="V1528" i="1"/>
  <c r="V1335" i="1"/>
  <c r="V1247" i="1"/>
  <c r="V1301" i="1"/>
  <c r="V1351" i="1"/>
  <c r="V1581" i="1"/>
  <c r="V1333" i="1"/>
  <c r="V1346" i="1"/>
  <c r="V1355" i="1"/>
  <c r="V1598" i="1"/>
  <c r="V1392" i="1"/>
  <c r="V1291" i="1"/>
  <c r="V1379" i="1"/>
  <c r="V1564" i="1"/>
  <c r="V1266" i="1"/>
  <c r="V1646" i="1"/>
  <c r="V1376" i="1"/>
  <c r="V1260" i="1"/>
  <c r="V1399" i="1"/>
  <c r="V1566" i="1"/>
  <c r="V1223" i="1"/>
  <c r="V1189" i="1"/>
  <c r="V1109" i="1"/>
  <c r="V1182" i="1"/>
  <c r="V1113" i="1"/>
  <c r="V1114" i="1"/>
  <c r="V1115" i="1"/>
  <c r="V1234" i="1"/>
  <c r="V1143" i="1"/>
  <c r="V1185" i="1"/>
  <c r="V1226" i="1"/>
  <c r="V1225" i="1"/>
  <c r="V1199" i="1"/>
  <c r="V1227" i="1"/>
  <c r="V1102" i="1"/>
  <c r="V1162" i="1"/>
  <c r="V1129" i="1"/>
  <c r="V1151" i="1"/>
  <c r="V977" i="1"/>
  <c r="V997" i="1"/>
  <c r="V1049" i="1"/>
  <c r="V1080" i="1"/>
  <c r="V980" i="1"/>
  <c r="V1051" i="1"/>
  <c r="V1035" i="1"/>
  <c r="V1048" i="1"/>
  <c r="V1015" i="1"/>
  <c r="V1025" i="1"/>
  <c r="V1037" i="1"/>
  <c r="V992" i="1"/>
  <c r="V1009" i="1"/>
  <c r="V1089" i="1"/>
  <c r="V1022" i="1"/>
  <c r="V963" i="1"/>
  <c r="V947" i="1"/>
  <c r="V956" i="1"/>
  <c r="V951" i="1"/>
  <c r="V839" i="1"/>
  <c r="V826" i="1"/>
  <c r="V907" i="1"/>
  <c r="V903" i="1"/>
  <c r="V906" i="1"/>
  <c r="V1805" i="1"/>
  <c r="V1758" i="1"/>
  <c r="V1800" i="1"/>
  <c r="V1755" i="1"/>
  <c r="V1737" i="1"/>
  <c r="V1778" i="1"/>
  <c r="V1830" i="1"/>
  <c r="V1789" i="1"/>
  <c r="V1779" i="1"/>
  <c r="V1845" i="1"/>
  <c r="V1785" i="1"/>
  <c r="V1817" i="1"/>
  <c r="V1804" i="1"/>
  <c r="V1749" i="1"/>
  <c r="V1702" i="1"/>
  <c r="V1680" i="1"/>
  <c r="V1652" i="1"/>
  <c r="V1691" i="1"/>
  <c r="V1709" i="1"/>
  <c r="V1718" i="1"/>
  <c r="V1704" i="1"/>
  <c r="V1655" i="1"/>
  <c r="V1664" i="1"/>
  <c r="V1396" i="1"/>
  <c r="V1643" i="1"/>
  <c r="V1328" i="1"/>
  <c r="V1501" i="1"/>
  <c r="V1639" i="1"/>
  <c r="V1517" i="1"/>
  <c r="V1369" i="1"/>
  <c r="V1275" i="1"/>
  <c r="V1606" i="1"/>
  <c r="V1316" i="1"/>
  <c r="V1273" i="1"/>
  <c r="V1256" i="1"/>
  <c r="V1406" i="1"/>
  <c r="V1435" i="1"/>
  <c r="V1553" i="1"/>
  <c r="V1359" i="1"/>
  <c r="V1339" i="1"/>
  <c r="V1556" i="1"/>
  <c r="V1421" i="1"/>
  <c r="V1332" i="1"/>
  <c r="V1309" i="1"/>
  <c r="V1405" i="1"/>
  <c r="V1607" i="1"/>
  <c r="V1462" i="1"/>
  <c r="V1293" i="1"/>
  <c r="V1276" i="1"/>
  <c r="V1605" i="1"/>
  <c r="V1549" i="1"/>
  <c r="V1617" i="1"/>
  <c r="V1599" i="1"/>
  <c r="V1575" i="1"/>
  <c r="V1350" i="1"/>
  <c r="V1478" i="1"/>
  <c r="V1638" i="1"/>
  <c r="V1377" i="1"/>
  <c r="V1251" i="1"/>
  <c r="V1390" i="1"/>
  <c r="V1290" i="1"/>
  <c r="V1271" i="1"/>
  <c r="V1621" i="1"/>
  <c r="V1573" i="1"/>
  <c r="V1373" i="1"/>
  <c r="V1394" i="1"/>
  <c r="V1538" i="1"/>
  <c r="V1393" i="1"/>
  <c r="V1411" i="1"/>
  <c r="V1243" i="1"/>
  <c r="V1544" i="1"/>
  <c r="V1270" i="1"/>
  <c r="V1241" i="1"/>
  <c r="V1257" i="1"/>
  <c r="V1630" i="1"/>
  <c r="V1193" i="1"/>
  <c r="V1157" i="1"/>
  <c r="V1188" i="1"/>
  <c r="V1120" i="1"/>
  <c r="V1147" i="1"/>
  <c r="V1211" i="1"/>
  <c r="V1176" i="1"/>
  <c r="V1128" i="1"/>
  <c r="V1192" i="1"/>
  <c r="V1104" i="1"/>
  <c r="V1208" i="1"/>
  <c r="V1198" i="1"/>
  <c r="V1166" i="1"/>
  <c r="V1132" i="1"/>
  <c r="V1093" i="1"/>
  <c r="V1095" i="1"/>
  <c r="V1209" i="1"/>
  <c r="V1146" i="1"/>
  <c r="V1030" i="1"/>
  <c r="V1075" i="1"/>
  <c r="V1028" i="1"/>
  <c r="V985" i="1"/>
  <c r="V1039" i="1"/>
  <c r="V1019" i="1"/>
  <c r="V1050" i="1"/>
  <c r="V995" i="1"/>
  <c r="V1070" i="1"/>
  <c r="V1079" i="1"/>
  <c r="V1012" i="1"/>
  <c r="V1023" i="1"/>
  <c r="V1047" i="1"/>
  <c r="V987" i="1"/>
  <c r="V971" i="1"/>
  <c r="V943" i="1"/>
  <c r="V948" i="1"/>
  <c r="V966" i="1"/>
  <c r="V953" i="1"/>
  <c r="V831" i="1"/>
  <c r="V801" i="1"/>
  <c r="V913" i="1"/>
  <c r="V918" i="1"/>
  <c r="V811" i="1"/>
  <c r="V923" i="1"/>
  <c r="V896" i="1"/>
  <c r="V924" i="1"/>
  <c r="V848" i="1"/>
  <c r="V837" i="1"/>
  <c r="V856" i="1"/>
  <c r="V872" i="1"/>
  <c r="V909" i="1"/>
  <c r="V833" i="1"/>
  <c r="V878" i="1"/>
  <c r="V888" i="1"/>
  <c r="V881" i="1"/>
  <c r="V865" i="1"/>
  <c r="V791" i="1"/>
  <c r="V754" i="1"/>
  <c r="V406" i="1"/>
  <c r="V643" i="1"/>
  <c r="V514" i="1"/>
  <c r="V653" i="1"/>
  <c r="V608" i="1"/>
  <c r="V567" i="1"/>
  <c r="V551" i="1"/>
  <c r="V467" i="1"/>
  <c r="V515" i="1"/>
  <c r="V722" i="1"/>
  <c r="V705" i="1"/>
  <c r="V465" i="1"/>
  <c r="V755" i="1"/>
  <c r="V600" i="1"/>
  <c r="V550" i="1"/>
  <c r="V642" i="1"/>
  <c r="V631" i="1"/>
  <c r="V696" i="1"/>
  <c r="V770" i="1"/>
  <c r="V747" i="1"/>
  <c r="V457" i="1"/>
  <c r="V552" i="1"/>
  <c r="V588" i="1"/>
  <c r="V513" i="1"/>
  <c r="V611" i="1"/>
  <c r="V555" i="1"/>
  <c r="V624" i="1"/>
  <c r="V492" i="1"/>
  <c r="V621" i="1"/>
  <c r="V740" i="1"/>
  <c r="V481" i="1"/>
  <c r="V574" i="1"/>
  <c r="V750" i="1"/>
  <c r="V595" i="1"/>
  <c r="V494" i="1"/>
  <c r="V692" i="1"/>
  <c r="V730" i="1"/>
  <c r="V739" i="1"/>
  <c r="V1582" i="1"/>
  <c r="V1530" i="1"/>
  <c r="V1264" i="1"/>
  <c r="V1507" i="1"/>
  <c r="V1504" i="1"/>
  <c r="V1451" i="1"/>
  <c r="V1600" i="1"/>
  <c r="V1493" i="1"/>
  <c r="V1647" i="1"/>
  <c r="V1580" i="1"/>
  <c r="V1287" i="1"/>
  <c r="V1496" i="1"/>
  <c r="V1488" i="1"/>
  <c r="V1635" i="1"/>
  <c r="V1272" i="1"/>
  <c r="V1482" i="1"/>
  <c r="V1434" i="1"/>
  <c r="V1456" i="1"/>
  <c r="V1283" i="1"/>
  <c r="V1577" i="1"/>
  <c r="V1516" i="1"/>
  <c r="V1255" i="1"/>
  <c r="V1466" i="1"/>
  <c r="V1593" i="1"/>
  <c r="V1590" i="1"/>
  <c r="V1576" i="1"/>
  <c r="V1563" i="1"/>
  <c r="V1259" i="1"/>
  <c r="V1258" i="1"/>
  <c r="V1569" i="1"/>
  <c r="V1330" i="1"/>
  <c r="V1267" i="1"/>
  <c r="V1505" i="1"/>
  <c r="V1269" i="1"/>
  <c r="V1449" i="1"/>
  <c r="V1442" i="1"/>
  <c r="V1248" i="1"/>
  <c r="V1244" i="1"/>
  <c r="V1308" i="1"/>
  <c r="V1288" i="1"/>
  <c r="V1348" i="1"/>
  <c r="V1485" i="1"/>
  <c r="V1278" i="1"/>
  <c r="V1365" i="1"/>
  <c r="V1611" i="1"/>
  <c r="V1325" i="1"/>
  <c r="V1160" i="1"/>
  <c r="V1169" i="1"/>
  <c r="V1106" i="1"/>
  <c r="V1173" i="1"/>
  <c r="V1111" i="1"/>
  <c r="V1096" i="1"/>
  <c r="V1214" i="1"/>
  <c r="V1144" i="1"/>
  <c r="V1092" i="1"/>
  <c r="V1110" i="1"/>
  <c r="V1135" i="1"/>
  <c r="V1205" i="1"/>
  <c r="V1180" i="1"/>
  <c r="V1203" i="1"/>
  <c r="V1131" i="1"/>
  <c r="V1139" i="1"/>
  <c r="V1216" i="1"/>
  <c r="V1123" i="1"/>
  <c r="V979" i="1"/>
  <c r="V1082" i="1"/>
  <c r="V1088" i="1"/>
  <c r="V1034" i="1"/>
  <c r="V1074" i="1"/>
  <c r="V1031" i="1"/>
  <c r="V1001" i="1"/>
  <c r="V1090" i="1"/>
  <c r="V1077" i="1"/>
  <c r="V1081" i="1"/>
  <c r="M121" i="1"/>
  <c r="L311" i="1"/>
  <c r="N223" i="1"/>
  <c r="N284" i="1"/>
  <c r="P166" i="1" a="1"/>
  <c r="P166" i="1" s="1"/>
  <c r="R166" i="1" s="1"/>
  <c r="N263" i="1"/>
  <c r="P67" i="1" a="1"/>
  <c r="P67" i="1" s="1"/>
  <c r="R67" i="1" s="1"/>
  <c r="M296" i="1"/>
  <c r="L290" i="1"/>
  <c r="L139" i="1"/>
  <c r="M284" i="1"/>
  <c r="P141" i="1" a="1"/>
  <c r="P141" i="1" s="1"/>
  <c r="R141" i="1" s="1"/>
  <c r="L79" i="1"/>
  <c r="N105" i="1"/>
  <c r="L7" i="1"/>
  <c r="N68" i="1"/>
  <c r="M105" i="1"/>
  <c r="P240" i="1" a="1"/>
  <c r="P240" i="1" s="1"/>
  <c r="R240" i="1" s="1"/>
  <c r="V905" i="1"/>
  <c r="V902" i="1"/>
  <c r="V875" i="1"/>
  <c r="V890" i="1"/>
  <c r="V854" i="1"/>
  <c r="V908" i="1"/>
  <c r="V914" i="1"/>
  <c r="V904" i="1"/>
  <c r="V864" i="1"/>
  <c r="V877" i="1"/>
  <c r="V886" i="1"/>
  <c r="V829" i="1"/>
  <c r="V860" i="1"/>
  <c r="V719" i="1"/>
  <c r="V576" i="1"/>
  <c r="V554" i="1"/>
  <c r="V751" i="1"/>
  <c r="V529" i="1"/>
  <c r="V681" i="1"/>
  <c r="V793" i="1"/>
  <c r="V620" i="1"/>
  <c r="V723" i="1"/>
  <c r="V582" i="1"/>
  <c r="V563" i="1"/>
  <c r="V604" i="1"/>
  <c r="V530" i="1"/>
  <c r="V785" i="1"/>
  <c r="V617" i="1"/>
  <c r="V660" i="1"/>
  <c r="V775" i="1"/>
  <c r="V645" i="1"/>
  <c r="V694" i="1"/>
  <c r="V728" i="1"/>
  <c r="V650" i="1"/>
  <c r="V524" i="1"/>
  <c r="V463" i="1"/>
  <c r="V707" i="1"/>
  <c r="V462" i="1"/>
  <c r="V415" i="1"/>
  <c r="V476" i="1"/>
  <c r="V737" i="1"/>
  <c r="V669" i="1"/>
  <c r="V471" i="1"/>
  <c r="V788" i="1"/>
  <c r="V478" i="1"/>
  <c r="V616" i="1"/>
  <c r="V475" i="1"/>
  <c r="V773" i="1"/>
  <c r="V695" i="1"/>
  <c r="V736" i="1"/>
  <c r="V668" i="1"/>
  <c r="V635" i="1"/>
  <c r="V680" i="1"/>
  <c r="V690" i="1"/>
  <c r="V602" i="1"/>
  <c r="V763" i="1"/>
  <c r="V640" i="1"/>
  <c r="V708" i="1"/>
  <c r="V544" i="1"/>
  <c r="V559" i="1"/>
  <c r="V603" i="1"/>
  <c r="V676" i="1"/>
  <c r="V768" i="1"/>
  <c r="V334" i="1"/>
  <c r="V335" i="1"/>
  <c r="V337" i="1"/>
  <c r="V366" i="1"/>
  <c r="V370" i="1"/>
  <c r="V379" i="1"/>
  <c r="V358" i="1"/>
  <c r="V363" i="1"/>
  <c r="V293" i="1"/>
  <c r="V118" i="1"/>
  <c r="V276" i="1"/>
  <c r="V297" i="1"/>
  <c r="V200" i="1"/>
  <c r="V174" i="1"/>
  <c r="V159" i="1"/>
  <c r="V251" i="1"/>
  <c r="V112" i="1"/>
  <c r="V82" i="1"/>
  <c r="V261" i="1"/>
  <c r="V32" i="1"/>
  <c r="V205" i="1"/>
  <c r="V177" i="1"/>
  <c r="V469" i="1"/>
  <c r="V583" i="1"/>
  <c r="V610" i="1"/>
  <c r="V599" i="1"/>
  <c r="V549" i="1"/>
  <c r="V480" i="1"/>
  <c r="V691" i="1"/>
  <c r="V501" i="1"/>
  <c r="V674" i="1"/>
  <c r="V343" i="1"/>
  <c r="V351" i="1"/>
  <c r="V368" i="1"/>
  <c r="V393" i="1"/>
  <c r="V344" i="1"/>
  <c r="V373" i="1"/>
  <c r="V360" i="1"/>
  <c r="V378" i="1"/>
  <c r="V341" i="1"/>
  <c r="V280" i="1"/>
  <c r="V203" i="1"/>
  <c r="V27" i="1"/>
  <c r="V96" i="1"/>
  <c r="V183" i="1"/>
  <c r="V31" i="1"/>
  <c r="V219" i="1"/>
  <c r="V236" i="1"/>
  <c r="V86" i="1"/>
  <c r="V123" i="1"/>
  <c r="V245" i="1"/>
  <c r="V291" i="1"/>
  <c r="V199" i="1"/>
  <c r="V994" i="1"/>
  <c r="V1071" i="1"/>
  <c r="V1064" i="1"/>
  <c r="V1085" i="1"/>
  <c r="V1011" i="1"/>
  <c r="V961" i="1"/>
  <c r="V962" i="1"/>
  <c r="V968" i="1"/>
  <c r="V957" i="1"/>
  <c r="V797" i="1"/>
  <c r="V836" i="1"/>
  <c r="V900" i="1"/>
  <c r="V852" i="1"/>
  <c r="V798" i="1"/>
  <c r="V932" i="1"/>
  <c r="V847" i="1"/>
  <c r="V814" i="1"/>
  <c r="V813" i="1"/>
  <c r="V935" i="1"/>
  <c r="V838" i="1"/>
  <c r="V892" i="1"/>
  <c r="V915" i="1"/>
  <c r="V916" i="1"/>
  <c r="V841" i="1"/>
  <c r="V899" i="1"/>
  <c r="V897" i="1"/>
  <c r="V882" i="1"/>
  <c r="V667" i="1"/>
  <c r="V557" i="1"/>
  <c r="V718" i="1"/>
  <c r="V429" i="1"/>
  <c r="V443" i="1"/>
  <c r="V507" i="1"/>
  <c r="V629" i="1"/>
  <c r="V592" i="1"/>
  <c r="V450" i="1"/>
  <c r="V428" i="1"/>
  <c r="V721" i="1"/>
  <c r="V487" i="1"/>
  <c r="V500" i="1"/>
  <c r="V734" i="1"/>
  <c r="V541" i="1"/>
  <c r="V732" i="1"/>
  <c r="V545" i="1"/>
  <c r="V508" i="1"/>
  <c r="V753" i="1"/>
  <c r="V619" i="1"/>
  <c r="V486" i="1"/>
  <c r="V762" i="1"/>
  <c r="V644" i="1"/>
  <c r="V585" i="1"/>
  <c r="V729" i="1"/>
  <c r="V484" i="1"/>
  <c r="V698" i="1"/>
  <c r="V496" i="1"/>
  <c r="V609" i="1"/>
  <c r="V733" i="1"/>
  <c r="V679" i="1"/>
  <c r="V622" i="1"/>
  <c r="V666" i="1"/>
  <c r="V648" i="1"/>
  <c r="V742" i="1"/>
  <c r="V399" i="1"/>
  <c r="V556" i="1"/>
  <c r="V528" i="1"/>
  <c r="V405" i="1"/>
  <c r="V687" i="1"/>
  <c r="V704" i="1"/>
  <c r="V435" i="1"/>
  <c r="V474" i="1"/>
  <c r="V548" i="1"/>
  <c r="V662" i="1"/>
  <c r="V677" i="1"/>
  <c r="V511" i="1"/>
  <c r="V456" i="1"/>
  <c r="V584" i="1"/>
  <c r="V342" i="1"/>
  <c r="V367" i="1"/>
  <c r="V376" i="1"/>
  <c r="V345" i="1"/>
  <c r="V347" i="1"/>
  <c r="V377" i="1"/>
  <c r="V352" i="1"/>
  <c r="V383" i="1"/>
  <c r="V29" i="1"/>
  <c r="V303" i="1"/>
  <c r="V182" i="1"/>
  <c r="V65" i="1"/>
  <c r="V287" i="1"/>
  <c r="V95" i="1"/>
  <c r="V214" i="1"/>
  <c r="V63" i="1"/>
  <c r="V328" i="1"/>
  <c r="V316" i="1"/>
  <c r="V90" i="1"/>
  <c r="L138" i="1"/>
  <c r="L94" i="1"/>
  <c r="L85" i="1"/>
  <c r="L68" i="1"/>
  <c r="N216" i="1"/>
  <c r="M73" i="1"/>
  <c r="U1882" i="1"/>
  <c r="U1890" i="1"/>
  <c r="U1900" i="1"/>
  <c r="U1915" i="1"/>
  <c r="U1903" i="1"/>
  <c r="U1766" i="1"/>
  <c r="U1847" i="1"/>
  <c r="U1776" i="1"/>
  <c r="U1835" i="1"/>
  <c r="U1849" i="1"/>
  <c r="U1807" i="1"/>
  <c r="U1782" i="1"/>
  <c r="U1875" i="1"/>
  <c r="U1732" i="1"/>
  <c r="U1813" i="1"/>
  <c r="U1810" i="1"/>
  <c r="U1857" i="1"/>
  <c r="U1724" i="1"/>
  <c r="U1736" i="1"/>
  <c r="U1844" i="1"/>
  <c r="U1739" i="1"/>
  <c r="U1809" i="1"/>
  <c r="U1806" i="1"/>
  <c r="U1726" i="1"/>
  <c r="U1860" i="1"/>
  <c r="U1671" i="1"/>
  <c r="U1712" i="1"/>
  <c r="U1703" i="1"/>
  <c r="U1656" i="1"/>
  <c r="U1662" i="1"/>
  <c r="U1660" i="1"/>
  <c r="U1676" i="1"/>
  <c r="U1674" i="1"/>
  <c r="U1321" i="1"/>
  <c r="U1447" i="1"/>
  <c r="U1429" i="1"/>
  <c r="U1470" i="1"/>
  <c r="U1492" i="1"/>
  <c r="U1574" i="1"/>
  <c r="U1495" i="1"/>
  <c r="U1645" i="1"/>
  <c r="U1306" i="1"/>
  <c r="U1547" i="1"/>
  <c r="U1372" i="1"/>
  <c r="U1298" i="1"/>
  <c r="U1438" i="1"/>
  <c r="U1463" i="1"/>
  <c r="U1413" i="1"/>
  <c r="U1317" i="1"/>
  <c r="U1416" i="1"/>
  <c r="U1532" i="1"/>
  <c r="U1253" i="1"/>
  <c r="U1480" i="1"/>
  <c r="U1412" i="1"/>
  <c r="U1342" i="1"/>
  <c r="U1246" i="1"/>
  <c r="U1548" i="1"/>
  <c r="U1388" i="1"/>
  <c r="U1362" i="1"/>
  <c r="U1294" i="1"/>
  <c r="U1345" i="1"/>
  <c r="U1539" i="1"/>
  <c r="U1318" i="1"/>
  <c r="U1592" i="1"/>
  <c r="U1419" i="1"/>
  <c r="U1583" i="1"/>
  <c r="U1430" i="1"/>
  <c r="U1443" i="1"/>
  <c r="U1424" i="1"/>
  <c r="U1557" i="1"/>
  <c r="U1514" i="1"/>
  <c r="U1297" i="1"/>
  <c r="U1408" i="1"/>
  <c r="M156" i="1"/>
  <c r="M244" i="1"/>
  <c r="M178" i="1"/>
  <c r="M125" i="1"/>
  <c r="M249" i="1"/>
  <c r="N173" i="1"/>
  <c r="P71" i="1" a="1"/>
  <c r="P71" i="1" s="1"/>
  <c r="R71" i="1" s="1"/>
  <c r="M165" i="1"/>
  <c r="U1883" i="1"/>
  <c r="U1891" i="1"/>
  <c r="U1913" i="1"/>
  <c r="U1893" i="1"/>
  <c r="U1878" i="1"/>
  <c r="U1770" i="1"/>
  <c r="U1762" i="1"/>
  <c r="U1837" i="1"/>
  <c r="U1825" i="1"/>
  <c r="U1733" i="1"/>
  <c r="U1846" i="1"/>
  <c r="U1814" i="1"/>
  <c r="U1851" i="1"/>
  <c r="U1798" i="1"/>
  <c r="U1765" i="1"/>
  <c r="U1751" i="1"/>
  <c r="U1838" i="1"/>
  <c r="U1819" i="1"/>
  <c r="U1763" i="1"/>
  <c r="U1790" i="1"/>
  <c r="U1854" i="1"/>
  <c r="U1743" i="1"/>
  <c r="U1745" i="1"/>
  <c r="U1839" i="1"/>
  <c r="U1816" i="1"/>
  <c r="U1663" i="1"/>
  <c r="U1650" i="1"/>
  <c r="U1694" i="1"/>
  <c r="U1669" i="1"/>
  <c r="U1651" i="1"/>
  <c r="U1706" i="1"/>
  <c r="U1716" i="1"/>
  <c r="U1654" i="1"/>
  <c r="U1236" i="1"/>
  <c r="U1425" i="1"/>
  <c r="U1336" i="1"/>
  <c r="U1242" i="1"/>
  <c r="U1541" i="1"/>
  <c r="U1540" i="1"/>
  <c r="U1489" i="1"/>
  <c r="U1618" i="1"/>
  <c r="U1401" i="1"/>
  <c r="U1312" i="1"/>
  <c r="U1418" i="1"/>
  <c r="U1545" i="1"/>
  <c r="U1559" i="1"/>
  <c r="U1518" i="1"/>
  <c r="U1268" i="1"/>
  <c r="U1515" i="1"/>
  <c r="U1279" i="1"/>
  <c r="U1375" i="1"/>
  <c r="U1254" i="1"/>
  <c r="U1285" i="1"/>
  <c r="U1444" i="1"/>
  <c r="U1313" i="1"/>
  <c r="U1479" i="1"/>
  <c r="U1499" i="1"/>
  <c r="U1608" i="1"/>
  <c r="U1568" i="1"/>
  <c r="U1383" i="1"/>
  <c r="U1628" i="1"/>
  <c r="U1510" i="1"/>
  <c r="U1497" i="1"/>
  <c r="U1386" i="1"/>
  <c r="U1455" i="1"/>
  <c r="U1366" i="1"/>
  <c r="U1353" i="1"/>
  <c r="U1571" i="1"/>
  <c r="U1506" i="1"/>
  <c r="U1508" i="1"/>
  <c r="U1521" i="1"/>
  <c r="U1280" i="1"/>
  <c r="U1395" i="1"/>
  <c r="U1546" i="1"/>
  <c r="U1584" i="1"/>
  <c r="U1520" i="1"/>
  <c r="U1352" i="1"/>
  <c r="U1448" i="1"/>
  <c r="U1565" i="1"/>
  <c r="U1237" i="1"/>
  <c r="U1404" i="1"/>
  <c r="U1601" i="1"/>
  <c r="U1554" i="1"/>
  <c r="U1589" i="1"/>
  <c r="U1487" i="1"/>
  <c r="U1137" i="1"/>
  <c r="U1167" i="1"/>
  <c r="U1230" i="1"/>
  <c r="U1191" i="1"/>
  <c r="U1112" i="1"/>
  <c r="U1125" i="1"/>
  <c r="U1215" i="1"/>
  <c r="U1105" i="1"/>
  <c r="U1121" i="1"/>
  <c r="U1168" i="1"/>
  <c r="U1148" i="1"/>
  <c r="U1165" i="1"/>
  <c r="U1091" i="1"/>
  <c r="U1218" i="1"/>
  <c r="U1150" i="1"/>
  <c r="U1178" i="1"/>
  <c r="U1164" i="1"/>
  <c r="U1181" i="1"/>
  <c r="U1036" i="1"/>
  <c r="U1021" i="1"/>
  <c r="U991" i="1"/>
  <c r="U1056" i="1"/>
  <c r="U975" i="1"/>
  <c r="U1029" i="1"/>
  <c r="U1038" i="1"/>
  <c r="U1041" i="1"/>
  <c r="U1018" i="1"/>
  <c r="U1040" i="1"/>
  <c r="V531" i="1"/>
  <c r="V491" i="1"/>
  <c r="V594" i="1"/>
  <c r="V646" i="1"/>
  <c r="V451" i="1"/>
  <c r="V756" i="1"/>
  <c r="V493" i="1"/>
  <c r="V612" i="1"/>
  <c r="V713" i="1"/>
  <c r="V632" i="1"/>
  <c r="V654" i="1"/>
  <c r="V700" i="1"/>
  <c r="V717" i="1"/>
  <c r="V404" i="1"/>
  <c r="V738" i="1"/>
  <c r="V547" i="1"/>
  <c r="V605" i="1"/>
  <c r="V488" i="1"/>
  <c r="V433" i="1"/>
  <c r="V440" i="1"/>
  <c r="V446" i="1"/>
  <c r="V766" i="1"/>
  <c r="V490" i="1"/>
  <c r="V538" i="1"/>
  <c r="V573" i="1"/>
  <c r="V789" i="1"/>
  <c r="V686" i="1"/>
  <c r="V664" i="1"/>
  <c r="V423" i="1"/>
  <c r="V614" i="1"/>
  <c r="V743" i="1"/>
  <c r="V408" i="1"/>
  <c r="V422" i="1"/>
  <c r="V711" i="1"/>
  <c r="V447" i="1"/>
  <c r="V693" i="1"/>
  <c r="V671" i="1"/>
  <c r="V339" i="1"/>
  <c r="V369" i="1"/>
  <c r="V336" i="1"/>
  <c r="V362" i="1"/>
  <c r="V397" i="1"/>
  <c r="V396" i="1"/>
  <c r="V356" i="1"/>
  <c r="V387" i="1"/>
  <c r="V153" i="1"/>
  <c r="V331" i="1"/>
  <c r="V273" i="1"/>
  <c r="V213" i="1"/>
  <c r="V155" i="1"/>
  <c r="V241" i="1"/>
  <c r="V257" i="1"/>
  <c r="V15" i="1"/>
  <c r="V286" i="1"/>
  <c r="V299" i="1"/>
  <c r="V116" i="1"/>
  <c r="V294" i="1"/>
  <c r="V179" i="1"/>
  <c r="V228" i="1"/>
  <c r="V140" i="1"/>
  <c r="V154" i="1"/>
  <c r="V54" i="1"/>
  <c r="V292" i="1"/>
  <c r="V329" i="1"/>
  <c r="V263" i="1"/>
  <c r="V180" i="1"/>
  <c r="V326" i="1"/>
  <c r="V311" i="1"/>
  <c r="V190" i="1"/>
  <c r="V167" i="1"/>
  <c r="V11" i="1"/>
  <c r="V87" i="1"/>
  <c r="V93" i="1"/>
  <c r="V302" i="1"/>
  <c r="V108" i="1"/>
  <c r="V57" i="1"/>
  <c r="V99" i="1"/>
  <c r="V221" i="1"/>
  <c r="V237" i="1"/>
  <c r="V230" i="1"/>
  <c r="V53" i="1"/>
  <c r="V44" i="1"/>
  <c r="V191" i="1"/>
  <c r="V30" i="1"/>
  <c r="V313" i="1"/>
  <c r="V45" i="1"/>
  <c r="V223" i="1"/>
  <c r="V58" i="1"/>
  <c r="V246" i="1"/>
  <c r="V100" i="1"/>
  <c r="V142" i="1"/>
  <c r="V150" i="1"/>
  <c r="V62" i="1"/>
  <c r="V304" i="1"/>
  <c r="V13" i="1"/>
  <c r="V47" i="1"/>
  <c r="V269" i="1"/>
  <c r="V49" i="1"/>
  <c r="V38" i="1"/>
  <c r="V126" i="1"/>
  <c r="V271" i="1"/>
  <c r="V222" i="1"/>
  <c r="V256" i="1"/>
  <c r="V33" i="1"/>
  <c r="V24" i="1"/>
  <c r="V308" i="1"/>
  <c r="V52" i="1"/>
  <c r="V233" i="1"/>
  <c r="V28" i="1"/>
  <c r="V67" i="1"/>
  <c r="V324" i="1"/>
  <c r="V306" i="1"/>
  <c r="V207" i="1"/>
  <c r="V110" i="1"/>
  <c r="V79" i="1"/>
  <c r="V231" i="1"/>
  <c r="V83" i="1"/>
  <c r="V320" i="1"/>
  <c r="V243" i="1"/>
  <c r="V43" i="1"/>
  <c r="V105" i="1"/>
  <c r="V1880" i="1"/>
  <c r="V1907" i="1"/>
  <c r="V1898" i="1"/>
  <c r="V1904" i="1"/>
  <c r="V1858" i="1"/>
  <c r="V1873" i="1"/>
  <c r="V1827" i="1"/>
  <c r="V1775" i="1"/>
  <c r="V1777" i="1"/>
  <c r="V1821" i="1"/>
  <c r="V1791" i="1"/>
  <c r="V1826" i="1"/>
  <c r="V1729" i="1"/>
  <c r="V1856" i="1"/>
  <c r="V1795" i="1"/>
  <c r="V1792" i="1"/>
  <c r="V1720" i="1"/>
  <c r="V1784" i="1"/>
  <c r="V1735" i="1"/>
  <c r="V1822" i="1"/>
  <c r="V1740" i="1"/>
  <c r="V1756" i="1"/>
  <c r="V1741" i="1"/>
  <c r="V1722" i="1"/>
  <c r="V1665" i="1"/>
  <c r="V1717" i="1"/>
  <c r="V1692" i="1"/>
  <c r="V1657" i="1"/>
  <c r="V1673" i="1"/>
  <c r="V1678" i="1"/>
  <c r="V1707" i="1"/>
  <c r="V1714" i="1"/>
  <c r="V1683" i="1"/>
  <c r="V1637" i="1"/>
  <c r="V1360" i="1"/>
  <c r="V1433" i="1"/>
  <c r="V1609" i="1"/>
  <c r="V1640" i="1"/>
  <c r="V1436" i="1"/>
  <c r="V1458" i="1"/>
  <c r="V1641" i="1"/>
  <c r="V1502" i="1"/>
  <c r="V1594" i="1"/>
  <c r="V1512" i="1"/>
  <c r="V1454" i="1"/>
  <c r="V1239" i="1"/>
  <c r="V1558" i="1"/>
  <c r="V1631" i="1"/>
  <c r="V1277" i="1"/>
  <c r="V1389" i="1"/>
  <c r="V1407" i="1"/>
  <c r="V1472" i="1"/>
  <c r="V1305" i="1"/>
  <c r="V1585" i="1"/>
  <c r="V1344" i="1"/>
  <c r="V1527" i="1"/>
  <c r="V1286" i="1"/>
  <c r="V1572" i="1"/>
  <c r="V1398" i="1"/>
  <c r="V1596" i="1"/>
  <c r="V1595" i="1"/>
  <c r="V1385" i="1"/>
  <c r="V1427" i="1"/>
  <c r="V1367" i="1"/>
  <c r="V1327" i="1"/>
  <c r="V1378" i="1"/>
  <c r="V1524" i="1"/>
  <c r="V1625" i="1"/>
  <c r="V1498" i="1"/>
  <c r="V1481" i="1"/>
  <c r="V1341" i="1"/>
  <c r="V1465" i="1"/>
  <c r="V1624" i="1"/>
  <c r="V1250" i="1"/>
  <c r="V1484" i="1"/>
  <c r="V1311" i="1"/>
  <c r="V1551" i="1"/>
  <c r="V1428" i="1"/>
  <c r="V1281" i="1"/>
  <c r="V1537" i="1"/>
  <c r="V1326" i="1"/>
  <c r="V1461" i="1"/>
  <c r="V1627" i="1"/>
  <c r="V1567" i="1"/>
  <c r="V1374" i="1"/>
  <c r="V1190" i="1"/>
  <c r="V1116" i="1"/>
  <c r="V1100" i="1"/>
  <c r="V1177" i="1"/>
  <c r="V1206" i="1"/>
  <c r="V1127" i="1"/>
  <c r="V1200" i="1"/>
  <c r="V1207" i="1"/>
  <c r="V1156" i="1"/>
  <c r="V1201" i="1"/>
  <c r="V1183" i="1"/>
  <c r="V1204" i="1"/>
  <c r="V1213" i="1"/>
  <c r="V1126" i="1"/>
  <c r="V1158" i="1"/>
  <c r="V1196" i="1"/>
  <c r="V1133" i="1"/>
  <c r="V1122" i="1"/>
  <c r="V1059" i="1"/>
  <c r="V1007" i="1"/>
  <c r="V1083" i="1"/>
  <c r="V974" i="1"/>
  <c r="V983" i="1"/>
  <c r="V1010" i="1"/>
  <c r="V1013" i="1"/>
  <c r="V986" i="1"/>
  <c r="V976" i="1"/>
  <c r="V1014" i="1"/>
  <c r="V1002" i="1"/>
  <c r="V1066" i="1"/>
  <c r="V1026" i="1"/>
  <c r="V1065" i="1"/>
  <c r="V1020" i="1"/>
  <c r="V967" i="1"/>
  <c r="V945" i="1"/>
  <c r="V955" i="1"/>
  <c r="V946" i="1"/>
  <c r="V863" i="1"/>
  <c r="V861" i="1"/>
  <c r="V802" i="1"/>
  <c r="V827" i="1"/>
  <c r="V825" i="1"/>
  <c r="V849" i="1"/>
  <c r="V911" i="1"/>
  <c r="V929" i="1"/>
  <c r="V835" i="1"/>
  <c r="V807" i="1"/>
  <c r="V850" i="1"/>
  <c r="V936" i="1"/>
  <c r="V866" i="1"/>
  <c r="V822" i="1"/>
  <c r="V842" i="1"/>
  <c r="V901" i="1"/>
  <c r="V926" i="1"/>
  <c r="V883" i="1"/>
  <c r="V597" i="1"/>
  <c r="V715" i="1"/>
  <c r="V598" i="1"/>
  <c r="V452" i="1"/>
  <c r="V455" i="1"/>
  <c r="V655" i="1"/>
  <c r="V607" i="1"/>
  <c r="V504" i="1"/>
  <c r="V466" i="1"/>
  <c r="V546" i="1"/>
  <c r="V439" i="1"/>
  <c r="V647" i="1"/>
  <c r="V636" i="1"/>
  <c r="V685" i="1"/>
  <c r="V566" i="1"/>
  <c r="V468" i="1"/>
  <c r="V630" i="1"/>
  <c r="V651" i="1"/>
  <c r="V580" i="1"/>
  <c r="V409" i="1"/>
  <c r="V448" i="1"/>
  <c r="V665" i="1"/>
  <c r="V518" i="1"/>
  <c r="V483" i="1"/>
  <c r="V438" i="1"/>
  <c r="V783" i="1"/>
  <c r="V772" i="1"/>
  <c r="V716" i="1"/>
  <c r="V641" i="1"/>
  <c r="V658" i="1"/>
  <c r="V589" i="1"/>
  <c r="V523" i="1"/>
  <c r="V586" i="1"/>
  <c r="V417" i="1"/>
  <c r="V745" i="1"/>
  <c r="V759" i="1"/>
  <c r="V627" i="1"/>
  <c r="V606" i="1"/>
  <c r="V479" i="1"/>
  <c r="V777" i="1"/>
  <c r="V618" i="1"/>
  <c r="V517" i="1"/>
  <c r="V565" i="1"/>
  <c r="V520" i="1"/>
  <c r="V542" i="1"/>
  <c r="V652" i="1"/>
  <c r="V453" i="1"/>
  <c r="V414" i="1"/>
  <c r="V784" i="1"/>
  <c r="V392" i="1"/>
  <c r="V386" i="1"/>
  <c r="V353" i="1"/>
  <c r="V361" i="1"/>
  <c r="V380" i="1"/>
  <c r="V390" i="1"/>
  <c r="V391" i="1"/>
  <c r="V359" i="1"/>
  <c r="V325" i="1"/>
  <c r="V288" i="1"/>
  <c r="V322" i="1"/>
  <c r="V157" i="1"/>
  <c r="V272" i="1"/>
  <c r="V285" i="1"/>
  <c r="V220" i="1"/>
  <c r="V70" i="1"/>
  <c r="V259" i="1"/>
  <c r="V181" i="1"/>
  <c r="V275" i="1"/>
  <c r="V315" i="1"/>
  <c r="V254" i="1"/>
  <c r="V298" i="1"/>
  <c r="V19" i="1"/>
  <c r="V196" i="1"/>
  <c r="V3" i="1"/>
  <c r="V122" i="1"/>
  <c r="V161" i="1"/>
  <c r="V89" i="1"/>
  <c r="V264" i="1"/>
  <c r="V169" i="1"/>
  <c r="V296" i="1"/>
  <c r="V301" i="1"/>
  <c r="V111" i="1"/>
  <c r="V69" i="1"/>
  <c r="V238" i="1"/>
  <c r="V51" i="1"/>
  <c r="V34" i="1"/>
  <c r="V113" i="1"/>
  <c r="V312" i="1"/>
  <c r="V201" i="1"/>
  <c r="V178" i="1"/>
  <c r="U1423" i="1"/>
  <c r="U1550" i="1"/>
  <c r="U1303" i="1"/>
  <c r="U1262" i="1"/>
  <c r="U1263" i="1"/>
  <c r="U1486" i="1"/>
  <c r="U1314" i="1"/>
  <c r="U1615" i="1"/>
  <c r="U1491" i="1"/>
  <c r="U1340" i="1"/>
  <c r="U1459" i="1"/>
  <c r="U1467" i="1"/>
  <c r="U1099" i="1"/>
  <c r="U1107" i="1"/>
  <c r="U1197" i="1"/>
  <c r="U1174" i="1"/>
  <c r="U1233" i="1"/>
  <c r="U1231" i="1"/>
  <c r="U1228" i="1"/>
  <c r="U1195" i="1"/>
  <c r="U1220" i="1"/>
  <c r="U1232" i="1"/>
  <c r="U1153" i="1"/>
  <c r="U1163" i="1"/>
  <c r="U1222" i="1"/>
  <c r="U1141" i="1"/>
  <c r="U1154" i="1"/>
  <c r="U1101" i="1"/>
  <c r="U1124" i="1"/>
  <c r="U1149" i="1"/>
  <c r="U1006" i="1"/>
  <c r="U1044" i="1"/>
  <c r="U1024" i="1"/>
  <c r="U1003" i="1"/>
  <c r="U1027" i="1"/>
  <c r="U1060" i="1"/>
  <c r="U1042" i="1"/>
  <c r="U972" i="1"/>
  <c r="U1053" i="1"/>
  <c r="U1076" i="1"/>
  <c r="U1045" i="1"/>
  <c r="U993" i="1"/>
  <c r="U1055" i="1"/>
  <c r="U1072" i="1"/>
  <c r="U1067" i="1"/>
  <c r="U969" i="1"/>
  <c r="U958" i="1"/>
  <c r="U954" i="1"/>
  <c r="U959" i="1"/>
  <c r="U937" i="1"/>
  <c r="U796" i="1"/>
  <c r="U816" i="1"/>
  <c r="U862" i="1"/>
  <c r="U867" i="1"/>
  <c r="U858" i="1"/>
  <c r="U845" i="1"/>
  <c r="U917" i="1"/>
  <c r="U922" i="1"/>
  <c r="U870" i="1"/>
  <c r="U873" i="1"/>
  <c r="U934" i="1"/>
  <c r="U874" i="1"/>
  <c r="U823" i="1"/>
  <c r="U824" i="1"/>
  <c r="U920" i="1"/>
  <c r="U810" i="1"/>
  <c r="U808" i="1"/>
  <c r="U421" i="1"/>
  <c r="U684" i="1"/>
  <c r="U534" i="1"/>
  <c r="U701" i="1"/>
  <c r="U673" i="1"/>
  <c r="U749" i="1"/>
  <c r="U672" i="1"/>
  <c r="U790" i="1"/>
  <c r="U764" i="1"/>
  <c r="U430" i="1"/>
  <c r="U682" i="1"/>
  <c r="U760" i="1"/>
  <c r="U710" i="1"/>
  <c r="V1914" i="1"/>
  <c r="V1892" i="1"/>
  <c r="V1881" i="1"/>
  <c r="V1897" i="1"/>
  <c r="V1894" i="1"/>
  <c r="V1829" i="1"/>
  <c r="V1843" i="1"/>
  <c r="V1861" i="1"/>
  <c r="V1772" i="1"/>
  <c r="V1868" i="1"/>
  <c r="V1723" i="1"/>
  <c r="V1761" i="1"/>
  <c r="V1834" i="1"/>
  <c r="V1719" i="1"/>
  <c r="V1824" i="1"/>
  <c r="V1815" i="1"/>
  <c r="V1828" i="1"/>
  <c r="V1823" i="1"/>
  <c r="V1836" i="1"/>
  <c r="V1812" i="1"/>
  <c r="V1865" i="1"/>
  <c r="V1774" i="1"/>
  <c r="V1802" i="1"/>
  <c r="V1872" i="1"/>
  <c r="V1781" i="1"/>
  <c r="V1710" i="1"/>
  <c r="V1661" i="1"/>
  <c r="V1708" i="1"/>
  <c r="V1693" i="1"/>
  <c r="V1659" i="1"/>
  <c r="V1700" i="1"/>
  <c r="V1711" i="1"/>
  <c r="V1687" i="1"/>
  <c r="V1675" i="1"/>
  <c r="V1409" i="1"/>
  <c r="V1282" i="1"/>
  <c r="V1347" i="1"/>
  <c r="V1509" i="1"/>
  <c r="V1503" i="1"/>
  <c r="V1633" i="1"/>
  <c r="V1235" i="1"/>
  <c r="V1322" i="1"/>
  <c r="V1441" i="1"/>
  <c r="V1474" i="1"/>
  <c r="V1361" i="1"/>
  <c r="V1337" i="1"/>
  <c r="V1300" i="1"/>
  <c r="V1284" i="1"/>
  <c r="V1542" i="1"/>
  <c r="V1629" i="1"/>
  <c r="V1334" i="1"/>
  <c r="V1240" i="1"/>
  <c r="V1642" i="1"/>
  <c r="V1535" i="1"/>
  <c r="V1315" i="1"/>
  <c r="V1420" i="1"/>
  <c r="V1523" i="1"/>
  <c r="V1578" i="1"/>
  <c r="V1324" i="1"/>
  <c r="V1437" i="1"/>
  <c r="V1604" i="1"/>
  <c r="V1579" i="1"/>
  <c r="V1450" i="1"/>
  <c r="V1476" i="1"/>
  <c r="V1469" i="1"/>
  <c r="V1299" i="1"/>
  <c r="V1354" i="1"/>
  <c r="V1238" i="1"/>
  <c r="V1533" i="1"/>
  <c r="V1414" i="1"/>
  <c r="V1490" i="1"/>
  <c r="V1274" i="1"/>
  <c r="V1636" i="1"/>
  <c r="V1597" i="1"/>
  <c r="V1529" i="1"/>
  <c r="V1525" i="1"/>
  <c r="V1591" i="1"/>
  <c r="V1357" i="1"/>
  <c r="V1475" i="1"/>
  <c r="V1614" i="1"/>
  <c r="V1304" i="1"/>
  <c r="V1370" i="1"/>
  <c r="V1410" i="1"/>
  <c r="V1555" i="1"/>
  <c r="V1602" i="1"/>
  <c r="V1296" i="1"/>
  <c r="V1202" i="1"/>
  <c r="V1136" i="1"/>
  <c r="V1142" i="1"/>
  <c r="V1221" i="1"/>
  <c r="V1210" i="1"/>
  <c r="V1170" i="1"/>
  <c r="V1175" i="1"/>
  <c r="V1212" i="1"/>
  <c r="V1217" i="1"/>
  <c r="V1119" i="1"/>
  <c r="V1134" i="1"/>
  <c r="V1145" i="1"/>
  <c r="V1130" i="1"/>
  <c r="V1229" i="1"/>
  <c r="V1179" i="1"/>
  <c r="V1094" i="1"/>
  <c r="V1161" i="1"/>
  <c r="V1187" i="1"/>
  <c r="V996" i="1"/>
  <c r="V1057" i="1"/>
  <c r="V1078" i="1"/>
  <c r="V1052" i="1"/>
  <c r="V1016" i="1"/>
  <c r="V1073" i="1"/>
  <c r="V973" i="1"/>
  <c r="V1084" i="1"/>
  <c r="V1017" i="1"/>
  <c r="V988" i="1"/>
  <c r="V1068" i="1"/>
  <c r="V1046" i="1"/>
  <c r="V1069" i="1"/>
  <c r="V998" i="1"/>
  <c r="V984" i="1"/>
  <c r="V939" i="1"/>
  <c r="V944" i="1"/>
  <c r="V941" i="1"/>
  <c r="V964" i="1"/>
  <c r="V844" i="1"/>
  <c r="V828" i="1"/>
  <c r="V895" i="1"/>
  <c r="V898" i="1"/>
  <c r="V800" i="1"/>
  <c r="V869" i="1"/>
  <c r="V931" i="1"/>
  <c r="V927" i="1"/>
  <c r="V815" i="1"/>
  <c r="V880" i="1"/>
  <c r="V891" i="1"/>
  <c r="V806" i="1"/>
  <c r="V871" i="1"/>
  <c r="V818" i="1"/>
  <c r="V876" i="1"/>
  <c r="V803" i="1"/>
  <c r="V820" i="1"/>
  <c r="V885" i="1"/>
  <c r="V568" i="1"/>
  <c r="V579" i="1"/>
  <c r="V712" i="1"/>
  <c r="V499" i="1"/>
  <c r="V725" i="1"/>
  <c r="V437" i="1"/>
  <c r="V661" i="1"/>
  <c r="V787" i="1"/>
  <c r="V709" i="1"/>
  <c r="V744" i="1"/>
  <c r="V637" i="1"/>
  <c r="V663" i="1"/>
  <c r="V587" i="1"/>
  <c r="V502" i="1"/>
  <c r="V402" i="1"/>
  <c r="V525" i="1"/>
  <c r="V689" i="1"/>
  <c r="V436" i="1"/>
  <c r="V418" i="1"/>
  <c r="V535" i="1"/>
  <c r="V590" i="1"/>
  <c r="V746" i="1"/>
  <c r="V786" i="1"/>
  <c r="V678" i="1"/>
  <c r="V782" i="1"/>
  <c r="V416" i="1"/>
  <c r="V578" i="1"/>
  <c r="V410" i="1"/>
  <c r="V449" i="1"/>
  <c r="V526" i="1"/>
  <c r="V400" i="1"/>
  <c r="V581" i="1"/>
  <c r="V482" i="1"/>
  <c r="V425" i="1"/>
  <c r="V741" i="1"/>
  <c r="V473" i="1"/>
  <c r="V593" i="1"/>
  <c r="V613" i="1"/>
  <c r="V702" i="1"/>
  <c r="V575" i="1"/>
  <c r="V714" i="1"/>
  <c r="V412" i="1"/>
  <c r="V670" i="1"/>
  <c r="V498" i="1"/>
  <c r="V778" i="1"/>
  <c r="V577" i="1"/>
  <c r="V445" i="1"/>
  <c r="V727" i="1"/>
  <c r="V731" i="1"/>
  <c r="V354" i="1"/>
  <c r="V385" i="1"/>
  <c r="V381" i="1"/>
  <c r="V364" i="1"/>
  <c r="V374" i="1"/>
  <c r="V372" i="1"/>
  <c r="V338" i="1"/>
  <c r="V357" i="1"/>
  <c r="V232" i="1"/>
  <c r="V277" i="1"/>
  <c r="V193" i="1"/>
  <c r="V171" i="1"/>
  <c r="V332" i="1"/>
  <c r="V149" i="1"/>
  <c r="V9" i="1"/>
  <c r="V212" i="1"/>
  <c r="V145" i="1"/>
  <c r="V309" i="1"/>
  <c r="V146" i="1"/>
  <c r="V270" i="1"/>
  <c r="V109" i="1"/>
  <c r="V202" i="1"/>
  <c r="V151" i="1"/>
  <c r="V78" i="1"/>
  <c r="V227" i="1"/>
  <c r="V23" i="1"/>
  <c r="V12" i="1"/>
  <c r="V281" i="1"/>
  <c r="V319" i="1"/>
  <c r="V242" i="1"/>
  <c r="V121" i="1"/>
  <c r="V76" i="1"/>
  <c r="V139" i="1"/>
  <c r="V42" i="1"/>
  <c r="V284" i="1"/>
  <c r="V206" i="1"/>
  <c r="V21" i="1"/>
  <c r="V250" i="1"/>
  <c r="V239" i="1"/>
  <c r="V189" i="1"/>
  <c r="V66" i="1"/>
  <c r="U1054" i="1"/>
  <c r="U1061" i="1"/>
  <c r="U1033" i="1"/>
  <c r="U999" i="1"/>
  <c r="U1004" i="1"/>
  <c r="U942" i="1"/>
  <c r="U949" i="1"/>
  <c r="U938" i="1"/>
  <c r="U965" i="1"/>
  <c r="U894" i="1"/>
  <c r="U919" i="1"/>
  <c r="U809" i="1"/>
  <c r="U795" i="1"/>
  <c r="U830" i="1"/>
  <c r="U868" i="1"/>
  <c r="U925" i="1"/>
  <c r="U812" i="1"/>
  <c r="U819" i="1"/>
  <c r="U879" i="1"/>
  <c r="U921" i="1"/>
  <c r="U928" i="1"/>
  <c r="U853" i="1"/>
  <c r="U933" i="1"/>
  <c r="U821" i="1"/>
  <c r="U846" i="1"/>
  <c r="U817" i="1"/>
  <c r="U843" i="1"/>
  <c r="U464" i="1"/>
  <c r="U765" i="1"/>
  <c r="U776" i="1"/>
  <c r="U505" i="1"/>
  <c r="U688" i="1"/>
  <c r="U432" i="1"/>
  <c r="U757" i="1"/>
  <c r="U510" i="1"/>
  <c r="U458" i="1"/>
  <c r="U571" i="1"/>
  <c r="U413" i="1"/>
  <c r="U454" i="1"/>
  <c r="U752" i="1"/>
  <c r="U633" i="1"/>
  <c r="U703" i="1"/>
  <c r="U780" i="1"/>
  <c r="U522" i="1"/>
  <c r="U697" i="1"/>
  <c r="U527" i="1"/>
  <c r="U532" i="1"/>
  <c r="U561" i="1"/>
  <c r="U558" i="1"/>
  <c r="U431" i="1"/>
  <c r="U628" i="1"/>
  <c r="U426" i="1"/>
  <c r="U442" i="1"/>
  <c r="U625" i="1"/>
  <c r="U403" i="1"/>
  <c r="U634" i="1"/>
  <c r="U683" i="1"/>
  <c r="U411" i="1"/>
  <c r="U771" i="1"/>
  <c r="U657" i="1"/>
  <c r="U623" i="1"/>
  <c r="U726" i="1"/>
  <c r="U424" i="1"/>
  <c r="U539" i="1"/>
  <c r="U472" i="1"/>
  <c r="U495" i="1"/>
  <c r="U767" i="1"/>
  <c r="U649" i="1"/>
  <c r="U470" i="1"/>
  <c r="U560" i="1"/>
  <c r="U769" i="1"/>
  <c r="U503" i="1"/>
  <c r="U521" i="1"/>
  <c r="U699" i="1"/>
  <c r="U489" i="1"/>
  <c r="U461" i="1"/>
  <c r="U569" i="1"/>
  <c r="U395" i="1"/>
  <c r="U348" i="1"/>
  <c r="U398" i="1"/>
  <c r="U394" i="1"/>
  <c r="U382" i="1"/>
  <c r="U384" i="1"/>
  <c r="U371" i="1"/>
  <c r="U389" i="1"/>
  <c r="U128" i="1"/>
  <c r="U210" i="1"/>
  <c r="U115" i="1"/>
  <c r="U218" i="1"/>
  <c r="U17" i="1"/>
  <c r="U107" i="1"/>
  <c r="U143" i="1"/>
  <c r="U37" i="1"/>
  <c r="U106" i="1"/>
  <c r="U289" i="1"/>
  <c r="U172" i="1"/>
  <c r="U39" i="1"/>
  <c r="U101" i="1"/>
  <c r="U20" i="1"/>
  <c r="U160" i="1"/>
  <c r="U16" i="1"/>
  <c r="U88" i="1"/>
  <c r="U307" i="1"/>
  <c r="U61" i="1"/>
  <c r="U158" i="1"/>
  <c r="U144" i="1"/>
  <c r="U234" i="1"/>
  <c r="U77" i="1"/>
  <c r="U148" i="1"/>
  <c r="U133" i="1"/>
  <c r="V1887" i="1"/>
  <c r="V1909" i="1"/>
  <c r="V1884" i="1"/>
  <c r="V1888" i="1"/>
  <c r="V1895" i="1"/>
  <c r="V1768" i="1"/>
  <c r="V1877" i="1"/>
  <c r="V1738" i="1"/>
  <c r="V1794" i="1"/>
  <c r="V1842" i="1"/>
  <c r="V1759" i="1"/>
  <c r="V1754" i="1"/>
  <c r="V1787" i="1"/>
  <c r="V1742" i="1"/>
  <c r="V1833" i="1"/>
  <c r="V1859" i="1"/>
  <c r="V1746" i="1"/>
  <c r="V1797" i="1"/>
  <c r="V1744" i="1"/>
  <c r="V1783" i="1"/>
  <c r="V1786" i="1"/>
  <c r="V1753" i="1"/>
  <c r="V1752" i="1"/>
  <c r="V1831" i="1"/>
  <c r="V1734" i="1"/>
  <c r="V1690" i="1"/>
  <c r="V1653" i="1"/>
  <c r="V1701" i="1"/>
  <c r="V1681" i="1"/>
  <c r="V1685" i="1"/>
  <c r="V1682" i="1"/>
  <c r="V1686" i="1"/>
  <c r="V1658" i="1"/>
  <c r="V1684" i="1"/>
  <c r="V1494" i="1"/>
  <c r="V1382" i="1"/>
  <c r="V1397" i="1"/>
  <c r="V1422" i="1"/>
  <c r="V1302" i="1"/>
  <c r="V1622" i="1"/>
  <c r="V1310" i="1"/>
  <c r="V1417" i="1"/>
  <c r="V1634" i="1"/>
  <c r="V1513" i="1"/>
  <c r="V1534" i="1"/>
  <c r="V1457" i="1"/>
  <c r="V1526" i="1"/>
  <c r="V1343" i="1"/>
  <c r="V1364" i="1"/>
  <c r="V1356" i="1"/>
  <c r="V1588" i="1"/>
  <c r="V1368" i="1"/>
  <c r="V1648" i="1"/>
  <c r="V1644" i="1"/>
  <c r="V1426" i="1"/>
  <c r="V1403" i="1"/>
  <c r="V1612" i="1"/>
  <c r="V1402" i="1"/>
  <c r="V1295" i="1"/>
  <c r="V1320" i="1"/>
  <c r="V1473" i="1"/>
  <c r="V1610" i="1"/>
  <c r="V1319" i="1"/>
  <c r="V1536" i="1"/>
  <c r="V1249" i="1"/>
  <c r="V1460" i="1"/>
  <c r="V1380" i="1"/>
  <c r="V1613" i="1"/>
  <c r="V1358" i="1"/>
  <c r="V1252" i="1"/>
  <c r="V1446" i="1"/>
  <c r="V1371" i="1"/>
  <c r="V1439" i="1"/>
  <c r="V1468" i="1"/>
  <c r="V1292" i="1"/>
  <c r="V1245" i="1"/>
  <c r="V1543" i="1"/>
  <c r="V1649" i="1"/>
  <c r="V1261" i="1"/>
  <c r="V1453" i="1"/>
  <c r="V1471" i="1"/>
  <c r="V1477" i="1"/>
  <c r="V1289" i="1"/>
  <c r="V1531" i="1"/>
  <c r="V1632" i="1"/>
  <c r="V1152" i="1"/>
  <c r="V1108" i="1"/>
  <c r="V1103" i="1"/>
  <c r="V1184" i="1"/>
  <c r="V1118" i="1"/>
  <c r="V1172" i="1"/>
  <c r="V1097" i="1"/>
  <c r="V1155" i="1"/>
  <c r="V1224" i="1"/>
  <c r="V1138" i="1"/>
  <c r="V1219" i="1"/>
  <c r="V1194" i="1"/>
  <c r="V1140" i="1"/>
  <c r="V1117" i="1"/>
  <c r="V1159" i="1"/>
  <c r="V1186" i="1"/>
  <c r="V1171" i="1"/>
  <c r="V1098" i="1"/>
  <c r="V1062" i="1"/>
  <c r="V1087" i="1"/>
  <c r="V989" i="1"/>
  <c r="V978" i="1"/>
  <c r="V982" i="1"/>
  <c r="V970" i="1"/>
  <c r="V1005" i="1"/>
  <c r="V981" i="1"/>
  <c r="V1008" i="1"/>
  <c r="V1086" i="1"/>
  <c r="V1058" i="1"/>
  <c r="V990" i="1"/>
  <c r="V1043" i="1"/>
  <c r="V1032" i="1"/>
  <c r="V1000" i="1"/>
  <c r="V1063" i="1"/>
  <c r="V960" i="1"/>
  <c r="V952" i="1"/>
  <c r="V940" i="1"/>
  <c r="V950" i="1"/>
  <c r="V851" i="1"/>
  <c r="V794" i="1"/>
  <c r="V832" i="1"/>
  <c r="V805" i="1"/>
  <c r="V840" i="1"/>
  <c r="V834" i="1"/>
  <c r="V857" i="1"/>
  <c r="V887" i="1"/>
  <c r="V884" i="1"/>
  <c r="V893" i="1"/>
  <c r="V912" i="1"/>
  <c r="V804" i="1"/>
  <c r="V889" i="1"/>
  <c r="V859" i="1"/>
  <c r="V930" i="1"/>
  <c r="V910" i="1"/>
  <c r="V855" i="1"/>
  <c r="V799" i="1"/>
  <c r="V477" i="1"/>
  <c r="V533" i="1"/>
  <c r="V615" i="1"/>
  <c r="V706" i="1"/>
  <c r="V562" i="1"/>
  <c r="V626" i="1"/>
  <c r="V639" i="1"/>
  <c r="V781" i="1"/>
  <c r="V519" i="1"/>
  <c r="V537" i="1"/>
  <c r="V506" i="1"/>
  <c r="V536" i="1"/>
  <c r="V564" i="1"/>
  <c r="V758" i="1"/>
  <c r="V724" i="1"/>
  <c r="V601" i="1"/>
  <c r="V420" i="1"/>
  <c r="V485" i="1"/>
  <c r="V638" i="1"/>
  <c r="V675" i="1"/>
  <c r="V497" i="1"/>
  <c r="V774" i="1"/>
  <c r="V407" i="1"/>
  <c r="V720" i="1"/>
  <c r="V401" i="1"/>
  <c r="V553" i="1"/>
  <c r="V434" i="1"/>
  <c r="V419" i="1"/>
  <c r="V427" i="1"/>
  <c r="V460" i="1"/>
  <c r="V792" i="1"/>
  <c r="V761" i="1"/>
  <c r="V779" i="1"/>
  <c r="V512" i="1"/>
  <c r="V509" i="1"/>
  <c r="V748" i="1"/>
  <c r="V659" i="1"/>
  <c r="V441" i="1"/>
  <c r="V591" i="1"/>
  <c r="V459" i="1"/>
  <c r="V570" i="1"/>
  <c r="V540" i="1"/>
  <c r="V572" i="1"/>
  <c r="V516" i="1"/>
  <c r="V735" i="1"/>
  <c r="V444" i="1"/>
  <c r="V596" i="1"/>
  <c r="V656" i="1"/>
  <c r="V543" i="1"/>
  <c r="V346" i="1"/>
  <c r="V340" i="1"/>
  <c r="V388" i="1"/>
  <c r="V350" i="1"/>
  <c r="V365" i="1"/>
  <c r="V355" i="1"/>
  <c r="V375" i="1"/>
  <c r="V349" i="1"/>
  <c r="V185" i="1"/>
  <c r="V224" i="1"/>
  <c r="V136" i="1"/>
  <c r="V253" i="1"/>
  <c r="V317" i="1"/>
  <c r="V55" i="1"/>
  <c r="V278" i="1"/>
  <c r="V258" i="1"/>
  <c r="V300" i="1"/>
  <c r="V318" i="1"/>
  <c r="V215" i="1"/>
  <c r="V64" i="1"/>
  <c r="V81" i="1"/>
  <c r="V252" i="1"/>
  <c r="V4" i="1"/>
  <c r="V330" i="1"/>
  <c r="V59" i="1"/>
  <c r="V266" i="1"/>
  <c r="V197" i="1"/>
  <c r="V295" i="1"/>
  <c r="V323" i="1"/>
  <c r="V225" i="1"/>
  <c r="V262" i="1"/>
  <c r="V290" i="1"/>
  <c r="V327" i="1"/>
  <c r="V8" i="1"/>
  <c r="V141" i="1"/>
  <c r="V226" i="1"/>
  <c r="V68" i="1"/>
  <c r="V131" i="1"/>
  <c r="V255" i="1"/>
  <c r="V98" i="1"/>
  <c r="V247" i="1"/>
  <c r="V274" i="1"/>
  <c r="V80" i="1"/>
  <c r="V217" i="1"/>
  <c r="V56" i="1"/>
  <c r="V310" i="1"/>
  <c r="V198" i="1"/>
  <c r="V36" i="1"/>
  <c r="V127" i="1"/>
  <c r="V117" i="1"/>
  <c r="V48" i="1"/>
  <c r="V119" i="1"/>
  <c r="V186" i="1"/>
  <c r="V192" i="1"/>
  <c r="V74" i="1"/>
  <c r="V195" i="1"/>
  <c r="V240" i="1"/>
  <c r="V209" i="1"/>
  <c r="V249" i="1"/>
  <c r="V5" i="1"/>
  <c r="V208" i="1"/>
  <c r="V41" i="1"/>
  <c r="V94" i="1"/>
  <c r="V92" i="1"/>
  <c r="V114" i="1"/>
  <c r="V229" i="1"/>
  <c r="V265" i="1"/>
  <c r="V170" i="1"/>
  <c r="V162" i="1"/>
  <c r="V46" i="1"/>
  <c r="V147" i="1"/>
  <c r="V73" i="1"/>
  <c r="V97" i="1"/>
  <c r="V60" i="1"/>
  <c r="V14" i="1"/>
  <c r="V75" i="1"/>
  <c r="V268" i="1"/>
  <c r="V35" i="1"/>
  <c r="V132" i="1"/>
  <c r="V91" i="1"/>
  <c r="V163" i="1"/>
  <c r="V10" i="1"/>
  <c r="V125" i="1"/>
  <c r="V129" i="1"/>
  <c r="V321" i="1"/>
  <c r="V7" i="1"/>
  <c r="V176" i="1"/>
  <c r="V279" i="1"/>
  <c r="V71" i="1"/>
  <c r="V134" i="1"/>
  <c r="V135" i="1"/>
  <c r="V305" i="1"/>
  <c r="V283" i="1"/>
  <c r="V130" i="1"/>
  <c r="V103" i="1"/>
  <c r="V187" i="1"/>
  <c r="V152" i="1"/>
  <c r="V26" i="1"/>
  <c r="V22" i="1"/>
  <c r="V50" i="1"/>
  <c r="V40" i="1"/>
  <c r="V184" i="1"/>
  <c r="V267" i="1"/>
  <c r="V173" i="1"/>
  <c r="V204" i="1"/>
  <c r="V260" i="1"/>
  <c r="V102" i="1"/>
  <c r="V188" i="1"/>
  <c r="V248" i="1"/>
  <c r="V124" i="1"/>
  <c r="V282" i="1"/>
  <c r="V138" i="1"/>
  <c r="V84" i="1"/>
  <c r="V165" i="1"/>
  <c r="V137" i="1"/>
  <c r="V216" i="1"/>
  <c r="V314" i="1"/>
  <c r="V156" i="1"/>
  <c r="V244" i="1"/>
  <c r="V18" i="1"/>
  <c r="V104" i="1"/>
  <c r="V120" i="1"/>
  <c r="V72" i="1"/>
  <c r="V194" i="1"/>
  <c r="V235" i="1"/>
  <c r="V211" i="1"/>
  <c r="V168" i="1"/>
  <c r="V164" i="1"/>
  <c r="V25" i="1"/>
  <c r="V6" i="1"/>
  <c r="V175" i="1"/>
  <c r="V166" i="1"/>
  <c r="V333" i="1"/>
  <c r="V85" i="1"/>
  <c r="M1798" i="1"/>
  <c r="P1824" i="1" a="1"/>
  <c r="P1824" i="1" s="1"/>
  <c r="R1824" i="1" s="1"/>
  <c r="M1828" i="1"/>
  <c r="P1789" i="1" a="1"/>
  <c r="P1789" i="1" s="1"/>
  <c r="R1789" i="1" s="1"/>
  <c r="N1659" i="1"/>
  <c r="P1307" i="1" a="1"/>
  <c r="P1307" i="1" s="1"/>
  <c r="R1307" i="1" s="1"/>
  <c r="P1775" i="1" a="1"/>
  <c r="P1775" i="1" s="1"/>
  <c r="R1775" i="1" s="1"/>
  <c r="M1772" i="1"/>
  <c r="P1852" i="1" a="1"/>
  <c r="P1852" i="1" s="1"/>
  <c r="R1852" i="1" s="1"/>
  <c r="P1810" i="1" a="1"/>
  <c r="P1810" i="1" s="1"/>
  <c r="R1810" i="1" s="1"/>
  <c r="P1830" i="1" a="1"/>
  <c r="P1830" i="1" s="1"/>
  <c r="R1830" i="1" s="1"/>
  <c r="P1678" i="1" a="1"/>
  <c r="P1678" i="1" s="1"/>
  <c r="R1678" i="1" s="1"/>
  <c r="P1913" i="1" a="1"/>
  <c r="P1913" i="1" s="1"/>
  <c r="R1913" i="1" s="1"/>
  <c r="N1843" i="1"/>
  <c r="P1764" i="1" a="1"/>
  <c r="P1764" i="1" s="1"/>
  <c r="R1764" i="1" s="1"/>
  <c r="L1721" i="1"/>
  <c r="L1814" i="1"/>
  <c r="L1826" i="1"/>
  <c r="P1833" i="1" a="1"/>
  <c r="P1833" i="1" s="1"/>
  <c r="R1833" i="1" s="1"/>
  <c r="P1792" i="1" a="1"/>
  <c r="P1792" i="1" s="1"/>
  <c r="R1792" i="1" s="1"/>
  <c r="P1884" i="1" a="1"/>
  <c r="P1884" i="1" s="1"/>
  <c r="R1884" i="1" s="1"/>
  <c r="P1658" i="1" a="1"/>
  <c r="P1658" i="1" s="1"/>
  <c r="R1658" i="1" s="1"/>
  <c r="P1895" i="1" a="1"/>
  <c r="P1895" i="1" s="1"/>
  <c r="R1895" i="1" s="1"/>
  <c r="L1827" i="1"/>
  <c r="P1908" i="1" a="1"/>
  <c r="P1908" i="1" s="1"/>
  <c r="R1908" i="1" s="1"/>
  <c r="P1909" i="1" a="1"/>
  <c r="P1909" i="1" s="1"/>
  <c r="R1909" i="1" s="1"/>
  <c r="P1906" i="1" a="1"/>
  <c r="P1906" i="1" s="1"/>
  <c r="R1906" i="1" s="1"/>
  <c r="M1897" i="1"/>
  <c r="L1759" i="1"/>
  <c r="N1898" i="1"/>
  <c r="N1727" i="1"/>
  <c r="L1859" i="1"/>
  <c r="P1753" i="1" a="1"/>
  <c r="P1753" i="1" s="1"/>
  <c r="R1753" i="1" s="1"/>
  <c r="L1887" i="1"/>
  <c r="P1886" i="1" a="1"/>
  <c r="P1886" i="1" s="1"/>
  <c r="R1886" i="1" s="1"/>
  <c r="P1885" i="1" a="1"/>
  <c r="P1885" i="1" s="1"/>
  <c r="R1885" i="1" s="1"/>
  <c r="P1768" i="1" a="1"/>
  <c r="P1768" i="1" s="1"/>
  <c r="R1768" i="1" s="1"/>
  <c r="L1900" i="1"/>
  <c r="L1851" i="1"/>
  <c r="L1913" i="1"/>
  <c r="P1903" i="1" a="1"/>
  <c r="P1903" i="1" s="1"/>
  <c r="R1903" i="1" s="1"/>
  <c r="L1878" i="1"/>
  <c r="N1776" i="1"/>
  <c r="N1827" i="1"/>
  <c r="M1738" i="1"/>
  <c r="M1825" i="1"/>
  <c r="P1871" i="1" a="1"/>
  <c r="P1871" i="1" s="1"/>
  <c r="R1871" i="1" s="1"/>
  <c r="M1767" i="1"/>
  <c r="M1852" i="1"/>
  <c r="L1737" i="1"/>
  <c r="P1737" i="1" a="1"/>
  <c r="P1737" i="1" s="1"/>
  <c r="R1737" i="1" s="1"/>
  <c r="M1747" i="1"/>
  <c r="M1752" i="1"/>
  <c r="L1688" i="1"/>
  <c r="L1837" i="1"/>
  <c r="P1910" i="1" a="1"/>
  <c r="P1910" i="1" s="1"/>
  <c r="R1910" i="1" s="1"/>
  <c r="P1766" i="1" a="1"/>
  <c r="P1766" i="1" s="1"/>
  <c r="R1766" i="1" s="1"/>
  <c r="L1876" i="1"/>
  <c r="N1729" i="1"/>
  <c r="L1879" i="1"/>
  <c r="N1766" i="1"/>
  <c r="P1882" i="1" a="1"/>
  <c r="P1882" i="1" s="1"/>
  <c r="R1882" i="1" s="1"/>
  <c r="L1883" i="1"/>
  <c r="P1889" i="1" a="1"/>
  <c r="P1889" i="1" s="1"/>
  <c r="R1889" i="1" s="1"/>
  <c r="P1890" i="1" a="1"/>
  <c r="P1890" i="1" s="1"/>
  <c r="L1891" i="1"/>
  <c r="P1901" i="1" a="1"/>
  <c r="P1901" i="1" s="1"/>
  <c r="R1901" i="1" s="1"/>
  <c r="L1911" i="1"/>
  <c r="N1902" i="1"/>
  <c r="M1903" i="1"/>
  <c r="M1768" i="1"/>
  <c r="M1766" i="1"/>
  <c r="M1827" i="1"/>
  <c r="L1729" i="1"/>
  <c r="L1755" i="1"/>
  <c r="N1737" i="1"/>
  <c r="L1730" i="1"/>
  <c r="P1793" i="1" a="1"/>
  <c r="P1793" i="1" s="1"/>
  <c r="R1793" i="1" s="1"/>
  <c r="P1783" i="1" a="1"/>
  <c r="P1783" i="1" s="1"/>
  <c r="R1783" i="1" s="1"/>
  <c r="M1661" i="1"/>
  <c r="N1707" i="1"/>
  <c r="P1470" i="1" a="1"/>
  <c r="P1470" i="1" s="1"/>
  <c r="R1470" i="1" s="1"/>
  <c r="L1723" i="1"/>
  <c r="P1807" i="1" a="1"/>
  <c r="P1807" i="1" s="1"/>
  <c r="R1807" i="1" s="1"/>
  <c r="L1880" i="1"/>
  <c r="M1889" i="1"/>
  <c r="L1733" i="1"/>
  <c r="P1800" i="1" a="1"/>
  <c r="P1800" i="1" s="1"/>
  <c r="R1800" i="1" s="1"/>
  <c r="P1813" i="1" a="1"/>
  <c r="P1813" i="1" s="1"/>
  <c r="M1898" i="1"/>
  <c r="L1888" i="1"/>
  <c r="N1904" i="1"/>
  <c r="P1829" i="1" a="1"/>
  <c r="P1829" i="1" s="1"/>
  <c r="R1829" i="1" s="1"/>
  <c r="M1907" i="1"/>
  <c r="N1900" i="1"/>
  <c r="N1905" i="1"/>
  <c r="M1880" i="1"/>
  <c r="N1890" i="1"/>
  <c r="L1895" i="1"/>
  <c r="M1858" i="1"/>
  <c r="N1864" i="1"/>
  <c r="L1821" i="1"/>
  <c r="M1846" i="1"/>
  <c r="P1834" i="1" a="1"/>
  <c r="P1834" i="1" s="1"/>
  <c r="R1834" i="1" s="1"/>
  <c r="P1755" i="1" a="1"/>
  <c r="P1755" i="1" s="1"/>
  <c r="R1755" i="1" s="1"/>
  <c r="P1859" i="1" a="1"/>
  <c r="P1859" i="1" s="1"/>
  <c r="R1859" i="1" s="1"/>
  <c r="M1744" i="1"/>
  <c r="P1705" i="1" a="1"/>
  <c r="P1705" i="1" s="1"/>
  <c r="R1705" i="1" s="1"/>
  <c r="P1698" i="1" a="1"/>
  <c r="P1698" i="1" s="1"/>
  <c r="R1698" i="1" s="1"/>
  <c r="P1651" i="1" a="1"/>
  <c r="P1651" i="1" s="1"/>
  <c r="R1651" i="1" s="1"/>
  <c r="P1696" i="1" a="1"/>
  <c r="P1696" i="1" s="1"/>
  <c r="R1696" i="1" s="1"/>
  <c r="P1316" i="1" a="1"/>
  <c r="P1316" i="1" s="1"/>
  <c r="R1316" i="1" s="1"/>
  <c r="P1568" i="1" a="1"/>
  <c r="P1568" i="1" s="1"/>
  <c r="R1568" i="1" s="1"/>
  <c r="N1294" i="1"/>
  <c r="N1539" i="1"/>
  <c r="L1460" i="1"/>
  <c r="N1430" i="1"/>
  <c r="N1638" i="1"/>
  <c r="N1358" i="1"/>
  <c r="M1252" i="1"/>
  <c r="N1330" i="1"/>
  <c r="M1581" i="1"/>
  <c r="L1621" i="1"/>
  <c r="N1448" i="1"/>
  <c r="N1281" i="1"/>
  <c r="M1461" i="1"/>
  <c r="M1099" i="1"/>
  <c r="N1167" i="1"/>
  <c r="N1103" i="1"/>
  <c r="L1120" i="1"/>
  <c r="P1233" i="1" a="1"/>
  <c r="P1233" i="1" s="1"/>
  <c r="N1097" i="1"/>
  <c r="P1200" i="1" a="1"/>
  <c r="P1200" i="1" s="1"/>
  <c r="R1200" i="1" s="1"/>
  <c r="L1144" i="1"/>
  <c r="P1212" i="1" a="1"/>
  <c r="P1212" i="1" s="1"/>
  <c r="R1212" i="1" s="1"/>
  <c r="M1217" i="1"/>
  <c r="N1153" i="1"/>
  <c r="N1166" i="1"/>
  <c r="M1719" i="1"/>
  <c r="N1850" i="1"/>
  <c r="N1838" i="1"/>
  <c r="M1783" i="1"/>
  <c r="N1786" i="1"/>
  <c r="M1854" i="1"/>
  <c r="N1803" i="1"/>
  <c r="P1743" i="1" a="1"/>
  <c r="P1743" i="1" s="1"/>
  <c r="M1745" i="1"/>
  <c r="M1831" i="1"/>
  <c r="N1726" i="1"/>
  <c r="P1749" i="1" a="1"/>
  <c r="P1749" i="1" s="1"/>
  <c r="R1749" i="1" s="1"/>
  <c r="M1665" i="1"/>
  <c r="L1692" i="1"/>
  <c r="L1703" i="1"/>
  <c r="M1707" i="1"/>
  <c r="M1688" i="1"/>
  <c r="P1666" i="1" a="1"/>
  <c r="P1666" i="1" s="1"/>
  <c r="R1666" i="1" s="1"/>
  <c r="L1674" i="1"/>
  <c r="N1684" i="1"/>
  <c r="L1236" i="1"/>
  <c r="P1396" i="1" a="1"/>
  <c r="P1396" i="1" s="1"/>
  <c r="R1396" i="1" s="1"/>
  <c r="N1637" i="1"/>
  <c r="M1639" i="1"/>
  <c r="L1640" i="1"/>
  <c r="P1517" i="1" a="1"/>
  <c r="P1517" i="1" s="1"/>
  <c r="R1517" i="1" s="1"/>
  <c r="N1622" i="1"/>
  <c r="M1495" i="1"/>
  <c r="L1641" i="1"/>
  <c r="N1264" i="1"/>
  <c r="M1634" i="1"/>
  <c r="L1504" i="1"/>
  <c r="M1512" i="1"/>
  <c r="M1298" i="1"/>
  <c r="N1349" i="1"/>
  <c r="N1438" i="1"/>
  <c r="L1600" i="1"/>
  <c r="L1518" i="1"/>
  <c r="L1364" i="1"/>
  <c r="M1515" i="1"/>
  <c r="N1279" i="1"/>
  <c r="L1496" i="1"/>
  <c r="N1253" i="1"/>
  <c r="M1285" i="1"/>
  <c r="M1635" i="1"/>
  <c r="L1585" i="1"/>
  <c r="P1403" i="1" a="1"/>
  <c r="P1403" i="1" s="1"/>
  <c r="R1403" i="1" s="1"/>
  <c r="N1479" i="1"/>
  <c r="N1527" i="1"/>
  <c r="M1483" i="1"/>
  <c r="L1295" i="1"/>
  <c r="N1579" i="1"/>
  <c r="P1610" i="1" a="1"/>
  <c r="P1610" i="1" s="1"/>
  <c r="R1610" i="1" s="1"/>
  <c r="N1576" i="1"/>
  <c r="L1377" i="1"/>
  <c r="P1506" i="1" a="1"/>
  <c r="P1506" i="1" s="1"/>
  <c r="R1506" i="1" s="1"/>
  <c r="P1251" i="1" a="1"/>
  <c r="P1251" i="1" s="1"/>
  <c r="R1251" i="1" s="1"/>
  <c r="P1481" i="1" a="1"/>
  <c r="P1481" i="1" s="1"/>
  <c r="R1481" i="1" s="1"/>
  <c r="P1514" i="1" a="1"/>
  <c r="P1514" i="1" s="1"/>
  <c r="R1514" i="1" s="1"/>
  <c r="N1271" i="1"/>
  <c r="L1505" i="1"/>
  <c r="M1269" i="1"/>
  <c r="P1355" i="1" a="1"/>
  <c r="P1355" i="1" s="1"/>
  <c r="R1355" i="1" s="1"/>
  <c r="M1598" i="1"/>
  <c r="L1442" i="1"/>
  <c r="N1551" i="1"/>
  <c r="L1379" i="1"/>
  <c r="N1615" i="1"/>
  <c r="L1646" i="1"/>
  <c r="P1627" i="1" a="1"/>
  <c r="P1627" i="1" s="1"/>
  <c r="R1627" i="1" s="1"/>
  <c r="L1589" i="1"/>
  <c r="N1399" i="1"/>
  <c r="N1632" i="1"/>
  <c r="M1374" i="1"/>
  <c r="P1152" i="1" a="1"/>
  <c r="P1152" i="1" s="1"/>
  <c r="R1152" i="1" s="1"/>
  <c r="L1107" i="1"/>
  <c r="N1169" i="1"/>
  <c r="P1197" i="1" a="1"/>
  <c r="P1197" i="1" s="1"/>
  <c r="R1197" i="1" s="1"/>
  <c r="P1230" i="1" a="1"/>
  <c r="P1230" i="1" s="1"/>
  <c r="N1109" i="1"/>
  <c r="N1233" i="1"/>
  <c r="N1206" i="1"/>
  <c r="M1210" i="1"/>
  <c r="P1228" i="1" a="1"/>
  <c r="P1228" i="1" s="1"/>
  <c r="R1228" i="1" s="1"/>
  <c r="M1115" i="1"/>
  <c r="N1200" i="1"/>
  <c r="P1121" i="1" a="1"/>
  <c r="P1121" i="1" s="1"/>
  <c r="R1121" i="1" s="1"/>
  <c r="L1143" i="1"/>
  <c r="M1153" i="1"/>
  <c r="M1093" i="1"/>
  <c r="N1007" i="1"/>
  <c r="L989" i="1"/>
  <c r="P991" i="1" a="1"/>
  <c r="P991" i="1" s="1"/>
  <c r="R991" i="1" s="1"/>
  <c r="M1039" i="1"/>
  <c r="P1074" i="1" a="1"/>
  <c r="P1074" i="1" s="1"/>
  <c r="P1050" i="1" a="1"/>
  <c r="P1050" i="1" s="1"/>
  <c r="R1050" i="1" s="1"/>
  <c r="M981" i="1"/>
  <c r="L981" i="1"/>
  <c r="P1041" i="1" a="1"/>
  <c r="P1041" i="1" s="1"/>
  <c r="R1041" i="1" s="1"/>
  <c r="M1018" i="1"/>
  <c r="P1079" i="1" a="1"/>
  <c r="P1079" i="1" s="1"/>
  <c r="P1061" i="1" a="1"/>
  <c r="P1061" i="1" s="1"/>
  <c r="R1061" i="1" s="1"/>
  <c r="L1865" i="1"/>
  <c r="M1690" i="1"/>
  <c r="M1679" i="1"/>
  <c r="L1661" i="1"/>
  <c r="L1650" i="1"/>
  <c r="L1693" i="1"/>
  <c r="L1668" i="1"/>
  <c r="P1686" i="1" a="1"/>
  <c r="P1686" i="1" s="1"/>
  <c r="R1686" i="1" s="1"/>
  <c r="N1664" i="1"/>
  <c r="M1684" i="1"/>
  <c r="P1409" i="1" a="1"/>
  <c r="P1409" i="1" s="1"/>
  <c r="R1409" i="1" s="1"/>
  <c r="M1643" i="1"/>
  <c r="P1616" i="1" a="1"/>
  <c r="P1616" i="1" s="1"/>
  <c r="R1616" i="1" s="1"/>
  <c r="M1609" i="1"/>
  <c r="L1519" i="1"/>
  <c r="M1265" i="1"/>
  <c r="L1622" i="1"/>
  <c r="L1458" i="1"/>
  <c r="P1502" i="1" a="1"/>
  <c r="P1502" i="1" s="1"/>
  <c r="R1502" i="1" s="1"/>
  <c r="L1441" i="1"/>
  <c r="P1273" i="1" a="1"/>
  <c r="P1273" i="1" s="1"/>
  <c r="R1273" i="1" s="1"/>
  <c r="L1298" i="1"/>
  <c r="M1438" i="1"/>
  <c r="P1463" i="1" a="1"/>
  <c r="P1463" i="1" s="1"/>
  <c r="R1463" i="1" s="1"/>
  <c r="P1518" i="1" a="1"/>
  <c r="P1518" i="1" s="1"/>
  <c r="R1518" i="1" s="1"/>
  <c r="M1588" i="1"/>
  <c r="M1253" i="1"/>
  <c r="L1480" i="1"/>
  <c r="P1305" i="1" a="1"/>
  <c r="P1305" i="1" s="1"/>
  <c r="R1305" i="1" s="1"/>
  <c r="L1412" i="1"/>
  <c r="M1444" i="1"/>
  <c r="P1585" i="1" a="1"/>
  <c r="P1585" i="1" s="1"/>
  <c r="R1585" i="1" s="1"/>
  <c r="P1426" i="1" a="1"/>
  <c r="P1426" i="1" s="1"/>
  <c r="R1426" i="1" s="1"/>
  <c r="M1482" i="1"/>
  <c r="M1345" i="1"/>
  <c r="M1255" i="1"/>
  <c r="M1460" i="1"/>
  <c r="L1563" i="1"/>
  <c r="M1613" i="1"/>
  <c r="P1414" i="1" a="1"/>
  <c r="P1414" i="1" s="1"/>
  <c r="R1414" i="1" s="1"/>
  <c r="M1271" i="1"/>
  <c r="L1244" i="1"/>
  <c r="P1564" i="1" a="1"/>
  <c r="P1564" i="1" s="1"/>
  <c r="R1564" i="1" s="1"/>
  <c r="L1411" i="1"/>
  <c r="M1471" i="1"/>
  <c r="M1370" i="1"/>
  <c r="M1410" i="1"/>
  <c r="P1257" i="1" a="1"/>
  <c r="P1257" i="1" s="1"/>
  <c r="R1257" i="1" s="1"/>
  <c r="P1114" i="1" a="1"/>
  <c r="P1114" i="1" s="1"/>
  <c r="R1114" i="1" s="1"/>
  <c r="P1127" i="1" a="1"/>
  <c r="P1127" i="1" s="1"/>
  <c r="R1127" i="1" s="1"/>
  <c r="P1176" i="1" a="1"/>
  <c r="P1176" i="1" s="1"/>
  <c r="R1176" i="1" s="1"/>
  <c r="P1141" i="1" a="1"/>
  <c r="P1141" i="1" s="1"/>
  <c r="R1141" i="1" s="1"/>
  <c r="P1187" i="1" a="1"/>
  <c r="P1187" i="1" s="1"/>
  <c r="R1187" i="1" s="1"/>
  <c r="P1839" i="1" a="1"/>
  <c r="P1839" i="1" s="1"/>
  <c r="R1839" i="1" s="1"/>
  <c r="P1652" i="1" a="1"/>
  <c r="P1652" i="1" s="1"/>
  <c r="R1652" i="1" s="1"/>
  <c r="M1682" i="1"/>
  <c r="N1655" i="1"/>
  <c r="M1329" i="1"/>
  <c r="L1431" i="1"/>
  <c r="L1560" i="1"/>
  <c r="L1609" i="1"/>
  <c r="L1265" i="1"/>
  <c r="M1530" i="1"/>
  <c r="M1401" i="1"/>
  <c r="L1634" i="1"/>
  <c r="L1438" i="1"/>
  <c r="L1343" i="1"/>
  <c r="L1647" i="1"/>
  <c r="P1440" i="1" a="1"/>
  <c r="P1440" i="1" s="1"/>
  <c r="R1440" i="1" s="1"/>
  <c r="N1488" i="1"/>
  <c r="L1635" i="1"/>
  <c r="P1523" i="1" a="1"/>
  <c r="P1523" i="1" s="1"/>
  <c r="R1523" i="1" s="1"/>
  <c r="L1456" i="1"/>
  <c r="L1402" i="1"/>
  <c r="L1345" i="1"/>
  <c r="L1549" i="1"/>
  <c r="L1561" i="1"/>
  <c r="L1592" i="1"/>
  <c r="L1575" i="1"/>
  <c r="N1469" i="1"/>
  <c r="P1249" i="1" a="1"/>
  <c r="P1249" i="1" s="1"/>
  <c r="L1419" i="1"/>
  <c r="L1350" i="1"/>
  <c r="N1528" i="1"/>
  <c r="M1430" i="1"/>
  <c r="P1521" i="1" a="1"/>
  <c r="P1521" i="1" s="1"/>
  <c r="R1521" i="1" s="1"/>
  <c r="L1581" i="1"/>
  <c r="L1333" i="1"/>
  <c r="P1346" i="1" a="1"/>
  <c r="P1346" i="1" s="1"/>
  <c r="R1346" i="1" s="1"/>
  <c r="L1591" i="1"/>
  <c r="P1357" i="1" a="1"/>
  <c r="P1357" i="1" s="1"/>
  <c r="R1357" i="1" s="1"/>
  <c r="P1448" i="1" a="1"/>
  <c r="P1448" i="1" s="1"/>
  <c r="R1448" i="1" s="1"/>
  <c r="L1099" i="1"/>
  <c r="P1106" i="1" a="1"/>
  <c r="P1106" i="1" s="1"/>
  <c r="R1106" i="1" s="1"/>
  <c r="P1120" i="1" a="1"/>
  <c r="P1120" i="1" s="1"/>
  <c r="R1120" i="1" s="1"/>
  <c r="P1168" i="1" a="1"/>
  <c r="P1168" i="1" s="1"/>
  <c r="R1168" i="1" s="1"/>
  <c r="L1165" i="1"/>
  <c r="P1102" i="1" a="1"/>
  <c r="P1102" i="1" s="1"/>
  <c r="R1102" i="1" s="1"/>
  <c r="P1181" i="1" a="1"/>
  <c r="P1181" i="1" s="1"/>
  <c r="R1181" i="1" s="1"/>
  <c r="N1006" i="1"/>
  <c r="P983" i="1" a="1"/>
  <c r="P983" i="1" s="1"/>
  <c r="R983" i="1" s="1"/>
  <c r="P1017" i="1" a="1"/>
  <c r="P1017" i="1" s="1"/>
  <c r="R1017" i="1" s="1"/>
  <c r="M987" i="1"/>
  <c r="P1674" i="1" a="1"/>
  <c r="P1674" i="1" s="1"/>
  <c r="R1674" i="1" s="1"/>
  <c r="N1321" i="1"/>
  <c r="P1422" i="1" a="1"/>
  <c r="P1422" i="1" s="1"/>
  <c r="R1422" i="1" s="1"/>
  <c r="N1302" i="1"/>
  <c r="N1587" i="1"/>
  <c r="P1534" i="1" a="1"/>
  <c r="P1534" i="1" s="1"/>
  <c r="R1534" i="1" s="1"/>
  <c r="N1435" i="1"/>
  <c r="N1648" i="1"/>
  <c r="P1332" i="1" a="1"/>
  <c r="P1332" i="1" s="1"/>
  <c r="R1332" i="1" s="1"/>
  <c r="M1362" i="1"/>
  <c r="P1490" i="1" a="1"/>
  <c r="P1490" i="1" s="1"/>
  <c r="R1490" i="1" s="1"/>
  <c r="P1529" i="1" a="1"/>
  <c r="P1529" i="1" s="1"/>
  <c r="R1529" i="1" s="1"/>
  <c r="P1311" i="1" a="1"/>
  <c r="P1311" i="1" s="1"/>
  <c r="R1311" i="1" s="1"/>
  <c r="P1278" i="1" a="1"/>
  <c r="P1278" i="1" s="1"/>
  <c r="R1278" i="1" s="1"/>
  <c r="P1190" i="1" a="1"/>
  <c r="P1190" i="1" s="1"/>
  <c r="R1190" i="1" s="1"/>
  <c r="P1110" i="1" a="1"/>
  <c r="P1110" i="1" s="1"/>
  <c r="R1110" i="1" s="1"/>
  <c r="P1226" i="1" a="1"/>
  <c r="P1226" i="1" s="1"/>
  <c r="R1226" i="1" s="1"/>
  <c r="P1199" i="1" a="1"/>
  <c r="P1199" i="1" s="1"/>
  <c r="R1199" i="1" s="1"/>
  <c r="L993" i="1"/>
  <c r="L1850" i="1"/>
  <c r="M1838" i="1"/>
  <c r="N1823" i="1"/>
  <c r="P1818" i="1" a="1"/>
  <c r="P1818" i="1" s="1"/>
  <c r="R1818" i="1" s="1"/>
  <c r="L1784" i="1"/>
  <c r="M1793" i="1"/>
  <c r="L1786" i="1"/>
  <c r="P1854" i="1" a="1"/>
  <c r="P1854" i="1" s="1"/>
  <c r="R1854" i="1" s="1"/>
  <c r="N1728" i="1"/>
  <c r="L1774" i="1"/>
  <c r="M1817" i="1"/>
  <c r="P1745" i="1" a="1"/>
  <c r="P1745" i="1" s="1"/>
  <c r="R1745" i="1" s="1"/>
  <c r="P1831" i="1" a="1"/>
  <c r="P1831" i="1" s="1"/>
  <c r="R1831" i="1" s="1"/>
  <c r="M1749" i="1"/>
  <c r="N1853" i="1"/>
  <c r="M1702" i="1"/>
  <c r="N1699" i="1"/>
  <c r="M1681" i="1"/>
  <c r="L1673" i="1"/>
  <c r="M1659" i="1"/>
  <c r="L1695" i="1"/>
  <c r="P1688" i="1" a="1"/>
  <c r="P1688" i="1" s="1"/>
  <c r="R1688" i="1" s="1"/>
  <c r="L1684" i="1"/>
  <c r="M1321" i="1"/>
  <c r="L1637" i="1"/>
  <c r="N1494" i="1"/>
  <c r="N1429" i="1"/>
  <c r="M1347" i="1"/>
  <c r="N1422" i="1"/>
  <c r="P1492" i="1" a="1"/>
  <c r="P1492" i="1" s="1"/>
  <c r="R1492" i="1" s="1"/>
  <c r="M1302" i="1"/>
  <c r="M1587" i="1"/>
  <c r="N1306" i="1"/>
  <c r="M1513" i="1"/>
  <c r="M1559" i="1"/>
  <c r="L1381" i="1"/>
  <c r="M1631" i="1"/>
  <c r="L1580" i="1"/>
  <c r="P1580" i="1" a="1"/>
  <c r="P1580" i="1" s="1"/>
  <c r="R1580" i="1" s="1"/>
  <c r="N1629" i="1"/>
  <c r="M1556" i="1"/>
  <c r="N1432" i="1"/>
  <c r="L1444" i="1"/>
  <c r="M1246" i="1"/>
  <c r="M1578" i="1"/>
  <c r="L1293" i="1"/>
  <c r="L1276" i="1"/>
  <c r="M1516" i="1"/>
  <c r="N1473" i="1"/>
  <c r="L1323" i="1"/>
  <c r="M1450" i="1"/>
  <c r="N1476" i="1"/>
  <c r="L1576" i="1"/>
  <c r="N1563" i="1"/>
  <c r="M1424" i="1"/>
  <c r="N1290" i="1"/>
  <c r="P1341" i="1" a="1"/>
  <c r="P1341" i="1" s="1"/>
  <c r="R1341" i="1" s="1"/>
  <c r="P1408" i="1" a="1"/>
  <c r="P1408" i="1" s="1"/>
  <c r="R1408" i="1" s="1"/>
  <c r="P1621" i="1" a="1"/>
  <c r="P1621" i="1" s="1"/>
  <c r="R1621" i="1" s="1"/>
  <c r="M1468" i="1"/>
  <c r="N1423" i="1"/>
  <c r="N1250" i="1"/>
  <c r="N1529" i="1"/>
  <c r="N1584" i="1"/>
  <c r="M1266" i="1"/>
  <c r="M1477" i="1"/>
  <c r="L1410" i="1"/>
  <c r="M1399" i="1"/>
  <c r="N1296" i="1"/>
  <c r="M1152" i="1"/>
  <c r="L1142" i="1"/>
  <c r="M1182" i="1"/>
  <c r="P1210" i="1" a="1"/>
  <c r="P1210" i="1" s="1"/>
  <c r="R1210" i="1" s="1"/>
  <c r="P1211" i="1" a="1"/>
  <c r="P1211" i="1" s="1"/>
  <c r="R1211" i="1" s="1"/>
  <c r="L1096" i="1"/>
  <c r="L1119" i="1"/>
  <c r="L1117" i="1"/>
  <c r="L1126" i="1"/>
  <c r="P1123" i="1" a="1"/>
  <c r="P1123" i="1" s="1"/>
  <c r="R1123" i="1" s="1"/>
  <c r="N1059" i="1"/>
  <c r="P974" i="1" a="1"/>
  <c r="P974" i="1" s="1"/>
  <c r="R974" i="1" s="1"/>
  <c r="L1031" i="1"/>
  <c r="P1073" i="1" a="1"/>
  <c r="P1073" i="1" s="1"/>
  <c r="R1073" i="1" s="1"/>
  <c r="L1015" i="1"/>
  <c r="P1045" i="1" a="1"/>
  <c r="P1045" i="1" s="1"/>
  <c r="R1045" i="1" s="1"/>
  <c r="P1089" i="1" a="1"/>
  <c r="P1089" i="1" s="1"/>
  <c r="N1824" i="1"/>
  <c r="N1765" i="1"/>
  <c r="P1747" i="1" a="1"/>
  <c r="P1747" i="1" s="1"/>
  <c r="R1747" i="1" s="1"/>
  <c r="P1730" i="1" a="1"/>
  <c r="P1730" i="1" s="1"/>
  <c r="R1730" i="1" s="1"/>
  <c r="L1779" i="1"/>
  <c r="P1845" i="1" a="1"/>
  <c r="P1845" i="1" s="1"/>
  <c r="R1845" i="1" s="1"/>
  <c r="P1809" i="1" a="1"/>
  <c r="P1809" i="1" s="1"/>
  <c r="R1809" i="1" s="1"/>
  <c r="M1811" i="1"/>
  <c r="L1741" i="1"/>
  <c r="M1705" i="1"/>
  <c r="M1680" i="1"/>
  <c r="N1652" i="1"/>
  <c r="N1701" i="1"/>
  <c r="L1699" i="1"/>
  <c r="N1693" i="1"/>
  <c r="P1681" i="1" a="1"/>
  <c r="P1681" i="1" s="1"/>
  <c r="R1681" i="1" s="1"/>
  <c r="L1713" i="1"/>
  <c r="M1651" i="1"/>
  <c r="N1668" i="1"/>
  <c r="P1682" i="1" a="1"/>
  <c r="P1682" i="1" s="1"/>
  <c r="R1682" i="1" s="1"/>
  <c r="N1706" i="1"/>
  <c r="L1677" i="1"/>
  <c r="M1570" i="1"/>
  <c r="M1494" i="1"/>
  <c r="P1447" i="1" a="1"/>
  <c r="P1447" i="1" s="1"/>
  <c r="R1447" i="1" s="1"/>
  <c r="N1464" i="1"/>
  <c r="L1382" i="1"/>
  <c r="L1433" i="1"/>
  <c r="M1509" i="1"/>
  <c r="M1422" i="1"/>
  <c r="N1519" i="1"/>
  <c r="L1503" i="1"/>
  <c r="L1489" i="1"/>
  <c r="L1513" i="1"/>
  <c r="M1545" i="1"/>
  <c r="N1457" i="1"/>
  <c r="M1600" i="1"/>
  <c r="P1526" i="1" a="1"/>
  <c r="P1526" i="1" s="1"/>
  <c r="R1526" i="1" s="1"/>
  <c r="N1493" i="1"/>
  <c r="L1553" i="1"/>
  <c r="N1580" i="1"/>
  <c r="M1287" i="1"/>
  <c r="M1488" i="1"/>
  <c r="L1648" i="1"/>
  <c r="M1332" i="1"/>
  <c r="N1412" i="1"/>
  <c r="P1405" i="1" a="1"/>
  <c r="P1405" i="1" s="1"/>
  <c r="R1405" i="1" s="1"/>
  <c r="L1607" i="1"/>
  <c r="P1612" i="1" a="1"/>
  <c r="P1612" i="1" s="1"/>
  <c r="R1612" i="1" s="1"/>
  <c r="M1499" i="1"/>
  <c r="L1388" i="1"/>
  <c r="P1572" i="1" a="1"/>
  <c r="P1572" i="1" s="1"/>
  <c r="R1572" i="1" s="1"/>
  <c r="M1577" i="1"/>
  <c r="L1318" i="1"/>
  <c r="L1599" i="1"/>
  <c r="M1593" i="1"/>
  <c r="M1536" i="1"/>
  <c r="L1583" i="1"/>
  <c r="M1335" i="1"/>
  <c r="L1259" i="1"/>
  <c r="P1301" i="1" a="1"/>
  <c r="P1301" i="1" s="1"/>
  <c r="R1301" i="1" s="1"/>
  <c r="N1569" i="1"/>
  <c r="L1414" i="1"/>
  <c r="L1557" i="1"/>
  <c r="M1508" i="1"/>
  <c r="M1490" i="1"/>
  <c r="L1514" i="1"/>
  <c r="N1371" i="1"/>
  <c r="P1465" i="1" a="1"/>
  <c r="P1465" i="1" s="1"/>
  <c r="R1465" i="1" s="1"/>
  <c r="L1636" i="1"/>
  <c r="N1621" i="1"/>
  <c r="P1597" i="1" a="1"/>
  <c r="P1597" i="1" s="1"/>
  <c r="R1597" i="1" s="1"/>
  <c r="P1546" i="1" a="1"/>
  <c r="P1546" i="1" s="1"/>
  <c r="R1546" i="1" s="1"/>
  <c r="M1529" i="1"/>
  <c r="L1550" i="1"/>
  <c r="M1525" i="1"/>
  <c r="N1520" i="1"/>
  <c r="N1392" i="1"/>
  <c r="P1352" i="1" a="1"/>
  <c r="P1352" i="1" s="1"/>
  <c r="R1352" i="1" s="1"/>
  <c r="N1428" i="1"/>
  <c r="P1565" i="1" a="1"/>
  <c r="P1565" i="1" s="1"/>
  <c r="R1565" i="1" s="1"/>
  <c r="P1237" i="1" a="1"/>
  <c r="P1237" i="1" s="1"/>
  <c r="R1237" i="1" s="1"/>
  <c r="L1304" i="1"/>
  <c r="L1544" i="1"/>
  <c r="N1270" i="1"/>
  <c r="N1241" i="1"/>
  <c r="M1107" i="1"/>
  <c r="L1189" i="1"/>
  <c r="L1197" i="1"/>
  <c r="L1228" i="1"/>
  <c r="N1105" i="1"/>
  <c r="P1201" i="1" a="1"/>
  <c r="P1201" i="1" s="1"/>
  <c r="R1201" i="1" s="1"/>
  <c r="M1198" i="1"/>
  <c r="N1186" i="1"/>
  <c r="L1129" i="1"/>
  <c r="L1149" i="1"/>
  <c r="M1059" i="1"/>
  <c r="P1021" i="1" a="1"/>
  <c r="P1021" i="1" s="1"/>
  <c r="R1021" i="1" s="1"/>
  <c r="N1056" i="1"/>
  <c r="L1069" i="1"/>
  <c r="P1733" i="1" a="1"/>
  <c r="P1733" i="1" s="1"/>
  <c r="R1733" i="1" s="1"/>
  <c r="N1799" i="1"/>
  <c r="M1863" i="1"/>
  <c r="N1846" i="1"/>
  <c r="P1796" i="1" a="1"/>
  <c r="P1796" i="1" s="1"/>
  <c r="R1796" i="1" s="1"/>
  <c r="N1805" i="1"/>
  <c r="L1758" i="1"/>
  <c r="L1767" i="1"/>
  <c r="M1729" i="1"/>
  <c r="L1742" i="1"/>
  <c r="P1808" i="1" a="1"/>
  <c r="P1808" i="1" s="1"/>
  <c r="R1808" i="1" s="1"/>
  <c r="L1856" i="1"/>
  <c r="M1824" i="1"/>
  <c r="L1795" i="1"/>
  <c r="L1840" i="1"/>
  <c r="N1747" i="1"/>
  <c r="L1823" i="1"/>
  <c r="N1797" i="1"/>
  <c r="M1819" i="1"/>
  <c r="L1763" i="1"/>
  <c r="N1752" i="1"/>
  <c r="M1806" i="1"/>
  <c r="P1725" i="1" a="1"/>
  <c r="P1725" i="1" s="1"/>
  <c r="R1725" i="1" s="1"/>
  <c r="L1657" i="1"/>
  <c r="M1693" i="1"/>
  <c r="L1651" i="1"/>
  <c r="L1718" i="1"/>
  <c r="M1697" i="1"/>
  <c r="L1711" i="1"/>
  <c r="L1716" i="1"/>
  <c r="P1655" i="1" a="1"/>
  <c r="P1655" i="1" s="1"/>
  <c r="R1655" i="1" s="1"/>
  <c r="L1658" i="1"/>
  <c r="M1396" i="1"/>
  <c r="L1409" i="1"/>
  <c r="L1282" i="1"/>
  <c r="P1282" i="1" a="1"/>
  <c r="P1282" i="1" s="1"/>
  <c r="R1282" i="1" s="1"/>
  <c r="P1382" i="1" a="1"/>
  <c r="P1382" i="1" s="1"/>
  <c r="R1382" i="1" s="1"/>
  <c r="M1328" i="1"/>
  <c r="M1242" i="1"/>
  <c r="L1509" i="1"/>
  <c r="N1640" i="1"/>
  <c r="N1574" i="1"/>
  <c r="M1622" i="1"/>
  <c r="L1582" i="1"/>
  <c r="M1458" i="1"/>
  <c r="M1645" i="1"/>
  <c r="N1275" i="1"/>
  <c r="P1322" i="1" a="1"/>
  <c r="P1322" i="1" s="1"/>
  <c r="R1322" i="1" s="1"/>
  <c r="N1401" i="1"/>
  <c r="N1312" i="1"/>
  <c r="P1454" i="1" a="1"/>
  <c r="P1454" i="1" s="1"/>
  <c r="R1454" i="1" s="1"/>
  <c r="M1457" i="1"/>
  <c r="M1493" i="1"/>
  <c r="M1647" i="1"/>
  <c r="M1496" i="1"/>
  <c r="N1472" i="1"/>
  <c r="N1500" i="1"/>
  <c r="N1309" i="1"/>
  <c r="P1313" i="1" a="1"/>
  <c r="P1313" i="1" s="1"/>
  <c r="R1313" i="1" s="1"/>
  <c r="L1246" i="1"/>
  <c r="P1363" i="1" a="1"/>
  <c r="P1363" i="1" s="1"/>
  <c r="R1363" i="1" s="1"/>
  <c r="M1434" i="1"/>
  <c r="N1523" i="1"/>
  <c r="N1456" i="1"/>
  <c r="M1283" i="1"/>
  <c r="N1362" i="1"/>
  <c r="M1552" i="1"/>
  <c r="N1345" i="1"/>
  <c r="N1549" i="1"/>
  <c r="M1579" i="1"/>
  <c r="N1450" i="1"/>
  <c r="N1592" i="1"/>
  <c r="N1419" i="1"/>
  <c r="N1350" i="1"/>
  <c r="N1506" i="1"/>
  <c r="M1569" i="1"/>
  <c r="P1498" i="1" a="1"/>
  <c r="P1498" i="1" s="1"/>
  <c r="R1498" i="1" s="1"/>
  <c r="N1581" i="1"/>
  <c r="P1297" i="1" a="1"/>
  <c r="P1297" i="1" s="1"/>
  <c r="R1297" i="1" s="1"/>
  <c r="N1465" i="1"/>
  <c r="N1597" i="1"/>
  <c r="L1529" i="1"/>
  <c r="M1392" i="1"/>
  <c r="N1352" i="1"/>
  <c r="N1379" i="1"/>
  <c r="N1614" i="1"/>
  <c r="N1646" i="1"/>
  <c r="N1326" i="1"/>
  <c r="M1325" i="1"/>
  <c r="L1167" i="1"/>
  <c r="L1103" i="1"/>
  <c r="M1100" i="1"/>
  <c r="N1111" i="1"/>
  <c r="P1115" i="1" a="1"/>
  <c r="P1115" i="1" s="1"/>
  <c r="R1115" i="1" s="1"/>
  <c r="M1155" i="1"/>
  <c r="M1105" i="1"/>
  <c r="L1156" i="1"/>
  <c r="P1134" i="1" a="1"/>
  <c r="P1134" i="1" s="1"/>
  <c r="R1134" i="1" s="1"/>
  <c r="M1140" i="1"/>
  <c r="P1093" i="1" a="1"/>
  <c r="P1093" i="1" s="1"/>
  <c r="R1093" i="1" s="1"/>
  <c r="P1164" i="1" a="1"/>
  <c r="P1164" i="1" s="1"/>
  <c r="R1164" i="1" s="1"/>
  <c r="P996" i="1" a="1"/>
  <c r="P996" i="1" s="1"/>
  <c r="R996" i="1" s="1"/>
  <c r="M989" i="1"/>
  <c r="P1024" i="1" a="1"/>
  <c r="P1024" i="1" s="1"/>
  <c r="R1024" i="1" s="1"/>
  <c r="L1041" i="1"/>
  <c r="N1081" i="1"/>
  <c r="P1054" i="1" a="1"/>
  <c r="P1054" i="1" s="1"/>
  <c r="R1054" i="1" s="1"/>
  <c r="N1149" i="1"/>
  <c r="P989" i="1" a="1"/>
  <c r="P989" i="1" s="1"/>
  <c r="R989" i="1" s="1"/>
  <c r="P1052" i="1" a="1"/>
  <c r="P1052" i="1" s="1"/>
  <c r="R1052" i="1" s="1"/>
  <c r="N1051" i="1"/>
  <c r="M1081" i="1"/>
  <c r="N993" i="1"/>
  <c r="L1055" i="1"/>
  <c r="N1020" i="1"/>
  <c r="P961" i="1" a="1"/>
  <c r="P961" i="1" s="1"/>
  <c r="R961" i="1" s="1"/>
  <c r="M953" i="1"/>
  <c r="L844" i="1"/>
  <c r="M796" i="1"/>
  <c r="M801" i="1"/>
  <c r="N913" i="1"/>
  <c r="L898" i="1"/>
  <c r="P906" i="1" a="1"/>
  <c r="P906" i="1" s="1"/>
  <c r="R906" i="1" s="1"/>
  <c r="M840" i="1"/>
  <c r="P925" i="1" a="1"/>
  <c r="P925" i="1" s="1"/>
  <c r="R925" i="1" s="1"/>
  <c r="M896" i="1"/>
  <c r="N857" i="1"/>
  <c r="P819" i="1" a="1"/>
  <c r="P819" i="1" s="1"/>
  <c r="R819" i="1" s="1"/>
  <c r="M893" i="1"/>
  <c r="P921" i="1" a="1"/>
  <c r="P921" i="1" s="1"/>
  <c r="R921" i="1" s="1"/>
  <c r="P856" i="1" a="1"/>
  <c r="P856" i="1" s="1"/>
  <c r="R856" i="1" s="1"/>
  <c r="M904" i="1"/>
  <c r="M926" i="1"/>
  <c r="P597" i="1" a="1"/>
  <c r="P597" i="1" s="1"/>
  <c r="R597" i="1" s="1"/>
  <c r="P554" i="1" a="1"/>
  <c r="P554" i="1" s="1"/>
  <c r="R554" i="1" s="1"/>
  <c r="N673" i="1"/>
  <c r="P629" i="1" a="1"/>
  <c r="P629" i="1" s="1"/>
  <c r="R629" i="1" s="1"/>
  <c r="P1148" i="1" a="1"/>
  <c r="P1148" i="1" s="1"/>
  <c r="R1148" i="1" s="1"/>
  <c r="P1135" i="1" a="1"/>
  <c r="P1135" i="1" s="1"/>
  <c r="R1135" i="1" s="1"/>
  <c r="N1134" i="1"/>
  <c r="N1205" i="1"/>
  <c r="M1180" i="1"/>
  <c r="L1203" i="1"/>
  <c r="M1126" i="1"/>
  <c r="N1093" i="1"/>
  <c r="M1186" i="1"/>
  <c r="P1094" i="1" a="1"/>
  <c r="P1094" i="1" s="1"/>
  <c r="R1094" i="1" s="1"/>
  <c r="P1044" i="1" a="1"/>
  <c r="P1044" i="1" s="1"/>
  <c r="R1044" i="1" s="1"/>
  <c r="P1049" i="1" a="1"/>
  <c r="P1049" i="1" s="1"/>
  <c r="R1049" i="1" s="1"/>
  <c r="P1083" i="1" a="1"/>
  <c r="P1083" i="1" s="1"/>
  <c r="R1083" i="1" s="1"/>
  <c r="P978" i="1" a="1"/>
  <c r="P978" i="1" s="1"/>
  <c r="R978" i="1" s="1"/>
  <c r="M1056" i="1"/>
  <c r="M974" i="1"/>
  <c r="P1016" i="1" a="1"/>
  <c r="P1016" i="1" s="1"/>
  <c r="R1016" i="1" s="1"/>
  <c r="N1008" i="1"/>
  <c r="N1025" i="1"/>
  <c r="L1081" i="1"/>
  <c r="L994" i="1"/>
  <c r="M993" i="1"/>
  <c r="N1046" i="1"/>
  <c r="P1026" i="1" a="1"/>
  <c r="P1026" i="1" s="1"/>
  <c r="R1026" i="1" s="1"/>
  <c r="M1063" i="1"/>
  <c r="M958" i="1"/>
  <c r="P948" i="1" a="1"/>
  <c r="P948" i="1" s="1"/>
  <c r="M952" i="1"/>
  <c r="L951" i="1"/>
  <c r="P894" i="1" a="1"/>
  <c r="P894" i="1" s="1"/>
  <c r="R894" i="1" s="1"/>
  <c r="L863" i="1"/>
  <c r="P919" i="1" a="1"/>
  <c r="P919" i="1" s="1"/>
  <c r="R919" i="1" s="1"/>
  <c r="L826" i="1"/>
  <c r="M913" i="1"/>
  <c r="P903" i="1" a="1"/>
  <c r="P903" i="1" s="1"/>
  <c r="R903" i="1" s="1"/>
  <c r="M852" i="1"/>
  <c r="N906" i="1"/>
  <c r="L840" i="1"/>
  <c r="P923" i="1" a="1"/>
  <c r="P923" i="1" s="1"/>
  <c r="R923" i="1" s="1"/>
  <c r="P869" i="1" a="1"/>
  <c r="P869" i="1" s="1"/>
  <c r="R869" i="1" s="1"/>
  <c r="L896" i="1"/>
  <c r="P924" i="1" a="1"/>
  <c r="P924" i="1" s="1"/>
  <c r="R924" i="1" s="1"/>
  <c r="L814" i="1"/>
  <c r="P927" i="1" a="1"/>
  <c r="P927" i="1" s="1"/>
  <c r="R927" i="1" s="1"/>
  <c r="N813" i="1"/>
  <c r="M837" i="1"/>
  <c r="L837" i="1"/>
  <c r="N891" i="1"/>
  <c r="P914" i="1" a="1"/>
  <c r="P914" i="1" s="1"/>
  <c r="R914" i="1" s="1"/>
  <c r="L872" i="1"/>
  <c r="M892" i="1"/>
  <c r="N874" i="1"/>
  <c r="L864" i="1"/>
  <c r="L859" i="1"/>
  <c r="P810" i="1" a="1"/>
  <c r="P810" i="1" s="1"/>
  <c r="L855" i="1"/>
  <c r="M1072" i="1"/>
  <c r="L987" i="1"/>
  <c r="M998" i="1"/>
  <c r="P984" i="1" a="1"/>
  <c r="P984" i="1" s="1"/>
  <c r="P949" i="1" a="1"/>
  <c r="P949" i="1" s="1"/>
  <c r="R949" i="1" s="1"/>
  <c r="M964" i="1"/>
  <c r="M828" i="1"/>
  <c r="M805" i="1"/>
  <c r="L815" i="1"/>
  <c r="M856" i="1"/>
  <c r="N928" i="1"/>
  <c r="M804" i="1"/>
  <c r="N866" i="1"/>
  <c r="L926" i="1"/>
  <c r="P499" i="1" a="1"/>
  <c r="P499" i="1" s="1"/>
  <c r="R499" i="1" s="1"/>
  <c r="P1065" i="1" a="1"/>
  <c r="P1065" i="1" s="1"/>
  <c r="R1065" i="1" s="1"/>
  <c r="M939" i="1"/>
  <c r="P962" i="1" a="1"/>
  <c r="P962" i="1" s="1"/>
  <c r="R962" i="1" s="1"/>
  <c r="M959" i="1"/>
  <c r="L964" i="1"/>
  <c r="L828" i="1"/>
  <c r="P802" i="1" a="1"/>
  <c r="P802" i="1" s="1"/>
  <c r="R802" i="1" s="1"/>
  <c r="P811" i="1" a="1"/>
  <c r="P811" i="1" s="1"/>
  <c r="R811" i="1" s="1"/>
  <c r="P842" i="1" a="1"/>
  <c r="P842" i="1" s="1"/>
  <c r="R842" i="1" s="1"/>
  <c r="P920" i="1" a="1"/>
  <c r="P920" i="1" s="1"/>
  <c r="R920" i="1" s="1"/>
  <c r="P952" i="1" a="1"/>
  <c r="P952" i="1" s="1"/>
  <c r="R952" i="1" s="1"/>
  <c r="P940" i="1" a="1"/>
  <c r="P940" i="1" s="1"/>
  <c r="R940" i="1" s="1"/>
  <c r="P862" i="1" a="1"/>
  <c r="P862" i="1" s="1"/>
  <c r="R862" i="1" s="1"/>
  <c r="L876" i="1"/>
  <c r="P803" i="1" a="1"/>
  <c r="P803" i="1" s="1"/>
  <c r="R803" i="1" s="1"/>
  <c r="P883" i="1" a="1"/>
  <c r="P883" i="1" s="1"/>
  <c r="R883" i="1" s="1"/>
  <c r="P505" i="1" a="1"/>
  <c r="P505" i="1" s="1"/>
  <c r="R505" i="1" s="1"/>
  <c r="N1172" i="1"/>
  <c r="M1211" i="1"/>
  <c r="N1096" i="1"/>
  <c r="M1175" i="1"/>
  <c r="M1092" i="1"/>
  <c r="L1110" i="1"/>
  <c r="P1145" i="1" a="1"/>
  <c r="P1145" i="1" s="1"/>
  <c r="R1145" i="1" s="1"/>
  <c r="P1091" i="1" a="1"/>
  <c r="P1091" i="1" s="1"/>
  <c r="R1091" i="1" s="1"/>
  <c r="M1166" i="1"/>
  <c r="M1164" i="1"/>
  <c r="M1161" i="1"/>
  <c r="N1123" i="1"/>
  <c r="P1062" i="1" a="1"/>
  <c r="P1062" i="1" s="1"/>
  <c r="R1062" i="1" s="1"/>
  <c r="N979" i="1"/>
  <c r="L1007" i="1"/>
  <c r="L1024" i="1"/>
  <c r="L1088" i="1"/>
  <c r="P1078" i="1" a="1"/>
  <c r="P1078" i="1" s="1"/>
  <c r="R1078" i="1" s="1"/>
  <c r="L978" i="1"/>
  <c r="M1080" i="1"/>
  <c r="L1074" i="1"/>
  <c r="P1001" i="1" a="1"/>
  <c r="P1001" i="1" s="1"/>
  <c r="R1001" i="1" s="1"/>
  <c r="M1076" i="1"/>
  <c r="M988" i="1"/>
  <c r="N1054" i="1"/>
  <c r="P994" i="1" a="1"/>
  <c r="P994" i="1" s="1"/>
  <c r="R994" i="1" s="1"/>
  <c r="L1033" i="1"/>
  <c r="L1064" i="1"/>
  <c r="M1026" i="1"/>
  <c r="L998" i="1"/>
  <c r="P1063" i="1" a="1"/>
  <c r="P1063" i="1" s="1"/>
  <c r="P963" i="1" a="1"/>
  <c r="P963" i="1" s="1"/>
  <c r="R963" i="1" s="1"/>
  <c r="P958" i="1" a="1"/>
  <c r="P958" i="1" s="1"/>
  <c r="R958" i="1" s="1"/>
  <c r="M948" i="1"/>
  <c r="P945" i="1" a="1"/>
  <c r="P945" i="1" s="1"/>
  <c r="R945" i="1" s="1"/>
  <c r="N952" i="1"/>
  <c r="N946" i="1"/>
  <c r="N950" i="1"/>
  <c r="M894" i="1"/>
  <c r="N794" i="1"/>
  <c r="M811" i="1"/>
  <c r="M834" i="1"/>
  <c r="N931" i="1"/>
  <c r="N890" i="1"/>
  <c r="P908" i="1" a="1"/>
  <c r="P908" i="1" s="1"/>
  <c r="R908" i="1" s="1"/>
  <c r="N934" i="1"/>
  <c r="L874" i="1"/>
  <c r="M853" i="1"/>
  <c r="N877" i="1"/>
  <c r="L886" i="1"/>
  <c r="N888" i="1"/>
  <c r="M901" i="1"/>
  <c r="N810" i="1"/>
  <c r="L667" i="1"/>
  <c r="M765" i="1"/>
  <c r="M534" i="1"/>
  <c r="P709" i="1" a="1"/>
  <c r="P709" i="1" s="1"/>
  <c r="R709" i="1" s="1"/>
  <c r="L1234" i="1"/>
  <c r="M1121" i="1"/>
  <c r="L1192" i="1"/>
  <c r="N1163" i="1"/>
  <c r="P1227" i="1" a="1"/>
  <c r="P1227" i="1" s="1"/>
  <c r="L1132" i="1"/>
  <c r="P1154" i="1" a="1"/>
  <c r="P1154" i="1" s="1"/>
  <c r="R1154" i="1" s="1"/>
  <c r="N1095" i="1"/>
  <c r="L1124" i="1"/>
  <c r="N1151" i="1"/>
  <c r="P1122" i="1" a="1"/>
  <c r="P1122" i="1" s="1"/>
  <c r="M979" i="1"/>
  <c r="P1087" i="1" a="1"/>
  <c r="P1087" i="1" s="1"/>
  <c r="R1087" i="1" s="1"/>
  <c r="M1075" i="1"/>
  <c r="M1003" i="1"/>
  <c r="P1027" i="1" a="1"/>
  <c r="P1027" i="1" s="1"/>
  <c r="R1027" i="1" s="1"/>
  <c r="N980" i="1"/>
  <c r="P1031" i="1" a="1"/>
  <c r="P1031" i="1" s="1"/>
  <c r="R1031" i="1" s="1"/>
  <c r="L1042" i="1"/>
  <c r="P1090" i="1" a="1"/>
  <c r="P1090" i="1" s="1"/>
  <c r="R1090" i="1" s="1"/>
  <c r="P1018" i="1" a="1"/>
  <c r="P1018" i="1" s="1"/>
  <c r="R1018" i="1" s="1"/>
  <c r="N990" i="1"/>
  <c r="N1061" i="1"/>
  <c r="P992" i="1" a="1"/>
  <c r="P992" i="1" s="1"/>
  <c r="R992" i="1" s="1"/>
  <c r="N1055" i="1"/>
  <c r="N945" i="1"/>
  <c r="M951" i="1"/>
  <c r="M946" i="1"/>
  <c r="L797" i="1"/>
  <c r="L851" i="1"/>
  <c r="P816" i="1" a="1"/>
  <c r="P816" i="1" s="1"/>
  <c r="R816" i="1" s="1"/>
  <c r="P905" i="1" a="1"/>
  <c r="P905" i="1" s="1"/>
  <c r="R905" i="1" s="1"/>
  <c r="L834" i="1"/>
  <c r="P896" i="1" a="1"/>
  <c r="P896" i="1" s="1"/>
  <c r="R896" i="1" s="1"/>
  <c r="M887" i="1"/>
  <c r="L884" i="1"/>
  <c r="N908" i="1"/>
  <c r="L936" i="1"/>
  <c r="M889" i="1"/>
  <c r="L818" i="1"/>
  <c r="M877" i="1"/>
  <c r="L930" i="1"/>
  <c r="L820" i="1"/>
  <c r="M855" i="1"/>
  <c r="M799" i="1"/>
  <c r="P477" i="1" a="1"/>
  <c r="P477" i="1" s="1"/>
  <c r="R477" i="1" s="1"/>
  <c r="P718" i="1" a="1"/>
  <c r="P718" i="1" s="1"/>
  <c r="R718" i="1" s="1"/>
  <c r="N1537" i="1"/>
  <c r="P1615" i="1" a="1"/>
  <c r="P1615" i="1" s="1"/>
  <c r="R1615" i="1" s="1"/>
  <c r="M1326" i="1"/>
  <c r="L1260" i="1"/>
  <c r="L1257" i="1"/>
  <c r="N1325" i="1"/>
  <c r="L1137" i="1"/>
  <c r="L1193" i="1"/>
  <c r="N1120" i="1"/>
  <c r="P1231" i="1" a="1"/>
  <c r="P1231" i="1" s="1"/>
  <c r="R1231" i="1" s="1"/>
  <c r="N1228" i="1"/>
  <c r="N1195" i="1"/>
  <c r="P1207" i="1" a="1"/>
  <c r="P1207" i="1" s="1"/>
  <c r="N1156" i="1"/>
  <c r="L1138" i="1"/>
  <c r="L1185" i="1"/>
  <c r="M1091" i="1"/>
  <c r="L1130" i="1"/>
  <c r="L1229" i="1"/>
  <c r="N1154" i="1"/>
  <c r="P1186" i="1" a="1"/>
  <c r="P1186" i="1" s="1"/>
  <c r="R1186" i="1" s="1"/>
  <c r="P1149" i="1" a="1"/>
  <c r="P1149" i="1" s="1"/>
  <c r="R1149" i="1" s="1"/>
  <c r="M1151" i="1"/>
  <c r="L1123" i="1"/>
  <c r="L979" i="1"/>
  <c r="N1027" i="1"/>
  <c r="P1051" i="1" a="1"/>
  <c r="P1051" i="1" s="1"/>
  <c r="R1051" i="1" s="1"/>
  <c r="L1019" i="1"/>
  <c r="N1031" i="1"/>
  <c r="P1048" i="1" a="1"/>
  <c r="P1048" i="1" s="1"/>
  <c r="R1048" i="1" s="1"/>
  <c r="N1018" i="1"/>
  <c r="L1070" i="1"/>
  <c r="L1079" i="1"/>
  <c r="L1043" i="1"/>
  <c r="M1055" i="1"/>
  <c r="M1009" i="1"/>
  <c r="N1026" i="1"/>
  <c r="M1022" i="1"/>
  <c r="P969" i="1" a="1"/>
  <c r="P969" i="1" s="1"/>
  <c r="M947" i="1"/>
  <c r="M962" i="1"/>
  <c r="N953" i="1"/>
  <c r="L950" i="1"/>
  <c r="N796" i="1"/>
  <c r="N801" i="1"/>
  <c r="M907" i="1"/>
  <c r="L832" i="1"/>
  <c r="L811" i="1"/>
  <c r="P825" i="1" a="1"/>
  <c r="P825" i="1" s="1"/>
  <c r="R825" i="1" s="1"/>
  <c r="N840" i="1"/>
  <c r="N896" i="1"/>
  <c r="P857" i="1" a="1"/>
  <c r="P857" i="1" s="1"/>
  <c r="R857" i="1" s="1"/>
  <c r="L887" i="1"/>
  <c r="L819" i="1"/>
  <c r="L890" i="1"/>
  <c r="M879" i="1"/>
  <c r="L880" i="1"/>
  <c r="N893" i="1"/>
  <c r="L921" i="1"/>
  <c r="L889" i="1"/>
  <c r="P933" i="1" a="1"/>
  <c r="P933" i="1" s="1"/>
  <c r="R933" i="1" s="1"/>
  <c r="N824" i="1"/>
  <c r="L877" i="1"/>
  <c r="M842" i="1"/>
  <c r="M715" i="1"/>
  <c r="M598" i="1"/>
  <c r="M712" i="1"/>
  <c r="M452" i="1"/>
  <c r="P437" i="1" a="1"/>
  <c r="P437" i="1" s="1"/>
  <c r="N608" i="1"/>
  <c r="M661" i="1"/>
  <c r="M567" i="1"/>
  <c r="M787" i="1"/>
  <c r="P723" i="1" a="1"/>
  <c r="P723" i="1" s="1"/>
  <c r="R723" i="1" s="1"/>
  <c r="M450" i="1"/>
  <c r="P564" i="1" a="1"/>
  <c r="P564" i="1" s="1"/>
  <c r="R564" i="1" s="1"/>
  <c r="M531" i="1"/>
  <c r="N545" i="1"/>
  <c r="P436" i="1" a="1"/>
  <c r="P436" i="1" s="1"/>
  <c r="R436" i="1" s="1"/>
  <c r="P728" i="1" a="1"/>
  <c r="P728" i="1" s="1"/>
  <c r="R728" i="1" s="1"/>
  <c r="L770" i="1"/>
  <c r="M713" i="1"/>
  <c r="P717" i="1" a="1"/>
  <c r="P717" i="1" s="1"/>
  <c r="R717" i="1" s="1"/>
  <c r="P424" i="1" a="1"/>
  <c r="P424" i="1" s="1"/>
  <c r="R424" i="1" s="1"/>
  <c r="P627" i="1" a="1"/>
  <c r="P627" i="1" s="1"/>
  <c r="R627" i="1" s="1"/>
  <c r="P497" i="1" a="1"/>
  <c r="P497" i="1" s="1"/>
  <c r="R497" i="1" s="1"/>
  <c r="P611" i="1" a="1"/>
  <c r="P611" i="1" s="1"/>
  <c r="R611" i="1" s="1"/>
  <c r="P526" i="1" a="1"/>
  <c r="P526" i="1" s="1"/>
  <c r="R526" i="1" s="1"/>
  <c r="L789" i="1"/>
  <c r="N499" i="1"/>
  <c r="L529" i="1"/>
  <c r="M514" i="1"/>
  <c r="P443" i="1" a="1"/>
  <c r="P443" i="1" s="1"/>
  <c r="R443" i="1" s="1"/>
  <c r="M749" i="1"/>
  <c r="L608" i="1"/>
  <c r="M592" i="1"/>
  <c r="M723" i="1"/>
  <c r="M582" i="1"/>
  <c r="M546" i="1"/>
  <c r="P530" i="1" a="1"/>
  <c r="P530" i="1" s="1"/>
  <c r="R530" i="1" s="1"/>
  <c r="N502" i="1"/>
  <c r="P468" i="1" a="1"/>
  <c r="P468" i="1" s="1"/>
  <c r="R468" i="1" s="1"/>
  <c r="L631" i="1"/>
  <c r="L762" i="1"/>
  <c r="P632" i="1" a="1"/>
  <c r="P632" i="1" s="1"/>
  <c r="R632" i="1" s="1"/>
  <c r="L644" i="1"/>
  <c r="L720" i="1"/>
  <c r="P782" i="1" a="1"/>
  <c r="P782" i="1" s="1"/>
  <c r="R782" i="1" s="1"/>
  <c r="L788" i="1"/>
  <c r="P792" i="1" a="1"/>
  <c r="P792" i="1" s="1"/>
  <c r="R792" i="1" s="1"/>
  <c r="P593" i="1" a="1"/>
  <c r="P593" i="1" s="1"/>
  <c r="R593" i="1" s="1"/>
  <c r="P767" i="1" a="1"/>
  <c r="P767" i="1" s="1"/>
  <c r="R767" i="1" s="1"/>
  <c r="L567" i="1"/>
  <c r="P430" i="1" a="1"/>
  <c r="P430" i="1" s="1"/>
  <c r="R430" i="1" s="1"/>
  <c r="P454" i="1" a="1"/>
  <c r="P454" i="1" s="1"/>
  <c r="R454" i="1" s="1"/>
  <c r="L604" i="1"/>
  <c r="N541" i="1"/>
  <c r="M732" i="1"/>
  <c r="M775" i="1"/>
  <c r="M527" i="1"/>
  <c r="P747" i="1" a="1"/>
  <c r="P747" i="1" s="1"/>
  <c r="R747" i="1" s="1"/>
  <c r="L628" i="1"/>
  <c r="L729" i="1"/>
  <c r="P442" i="1" a="1"/>
  <c r="P442" i="1" s="1"/>
  <c r="R442" i="1" s="1"/>
  <c r="M476" i="1"/>
  <c r="M716" i="1"/>
  <c r="L512" i="1"/>
  <c r="N554" i="1"/>
  <c r="L643" i="1"/>
  <c r="N429" i="1"/>
  <c r="L673" i="1"/>
  <c r="N562" i="1"/>
  <c r="P637" i="1" a="1"/>
  <c r="P637" i="1" s="1"/>
  <c r="R637" i="1" s="1"/>
  <c r="N663" i="1"/>
  <c r="L564" i="1"/>
  <c r="N734" i="1"/>
  <c r="P755" i="1" a="1"/>
  <c r="P755" i="1" s="1"/>
  <c r="R755" i="1" s="1"/>
  <c r="P525" i="1" a="1"/>
  <c r="P525" i="1" s="1"/>
  <c r="R525" i="1" s="1"/>
  <c r="P522" i="1" a="1"/>
  <c r="P522" i="1" s="1"/>
  <c r="R522" i="1" s="1"/>
  <c r="L642" i="1"/>
  <c r="N508" i="1"/>
  <c r="N580" i="1"/>
  <c r="N493" i="1"/>
  <c r="L497" i="1"/>
  <c r="N747" i="1"/>
  <c r="P457" i="1" a="1"/>
  <c r="P457" i="1" s="1"/>
  <c r="R457" i="1" s="1"/>
  <c r="M518" i="1"/>
  <c r="P654" i="1" a="1"/>
  <c r="P654" i="1" s="1"/>
  <c r="R654" i="1" s="1"/>
  <c r="P552" i="1" a="1"/>
  <c r="P552" i="1" s="1"/>
  <c r="R552" i="1" s="1"/>
  <c r="P678" i="1" a="1"/>
  <c r="P678" i="1" s="1"/>
  <c r="P419" i="1" a="1"/>
  <c r="P419" i="1" s="1"/>
  <c r="R419" i="1" s="1"/>
  <c r="N624" i="1"/>
  <c r="P471" i="1" a="1"/>
  <c r="P471" i="1" s="1"/>
  <c r="R471" i="1" s="1"/>
  <c r="L658" i="1"/>
  <c r="P460" i="1" a="1"/>
  <c r="P460" i="1" s="1"/>
  <c r="R460" i="1" s="1"/>
  <c r="P788" i="1" a="1"/>
  <c r="P788" i="1" s="1"/>
  <c r="L771" i="1"/>
  <c r="P482" i="1" a="1"/>
  <c r="P482" i="1" s="1"/>
  <c r="R482" i="1" s="1"/>
  <c r="L779" i="1"/>
  <c r="L528" i="1"/>
  <c r="M826" i="1"/>
  <c r="M861" i="1"/>
  <c r="M900" i="1"/>
  <c r="L903" i="1"/>
  <c r="L805" i="1"/>
  <c r="P800" i="1" a="1"/>
  <c r="P800" i="1" s="1"/>
  <c r="R800" i="1" s="1"/>
  <c r="L923" i="1"/>
  <c r="M845" i="1"/>
  <c r="M857" i="1"/>
  <c r="P887" i="1" a="1"/>
  <c r="P887" i="1" s="1"/>
  <c r="R887" i="1" s="1"/>
  <c r="L848" i="1"/>
  <c r="M884" i="1"/>
  <c r="N935" i="1"/>
  <c r="L893" i="1"/>
  <c r="L912" i="1"/>
  <c r="M872" i="1"/>
  <c r="N818" i="1"/>
  <c r="P841" i="1" a="1"/>
  <c r="P841" i="1" s="1"/>
  <c r="R841" i="1" s="1"/>
  <c r="P910" i="1" a="1"/>
  <c r="P910" i="1" s="1"/>
  <c r="R910" i="1" s="1"/>
  <c r="M881" i="1"/>
  <c r="N855" i="1"/>
  <c r="M882" i="1"/>
  <c r="L715" i="1"/>
  <c r="M554" i="1"/>
  <c r="M751" i="1"/>
  <c r="P455" i="1" a="1"/>
  <c r="P455" i="1" s="1"/>
  <c r="R455" i="1" s="1"/>
  <c r="L725" i="1"/>
  <c r="M562" i="1"/>
  <c r="L757" i="1"/>
  <c r="M793" i="1"/>
  <c r="N790" i="1"/>
  <c r="N764" i="1"/>
  <c r="L466" i="1"/>
  <c r="N546" i="1"/>
  <c r="M744" i="1"/>
  <c r="M515" i="1"/>
  <c r="P647" i="1" a="1"/>
  <c r="P647" i="1" s="1"/>
  <c r="R647" i="1" s="1"/>
  <c r="N536" i="1"/>
  <c r="L500" i="1"/>
  <c r="P587" i="1" a="1"/>
  <c r="P587" i="1" s="1"/>
  <c r="L734" i="1"/>
  <c r="M685" i="1"/>
  <c r="M600" i="1"/>
  <c r="N522" i="1"/>
  <c r="N697" i="1"/>
  <c r="N756" i="1"/>
  <c r="P631" i="1" a="1"/>
  <c r="P631" i="1" s="1"/>
  <c r="R631" i="1" s="1"/>
  <c r="M493" i="1"/>
  <c r="N696" i="1"/>
  <c r="M747" i="1"/>
  <c r="P431" i="1" a="1"/>
  <c r="P431" i="1" s="1"/>
  <c r="R431" i="1" s="1"/>
  <c r="N654" i="1"/>
  <c r="M585" i="1"/>
  <c r="L585" i="1"/>
  <c r="P415" i="1" a="1"/>
  <c r="P415" i="1" s="1"/>
  <c r="R415" i="1" s="1"/>
  <c r="P553" i="1" a="1"/>
  <c r="P553" i="1" s="1"/>
  <c r="R553" i="1" s="1"/>
  <c r="P625" i="1" a="1"/>
  <c r="P625" i="1" s="1"/>
  <c r="R625" i="1" s="1"/>
  <c r="N403" i="1"/>
  <c r="N496" i="1"/>
  <c r="M624" i="1"/>
  <c r="N460" i="1"/>
  <c r="P539" i="1" a="1"/>
  <c r="P539" i="1" s="1"/>
  <c r="R539" i="1" s="1"/>
  <c r="M736" i="1"/>
  <c r="P668" i="1" a="1"/>
  <c r="P668" i="1" s="1"/>
  <c r="R668" i="1" s="1"/>
  <c r="M533" i="1"/>
  <c r="L615" i="1"/>
  <c r="N701" i="1"/>
  <c r="M507" i="1"/>
  <c r="N672" i="1"/>
  <c r="L639" i="1"/>
  <c r="L781" i="1"/>
  <c r="M551" i="1"/>
  <c r="P450" i="1" a="1"/>
  <c r="P450" i="1" s="1"/>
  <c r="R450" i="1" s="1"/>
  <c r="N428" i="1"/>
  <c r="P537" i="1" a="1"/>
  <c r="P537" i="1" s="1"/>
  <c r="R537" i="1" s="1"/>
  <c r="R563" i="1"/>
  <c r="N647" i="1"/>
  <c r="P703" i="1" a="1"/>
  <c r="P703" i="1" s="1"/>
  <c r="R703" i="1" s="1"/>
  <c r="M755" i="1"/>
  <c r="M545" i="1"/>
  <c r="M696" i="1"/>
  <c r="N770" i="1"/>
  <c r="L747" i="1"/>
  <c r="M654" i="1"/>
  <c r="N426" i="1"/>
  <c r="N625" i="1"/>
  <c r="P434" i="1" a="1"/>
  <c r="P434" i="1" s="1"/>
  <c r="P737" i="1" a="1"/>
  <c r="P737" i="1" s="1"/>
  <c r="R737" i="1" s="1"/>
  <c r="M496" i="1"/>
  <c r="N623" i="1"/>
  <c r="M748" i="1"/>
  <c r="N834" i="1"/>
  <c r="M911" i="1"/>
  <c r="M917" i="1"/>
  <c r="M890" i="1"/>
  <c r="P837" i="1" a="1"/>
  <c r="P837" i="1" s="1"/>
  <c r="R837" i="1" s="1"/>
  <c r="P850" i="1" a="1"/>
  <c r="P850" i="1" s="1"/>
  <c r="R850" i="1" s="1"/>
  <c r="M891" i="1"/>
  <c r="L934" i="1"/>
  <c r="P804" i="1" a="1"/>
  <c r="P804" i="1" s="1"/>
  <c r="R804" i="1" s="1"/>
  <c r="L909" i="1"/>
  <c r="N889" i="1"/>
  <c r="N933" i="1"/>
  <c r="P864" i="1" a="1"/>
  <c r="P864" i="1" s="1"/>
  <c r="P822" i="1" a="1"/>
  <c r="P822" i="1" s="1"/>
  <c r="R822" i="1" s="1"/>
  <c r="P877" i="1" a="1"/>
  <c r="P877" i="1" s="1"/>
  <c r="R877" i="1" s="1"/>
  <c r="P901" i="1" a="1"/>
  <c r="P901" i="1" s="1"/>
  <c r="R901" i="1" s="1"/>
  <c r="M817" i="1"/>
  <c r="N926" i="1"/>
  <c r="M860" i="1"/>
  <c r="P885" i="1" a="1"/>
  <c r="P885" i="1" s="1"/>
  <c r="P464" i="1" a="1"/>
  <c r="P464" i="1" s="1"/>
  <c r="R464" i="1" s="1"/>
  <c r="N684" i="1"/>
  <c r="M754" i="1"/>
  <c r="N557" i="1"/>
  <c r="N534" i="1"/>
  <c r="L443" i="1"/>
  <c r="N655" i="1"/>
  <c r="N787" i="1"/>
  <c r="N450" i="1"/>
  <c r="N571" i="1"/>
  <c r="M428" i="1"/>
  <c r="M647" i="1"/>
  <c r="N703" i="1"/>
  <c r="L594" i="1"/>
  <c r="M780" i="1"/>
  <c r="P601" i="1" a="1"/>
  <c r="P601" i="1" s="1"/>
  <c r="R601" i="1" s="1"/>
  <c r="N451" i="1"/>
  <c r="L485" i="1"/>
  <c r="N558" i="1"/>
  <c r="M762" i="1"/>
  <c r="P644" i="1" a="1"/>
  <c r="P644" i="1" s="1"/>
  <c r="R644" i="1" s="1"/>
  <c r="M552" i="1"/>
  <c r="N401" i="1"/>
  <c r="P476" i="1" a="1"/>
  <c r="P476" i="1" s="1"/>
  <c r="R476" i="1" s="1"/>
  <c r="L634" i="1"/>
  <c r="P449" i="1" a="1"/>
  <c r="P449" i="1" s="1"/>
  <c r="L683" i="1"/>
  <c r="L616" i="1"/>
  <c r="M659" i="1"/>
  <c r="N434" i="1"/>
  <c r="P496" i="1" a="1"/>
  <c r="P496" i="1" s="1"/>
  <c r="R496" i="1" s="1"/>
  <c r="N666" i="1"/>
  <c r="M586" i="1"/>
  <c r="P417" i="1" a="1"/>
  <c r="P417" i="1" s="1"/>
  <c r="R417" i="1" s="1"/>
  <c r="P773" i="1" a="1"/>
  <c r="P773" i="1" s="1"/>
  <c r="R773" i="1" s="1"/>
  <c r="N745" i="1"/>
  <c r="N509" i="1"/>
  <c r="N539" i="1"/>
  <c r="M593" i="1"/>
  <c r="P659" i="1" a="1"/>
  <c r="P659" i="1" s="1"/>
  <c r="R659" i="1" s="1"/>
  <c r="M528" i="1"/>
  <c r="P602" i="1" a="1"/>
  <c r="P602" i="1" s="1"/>
  <c r="R602" i="1" s="1"/>
  <c r="M540" i="1"/>
  <c r="P565" i="1" a="1"/>
  <c r="P565" i="1" s="1"/>
  <c r="R565" i="1" s="1"/>
  <c r="N408" i="1"/>
  <c r="P521" i="1" a="1"/>
  <c r="P521" i="1" s="1"/>
  <c r="R521" i="1" s="1"/>
  <c r="P444" i="1" a="1"/>
  <c r="P444" i="1" s="1"/>
  <c r="R444" i="1" s="1"/>
  <c r="M489" i="1"/>
  <c r="M676" i="1"/>
  <c r="P366" i="1" a="1"/>
  <c r="P366" i="1" s="1"/>
  <c r="R366" i="1" s="1"/>
  <c r="N372" i="1"/>
  <c r="M358" i="1"/>
  <c r="P303" i="1" a="1"/>
  <c r="P303" i="1" s="1"/>
  <c r="R303" i="1" s="1"/>
  <c r="M218" i="1"/>
  <c r="N237" i="1"/>
  <c r="N12" i="1"/>
  <c r="N144" i="1"/>
  <c r="M133" i="1"/>
  <c r="L57" i="1"/>
  <c r="N57" i="1"/>
  <c r="P599" i="1" a="1"/>
  <c r="P599" i="1" s="1"/>
  <c r="R599" i="1" s="1"/>
  <c r="P498" i="1" a="1"/>
  <c r="P498" i="1" s="1"/>
  <c r="R498" i="1" s="1"/>
  <c r="P662" i="1" a="1"/>
  <c r="P662" i="1" s="1"/>
  <c r="R662" i="1" s="1"/>
  <c r="N577" i="1"/>
  <c r="P346" i="1" a="1"/>
  <c r="P346" i="1" s="1"/>
  <c r="R346" i="1" s="1"/>
  <c r="P334" i="1" a="1"/>
  <c r="P334" i="1" s="1"/>
  <c r="P398" i="1" a="1"/>
  <c r="P398" i="1" s="1"/>
  <c r="R398" i="1" s="1"/>
  <c r="M361" i="1"/>
  <c r="P397" i="1" a="1"/>
  <c r="P397" i="1" s="1"/>
  <c r="R397" i="1" s="1"/>
  <c r="M372" i="1"/>
  <c r="N352" i="1"/>
  <c r="N375" i="1"/>
  <c r="L128" i="1"/>
  <c r="P155" i="1" a="1"/>
  <c r="P155" i="1" s="1"/>
  <c r="R155" i="1" s="1"/>
  <c r="P55" i="1" a="1"/>
  <c r="P55" i="1" s="1"/>
  <c r="R55" i="1" s="1"/>
  <c r="P116" i="1" a="1"/>
  <c r="P116" i="1" s="1"/>
  <c r="R116" i="1" s="1"/>
  <c r="N150" i="1"/>
  <c r="P140" i="1" a="1"/>
  <c r="P140" i="1" s="1"/>
  <c r="R140" i="1" s="1"/>
  <c r="M237" i="1"/>
  <c r="M161" i="1"/>
  <c r="P262" i="1" a="1"/>
  <c r="P262" i="1" s="1"/>
  <c r="R262" i="1" s="1"/>
  <c r="P87" i="1" a="1"/>
  <c r="P87" i="1" s="1"/>
  <c r="M142" i="1"/>
  <c r="P48" i="1" a="1"/>
  <c r="P48" i="1" s="1"/>
  <c r="R48" i="1" s="1"/>
  <c r="P187" i="1" a="1"/>
  <c r="P187" i="1" s="1"/>
  <c r="R187" i="1" s="1"/>
  <c r="M188" i="1"/>
  <c r="P544" i="1" a="1"/>
  <c r="P544" i="1" s="1"/>
  <c r="R544" i="1" s="1"/>
  <c r="P95" i="1" a="1"/>
  <c r="P95" i="1" s="1"/>
  <c r="R95" i="1" s="1"/>
  <c r="M475" i="1"/>
  <c r="M726" i="1"/>
  <c r="P750" i="1" a="1"/>
  <c r="P750" i="1" s="1"/>
  <c r="R750" i="1" s="1"/>
  <c r="P473" i="1" a="1"/>
  <c r="P473" i="1" s="1"/>
  <c r="R473" i="1" s="1"/>
  <c r="P494" i="1" a="1"/>
  <c r="P494" i="1" s="1"/>
  <c r="R494" i="1" s="1"/>
  <c r="L556" i="1"/>
  <c r="M627" i="1"/>
  <c r="P635" i="1" a="1"/>
  <c r="P635" i="1" s="1"/>
  <c r="R635" i="1" s="1"/>
  <c r="P680" i="1" a="1"/>
  <c r="P680" i="1" s="1"/>
  <c r="R680" i="1" s="1"/>
  <c r="M739" i="1"/>
  <c r="P687" i="1" a="1"/>
  <c r="P687" i="1" s="1"/>
  <c r="R687" i="1" s="1"/>
  <c r="L570" i="1"/>
  <c r="P423" i="1" a="1"/>
  <c r="P423" i="1" s="1"/>
  <c r="R423" i="1" s="1"/>
  <c r="M435" i="1"/>
  <c r="L540" i="1"/>
  <c r="P548" i="1" a="1"/>
  <c r="P548" i="1" s="1"/>
  <c r="R548" i="1" s="1"/>
  <c r="M677" i="1"/>
  <c r="P652" i="1" a="1"/>
  <c r="P652" i="1" s="1"/>
  <c r="R652" i="1" s="1"/>
  <c r="L444" i="1"/>
  <c r="M727" i="1"/>
  <c r="M674" i="1"/>
  <c r="L784" i="1"/>
  <c r="L671" i="1"/>
  <c r="P768" i="1" a="1"/>
  <c r="P768" i="1" s="1"/>
  <c r="R768" i="1" s="1"/>
  <c r="L395" i="1"/>
  <c r="L367" i="1"/>
  <c r="P385" i="1" a="1"/>
  <c r="P385" i="1" s="1"/>
  <c r="P348" i="1" a="1"/>
  <c r="P348" i="1" s="1"/>
  <c r="L358" i="1"/>
  <c r="M118" i="1"/>
  <c r="P203" i="1" a="1"/>
  <c r="P203" i="1" s="1"/>
  <c r="R203" i="1" s="1"/>
  <c r="N27" i="1"/>
  <c r="P258" i="1" a="1"/>
  <c r="P258" i="1" s="1"/>
  <c r="R258" i="1" s="1"/>
  <c r="M39" i="1"/>
  <c r="N177" i="1"/>
  <c r="P158" i="1" a="1"/>
  <c r="P158" i="1" s="1"/>
  <c r="R158" i="1" s="1"/>
  <c r="L326" i="1"/>
  <c r="P42" i="1" a="1"/>
  <c r="P42" i="1" s="1"/>
  <c r="R42" i="1" s="1"/>
  <c r="L8" i="1"/>
  <c r="P714" i="1" a="1"/>
  <c r="P714" i="1" s="1"/>
  <c r="R714" i="1" s="1"/>
  <c r="P412" i="1" a="1"/>
  <c r="P412" i="1" s="1"/>
  <c r="R412" i="1" s="1"/>
  <c r="M640" i="1"/>
  <c r="L408" i="1"/>
  <c r="P708" i="1" a="1"/>
  <c r="P708" i="1" s="1"/>
  <c r="R708" i="1" s="1"/>
  <c r="L699" i="1"/>
  <c r="L511" i="1"/>
  <c r="P543" i="1" a="1"/>
  <c r="P543" i="1" s="1"/>
  <c r="R543" i="1" s="1"/>
  <c r="P274" i="1" a="1"/>
  <c r="P274" i="1" s="1"/>
  <c r="R274" i="1" s="1"/>
  <c r="L207" i="1"/>
  <c r="L238" i="1"/>
  <c r="L440" i="1"/>
  <c r="L482" i="1"/>
  <c r="P779" i="1" a="1"/>
  <c r="P779" i="1" s="1"/>
  <c r="R779" i="1" s="1"/>
  <c r="L766" i="1"/>
  <c r="P742" i="1" a="1"/>
  <c r="P742" i="1" s="1"/>
  <c r="R742" i="1" s="1"/>
  <c r="M473" i="1"/>
  <c r="M494" i="1"/>
  <c r="M767" i="1"/>
  <c r="M680" i="1"/>
  <c r="M583" i="1"/>
  <c r="M517" i="1"/>
  <c r="L614" i="1"/>
  <c r="M610" i="1"/>
  <c r="N769" i="1"/>
  <c r="N542" i="1"/>
  <c r="P577" i="1" a="1"/>
  <c r="P577" i="1" s="1"/>
  <c r="R577" i="1" s="1"/>
  <c r="M711" i="1"/>
  <c r="N691" i="1"/>
  <c r="M453" i="1"/>
  <c r="M461" i="1"/>
  <c r="N584" i="1"/>
  <c r="M337" i="1"/>
  <c r="P361" i="1" a="1"/>
  <c r="P361" i="1" s="1"/>
  <c r="R361" i="1" s="1"/>
  <c r="P347" i="1" a="1"/>
  <c r="P347" i="1" s="1"/>
  <c r="M374" i="1"/>
  <c r="L375" i="1"/>
  <c r="P182" i="1" a="1"/>
  <c r="P182" i="1" s="1"/>
  <c r="R182" i="1" s="1"/>
  <c r="M213" i="1"/>
  <c r="P200" i="1" a="1"/>
  <c r="P200" i="1" s="1"/>
  <c r="R200" i="1" s="1"/>
  <c r="M112" i="1"/>
  <c r="L181" i="1"/>
  <c r="L299" i="1"/>
  <c r="P90" i="1" a="1"/>
  <c r="P90" i="1" s="1"/>
  <c r="R90" i="1" s="1"/>
  <c r="P291" i="1" a="1"/>
  <c r="P291" i="1" s="1"/>
  <c r="R291" i="1" s="1"/>
  <c r="M177" i="1"/>
  <c r="L47" i="1"/>
  <c r="N52" i="1"/>
  <c r="L313" i="1"/>
  <c r="N311" i="1"/>
  <c r="P324" i="1" a="1"/>
  <c r="P324" i="1" s="1"/>
  <c r="R324" i="1" s="1"/>
  <c r="L312" i="1"/>
  <c r="P585" i="1" a="1"/>
  <c r="P585" i="1" s="1"/>
  <c r="R585" i="1" s="1"/>
  <c r="M401" i="1"/>
  <c r="M484" i="1"/>
  <c r="L404" i="1"/>
  <c r="L611" i="1"/>
  <c r="L738" i="1"/>
  <c r="P403" i="1" a="1"/>
  <c r="P403" i="1" s="1"/>
  <c r="R403" i="1" s="1"/>
  <c r="P658" i="1" a="1"/>
  <c r="P658" i="1" s="1"/>
  <c r="R658" i="1" s="1"/>
  <c r="M460" i="1"/>
  <c r="N589" i="1"/>
  <c r="M581" i="1"/>
  <c r="P616" i="1" a="1"/>
  <c r="P616" i="1" s="1"/>
  <c r="R616" i="1" s="1"/>
  <c r="L726" i="1"/>
  <c r="P556" i="1" a="1"/>
  <c r="P556" i="1" s="1"/>
  <c r="N472" i="1"/>
  <c r="N789" i="1"/>
  <c r="P730" i="1" a="1"/>
  <c r="P730" i="1" s="1"/>
  <c r="R730" i="1" s="1"/>
  <c r="L405" i="1"/>
  <c r="M560" i="1"/>
  <c r="M769" i="1"/>
  <c r="P520" i="1" a="1"/>
  <c r="P520" i="1" s="1"/>
  <c r="R520" i="1" s="1"/>
  <c r="L503" i="1"/>
  <c r="N422" i="1"/>
  <c r="M691" i="1"/>
  <c r="M584" i="1"/>
  <c r="P671" i="1" a="1"/>
  <c r="P671" i="1" s="1"/>
  <c r="R671" i="1" s="1"/>
  <c r="L569" i="1"/>
  <c r="N381" i="1"/>
  <c r="P393" i="1" a="1"/>
  <c r="P393" i="1" s="1"/>
  <c r="R393" i="1" s="1"/>
  <c r="P394" i="1" a="1"/>
  <c r="P394" i="1" s="1"/>
  <c r="R394" i="1" s="1"/>
  <c r="M356" i="1"/>
  <c r="M288" i="1"/>
  <c r="L224" i="1"/>
  <c r="N174" i="1"/>
  <c r="N236" i="1"/>
  <c r="N106" i="1"/>
  <c r="L39" i="1"/>
  <c r="L179" i="1"/>
  <c r="P298" i="1" a="1"/>
  <c r="P298" i="1" s="1"/>
  <c r="R298" i="1" s="1"/>
  <c r="L202" i="1"/>
  <c r="P228" i="1" a="1"/>
  <c r="P228" i="1" s="1"/>
  <c r="R228" i="1" s="1"/>
  <c r="N30" i="1"/>
  <c r="M301" i="1"/>
  <c r="P139" i="1" a="1"/>
  <c r="P139" i="1" s="1"/>
  <c r="R139" i="1" s="1"/>
  <c r="L135" i="1"/>
  <c r="M68" i="1"/>
  <c r="N201" i="1"/>
  <c r="P105" i="1" a="1"/>
  <c r="P105" i="1" s="1"/>
  <c r="R105" i="1" s="1"/>
  <c r="M14" i="1"/>
  <c r="P400" i="1" a="1"/>
  <c r="P400" i="1" s="1"/>
  <c r="R400" i="1" s="1"/>
  <c r="L574" i="1"/>
  <c r="N726" i="1"/>
  <c r="P695" i="1" a="1"/>
  <c r="P695" i="1" s="1"/>
  <c r="N556" i="1"/>
  <c r="M472" i="1"/>
  <c r="N528" i="1"/>
  <c r="N686" i="1"/>
  <c r="P690" i="1" a="1"/>
  <c r="P690" i="1" s="1"/>
  <c r="R690" i="1" s="1"/>
  <c r="P517" i="1" a="1"/>
  <c r="P517" i="1" s="1"/>
  <c r="R517" i="1" s="1"/>
  <c r="N540" i="1"/>
  <c r="P763" i="1" a="1"/>
  <c r="P763" i="1" s="1"/>
  <c r="R763" i="1" s="1"/>
  <c r="P677" i="1" a="1"/>
  <c r="P677" i="1" s="1"/>
  <c r="R677" i="1" s="1"/>
  <c r="M577" i="1"/>
  <c r="L711" i="1"/>
  <c r="N453" i="1"/>
  <c r="M445" i="1"/>
  <c r="N489" i="1"/>
  <c r="M456" i="1"/>
  <c r="N461" i="1"/>
  <c r="N671" i="1"/>
  <c r="N367" i="1"/>
  <c r="L376" i="1"/>
  <c r="N344" i="1"/>
  <c r="N374" i="1"/>
  <c r="M390" i="1"/>
  <c r="N358" i="1"/>
  <c r="N317" i="1"/>
  <c r="P257" i="1" a="1"/>
  <c r="P257" i="1" s="1"/>
  <c r="P328" i="1" a="1"/>
  <c r="P328" i="1" s="1"/>
  <c r="R328" i="1" s="1"/>
  <c r="N300" i="1"/>
  <c r="M106" i="1"/>
  <c r="P294" i="1" a="1"/>
  <c r="P294" i="1" s="1"/>
  <c r="R294" i="1" s="1"/>
  <c r="M109" i="1"/>
  <c r="P81" i="1" a="1"/>
  <c r="P81" i="1" s="1"/>
  <c r="R81" i="1" s="1"/>
  <c r="P222" i="1" a="1"/>
  <c r="P222" i="1" s="1"/>
  <c r="R222" i="1" s="1"/>
  <c r="N59" i="1"/>
  <c r="L59" i="1"/>
  <c r="L23" i="1"/>
  <c r="N44" i="1"/>
  <c r="N329" i="1"/>
  <c r="P161" i="1" a="1"/>
  <c r="P161" i="1" s="1"/>
  <c r="R161" i="1" s="1"/>
  <c r="L158" i="1"/>
  <c r="M89" i="1"/>
  <c r="P319" i="1" a="1"/>
  <c r="P319" i="1" s="1"/>
  <c r="R319" i="1" s="1"/>
  <c r="P144" i="1" a="1"/>
  <c r="P144" i="1" s="1"/>
  <c r="R144" i="1" s="1"/>
  <c r="L148" i="1"/>
  <c r="P127" i="1" a="1"/>
  <c r="P127" i="1" s="1"/>
  <c r="R127" i="1" s="1"/>
  <c r="P74" i="1" a="1"/>
  <c r="P74" i="1" s="1"/>
  <c r="R74" i="1" s="1"/>
  <c r="P209" i="1" a="1"/>
  <c r="P209" i="1" s="1"/>
  <c r="R209" i="1" s="1"/>
  <c r="M6" i="1"/>
  <c r="P7" i="1" a="1"/>
  <c r="P7" i="1" s="1"/>
  <c r="R7" i="1" s="1"/>
  <c r="N267" i="1"/>
  <c r="L360" i="1"/>
  <c r="M232" i="1"/>
  <c r="P185" i="1" a="1"/>
  <c r="P185" i="1" s="1"/>
  <c r="R185" i="1" s="1"/>
  <c r="M303" i="1"/>
  <c r="M277" i="1"/>
  <c r="N297" i="1"/>
  <c r="M96" i="1"/>
  <c r="N149" i="1"/>
  <c r="L159" i="1"/>
  <c r="P300" i="1" a="1"/>
  <c r="P300" i="1" s="1"/>
  <c r="R300" i="1" s="1"/>
  <c r="M286" i="1"/>
  <c r="M181" i="1"/>
  <c r="N261" i="1"/>
  <c r="P179" i="1" a="1"/>
  <c r="P179" i="1" s="1"/>
  <c r="R179" i="1" s="1"/>
  <c r="L205" i="1"/>
  <c r="L228" i="1"/>
  <c r="N78" i="1"/>
  <c r="L154" i="1"/>
  <c r="P33" i="1" a="1"/>
  <c r="P33" i="1" s="1"/>
  <c r="R33" i="1" s="1"/>
  <c r="M59" i="1"/>
  <c r="N266" i="1"/>
  <c r="L44" i="1"/>
  <c r="M12" i="1"/>
  <c r="M144" i="1"/>
  <c r="N326" i="1"/>
  <c r="M311" i="1"/>
  <c r="P290" i="1" a="1"/>
  <c r="P290" i="1" s="1"/>
  <c r="R290" i="1" s="1"/>
  <c r="L58" i="1"/>
  <c r="N306" i="1"/>
  <c r="P301" i="1" a="1"/>
  <c r="P301" i="1" s="1"/>
  <c r="R301" i="1" s="1"/>
  <c r="P327" i="1" a="1"/>
  <c r="P327" i="1" s="1"/>
  <c r="R327" i="1" s="1"/>
  <c r="L87" i="1"/>
  <c r="N51" i="1"/>
  <c r="L21" i="1"/>
  <c r="L48" i="1"/>
  <c r="M255" i="1"/>
  <c r="P66" i="1" a="1"/>
  <c r="P66" i="1" s="1"/>
  <c r="R66" i="1" s="1"/>
  <c r="P260" i="1" a="1"/>
  <c r="P260" i="1" s="1"/>
  <c r="R260" i="1" s="1"/>
  <c r="P104" i="1" a="1"/>
  <c r="P104" i="1" s="1"/>
  <c r="R104" i="1" s="1"/>
  <c r="N240" i="1"/>
  <c r="M40" i="1"/>
  <c r="M268" i="1"/>
  <c r="P176" i="1" a="1"/>
  <c r="P176" i="1" s="1"/>
  <c r="R176" i="1" s="1"/>
  <c r="M173" i="1"/>
  <c r="N334" i="1"/>
  <c r="N340" i="1"/>
  <c r="N369" i="1"/>
  <c r="N353" i="1"/>
  <c r="N336" i="1"/>
  <c r="P350" i="1" a="1"/>
  <c r="P350" i="1" s="1"/>
  <c r="R350" i="1" s="1"/>
  <c r="N362" i="1"/>
  <c r="L380" i="1"/>
  <c r="N377" i="1"/>
  <c r="N379" i="1"/>
  <c r="N356" i="1"/>
  <c r="P383" i="1" a="1"/>
  <c r="P383" i="1" s="1"/>
  <c r="R383" i="1" s="1"/>
  <c r="N357" i="1"/>
  <c r="L153" i="1"/>
  <c r="M322" i="1"/>
  <c r="N218" i="1"/>
  <c r="M155" i="1"/>
  <c r="L200" i="1"/>
  <c r="M241" i="1"/>
  <c r="N107" i="1"/>
  <c r="M212" i="1"/>
  <c r="N37" i="1"/>
  <c r="L90" i="1"/>
  <c r="P275" i="1" a="1"/>
  <c r="P275" i="1" s="1"/>
  <c r="R275" i="1" s="1"/>
  <c r="N254" i="1"/>
  <c r="P4" i="1" a="1"/>
  <c r="P4" i="1" s="1"/>
  <c r="R4" i="1" s="1"/>
  <c r="N160" i="1"/>
  <c r="L53" i="1"/>
  <c r="P308" i="1" a="1"/>
  <c r="P308" i="1" s="1"/>
  <c r="R308" i="1" s="1"/>
  <c r="P323" i="1" a="1"/>
  <c r="P323" i="1" s="1"/>
  <c r="R323" i="1" s="1"/>
  <c r="P242" i="1" a="1"/>
  <c r="P242" i="1" s="1"/>
  <c r="R242" i="1" s="1"/>
  <c r="M326" i="1"/>
  <c r="M306" i="1"/>
  <c r="N327" i="1"/>
  <c r="M100" i="1"/>
  <c r="N156" i="1"/>
  <c r="N189" i="1"/>
  <c r="L98" i="1"/>
  <c r="M187" i="1"/>
  <c r="L201" i="1"/>
  <c r="M97" i="1"/>
  <c r="M102" i="1"/>
  <c r="L195" i="1"/>
  <c r="N249" i="1"/>
  <c r="N282" i="1"/>
  <c r="N208" i="1"/>
  <c r="N176" i="1"/>
  <c r="L147" i="1"/>
  <c r="M92" i="1"/>
  <c r="N91" i="1"/>
  <c r="L244" i="1"/>
  <c r="N229" i="1"/>
  <c r="P321" i="1" a="1"/>
  <c r="P321" i="1" s="1"/>
  <c r="R321" i="1" s="1"/>
  <c r="N7" i="1"/>
  <c r="L208" i="1"/>
  <c r="P35" i="1" a="1"/>
  <c r="P35" i="1" s="1"/>
  <c r="R35" i="1" s="1"/>
  <c r="P267" i="1" a="1"/>
  <c r="P267" i="1" s="1"/>
  <c r="R267" i="1" s="1"/>
  <c r="N166" i="1"/>
  <c r="L173" i="1"/>
  <c r="N94" i="1"/>
  <c r="N92" i="1"/>
  <c r="P108" i="1" a="1"/>
  <c r="P108" i="1" s="1"/>
  <c r="R108" i="1" s="1"/>
  <c r="N117" i="1"/>
  <c r="M314" i="1"/>
  <c r="N239" i="1"/>
  <c r="N221" i="1"/>
  <c r="M247" i="1"/>
  <c r="M26" i="1"/>
  <c r="P102" i="1" a="1"/>
  <c r="P102" i="1" s="1"/>
  <c r="R102" i="1" s="1"/>
  <c r="L248" i="1"/>
  <c r="M194" i="1"/>
  <c r="M7" i="1"/>
  <c r="M208" i="1"/>
  <c r="M166" i="1"/>
  <c r="N279" i="1"/>
  <c r="M94" i="1"/>
  <c r="L92" i="1"/>
  <c r="M603" i="1"/>
  <c r="N456" i="1"/>
  <c r="M414" i="1"/>
  <c r="N693" i="1"/>
  <c r="L334" i="1"/>
  <c r="L386" i="1"/>
  <c r="M348" i="1"/>
  <c r="P335" i="1" a="1"/>
  <c r="P335" i="1" s="1"/>
  <c r="R335" i="1" s="1"/>
  <c r="N368" i="1"/>
  <c r="P337" i="1" a="1"/>
  <c r="P337" i="1" s="1"/>
  <c r="N345" i="1"/>
  <c r="N338" i="1"/>
  <c r="L378" i="1"/>
  <c r="L357" i="1"/>
  <c r="L288" i="1"/>
  <c r="P157" i="1" a="1"/>
  <c r="P157" i="1" s="1"/>
  <c r="R157" i="1" s="1"/>
  <c r="P213" i="1" a="1"/>
  <c r="P213" i="1" s="1"/>
  <c r="R213" i="1" s="1"/>
  <c r="L218" i="1"/>
  <c r="L107" i="1"/>
  <c r="M220" i="1"/>
  <c r="P70" i="1" a="1"/>
  <c r="P70" i="1" s="1"/>
  <c r="R70" i="1" s="1"/>
  <c r="L37" i="1"/>
  <c r="P86" i="1" a="1"/>
  <c r="P86" i="1" s="1"/>
  <c r="R86" i="1" s="1"/>
  <c r="N123" i="1"/>
  <c r="L254" i="1"/>
  <c r="L160" i="1"/>
  <c r="N62" i="1"/>
  <c r="M227" i="1"/>
  <c r="M88" i="1"/>
  <c r="P53" i="1" a="1"/>
  <c r="P53" i="1" s="1"/>
  <c r="R53" i="1" s="1"/>
  <c r="L191" i="1"/>
  <c r="P264" i="1" a="1"/>
  <c r="P264" i="1" s="1"/>
  <c r="R264" i="1" s="1"/>
  <c r="N45" i="1"/>
  <c r="L67" i="1"/>
  <c r="M223" i="1"/>
  <c r="P296" i="1" a="1"/>
  <c r="P296" i="1" s="1"/>
  <c r="R296" i="1" s="1"/>
  <c r="N310" i="1"/>
  <c r="M110" i="1"/>
  <c r="P142" i="1" a="1"/>
  <c r="P142" i="1" s="1"/>
  <c r="N79" i="1"/>
  <c r="M221" i="1"/>
  <c r="L26" i="1"/>
  <c r="P14" i="1" a="1"/>
  <c r="P14" i="1" s="1"/>
  <c r="R14" i="1" s="1"/>
  <c r="N50" i="1"/>
  <c r="L75" i="1"/>
  <c r="M321" i="1"/>
  <c r="M267" i="1"/>
  <c r="L132" i="1"/>
  <c r="N204" i="1"/>
  <c r="P367" i="1" a="1"/>
  <c r="P367" i="1" s="1"/>
  <c r="R367" i="1" s="1"/>
  <c r="M398" i="1"/>
  <c r="N337" i="1"/>
  <c r="N366" i="1"/>
  <c r="P344" i="1" a="1"/>
  <c r="P344" i="1" s="1"/>
  <c r="R344" i="1" s="1"/>
  <c r="L370" i="1"/>
  <c r="P352" i="1" a="1"/>
  <c r="P352" i="1" s="1"/>
  <c r="R352" i="1" s="1"/>
  <c r="P375" i="1" a="1"/>
  <c r="P375" i="1" s="1"/>
  <c r="M349" i="1"/>
  <c r="N213" i="1"/>
  <c r="M272" i="1"/>
  <c r="M17" i="1"/>
  <c r="M200" i="1"/>
  <c r="N55" i="1"/>
  <c r="M174" i="1"/>
  <c r="L278" i="1"/>
  <c r="L143" i="1"/>
  <c r="N70" i="1"/>
  <c r="P236" i="1" a="1"/>
  <c r="P236" i="1" s="1"/>
  <c r="R236" i="1" s="1"/>
  <c r="L116" i="1"/>
  <c r="N38" i="1"/>
  <c r="P64" i="1" a="1"/>
  <c r="P64" i="1" s="1"/>
  <c r="R64" i="1" s="1"/>
  <c r="L294" i="1"/>
  <c r="L101" i="1"/>
  <c r="M205" i="1"/>
  <c r="L222" i="1"/>
  <c r="N19" i="1"/>
  <c r="L330" i="1"/>
  <c r="N304" i="1"/>
  <c r="N292" i="1"/>
  <c r="L161" i="1"/>
  <c r="N28" i="1"/>
  <c r="L301" i="1"/>
  <c r="L111" i="1"/>
  <c r="L110" i="1"/>
  <c r="N93" i="1"/>
  <c r="M79" i="1"/>
  <c r="N137" i="1"/>
  <c r="M231" i="1"/>
  <c r="P68" i="1" a="1"/>
  <c r="P68" i="1" s="1"/>
  <c r="R68" i="1" s="1"/>
  <c r="N283" i="1"/>
  <c r="N108" i="1"/>
  <c r="P83" i="1" a="1"/>
  <c r="P83" i="1" s="1"/>
  <c r="R83" i="1" s="1"/>
  <c r="N34" i="1"/>
  <c r="N130" i="1"/>
  <c r="L243" i="1"/>
  <c r="P244" i="1" a="1"/>
  <c r="P244" i="1" s="1"/>
  <c r="R244" i="1" s="1"/>
  <c r="P201" i="1" a="1"/>
  <c r="P201" i="1" s="1"/>
  <c r="R201" i="1" s="1"/>
  <c r="L105" i="1"/>
  <c r="L114" i="1"/>
  <c r="P75" i="1" a="1"/>
  <c r="P75" i="1" s="1"/>
  <c r="R75" i="1" s="1"/>
  <c r="N175" i="1"/>
  <c r="L267" i="1"/>
  <c r="P333" i="1" a="1"/>
  <c r="P333" i="1" s="1"/>
  <c r="R333" i="1" s="1"/>
  <c r="N85" i="1"/>
  <c r="P1795" i="1" a="1"/>
  <c r="P1795" i="1" s="1"/>
  <c r="R1795" i="1" s="1"/>
  <c r="P1887" i="1" a="1"/>
  <c r="P1887" i="1" s="1"/>
  <c r="R1887" i="1" s="1"/>
  <c r="P1902" i="1" a="1"/>
  <c r="P1902" i="1" s="1"/>
  <c r="R1902" i="1" s="1"/>
  <c r="P1905" i="1" a="1"/>
  <c r="P1905" i="1" s="1"/>
  <c r="P1888" i="1" a="1"/>
  <c r="P1888" i="1" s="1"/>
  <c r="R1888" i="1" s="1"/>
  <c r="P1898" i="1" a="1"/>
  <c r="P1898" i="1" s="1"/>
  <c r="R1898" i="1" s="1"/>
  <c r="L1889" i="1"/>
  <c r="P1842" i="1" a="1"/>
  <c r="P1842" i="1" s="1"/>
  <c r="R1842" i="1" s="1"/>
  <c r="N1909" i="1"/>
  <c r="N1891" i="1"/>
  <c r="M1887" i="1"/>
  <c r="N1882" i="1"/>
  <c r="N1901" i="1"/>
  <c r="N1907" i="1"/>
  <c r="N1912" i="1"/>
  <c r="L1905" i="1"/>
  <c r="M1896" i="1"/>
  <c r="M1895" i="1"/>
  <c r="N1903" i="1"/>
  <c r="P1864" i="1" a="1"/>
  <c r="P1864" i="1" s="1"/>
  <c r="R1864" i="1" s="1"/>
  <c r="L1820" i="1"/>
  <c r="P1827" i="1" a="1"/>
  <c r="P1827" i="1" s="1"/>
  <c r="R1827" i="1" s="1"/>
  <c r="L1861" i="1"/>
  <c r="M1876" i="1"/>
  <c r="N1869" i="1"/>
  <c r="N1863" i="1"/>
  <c r="M1821" i="1"/>
  <c r="N1759" i="1"/>
  <c r="L1846" i="1"/>
  <c r="L1871" i="1"/>
  <c r="N1754" i="1"/>
  <c r="N1767" i="1"/>
  <c r="L1787" i="1"/>
  <c r="P1851" i="1" a="1"/>
  <c r="P1851" i="1" s="1"/>
  <c r="R1851" i="1" s="1"/>
  <c r="L1750" i="1"/>
  <c r="N1800" i="1"/>
  <c r="N1808" i="1"/>
  <c r="L1833" i="1"/>
  <c r="L1852" i="1"/>
  <c r="M1857" i="1"/>
  <c r="M1724" i="1"/>
  <c r="L1854" i="1"/>
  <c r="M1785" i="1"/>
  <c r="P1728" i="1" a="1"/>
  <c r="P1728" i="1" s="1"/>
  <c r="R1728" i="1" s="1"/>
  <c r="N1679" i="1"/>
  <c r="M1692" i="1"/>
  <c r="N1718" i="1"/>
  <c r="P1805" i="1" a="1"/>
  <c r="P1805" i="1" s="1"/>
  <c r="R1805" i="1" s="1"/>
  <c r="P1787" i="1" a="1"/>
  <c r="P1787" i="1" s="1"/>
  <c r="R1787" i="1" s="1"/>
  <c r="M1808" i="1"/>
  <c r="M1727" i="1"/>
  <c r="M1815" i="1"/>
  <c r="M1859" i="1"/>
  <c r="P1746" i="1" a="1"/>
  <c r="P1746" i="1" s="1"/>
  <c r="R1746" i="1" s="1"/>
  <c r="M1756" i="1"/>
  <c r="P1853" i="1" a="1"/>
  <c r="P1853" i="1" s="1"/>
  <c r="R1853" i="1" s="1"/>
  <c r="P1734" i="1" a="1"/>
  <c r="P1734" i="1" s="1"/>
  <c r="R1734" i="1" s="1"/>
  <c r="P1680" i="1" a="1"/>
  <c r="P1680" i="1" s="1"/>
  <c r="R1680" i="1" s="1"/>
  <c r="P1685" i="1" a="1"/>
  <c r="P1685" i="1" s="1"/>
  <c r="R1685" i="1" s="1"/>
  <c r="L1915" i="1"/>
  <c r="P1877" i="1" a="1"/>
  <c r="P1877" i="1" s="1"/>
  <c r="R1877" i="1" s="1"/>
  <c r="L1847" i="1"/>
  <c r="M1866" i="1"/>
  <c r="L1849" i="1"/>
  <c r="P1782" i="1" a="1"/>
  <c r="P1782" i="1" s="1"/>
  <c r="R1782" i="1" s="1"/>
  <c r="P1856" i="1" a="1"/>
  <c r="P1856" i="1" s="1"/>
  <c r="R1856" i="1" s="1"/>
  <c r="P1694" i="1" a="1"/>
  <c r="P1694" i="1" s="1"/>
  <c r="R1694" i="1" s="1"/>
  <c r="L1770" i="1"/>
  <c r="M1883" i="1"/>
  <c r="M1794" i="1"/>
  <c r="M1826" i="1"/>
  <c r="P1797" i="1" a="1"/>
  <c r="P1797" i="1" s="1"/>
  <c r="R1797" i="1" s="1"/>
  <c r="L1841" i="1"/>
  <c r="P1773" i="1" a="1"/>
  <c r="P1773" i="1" s="1"/>
  <c r="R1773" i="1" s="1"/>
  <c r="P1822" i="1" a="1"/>
  <c r="P1822" i="1" s="1"/>
  <c r="R1822" i="1" s="1"/>
  <c r="P1726" i="1" a="1"/>
  <c r="P1726" i="1" s="1"/>
  <c r="R1726" i="1" s="1"/>
  <c r="P1669" i="1" a="1"/>
  <c r="P1669" i="1" s="1"/>
  <c r="R1669" i="1" s="1"/>
  <c r="P1667" i="1" a="1"/>
  <c r="P1667" i="1" s="1"/>
  <c r="R1667" i="1" s="1"/>
  <c r="L1768" i="1"/>
  <c r="L1825" i="1"/>
  <c r="M1777" i="1"/>
  <c r="N134" i="1"/>
  <c r="L1882" i="1"/>
  <c r="M1908" i="1"/>
  <c r="L1901" i="1"/>
  <c r="M1884" i="1"/>
  <c r="P1878" i="1" a="1"/>
  <c r="P1878" i="1" s="1"/>
  <c r="L1885" i="1"/>
  <c r="L1727" i="1"/>
  <c r="L1815" i="1"/>
  <c r="L1828" i="1"/>
  <c r="L1744" i="1"/>
  <c r="P1844" i="1" a="1"/>
  <c r="P1844" i="1" s="1"/>
  <c r="R1844" i="1" s="1"/>
  <c r="P1722" i="1" a="1"/>
  <c r="P1722" i="1" s="1"/>
  <c r="R1722" i="1" s="1"/>
  <c r="P1860" i="1" a="1"/>
  <c r="P1860" i="1" s="1"/>
  <c r="R1860" i="1" s="1"/>
  <c r="L1816" i="1"/>
  <c r="P1665" i="1" a="1"/>
  <c r="P1665" i="1" s="1"/>
  <c r="R1665" i="1" s="1"/>
  <c r="P1663" i="1" a="1"/>
  <c r="P1663" i="1" s="1"/>
  <c r="R1663" i="1" s="1"/>
  <c r="P1712" i="1" a="1"/>
  <c r="P1712" i="1" s="1"/>
  <c r="R1712" i="1" s="1"/>
  <c r="P1904" i="1" a="1"/>
  <c r="P1904" i="1" s="1"/>
  <c r="M1837" i="1"/>
  <c r="L1794" i="1"/>
  <c r="P1777" i="1" a="1"/>
  <c r="P1777" i="1" s="1"/>
  <c r="R1777" i="1" s="1"/>
  <c r="L1868" i="1"/>
  <c r="L1754" i="1"/>
  <c r="P1826" i="1" a="1"/>
  <c r="P1826" i="1" s="1"/>
  <c r="R1826" i="1" s="1"/>
  <c r="N1887" i="1"/>
  <c r="N1883" i="1"/>
  <c r="L1886" i="1"/>
  <c r="M1900" i="1"/>
  <c r="N1895" i="1"/>
  <c r="N1878" i="1"/>
  <c r="L1780" i="1"/>
  <c r="P1858" i="1" a="1"/>
  <c r="P1858" i="1" s="1"/>
  <c r="R1858" i="1" s="1"/>
  <c r="M1829" i="1"/>
  <c r="L1862" i="1"/>
  <c r="N1873" i="1"/>
  <c r="L1864" i="1"/>
  <c r="P1837" i="1" a="1"/>
  <c r="P1837" i="1" s="1"/>
  <c r="R1837" i="1" s="1"/>
  <c r="L1731" i="1"/>
  <c r="N1876" i="1"/>
  <c r="N1777" i="1"/>
  <c r="N1758" i="1"/>
  <c r="N1826" i="1"/>
  <c r="P1875" i="1" a="1"/>
  <c r="P1875" i="1" s="1"/>
  <c r="R1875" i="1" s="1"/>
  <c r="M1750" i="1"/>
  <c r="P1729" i="1" a="1"/>
  <c r="P1729" i="1" s="1"/>
  <c r="R1729" i="1" s="1"/>
  <c r="M1765" i="1"/>
  <c r="N1778" i="1"/>
  <c r="N1792" i="1"/>
  <c r="N1840" i="1"/>
  <c r="L1830" i="1"/>
  <c r="M1763" i="1"/>
  <c r="L1790" i="1"/>
  <c r="M1739" i="1"/>
  <c r="L1848" i="1"/>
  <c r="N1848" i="1"/>
  <c r="N1872" i="1"/>
  <c r="L1831" i="1"/>
  <c r="M1701" i="1"/>
  <c r="N1669" i="1"/>
  <c r="L1700" i="1"/>
  <c r="L1704" i="1"/>
  <c r="M1704" i="1"/>
  <c r="P1676" i="1" a="1"/>
  <c r="P1676" i="1" s="1"/>
  <c r="R1676" i="1" s="1"/>
  <c r="N1688" i="1"/>
  <c r="N1714" i="1"/>
  <c r="M1409" i="1"/>
  <c r="L1910" i="1"/>
  <c r="L1870" i="1"/>
  <c r="P134" i="1" a="1"/>
  <c r="P134" i="1" s="1"/>
  <c r="R134" i="1" s="1"/>
  <c r="L1914" i="1"/>
  <c r="L1909" i="1"/>
  <c r="M1901" i="1"/>
  <c r="L1896" i="1"/>
  <c r="N1894" i="1"/>
  <c r="M1878" i="1"/>
  <c r="P1870" i="1" a="1"/>
  <c r="P1870" i="1" s="1"/>
  <c r="R1870" i="1" s="1"/>
  <c r="P1883" i="1" a="1"/>
  <c r="P1883" i="1" s="1"/>
  <c r="R1883" i="1" s="1"/>
  <c r="M1911" i="1"/>
  <c r="L1903" i="1"/>
  <c r="P1873" i="1" a="1"/>
  <c r="P1873" i="1" s="1"/>
  <c r="R1873" i="1" s="1"/>
  <c r="M1864" i="1"/>
  <c r="P1876" i="1" a="1"/>
  <c r="P1876" i="1" s="1"/>
  <c r="R1876" i="1" s="1"/>
  <c r="L1869" i="1"/>
  <c r="L1863" i="1"/>
  <c r="P1758" i="1" a="1"/>
  <c r="P1758" i="1" s="1"/>
  <c r="R1758" i="1" s="1"/>
  <c r="P1914" i="1" a="1"/>
  <c r="P1914" i="1" s="1"/>
  <c r="R1914" i="1" s="1"/>
  <c r="P1880" i="1" a="1"/>
  <c r="P1880" i="1" s="1"/>
  <c r="R1880" i="1" s="1"/>
  <c r="N1892" i="1"/>
  <c r="L1884" i="1"/>
  <c r="M1902" i="1"/>
  <c r="N1879" i="1"/>
  <c r="P1896" i="1" a="1"/>
  <c r="P1896" i="1" s="1"/>
  <c r="R1896" i="1" s="1"/>
  <c r="P1894" i="1" a="1"/>
  <c r="P1894" i="1" s="1"/>
  <c r="R1894" i="1" s="1"/>
  <c r="N1889" i="1"/>
  <c r="N1880" i="1"/>
  <c r="L1890" i="1"/>
  <c r="P1891" i="1" a="1"/>
  <c r="P1891" i="1" s="1"/>
  <c r="R1891" i="1" s="1"/>
  <c r="M1906" i="1"/>
  <c r="L1902" i="1"/>
  <c r="M1879" i="1"/>
  <c r="M1888" i="1"/>
  <c r="N1915" i="1"/>
  <c r="N1910" i="1"/>
  <c r="N1858" i="1"/>
  <c r="N1770" i="1"/>
  <c r="N1870" i="1"/>
  <c r="M1873" i="1"/>
  <c r="M1877" i="1"/>
  <c r="N1847" i="1"/>
  <c r="P1738" i="1" a="1"/>
  <c r="P1738" i="1" s="1"/>
  <c r="R1738" i="1" s="1"/>
  <c r="L1776" i="1"/>
  <c r="N1837" i="1"/>
  <c r="M1764" i="1"/>
  <c r="N1721" i="1"/>
  <c r="P1821" i="1" a="1"/>
  <c r="P1821" i="1" s="1"/>
  <c r="R1821" i="1" s="1"/>
  <c r="M1759" i="1"/>
  <c r="L1805" i="1"/>
  <c r="N1871" i="1"/>
  <c r="L1791" i="1"/>
  <c r="L1867" i="1"/>
  <c r="M1758" i="1"/>
  <c r="L1719" i="1"/>
  <c r="P1742" i="1" a="1"/>
  <c r="P1742" i="1" s="1"/>
  <c r="R1742" i="1" s="1"/>
  <c r="N1832" i="1"/>
  <c r="N1833" i="1"/>
  <c r="M1778" i="1"/>
  <c r="M1792" i="1"/>
  <c r="M1840" i="1"/>
  <c r="N1720" i="1"/>
  <c r="M1818" i="1"/>
  <c r="N1744" i="1"/>
  <c r="N1865" i="1"/>
  <c r="M1809" i="1"/>
  <c r="L1745" i="1"/>
  <c r="M1872" i="1"/>
  <c r="P1679" i="1" a="1"/>
  <c r="P1679" i="1" s="1"/>
  <c r="R1679" i="1" s="1"/>
  <c r="N1653" i="1"/>
  <c r="M1653" i="1"/>
  <c r="L1678" i="1"/>
  <c r="M1683" i="1"/>
  <c r="M1899" i="1"/>
  <c r="P1907" i="1" a="1"/>
  <c r="P1907" i="1" s="1"/>
  <c r="R1907" i="1" s="1"/>
  <c r="N1881" i="1"/>
  <c r="M1915" i="1"/>
  <c r="N1896" i="1"/>
  <c r="N1768" i="1"/>
  <c r="L1877" i="1"/>
  <c r="M1847" i="1"/>
  <c r="N1738" i="1"/>
  <c r="L1764" i="1"/>
  <c r="M1721" i="1"/>
  <c r="P1863" i="1" a="1"/>
  <c r="P1863" i="1" s="1"/>
  <c r="R1863" i="1" s="1"/>
  <c r="N1821" i="1"/>
  <c r="P1723" i="1" a="1"/>
  <c r="P1723" i="1" s="1"/>
  <c r="R1723" i="1" s="1"/>
  <c r="M1871" i="1"/>
  <c r="P1754" i="1" a="1"/>
  <c r="P1754" i="1" s="1"/>
  <c r="R1754" i="1" s="1"/>
  <c r="P1814" i="1" a="1"/>
  <c r="P1814" i="1" s="1"/>
  <c r="R1814" i="1" s="1"/>
  <c r="P1767" i="1" a="1"/>
  <c r="P1767" i="1" s="1"/>
  <c r="R1767" i="1" s="1"/>
  <c r="M1875" i="1"/>
  <c r="N1742" i="1"/>
  <c r="P1798" i="1" a="1"/>
  <c r="P1798" i="1" s="1"/>
  <c r="R1798" i="1" s="1"/>
  <c r="M1856" i="1"/>
  <c r="M1751" i="1"/>
  <c r="N1828" i="1"/>
  <c r="N1841" i="1"/>
  <c r="L1836" i="1"/>
  <c r="M1779" i="1"/>
  <c r="L1735" i="1"/>
  <c r="P1786" i="1" a="1"/>
  <c r="P1786" i="1" s="1"/>
  <c r="R1786" i="1" s="1"/>
  <c r="P1781" i="1" a="1"/>
  <c r="P1781" i="1" s="1"/>
  <c r="R1781" i="1" s="1"/>
  <c r="M1717" i="1"/>
  <c r="P1661" i="1" a="1"/>
  <c r="P1661" i="1" s="1"/>
  <c r="R1661" i="1" s="1"/>
  <c r="N1692" i="1"/>
  <c r="P1703" i="1" a="1"/>
  <c r="P1703" i="1" s="1"/>
  <c r="R1703" i="1" s="1"/>
  <c r="N1713" i="1"/>
  <c r="N1695" i="1"/>
  <c r="M1655" i="1"/>
  <c r="P1369" i="1" a="1"/>
  <c r="P1369" i="1" s="1"/>
  <c r="R1369" i="1" s="1"/>
  <c r="N1674" i="1"/>
  <c r="N1683" i="1"/>
  <c r="P1570" i="1" a="1"/>
  <c r="P1570" i="1" s="1"/>
  <c r="R1570" i="1" s="1"/>
  <c r="N1409" i="1"/>
  <c r="P1425" i="1" a="1"/>
  <c r="P1425" i="1" s="1"/>
  <c r="R1425" i="1" s="1"/>
  <c r="N1360" i="1"/>
  <c r="P1645" i="1" a="1"/>
  <c r="P1645" i="1" s="1"/>
  <c r="R1645" i="1" s="1"/>
  <c r="P1452" i="1" a="1"/>
  <c r="P1452" i="1" s="1"/>
  <c r="R1452" i="1" s="1"/>
  <c r="P1375" i="1" a="1"/>
  <c r="P1375" i="1" s="1"/>
  <c r="R1375" i="1" s="1"/>
  <c r="L1709" i="1"/>
  <c r="N1667" i="1"/>
  <c r="N1678" i="1"/>
  <c r="P1706" i="1" a="1"/>
  <c r="P1706" i="1" s="1"/>
  <c r="M1674" i="1"/>
  <c r="P1677" i="1" a="1"/>
  <c r="P1677" i="1" s="1"/>
  <c r="R1677" i="1" s="1"/>
  <c r="P1321" i="1" a="1"/>
  <c r="P1321" i="1" s="1"/>
  <c r="R1321" i="1" s="1"/>
  <c r="L1328" i="1"/>
  <c r="P1242" i="1" a="1"/>
  <c r="P1242" i="1" s="1"/>
  <c r="R1242" i="1" s="1"/>
  <c r="N1509" i="1"/>
  <c r="P1265" i="1" a="1"/>
  <c r="P1265" i="1" s="1"/>
  <c r="R1265" i="1" s="1"/>
  <c r="L1310" i="1"/>
  <c r="P1401" i="1" a="1"/>
  <c r="P1401" i="1" s="1"/>
  <c r="R1401" i="1" s="1"/>
  <c r="L1372" i="1"/>
  <c r="L1445" i="1"/>
  <c r="N1451" i="1"/>
  <c r="P1457" i="1" a="1"/>
  <c r="P1457" i="1" s="1"/>
  <c r="P1406" i="1" a="1"/>
  <c r="P1406" i="1" s="1"/>
  <c r="R1406" i="1" s="1"/>
  <c r="P1284" i="1" a="1"/>
  <c r="P1284" i="1" s="1"/>
  <c r="R1284" i="1" s="1"/>
  <c r="L1389" i="1"/>
  <c r="L1342" i="1"/>
  <c r="M1342" i="1"/>
  <c r="P1522" i="1" a="1"/>
  <c r="P1522" i="1" s="1"/>
  <c r="R1522" i="1" s="1"/>
  <c r="L1751" i="1"/>
  <c r="P1744" i="1" a="1"/>
  <c r="P1744" i="1" s="1"/>
  <c r="R1744" i="1" s="1"/>
  <c r="N1730" i="1"/>
  <c r="N1793" i="1"/>
  <c r="M1844" i="1"/>
  <c r="N1773" i="1"/>
  <c r="L1845" i="1"/>
  <c r="M1757" i="1"/>
  <c r="L1785" i="1"/>
  <c r="M1728" i="1"/>
  <c r="N1774" i="1"/>
  <c r="L1743" i="1"/>
  <c r="L1817" i="1"/>
  <c r="L1756" i="1"/>
  <c r="P1806" i="1" a="1"/>
  <c r="P1806" i="1" s="1"/>
  <c r="R1806" i="1" s="1"/>
  <c r="N1804" i="1"/>
  <c r="M1726" i="1"/>
  <c r="M1853" i="1"/>
  <c r="N1781" i="1"/>
  <c r="M1860" i="1"/>
  <c r="N1769" i="1"/>
  <c r="L1702" i="1"/>
  <c r="N1663" i="1"/>
  <c r="L1670" i="1"/>
  <c r="N1661" i="1"/>
  <c r="M1652" i="1"/>
  <c r="M1694" i="1"/>
  <c r="P1657" i="1" a="1"/>
  <c r="P1657" i="1" s="1"/>
  <c r="R1657" i="1" s="1"/>
  <c r="M1667" i="1"/>
  <c r="P1659" i="1" a="1"/>
  <c r="P1659" i="1" s="1"/>
  <c r="R1659" i="1" s="1"/>
  <c r="N1685" i="1"/>
  <c r="P1707" i="1" a="1"/>
  <c r="P1707" i="1" s="1"/>
  <c r="R1707" i="1" s="1"/>
  <c r="N1677" i="1"/>
  <c r="L1683" i="1"/>
  <c r="L1570" i="1"/>
  <c r="L1360" i="1"/>
  <c r="P1429" i="1" a="1"/>
  <c r="P1429" i="1" s="1"/>
  <c r="R1429" i="1" s="1"/>
  <c r="P1329" i="1" a="1"/>
  <c r="P1329" i="1" s="1"/>
  <c r="R1329" i="1" s="1"/>
  <c r="P1328" i="1" a="1"/>
  <c r="P1328" i="1" s="1"/>
  <c r="R1328" i="1" s="1"/>
  <c r="L1470" i="1"/>
  <c r="N1242" i="1"/>
  <c r="P1587" i="1" a="1"/>
  <c r="P1587" i="1" s="1"/>
  <c r="R1587" i="1" s="1"/>
  <c r="M1489" i="1"/>
  <c r="L1369" i="1"/>
  <c r="P1582" i="1" a="1"/>
  <c r="P1582" i="1" s="1"/>
  <c r="R1582" i="1" s="1"/>
  <c r="N1331" i="1"/>
  <c r="M1273" i="1"/>
  <c r="N1512" i="1"/>
  <c r="N1337" i="1"/>
  <c r="P1559" i="1" a="1"/>
  <c r="P1559" i="1" s="1"/>
  <c r="R1559" i="1" s="1"/>
  <c r="N1406" i="1"/>
  <c r="M1526" i="1"/>
  <c r="P1542" i="1" a="1"/>
  <c r="P1542" i="1" s="1"/>
  <c r="R1542" i="1" s="1"/>
  <c r="M1356" i="1"/>
  <c r="P1588" i="1" a="1"/>
  <c r="P1588" i="1" s="1"/>
  <c r="R1588" i="1" s="1"/>
  <c r="L1253" i="1"/>
  <c r="P1562" i="1" a="1"/>
  <c r="P1562" i="1" s="1"/>
  <c r="R1562" i="1" s="1"/>
  <c r="L1434" i="1"/>
  <c r="N1434" i="1"/>
  <c r="P1752" i="1" a="1"/>
  <c r="P1752" i="1" s="1"/>
  <c r="P1741" i="1" a="1"/>
  <c r="P1741" i="1" s="1"/>
  <c r="R1741" i="1" s="1"/>
  <c r="L1665" i="1"/>
  <c r="P1690" i="1" a="1"/>
  <c r="P1690" i="1" s="1"/>
  <c r="R1690" i="1" s="1"/>
  <c r="P1653" i="1" a="1"/>
  <c r="P1653" i="1" s="1"/>
  <c r="R1653" i="1" s="1"/>
  <c r="P1650" i="1" a="1"/>
  <c r="P1650" i="1" s="1"/>
  <c r="L1652" i="1"/>
  <c r="L1694" i="1"/>
  <c r="L1656" i="1"/>
  <c r="M1718" i="1"/>
  <c r="L1660" i="1"/>
  <c r="P1704" i="1" a="1"/>
  <c r="P1704" i="1" s="1"/>
  <c r="R1704" i="1" s="1"/>
  <c r="L1676" i="1"/>
  <c r="P1716" i="1" a="1"/>
  <c r="P1716" i="1" s="1"/>
  <c r="R1716" i="1" s="1"/>
  <c r="P1683" i="1" a="1"/>
  <c r="P1683" i="1" s="1"/>
  <c r="R1683" i="1" s="1"/>
  <c r="M1675" i="1"/>
  <c r="M1637" i="1"/>
  <c r="L1464" i="1"/>
  <c r="M1382" i="1"/>
  <c r="P1433" i="1" a="1"/>
  <c r="P1433" i="1" s="1"/>
  <c r="R1433" i="1" s="1"/>
  <c r="L1347" i="1"/>
  <c r="N1501" i="1"/>
  <c r="M1519" i="1"/>
  <c r="P1495" i="1" a="1"/>
  <c r="P1495" i="1" s="1"/>
  <c r="R1495" i="1" s="1"/>
  <c r="L1306" i="1"/>
  <c r="L1331" i="1"/>
  <c r="N1454" i="1"/>
  <c r="P1413" i="1" a="1"/>
  <c r="P1413" i="1" s="1"/>
  <c r="R1413" i="1" s="1"/>
  <c r="L1339" i="1"/>
  <c r="L1532" i="1"/>
  <c r="P1603" i="1" a="1"/>
  <c r="P1603" i="1" s="1"/>
  <c r="R1603" i="1" s="1"/>
  <c r="P1368" i="1" a="1"/>
  <c r="P1368" i="1" s="1"/>
  <c r="R1368" i="1" s="1"/>
  <c r="P1400" i="1" a="1"/>
  <c r="P1400" i="1" s="1"/>
  <c r="R1400" i="1" s="1"/>
  <c r="M1560" i="1"/>
  <c r="N1495" i="1"/>
  <c r="P1300" i="1" a="1"/>
  <c r="P1300" i="1" s="1"/>
  <c r="R1300" i="1" s="1"/>
  <c r="M1416" i="1"/>
  <c r="M1813" i="1"/>
  <c r="N1852" i="1"/>
  <c r="N1859" i="1"/>
  <c r="P1751" i="1" a="1"/>
  <c r="P1751" i="1" s="1"/>
  <c r="R1751" i="1" s="1"/>
  <c r="P1857" i="1" a="1"/>
  <c r="P1857" i="1" s="1"/>
  <c r="R1857" i="1" s="1"/>
  <c r="N1830" i="1"/>
  <c r="M1720" i="1"/>
  <c r="P1724" i="1" a="1"/>
  <c r="P1724" i="1" s="1"/>
  <c r="R1724" i="1" s="1"/>
  <c r="P1841" i="1" a="1"/>
  <c r="P1841" i="1" s="1"/>
  <c r="R1841" i="1" s="1"/>
  <c r="P1763" i="1" a="1"/>
  <c r="P1763" i="1" s="1"/>
  <c r="R1763" i="1" s="1"/>
  <c r="L1757" i="1"/>
  <c r="N1854" i="1"/>
  <c r="N1740" i="1"/>
  <c r="N1753" i="1"/>
  <c r="P1756" i="1" a="1"/>
  <c r="P1756" i="1" s="1"/>
  <c r="R1756" i="1" s="1"/>
  <c r="P1801" i="1" a="1"/>
  <c r="P1801" i="1" s="1"/>
  <c r="R1801" i="1" s="1"/>
  <c r="N1831" i="1"/>
  <c r="L1726" i="1"/>
  <c r="N1839" i="1"/>
  <c r="M1725" i="1"/>
  <c r="N1749" i="1"/>
  <c r="N1722" i="1"/>
  <c r="N1734" i="1"/>
  <c r="N1816" i="1"/>
  <c r="N1717" i="1"/>
  <c r="L1712" i="1"/>
  <c r="N1708" i="1"/>
  <c r="M1691" i="1"/>
  <c r="P1656" i="1" a="1"/>
  <c r="P1656" i="1" s="1"/>
  <c r="R1656" i="1" s="1"/>
  <c r="M1669" i="1"/>
  <c r="L1667" i="1"/>
  <c r="P1673" i="1" a="1"/>
  <c r="P1673" i="1" s="1"/>
  <c r="R1673" i="1" s="1"/>
  <c r="M1668" i="1"/>
  <c r="P1700" i="1" a="1"/>
  <c r="P1700" i="1" s="1"/>
  <c r="R1700" i="1" s="1"/>
  <c r="P1660" i="1" a="1"/>
  <c r="P1660" i="1" s="1"/>
  <c r="R1660" i="1" s="1"/>
  <c r="M1706" i="1"/>
  <c r="M1714" i="1"/>
  <c r="N1654" i="1"/>
  <c r="P1236" i="1" a="1"/>
  <c r="P1236" i="1" s="1"/>
  <c r="R1236" i="1" s="1"/>
  <c r="P1620" i="1" a="1"/>
  <c r="P1620" i="1" s="1"/>
  <c r="R1620" i="1" s="1"/>
  <c r="N1400" i="1"/>
  <c r="N1282" i="1"/>
  <c r="M1433" i="1"/>
  <c r="M1397" i="1"/>
  <c r="P1609" i="1" a="1"/>
  <c r="P1609" i="1" s="1"/>
  <c r="R1609" i="1" s="1"/>
  <c r="P1640" i="1" a="1"/>
  <c r="P1640" i="1" s="1"/>
  <c r="R1640" i="1" s="1"/>
  <c r="M1503" i="1"/>
  <c r="P1540" i="1" a="1"/>
  <c r="P1540" i="1" s="1"/>
  <c r="R1540" i="1" s="1"/>
  <c r="N1265" i="1"/>
  <c r="L1517" i="1"/>
  <c r="M1310" i="1"/>
  <c r="P1310" i="1" a="1"/>
  <c r="P1310" i="1" s="1"/>
  <c r="R1310" i="1" s="1"/>
  <c r="P1618" i="1" a="1"/>
  <c r="P1618" i="1" s="1"/>
  <c r="R1618" i="1" s="1"/>
  <c r="M1641" i="1"/>
  <c r="P1417" i="1" a="1"/>
  <c r="P1417" i="1" s="1"/>
  <c r="R1417" i="1" s="1"/>
  <c r="P1312" i="1" a="1"/>
  <c r="P1312" i="1" s="1"/>
  <c r="R1312" i="1" s="1"/>
  <c r="N1316" i="1"/>
  <c r="P1474" i="1" a="1"/>
  <c r="P1474" i="1" s="1"/>
  <c r="R1474" i="1" s="1"/>
  <c r="N1534" i="1"/>
  <c r="P1545" i="1" a="1"/>
  <c r="P1545" i="1" s="1"/>
  <c r="R1545" i="1" s="1"/>
  <c r="N1256" i="1"/>
  <c r="L1451" i="1"/>
  <c r="M1239" i="1"/>
  <c r="P1268" i="1" a="1"/>
  <c r="P1268" i="1" s="1"/>
  <c r="R1268" i="1" s="1"/>
  <c r="P1631" i="1" a="1"/>
  <c r="P1631" i="1" s="1"/>
  <c r="R1631" i="1" s="1"/>
  <c r="M1277" i="1"/>
  <c r="P1416" i="1" a="1"/>
  <c r="P1416" i="1" s="1"/>
  <c r="R1416" i="1" s="1"/>
  <c r="N1480" i="1"/>
  <c r="P1420" i="1" a="1"/>
  <c r="P1420" i="1" s="1"/>
  <c r="R1420" i="1" s="1"/>
  <c r="P1794" i="1" a="1"/>
  <c r="P1794" i="1" s="1"/>
  <c r="R1794" i="1" s="1"/>
  <c r="L1835" i="1"/>
  <c r="P1825" i="1" a="1"/>
  <c r="P1825" i="1" s="1"/>
  <c r="R1825" i="1" s="1"/>
  <c r="M1748" i="1"/>
  <c r="M1842" i="1"/>
  <c r="N1849" i="1"/>
  <c r="L1874" i="1"/>
  <c r="P1759" i="1" a="1"/>
  <c r="P1759" i="1" s="1"/>
  <c r="R1759" i="1" s="1"/>
  <c r="P1791" i="1" a="1"/>
  <c r="P1791" i="1" s="1"/>
  <c r="R1791" i="1" s="1"/>
  <c r="L1761" i="1"/>
  <c r="M1754" i="1"/>
  <c r="N1814" i="1"/>
  <c r="P1867" i="1" a="1"/>
  <c r="P1867" i="1" s="1"/>
  <c r="R1867" i="1" s="1"/>
  <c r="P1719" i="1" a="1"/>
  <c r="P1719" i="1" s="1"/>
  <c r="P1732" i="1" a="1"/>
  <c r="P1732" i="1" s="1"/>
  <c r="R1732" i="1" s="1"/>
  <c r="L1824" i="1"/>
  <c r="L1720" i="1"/>
  <c r="N1763" i="1"/>
  <c r="N1735" i="1"/>
  <c r="N1783" i="1"/>
  <c r="M1790" i="1"/>
  <c r="L1773" i="1"/>
  <c r="N1845" i="1"/>
  <c r="P1757" i="1" a="1"/>
  <c r="P1757" i="1" s="1"/>
  <c r="P1739" i="1" a="1"/>
  <c r="P1739" i="1" s="1"/>
  <c r="R1739" i="1" s="1"/>
  <c r="N1785" i="1"/>
  <c r="M1740" i="1"/>
  <c r="L1788" i="1"/>
  <c r="N1817" i="1"/>
  <c r="L1811" i="1"/>
  <c r="L1802" i="1"/>
  <c r="M1839" i="1"/>
  <c r="M1722" i="1"/>
  <c r="M1816" i="1"/>
  <c r="L1769" i="1"/>
  <c r="N1702" i="1"/>
  <c r="L1705" i="1"/>
  <c r="N1690" i="1"/>
  <c r="N1650" i="1"/>
  <c r="L1672" i="1"/>
  <c r="P1701" i="1" a="1"/>
  <c r="P1701" i="1" s="1"/>
  <c r="R1701" i="1" s="1"/>
  <c r="L1691" i="1"/>
  <c r="N1698" i="1"/>
  <c r="L1669" i="1"/>
  <c r="N1673" i="1"/>
  <c r="L1662" i="1"/>
  <c r="N1700" i="1"/>
  <c r="L1706" i="1"/>
  <c r="P1697" i="1" a="1"/>
  <c r="P1697" i="1" s="1"/>
  <c r="R1697" i="1" s="1"/>
  <c r="M1686" i="1"/>
  <c r="L1714" i="1"/>
  <c r="N1236" i="1"/>
  <c r="L1643" i="1"/>
  <c r="M1400" i="1"/>
  <c r="P1336" i="1" a="1"/>
  <c r="P1336" i="1" s="1"/>
  <c r="R1336" i="1" s="1"/>
  <c r="P1541" i="1" a="1"/>
  <c r="P1541" i="1" s="1"/>
  <c r="R1541" i="1" s="1"/>
  <c r="N1310" i="1"/>
  <c r="L1452" i="1"/>
  <c r="P1275" i="1" a="1"/>
  <c r="P1275" i="1" s="1"/>
  <c r="R1275" i="1" s="1"/>
  <c r="L1322" i="1"/>
  <c r="L1502" i="1"/>
  <c r="M1316" i="1"/>
  <c r="N1372" i="1"/>
  <c r="L1418" i="1"/>
  <c r="M1504" i="1"/>
  <c r="P1512" i="1" a="1"/>
  <c r="P1512" i="1" s="1"/>
  <c r="R1512" i="1" s="1"/>
  <c r="L1361" i="1"/>
  <c r="M1534" i="1"/>
  <c r="M1256" i="1"/>
  <c r="P1438" i="1" a="1"/>
  <c r="P1438" i="1" s="1"/>
  <c r="R1438" i="1" s="1"/>
  <c r="N1553" i="1"/>
  <c r="N1631" i="1"/>
  <c r="P1364" i="1" a="1"/>
  <c r="P1364" i="1" s="1"/>
  <c r="R1364" i="1" s="1"/>
  <c r="P1334" i="1" a="1"/>
  <c r="P1334" i="1" s="1"/>
  <c r="R1334" i="1" s="1"/>
  <c r="M1532" i="1"/>
  <c r="M1480" i="1"/>
  <c r="L1272" i="1"/>
  <c r="P1626" i="1" a="1"/>
  <c r="P1626" i="1" s="1"/>
  <c r="R1626" i="1" s="1"/>
  <c r="L1766" i="1"/>
  <c r="P1770" i="1" a="1"/>
  <c r="P1770" i="1" s="1"/>
  <c r="R1770" i="1" s="1"/>
  <c r="M1760" i="1"/>
  <c r="N1877" i="1"/>
  <c r="N1762" i="1"/>
  <c r="L1738" i="1"/>
  <c r="M1776" i="1"/>
  <c r="N1794" i="1"/>
  <c r="N1825" i="1"/>
  <c r="L1842" i="1"/>
  <c r="M1849" i="1"/>
  <c r="P1846" i="1" a="1"/>
  <c r="P1846" i="1" s="1"/>
  <c r="R1846" i="1" s="1"/>
  <c r="N1796" i="1"/>
  <c r="M1805" i="1"/>
  <c r="N1791" i="1"/>
  <c r="P1761" i="1" a="1"/>
  <c r="P1761" i="1" s="1"/>
  <c r="R1761" i="1" s="1"/>
  <c r="M1800" i="1"/>
  <c r="N1855" i="1"/>
  <c r="N1719" i="1"/>
  <c r="M1755" i="1"/>
  <c r="P1765" i="1" a="1"/>
  <c r="P1765" i="1" s="1"/>
  <c r="R1765" i="1" s="1"/>
  <c r="P1778" i="1" a="1"/>
  <c r="P1778" i="1" s="1"/>
  <c r="R1778" i="1" s="1"/>
  <c r="L1746" i="1"/>
  <c r="N1857" i="1"/>
  <c r="P1840" i="1" a="1"/>
  <c r="P1840" i="1" s="1"/>
  <c r="R1840" i="1" s="1"/>
  <c r="M1797" i="1"/>
  <c r="L1819" i="1"/>
  <c r="M1789" i="1"/>
  <c r="P1736" i="1" a="1"/>
  <c r="P1736" i="1" s="1"/>
  <c r="N1779" i="1"/>
  <c r="M1735" i="1"/>
  <c r="L1740" i="1"/>
  <c r="M1743" i="1"/>
  <c r="P1804" i="1" a="1"/>
  <c r="P1804" i="1" s="1"/>
  <c r="R1804" i="1" s="1"/>
  <c r="N1801" i="1"/>
  <c r="P1872" i="1" a="1"/>
  <c r="P1872" i="1" s="1"/>
  <c r="R1872" i="1" s="1"/>
  <c r="L1722" i="1"/>
  <c r="L1710" i="1"/>
  <c r="L1680" i="1"/>
  <c r="M1650" i="1"/>
  <c r="P1692" i="1" a="1"/>
  <c r="P1692" i="1" s="1"/>
  <c r="R1692" i="1" s="1"/>
  <c r="M1698" i="1"/>
  <c r="P1693" i="1" a="1"/>
  <c r="P1693" i="1" s="1"/>
  <c r="R1693" i="1" s="1"/>
  <c r="N1681" i="1"/>
  <c r="N1651" i="1"/>
  <c r="N1682" i="1"/>
  <c r="N1697" i="1"/>
  <c r="P1711" i="1" a="1"/>
  <c r="P1711" i="1" s="1"/>
  <c r="R1711" i="1" s="1"/>
  <c r="L1686" i="1"/>
  <c r="M1658" i="1"/>
  <c r="P1684" i="1" a="1"/>
  <c r="P1684" i="1" s="1"/>
  <c r="R1684" i="1" s="1"/>
  <c r="M1236" i="1"/>
  <c r="P1360" i="1" a="1"/>
  <c r="P1360" i="1" s="1"/>
  <c r="R1360" i="1" s="1"/>
  <c r="N1382" i="1"/>
  <c r="L1429" i="1"/>
  <c r="N1336" i="1"/>
  <c r="N1347" i="1"/>
  <c r="P1501" i="1" a="1"/>
  <c r="P1501" i="1" s="1"/>
  <c r="R1501" i="1" s="1"/>
  <c r="L1616" i="1"/>
  <c r="N1609" i="1"/>
  <c r="N1541" i="1"/>
  <c r="P1639" i="1" a="1"/>
  <c r="P1639" i="1" s="1"/>
  <c r="R1639" i="1" s="1"/>
  <c r="P1302" i="1" a="1"/>
  <c r="P1302" i="1" s="1"/>
  <c r="R1302" i="1" s="1"/>
  <c r="N1540" i="1"/>
  <c r="N1458" i="1"/>
  <c r="P1306" i="1" a="1"/>
  <c r="P1306" i="1" s="1"/>
  <c r="R1306" i="1" s="1"/>
  <c r="P1634" i="1" a="1"/>
  <c r="P1634" i="1" s="1"/>
  <c r="L1547" i="1"/>
  <c r="M1312" i="1"/>
  <c r="P1507" i="1" a="1"/>
  <c r="P1507" i="1" s="1"/>
  <c r="R1507" i="1" s="1"/>
  <c r="L1594" i="1"/>
  <c r="L1534" i="1"/>
  <c r="L1256" i="1"/>
  <c r="M1338" i="1"/>
  <c r="N1600" i="1"/>
  <c r="P1435" i="1" a="1"/>
  <c r="P1435" i="1" s="1"/>
  <c r="R1435" i="1" s="1"/>
  <c r="L1493" i="1"/>
  <c r="P1343" i="1" a="1"/>
  <c r="P1343" i="1" s="1"/>
  <c r="R1343" i="1" s="1"/>
  <c r="N1364" i="1"/>
  <c r="L1317" i="1"/>
  <c r="P1387" i="1" a="1"/>
  <c r="P1387" i="1" s="1"/>
  <c r="R1387" i="1" s="1"/>
  <c r="M1629" i="1"/>
  <c r="N1339" i="1"/>
  <c r="L1287" i="1"/>
  <c r="N1532" i="1"/>
  <c r="P1556" i="1" a="1"/>
  <c r="P1556" i="1" s="1"/>
  <c r="R1556" i="1" s="1"/>
  <c r="P1240" i="1" a="1"/>
  <c r="P1240" i="1" s="1"/>
  <c r="R1240" i="1" s="1"/>
  <c r="P1642" i="1" a="1"/>
  <c r="P1642" i="1" s="1"/>
  <c r="P1496" i="1" a="1"/>
  <c r="P1496" i="1" s="1"/>
  <c r="R1496" i="1" s="1"/>
  <c r="N1421" i="1"/>
  <c r="P1472" i="1" a="1"/>
  <c r="P1472" i="1" s="1"/>
  <c r="R1472" i="1" s="1"/>
  <c r="P1432" i="1" a="1"/>
  <c r="P1432" i="1" s="1"/>
  <c r="R1432" i="1" s="1"/>
  <c r="L1644" i="1"/>
  <c r="L1309" i="1"/>
  <c r="P1402" i="1" a="1"/>
  <c r="P1402" i="1" s="1"/>
  <c r="R1402" i="1" s="1"/>
  <c r="L1283" i="1"/>
  <c r="M1572" i="1"/>
  <c r="L1437" i="1"/>
  <c r="P1320" i="1" a="1"/>
  <c r="P1320" i="1" s="1"/>
  <c r="R1320" i="1" s="1"/>
  <c r="L1511" i="1"/>
  <c r="N1605" i="1"/>
  <c r="M1473" i="1"/>
  <c r="N1255" i="1"/>
  <c r="P1579" i="1" a="1"/>
  <c r="P1579" i="1" s="1"/>
  <c r="R1579" i="1" s="1"/>
  <c r="M1539" i="1"/>
  <c r="P1427" i="1" a="1"/>
  <c r="P1427" i="1" s="1"/>
  <c r="R1427" i="1" s="1"/>
  <c r="P1536" i="1" a="1"/>
  <c r="P1536" i="1" s="1"/>
  <c r="L1623" i="1"/>
  <c r="N1575" i="1"/>
  <c r="M1249" i="1"/>
  <c r="P1366" i="1" a="1"/>
  <c r="P1366" i="1" s="1"/>
  <c r="R1366" i="1" s="1"/>
  <c r="M1528" i="1"/>
  <c r="L1238" i="1"/>
  <c r="L1613" i="1"/>
  <c r="P1613" i="1" a="1"/>
  <c r="P1613" i="1" s="1"/>
  <c r="R1613" i="1" s="1"/>
  <c r="M1443" i="1"/>
  <c r="M1358" i="1"/>
  <c r="M1251" i="1"/>
  <c r="P1569" i="1" a="1"/>
  <c r="P1569" i="1" s="1"/>
  <c r="R1569" i="1" s="1"/>
  <c r="L1569" i="1"/>
  <c r="M1498" i="1"/>
  <c r="N1252" i="1"/>
  <c r="L1490" i="1"/>
  <c r="M1297" i="1"/>
  <c r="N1280" i="1"/>
  <c r="P1392" i="1" a="1"/>
  <c r="P1392" i="1" s="1"/>
  <c r="R1392" i="1" s="1"/>
  <c r="L1394" i="1"/>
  <c r="L1262" i="1"/>
  <c r="L1475" i="1"/>
  <c r="P1614" i="1" a="1"/>
  <c r="P1614" i="1" s="1"/>
  <c r="R1614" i="1" s="1"/>
  <c r="L1453" i="1"/>
  <c r="L1266" i="1"/>
  <c r="N1471" i="1"/>
  <c r="P1646" i="1" a="1"/>
  <c r="P1646" i="1" s="1"/>
  <c r="L1370" i="1"/>
  <c r="P1554" i="1" a="1"/>
  <c r="P1554" i="1" s="1"/>
  <c r="R1554" i="1" s="1"/>
  <c r="P1365" i="1" a="1"/>
  <c r="P1365" i="1" s="1"/>
  <c r="R1365" i="1" s="1"/>
  <c r="P1532" i="1" a="1"/>
  <c r="P1532" i="1" s="1"/>
  <c r="R1532" i="1" s="1"/>
  <c r="L1375" i="1"/>
  <c r="N1496" i="1"/>
  <c r="P1253" i="1" a="1"/>
  <c r="P1253" i="1" s="1"/>
  <c r="M1421" i="1"/>
  <c r="P1648" i="1" a="1"/>
  <c r="P1648" i="1" s="1"/>
  <c r="R1648" i="1" s="1"/>
  <c r="P1535" i="1" a="1"/>
  <c r="P1535" i="1" s="1"/>
  <c r="R1535" i="1" s="1"/>
  <c r="M1585" i="1"/>
  <c r="P1342" i="1" a="1"/>
  <c r="P1342" i="1" s="1"/>
  <c r="R1342" i="1" s="1"/>
  <c r="L1313" i="1"/>
  <c r="N1482" i="1"/>
  <c r="N1246" i="1"/>
  <c r="N1612" i="1"/>
  <c r="N1483" i="1"/>
  <c r="N1578" i="1"/>
  <c r="P1608" i="1" a="1"/>
  <c r="P1608" i="1" s="1"/>
  <c r="R1608" i="1" s="1"/>
  <c r="L1572" i="1"/>
  <c r="M1324" i="1"/>
  <c r="N1552" i="1"/>
  <c r="M1605" i="1"/>
  <c r="P1415" i="1" a="1"/>
  <c r="P1415" i="1" s="1"/>
  <c r="R1415" i="1" s="1"/>
  <c r="L1539" i="1"/>
  <c r="M1323" i="1"/>
  <c r="P1497" i="1" a="1"/>
  <c r="P1497" i="1" s="1"/>
  <c r="R1497" i="1" s="1"/>
  <c r="N1561" i="1"/>
  <c r="P1599" i="1" a="1"/>
  <c r="P1599" i="1" s="1"/>
  <c r="R1599" i="1" s="1"/>
  <c r="L1476" i="1"/>
  <c r="N1536" i="1"/>
  <c r="M1575" i="1"/>
  <c r="P1586" i="1" a="1"/>
  <c r="P1586" i="1" s="1"/>
  <c r="R1586" i="1" s="1"/>
  <c r="M1299" i="1"/>
  <c r="N1354" i="1"/>
  <c r="N1380" i="1"/>
  <c r="L1335" i="1"/>
  <c r="P1638" i="1" a="1"/>
  <c r="P1638" i="1" s="1"/>
  <c r="R1638" i="1" s="1"/>
  <c r="M1259" i="1"/>
  <c r="M1377" i="1"/>
  <c r="N1625" i="1"/>
  <c r="P1533" i="1" a="1"/>
  <c r="P1533" i="1" s="1"/>
  <c r="R1533" i="1" s="1"/>
  <c r="N1424" i="1"/>
  <c r="M1390" i="1"/>
  <c r="P1330" i="1" a="1"/>
  <c r="P1330" i="1" s="1"/>
  <c r="R1330" i="1" s="1"/>
  <c r="N1481" i="1"/>
  <c r="M1446" i="1"/>
  <c r="M1514" i="1"/>
  <c r="M1280" i="1"/>
  <c r="M1636" i="1"/>
  <c r="N1485" i="1"/>
  <c r="N1566" i="1"/>
  <c r="N1223" i="1"/>
  <c r="L1421" i="1"/>
  <c r="N1642" i="1"/>
  <c r="M1432" i="1"/>
  <c r="P1500" i="1" a="1"/>
  <c r="P1500" i="1" s="1"/>
  <c r="R1500" i="1" s="1"/>
  <c r="N1342" i="1"/>
  <c r="P1479" i="1" a="1"/>
  <c r="P1479" i="1" s="1"/>
  <c r="R1479" i="1" s="1"/>
  <c r="P1434" i="1" a="1"/>
  <c r="P1434" i="1" s="1"/>
  <c r="R1434" i="1" s="1"/>
  <c r="M1612" i="1"/>
  <c r="P1499" i="1" a="1"/>
  <c r="P1499" i="1" s="1"/>
  <c r="R1499" i="1" s="1"/>
  <c r="N1462" i="1"/>
  <c r="N1286" i="1"/>
  <c r="P1286" i="1" a="1"/>
  <c r="P1286" i="1" s="1"/>
  <c r="R1286" i="1" s="1"/>
  <c r="N1626" i="1"/>
  <c r="P1293" i="1" a="1"/>
  <c r="P1293" i="1" s="1"/>
  <c r="R1293" i="1" s="1"/>
  <c r="L1552" i="1"/>
  <c r="N1276" i="1"/>
  <c r="M1320" i="1"/>
  <c r="P1604" i="1" a="1"/>
  <c r="P1604" i="1" s="1"/>
  <c r="R1604" i="1" s="1"/>
  <c r="P1385" i="1" a="1"/>
  <c r="P1385" i="1" s="1"/>
  <c r="R1385" i="1" s="1"/>
  <c r="P1319" i="1" a="1"/>
  <c r="P1319" i="1" s="1"/>
  <c r="R1319" i="1" s="1"/>
  <c r="N1599" i="1"/>
  <c r="P1469" i="1" a="1"/>
  <c r="P1469" i="1" s="1"/>
  <c r="R1469" i="1" s="1"/>
  <c r="P1380" i="1" a="1"/>
  <c r="P1380" i="1" s="1"/>
  <c r="R1380" i="1" s="1"/>
  <c r="P1247" i="1" a="1"/>
  <c r="P1247" i="1" s="1"/>
  <c r="R1247" i="1" s="1"/>
  <c r="L1424" i="1"/>
  <c r="N1446" i="1"/>
  <c r="N1521" i="1"/>
  <c r="P1333" i="1" a="1"/>
  <c r="P1333" i="1" s="1"/>
  <c r="R1333" i="1" s="1"/>
  <c r="L1468" i="1"/>
  <c r="P1525" i="1" a="1"/>
  <c r="P1525" i="1" s="1"/>
  <c r="R1525" i="1" s="1"/>
  <c r="L1245" i="1"/>
  <c r="L1248" i="1"/>
  <c r="P1486" i="1" a="1"/>
  <c r="P1486" i="1" s="1"/>
  <c r="R1486" i="1" s="1"/>
  <c r="M1197" i="1"/>
  <c r="P1109" i="1" a="1"/>
  <c r="P1109" i="1" s="1"/>
  <c r="R1109" i="1" s="1"/>
  <c r="M1147" i="1"/>
  <c r="N1147" i="1"/>
  <c r="M1364" i="1"/>
  <c r="P1515" i="1" a="1"/>
  <c r="P1515" i="1" s="1"/>
  <c r="R1515" i="1" s="1"/>
  <c r="N1359" i="1"/>
  <c r="N1416" i="1"/>
  <c r="M1440" i="1"/>
  <c r="P1254" i="1" a="1"/>
  <c r="P1254" i="1" s="1"/>
  <c r="R1254" i="1" s="1"/>
  <c r="L1305" i="1"/>
  <c r="M1535" i="1"/>
  <c r="P1607" i="1" a="1"/>
  <c r="P1607" i="1" s="1"/>
  <c r="R1607" i="1" s="1"/>
  <c r="L1612" i="1"/>
  <c r="M1462" i="1"/>
  <c r="N1402" i="1"/>
  <c r="L1626" i="1"/>
  <c r="N1293" i="1"/>
  <c r="N1324" i="1"/>
  <c r="M1276" i="1"/>
  <c r="P1437" i="1" a="1"/>
  <c r="P1437" i="1" s="1"/>
  <c r="R1437" i="1" s="1"/>
  <c r="P1511" i="1" a="1"/>
  <c r="P1511" i="1" s="1"/>
  <c r="R1511" i="1" s="1"/>
  <c r="M1415" i="1"/>
  <c r="P1510" i="1" a="1"/>
  <c r="P1510" i="1" s="1"/>
  <c r="R1510" i="1" s="1"/>
  <c r="N1323" i="1"/>
  <c r="P1617" i="1" a="1"/>
  <c r="P1617" i="1" s="1"/>
  <c r="R1617" i="1" s="1"/>
  <c r="L1450" i="1"/>
  <c r="N1319" i="1"/>
  <c r="M1599" i="1"/>
  <c r="P1623" i="1" a="1"/>
  <c r="P1623" i="1" s="1"/>
  <c r="R1623" i="1" s="1"/>
  <c r="M1586" i="1"/>
  <c r="N1299" i="1"/>
  <c r="L1528" i="1"/>
  <c r="P1478" i="1" a="1"/>
  <c r="P1478" i="1" s="1"/>
  <c r="R1478" i="1" s="1"/>
  <c r="M1563" i="1"/>
  <c r="M1638" i="1"/>
  <c r="P1238" i="1" a="1"/>
  <c r="P1238" i="1" s="1"/>
  <c r="R1238" i="1" s="1"/>
  <c r="P1625" i="1" a="1"/>
  <c r="P1625" i="1" s="1"/>
  <c r="R1625" i="1" s="1"/>
  <c r="M1533" i="1"/>
  <c r="N1251" i="1"/>
  <c r="N1414" i="1"/>
  <c r="N1508" i="1"/>
  <c r="P1274" i="1" a="1"/>
  <c r="P1274" i="1" s="1"/>
  <c r="R1274" i="1" s="1"/>
  <c r="N1269" i="1"/>
  <c r="M1597" i="1"/>
  <c r="N1525" i="1"/>
  <c r="P1262" i="1" a="1"/>
  <c r="P1262" i="1" s="1"/>
  <c r="R1262" i="1" s="1"/>
  <c r="P1291" i="1" a="1"/>
  <c r="P1291" i="1" s="1"/>
  <c r="R1291" i="1" s="1"/>
  <c r="L1538" i="1"/>
  <c r="L1263" i="1"/>
  <c r="P1304" i="1" a="1"/>
  <c r="P1304" i="1" s="1"/>
  <c r="R1304" i="1" s="1"/>
  <c r="L1555" i="1"/>
  <c r="P1459" i="1" a="1"/>
  <c r="P1459" i="1" s="1"/>
  <c r="R1459" i="1" s="1"/>
  <c r="M1500" i="1"/>
  <c r="L1462" i="1"/>
  <c r="M1402" i="1"/>
  <c r="M1293" i="1"/>
  <c r="N1295" i="1"/>
  <c r="M1604" i="1"/>
  <c r="P1595" i="1" a="1"/>
  <c r="P1595" i="1" s="1"/>
  <c r="R1595" i="1" s="1"/>
  <c r="M1319" i="1"/>
  <c r="P1476" i="1" a="1"/>
  <c r="P1476" i="1" s="1"/>
  <c r="R1476" i="1" s="1"/>
  <c r="M1592" i="1"/>
  <c r="M1469" i="1"/>
  <c r="L1299" i="1"/>
  <c r="P1460" i="1" a="1"/>
  <c r="P1460" i="1" s="1"/>
  <c r="R1460" i="1" s="1"/>
  <c r="M1583" i="1"/>
  <c r="M1380" i="1"/>
  <c r="P1335" i="1" a="1"/>
  <c r="P1335" i="1" s="1"/>
  <c r="R1335" i="1" s="1"/>
  <c r="P1571" i="1" a="1"/>
  <c r="P1571" i="1" s="1"/>
  <c r="R1571" i="1" s="1"/>
  <c r="M1247" i="1"/>
  <c r="M1414" i="1"/>
  <c r="L1252" i="1"/>
  <c r="L1390" i="1"/>
  <c r="P1505" i="1" a="1"/>
  <c r="P1505" i="1" s="1"/>
  <c r="R1505" i="1" s="1"/>
  <c r="P1550" i="1" a="1"/>
  <c r="P1550" i="1" s="1"/>
  <c r="R1550" i="1" s="1"/>
  <c r="P1598" i="1" a="1"/>
  <c r="P1598" i="1" s="1"/>
  <c r="R1598" i="1" s="1"/>
  <c r="L1373" i="1"/>
  <c r="L1303" i="1"/>
  <c r="L1288" i="1"/>
  <c r="L1471" i="1"/>
  <c r="P1404" i="1" a="1"/>
  <c r="P1404" i="1" s="1"/>
  <c r="R1404" i="1" s="1"/>
  <c r="L1160" i="1"/>
  <c r="L1108" i="1"/>
  <c r="L1184" i="1"/>
  <c r="N1184" i="1"/>
  <c r="M1112" i="1"/>
  <c r="N1112" i="1"/>
  <c r="L1620" i="1"/>
  <c r="P1637" i="1" a="1"/>
  <c r="P1637" i="1" s="1"/>
  <c r="R1637" i="1" s="1"/>
  <c r="P1494" i="1" a="1"/>
  <c r="P1494" i="1" s="1"/>
  <c r="R1494" i="1" s="1"/>
  <c r="P1643" i="1" a="1"/>
  <c r="P1643" i="1" s="1"/>
  <c r="R1643" i="1" s="1"/>
  <c r="M1360" i="1"/>
  <c r="M1336" i="1"/>
  <c r="P1431" i="1" a="1"/>
  <c r="P1431" i="1" s="1"/>
  <c r="R1431" i="1" s="1"/>
  <c r="L1397" i="1"/>
  <c r="N1560" i="1"/>
  <c r="P1574" i="1" a="1"/>
  <c r="P1574" i="1" s="1"/>
  <c r="R1574" i="1" s="1"/>
  <c r="L1391" i="1"/>
  <c r="L1618" i="1"/>
  <c r="L1316" i="1"/>
  <c r="P1349" i="1" a="1"/>
  <c r="P1349" i="1" s="1"/>
  <c r="R1349" i="1" s="1"/>
  <c r="L1457" i="1"/>
  <c r="M1406" i="1"/>
  <c r="L1300" i="1"/>
  <c r="N1526" i="1"/>
  <c r="M1435" i="1"/>
  <c r="L1284" i="1"/>
  <c r="N1619" i="1"/>
  <c r="L1359" i="1"/>
  <c r="P1277" i="1" a="1"/>
  <c r="P1277" i="1" s="1"/>
  <c r="R1277" i="1" s="1"/>
  <c r="N1356" i="1"/>
  <c r="N1440" i="1"/>
  <c r="P1339" i="1" a="1"/>
  <c r="P1339" i="1" s="1"/>
  <c r="R1339" i="1" s="1"/>
  <c r="P1389" i="1" a="1"/>
  <c r="P1389" i="1" s="1"/>
  <c r="R1389" i="1" s="1"/>
  <c r="L1334" i="1"/>
  <c r="N1588" i="1"/>
  <c r="L1603" i="1"/>
  <c r="N1556" i="1"/>
  <c r="L1240" i="1"/>
  <c r="N1368" i="1"/>
  <c r="N1562" i="1"/>
  <c r="M1648" i="1"/>
  <c r="P1285" i="1" a="1"/>
  <c r="P1285" i="1" s="1"/>
  <c r="R1285" i="1" s="1"/>
  <c r="N1332" i="1"/>
  <c r="N1535" i="1"/>
  <c r="P1309" i="1" a="1"/>
  <c r="P1309" i="1" s="1"/>
  <c r="R1309" i="1" s="1"/>
  <c r="L1315" i="1"/>
  <c r="N1426" i="1"/>
  <c r="L1522" i="1"/>
  <c r="N1405" i="1"/>
  <c r="L1420" i="1"/>
  <c r="N1403" i="1"/>
  <c r="L1363" i="1"/>
  <c r="P1483" i="1" a="1"/>
  <c r="P1483" i="1" s="1"/>
  <c r="P1578" i="1" a="1"/>
  <c r="P1578" i="1" s="1"/>
  <c r="R1578" i="1" s="1"/>
  <c r="M1608" i="1"/>
  <c r="M1295" i="1"/>
  <c r="P1552" i="1" a="1"/>
  <c r="P1552" i="1" s="1"/>
  <c r="R1552" i="1" s="1"/>
  <c r="M1437" i="1"/>
  <c r="M1511" i="1"/>
  <c r="P1628" i="1" a="1"/>
  <c r="P1628" i="1" s="1"/>
  <c r="R1628" i="1" s="1"/>
  <c r="N1415" i="1"/>
  <c r="P1549" i="1" a="1"/>
  <c r="P1549" i="1" s="1"/>
  <c r="L1579" i="1"/>
  <c r="N1610" i="1"/>
  <c r="M1617" i="1"/>
  <c r="P1561" i="1" a="1"/>
  <c r="P1561" i="1" s="1"/>
  <c r="R1561" i="1" s="1"/>
  <c r="M1623" i="1"/>
  <c r="P1455" i="1" a="1"/>
  <c r="P1455" i="1" s="1"/>
  <c r="R1455" i="1" s="1"/>
  <c r="N1586" i="1"/>
  <c r="P1350" i="1" a="1"/>
  <c r="P1350" i="1" s="1"/>
  <c r="R1350" i="1" s="1"/>
  <c r="M1576" i="1"/>
  <c r="M1478" i="1"/>
  <c r="P1354" i="1" a="1"/>
  <c r="P1354" i="1" s="1"/>
  <c r="R1354" i="1" s="1"/>
  <c r="P1524" i="1" a="1"/>
  <c r="P1524" i="1" s="1"/>
  <c r="R1524" i="1" s="1"/>
  <c r="M1238" i="1"/>
  <c r="N1533" i="1"/>
  <c r="P1581" i="1" a="1"/>
  <c r="P1581" i="1" s="1"/>
  <c r="R1581" i="1" s="1"/>
  <c r="N1333" i="1"/>
  <c r="N1505" i="1"/>
  <c r="M1346" i="1"/>
  <c r="P1468" i="1" a="1"/>
  <c r="P1468" i="1" s="1"/>
  <c r="R1468" i="1" s="1"/>
  <c r="M1423" i="1"/>
  <c r="M1546" i="1"/>
  <c r="P1475" i="1" a="1"/>
  <c r="P1475" i="1" s="1"/>
  <c r="L1261" i="1"/>
  <c r="L1564" i="1"/>
  <c r="P1314" i="1" a="1"/>
  <c r="P1314" i="1" s="1"/>
  <c r="R1314" i="1" s="1"/>
  <c r="P1266" i="1" a="1"/>
  <c r="P1266" i="1" s="1"/>
  <c r="R1266" i="1" s="1"/>
  <c r="L1243" i="1"/>
  <c r="N1376" i="1"/>
  <c r="P1461" i="1" a="1"/>
  <c r="P1461" i="1" s="1"/>
  <c r="R1461" i="1" s="1"/>
  <c r="P1137" i="1" a="1"/>
  <c r="P1137" i="1" s="1"/>
  <c r="R1137" i="1" s="1"/>
  <c r="L1223" i="1"/>
  <c r="P1596" i="1" a="1"/>
  <c r="P1596" i="1" s="1"/>
  <c r="R1596" i="1" s="1"/>
  <c r="P1450" i="1" a="1"/>
  <c r="P1450" i="1" s="1"/>
  <c r="R1450" i="1" s="1"/>
  <c r="P1367" i="1" a="1"/>
  <c r="P1367" i="1" s="1"/>
  <c r="R1367" i="1" s="1"/>
  <c r="P1528" i="1" a="1"/>
  <c r="P1528" i="1" s="1"/>
  <c r="R1528" i="1" s="1"/>
  <c r="P1358" i="1" a="1"/>
  <c r="P1358" i="1" s="1"/>
  <c r="R1358" i="1" s="1"/>
  <c r="L1465" i="1"/>
  <c r="L1346" i="1"/>
  <c r="N1624" i="1"/>
  <c r="N1468" i="1"/>
  <c r="N1475" i="1"/>
  <c r="P1340" i="1" a="1"/>
  <c r="P1340" i="1" s="1"/>
  <c r="R1340" i="1" s="1"/>
  <c r="N1633" i="1"/>
  <c r="N1530" i="1"/>
  <c r="P1441" i="1" a="1"/>
  <c r="P1441" i="1" s="1"/>
  <c r="R1441" i="1" s="1"/>
  <c r="M1445" i="1"/>
  <c r="N1504" i="1"/>
  <c r="M1349" i="1"/>
  <c r="P1338" i="1" a="1"/>
  <c r="P1338" i="1" s="1"/>
  <c r="R1338" i="1" s="1"/>
  <c r="N1343" i="1"/>
  <c r="M1553" i="1"/>
  <c r="L1356" i="1"/>
  <c r="M1339" i="1"/>
  <c r="N1254" i="1"/>
  <c r="L1332" i="1"/>
  <c r="M1644" i="1"/>
  <c r="M1309" i="1"/>
  <c r="M1607" i="1"/>
  <c r="P1324" i="1" a="1"/>
  <c r="P1324" i="1" s="1"/>
  <c r="N1437" i="1"/>
  <c r="P1383" i="1" a="1"/>
  <c r="P1383" i="1" s="1"/>
  <c r="R1383" i="1" s="1"/>
  <c r="N1511" i="1"/>
  <c r="P1605" i="1" a="1"/>
  <c r="P1605" i="1" s="1"/>
  <c r="R1605" i="1" s="1"/>
  <c r="L1604" i="1"/>
  <c r="M1549" i="1"/>
  <c r="P1323" i="1" a="1"/>
  <c r="P1323" i="1" s="1"/>
  <c r="R1323" i="1" s="1"/>
  <c r="M1561" i="1"/>
  <c r="P1386" i="1" a="1"/>
  <c r="P1386" i="1" s="1"/>
  <c r="R1386" i="1" s="1"/>
  <c r="N1623" i="1"/>
  <c r="P1575" i="1" a="1"/>
  <c r="P1575" i="1" s="1"/>
  <c r="R1575" i="1" s="1"/>
  <c r="L1469" i="1"/>
  <c r="N1249" i="1"/>
  <c r="M1350" i="1"/>
  <c r="P1299" i="1" a="1"/>
  <c r="P1299" i="1" s="1"/>
  <c r="R1299" i="1" s="1"/>
  <c r="P1378" i="1" a="1"/>
  <c r="P1378" i="1" s="1"/>
  <c r="R1378" i="1" s="1"/>
  <c r="M1354" i="1"/>
  <c r="N1238" i="1"/>
  <c r="P1377" i="1" a="1"/>
  <c r="P1377" i="1" s="1"/>
  <c r="R1377" i="1" s="1"/>
  <c r="M1258" i="1"/>
  <c r="L1301" i="1"/>
  <c r="N1498" i="1"/>
  <c r="M1557" i="1"/>
  <c r="M1330" i="1"/>
  <c r="M1274" i="1"/>
  <c r="L1598" i="1"/>
  <c r="N1591" i="1"/>
  <c r="P1379" i="1" a="1"/>
  <c r="P1379" i="1" s="1"/>
  <c r="R1379" i="1" s="1"/>
  <c r="L1393" i="1"/>
  <c r="L1486" i="1"/>
  <c r="L1348" i="1"/>
  <c r="M1304" i="1"/>
  <c r="P1471" i="1" a="1"/>
  <c r="P1471" i="1" s="1"/>
  <c r="R1471" i="1" s="1"/>
  <c r="M1485" i="1"/>
  <c r="P1326" i="1" a="1"/>
  <c r="P1326" i="1" s="1"/>
  <c r="R1326" i="1" s="1"/>
  <c r="L1376" i="1"/>
  <c r="N1278" i="1"/>
  <c r="M1278" i="1"/>
  <c r="M1589" i="1"/>
  <c r="N1197" i="1"/>
  <c r="N1410" i="1"/>
  <c r="M1260" i="1"/>
  <c r="N1589" i="1"/>
  <c r="N1487" i="1"/>
  <c r="P1296" i="1" a="1"/>
  <c r="P1296" i="1" s="1"/>
  <c r="N1099" i="1"/>
  <c r="N1137" i="1"/>
  <c r="P1160" i="1" a="1"/>
  <c r="P1160" i="1" s="1"/>
  <c r="R1160" i="1" s="1"/>
  <c r="N1107" i="1"/>
  <c r="M1136" i="1"/>
  <c r="L1230" i="1"/>
  <c r="M1142" i="1"/>
  <c r="L1174" i="1"/>
  <c r="L1233" i="1"/>
  <c r="N1231" i="1"/>
  <c r="L1097" i="1"/>
  <c r="M1176" i="1"/>
  <c r="N1155" i="1"/>
  <c r="L1220" i="1"/>
  <c r="M1143" i="1"/>
  <c r="P1217" i="1" a="1"/>
  <c r="P1217" i="1" s="1"/>
  <c r="R1217" i="1" s="1"/>
  <c r="P1232" i="1" a="1"/>
  <c r="P1232" i="1" s="1"/>
  <c r="R1232" i="1" s="1"/>
  <c r="L1104" i="1"/>
  <c r="P1153" i="1" a="1"/>
  <c r="P1153" i="1" s="1"/>
  <c r="R1153" i="1" s="1"/>
  <c r="N1135" i="1"/>
  <c r="M1134" i="1"/>
  <c r="L1163" i="1"/>
  <c r="N1140" i="1"/>
  <c r="N1091" i="1"/>
  <c r="M1130" i="1"/>
  <c r="M1141" i="1"/>
  <c r="N1132" i="1"/>
  <c r="N1126" i="1"/>
  <c r="M1131" i="1"/>
  <c r="N1158" i="1"/>
  <c r="M1178" i="1"/>
  <c r="N1057" i="1"/>
  <c r="N991" i="1"/>
  <c r="M985" i="1"/>
  <c r="P1035" i="1" a="1"/>
  <c r="P1035" i="1" s="1"/>
  <c r="R1035" i="1" s="1"/>
  <c r="M973" i="1"/>
  <c r="N1053" i="1"/>
  <c r="N1086" i="1"/>
  <c r="P1066" i="1" a="1"/>
  <c r="P1066" i="1" s="1"/>
  <c r="R1066" i="1" s="1"/>
  <c r="L1009" i="1"/>
  <c r="N999" i="1"/>
  <c r="M1011" i="1"/>
  <c r="N940" i="1"/>
  <c r="N1188" i="1"/>
  <c r="P1182" i="1" a="1"/>
  <c r="P1182" i="1" s="1"/>
  <c r="R1182" i="1" s="1"/>
  <c r="P1118" i="1" a="1"/>
  <c r="P1118" i="1" s="1"/>
  <c r="R1118" i="1" s="1"/>
  <c r="N1207" i="1"/>
  <c r="N1224" i="1"/>
  <c r="P1194" i="1" a="1"/>
  <c r="P1194" i="1" s="1"/>
  <c r="R1194" i="1" s="1"/>
  <c r="P1225" i="1" a="1"/>
  <c r="P1225" i="1" s="1"/>
  <c r="R1225" i="1" s="1"/>
  <c r="P1205" i="1" a="1"/>
  <c r="P1205" i="1" s="1"/>
  <c r="R1205" i="1" s="1"/>
  <c r="M1150" i="1"/>
  <c r="M1158" i="1"/>
  <c r="M1171" i="1"/>
  <c r="N1164" i="1"/>
  <c r="P1075" i="1" a="1"/>
  <c r="P1075" i="1" s="1"/>
  <c r="R1075" i="1" s="1"/>
  <c r="M1057" i="1"/>
  <c r="P980" i="1" a="1"/>
  <c r="P980" i="1" s="1"/>
  <c r="R980" i="1" s="1"/>
  <c r="L1039" i="1"/>
  <c r="L970" i="1"/>
  <c r="M1010" i="1"/>
  <c r="M1001" i="1"/>
  <c r="P1013" i="1" a="1"/>
  <c r="P1013" i="1" s="1"/>
  <c r="R1013" i="1" s="1"/>
  <c r="M1053" i="1"/>
  <c r="P1012" i="1" a="1"/>
  <c r="P1012" i="1" s="1"/>
  <c r="R1012" i="1" s="1"/>
  <c r="P1002" i="1" a="1"/>
  <c r="P1002" i="1" s="1"/>
  <c r="R1002" i="1" s="1"/>
  <c r="M990" i="1"/>
  <c r="N1066" i="1"/>
  <c r="P1032" i="1" a="1"/>
  <c r="P1032" i="1" s="1"/>
  <c r="R1032" i="1" s="1"/>
  <c r="P971" i="1" a="1"/>
  <c r="P971" i="1" s="1"/>
  <c r="R971" i="1" s="1"/>
  <c r="M863" i="1"/>
  <c r="N1266" i="1"/>
  <c r="M1491" i="1"/>
  <c r="L1340" i="1"/>
  <c r="N1554" i="1"/>
  <c r="M1627" i="1"/>
  <c r="P1487" i="1" a="1"/>
  <c r="P1487" i="1" s="1"/>
  <c r="R1487" i="1" s="1"/>
  <c r="M1566" i="1"/>
  <c r="M1223" i="1"/>
  <c r="P1193" i="1" a="1"/>
  <c r="P1193" i="1" s="1"/>
  <c r="R1193" i="1" s="1"/>
  <c r="N1202" i="1"/>
  <c r="P1108" i="1" a="1"/>
  <c r="P1108" i="1" s="1"/>
  <c r="R1108" i="1" s="1"/>
  <c r="P1157" i="1" a="1"/>
  <c r="P1157" i="1" s="1"/>
  <c r="R1157" i="1" s="1"/>
  <c r="L1169" i="1"/>
  <c r="L1109" i="1"/>
  <c r="M1188" i="1"/>
  <c r="M1191" i="1"/>
  <c r="P1177" i="1" a="1"/>
  <c r="P1177" i="1" s="1"/>
  <c r="R1177" i="1" s="1"/>
  <c r="L1221" i="1"/>
  <c r="L1113" i="1"/>
  <c r="L1111" i="1"/>
  <c r="L1114" i="1"/>
  <c r="L1215" i="1"/>
  <c r="P1175" i="1" a="1"/>
  <c r="P1175" i="1" s="1"/>
  <c r="R1175" i="1" s="1"/>
  <c r="M1207" i="1"/>
  <c r="M1224" i="1"/>
  <c r="P1156" i="1" a="1"/>
  <c r="P1156" i="1" s="1"/>
  <c r="R1156" i="1" s="1"/>
  <c r="L1201" i="1"/>
  <c r="L1219" i="1"/>
  <c r="L1140" i="1"/>
  <c r="N1180" i="1"/>
  <c r="P1179" i="1" a="1"/>
  <c r="P1179" i="1" s="1"/>
  <c r="R1179" i="1" s="1"/>
  <c r="L1171" i="1"/>
  <c r="P1124" i="1" a="1"/>
  <c r="P1124" i="1" s="1"/>
  <c r="R1124" i="1" s="1"/>
  <c r="P1161" i="1" a="1"/>
  <c r="P1161" i="1" s="1"/>
  <c r="R1161" i="1" s="1"/>
  <c r="L1098" i="1"/>
  <c r="L982" i="1"/>
  <c r="L1001" i="1"/>
  <c r="P1076" i="1" a="1"/>
  <c r="P1076" i="1" s="1"/>
  <c r="R1076" i="1" s="1"/>
  <c r="M1071" i="1"/>
  <c r="M1554" i="1"/>
  <c r="P1555" i="1" a="1"/>
  <c r="P1555" i="1" s="1"/>
  <c r="R1555" i="1" s="1"/>
  <c r="P1630" i="1" a="1"/>
  <c r="P1630" i="1" s="1"/>
  <c r="L1374" i="1"/>
  <c r="N1108" i="1"/>
  <c r="P1169" i="1" a="1"/>
  <c r="P1169" i="1" s="1"/>
  <c r="R1169" i="1" s="1"/>
  <c r="M1116" i="1"/>
  <c r="L1191" i="1"/>
  <c r="M1173" i="1"/>
  <c r="N1177" i="1"/>
  <c r="L1210" i="1"/>
  <c r="M1231" i="1"/>
  <c r="N1175" i="1"/>
  <c r="L1224" i="1"/>
  <c r="N1121" i="1"/>
  <c r="M1192" i="1"/>
  <c r="M1185" i="1"/>
  <c r="N1110" i="1"/>
  <c r="N1119" i="1"/>
  <c r="N1148" i="1"/>
  <c r="N1183" i="1"/>
  <c r="M1194" i="1"/>
  <c r="L1198" i="1"/>
  <c r="P1204" i="1" a="1"/>
  <c r="P1204" i="1" s="1"/>
  <c r="R1204" i="1" s="1"/>
  <c r="M1222" i="1"/>
  <c r="M1203" i="1"/>
  <c r="M1229" i="1"/>
  <c r="L1159" i="1"/>
  <c r="N1150" i="1"/>
  <c r="P1038" i="1" a="1"/>
  <c r="P1038" i="1" s="1"/>
  <c r="R1038" i="1" s="1"/>
  <c r="P1136" i="1" a="1"/>
  <c r="P1136" i="1" s="1"/>
  <c r="R1136" i="1" s="1"/>
  <c r="L1188" i="1"/>
  <c r="P1144" i="1" a="1"/>
  <c r="P1144" i="1" s="1"/>
  <c r="R1144" i="1" s="1"/>
  <c r="L1092" i="1"/>
  <c r="M1156" i="1"/>
  <c r="M1232" i="1"/>
  <c r="L1148" i="1"/>
  <c r="M1165" i="1"/>
  <c r="P1222" i="1" a="1"/>
  <c r="P1222" i="1" s="1"/>
  <c r="R1222" i="1" s="1"/>
  <c r="M1199" i="1"/>
  <c r="P1130" i="1" a="1"/>
  <c r="P1130" i="1" s="1"/>
  <c r="R1130" i="1" s="1"/>
  <c r="P1203" i="1" a="1"/>
  <c r="P1203" i="1" s="1"/>
  <c r="P1229" i="1" a="1"/>
  <c r="P1229" i="1" s="1"/>
  <c r="P1216" i="1" a="1"/>
  <c r="P1216" i="1" s="1"/>
  <c r="R1216" i="1" s="1"/>
  <c r="P1056" i="1" a="1"/>
  <c r="P1056" i="1" s="1"/>
  <c r="R1056" i="1" s="1"/>
  <c r="P1069" i="1" a="1"/>
  <c r="P1069" i="1" s="1"/>
  <c r="P942" i="1" a="1"/>
  <c r="P942" i="1" s="1"/>
  <c r="R942" i="1" s="1"/>
  <c r="P1155" i="1" a="1"/>
  <c r="P1155" i="1" s="1"/>
  <c r="R1155" i="1" s="1"/>
  <c r="N1165" i="1"/>
  <c r="P1140" i="1" a="1"/>
  <c r="P1140" i="1" s="1"/>
  <c r="R1140" i="1" s="1"/>
  <c r="N1222" i="1"/>
  <c r="L1180" i="1"/>
  <c r="P1180" i="1" a="1"/>
  <c r="P1180" i="1" s="1"/>
  <c r="R1180" i="1" s="1"/>
  <c r="L1213" i="1"/>
  <c r="N1141" i="1"/>
  <c r="N1203" i="1"/>
  <c r="N1229" i="1"/>
  <c r="L1093" i="1"/>
  <c r="M1179" i="1"/>
  <c r="M1101" i="1"/>
  <c r="L1178" i="1"/>
  <c r="L1095" i="1"/>
  <c r="N1087" i="1"/>
  <c r="L1044" i="1"/>
  <c r="N1028" i="1"/>
  <c r="L1078" i="1"/>
  <c r="N983" i="1"/>
  <c r="M1060" i="1"/>
  <c r="P1029" i="1" a="1"/>
  <c r="P1029" i="1" s="1"/>
  <c r="R1029" i="1" s="1"/>
  <c r="P1019" i="1" a="1"/>
  <c r="P1019" i="1" s="1"/>
  <c r="R1019" i="1" s="1"/>
  <c r="P1005" i="1" a="1"/>
  <c r="P1005" i="1" s="1"/>
  <c r="R1005" i="1" s="1"/>
  <c r="N1042" i="1"/>
  <c r="N1050" i="1"/>
  <c r="M1013" i="1"/>
  <c r="L1084" i="1"/>
  <c r="M1079" i="1"/>
  <c r="M994" i="1"/>
  <c r="N1033" i="1"/>
  <c r="N1395" i="1"/>
  <c r="M1621" i="1"/>
  <c r="L1269" i="1"/>
  <c r="M1624" i="1"/>
  <c r="N1598" i="1"/>
  <c r="L1525" i="1"/>
  <c r="P1248" i="1" a="1"/>
  <c r="P1248" i="1" s="1"/>
  <c r="R1248" i="1" s="1"/>
  <c r="N1291" i="1"/>
  <c r="L1357" i="1"/>
  <c r="P1308" i="1" a="1"/>
  <c r="P1308" i="1" s="1"/>
  <c r="R1308" i="1" s="1"/>
  <c r="N1564" i="1"/>
  <c r="L1614" i="1"/>
  <c r="P1348" i="1" a="1"/>
  <c r="P1348" i="1" s="1"/>
  <c r="R1348" i="1" s="1"/>
  <c r="P1370" i="1" a="1"/>
  <c r="P1370" i="1" s="1"/>
  <c r="R1370" i="1" s="1"/>
  <c r="L1531" i="1"/>
  <c r="N1567" i="1"/>
  <c r="P1374" i="1" a="1"/>
  <c r="P1374" i="1" s="1"/>
  <c r="R1374" i="1" s="1"/>
  <c r="M1137" i="1"/>
  <c r="L1157" i="1"/>
  <c r="L1116" i="1"/>
  <c r="N1106" i="1"/>
  <c r="N1100" i="1"/>
  <c r="P1142" i="1" a="1"/>
  <c r="P1142" i="1" s="1"/>
  <c r="R1142" i="1" s="1"/>
  <c r="L1182" i="1"/>
  <c r="L1118" i="1"/>
  <c r="L1147" i="1"/>
  <c r="L1206" i="1"/>
  <c r="N1211" i="1"/>
  <c r="N1127" i="1"/>
  <c r="M1214" i="1"/>
  <c r="L1128" i="1"/>
  <c r="M1212" i="1"/>
  <c r="N1220" i="1"/>
  <c r="P1143" i="1" a="1"/>
  <c r="P1143" i="1" s="1"/>
  <c r="R1143" i="1" s="1"/>
  <c r="M1138" i="1"/>
  <c r="N1168" i="1"/>
  <c r="N1104" i="1"/>
  <c r="N1201" i="1"/>
  <c r="L1208" i="1"/>
  <c r="M1205" i="1"/>
  <c r="N1199" i="1"/>
  <c r="P1213" i="1" a="1"/>
  <c r="P1213" i="1" s="1"/>
  <c r="R1213" i="1" s="1"/>
  <c r="P1218" i="1" a="1"/>
  <c r="P1218" i="1" s="1"/>
  <c r="R1218" i="1" s="1"/>
  <c r="P1126" i="1" a="1"/>
  <c r="P1126" i="1" s="1"/>
  <c r="R1126" i="1" s="1"/>
  <c r="P1159" i="1" a="1"/>
  <c r="P1159" i="1" s="1"/>
  <c r="R1159" i="1" s="1"/>
  <c r="M1102" i="1"/>
  <c r="M1139" i="1"/>
  <c r="N1124" i="1"/>
  <c r="P1133" i="1" a="1"/>
  <c r="P1133" i="1" s="1"/>
  <c r="R1133" i="1" s="1"/>
  <c r="M1181" i="1"/>
  <c r="M1146" i="1"/>
  <c r="L1062" i="1"/>
  <c r="P1006" i="1" a="1"/>
  <c r="P1006" i="1" s="1"/>
  <c r="R1006" i="1" s="1"/>
  <c r="P977" i="1" a="1"/>
  <c r="P977" i="1" s="1"/>
  <c r="R977" i="1" s="1"/>
  <c r="P979" i="1" a="1"/>
  <c r="P979" i="1" s="1"/>
  <c r="R979" i="1" s="1"/>
  <c r="M1087" i="1"/>
  <c r="P997" i="1" a="1"/>
  <c r="P997" i="1" s="1"/>
  <c r="R997" i="1" s="1"/>
  <c r="N1075" i="1"/>
  <c r="M1028" i="1"/>
  <c r="N978" i="1"/>
  <c r="L1003" i="1"/>
  <c r="P985" i="1" a="1"/>
  <c r="P985" i="1" s="1"/>
  <c r="R985" i="1" s="1"/>
  <c r="P982" i="1" a="1"/>
  <c r="P982" i="1" s="1"/>
  <c r="R982" i="1" s="1"/>
  <c r="L1051" i="1"/>
  <c r="N1019" i="1"/>
  <c r="N1005" i="1"/>
  <c r="N1041" i="1"/>
  <c r="M1015" i="1"/>
  <c r="N1040" i="1"/>
  <c r="N1014" i="1"/>
  <c r="P1037" i="1" a="1"/>
  <c r="P1037" i="1" s="1"/>
  <c r="R1037" i="1" s="1"/>
  <c r="P1071" i="1" a="1"/>
  <c r="P1071" i="1" s="1"/>
  <c r="R1071" i="1" s="1"/>
  <c r="P1043" i="1" a="1"/>
  <c r="P1043" i="1" s="1"/>
  <c r="R1043" i="1" s="1"/>
  <c r="M1033" i="1"/>
  <c r="N1065" i="1"/>
  <c r="P1011" i="1" a="1"/>
  <c r="P1011" i="1" s="1"/>
  <c r="R1011" i="1" s="1"/>
  <c r="M984" i="1"/>
  <c r="M957" i="1"/>
  <c r="P1485" i="1" a="1"/>
  <c r="P1485" i="1" s="1"/>
  <c r="R1485" i="1" s="1"/>
  <c r="N1370" i="1"/>
  <c r="L1601" i="1"/>
  <c r="P1410" i="1" a="1"/>
  <c r="P1410" i="1" s="1"/>
  <c r="R1410" i="1" s="1"/>
  <c r="N1260" i="1"/>
  <c r="L1241" i="1"/>
  <c r="N1555" i="1"/>
  <c r="L1611" i="1"/>
  <c r="M1567" i="1"/>
  <c r="N1630" i="1"/>
  <c r="N1189" i="1"/>
  <c r="P1189" i="1" a="1"/>
  <c r="P1189" i="1" s="1"/>
  <c r="R1189" i="1" s="1"/>
  <c r="P1116" i="1" a="1"/>
  <c r="P1116" i="1" s="1"/>
  <c r="R1116" i="1" s="1"/>
  <c r="M1230" i="1"/>
  <c r="M1106" i="1"/>
  <c r="L1177" i="1"/>
  <c r="P1206" i="1" a="1"/>
  <c r="P1206" i="1" s="1"/>
  <c r="R1206" i="1" s="1"/>
  <c r="M1127" i="1"/>
  <c r="M1215" i="1"/>
  <c r="L1105" i="1"/>
  <c r="P1234" i="1" a="1"/>
  <c r="P1234" i="1" s="1"/>
  <c r="R1234" i="1" s="1"/>
  <c r="N1143" i="1"/>
  <c r="M1168" i="1"/>
  <c r="M1104" i="1"/>
  <c r="M1201" i="1"/>
  <c r="L1145" i="1"/>
  <c r="P1132" i="1" a="1"/>
  <c r="P1132" i="1" s="1"/>
  <c r="R1132" i="1" s="1"/>
  <c r="M1154" i="1"/>
  <c r="M1098" i="1"/>
  <c r="L1146" i="1"/>
  <c r="M1122" i="1"/>
  <c r="N977" i="1"/>
  <c r="L1030" i="1"/>
  <c r="L1087" i="1"/>
  <c r="M1021" i="1"/>
  <c r="P1057" i="1" a="1"/>
  <c r="P1057" i="1" s="1"/>
  <c r="R1057" i="1" s="1"/>
  <c r="L1028" i="1"/>
  <c r="N985" i="1"/>
  <c r="M1034" i="1"/>
  <c r="N970" i="1"/>
  <c r="M1005" i="1"/>
  <c r="L1050" i="1"/>
  <c r="N973" i="1"/>
  <c r="N981" i="1"/>
  <c r="M1048" i="1"/>
  <c r="P976" i="1" a="1"/>
  <c r="P976" i="1" s="1"/>
  <c r="R976" i="1" s="1"/>
  <c r="P1086" i="1" a="1"/>
  <c r="P1086" i="1" s="1"/>
  <c r="R1086" i="1" s="1"/>
  <c r="M1040" i="1"/>
  <c r="M1014" i="1"/>
  <c r="N1064" i="1"/>
  <c r="P999" i="1" a="1"/>
  <c r="P999" i="1" s="1"/>
  <c r="R999" i="1" s="1"/>
  <c r="L1085" i="1"/>
  <c r="M1065" i="1"/>
  <c r="N1011" i="1"/>
  <c r="N947" i="1"/>
  <c r="N944" i="1"/>
  <c r="P955" i="1" a="1"/>
  <c r="P955" i="1" s="1"/>
  <c r="R955" i="1" s="1"/>
  <c r="P965" i="1" a="1"/>
  <c r="P965" i="1" s="1"/>
  <c r="R965" i="1" s="1"/>
  <c r="N957" i="1"/>
  <c r="N836" i="1"/>
  <c r="N907" i="1"/>
  <c r="N895" i="1"/>
  <c r="P852" i="1" a="1"/>
  <c r="P852" i="1" s="1"/>
  <c r="R852" i="1" s="1"/>
  <c r="N805" i="1"/>
  <c r="L800" i="1"/>
  <c r="L902" i="1"/>
  <c r="N848" i="1"/>
  <c r="N912" i="1"/>
  <c r="N936" i="1"/>
  <c r="N806" i="1"/>
  <c r="P853" i="1" a="1"/>
  <c r="P853" i="1" s="1"/>
  <c r="R853" i="1" s="1"/>
  <c r="L916" i="1"/>
  <c r="N859" i="1"/>
  <c r="N897" i="1"/>
  <c r="P855" i="1" a="1"/>
  <c r="P855" i="1" s="1"/>
  <c r="R855" i="1" s="1"/>
  <c r="M615" i="1"/>
  <c r="N962" i="1"/>
  <c r="M944" i="1"/>
  <c r="M956" i="1"/>
  <c r="P797" i="1" a="1"/>
  <c r="P797" i="1" s="1"/>
  <c r="R797" i="1" s="1"/>
  <c r="M895" i="1"/>
  <c r="P795" i="1" a="1"/>
  <c r="P795" i="1" s="1"/>
  <c r="R795" i="1" s="1"/>
  <c r="N903" i="1"/>
  <c r="M830" i="1"/>
  <c r="N811" i="1"/>
  <c r="N849" i="1"/>
  <c r="P931" i="1" a="1"/>
  <c r="P931" i="1" s="1"/>
  <c r="R931" i="1" s="1"/>
  <c r="P875" i="1" a="1"/>
  <c r="P875" i="1" s="1"/>
  <c r="R875" i="1" s="1"/>
  <c r="L922" i="1"/>
  <c r="M819" i="1"/>
  <c r="N870" i="1"/>
  <c r="P879" i="1" a="1"/>
  <c r="P879" i="1" s="1"/>
  <c r="R879" i="1" s="1"/>
  <c r="M854" i="1"/>
  <c r="M921" i="1"/>
  <c r="N856" i="1"/>
  <c r="L838" i="1"/>
  <c r="P891" i="1" a="1"/>
  <c r="P891" i="1" s="1"/>
  <c r="R891" i="1" s="1"/>
  <c r="M806" i="1"/>
  <c r="M822" i="1"/>
  <c r="M859" i="1"/>
  <c r="N901" i="1"/>
  <c r="N910" i="1"/>
  <c r="N464" i="1"/>
  <c r="L1090" i="1"/>
  <c r="N986" i="1"/>
  <c r="N1015" i="1"/>
  <c r="M1017" i="1"/>
  <c r="P1040" i="1" a="1"/>
  <c r="P1040" i="1" s="1"/>
  <c r="R1040" i="1" s="1"/>
  <c r="M1025" i="1"/>
  <c r="M1054" i="1"/>
  <c r="M1012" i="1"/>
  <c r="N1002" i="1"/>
  <c r="M1046" i="1"/>
  <c r="P1055" i="1" a="1"/>
  <c r="P1055" i="1" s="1"/>
  <c r="R1055" i="1" s="1"/>
  <c r="N1032" i="1"/>
  <c r="M999" i="1"/>
  <c r="N987" i="1"/>
  <c r="M1067" i="1"/>
  <c r="P1020" i="1" a="1"/>
  <c r="P1020" i="1" s="1"/>
  <c r="R1020" i="1" s="1"/>
  <c r="L984" i="1"/>
  <c r="M963" i="1"/>
  <c r="M961" i="1"/>
  <c r="L939" i="1"/>
  <c r="L944" i="1"/>
  <c r="L968" i="1"/>
  <c r="L959" i="1"/>
  <c r="N965" i="1"/>
  <c r="L839" i="1"/>
  <c r="M816" i="1"/>
  <c r="L895" i="1"/>
  <c r="N898" i="1"/>
  <c r="P840" i="1" a="1"/>
  <c r="P840" i="1" s="1"/>
  <c r="R840" i="1" s="1"/>
  <c r="L858" i="1"/>
  <c r="L932" i="1"/>
  <c r="M849" i="1"/>
  <c r="N924" i="1"/>
  <c r="P890" i="1" a="1"/>
  <c r="P890" i="1" s="1"/>
  <c r="R890" i="1" s="1"/>
  <c r="P813" i="1" a="1"/>
  <c r="P813" i="1" s="1"/>
  <c r="R813" i="1" s="1"/>
  <c r="L835" i="1"/>
  <c r="N815" i="1"/>
  <c r="L854" i="1"/>
  <c r="P893" i="1" a="1"/>
  <c r="P893" i="1" s="1"/>
  <c r="R893" i="1" s="1"/>
  <c r="L873" i="1"/>
  <c r="N850" i="1"/>
  <c r="L928" i="1"/>
  <c r="N914" i="1"/>
  <c r="P936" i="1" a="1"/>
  <c r="P936" i="1" s="1"/>
  <c r="R936" i="1" s="1"/>
  <c r="L806" i="1"/>
  <c r="M915" i="1"/>
  <c r="P889" i="1" a="1"/>
  <c r="P889" i="1" s="1"/>
  <c r="R889" i="1" s="1"/>
  <c r="L823" i="1"/>
  <c r="M933" i="1"/>
  <c r="N833" i="1"/>
  <c r="L821" i="1"/>
  <c r="N841" i="1"/>
  <c r="L842" i="1"/>
  <c r="P876" i="1" a="1"/>
  <c r="P876" i="1" s="1"/>
  <c r="R876" i="1" s="1"/>
  <c r="P888" i="1" a="1"/>
  <c r="P888" i="1" s="1"/>
  <c r="R888" i="1" s="1"/>
  <c r="P926" i="1" a="1"/>
  <c r="P926" i="1" s="1"/>
  <c r="R926" i="1" s="1"/>
  <c r="M464" i="1"/>
  <c r="P719" i="1" a="1"/>
  <c r="P719" i="1" s="1"/>
  <c r="R719" i="1" s="1"/>
  <c r="M970" i="1"/>
  <c r="L1005" i="1"/>
  <c r="M1050" i="1"/>
  <c r="M986" i="1"/>
  <c r="M976" i="1"/>
  <c r="P988" i="1" a="1"/>
  <c r="P988" i="1" s="1"/>
  <c r="R988" i="1" s="1"/>
  <c r="L1012" i="1"/>
  <c r="M1032" i="1"/>
  <c r="L1067" i="1"/>
  <c r="L1022" i="1"/>
  <c r="M969" i="1"/>
  <c r="L961" i="1"/>
  <c r="L958" i="1"/>
  <c r="P968" i="1" a="1"/>
  <c r="P968" i="1" s="1"/>
  <c r="R968" i="1" s="1"/>
  <c r="P959" i="1" a="1"/>
  <c r="P959" i="1" s="1"/>
  <c r="R959" i="1" s="1"/>
  <c r="P953" i="1" a="1"/>
  <c r="P953" i="1" s="1"/>
  <c r="R953" i="1" s="1"/>
  <c r="P796" i="1" a="1"/>
  <c r="P796" i="1" s="1"/>
  <c r="P801" i="1" a="1"/>
  <c r="P801" i="1" s="1"/>
  <c r="R801" i="1" s="1"/>
  <c r="L816" i="1"/>
  <c r="N918" i="1"/>
  <c r="M898" i="1"/>
  <c r="L845" i="1"/>
  <c r="L812" i="1"/>
  <c r="N819" i="1"/>
  <c r="P835" i="1" a="1"/>
  <c r="P835" i="1" s="1"/>
  <c r="R835" i="1" s="1"/>
  <c r="M815" i="1"/>
  <c r="N921" i="1"/>
  <c r="L850" i="1"/>
  <c r="M934" i="1"/>
  <c r="P928" i="1" a="1"/>
  <c r="P928" i="1" s="1"/>
  <c r="R928" i="1" s="1"/>
  <c r="M914" i="1"/>
  <c r="M874" i="1"/>
  <c r="P909" i="1" a="1"/>
  <c r="P909" i="1" s="1"/>
  <c r="R909" i="1" s="1"/>
  <c r="M866" i="1"/>
  <c r="N822" i="1"/>
  <c r="P818" i="1" a="1"/>
  <c r="P818" i="1" s="1"/>
  <c r="R818" i="1" s="1"/>
  <c r="P821" i="1" a="1"/>
  <c r="P821" i="1" s="1"/>
  <c r="R821" i="1" s="1"/>
  <c r="P846" i="1" a="1"/>
  <c r="P846" i="1" s="1"/>
  <c r="R846" i="1" s="1"/>
  <c r="L901" i="1"/>
  <c r="P534" i="1" a="1"/>
  <c r="P534" i="1" s="1"/>
  <c r="R534" i="1" s="1"/>
  <c r="P899" i="1" a="1"/>
  <c r="P899" i="1" s="1"/>
  <c r="R899" i="1" s="1"/>
  <c r="N1009" i="1"/>
  <c r="N1089" i="1"/>
  <c r="P1022" i="1" a="1"/>
  <c r="P1022" i="1" s="1"/>
  <c r="R1022" i="1" s="1"/>
  <c r="M1020" i="1"/>
  <c r="N1063" i="1"/>
  <c r="M942" i="1"/>
  <c r="L963" i="1"/>
  <c r="P939" i="1" a="1"/>
  <c r="P939" i="1" s="1"/>
  <c r="R939" i="1" s="1"/>
  <c r="N948" i="1"/>
  <c r="M945" i="1"/>
  <c r="P954" i="1" a="1"/>
  <c r="P954" i="1" s="1"/>
  <c r="R954" i="1" s="1"/>
  <c r="P956" i="1" a="1"/>
  <c r="P956" i="1" s="1"/>
  <c r="R956" i="1" s="1"/>
  <c r="L955" i="1"/>
  <c r="L940" i="1"/>
  <c r="P964" i="1" a="1"/>
  <c r="P964" i="1" s="1"/>
  <c r="P828" i="1" a="1"/>
  <c r="P828" i="1" s="1"/>
  <c r="R828" i="1" s="1"/>
  <c r="M802" i="1"/>
  <c r="M906" i="1"/>
  <c r="L868" i="1"/>
  <c r="N869" i="1"/>
  <c r="M875" i="1"/>
  <c r="N814" i="1"/>
  <c r="M927" i="1"/>
  <c r="L870" i="1"/>
  <c r="N837" i="1"/>
  <c r="P880" i="1" a="1"/>
  <c r="P880" i="1" s="1"/>
  <c r="R880" i="1" s="1"/>
  <c r="M908" i="1"/>
  <c r="N804" i="1"/>
  <c r="P871" i="1" a="1"/>
  <c r="P871" i="1" s="1"/>
  <c r="R871" i="1" s="1"/>
  <c r="N823" i="1"/>
  <c r="L933" i="1"/>
  <c r="N864" i="1"/>
  <c r="M818" i="1"/>
  <c r="P878" i="1" a="1"/>
  <c r="P878" i="1" s="1"/>
  <c r="R878" i="1" s="1"/>
  <c r="L920" i="1"/>
  <c r="M846" i="1"/>
  <c r="N899" i="1"/>
  <c r="L885" i="1"/>
  <c r="P421" i="1" a="1"/>
  <c r="P421" i="1" s="1"/>
  <c r="R421" i="1" s="1"/>
  <c r="N576" i="1"/>
  <c r="L754" i="1"/>
  <c r="P776" i="1" a="1"/>
  <c r="P776" i="1" s="1"/>
  <c r="R776" i="1" s="1"/>
  <c r="L1162" i="1"/>
  <c r="N1129" i="1"/>
  <c r="L1151" i="1"/>
  <c r="N1062" i="1"/>
  <c r="L1006" i="1"/>
  <c r="L977" i="1"/>
  <c r="P1030" i="1" a="1"/>
  <c r="P1030" i="1" s="1"/>
  <c r="R1030" i="1" s="1"/>
  <c r="N996" i="1"/>
  <c r="N1044" i="1"/>
  <c r="N989" i="1"/>
  <c r="N982" i="1"/>
  <c r="L1027" i="1"/>
  <c r="L980" i="1"/>
  <c r="P1039" i="1" a="1"/>
  <c r="P1039" i="1" s="1"/>
  <c r="R1039" i="1" s="1"/>
  <c r="N1016" i="1"/>
  <c r="M1019" i="1"/>
  <c r="N1035" i="1"/>
  <c r="N1084" i="1"/>
  <c r="P1077" i="1" a="1"/>
  <c r="P1077" i="1" s="1"/>
  <c r="R1077" i="1" s="1"/>
  <c r="M1086" i="1"/>
  <c r="N1079" i="1"/>
  <c r="N994" i="1"/>
  <c r="P1068" i="1" a="1"/>
  <c r="P1068" i="1" s="1"/>
  <c r="R1068" i="1" s="1"/>
  <c r="M1023" i="1"/>
  <c r="M1066" i="1"/>
  <c r="N1043" i="1"/>
  <c r="L1032" i="1"/>
  <c r="N1072" i="1"/>
  <c r="M1089" i="1"/>
  <c r="P1085" i="1" a="1"/>
  <c r="P1085" i="1" s="1"/>
  <c r="R1085" i="1" s="1"/>
  <c r="L967" i="1"/>
  <c r="L960" i="1"/>
  <c r="P944" i="1" a="1"/>
  <c r="P944" i="1" s="1"/>
  <c r="R944" i="1" s="1"/>
  <c r="L952" i="1"/>
  <c r="M938" i="1"/>
  <c r="P951" i="1" a="1"/>
  <c r="P951" i="1" s="1"/>
  <c r="R951" i="1" s="1"/>
  <c r="L894" i="1"/>
  <c r="P863" i="1" a="1"/>
  <c r="P863" i="1" s="1"/>
  <c r="R863" i="1" s="1"/>
  <c r="P826" i="1" a="1"/>
  <c r="P826" i="1" s="1"/>
  <c r="R826" i="1" s="1"/>
  <c r="P900" i="1" a="1"/>
  <c r="P900" i="1" s="1"/>
  <c r="R900" i="1" s="1"/>
  <c r="N827" i="1"/>
  <c r="L906" i="1"/>
  <c r="N800" i="1"/>
  <c r="P868" i="1" a="1"/>
  <c r="P868" i="1" s="1"/>
  <c r="N905" i="1"/>
  <c r="M869" i="1"/>
  <c r="P845" i="1" a="1"/>
  <c r="P845" i="1" s="1"/>
  <c r="R845" i="1" s="1"/>
  <c r="N902" i="1"/>
  <c r="L931" i="1"/>
  <c r="L875" i="1"/>
  <c r="L927" i="1"/>
  <c r="P884" i="1" a="1"/>
  <c r="P884" i="1" s="1"/>
  <c r="R884" i="1" s="1"/>
  <c r="P854" i="1" a="1"/>
  <c r="P854" i="1" s="1"/>
  <c r="R854" i="1" s="1"/>
  <c r="N807" i="1"/>
  <c r="P872" i="1" a="1"/>
  <c r="P872" i="1" s="1"/>
  <c r="R872" i="1" s="1"/>
  <c r="M936" i="1"/>
  <c r="N853" i="1"/>
  <c r="P904" i="1" a="1"/>
  <c r="P904" i="1" s="1"/>
  <c r="R904" i="1" s="1"/>
  <c r="N915" i="1"/>
  <c r="L866" i="1"/>
  <c r="N871" i="1"/>
  <c r="M864" i="1"/>
  <c r="N878" i="1"/>
  <c r="L841" i="1"/>
  <c r="L829" i="1"/>
  <c r="P820" i="1" a="1"/>
  <c r="P820" i="1" s="1"/>
  <c r="R820" i="1" s="1"/>
  <c r="N865" i="1"/>
  <c r="P882" i="1" a="1"/>
  <c r="P882" i="1" s="1"/>
  <c r="R882" i="1" s="1"/>
  <c r="N421" i="1"/>
  <c r="M576" i="1"/>
  <c r="L533" i="1"/>
  <c r="M643" i="1"/>
  <c r="P550" i="1" a="1"/>
  <c r="P550" i="1" s="1"/>
  <c r="R550" i="1" s="1"/>
  <c r="N1131" i="1"/>
  <c r="N1179" i="1"/>
  <c r="L1094" i="1"/>
  <c r="N1171" i="1"/>
  <c r="M1149" i="1"/>
  <c r="N1181" i="1"/>
  <c r="N1146" i="1"/>
  <c r="M1123" i="1"/>
  <c r="M1062" i="1"/>
  <c r="N1030" i="1"/>
  <c r="M996" i="1"/>
  <c r="L1075" i="1"/>
  <c r="P1080" i="1" a="1"/>
  <c r="P1080" i="1" s="1"/>
  <c r="M982" i="1"/>
  <c r="N1039" i="1"/>
  <c r="M1016" i="1"/>
  <c r="M1035" i="1"/>
  <c r="N1001" i="1"/>
  <c r="P973" i="1" a="1"/>
  <c r="P973" i="1" s="1"/>
  <c r="R973" i="1" s="1"/>
  <c r="M1084" i="1"/>
  <c r="P1053" i="1" a="1"/>
  <c r="P1053" i="1" s="1"/>
  <c r="R1053" i="1" s="1"/>
  <c r="N1068" i="1"/>
  <c r="M1043" i="1"/>
  <c r="M1064" i="1"/>
  <c r="P998" i="1" a="1"/>
  <c r="P998" i="1" s="1"/>
  <c r="R998" i="1" s="1"/>
  <c r="L1004" i="1"/>
  <c r="L1063" i="1"/>
  <c r="P947" i="1" a="1"/>
  <c r="P947" i="1" s="1"/>
  <c r="R947" i="1" s="1"/>
  <c r="L938" i="1"/>
  <c r="N951" i="1"/>
  <c r="N964" i="1"/>
  <c r="M950" i="1"/>
  <c r="M839" i="1"/>
  <c r="M797" i="1"/>
  <c r="N826" i="1"/>
  <c r="N828" i="1"/>
  <c r="L794" i="1"/>
  <c r="L809" i="1"/>
  <c r="P907" i="1" a="1"/>
  <c r="P907" i="1" s="1"/>
  <c r="R907" i="1" s="1"/>
  <c r="M827" i="1"/>
  <c r="M800" i="1"/>
  <c r="M905" i="1"/>
  <c r="L869" i="1"/>
  <c r="N911" i="1"/>
  <c r="P848" i="1" a="1"/>
  <c r="P848" i="1" s="1"/>
  <c r="L813" i="1"/>
  <c r="M835" i="1"/>
  <c r="N884" i="1"/>
  <c r="N879" i="1"/>
  <c r="P935" i="1" a="1"/>
  <c r="P935" i="1" s="1"/>
  <c r="R935" i="1" s="1"/>
  <c r="L807" i="1"/>
  <c r="N880" i="1"/>
  <c r="P912" i="1" a="1"/>
  <c r="P912" i="1" s="1"/>
  <c r="R912" i="1" s="1"/>
  <c r="M928" i="1"/>
  <c r="N872" i="1"/>
  <c r="L892" i="1"/>
  <c r="P806" i="1" a="1"/>
  <c r="P806" i="1" s="1"/>
  <c r="R806" i="1" s="1"/>
  <c r="L853" i="1"/>
  <c r="N904" i="1"/>
  <c r="P866" i="1" a="1"/>
  <c r="P866" i="1" s="1"/>
  <c r="R866" i="1" s="1"/>
  <c r="M871" i="1"/>
  <c r="P859" i="1" a="1"/>
  <c r="P859" i="1" s="1"/>
  <c r="R859" i="1" s="1"/>
  <c r="M821" i="1"/>
  <c r="M878" i="1"/>
  <c r="N886" i="1"/>
  <c r="P817" i="1" a="1"/>
  <c r="P817" i="1" s="1"/>
  <c r="R817" i="1" s="1"/>
  <c r="P897" i="1" a="1"/>
  <c r="P897" i="1" s="1"/>
  <c r="R897" i="1" s="1"/>
  <c r="M808" i="1"/>
  <c r="N452" i="1"/>
  <c r="N514" i="1"/>
  <c r="P626" i="1" a="1"/>
  <c r="P626" i="1" s="1"/>
  <c r="R626" i="1" s="1"/>
  <c r="M510" i="1"/>
  <c r="L571" i="1"/>
  <c r="N582" i="1"/>
  <c r="P682" i="1" a="1"/>
  <c r="P682" i="1" s="1"/>
  <c r="R682" i="1" s="1"/>
  <c r="M604" i="1"/>
  <c r="M502" i="1"/>
  <c r="N780" i="1"/>
  <c r="N600" i="1"/>
  <c r="P409" i="1" a="1"/>
  <c r="P409" i="1" s="1"/>
  <c r="R409" i="1" s="1"/>
  <c r="P770" i="1" a="1"/>
  <c r="P770" i="1" s="1"/>
  <c r="R770" i="1" s="1"/>
  <c r="M746" i="1"/>
  <c r="N462" i="1"/>
  <c r="N513" i="1"/>
  <c r="N783" i="1"/>
  <c r="N553" i="1"/>
  <c r="N698" i="1"/>
  <c r="N605" i="1"/>
  <c r="P481" i="1" a="1"/>
  <c r="P481" i="1" s="1"/>
  <c r="R481" i="1" s="1"/>
  <c r="L568" i="1"/>
  <c r="P765" i="1" a="1"/>
  <c r="P765" i="1" s="1"/>
  <c r="R765" i="1" s="1"/>
  <c r="P562" i="1" a="1"/>
  <c r="P562" i="1" s="1"/>
  <c r="R562" i="1" s="1"/>
  <c r="L681" i="1"/>
  <c r="P655" i="1" a="1"/>
  <c r="P655" i="1" s="1"/>
  <c r="R655" i="1" s="1"/>
  <c r="N487" i="1"/>
  <c r="M564" i="1"/>
  <c r="P724" i="1" a="1"/>
  <c r="P724" i="1" s="1"/>
  <c r="R724" i="1" s="1"/>
  <c r="P660" i="1" a="1"/>
  <c r="P660" i="1" s="1"/>
  <c r="R660" i="1" s="1"/>
  <c r="L689" i="1"/>
  <c r="M651" i="1"/>
  <c r="P448" i="1" a="1"/>
  <c r="P448" i="1" s="1"/>
  <c r="R448" i="1" s="1"/>
  <c r="P774" i="1" a="1"/>
  <c r="P774" i="1" s="1"/>
  <c r="R774" i="1" s="1"/>
  <c r="L552" i="1"/>
  <c r="P700" i="1" a="1"/>
  <c r="P700" i="1" s="1"/>
  <c r="R700" i="1" s="1"/>
  <c r="M462" i="1"/>
  <c r="P438" i="1" a="1"/>
  <c r="P438" i="1" s="1"/>
  <c r="R438" i="1" s="1"/>
  <c r="P401" i="1" a="1"/>
  <c r="P401" i="1" s="1"/>
  <c r="R401" i="1" s="1"/>
  <c r="M513" i="1"/>
  <c r="L484" i="1"/>
  <c r="P416" i="1" a="1"/>
  <c r="P416" i="1" s="1"/>
  <c r="R416" i="1" s="1"/>
  <c r="M553" i="1"/>
  <c r="L737" i="1"/>
  <c r="P410" i="1" a="1"/>
  <c r="P410" i="1" s="1"/>
  <c r="R410" i="1" s="1"/>
  <c r="M471" i="1"/>
  <c r="M733" i="1"/>
  <c r="M589" i="1"/>
  <c r="M440" i="1"/>
  <c r="P759" i="1" a="1"/>
  <c r="P759" i="1" s="1"/>
  <c r="R759" i="1" s="1"/>
  <c r="L810" i="1"/>
  <c r="P843" i="1" a="1"/>
  <c r="P843" i="1" s="1"/>
  <c r="R843" i="1" s="1"/>
  <c r="L860" i="1"/>
  <c r="M883" i="1"/>
  <c r="M791" i="1"/>
  <c r="L684" i="1"/>
  <c r="L598" i="1"/>
  <c r="M505" i="1"/>
  <c r="L514" i="1"/>
  <c r="L507" i="1"/>
  <c r="P757" i="1" a="1"/>
  <c r="P757" i="1" s="1"/>
  <c r="R757" i="1" s="1"/>
  <c r="P608" i="1" a="1"/>
  <c r="P608" i="1" s="1"/>
  <c r="R608" i="1" s="1"/>
  <c r="P458" i="1" a="1"/>
  <c r="P458" i="1" s="1"/>
  <c r="R458" i="1" s="1"/>
  <c r="N723" i="1"/>
  <c r="P571" i="1" a="1"/>
  <c r="P571" i="1" s="1"/>
  <c r="R571" i="1" s="1"/>
  <c r="P467" i="1" a="1"/>
  <c r="P467" i="1" s="1"/>
  <c r="R467" i="1" s="1"/>
  <c r="L537" i="1"/>
  <c r="P515" i="1" a="1"/>
  <c r="P515" i="1" s="1"/>
  <c r="R515" i="1" s="1"/>
  <c r="M636" i="1"/>
  <c r="P531" i="1" a="1"/>
  <c r="P531" i="1" s="1"/>
  <c r="R531" i="1" s="1"/>
  <c r="L491" i="1"/>
  <c r="L600" i="1"/>
  <c r="L646" i="1"/>
  <c r="L651" i="1"/>
  <c r="P527" i="1" a="1"/>
  <c r="P527" i="1" s="1"/>
  <c r="R527" i="1" s="1"/>
  <c r="L418" i="1"/>
  <c r="P638" i="1" a="1"/>
  <c r="P638" i="1" s="1"/>
  <c r="R638" i="1" s="1"/>
  <c r="P532" i="1" a="1"/>
  <c r="P532" i="1" s="1"/>
  <c r="L728" i="1"/>
  <c r="L612" i="1"/>
  <c r="P407" i="1" a="1"/>
  <c r="P407" i="1" s="1"/>
  <c r="R407" i="1" s="1"/>
  <c r="L483" i="1"/>
  <c r="P588" i="1" a="1"/>
  <c r="P588" i="1" s="1"/>
  <c r="L717" i="1"/>
  <c r="L513" i="1"/>
  <c r="L553" i="1"/>
  <c r="L476" i="1"/>
  <c r="P669" i="1" a="1"/>
  <c r="P669" i="1" s="1"/>
  <c r="R669" i="1" s="1"/>
  <c r="L488" i="1"/>
  <c r="P621" i="1" a="1"/>
  <c r="P621" i="1" s="1"/>
  <c r="R621" i="1" s="1"/>
  <c r="N679" i="1"/>
  <c r="L589" i="1"/>
  <c r="P740" i="1" a="1"/>
  <c r="P740" i="1" s="1"/>
  <c r="R740" i="1" s="1"/>
  <c r="P581" i="1" a="1"/>
  <c r="P581" i="1" s="1"/>
  <c r="R581" i="1" s="1"/>
  <c r="P574" i="1" a="1"/>
  <c r="P574" i="1" s="1"/>
  <c r="R574" i="1" s="1"/>
  <c r="L672" i="1"/>
  <c r="M757" i="1"/>
  <c r="L793" i="1"/>
  <c r="L629" i="1"/>
  <c r="M639" i="1"/>
  <c r="P519" i="1" a="1"/>
  <c r="P519" i="1" s="1"/>
  <c r="R519" i="1" s="1"/>
  <c r="P413" i="1" a="1"/>
  <c r="P413" i="1" s="1"/>
  <c r="R413" i="1" s="1"/>
  <c r="P506" i="1" a="1"/>
  <c r="P506" i="1" s="1"/>
  <c r="R506" i="1" s="1"/>
  <c r="N527" i="1"/>
  <c r="P535" i="1" a="1"/>
  <c r="P535" i="1" s="1"/>
  <c r="R535" i="1" s="1"/>
  <c r="P720" i="1" a="1"/>
  <c r="P720" i="1" s="1"/>
  <c r="R720" i="1" s="1"/>
  <c r="N667" i="1"/>
  <c r="L576" i="1"/>
  <c r="P754" i="1" a="1"/>
  <c r="P754" i="1" s="1"/>
  <c r="R754" i="1" s="1"/>
  <c r="L452" i="1"/>
  <c r="M499" i="1"/>
  <c r="L706" i="1"/>
  <c r="N529" i="1"/>
  <c r="N443" i="1"/>
  <c r="M455" i="1"/>
  <c r="L661" i="1"/>
  <c r="P639" i="1" a="1"/>
  <c r="P639" i="1" s="1"/>
  <c r="R639" i="1" s="1"/>
  <c r="N466" i="1"/>
  <c r="L709" i="1"/>
  <c r="L487" i="1"/>
  <c r="P487" i="1" a="1"/>
  <c r="P487" i="1" s="1"/>
  <c r="R487" i="1" s="1"/>
  <c r="M536" i="1"/>
  <c r="N587" i="1"/>
  <c r="P502" i="1" a="1"/>
  <c r="P502" i="1" s="1"/>
  <c r="R502" i="1" s="1"/>
  <c r="N594" i="1"/>
  <c r="L780" i="1"/>
  <c r="N525" i="1"/>
  <c r="P689" i="1" a="1"/>
  <c r="P689" i="1" s="1"/>
  <c r="R689" i="1" s="1"/>
  <c r="L420" i="1"/>
  <c r="P697" i="1" a="1"/>
  <c r="P697" i="1" s="1"/>
  <c r="R697" i="1" s="1"/>
  <c r="L756" i="1"/>
  <c r="N631" i="1"/>
  <c r="L753" i="1"/>
  <c r="L696" i="1"/>
  <c r="L619" i="1"/>
  <c r="L675" i="1"/>
  <c r="P463" i="1" a="1"/>
  <c r="P463" i="1" s="1"/>
  <c r="R463" i="1" s="1"/>
  <c r="N457" i="1"/>
  <c r="N585" i="1"/>
  <c r="M588" i="1"/>
  <c r="L401" i="1"/>
  <c r="P404" i="1" a="1"/>
  <c r="P404" i="1" s="1"/>
  <c r="R404" i="1" s="1"/>
  <c r="L698" i="1"/>
  <c r="N772" i="1"/>
  <c r="L555" i="1"/>
  <c r="L419" i="1"/>
  <c r="N547" i="1"/>
  <c r="P427" i="1" a="1"/>
  <c r="P427" i="1" s="1"/>
  <c r="R427" i="1" s="1"/>
  <c r="L605" i="1"/>
  <c r="N683" i="1"/>
  <c r="N733" i="1"/>
  <c r="N400" i="1"/>
  <c r="N771" i="1"/>
  <c r="M740" i="1"/>
  <c r="P761" i="1" a="1"/>
  <c r="P761" i="1" s="1"/>
  <c r="R761" i="1" s="1"/>
  <c r="N606" i="1"/>
  <c r="P930" i="1" a="1"/>
  <c r="P930" i="1" s="1"/>
  <c r="R930" i="1" s="1"/>
  <c r="M920" i="1"/>
  <c r="M886" i="1"/>
  <c r="M899" i="1"/>
  <c r="L910" i="1"/>
  <c r="L817" i="1"/>
  <c r="L881" i="1"/>
  <c r="M897" i="1"/>
  <c r="N820" i="1"/>
  <c r="P860" i="1" a="1"/>
  <c r="P860" i="1" s="1"/>
  <c r="R860" i="1" s="1"/>
  <c r="L865" i="1"/>
  <c r="L883" i="1"/>
  <c r="N885" i="1"/>
  <c r="M421" i="1"/>
  <c r="P791" i="1" a="1"/>
  <c r="P791" i="1" s="1"/>
  <c r="R791" i="1" s="1"/>
  <c r="M667" i="1"/>
  <c r="M597" i="1"/>
  <c r="N568" i="1"/>
  <c r="M477" i="1"/>
  <c r="L557" i="1"/>
  <c r="P715" i="1" a="1"/>
  <c r="P715" i="1" s="1"/>
  <c r="R715" i="1" s="1"/>
  <c r="L579" i="1"/>
  <c r="P533" i="1" a="1"/>
  <c r="P533" i="1" s="1"/>
  <c r="R533" i="1" s="1"/>
  <c r="L718" i="1"/>
  <c r="P706" i="1" a="1"/>
  <c r="P706" i="1" s="1"/>
  <c r="R706" i="1" s="1"/>
  <c r="L688" i="1"/>
  <c r="M529" i="1"/>
  <c r="L455" i="1"/>
  <c r="M432" i="1"/>
  <c r="N639" i="1"/>
  <c r="L592" i="1"/>
  <c r="L787" i="1"/>
  <c r="L450" i="1"/>
  <c r="L682" i="1"/>
  <c r="N515" i="1"/>
  <c r="N439" i="1"/>
  <c r="M722" i="1"/>
  <c r="M500" i="1"/>
  <c r="N531" i="1"/>
  <c r="M633" i="1"/>
  <c r="N785" i="1"/>
  <c r="P491" i="1" a="1"/>
  <c r="P491" i="1" s="1"/>
  <c r="R491" i="1" s="1"/>
  <c r="M703" i="1"/>
  <c r="P402" i="1" a="1"/>
  <c r="P402" i="1" s="1"/>
  <c r="R402" i="1" s="1"/>
  <c r="P780" i="1" a="1"/>
  <c r="P780" i="1" s="1"/>
  <c r="R780" i="1" s="1"/>
  <c r="N732" i="1"/>
  <c r="M525" i="1"/>
  <c r="M522" i="1"/>
  <c r="M630" i="1"/>
  <c r="P642" i="1" a="1"/>
  <c r="P642" i="1" s="1"/>
  <c r="R642" i="1" s="1"/>
  <c r="P485" i="1" a="1"/>
  <c r="P485" i="1" s="1"/>
  <c r="R485" i="1" s="1"/>
  <c r="M631" i="1"/>
  <c r="P418" i="1" a="1"/>
  <c r="P418" i="1" s="1"/>
  <c r="R418" i="1" s="1"/>
  <c r="N524" i="1"/>
  <c r="N774" i="1"/>
  <c r="L632" i="1"/>
  <c r="N407" i="1"/>
  <c r="L678" i="1"/>
  <c r="L442" i="1"/>
  <c r="P578" i="1" a="1"/>
  <c r="P578" i="1" s="1"/>
  <c r="R578" i="1" s="1"/>
  <c r="N738" i="1"/>
  <c r="N737" i="1"/>
  <c r="M547" i="1"/>
  <c r="L624" i="1"/>
  <c r="P641" i="1" a="1"/>
  <c r="P641" i="1" s="1"/>
  <c r="R641" i="1" s="1"/>
  <c r="M411" i="1"/>
  <c r="M771" i="1"/>
  <c r="P478" i="1" a="1"/>
  <c r="P478" i="1" s="1"/>
  <c r="R478" i="1" s="1"/>
  <c r="L905" i="1"/>
  <c r="P849" i="1" a="1"/>
  <c r="P849" i="1" s="1"/>
  <c r="R849" i="1" s="1"/>
  <c r="M902" i="1"/>
  <c r="M931" i="1"/>
  <c r="P812" i="1" a="1"/>
  <c r="P812" i="1" s="1"/>
  <c r="R812" i="1" s="1"/>
  <c r="N875" i="1"/>
  <c r="N887" i="1"/>
  <c r="N835" i="1"/>
  <c r="P870" i="1" a="1"/>
  <c r="P870" i="1" s="1"/>
  <c r="R870" i="1" s="1"/>
  <c r="L879" i="1"/>
  <c r="N854" i="1"/>
  <c r="P807" i="1" a="1"/>
  <c r="P807" i="1" s="1"/>
  <c r="R807" i="1" s="1"/>
  <c r="M880" i="1"/>
  <c r="L908" i="1"/>
  <c r="L891" i="1"/>
  <c r="L914" i="1"/>
  <c r="L824" i="1"/>
  <c r="M803" i="1"/>
  <c r="M820" i="1"/>
  <c r="N808" i="1"/>
  <c r="M885" i="1"/>
  <c r="P799" i="1" a="1"/>
  <c r="P799" i="1" s="1"/>
  <c r="L597" i="1"/>
  <c r="M568" i="1"/>
  <c r="L477" i="1"/>
  <c r="N715" i="1"/>
  <c r="N533" i="1"/>
  <c r="N776" i="1"/>
  <c r="L712" i="1"/>
  <c r="P615" i="1" a="1"/>
  <c r="P615" i="1" s="1"/>
  <c r="R615" i="1" s="1"/>
  <c r="L751" i="1"/>
  <c r="P452" i="1" a="1"/>
  <c r="P452" i="1" s="1"/>
  <c r="R452" i="1" s="1"/>
  <c r="N749" i="1"/>
  <c r="M681" i="1"/>
  <c r="L653" i="1"/>
  <c r="N507" i="1"/>
  <c r="N437" i="1"/>
  <c r="N781" i="1"/>
  <c r="L722" i="1"/>
  <c r="M487" i="1"/>
  <c r="L647" i="1"/>
  <c r="N710" i="1"/>
  <c r="P636" i="1" a="1"/>
  <c r="P636" i="1" s="1"/>
  <c r="R636" i="1" s="1"/>
  <c r="M785" i="1"/>
  <c r="L685" i="1"/>
  <c r="N491" i="1"/>
  <c r="L703" i="1"/>
  <c r="M617" i="1"/>
  <c r="L755" i="1"/>
  <c r="L601" i="1"/>
  <c r="N646" i="1"/>
  <c r="L522" i="1"/>
  <c r="L550" i="1"/>
  <c r="L451" i="1"/>
  <c r="N642" i="1"/>
  <c r="L508" i="1"/>
  <c r="N485" i="1"/>
  <c r="P694" i="1" a="1"/>
  <c r="P694" i="1" s="1"/>
  <c r="R694" i="1" s="1"/>
  <c r="P753" i="1" a="1"/>
  <c r="P753" i="1" s="1"/>
  <c r="R753" i="1" s="1"/>
  <c r="M580" i="1"/>
  <c r="N532" i="1"/>
  <c r="N535" i="1"/>
  <c r="N612" i="1"/>
  <c r="L561" i="1"/>
  <c r="N650" i="1"/>
  <c r="L448" i="1"/>
  <c r="L457" i="1"/>
  <c r="N720" i="1"/>
  <c r="M700" i="1"/>
  <c r="L438" i="1"/>
  <c r="N782" i="1"/>
  <c r="P513" i="1" a="1"/>
  <c r="P513" i="1" s="1"/>
  <c r="R513" i="1" s="1"/>
  <c r="M738" i="1"/>
  <c r="P716" i="1" a="1"/>
  <c r="P716" i="1" s="1"/>
  <c r="R716" i="1" s="1"/>
  <c r="N410" i="1"/>
  <c r="M669" i="1"/>
  <c r="P605" i="1" a="1"/>
  <c r="P605" i="1" s="1"/>
  <c r="R605" i="1" s="1"/>
  <c r="N615" i="1"/>
  <c r="L429" i="1"/>
  <c r="P688" i="1" a="1"/>
  <c r="P688" i="1" s="1"/>
  <c r="R688" i="1" s="1"/>
  <c r="P514" i="1" a="1"/>
  <c r="P514" i="1" s="1"/>
  <c r="R514" i="1" s="1"/>
  <c r="L655" i="1"/>
  <c r="M437" i="1"/>
  <c r="L626" i="1"/>
  <c r="N793" i="1"/>
  <c r="N629" i="1"/>
  <c r="M607" i="1"/>
  <c r="M781" i="1"/>
  <c r="P428" i="1" a="1"/>
  <c r="P428" i="1" s="1"/>
  <c r="R428" i="1" s="1"/>
  <c r="P744" i="1" a="1"/>
  <c r="P744" i="1" s="1"/>
  <c r="R744" i="1" s="1"/>
  <c r="M537" i="1"/>
  <c r="M413" i="1"/>
  <c r="M454" i="1"/>
  <c r="N604" i="1"/>
  <c r="M663" i="1"/>
  <c r="P752" i="1" a="1"/>
  <c r="P752" i="1" s="1"/>
  <c r="R752" i="1" s="1"/>
  <c r="P705" i="1" a="1"/>
  <c r="P705" i="1" s="1"/>
  <c r="R705" i="1" s="1"/>
  <c r="N636" i="1"/>
  <c r="M587" i="1"/>
  <c r="P465" i="1" a="1"/>
  <c r="P465" i="1" s="1"/>
  <c r="R465" i="1" s="1"/>
  <c r="L758" i="1"/>
  <c r="L732" i="1"/>
  <c r="P630" i="1" a="1"/>
  <c r="P630" i="1" s="1"/>
  <c r="R630" i="1" s="1"/>
  <c r="P420" i="1" a="1"/>
  <c r="P420" i="1" s="1"/>
  <c r="R420" i="1" s="1"/>
  <c r="M642" i="1"/>
  <c r="M728" i="1"/>
  <c r="M535" i="1"/>
  <c r="M650" i="1"/>
  <c r="P762" i="1" a="1"/>
  <c r="P762" i="1" s="1"/>
  <c r="R762" i="1" s="1"/>
  <c r="L774" i="1"/>
  <c r="L407" i="1"/>
  <c r="N552" i="1"/>
  <c r="M720" i="1"/>
  <c r="N729" i="1"/>
  <c r="M782" i="1"/>
  <c r="P783" i="1" a="1"/>
  <c r="P783" i="1" s="1"/>
  <c r="R783" i="1" s="1"/>
  <c r="M772" i="1"/>
  <c r="M578" i="1"/>
  <c r="P624" i="1" a="1"/>
  <c r="P624" i="1" s="1"/>
  <c r="L733" i="1"/>
  <c r="P733" i="1" a="1"/>
  <c r="P733" i="1" s="1"/>
  <c r="R733" i="1" s="1"/>
  <c r="M658" i="1"/>
  <c r="M488" i="1"/>
  <c r="P411" i="1" a="1"/>
  <c r="P411" i="1" s="1"/>
  <c r="R411" i="1" s="1"/>
  <c r="N788" i="1"/>
  <c r="P618" i="1" a="1"/>
  <c r="P618" i="1" s="1"/>
  <c r="R618" i="1" s="1"/>
  <c r="M605" i="1"/>
  <c r="P683" i="1" a="1"/>
  <c r="P683" i="1" s="1"/>
  <c r="R683" i="1" s="1"/>
  <c r="N471" i="1"/>
  <c r="N526" i="1"/>
  <c r="L460" i="1"/>
  <c r="M788" i="1"/>
  <c r="N433" i="1"/>
  <c r="M523" i="1"/>
  <c r="L657" i="1"/>
  <c r="N482" i="1"/>
  <c r="M779" i="1"/>
  <c r="L623" i="1"/>
  <c r="N475" i="1"/>
  <c r="L750" i="1"/>
  <c r="L742" i="1"/>
  <c r="N668" i="1"/>
  <c r="M606" i="1"/>
  <c r="N730" i="1"/>
  <c r="M777" i="1"/>
  <c r="M459" i="1"/>
  <c r="M469" i="1"/>
  <c r="L435" i="1"/>
  <c r="M614" i="1"/>
  <c r="P560" i="1" a="1"/>
  <c r="P560" i="1" s="1"/>
  <c r="R560" i="1" s="1"/>
  <c r="M516" i="1"/>
  <c r="N503" i="1"/>
  <c r="N677" i="1"/>
  <c r="M511" i="1"/>
  <c r="M501" i="1"/>
  <c r="M656" i="1"/>
  <c r="N395" i="1"/>
  <c r="M386" i="1"/>
  <c r="L523" i="1"/>
  <c r="M482" i="1"/>
  <c r="M446" i="1"/>
  <c r="N648" i="1"/>
  <c r="N425" i="1"/>
  <c r="N766" i="1"/>
  <c r="N742" i="1"/>
  <c r="M668" i="1"/>
  <c r="M730" i="1"/>
  <c r="L739" i="1"/>
  <c r="P470" i="1" a="1"/>
  <c r="P470" i="1" s="1"/>
  <c r="R470" i="1" s="1"/>
  <c r="L656" i="1"/>
  <c r="M362" i="1"/>
  <c r="P745" i="1" a="1"/>
  <c r="P745" i="1" s="1"/>
  <c r="R745" i="1" s="1"/>
  <c r="M695" i="1"/>
  <c r="P472" i="1" a="1"/>
  <c r="P472" i="1" s="1"/>
  <c r="R472" i="1" s="1"/>
  <c r="L441" i="1"/>
  <c r="L730" i="1"/>
  <c r="N423" i="1"/>
  <c r="P610" i="1" a="1"/>
  <c r="P610" i="1" s="1"/>
  <c r="R610" i="1" s="1"/>
  <c r="M778" i="1"/>
  <c r="M422" i="1"/>
  <c r="N731" i="1"/>
  <c r="L362" i="1"/>
  <c r="P382" i="1" a="1"/>
  <c r="P382" i="1" s="1"/>
  <c r="R382" i="1" s="1"/>
  <c r="P390" i="1" a="1"/>
  <c r="P390" i="1" s="1"/>
  <c r="R390" i="1" s="1"/>
  <c r="M360" i="1"/>
  <c r="P339" i="1" a="1"/>
  <c r="P339" i="1" s="1"/>
  <c r="R339" i="1" s="1"/>
  <c r="N446" i="1"/>
  <c r="P726" i="1" a="1"/>
  <c r="P726" i="1" s="1"/>
  <c r="R726" i="1" s="1"/>
  <c r="M539" i="1"/>
  <c r="P736" i="1" a="1"/>
  <c r="P736" i="1" s="1"/>
  <c r="R736" i="1" s="1"/>
  <c r="L593" i="1"/>
  <c r="M573" i="1"/>
  <c r="P479" i="1" a="1"/>
  <c r="P479" i="1" s="1"/>
  <c r="R479" i="1" s="1"/>
  <c r="P739" i="1" a="1"/>
  <c r="P739" i="1" s="1"/>
  <c r="R739" i="1" s="1"/>
  <c r="L602" i="1"/>
  <c r="L640" i="1"/>
  <c r="P640" i="1" a="1"/>
  <c r="P640" i="1" s="1"/>
  <c r="R640" i="1" s="1"/>
  <c r="L599" i="1"/>
  <c r="L520" i="1"/>
  <c r="M521" i="1"/>
  <c r="P480" i="1" a="1"/>
  <c r="P480" i="1" s="1"/>
  <c r="R480" i="1" s="1"/>
  <c r="N603" i="1"/>
  <c r="L414" i="1"/>
  <c r="M569" i="1"/>
  <c r="N339" i="1"/>
  <c r="L348" i="1"/>
  <c r="L648" i="1"/>
  <c r="L490" i="1"/>
  <c r="L695" i="1"/>
  <c r="L494" i="1"/>
  <c r="L627" i="1"/>
  <c r="N692" i="1"/>
  <c r="P591" i="1" a="1"/>
  <c r="P591" i="1" s="1"/>
  <c r="R591" i="1" s="1"/>
  <c r="P570" i="1" a="1"/>
  <c r="P570" i="1" s="1"/>
  <c r="R570" i="1" s="1"/>
  <c r="L412" i="1"/>
  <c r="M565" i="1"/>
  <c r="P743" i="1" a="1"/>
  <c r="P743" i="1" s="1"/>
  <c r="R743" i="1" s="1"/>
  <c r="L769" i="1"/>
  <c r="N480" i="1"/>
  <c r="M784" i="1"/>
  <c r="N343" i="1"/>
  <c r="P354" i="1" a="1"/>
  <c r="P354" i="1" s="1"/>
  <c r="R354" i="1" s="1"/>
  <c r="M339" i="1"/>
  <c r="N386" i="1"/>
  <c r="P369" i="1" a="1"/>
  <c r="P369" i="1" s="1"/>
  <c r="R369" i="1" s="1"/>
  <c r="L361" i="1"/>
  <c r="M347" i="1"/>
  <c r="M375" i="1"/>
  <c r="P331" i="1" a="1"/>
  <c r="P331" i="1" s="1"/>
  <c r="R331" i="1" s="1"/>
  <c r="N700" i="1"/>
  <c r="L434" i="1"/>
  <c r="N634" i="1"/>
  <c r="M683" i="1"/>
  <c r="P523" i="1" a="1"/>
  <c r="P523" i="1" s="1"/>
  <c r="R523" i="1" s="1"/>
  <c r="L581" i="1"/>
  <c r="N440" i="1"/>
  <c r="L586" i="1"/>
  <c r="L417" i="1"/>
  <c r="P425" i="1" a="1"/>
  <c r="P425" i="1" s="1"/>
  <c r="M512" i="1"/>
  <c r="M745" i="1"/>
  <c r="M509" i="1"/>
  <c r="N441" i="1"/>
  <c r="N591" i="1"/>
  <c r="L686" i="1"/>
  <c r="P469" i="1" a="1"/>
  <c r="P469" i="1" s="1"/>
  <c r="R469" i="1" s="1"/>
  <c r="M704" i="1"/>
  <c r="N618" i="1"/>
  <c r="N570" i="1"/>
  <c r="M423" i="1"/>
  <c r="N517" i="1"/>
  <c r="P614" i="1" a="1"/>
  <c r="P614" i="1" s="1"/>
  <c r="R614" i="1" s="1"/>
  <c r="L610" i="1"/>
  <c r="L565" i="1"/>
  <c r="L498" i="1"/>
  <c r="M549" i="1"/>
  <c r="M542" i="1"/>
  <c r="N735" i="1"/>
  <c r="N521" i="1"/>
  <c r="P511" i="1" a="1"/>
  <c r="P511" i="1" s="1"/>
  <c r="R511" i="1" s="1"/>
  <c r="P501" i="1" a="1"/>
  <c r="P501" i="1" s="1"/>
  <c r="R501" i="1" s="1"/>
  <c r="N414" i="1"/>
  <c r="P674" i="1" a="1"/>
  <c r="P674" i="1" s="1"/>
  <c r="R674" i="1" s="1"/>
  <c r="N543" i="1"/>
  <c r="P351" i="1" a="1"/>
  <c r="P351" i="1" s="1"/>
  <c r="R351" i="1" s="1"/>
  <c r="L393" i="1"/>
  <c r="P280" i="1" a="1"/>
  <c r="P280" i="1" s="1"/>
  <c r="R280" i="1" s="1"/>
  <c r="L478" i="1"/>
  <c r="M657" i="1"/>
  <c r="M481" i="1"/>
  <c r="L446" i="1"/>
  <c r="M417" i="1"/>
  <c r="M750" i="1"/>
  <c r="M538" i="1"/>
  <c r="L573" i="1"/>
  <c r="P573" i="1" a="1"/>
  <c r="P573" i="1" s="1"/>
  <c r="R573" i="1" s="1"/>
  <c r="M441" i="1"/>
  <c r="N495" i="1"/>
  <c r="N739" i="1"/>
  <c r="N459" i="1"/>
  <c r="L664" i="1"/>
  <c r="N469" i="1"/>
  <c r="M570" i="1"/>
  <c r="N614" i="1"/>
  <c r="N474" i="1"/>
  <c r="M743" i="1"/>
  <c r="N498" i="1"/>
  <c r="M735" i="1"/>
  <c r="L677" i="1"/>
  <c r="P711" i="1" a="1"/>
  <c r="P711" i="1" s="1"/>
  <c r="R711" i="1" s="1"/>
  <c r="P559" i="1" a="1"/>
  <c r="P559" i="1" s="1"/>
  <c r="R559" i="1" s="1"/>
  <c r="L691" i="1"/>
  <c r="N511" i="1"/>
  <c r="L596" i="1"/>
  <c r="M447" i="1"/>
  <c r="N501" i="1"/>
  <c r="L461" i="1"/>
  <c r="P461" i="1" a="1"/>
  <c r="P461" i="1" s="1"/>
  <c r="R461" i="1" s="1"/>
  <c r="N784" i="1"/>
  <c r="L392" i="1"/>
  <c r="N392" i="1"/>
  <c r="M354" i="1"/>
  <c r="L398" i="1"/>
  <c r="L347" i="1"/>
  <c r="N347" i="1"/>
  <c r="P365" i="1" a="1"/>
  <c r="P365" i="1" s="1"/>
  <c r="R365" i="1" s="1"/>
  <c r="L397" i="1"/>
  <c r="L391" i="1"/>
  <c r="L371" i="1"/>
  <c r="M378" i="1"/>
  <c r="M29" i="1"/>
  <c r="M153" i="1"/>
  <c r="M203" i="1"/>
  <c r="L287" i="1"/>
  <c r="L214" i="1"/>
  <c r="M257" i="1"/>
  <c r="L212" i="1"/>
  <c r="N112" i="1"/>
  <c r="P88" i="1" a="1"/>
  <c r="P88" i="1" s="1"/>
  <c r="R88" i="1" s="1"/>
  <c r="P89" i="1" a="1"/>
  <c r="P89" i="1" s="1"/>
  <c r="R89" i="1" s="1"/>
  <c r="M148" i="1"/>
  <c r="P29" i="1" a="1"/>
  <c r="P29" i="1" s="1"/>
  <c r="R29" i="1" s="1"/>
  <c r="N280" i="1"/>
  <c r="L27" i="1"/>
  <c r="L157" i="1"/>
  <c r="P287" i="1" a="1"/>
  <c r="P287" i="1" s="1"/>
  <c r="R287" i="1" s="1"/>
  <c r="P183" i="1" a="1"/>
  <c r="P183" i="1" s="1"/>
  <c r="R183" i="1" s="1"/>
  <c r="M95" i="1"/>
  <c r="L55" i="1"/>
  <c r="M107" i="1"/>
  <c r="P214" i="1" a="1"/>
  <c r="P214" i="1" s="1"/>
  <c r="R214" i="1" s="1"/>
  <c r="P219" i="1" a="1"/>
  <c r="P219" i="1" s="1"/>
  <c r="R219" i="1" s="1"/>
  <c r="M480" i="1"/>
  <c r="N652" i="1"/>
  <c r="N444" i="1"/>
  <c r="P445" i="1" a="1"/>
  <c r="P445" i="1" s="1"/>
  <c r="R445" i="1" s="1"/>
  <c r="L501" i="1"/>
  <c r="P676" i="1" a="1"/>
  <c r="P676" i="1" s="1"/>
  <c r="R676" i="1" s="1"/>
  <c r="M543" i="1"/>
  <c r="P569" i="1" a="1"/>
  <c r="P569" i="1" s="1"/>
  <c r="R569" i="1" s="1"/>
  <c r="P343" i="1" a="1"/>
  <c r="P343" i="1" s="1"/>
  <c r="R343" i="1" s="1"/>
  <c r="M342" i="1"/>
  <c r="L339" i="1"/>
  <c r="P395" i="1" a="1"/>
  <c r="P395" i="1" s="1"/>
  <c r="R395" i="1" s="1"/>
  <c r="M367" i="1"/>
  <c r="L369" i="1"/>
  <c r="M336" i="1"/>
  <c r="M345" i="1"/>
  <c r="N364" i="1"/>
  <c r="L366" i="1"/>
  <c r="M365" i="1"/>
  <c r="M382" i="1"/>
  <c r="P355" i="1" a="1"/>
  <c r="P355" i="1" s="1"/>
  <c r="R355" i="1" s="1"/>
  <c r="M383" i="1"/>
  <c r="P387" i="1" a="1"/>
  <c r="P387" i="1" s="1"/>
  <c r="R387" i="1" s="1"/>
  <c r="N389" i="1"/>
  <c r="L293" i="1"/>
  <c r="P288" i="1" a="1"/>
  <c r="P288" i="1" s="1"/>
  <c r="R288" i="1" s="1"/>
  <c r="L277" i="1"/>
  <c r="L322" i="1"/>
  <c r="M143" i="1"/>
  <c r="M251" i="1"/>
  <c r="L251" i="1"/>
  <c r="L328" i="1"/>
  <c r="L316" i="1"/>
  <c r="M82" i="1"/>
  <c r="L82" i="1"/>
  <c r="M275" i="1"/>
  <c r="L215" i="1"/>
  <c r="L20" i="1"/>
  <c r="N13" i="1"/>
  <c r="L13" i="1"/>
  <c r="M13" i="1"/>
  <c r="P255" i="1" a="1"/>
  <c r="P255" i="1" s="1"/>
  <c r="R255" i="1" s="1"/>
  <c r="M479" i="1"/>
  <c r="L591" i="1"/>
  <c r="P649" i="1" a="1"/>
  <c r="P649" i="1" s="1"/>
  <c r="M470" i="1"/>
  <c r="L583" i="1"/>
  <c r="P540" i="1" a="1"/>
  <c r="P540" i="1" s="1"/>
  <c r="N763" i="1"/>
  <c r="N670" i="1"/>
  <c r="L572" i="1"/>
  <c r="N743" i="1"/>
  <c r="M498" i="1"/>
  <c r="P408" i="1" a="1"/>
  <c r="P408" i="1" s="1"/>
  <c r="R408" i="1" s="1"/>
  <c r="P549" i="1" a="1"/>
  <c r="P549" i="1" s="1"/>
  <c r="R549" i="1" s="1"/>
  <c r="N662" i="1"/>
  <c r="M444" i="1"/>
  <c r="N699" i="1"/>
  <c r="P691" i="1" a="1"/>
  <c r="P691" i="1" s="1"/>
  <c r="N447" i="1"/>
  <c r="P603" i="1" a="1"/>
  <c r="P603" i="1" s="1"/>
  <c r="R603" i="1" s="1"/>
  <c r="N656" i="1"/>
  <c r="L543" i="1"/>
  <c r="N354" i="1"/>
  <c r="M334" i="1"/>
  <c r="M376" i="1"/>
  <c r="M344" i="1"/>
  <c r="P377" i="1" a="1"/>
  <c r="P377" i="1" s="1"/>
  <c r="R377" i="1" s="1"/>
  <c r="P378" i="1" a="1"/>
  <c r="P378" i="1" s="1"/>
  <c r="R378" i="1" s="1"/>
  <c r="N288" i="1"/>
  <c r="P193" i="1" a="1"/>
  <c r="P193" i="1" s="1"/>
  <c r="R193" i="1" s="1"/>
  <c r="L115" i="1"/>
  <c r="P27" i="1" a="1"/>
  <c r="P27" i="1" s="1"/>
  <c r="R27" i="1" s="1"/>
  <c r="L297" i="1"/>
  <c r="P297" i="1" a="1"/>
  <c r="P297" i="1" s="1"/>
  <c r="R297" i="1" s="1"/>
  <c r="L272" i="1"/>
  <c r="L317" i="1"/>
  <c r="L95" i="1"/>
  <c r="L174" i="1"/>
  <c r="L220" i="1"/>
  <c r="P63" i="1" a="1"/>
  <c r="P63" i="1" s="1"/>
  <c r="R63" i="1" s="1"/>
  <c r="M101" i="1"/>
  <c r="P150" i="1" a="1"/>
  <c r="P150" i="1" s="1"/>
  <c r="R150" i="1" s="1"/>
  <c r="P16" i="1" a="1"/>
  <c r="P16" i="1" s="1"/>
  <c r="R16" i="1" s="1"/>
  <c r="P388" i="1" a="1"/>
  <c r="P388" i="1" s="1"/>
  <c r="R388" i="1" s="1"/>
  <c r="N355" i="1"/>
  <c r="P360" i="1" a="1"/>
  <c r="P360" i="1" s="1"/>
  <c r="R360" i="1" s="1"/>
  <c r="N378" i="1"/>
  <c r="P153" i="1" a="1"/>
  <c r="P153" i="1" s="1"/>
  <c r="R153" i="1" s="1"/>
  <c r="N128" i="1"/>
  <c r="N203" i="1"/>
  <c r="P115" i="1" a="1"/>
  <c r="P115" i="1" s="1"/>
  <c r="R115" i="1" s="1"/>
  <c r="N287" i="1"/>
  <c r="N17" i="1"/>
  <c r="N200" i="1"/>
  <c r="N214" i="1"/>
  <c r="N143" i="1"/>
  <c r="N159" i="1"/>
  <c r="N258" i="1"/>
  <c r="N32" i="1"/>
  <c r="P271" i="1" a="1"/>
  <c r="P271" i="1" s="1"/>
  <c r="R271" i="1" s="1"/>
  <c r="L227" i="1"/>
  <c r="N274" i="1"/>
  <c r="L274" i="1"/>
  <c r="M343" i="1"/>
  <c r="M340" i="1"/>
  <c r="L335" i="1"/>
  <c r="N398" i="1"/>
  <c r="N361" i="1"/>
  <c r="L394" i="1"/>
  <c r="P374" i="1" a="1"/>
  <c r="P374" i="1" s="1"/>
  <c r="R374" i="1" s="1"/>
  <c r="L365" i="1"/>
  <c r="N397" i="1"/>
  <c r="L382" i="1"/>
  <c r="L373" i="1"/>
  <c r="N360" i="1"/>
  <c r="L352" i="1"/>
  <c r="L359" i="1"/>
  <c r="M128" i="1"/>
  <c r="L118" i="1"/>
  <c r="P322" i="1" a="1"/>
  <c r="P322" i="1" s="1"/>
  <c r="R322" i="1" s="1"/>
  <c r="P136" i="1" a="1"/>
  <c r="P136" i="1" s="1"/>
  <c r="R136" i="1" s="1"/>
  <c r="M276" i="1"/>
  <c r="N157" i="1"/>
  <c r="P96" i="1" a="1"/>
  <c r="P96" i="1" s="1"/>
  <c r="R96" i="1" s="1"/>
  <c r="M287" i="1"/>
  <c r="M285" i="1"/>
  <c r="P31" i="1" a="1"/>
  <c r="P31" i="1" s="1"/>
  <c r="R31" i="1" s="1"/>
  <c r="M214" i="1"/>
  <c r="M258" i="1"/>
  <c r="N145" i="1"/>
  <c r="P286" i="1" a="1"/>
  <c r="P286" i="1" s="1"/>
  <c r="R286" i="1" s="1"/>
  <c r="N318" i="1"/>
  <c r="N82" i="1"/>
  <c r="M261" i="1"/>
  <c r="P38" i="1" a="1"/>
  <c r="P38" i="1" s="1"/>
  <c r="R38" i="1" s="1"/>
  <c r="P23" i="1" a="1"/>
  <c r="P23" i="1" s="1"/>
  <c r="R23" i="1" s="1"/>
  <c r="P307" i="1" a="1"/>
  <c r="P307" i="1" s="1"/>
  <c r="R307" i="1" s="1"/>
  <c r="P313" i="1" a="1"/>
  <c r="P313" i="1" s="1"/>
  <c r="R313" i="1" s="1"/>
  <c r="M766" i="1"/>
  <c r="N773" i="1"/>
  <c r="L509" i="1"/>
  <c r="N490" i="1"/>
  <c r="L595" i="1"/>
  <c r="L748" i="1"/>
  <c r="N494" i="1"/>
  <c r="L692" i="1"/>
  <c r="L767" i="1"/>
  <c r="M714" i="1"/>
  <c r="L474" i="1"/>
  <c r="P769" i="1" a="1"/>
  <c r="P769" i="1" s="1"/>
  <c r="R769" i="1" s="1"/>
  <c r="P516" i="1" a="1"/>
  <c r="P516" i="1" s="1"/>
  <c r="R516" i="1" s="1"/>
  <c r="M708" i="1"/>
  <c r="N549" i="1"/>
  <c r="P542" i="1" a="1"/>
  <c r="P542" i="1" s="1"/>
  <c r="R542" i="1" s="1"/>
  <c r="M544" i="1"/>
  <c r="N711" i="1"/>
  <c r="P596" i="1" a="1"/>
  <c r="P596" i="1" s="1"/>
  <c r="P727" i="1" a="1"/>
  <c r="P727" i="1" s="1"/>
  <c r="R727" i="1" s="1"/>
  <c r="M671" i="1"/>
  <c r="L343" i="1"/>
  <c r="L340" i="1"/>
  <c r="N348" i="1"/>
  <c r="M393" i="1"/>
  <c r="L350" i="1"/>
  <c r="M397" i="1"/>
  <c r="P356" i="1" a="1"/>
  <c r="P356" i="1" s="1"/>
  <c r="R356" i="1" s="1"/>
  <c r="P363" i="1" a="1"/>
  <c r="P363" i="1" s="1"/>
  <c r="R363" i="1" s="1"/>
  <c r="P232" i="1" a="1"/>
  <c r="P232" i="1" s="1"/>
  <c r="R232" i="1" s="1"/>
  <c r="M157" i="1"/>
  <c r="N253" i="1"/>
  <c r="L332" i="1"/>
  <c r="N155" i="1"/>
  <c r="P15" i="1" a="1"/>
  <c r="P15" i="1" s="1"/>
  <c r="R15" i="1" s="1"/>
  <c r="L112" i="1"/>
  <c r="P112" i="1" a="1"/>
  <c r="P112" i="1" s="1"/>
  <c r="R112" i="1" s="1"/>
  <c r="L318" i="1"/>
  <c r="N215" i="1"/>
  <c r="N172" i="1"/>
  <c r="L315" i="1"/>
  <c r="N319" i="1"/>
  <c r="L319" i="1"/>
  <c r="N181" i="1"/>
  <c r="M309" i="1"/>
  <c r="P123" i="1" a="1"/>
  <c r="P123" i="1" s="1"/>
  <c r="R123" i="1" s="1"/>
  <c r="P215" i="1" a="1"/>
  <c r="P215" i="1" s="1"/>
  <c r="R215" i="1" s="1"/>
  <c r="N315" i="1"/>
  <c r="M270" i="1"/>
  <c r="P199" i="1" a="1"/>
  <c r="P199" i="1" s="1"/>
  <c r="R199" i="1" s="1"/>
  <c r="L271" i="1"/>
  <c r="P252" i="1" a="1"/>
  <c r="P252" i="1" s="1"/>
  <c r="R252" i="1" s="1"/>
  <c r="M222" i="1"/>
  <c r="P160" i="1" a="1"/>
  <c r="P160" i="1" s="1"/>
  <c r="R160" i="1" s="1"/>
  <c r="L62" i="1"/>
  <c r="N256" i="1"/>
  <c r="M16" i="1"/>
  <c r="N227" i="1"/>
  <c r="L3" i="1"/>
  <c r="P44" i="1" a="1"/>
  <c r="P44" i="1" s="1"/>
  <c r="R44" i="1" s="1"/>
  <c r="M197" i="1"/>
  <c r="L197" i="1"/>
  <c r="M329" i="1"/>
  <c r="M233" i="1"/>
  <c r="M319" i="1"/>
  <c r="M274" i="1"/>
  <c r="L127" i="1"/>
  <c r="P117" i="1" a="1"/>
  <c r="P117" i="1" s="1"/>
  <c r="R117" i="1" s="1"/>
  <c r="N83" i="1"/>
  <c r="L83" i="1"/>
  <c r="P152" i="1" a="1"/>
  <c r="P152" i="1" s="1"/>
  <c r="R152" i="1" s="1"/>
  <c r="M114" i="1"/>
  <c r="M248" i="1"/>
  <c r="L265" i="1"/>
  <c r="P175" i="1" a="1"/>
  <c r="P175" i="1" s="1"/>
  <c r="R175" i="1" s="1"/>
  <c r="L140" i="1"/>
  <c r="M256" i="1"/>
  <c r="N53" i="1"/>
  <c r="L307" i="1"/>
  <c r="L122" i="1"/>
  <c r="P61" i="1" a="1"/>
  <c r="P61" i="1" s="1"/>
  <c r="R61" i="1" s="1"/>
  <c r="M281" i="1"/>
  <c r="L180" i="1"/>
  <c r="P225" i="1" a="1"/>
  <c r="P225" i="1" s="1"/>
  <c r="R225" i="1" s="1"/>
  <c r="L169" i="1"/>
  <c r="M169" i="1"/>
  <c r="L262" i="1"/>
  <c r="N296" i="1"/>
  <c r="P76" i="1" a="1"/>
  <c r="P76" i="1" s="1"/>
  <c r="R76" i="1" s="1"/>
  <c r="M36" i="1"/>
  <c r="M238" i="1"/>
  <c r="N238" i="1"/>
  <c r="P206" i="1" a="1"/>
  <c r="P206" i="1" s="1"/>
  <c r="R206" i="1" s="1"/>
  <c r="M226" i="1"/>
  <c r="P305" i="1" a="1"/>
  <c r="P305" i="1" s="1"/>
  <c r="R305" i="1" s="1"/>
  <c r="L216" i="1"/>
  <c r="M320" i="1"/>
  <c r="M312" i="1"/>
  <c r="L247" i="1"/>
  <c r="N97" i="1"/>
  <c r="M120" i="1"/>
  <c r="P194" i="1" a="1"/>
  <c r="P194" i="1" s="1"/>
  <c r="R194" i="1" s="1"/>
  <c r="M184" i="1"/>
  <c r="P279" i="1" a="1"/>
  <c r="P279" i="1" s="1"/>
  <c r="R279" i="1" s="1"/>
  <c r="L192" i="1"/>
  <c r="M22" i="1"/>
  <c r="P195" i="1" a="1"/>
  <c r="P195" i="1" s="1"/>
  <c r="R195" i="1" s="1"/>
  <c r="L211" i="1"/>
  <c r="P251" i="1" a="1"/>
  <c r="P251" i="1" s="1"/>
  <c r="R251" i="1" s="1"/>
  <c r="M236" i="1"/>
  <c r="N259" i="1"/>
  <c r="M145" i="1"/>
  <c r="L286" i="1"/>
  <c r="L309" i="1"/>
  <c r="N289" i="1"/>
  <c r="N275" i="1"/>
  <c r="M172" i="1"/>
  <c r="L270" i="1"/>
  <c r="M64" i="1"/>
  <c r="N39" i="1"/>
  <c r="M32" i="1"/>
  <c r="M126" i="1"/>
  <c r="N101" i="1"/>
  <c r="N205" i="1"/>
  <c r="N298" i="1"/>
  <c r="M4" i="1"/>
  <c r="N23" i="1"/>
  <c r="L52" i="1"/>
  <c r="N161" i="1"/>
  <c r="L233" i="1"/>
  <c r="N89" i="1"/>
  <c r="M80" i="1"/>
  <c r="L80" i="1"/>
  <c r="P169" i="1" a="1"/>
  <c r="P169" i="1" s="1"/>
  <c r="R169" i="1" s="1"/>
  <c r="M77" i="1"/>
  <c r="P223" i="1" a="1"/>
  <c r="P223" i="1" s="1"/>
  <c r="R223" i="1" s="1"/>
  <c r="L217" i="1"/>
  <c r="P312" i="1" a="1"/>
  <c r="P312" i="1" s="1"/>
  <c r="R312" i="1" s="1"/>
  <c r="M189" i="1"/>
  <c r="N260" i="1"/>
  <c r="L126" i="1"/>
  <c r="L109" i="1"/>
  <c r="N199" i="1"/>
  <c r="M298" i="1"/>
  <c r="N252" i="1"/>
  <c r="P227" i="1" a="1"/>
  <c r="P227" i="1" s="1"/>
  <c r="R227" i="1" s="1"/>
  <c r="P59" i="1" a="1"/>
  <c r="P59" i="1" s="1"/>
  <c r="R59" i="1" s="1"/>
  <c r="L24" i="1"/>
  <c r="L30" i="1"/>
  <c r="L310" i="1"/>
  <c r="M93" i="1"/>
  <c r="L93" i="1"/>
  <c r="P170" i="1" a="1"/>
  <c r="P170" i="1" s="1"/>
  <c r="R170" i="1" s="1"/>
  <c r="N271" i="1"/>
  <c r="P202" i="1" a="1"/>
  <c r="P202" i="1" s="1"/>
  <c r="R202" i="1" s="1"/>
  <c r="M19" i="1"/>
  <c r="M160" i="1"/>
  <c r="L237" i="1"/>
  <c r="M62" i="1"/>
  <c r="N196" i="1"/>
  <c r="L78" i="1"/>
  <c r="M330" i="1"/>
  <c r="N3" i="1"/>
  <c r="L292" i="1"/>
  <c r="M44" i="1"/>
  <c r="L61" i="1"/>
  <c r="N191" i="1"/>
  <c r="N180" i="1"/>
  <c r="M264" i="1"/>
  <c r="P326" i="1" a="1"/>
  <c r="P326" i="1" s="1"/>
  <c r="R326" i="1" s="1"/>
  <c r="M234" i="1"/>
  <c r="L234" i="1"/>
  <c r="N262" i="1"/>
  <c r="P246" i="1" a="1"/>
  <c r="P246" i="1" s="1"/>
  <c r="R246" i="1" s="1"/>
  <c r="M69" i="1"/>
  <c r="L141" i="1"/>
  <c r="M127" i="1"/>
  <c r="M51" i="1"/>
  <c r="M48" i="1"/>
  <c r="P103" i="1" a="1"/>
  <c r="P103" i="1" s="1"/>
  <c r="R103" i="1" s="1"/>
  <c r="N312" i="1"/>
  <c r="M98" i="1"/>
  <c r="L43" i="1"/>
  <c r="P43" i="1" a="1"/>
  <c r="P43" i="1" s="1"/>
  <c r="R43" i="1" s="1"/>
  <c r="P125" i="1" a="1"/>
  <c r="P125" i="1" s="1"/>
  <c r="R125" i="1" s="1"/>
  <c r="L268" i="1"/>
  <c r="P151" i="1" a="1"/>
  <c r="P151" i="1" s="1"/>
  <c r="R151" i="1" s="1"/>
  <c r="N140" i="1"/>
  <c r="M196" i="1"/>
  <c r="M3" i="1"/>
  <c r="N307" i="1"/>
  <c r="N122" i="1"/>
  <c r="N281" i="1"/>
  <c r="L77" i="1"/>
  <c r="M87" i="1"/>
  <c r="L51" i="1"/>
  <c r="N21" i="1"/>
  <c r="M250" i="1"/>
  <c r="P119" i="1" a="1"/>
  <c r="P119" i="1" s="1"/>
  <c r="R119" i="1" s="1"/>
  <c r="P40" i="1" a="1"/>
  <c r="P40" i="1" s="1"/>
  <c r="R40" i="1" s="1"/>
  <c r="P6" i="1" a="1"/>
  <c r="P6" i="1" s="1"/>
  <c r="R6" i="1" s="1"/>
  <c r="P268" i="1" a="1"/>
  <c r="P268" i="1" s="1"/>
  <c r="R268" i="1" s="1"/>
  <c r="P220" i="1" a="1"/>
  <c r="P220" i="1" s="1"/>
  <c r="R220" i="1" s="1"/>
  <c r="L9" i="1"/>
  <c r="L15" i="1"/>
  <c r="P37" i="1" a="1"/>
  <c r="P37" i="1" s="1"/>
  <c r="R37" i="1" s="1"/>
  <c r="P181" i="1" a="1"/>
  <c r="P181" i="1" s="1"/>
  <c r="R181" i="1" s="1"/>
  <c r="P82" i="1" a="1"/>
  <c r="P82" i="1" s="1"/>
  <c r="R82" i="1" s="1"/>
  <c r="M116" i="1"/>
  <c r="P245" i="1" a="1"/>
  <c r="P245" i="1" s="1"/>
  <c r="R245" i="1" s="1"/>
  <c r="L38" i="1"/>
  <c r="M294" i="1"/>
  <c r="N179" i="1"/>
  <c r="N16" i="1"/>
  <c r="N230" i="1"/>
  <c r="M304" i="1"/>
  <c r="P24" i="1" a="1"/>
  <c r="P24" i="1" s="1"/>
  <c r="R24" i="1" s="1"/>
  <c r="P47" i="1" a="1"/>
  <c r="P47" i="1" s="1"/>
  <c r="R47" i="1" s="1"/>
  <c r="L308" i="1"/>
  <c r="M269" i="1"/>
  <c r="M30" i="1"/>
  <c r="L264" i="1"/>
  <c r="N148" i="1"/>
  <c r="P58" i="1" a="1"/>
  <c r="P58" i="1" s="1"/>
  <c r="R58" i="1" s="1"/>
  <c r="M139" i="1"/>
  <c r="N167" i="1"/>
  <c r="P100" i="1" a="1"/>
  <c r="P100" i="1" s="1"/>
  <c r="R100" i="1" s="1"/>
  <c r="L198" i="1"/>
  <c r="L302" i="1"/>
  <c r="P137" i="1" a="1"/>
  <c r="P137" i="1" s="1"/>
  <c r="R137" i="1" s="1"/>
  <c r="M21" i="1"/>
  <c r="P131" i="1" a="1"/>
  <c r="P131" i="1" s="1"/>
  <c r="R131" i="1" s="1"/>
  <c r="M239" i="1"/>
  <c r="L255" i="1"/>
  <c r="L221" i="1"/>
  <c r="M209" i="1"/>
  <c r="P129" i="1" a="1"/>
  <c r="P129" i="1" s="1"/>
  <c r="R129" i="1" s="1"/>
  <c r="L321" i="1"/>
  <c r="P184" i="1" a="1"/>
  <c r="P184" i="1" s="1"/>
  <c r="R184" i="1" s="1"/>
  <c r="M235" i="1"/>
  <c r="M211" i="1"/>
  <c r="M34" i="1"/>
  <c r="M99" i="1"/>
  <c r="M119" i="1"/>
  <c r="P243" i="1" a="1"/>
  <c r="P243" i="1" s="1"/>
  <c r="R243" i="1" s="1"/>
  <c r="P186" i="1" a="1"/>
  <c r="P186" i="1" s="1"/>
  <c r="R186" i="1" s="1"/>
  <c r="N247" i="1"/>
  <c r="N152" i="1"/>
  <c r="M192" i="1"/>
  <c r="L10" i="1"/>
  <c r="L74" i="1"/>
  <c r="N114" i="1"/>
  <c r="L22" i="1"/>
  <c r="N209" i="1"/>
  <c r="P249" i="1" a="1"/>
  <c r="P249" i="1" s="1"/>
  <c r="R249" i="1" s="1"/>
  <c r="N321" i="1"/>
  <c r="L40" i="1"/>
  <c r="N184" i="1"/>
  <c r="N235" i="1"/>
  <c r="L175" i="1"/>
  <c r="P208" i="1" a="1"/>
  <c r="P208" i="1" s="1"/>
  <c r="R208" i="1" s="1"/>
  <c r="M35" i="1"/>
  <c r="M138" i="1"/>
  <c r="N211" i="1"/>
  <c r="M46" i="1"/>
  <c r="N132" i="1"/>
  <c r="M84" i="1"/>
  <c r="N168" i="1"/>
  <c r="M147" i="1"/>
  <c r="L165" i="1"/>
  <c r="M164" i="1"/>
  <c r="L163" i="1"/>
  <c r="L46" i="1"/>
  <c r="M132" i="1"/>
  <c r="L84" i="1"/>
  <c r="M168" i="1"/>
  <c r="M91" i="1"/>
  <c r="M186" i="1"/>
  <c r="M201" i="1"/>
  <c r="L260" i="1"/>
  <c r="N26" i="1"/>
  <c r="L102" i="1"/>
  <c r="N188" i="1"/>
  <c r="L209" i="1"/>
  <c r="L129" i="1"/>
  <c r="L25" i="1"/>
  <c r="L194" i="1"/>
  <c r="N6" i="1"/>
  <c r="N170" i="1"/>
  <c r="L184" i="1"/>
  <c r="P138" i="1" a="1"/>
  <c r="P138" i="1" s="1"/>
  <c r="R138" i="1" s="1"/>
  <c r="P173" i="1" a="1"/>
  <c r="P173" i="1" s="1"/>
  <c r="R173" i="1" s="1"/>
  <c r="L164" i="1"/>
  <c r="P85" i="1" a="1"/>
  <c r="P85" i="1" s="1"/>
  <c r="R85" i="1" s="1"/>
  <c r="P163" i="1" a="1"/>
  <c r="P163" i="1" s="1"/>
  <c r="L168" i="1"/>
  <c r="L91" i="1"/>
  <c r="M52" i="1"/>
  <c r="M263" i="1"/>
  <c r="M49" i="1"/>
  <c r="L89" i="1"/>
  <c r="L144" i="1"/>
  <c r="N313" i="1"/>
  <c r="M28" i="1"/>
  <c r="M242" i="1"/>
  <c r="P234" i="1" a="1"/>
  <c r="P234" i="1" s="1"/>
  <c r="R234" i="1" s="1"/>
  <c r="P80" i="1" a="1"/>
  <c r="P80" i="1" s="1"/>
  <c r="R80" i="1" s="1"/>
  <c r="P217" i="1" a="1"/>
  <c r="P217" i="1" s="1"/>
  <c r="R217" i="1" s="1"/>
  <c r="M190" i="1"/>
  <c r="P148" i="1" a="1"/>
  <c r="P148" i="1" s="1"/>
  <c r="R148" i="1" s="1"/>
  <c r="M167" i="1"/>
  <c r="L133" i="1"/>
  <c r="M207" i="1"/>
  <c r="P111" i="1" a="1"/>
  <c r="P111" i="1" s="1"/>
  <c r="R111" i="1" s="1"/>
  <c r="N69" i="1"/>
  <c r="P36" i="1" a="1"/>
  <c r="P36" i="1" s="1"/>
  <c r="R36" i="1" s="1"/>
  <c r="P226" i="1" a="1"/>
  <c r="P226" i="1" s="1"/>
  <c r="R226" i="1" s="1"/>
  <c r="M137" i="1"/>
  <c r="L108" i="1"/>
  <c r="P314" i="1" a="1"/>
  <c r="P314" i="1" s="1"/>
  <c r="R314" i="1" s="1"/>
  <c r="L113" i="1"/>
  <c r="L239" i="1"/>
  <c r="N99" i="1"/>
  <c r="L156" i="1"/>
  <c r="N243" i="1"/>
  <c r="N244" i="1"/>
  <c r="L186" i="1"/>
  <c r="M152" i="1"/>
  <c r="P178" i="1" a="1"/>
  <c r="P178" i="1" s="1"/>
  <c r="R178" i="1" s="1"/>
  <c r="P22" i="1" a="1"/>
  <c r="P22" i="1" s="1"/>
  <c r="R22" i="1" s="1"/>
  <c r="M195" i="1"/>
  <c r="L50" i="1"/>
  <c r="L249" i="1"/>
  <c r="P235" i="1" a="1"/>
  <c r="P235" i="1" s="1"/>
  <c r="R235" i="1" s="1"/>
  <c r="M175" i="1"/>
  <c r="M176" i="1"/>
  <c r="P211" i="1" a="1"/>
  <c r="P211" i="1" s="1"/>
  <c r="R211" i="1" s="1"/>
  <c r="P132" i="1" a="1"/>
  <c r="P132" i="1" s="1"/>
  <c r="R132" i="1" s="1"/>
  <c r="P168" i="1" a="1"/>
  <c r="P168" i="1" s="1"/>
  <c r="R168" i="1" s="1"/>
  <c r="N333" i="1"/>
  <c r="P91" i="1" a="1"/>
  <c r="P91" i="1" s="1"/>
  <c r="R91" i="1" s="1"/>
  <c r="N71" i="1"/>
  <c r="N73" i="1"/>
  <c r="M313" i="1"/>
  <c r="L28" i="1"/>
  <c r="M225" i="1"/>
  <c r="N234" i="1"/>
  <c r="L190" i="1"/>
  <c r="P56" i="1" a="1"/>
  <c r="P56" i="1" s="1"/>
  <c r="R56" i="1" s="1"/>
  <c r="M246" i="1"/>
  <c r="N42" i="1"/>
  <c r="P8" i="1" a="1"/>
  <c r="P8" i="1" s="1"/>
  <c r="R8" i="1" s="1"/>
  <c r="L100" i="1"/>
  <c r="N302" i="1"/>
  <c r="P51" i="1" a="1"/>
  <c r="P51" i="1" s="1"/>
  <c r="R51" i="1" s="1"/>
  <c r="P283" i="1" a="1"/>
  <c r="P283" i="1" s="1"/>
  <c r="R283" i="1" s="1"/>
  <c r="M108" i="1"/>
  <c r="M113" i="1"/>
  <c r="N103" i="1"/>
  <c r="P156" i="1" a="1"/>
  <c r="P156" i="1" s="1"/>
  <c r="R156" i="1" s="1"/>
  <c r="N187" i="1"/>
  <c r="M43" i="1"/>
  <c r="P192" i="1" a="1"/>
  <c r="P192" i="1" s="1"/>
  <c r="R192" i="1" s="1"/>
  <c r="N178" i="1"/>
  <c r="P97" i="1" a="1"/>
  <c r="P97" i="1" s="1"/>
  <c r="R97" i="1" s="1"/>
  <c r="N10" i="1"/>
  <c r="L240" i="1"/>
  <c r="L125" i="1"/>
  <c r="N22" i="1"/>
  <c r="L188" i="1"/>
  <c r="L72" i="1"/>
  <c r="N40" i="1"/>
  <c r="N194" i="1"/>
  <c r="L6" i="1"/>
  <c r="M279" i="1"/>
  <c r="M333" i="1"/>
  <c r="M71" i="1"/>
  <c r="L73" i="1"/>
  <c r="M163" i="1"/>
  <c r="L12" i="1"/>
  <c r="P197" i="1" a="1"/>
  <c r="P197" i="1" s="1"/>
  <c r="R197" i="1" s="1"/>
  <c r="M323" i="1"/>
  <c r="M180" i="1"/>
  <c r="N264" i="1"/>
  <c r="L225" i="1"/>
  <c r="P45" i="1" a="1"/>
  <c r="P45" i="1" s="1"/>
  <c r="R45" i="1" s="1"/>
  <c r="L121" i="1"/>
  <c r="N77" i="1"/>
  <c r="M217" i="1"/>
  <c r="N76" i="1"/>
  <c r="N58" i="1"/>
  <c r="N111" i="1"/>
  <c r="N87" i="1"/>
  <c r="N226" i="1"/>
  <c r="N305" i="1"/>
  <c r="M117" i="1"/>
  <c r="M57" i="1"/>
  <c r="N314" i="1"/>
  <c r="N255" i="1"/>
  <c r="L99" i="1"/>
  <c r="P247" i="1" a="1"/>
  <c r="P247" i="1" s="1"/>
  <c r="R247" i="1" s="1"/>
  <c r="M74" i="1"/>
  <c r="M129" i="1"/>
  <c r="N248" i="1"/>
  <c r="N5" i="1"/>
  <c r="N268" i="1"/>
  <c r="N35" i="1"/>
  <c r="P92" i="1" a="1"/>
  <c r="P92" i="1" s="1"/>
  <c r="R92" i="1" s="1"/>
  <c r="P1911" i="1" a="1"/>
  <c r="P1911" i="1" s="1"/>
  <c r="R1911" i="1" s="1"/>
  <c r="P1881" i="1" a="1"/>
  <c r="P1881" i="1" s="1"/>
  <c r="R1881" i="1" s="1"/>
  <c r="P1862" i="1" a="1"/>
  <c r="P1862" i="1" s="1"/>
  <c r="R1862" i="1" s="1"/>
  <c r="P1843" i="1" a="1"/>
  <c r="P1843" i="1" s="1"/>
  <c r="R1843" i="1" s="1"/>
  <c r="P1900" i="1" a="1"/>
  <c r="P1900" i="1" s="1"/>
  <c r="R1900" i="1" s="1"/>
  <c r="P1509" i="1" a="1"/>
  <c r="P1509" i="1" s="1"/>
  <c r="R1509" i="1" s="1"/>
  <c r="P1731" i="1" a="1"/>
  <c r="P1731" i="1" s="1"/>
  <c r="R1731" i="1" s="1"/>
  <c r="P1799" i="1" a="1"/>
  <c r="P1799" i="1" s="1"/>
  <c r="R1799" i="1" s="1"/>
  <c r="P1835" i="1" a="1"/>
  <c r="P1835" i="1" s="1"/>
  <c r="R1835" i="1" s="1"/>
  <c r="P1748" i="1" a="1"/>
  <c r="P1748" i="1" s="1"/>
  <c r="R1748" i="1" s="1"/>
  <c r="P1874" i="1" a="1"/>
  <c r="P1874" i="1" s="1"/>
  <c r="R1874" i="1" s="1"/>
  <c r="P1912" i="1" a="1"/>
  <c r="P1912" i="1" s="1"/>
  <c r="R1912" i="1" s="1"/>
  <c r="P1879" i="1" a="1"/>
  <c r="P1879" i="1" s="1"/>
  <c r="R1879" i="1" s="1"/>
  <c r="P1776" i="1" a="1"/>
  <c r="P1776" i="1" s="1"/>
  <c r="R1776" i="1" s="1"/>
  <c r="P1560" i="1" a="1"/>
  <c r="P1560" i="1" s="1"/>
  <c r="R1560" i="1" s="1"/>
  <c r="P1915" i="1" a="1"/>
  <c r="P1915" i="1" s="1"/>
  <c r="R1915" i="1" s="1"/>
  <c r="P1899" i="1" a="1"/>
  <c r="P1899" i="1" s="1"/>
  <c r="R1899" i="1" s="1"/>
  <c r="P1828" i="1" a="1"/>
  <c r="P1828" i="1" s="1"/>
  <c r="R1828" i="1" s="1"/>
  <c r="P1848" i="1" a="1"/>
  <c r="P1848" i="1" s="1"/>
  <c r="R1848" i="1" s="1"/>
  <c r="P1347" i="1" a="1"/>
  <c r="P1347" i="1" s="1"/>
  <c r="R1347" i="1" s="1"/>
  <c r="P1721" i="1" a="1"/>
  <c r="P1721" i="1" s="1"/>
  <c r="R1721" i="1" s="1"/>
  <c r="P1772" i="1" a="1"/>
  <c r="P1772" i="1" s="1"/>
  <c r="R1772" i="1" s="1"/>
  <c r="P1897" i="1" a="1"/>
  <c r="P1897" i="1" s="1"/>
  <c r="P1849" i="1" a="1"/>
  <c r="P1849" i="1" s="1"/>
  <c r="R1849" i="1" s="1"/>
  <c r="P1820" i="1" a="1"/>
  <c r="P1820" i="1" s="1"/>
  <c r="R1820" i="1" s="1"/>
  <c r="P1861" i="1" a="1"/>
  <c r="P1861" i="1" s="1"/>
  <c r="P1869" i="1" a="1"/>
  <c r="P1869" i="1" s="1"/>
  <c r="R1869" i="1" s="1"/>
  <c r="P1868" i="1" a="1"/>
  <c r="P1868" i="1" s="1"/>
  <c r="R1868" i="1" s="1"/>
  <c r="P1865" i="1" a="1"/>
  <c r="P1865" i="1" s="1"/>
  <c r="R1865" i="1" s="1"/>
  <c r="N1885" i="1"/>
  <c r="N1731" i="1"/>
  <c r="N1868" i="1"/>
  <c r="N1723" i="1"/>
  <c r="N1761" i="1"/>
  <c r="N1867" i="1"/>
  <c r="N1787" i="1"/>
  <c r="M1885" i="1"/>
  <c r="M1861" i="1"/>
  <c r="L1800" i="1"/>
  <c r="L1732" i="1"/>
  <c r="N1856" i="1"/>
  <c r="P1815" i="1" a="1"/>
  <c r="P1815" i="1" s="1"/>
  <c r="L1857" i="1"/>
  <c r="N1724" i="1"/>
  <c r="N1819" i="1"/>
  <c r="P1784" i="1" a="1"/>
  <c r="P1784" i="1" s="1"/>
  <c r="R1784" i="1" s="1"/>
  <c r="P1836" i="1" a="1"/>
  <c r="P1836" i="1" s="1"/>
  <c r="R1836" i="1" s="1"/>
  <c r="L1736" i="1"/>
  <c r="N1844" i="1"/>
  <c r="N1790" i="1"/>
  <c r="L1739" i="1"/>
  <c r="N1809" i="1"/>
  <c r="N1743" i="1"/>
  <c r="L1804" i="1"/>
  <c r="L1801" i="1"/>
  <c r="N1705" i="1"/>
  <c r="N1665" i="1"/>
  <c r="L1679" i="1"/>
  <c r="N1712" i="1"/>
  <c r="L1715" i="1"/>
  <c r="N1703" i="1"/>
  <c r="L1698" i="1"/>
  <c r="N1656" i="1"/>
  <c r="N1662" i="1"/>
  <c r="N1660" i="1"/>
  <c r="M1664" i="1"/>
  <c r="M1696" i="1"/>
  <c r="N1447" i="1"/>
  <c r="M1501" i="1"/>
  <c r="M1616" i="1"/>
  <c r="N1492" i="1"/>
  <c r="N1507" i="1"/>
  <c r="N1268" i="1"/>
  <c r="M1268" i="1"/>
  <c r="L1279" i="1"/>
  <c r="M1279" i="1"/>
  <c r="M1389" i="1"/>
  <c r="N1389" i="1"/>
  <c r="N1760" i="1"/>
  <c r="M1894" i="1"/>
  <c r="P1750" i="1" a="1"/>
  <c r="P1750" i="1" s="1"/>
  <c r="R1750" i="1" s="1"/>
  <c r="N1751" i="1"/>
  <c r="L1752" i="1"/>
  <c r="L1806" i="1"/>
  <c r="N1860" i="1"/>
  <c r="P1670" i="1" a="1"/>
  <c r="P1670" i="1" s="1"/>
  <c r="R1670" i="1" s="1"/>
  <c r="M1712" i="1"/>
  <c r="M1703" i="1"/>
  <c r="M1656" i="1"/>
  <c r="M1662" i="1"/>
  <c r="M1660" i="1"/>
  <c r="N1666" i="1"/>
  <c r="P1675" i="1" a="1"/>
  <c r="P1675" i="1" s="1"/>
  <c r="R1675" i="1" s="1"/>
  <c r="M1447" i="1"/>
  <c r="M1492" i="1"/>
  <c r="P1519" i="1" a="1"/>
  <c r="P1519" i="1" s="1"/>
  <c r="R1519" i="1" s="1"/>
  <c r="N1307" i="1"/>
  <c r="P1622" i="1" a="1"/>
  <c r="P1622" i="1" s="1"/>
  <c r="R1622" i="1" s="1"/>
  <c r="N1391" i="1"/>
  <c r="P1458" i="1" a="1"/>
  <c r="P1458" i="1" s="1"/>
  <c r="R1458" i="1" s="1"/>
  <c r="M1618" i="1"/>
  <c r="L1606" i="1"/>
  <c r="N1606" i="1"/>
  <c r="N1384" i="1"/>
  <c r="L1384" i="1"/>
  <c r="M1361" i="1"/>
  <c r="M1542" i="1"/>
  <c r="M1375" i="1"/>
  <c r="N1375" i="1"/>
  <c r="P1788" i="1" a="1"/>
  <c r="P1788" i="1" s="1"/>
  <c r="R1788" i="1" s="1"/>
  <c r="P1710" i="1" a="1"/>
  <c r="P1710" i="1" s="1"/>
  <c r="R1710" i="1" s="1"/>
  <c r="P1672" i="1" a="1"/>
  <c r="P1672" i="1" s="1"/>
  <c r="R1672" i="1" s="1"/>
  <c r="P1699" i="1" a="1"/>
  <c r="P1699" i="1" s="1"/>
  <c r="P1713" i="1" a="1"/>
  <c r="P1713" i="1" s="1"/>
  <c r="R1713" i="1" s="1"/>
  <c r="P1689" i="1" a="1"/>
  <c r="P1689" i="1" s="1"/>
  <c r="R1689" i="1" s="1"/>
  <c r="P1695" i="1" a="1"/>
  <c r="P1695" i="1" s="1"/>
  <c r="R1695" i="1" s="1"/>
  <c r="M1666" i="1"/>
  <c r="P1464" i="1" a="1"/>
  <c r="P1464" i="1" s="1"/>
  <c r="R1464" i="1" s="1"/>
  <c r="M1307" i="1"/>
  <c r="P1503" i="1" a="1"/>
  <c r="P1503" i="1" s="1"/>
  <c r="R1503" i="1" s="1"/>
  <c r="M1436" i="1"/>
  <c r="P1530" i="1" a="1"/>
  <c r="P1530" i="1" s="1"/>
  <c r="R1530" i="1" s="1"/>
  <c r="P1451" i="1" a="1"/>
  <c r="P1451" i="1" s="1"/>
  <c r="R1451" i="1" s="1"/>
  <c r="N1899" i="1"/>
  <c r="P1816" i="1" a="1"/>
  <c r="P1816" i="1" s="1"/>
  <c r="P1769" i="1" a="1"/>
  <c r="P1769" i="1" s="1"/>
  <c r="R1769" i="1" s="1"/>
  <c r="L1690" i="1"/>
  <c r="L1671" i="1"/>
  <c r="N1670" i="1"/>
  <c r="P1714" i="1" a="1"/>
  <c r="P1714" i="1" s="1"/>
  <c r="R1714" i="1" s="1"/>
  <c r="P1687" i="1" a="1"/>
  <c r="P1687" i="1" s="1"/>
  <c r="R1687" i="1" s="1"/>
  <c r="L1696" i="1"/>
  <c r="N1675" i="1"/>
  <c r="L1396" i="1"/>
  <c r="N1618" i="1"/>
  <c r="M1507" i="1"/>
  <c r="L1507" i="1"/>
  <c r="N1361" i="1"/>
  <c r="L1239" i="1"/>
  <c r="M1518" i="1"/>
  <c r="N1518" i="1"/>
  <c r="N1284" i="1"/>
  <c r="N1542" i="1"/>
  <c r="M1407" i="1"/>
  <c r="N1407" i="1"/>
  <c r="N1914" i="1"/>
  <c r="N1829" i="1"/>
  <c r="M1868" i="1"/>
  <c r="M1799" i="1"/>
  <c r="M1796" i="1"/>
  <c r="M1761" i="1"/>
  <c r="M1795" i="1"/>
  <c r="P1720" i="1" a="1"/>
  <c r="P1720" i="1" s="1"/>
  <c r="R1720" i="1" s="1"/>
  <c r="P1823" i="1" a="1"/>
  <c r="P1823" i="1" s="1"/>
  <c r="R1823" i="1" s="1"/>
  <c r="L1724" i="1"/>
  <c r="M1836" i="1"/>
  <c r="P1735" i="1" a="1"/>
  <c r="P1735" i="1" s="1"/>
  <c r="R1735" i="1" s="1"/>
  <c r="P1812" i="1" a="1"/>
  <c r="P1812" i="1" s="1"/>
  <c r="R1812" i="1" s="1"/>
  <c r="L1844" i="1"/>
  <c r="M1822" i="1"/>
  <c r="M1865" i="1"/>
  <c r="P1740" i="1" a="1"/>
  <c r="P1740" i="1" s="1"/>
  <c r="P1774" i="1" a="1"/>
  <c r="P1774" i="1" s="1"/>
  <c r="R1774" i="1" s="1"/>
  <c r="L1809" i="1"/>
  <c r="L1447" i="1"/>
  <c r="N1436" i="1"/>
  <c r="L1436" i="1"/>
  <c r="M1398" i="1"/>
  <c r="N1398" i="1"/>
  <c r="N1866" i="1"/>
  <c r="N1861" i="1"/>
  <c r="N1748" i="1"/>
  <c r="P1771" i="1" a="1"/>
  <c r="P1771" i="1" s="1"/>
  <c r="R1771" i="1" s="1"/>
  <c r="M1914" i="1"/>
  <c r="M1892" i="1"/>
  <c r="M1881" i="1"/>
  <c r="M1843" i="1"/>
  <c r="M1731" i="1"/>
  <c r="M1723" i="1"/>
  <c r="M1867" i="1"/>
  <c r="M1787" i="1"/>
  <c r="N1875" i="1"/>
  <c r="M1832" i="1"/>
  <c r="N1755" i="1"/>
  <c r="N1815" i="1"/>
  <c r="L1810" i="1"/>
  <c r="M1784" i="1"/>
  <c r="L1908" i="1"/>
  <c r="L1892" i="1"/>
  <c r="L1906" i="1"/>
  <c r="L1881" i="1"/>
  <c r="L1912" i="1"/>
  <c r="L1897" i="1"/>
  <c r="L1899" i="1"/>
  <c r="L1894" i="1"/>
  <c r="L1829" i="1"/>
  <c r="L1760" i="1"/>
  <c r="L1843" i="1"/>
  <c r="L1866" i="1"/>
  <c r="L1772" i="1"/>
  <c r="L1748" i="1"/>
  <c r="L1799" i="1"/>
  <c r="L1796" i="1"/>
  <c r="L1855" i="1"/>
  <c r="N1798" i="1"/>
  <c r="L1832" i="1"/>
  <c r="L1797" i="1"/>
  <c r="L1783" i="1"/>
  <c r="L1753" i="1"/>
  <c r="N1788" i="1"/>
  <c r="N1806" i="1"/>
  <c r="N1745" i="1"/>
  <c r="L1734" i="1"/>
  <c r="L1860" i="1"/>
  <c r="N1710" i="1"/>
  <c r="M1672" i="1"/>
  <c r="M1699" i="1"/>
  <c r="M1713" i="1"/>
  <c r="M1689" i="1"/>
  <c r="M1695" i="1"/>
  <c r="L1666" i="1"/>
  <c r="N1687" i="1"/>
  <c r="L1664" i="1"/>
  <c r="N1396" i="1"/>
  <c r="N1620" i="1"/>
  <c r="M1464" i="1"/>
  <c r="M1429" i="1"/>
  <c r="N1328" i="1"/>
  <c r="N1431" i="1"/>
  <c r="L1501" i="1"/>
  <c r="L1307" i="1"/>
  <c r="N1369" i="1"/>
  <c r="M1306" i="1"/>
  <c r="P1547" i="1" a="1"/>
  <c r="P1547" i="1" s="1"/>
  <c r="P1384" i="1" a="1"/>
  <c r="P1384" i="1" s="1"/>
  <c r="R1384" i="1" s="1"/>
  <c r="M1594" i="1"/>
  <c r="M1372" i="1"/>
  <c r="P1445" i="1" a="1"/>
  <c r="P1445" i="1" s="1"/>
  <c r="R1445" i="1" s="1"/>
  <c r="P1256" i="1" a="1"/>
  <c r="P1256" i="1" s="1"/>
  <c r="R1256" i="1" s="1"/>
  <c r="P1337" i="1" a="1"/>
  <c r="P1337" i="1" s="1"/>
  <c r="R1337" i="1" s="1"/>
  <c r="M1558" i="1"/>
  <c r="N1558" i="1"/>
  <c r="P1647" i="1" a="1"/>
  <c r="P1647" i="1" s="1"/>
  <c r="R1647" i="1" s="1"/>
  <c r="P1359" i="1" a="1"/>
  <c r="P1359" i="1" s="1"/>
  <c r="R1359" i="1" s="1"/>
  <c r="P1629" i="1" a="1"/>
  <c r="P1629" i="1" s="1"/>
  <c r="R1629" i="1" s="1"/>
  <c r="L1562" i="1"/>
  <c r="N1897" i="1"/>
  <c r="M1912" i="1"/>
  <c r="L1813" i="1"/>
  <c r="N1795" i="1"/>
  <c r="L1747" i="1"/>
  <c r="M1841" i="1"/>
  <c r="N1818" i="1"/>
  <c r="N1784" i="1"/>
  <c r="L1793" i="1"/>
  <c r="M1773" i="1"/>
  <c r="N1757" i="1"/>
  <c r="N1822" i="1"/>
  <c r="L1728" i="1"/>
  <c r="M1788" i="1"/>
  <c r="N1811" i="1"/>
  <c r="N1756" i="1"/>
  <c r="L1749" i="1"/>
  <c r="L1853" i="1"/>
  <c r="M1710" i="1"/>
  <c r="L1653" i="1"/>
  <c r="L1701" i="1"/>
  <c r="L1681" i="1"/>
  <c r="L1685" i="1"/>
  <c r="L1682" i="1"/>
  <c r="N1686" i="1"/>
  <c r="N1676" i="1"/>
  <c r="M1687" i="1"/>
  <c r="L1321" i="1"/>
  <c r="M1620" i="1"/>
  <c r="L1494" i="1"/>
  <c r="M1431" i="1"/>
  <c r="N1397" i="1"/>
  <c r="N1470" i="1"/>
  <c r="L1422" i="1"/>
  <c r="L1574" i="1"/>
  <c r="N1489" i="1"/>
  <c r="M1369" i="1"/>
  <c r="P1235" i="1" a="1"/>
  <c r="P1235" i="1" s="1"/>
  <c r="L1645" i="1"/>
  <c r="N1452" i="1"/>
  <c r="L1264" i="1"/>
  <c r="M1264" i="1"/>
  <c r="N1502" i="1"/>
  <c r="L1474" i="1"/>
  <c r="N1239" i="1"/>
  <c r="P1493" i="1" a="1"/>
  <c r="P1493" i="1" s="1"/>
  <c r="R1493" i="1" s="1"/>
  <c r="L1558" i="1"/>
  <c r="P1444" i="1" a="1"/>
  <c r="P1444" i="1" s="1"/>
  <c r="R1444" i="1" s="1"/>
  <c r="M1344" i="1"/>
  <c r="N1344" i="1"/>
  <c r="M1568" i="1"/>
  <c r="N1568" i="1"/>
  <c r="N1908" i="1"/>
  <c r="N1906" i="1"/>
  <c r="N1772" i="1"/>
  <c r="L1808" i="1"/>
  <c r="N1851" i="1"/>
  <c r="P1832" i="1" a="1"/>
  <c r="P1832" i="1" s="1"/>
  <c r="R1832" i="1" s="1"/>
  <c r="N1671" i="1"/>
  <c r="L1697" i="1"/>
  <c r="M1676" i="1"/>
  <c r="L1655" i="1"/>
  <c r="N1696" i="1"/>
  <c r="L1400" i="1"/>
  <c r="M1470" i="1"/>
  <c r="N1616" i="1"/>
  <c r="L1639" i="1"/>
  <c r="L1587" i="1"/>
  <c r="M1452" i="1"/>
  <c r="P1641" i="1" a="1"/>
  <c r="P1641" i="1" s="1"/>
  <c r="R1641" i="1" s="1"/>
  <c r="L1401" i="1"/>
  <c r="M1502" i="1"/>
  <c r="M1384" i="1"/>
  <c r="N1594" i="1"/>
  <c r="P1504" i="1" a="1"/>
  <c r="P1504" i="1" s="1"/>
  <c r="P1298" i="1" a="1"/>
  <c r="P1298" i="1" s="1"/>
  <c r="R1298" i="1" s="1"/>
  <c r="P1600" i="1" a="1"/>
  <c r="P1600" i="1" s="1"/>
  <c r="R1600" i="1" s="1"/>
  <c r="L1619" i="1"/>
  <c r="P1317" i="1" a="1"/>
  <c r="P1317" i="1" s="1"/>
  <c r="R1317" i="1" s="1"/>
  <c r="P1412" i="1" a="1"/>
  <c r="P1412" i="1" s="1"/>
  <c r="R1412" i="1" s="1"/>
  <c r="P1315" i="1" a="1"/>
  <c r="P1315" i="1" s="1"/>
  <c r="R1315" i="1" s="1"/>
  <c r="M1313" i="1"/>
  <c r="P1482" i="1" a="1"/>
  <c r="P1482" i="1" s="1"/>
  <c r="R1482" i="1" s="1"/>
  <c r="P1246" i="1" a="1"/>
  <c r="P1246" i="1" s="1"/>
  <c r="R1246" i="1" s="1"/>
  <c r="M1391" i="1"/>
  <c r="M1606" i="1"/>
  <c r="P1513" i="1" a="1"/>
  <c r="P1513" i="1" s="1"/>
  <c r="N1381" i="1"/>
  <c r="M1619" i="1"/>
  <c r="N1603" i="1"/>
  <c r="M1254" i="1"/>
  <c r="M1562" i="1"/>
  <c r="N1522" i="1"/>
  <c r="M1479" i="1"/>
  <c r="M1363" i="1"/>
  <c r="N1608" i="1"/>
  <c r="P1283" i="1" a="1"/>
  <c r="P1283" i="1" s="1"/>
  <c r="R1283" i="1" s="1"/>
  <c r="P1508" i="1" a="1"/>
  <c r="P1508" i="1" s="1"/>
  <c r="R1508" i="1" s="1"/>
  <c r="M1642" i="1"/>
  <c r="P1480" i="1" a="1"/>
  <c r="P1480" i="1" s="1"/>
  <c r="R1480" i="1" s="1"/>
  <c r="N1420" i="1"/>
  <c r="M1523" i="1"/>
  <c r="P1548" i="1" a="1"/>
  <c r="P1548" i="1" s="1"/>
  <c r="R1548" i="1" s="1"/>
  <c r="M1625" i="1"/>
  <c r="M1506" i="1"/>
  <c r="P1267" i="1" a="1"/>
  <c r="P1267" i="1" s="1"/>
  <c r="R1267" i="1" s="1"/>
  <c r="N1363" i="1"/>
  <c r="P1456" i="1" a="1"/>
  <c r="P1456" i="1" s="1"/>
  <c r="R1456" i="1" s="1"/>
  <c r="L1341" i="1"/>
  <c r="M1341" i="1"/>
  <c r="N1341" i="1"/>
  <c r="L1439" i="1"/>
  <c r="M1439" i="1"/>
  <c r="N1439" i="1"/>
  <c r="P1449" i="1" a="1"/>
  <c r="P1449" i="1" s="1"/>
  <c r="R1449" i="1" s="1"/>
  <c r="M1327" i="1"/>
  <c r="N1327" i="1"/>
  <c r="M1366" i="1"/>
  <c r="N1366" i="1"/>
  <c r="M1378" i="1"/>
  <c r="N1378" i="1"/>
  <c r="M1353" i="1"/>
  <c r="N1353" i="1"/>
  <c r="M1524" i="1"/>
  <c r="N1524" i="1"/>
  <c r="M1571" i="1"/>
  <c r="N1571" i="1"/>
  <c r="L1351" i="1"/>
  <c r="M1351" i="1"/>
  <c r="P1636" i="1" a="1"/>
  <c r="P1636" i="1" s="1"/>
  <c r="R1636" i="1" s="1"/>
  <c r="P1269" i="1" a="1"/>
  <c r="P1269" i="1" s="1"/>
  <c r="R1269" i="1" s="1"/>
  <c r="P1356" i="1" a="1"/>
  <c r="P1356" i="1" s="1"/>
  <c r="R1356" i="1" s="1"/>
  <c r="P1287" i="1" a="1"/>
  <c r="P1287" i="1" s="1"/>
  <c r="R1287" i="1" s="1"/>
  <c r="L1407" i="1"/>
  <c r="L1642" i="1"/>
  <c r="P1644" i="1" a="1"/>
  <c r="P1644" i="1" s="1"/>
  <c r="R1644" i="1" s="1"/>
  <c r="P1272" i="1" a="1"/>
  <c r="P1272" i="1" s="1"/>
  <c r="R1272" i="1" s="1"/>
  <c r="N1585" i="1"/>
  <c r="L1344" i="1"/>
  <c r="L1523" i="1"/>
  <c r="P1388" i="1" a="1"/>
  <c r="P1388" i="1" s="1"/>
  <c r="R1388" i="1" s="1"/>
  <c r="P1362" i="1" a="1"/>
  <c r="P1362" i="1" s="1"/>
  <c r="R1362" i="1" s="1"/>
  <c r="L1568" i="1"/>
  <c r="P1577" i="1" a="1"/>
  <c r="P1577" i="1" s="1"/>
  <c r="R1577" i="1" s="1"/>
  <c r="L1398" i="1"/>
  <c r="M1383" i="1"/>
  <c r="N1383" i="1"/>
  <c r="M1596" i="1"/>
  <c r="N1596" i="1"/>
  <c r="M1628" i="1"/>
  <c r="N1628" i="1"/>
  <c r="M1595" i="1"/>
  <c r="N1595" i="1"/>
  <c r="M1510" i="1"/>
  <c r="N1510" i="1"/>
  <c r="M1385" i="1"/>
  <c r="N1385" i="1"/>
  <c r="M1497" i="1"/>
  <c r="N1497" i="1"/>
  <c r="M1427" i="1"/>
  <c r="N1427" i="1"/>
  <c r="M1386" i="1"/>
  <c r="N1386" i="1"/>
  <c r="M1367" i="1"/>
  <c r="N1367" i="1"/>
  <c r="M1455" i="1"/>
  <c r="N1455" i="1"/>
  <c r="P1576" i="1" a="1"/>
  <c r="P1576" i="1" s="1"/>
  <c r="R1576" i="1" s="1"/>
  <c r="L1327" i="1"/>
  <c r="P1583" i="1" a="1"/>
  <c r="P1583" i="1" s="1"/>
  <c r="R1583" i="1" s="1"/>
  <c r="L1366" i="1"/>
  <c r="P1563" i="1" a="1"/>
  <c r="P1563" i="1" s="1"/>
  <c r="R1563" i="1" s="1"/>
  <c r="L1378" i="1"/>
  <c r="P1430" i="1" a="1"/>
  <c r="P1430" i="1" s="1"/>
  <c r="R1430" i="1" s="1"/>
  <c r="L1353" i="1"/>
  <c r="P1259" i="1" a="1"/>
  <c r="P1259" i="1" s="1"/>
  <c r="R1259" i="1" s="1"/>
  <c r="L1524" i="1"/>
  <c r="P1443" i="1" a="1"/>
  <c r="P1443" i="1" s="1"/>
  <c r="R1443" i="1" s="1"/>
  <c r="L1571" i="1"/>
  <c r="P1258" i="1" a="1"/>
  <c r="P1258" i="1" s="1"/>
  <c r="R1258" i="1" s="1"/>
  <c r="L1625" i="1"/>
  <c r="P1424" i="1" a="1"/>
  <c r="P1424" i="1" s="1"/>
  <c r="R1424" i="1" s="1"/>
  <c r="L1506" i="1"/>
  <c r="L1371" i="1"/>
  <c r="P1423" i="1" a="1"/>
  <c r="P1423" i="1" s="1"/>
  <c r="R1423" i="1" s="1"/>
  <c r="P1303" i="1" a="1"/>
  <c r="P1303" i="1" s="1"/>
  <c r="R1303" i="1" s="1"/>
  <c r="P1263" i="1" a="1"/>
  <c r="P1263" i="1" s="1"/>
  <c r="R1263" i="1" s="1"/>
  <c r="M1235" i="1"/>
  <c r="M1322" i="1"/>
  <c r="M1441" i="1"/>
  <c r="L1512" i="1"/>
  <c r="L1349" i="1"/>
  <c r="M1300" i="1"/>
  <c r="L1268" i="1"/>
  <c r="L1387" i="1"/>
  <c r="M1334" i="1"/>
  <c r="L1254" i="1"/>
  <c r="L1432" i="1"/>
  <c r="M1315" i="1"/>
  <c r="N1313" i="1"/>
  <c r="L1479" i="1"/>
  <c r="L1483" i="1"/>
  <c r="L1578" i="1"/>
  <c r="L1608" i="1"/>
  <c r="P1294" i="1" a="1"/>
  <c r="P1294" i="1" s="1"/>
  <c r="R1294" i="1" s="1"/>
  <c r="L1383" i="1"/>
  <c r="P1516" i="1" a="1"/>
  <c r="P1516" i="1" s="1"/>
  <c r="R1516" i="1" s="1"/>
  <c r="L1596" i="1"/>
  <c r="P1345" i="1" a="1"/>
  <c r="P1345" i="1" s="1"/>
  <c r="R1345" i="1" s="1"/>
  <c r="L1628" i="1"/>
  <c r="P1255" i="1" a="1"/>
  <c r="P1255" i="1" s="1"/>
  <c r="R1255" i="1" s="1"/>
  <c r="L1595" i="1"/>
  <c r="P1539" i="1" a="1"/>
  <c r="P1539" i="1" s="1"/>
  <c r="R1539" i="1" s="1"/>
  <c r="L1510" i="1"/>
  <c r="P1466" i="1" a="1"/>
  <c r="P1466" i="1" s="1"/>
  <c r="R1466" i="1" s="1"/>
  <c r="L1385" i="1"/>
  <c r="P1318" i="1" a="1"/>
  <c r="P1318" i="1" s="1"/>
  <c r="R1318" i="1" s="1"/>
  <c r="L1497" i="1"/>
  <c r="P1593" i="1" a="1"/>
  <c r="P1593" i="1" s="1"/>
  <c r="R1593" i="1" s="1"/>
  <c r="L1427" i="1"/>
  <c r="P1592" i="1" a="1"/>
  <c r="P1592" i="1" s="1"/>
  <c r="R1592" i="1" s="1"/>
  <c r="L1386" i="1"/>
  <c r="P1590" i="1" a="1"/>
  <c r="P1590" i="1" s="1"/>
  <c r="R1590" i="1" s="1"/>
  <c r="L1367" i="1"/>
  <c r="P1419" i="1" a="1"/>
  <c r="P1419" i="1" s="1"/>
  <c r="R1419" i="1" s="1"/>
  <c r="L1455" i="1"/>
  <c r="L1330" i="1"/>
  <c r="P1439" i="1" a="1"/>
  <c r="P1439" i="1" s="1"/>
  <c r="R1439" i="1" s="1"/>
  <c r="M1408" i="1"/>
  <c r="N1408" i="1"/>
  <c r="L1573" i="1"/>
  <c r="M1573" i="1"/>
  <c r="N1573" i="1"/>
  <c r="M1417" i="1"/>
  <c r="L1312" i="1"/>
  <c r="L1337" i="1"/>
  <c r="M1381" i="1"/>
  <c r="L1631" i="1"/>
  <c r="L1629" i="1"/>
  <c r="M1603" i="1"/>
  <c r="N1240" i="1"/>
  <c r="L1472" i="1"/>
  <c r="L1535" i="1"/>
  <c r="M1522" i="1"/>
  <c r="L1527" i="1"/>
  <c r="L1324" i="1"/>
  <c r="P1295" i="1" a="1"/>
  <c r="P1295" i="1" s="1"/>
  <c r="R1295" i="1" s="1"/>
  <c r="P1557" i="1" a="1"/>
  <c r="P1557" i="1" s="1"/>
  <c r="R1557" i="1" s="1"/>
  <c r="L1267" i="1"/>
  <c r="M1267" i="1"/>
  <c r="N1267" i="1"/>
  <c r="P1271" i="1" a="1"/>
  <c r="P1271" i="1" s="1"/>
  <c r="R1271" i="1" s="1"/>
  <c r="L1408" i="1"/>
  <c r="P1442" i="1" a="1"/>
  <c r="P1442" i="1" s="1"/>
  <c r="R1442" i="1" s="1"/>
  <c r="P1244" i="1" a="1"/>
  <c r="P1244" i="1" s="1"/>
  <c r="R1244" i="1" s="1"/>
  <c r="P1288" i="1" a="1"/>
  <c r="P1288" i="1" s="1"/>
  <c r="R1288" i="1" s="1"/>
  <c r="M1331" i="1"/>
  <c r="N1441" i="1"/>
  <c r="M1474" i="1"/>
  <c r="L1545" i="1"/>
  <c r="L1338" i="1"/>
  <c r="N1300" i="1"/>
  <c r="M1284" i="1"/>
  <c r="L1515" i="1"/>
  <c r="L1440" i="1"/>
  <c r="N1334" i="1"/>
  <c r="M1240" i="1"/>
  <c r="L1285" i="1"/>
  <c r="L1500" i="1"/>
  <c r="N1315" i="1"/>
  <c r="M1420" i="1"/>
  <c r="L1499" i="1"/>
  <c r="L1286" i="1"/>
  <c r="M1626" i="1"/>
  <c r="P1276" i="1" a="1"/>
  <c r="P1276" i="1" s="1"/>
  <c r="R1276" i="1" s="1"/>
  <c r="P1290" i="1" a="1"/>
  <c r="P1290" i="1" s="1"/>
  <c r="L1274" i="1"/>
  <c r="M1395" i="1"/>
  <c r="L1449" i="1"/>
  <c r="M1449" i="1"/>
  <c r="N1449" i="1"/>
  <c r="L1247" i="1"/>
  <c r="L1533" i="1"/>
  <c r="N1301" i="1"/>
  <c r="P1390" i="1" a="1"/>
  <c r="P1390" i="1" s="1"/>
  <c r="R1390" i="1" s="1"/>
  <c r="L1297" i="1"/>
  <c r="N1346" i="1"/>
  <c r="P1573" i="1" a="1"/>
  <c r="P1573" i="1" s="1"/>
  <c r="R1573" i="1" s="1"/>
  <c r="P1292" i="1" a="1"/>
  <c r="P1292" i="1" s="1"/>
  <c r="R1292" i="1" s="1"/>
  <c r="P1373" i="1" a="1"/>
  <c r="P1373" i="1" s="1"/>
  <c r="R1373" i="1" s="1"/>
  <c r="P1245" i="1" a="1"/>
  <c r="P1245" i="1" s="1"/>
  <c r="R1245" i="1" s="1"/>
  <c r="P1394" i="1" a="1"/>
  <c r="P1394" i="1" s="1"/>
  <c r="R1394" i="1" s="1"/>
  <c r="P1543" i="1" a="1"/>
  <c r="P1543" i="1" s="1"/>
  <c r="P1538" i="1" a="1"/>
  <c r="P1538" i="1" s="1"/>
  <c r="P1649" i="1" a="1"/>
  <c r="P1649" i="1" s="1"/>
  <c r="R1649" i="1" s="1"/>
  <c r="P1393" i="1" a="1"/>
  <c r="P1393" i="1" s="1"/>
  <c r="R1393" i="1" s="1"/>
  <c r="P1261" i="1" a="1"/>
  <c r="P1261" i="1" s="1"/>
  <c r="R1261" i="1" s="1"/>
  <c r="P1411" i="1" a="1"/>
  <c r="P1411" i="1" s="1"/>
  <c r="R1411" i="1" s="1"/>
  <c r="P1453" i="1" a="1"/>
  <c r="P1453" i="1" s="1"/>
  <c r="R1453" i="1" s="1"/>
  <c r="P1243" i="1" a="1"/>
  <c r="P1243" i="1" s="1"/>
  <c r="R1243" i="1" s="1"/>
  <c r="N1404" i="1"/>
  <c r="P1191" i="1" a="1"/>
  <c r="P1191" i="1" s="1"/>
  <c r="R1191" i="1" s="1"/>
  <c r="L1508" i="1"/>
  <c r="N1490" i="1"/>
  <c r="P1371" i="1" a="1"/>
  <c r="P1371" i="1" s="1"/>
  <c r="R1371" i="1" s="1"/>
  <c r="L1546" i="1"/>
  <c r="L1250" i="1"/>
  <c r="L1584" i="1"/>
  <c r="L1484" i="1"/>
  <c r="L1520" i="1"/>
  <c r="L1311" i="1"/>
  <c r="L1352" i="1"/>
  <c r="L1551" i="1"/>
  <c r="L1448" i="1"/>
  <c r="L1428" i="1"/>
  <c r="L1565" i="1"/>
  <c r="L1281" i="1"/>
  <c r="L1237" i="1"/>
  <c r="L1537" i="1"/>
  <c r="M1404" i="1"/>
  <c r="L1485" i="1"/>
  <c r="N1461" i="1"/>
  <c r="P1589" i="1" a="1"/>
  <c r="P1589" i="1" s="1"/>
  <c r="R1589" i="1" s="1"/>
  <c r="L1487" i="1"/>
  <c r="L1296" i="1"/>
  <c r="P1223" i="1" a="1"/>
  <c r="P1223" i="1" s="1"/>
  <c r="R1223" i="1" s="1"/>
  <c r="P1202" i="1" a="1"/>
  <c r="P1202" i="1" s="1"/>
  <c r="R1202" i="1" s="1"/>
  <c r="L1202" i="1"/>
  <c r="M1169" i="1"/>
  <c r="P1173" i="1" a="1"/>
  <c r="P1173" i="1" s="1"/>
  <c r="R1173" i="1" s="1"/>
  <c r="P1221" i="1" a="1"/>
  <c r="P1221" i="1" s="1"/>
  <c r="R1221" i="1" s="1"/>
  <c r="P1111" i="1" a="1"/>
  <c r="P1111" i="1" s="1"/>
  <c r="R1111" i="1" s="1"/>
  <c r="P1544" i="1" a="1"/>
  <c r="P1544" i="1" s="1"/>
  <c r="R1544" i="1" s="1"/>
  <c r="P1446" i="1" a="1"/>
  <c r="P1446" i="1" s="1"/>
  <c r="R1446" i="1" s="1"/>
  <c r="M1465" i="1"/>
  <c r="L1395" i="1"/>
  <c r="N1292" i="1"/>
  <c r="N1550" i="1"/>
  <c r="N1373" i="1"/>
  <c r="N1442" i="1"/>
  <c r="N1245" i="1"/>
  <c r="N1303" i="1"/>
  <c r="N1394" i="1"/>
  <c r="N1248" i="1"/>
  <c r="N1543" i="1"/>
  <c r="N1262" i="1"/>
  <c r="N1538" i="1"/>
  <c r="N1244" i="1"/>
  <c r="N1649" i="1"/>
  <c r="N1263" i="1"/>
  <c r="N1393" i="1"/>
  <c r="N1308" i="1"/>
  <c r="N1261" i="1"/>
  <c r="N1486" i="1"/>
  <c r="N1411" i="1"/>
  <c r="N1288" i="1"/>
  <c r="N1453" i="1"/>
  <c r="N1314" i="1"/>
  <c r="N1243" i="1"/>
  <c r="N1348" i="1"/>
  <c r="N1340" i="1"/>
  <c r="N1365" i="1"/>
  <c r="M1531" i="1"/>
  <c r="M1459" i="1"/>
  <c r="N1459" i="1"/>
  <c r="P1602" i="1" a="1"/>
  <c r="P1602" i="1" s="1"/>
  <c r="R1602" i="1" s="1"/>
  <c r="M1632" i="1"/>
  <c r="M1467" i="1"/>
  <c r="N1467" i="1"/>
  <c r="N1160" i="1"/>
  <c r="M1190" i="1"/>
  <c r="N1190" i="1"/>
  <c r="M1174" i="1"/>
  <c r="L1481" i="1"/>
  <c r="M1292" i="1"/>
  <c r="M1550" i="1"/>
  <c r="M1373" i="1"/>
  <c r="M1442" i="1"/>
  <c r="M1245" i="1"/>
  <c r="M1303" i="1"/>
  <c r="M1394" i="1"/>
  <c r="M1248" i="1"/>
  <c r="M1543" i="1"/>
  <c r="M1262" i="1"/>
  <c r="M1538" i="1"/>
  <c r="M1244" i="1"/>
  <c r="M1649" i="1"/>
  <c r="M1263" i="1"/>
  <c r="M1393" i="1"/>
  <c r="M1308" i="1"/>
  <c r="M1261" i="1"/>
  <c r="M1486" i="1"/>
  <c r="M1411" i="1"/>
  <c r="M1288" i="1"/>
  <c r="M1453" i="1"/>
  <c r="M1314" i="1"/>
  <c r="M1243" i="1"/>
  <c r="M1348" i="1"/>
  <c r="L1404" i="1"/>
  <c r="L1491" i="1"/>
  <c r="L1459" i="1"/>
  <c r="L1467" i="1"/>
  <c r="P1325" i="1" a="1"/>
  <c r="P1325" i="1" s="1"/>
  <c r="L1190" i="1"/>
  <c r="P1167" i="1" a="1"/>
  <c r="P1167" i="1" s="1"/>
  <c r="R1167" i="1" s="1"/>
  <c r="P1252" i="1" a="1"/>
  <c r="P1252" i="1" s="1"/>
  <c r="R1252" i="1" s="1"/>
  <c r="L1280" i="1"/>
  <c r="N1636" i="1"/>
  <c r="M1544" i="1"/>
  <c r="P1477" i="1" a="1"/>
  <c r="P1477" i="1" s="1"/>
  <c r="R1477" i="1" s="1"/>
  <c r="L1461" i="1"/>
  <c r="M1289" i="1"/>
  <c r="M1241" i="1"/>
  <c r="P1567" i="1" a="1"/>
  <c r="P1567" i="1" s="1"/>
  <c r="R1567" i="1" s="1"/>
  <c r="L1567" i="1"/>
  <c r="P1099" i="1" a="1"/>
  <c r="P1099" i="1" s="1"/>
  <c r="R1099" i="1" s="1"/>
  <c r="P1184" i="1" a="1"/>
  <c r="P1184" i="1" s="1"/>
  <c r="R1184" i="1" s="1"/>
  <c r="P1147" i="1" a="1"/>
  <c r="P1147" i="1" s="1"/>
  <c r="R1147" i="1" s="1"/>
  <c r="L1498" i="1"/>
  <c r="N1351" i="1"/>
  <c r="M1371" i="1"/>
  <c r="N1297" i="1"/>
  <c r="L1624" i="1"/>
  <c r="M1250" i="1"/>
  <c r="M1584" i="1"/>
  <c r="M1484" i="1"/>
  <c r="M1520" i="1"/>
  <c r="M1311" i="1"/>
  <c r="M1352" i="1"/>
  <c r="M1551" i="1"/>
  <c r="M1448" i="1"/>
  <c r="M1428" i="1"/>
  <c r="M1565" i="1"/>
  <c r="M1281" i="1"/>
  <c r="M1237" i="1"/>
  <c r="M1537" i="1"/>
  <c r="L1615" i="1"/>
  <c r="N1491" i="1"/>
  <c r="N1601" i="1"/>
  <c r="P1289" i="1" a="1"/>
  <c r="P1289" i="1" s="1"/>
  <c r="R1289" i="1" s="1"/>
  <c r="L1554" i="1"/>
  <c r="P1241" i="1" a="1"/>
  <c r="P1241" i="1" s="1"/>
  <c r="R1241" i="1" s="1"/>
  <c r="L1627" i="1"/>
  <c r="N1257" i="1"/>
  <c r="M1487" i="1"/>
  <c r="L1566" i="1"/>
  <c r="L1152" i="1"/>
  <c r="N1152" i="1"/>
  <c r="M1202" i="1"/>
  <c r="P1103" i="1" a="1"/>
  <c r="P1103" i="1" s="1"/>
  <c r="P1100" i="1" a="1"/>
  <c r="P1100" i="1" s="1"/>
  <c r="R1100" i="1" s="1"/>
  <c r="P1096" i="1" a="1"/>
  <c r="P1096" i="1" s="1"/>
  <c r="R1096" i="1" s="1"/>
  <c r="L1521" i="1"/>
  <c r="N1274" i="1"/>
  <c r="L1326" i="1"/>
  <c r="M1601" i="1"/>
  <c r="L1278" i="1"/>
  <c r="M1340" i="1"/>
  <c r="M1365" i="1"/>
  <c r="M1257" i="1"/>
  <c r="M1611" i="1"/>
  <c r="N1611" i="1"/>
  <c r="P1566" i="1" a="1"/>
  <c r="P1566" i="1" s="1"/>
  <c r="N1374" i="1"/>
  <c r="M1160" i="1"/>
  <c r="P1107" i="1" a="1"/>
  <c r="P1107" i="1" s="1"/>
  <c r="R1107" i="1" s="1"/>
  <c r="P1174" i="1" a="1"/>
  <c r="P1174" i="1" s="1"/>
  <c r="R1174" i="1" s="1"/>
  <c r="M1125" i="1"/>
  <c r="P1105" i="1" a="1"/>
  <c r="P1105" i="1" s="1"/>
  <c r="R1105" i="1" s="1"/>
  <c r="M1226" i="1"/>
  <c r="M1204" i="1"/>
  <c r="N1218" i="1"/>
  <c r="M1196" i="1"/>
  <c r="L1133" i="1"/>
  <c r="M1133" i="1"/>
  <c r="N1133" i="1"/>
  <c r="P1220" i="1" a="1"/>
  <c r="P1220" i="1" s="1"/>
  <c r="R1220" i="1" s="1"/>
  <c r="N1092" i="1"/>
  <c r="L1232" i="1"/>
  <c r="N1185" i="1"/>
  <c r="N1219" i="1"/>
  <c r="M1148" i="1"/>
  <c r="P1208" i="1" a="1"/>
  <c r="P1208" i="1" s="1"/>
  <c r="M1183" i="1"/>
  <c r="P1163" i="1" a="1"/>
  <c r="P1163" i="1" s="1"/>
  <c r="R1163" i="1" s="1"/>
  <c r="M1218" i="1"/>
  <c r="L1227" i="1"/>
  <c r="L1154" i="1"/>
  <c r="P1131" i="1" a="1"/>
  <c r="P1131" i="1" s="1"/>
  <c r="R1131" i="1" s="1"/>
  <c r="P1178" i="1" a="1"/>
  <c r="P1178" i="1" s="1"/>
  <c r="R1178" i="1" s="1"/>
  <c r="L1082" i="1"/>
  <c r="M1082" i="1"/>
  <c r="N1082" i="1"/>
  <c r="M1083" i="1"/>
  <c r="N1083" i="1"/>
  <c r="L975" i="1"/>
  <c r="M975" i="1"/>
  <c r="N975" i="1"/>
  <c r="L1029" i="1"/>
  <c r="M1029" i="1"/>
  <c r="N1029" i="1"/>
  <c r="N1157" i="1"/>
  <c r="M1184" i="1"/>
  <c r="N1174" i="1"/>
  <c r="N1191" i="1"/>
  <c r="M1120" i="1"/>
  <c r="N1173" i="1"/>
  <c r="M1233" i="1"/>
  <c r="M1206" i="1"/>
  <c r="L1125" i="1"/>
  <c r="M1097" i="1"/>
  <c r="M1228" i="1"/>
  <c r="N1144" i="1"/>
  <c r="P1224" i="1" a="1"/>
  <c r="P1224" i="1" s="1"/>
  <c r="R1224" i="1" s="1"/>
  <c r="P1092" i="1" a="1"/>
  <c r="P1092" i="1" s="1"/>
  <c r="R1092" i="1" s="1"/>
  <c r="P1104" i="1" a="1"/>
  <c r="P1104" i="1" s="1"/>
  <c r="R1104" i="1" s="1"/>
  <c r="P1219" i="1" a="1"/>
  <c r="P1219" i="1" s="1"/>
  <c r="R1219" i="1" s="1"/>
  <c r="L1226" i="1"/>
  <c r="L1204" i="1"/>
  <c r="P1166" i="1" a="1"/>
  <c r="P1166" i="1" s="1"/>
  <c r="R1166" i="1" s="1"/>
  <c r="N1117" i="1"/>
  <c r="M1157" i="1"/>
  <c r="N1221" i="1"/>
  <c r="N1118" i="1"/>
  <c r="N1113" i="1"/>
  <c r="P1097" i="1" a="1"/>
  <c r="P1097" i="1" s="1"/>
  <c r="R1097" i="1" s="1"/>
  <c r="L1176" i="1"/>
  <c r="N1128" i="1"/>
  <c r="P1165" i="1" a="1"/>
  <c r="P1165" i="1" s="1"/>
  <c r="R1165" i="1" s="1"/>
  <c r="L1218" i="1"/>
  <c r="P1209" i="1" a="1"/>
  <c r="P1209" i="1" s="1"/>
  <c r="R1209" i="1" s="1"/>
  <c r="L1216" i="1"/>
  <c r="N1216" i="1"/>
  <c r="P1082" i="1" a="1"/>
  <c r="P1082" i="1" s="1"/>
  <c r="R1082" i="1" s="1"/>
  <c r="M1189" i="1"/>
  <c r="N1182" i="1"/>
  <c r="M1177" i="1"/>
  <c r="M1221" i="1"/>
  <c r="P1172" i="1" a="1"/>
  <c r="P1172" i="1" s="1"/>
  <c r="R1172" i="1" s="1"/>
  <c r="L1231" i="1"/>
  <c r="M1170" i="1"/>
  <c r="M1200" i="1"/>
  <c r="P1195" i="1" a="1"/>
  <c r="P1195" i="1" s="1"/>
  <c r="R1195" i="1" s="1"/>
  <c r="M1128" i="1"/>
  <c r="P1128" i="1" a="1"/>
  <c r="P1128" i="1" s="1"/>
  <c r="R1128" i="1" s="1"/>
  <c r="L1212" i="1"/>
  <c r="L1217" i="1"/>
  <c r="N1232" i="1"/>
  <c r="P1185" i="1" a="1"/>
  <c r="P1185" i="1" s="1"/>
  <c r="R1185" i="1" s="1"/>
  <c r="N1208" i="1"/>
  <c r="L1205" i="1"/>
  <c r="N1213" i="1"/>
  <c r="M1117" i="1"/>
  <c r="L1102" i="1"/>
  <c r="M1094" i="1"/>
  <c r="L1161" i="1"/>
  <c r="L1077" i="1"/>
  <c r="N1077" i="1"/>
  <c r="M1296" i="1"/>
  <c r="P1112" i="1" a="1"/>
  <c r="P1112" i="1" s="1"/>
  <c r="N1114" i="1"/>
  <c r="L1115" i="1"/>
  <c r="L1214" i="1"/>
  <c r="L1207" i="1"/>
  <c r="P1192" i="1" a="1"/>
  <c r="P1192" i="1" s="1"/>
  <c r="R1192" i="1" s="1"/>
  <c r="N1138" i="1"/>
  <c r="P1119" i="1" a="1"/>
  <c r="P1119" i="1" s="1"/>
  <c r="R1119" i="1" s="1"/>
  <c r="L1153" i="1"/>
  <c r="M1208" i="1"/>
  <c r="M1135" i="1"/>
  <c r="L1135" i="1"/>
  <c r="M1213" i="1"/>
  <c r="L1141" i="1"/>
  <c r="N1227" i="1"/>
  <c r="N1159" i="1"/>
  <c r="L1150" i="1"/>
  <c r="P1101" i="1" a="1"/>
  <c r="P1101" i="1" s="1"/>
  <c r="R1101" i="1" s="1"/>
  <c r="L1139" i="1"/>
  <c r="P1151" i="1" a="1"/>
  <c r="P1151" i="1" s="1"/>
  <c r="R1151" i="1" s="1"/>
  <c r="P1003" i="1" a="1"/>
  <c r="P1003" i="1" s="1"/>
  <c r="R1003" i="1" s="1"/>
  <c r="M1109" i="1"/>
  <c r="L1172" i="1"/>
  <c r="N1125" i="1"/>
  <c r="M1114" i="1"/>
  <c r="N1170" i="1"/>
  <c r="N1214" i="1"/>
  <c r="M1144" i="1"/>
  <c r="L1168" i="1"/>
  <c r="N1204" i="1"/>
  <c r="M1145" i="1"/>
  <c r="M1227" i="1"/>
  <c r="M1159" i="1"/>
  <c r="P1139" i="1" a="1"/>
  <c r="P1139" i="1" s="1"/>
  <c r="R1139" i="1" s="1"/>
  <c r="N1196" i="1"/>
  <c r="P1129" i="1" a="1"/>
  <c r="P1129" i="1" s="1"/>
  <c r="R1129" i="1" s="1"/>
  <c r="M1216" i="1"/>
  <c r="L1036" i="1"/>
  <c r="M1036" i="1"/>
  <c r="N1036" i="1"/>
  <c r="P1007" i="1" a="1"/>
  <c r="P1007" i="1" s="1"/>
  <c r="R1007" i="1" s="1"/>
  <c r="P1042" i="1" a="1"/>
  <c r="P1042" i="1" s="1"/>
  <c r="R1042" i="1" s="1"/>
  <c r="P1014" i="1" a="1"/>
  <c r="P1014" i="1" s="1"/>
  <c r="R1014" i="1" s="1"/>
  <c r="N1212" i="1"/>
  <c r="P1138" i="1" a="1"/>
  <c r="P1138" i="1" s="1"/>
  <c r="R1138" i="1" s="1"/>
  <c r="N1145" i="1"/>
  <c r="P1117" i="1" a="1"/>
  <c r="P1117" i="1" s="1"/>
  <c r="R1117" i="1" s="1"/>
  <c r="L1131" i="1"/>
  <c r="N1094" i="1"/>
  <c r="P1098" i="1" a="1"/>
  <c r="P1098" i="1" s="1"/>
  <c r="R1098" i="1" s="1"/>
  <c r="M1187" i="1"/>
  <c r="M991" i="1"/>
  <c r="N1049" i="1"/>
  <c r="M1052" i="1"/>
  <c r="M1073" i="1"/>
  <c r="M995" i="1"/>
  <c r="M1090" i="1"/>
  <c r="M1077" i="1"/>
  <c r="M1037" i="1"/>
  <c r="P1067" i="1" a="1"/>
  <c r="P1067" i="1" s="1"/>
  <c r="R1067" i="1" s="1"/>
  <c r="M1004" i="1"/>
  <c r="P1171" i="1" a="1"/>
  <c r="P1171" i="1" s="1"/>
  <c r="R1171" i="1" s="1"/>
  <c r="L997" i="1"/>
  <c r="P1028" i="1" a="1"/>
  <c r="P1028" i="1" s="1"/>
  <c r="P1088" i="1" a="1"/>
  <c r="P1088" i="1" s="1"/>
  <c r="R1088" i="1" s="1"/>
  <c r="L1083" i="1"/>
  <c r="P1060" i="1" a="1"/>
  <c r="P1060" i="1" s="1"/>
  <c r="R1060" i="1" s="1"/>
  <c r="P1008" i="1" a="1"/>
  <c r="P1008" i="1" s="1"/>
  <c r="R1008" i="1" s="1"/>
  <c r="P1025" i="1" a="1"/>
  <c r="P1025" i="1" s="1"/>
  <c r="R1025" i="1" s="1"/>
  <c r="L1058" i="1"/>
  <c r="M1058" i="1"/>
  <c r="L992" i="1"/>
  <c r="M954" i="1"/>
  <c r="N954" i="1"/>
  <c r="M937" i="1"/>
  <c r="N937" i="1"/>
  <c r="L1187" i="1"/>
  <c r="L1021" i="1"/>
  <c r="L1052" i="1"/>
  <c r="L1073" i="1"/>
  <c r="P972" i="1" a="1"/>
  <c r="P972" i="1" s="1"/>
  <c r="R972" i="1" s="1"/>
  <c r="L995" i="1"/>
  <c r="P1015" i="1" a="1"/>
  <c r="P1015" i="1" s="1"/>
  <c r="R1015" i="1" s="1"/>
  <c r="L1086" i="1"/>
  <c r="L1037" i="1"/>
  <c r="P993" i="1" a="1"/>
  <c r="P993" i="1" s="1"/>
  <c r="R993" i="1" s="1"/>
  <c r="P1009" i="1" a="1"/>
  <c r="P1009" i="1" s="1"/>
  <c r="R1009" i="1" s="1"/>
  <c r="L1047" i="1"/>
  <c r="N1047" i="1"/>
  <c r="P851" i="1" a="1"/>
  <c r="P851" i="1" s="1"/>
  <c r="R851" i="1" s="1"/>
  <c r="M1095" i="1"/>
  <c r="N1139" i="1"/>
  <c r="N1098" i="1"/>
  <c r="L1181" i="1"/>
  <c r="L1122" i="1"/>
  <c r="M1006" i="1"/>
  <c r="L1049" i="1"/>
  <c r="N1088" i="1"/>
  <c r="P1034" i="1" a="1"/>
  <c r="P1034" i="1" s="1"/>
  <c r="R1034" i="1" s="1"/>
  <c r="L974" i="1"/>
  <c r="M1027" i="1"/>
  <c r="L1010" i="1"/>
  <c r="L1200" i="1"/>
  <c r="N1234" i="1"/>
  <c r="L1183" i="1"/>
  <c r="N1225" i="1"/>
  <c r="L1158" i="1"/>
  <c r="N1162" i="1"/>
  <c r="M977" i="1"/>
  <c r="L996" i="1"/>
  <c r="N1021" i="1"/>
  <c r="L991" i="1"/>
  <c r="M1088" i="1"/>
  <c r="N1078" i="1"/>
  <c r="M980" i="1"/>
  <c r="L1016" i="1"/>
  <c r="M1051" i="1"/>
  <c r="L1035" i="1"/>
  <c r="L1048" i="1"/>
  <c r="N1090" i="1"/>
  <c r="P1084" i="1" a="1"/>
  <c r="P1084" i="1" s="1"/>
  <c r="R1084" i="1" s="1"/>
  <c r="L1017" i="1"/>
  <c r="N1058" i="1"/>
  <c r="L1054" i="1"/>
  <c r="L1061" i="1"/>
  <c r="M1061" i="1"/>
  <c r="P1046" i="1" a="1"/>
  <c r="P1046" i="1" s="1"/>
  <c r="R1046" i="1" s="1"/>
  <c r="P1072" i="1" a="1"/>
  <c r="P1072" i="1" s="1"/>
  <c r="R1072" i="1" s="1"/>
  <c r="P987" i="1" a="1"/>
  <c r="P987" i="1" s="1"/>
  <c r="R987" i="1" s="1"/>
  <c r="P913" i="1" a="1"/>
  <c r="P913" i="1" s="1"/>
  <c r="R913" i="1" s="1"/>
  <c r="L1112" i="1"/>
  <c r="N1210" i="1"/>
  <c r="L1121" i="1"/>
  <c r="N1217" i="1"/>
  <c r="L1091" i="1"/>
  <c r="N1130" i="1"/>
  <c r="L1164" i="1"/>
  <c r="N1161" i="1"/>
  <c r="N1122" i="1"/>
  <c r="L1059" i="1"/>
  <c r="M1044" i="1"/>
  <c r="N997" i="1"/>
  <c r="M1078" i="1"/>
  <c r="L1080" i="1"/>
  <c r="N974" i="1"/>
  <c r="L983" i="1"/>
  <c r="N1010" i="1"/>
  <c r="P981" i="1" a="1"/>
  <c r="P981" i="1" s="1"/>
  <c r="R981" i="1" s="1"/>
  <c r="N995" i="1"/>
  <c r="N1070" i="1"/>
  <c r="L976" i="1"/>
  <c r="P1081" i="1" a="1"/>
  <c r="P1081" i="1" s="1"/>
  <c r="M1045" i="1"/>
  <c r="N1045" i="1"/>
  <c r="L1023" i="1"/>
  <c r="N1023" i="1"/>
  <c r="M1047" i="1"/>
  <c r="P1047" i="1" a="1"/>
  <c r="P1047" i="1" s="1"/>
  <c r="R1047" i="1" s="1"/>
  <c r="L1127" i="1"/>
  <c r="N1115" i="1"/>
  <c r="N1226" i="1"/>
  <c r="P1198" i="1" a="1"/>
  <c r="P1198" i="1" s="1"/>
  <c r="R1198" i="1" s="1"/>
  <c r="N1102" i="1"/>
  <c r="P1095" i="1" a="1"/>
  <c r="P1095" i="1" s="1"/>
  <c r="R1095" i="1" s="1"/>
  <c r="N1187" i="1"/>
  <c r="M997" i="1"/>
  <c r="L1057" i="1"/>
  <c r="L1056" i="1"/>
  <c r="N1052" i="1"/>
  <c r="N1073" i="1"/>
  <c r="L1038" i="1"/>
  <c r="L986" i="1"/>
  <c r="M1070" i="1"/>
  <c r="P1070" i="1" a="1"/>
  <c r="P1070" i="1" s="1"/>
  <c r="R1070" i="1" s="1"/>
  <c r="L1045" i="1"/>
  <c r="P990" i="1" a="1"/>
  <c r="P990" i="1" s="1"/>
  <c r="R990" i="1" s="1"/>
  <c r="N1071" i="1"/>
  <c r="M1069" i="1"/>
  <c r="N1004" i="1"/>
  <c r="N969" i="1"/>
  <c r="L943" i="1"/>
  <c r="M943" i="1"/>
  <c r="N943" i="1"/>
  <c r="L966" i="1"/>
  <c r="M966" i="1"/>
  <c r="N966" i="1"/>
  <c r="L831" i="1"/>
  <c r="M831" i="1"/>
  <c r="N831" i="1"/>
  <c r="P918" i="1" a="1"/>
  <c r="P918" i="1" s="1"/>
  <c r="R918" i="1" s="1"/>
  <c r="P995" i="1" a="1"/>
  <c r="P995" i="1" s="1"/>
  <c r="R995" i="1" s="1"/>
  <c r="L1076" i="1"/>
  <c r="L1014" i="1"/>
  <c r="N1037" i="1"/>
  <c r="P1023" i="1" a="1"/>
  <c r="P1023" i="1" s="1"/>
  <c r="R1023" i="1" s="1"/>
  <c r="L1072" i="1"/>
  <c r="L1065" i="1"/>
  <c r="N1022" i="1"/>
  <c r="L796" i="1"/>
  <c r="N798" i="1"/>
  <c r="M825" i="1"/>
  <c r="N925" i="1"/>
  <c r="P911" i="1" a="1"/>
  <c r="P911" i="1" s="1"/>
  <c r="R911" i="1" s="1"/>
  <c r="P917" i="1" a="1"/>
  <c r="P917" i="1" s="1"/>
  <c r="R917" i="1" s="1"/>
  <c r="M929" i="1"/>
  <c r="P873" i="1" a="1"/>
  <c r="P873" i="1" s="1"/>
  <c r="R873" i="1" s="1"/>
  <c r="P838" i="1" a="1"/>
  <c r="P838" i="1" s="1"/>
  <c r="R838" i="1" s="1"/>
  <c r="P934" i="1" a="1"/>
  <c r="P934" i="1" s="1"/>
  <c r="P892" i="1" a="1"/>
  <c r="P892" i="1" s="1"/>
  <c r="R892" i="1" s="1"/>
  <c r="P943" i="1" a="1"/>
  <c r="P943" i="1" s="1"/>
  <c r="R943" i="1" s="1"/>
  <c r="P966" i="1" a="1"/>
  <c r="P966" i="1" s="1"/>
  <c r="R966" i="1" s="1"/>
  <c r="P839" i="1" a="1"/>
  <c r="P839" i="1" s="1"/>
  <c r="R839" i="1" s="1"/>
  <c r="P831" i="1" a="1"/>
  <c r="P831" i="1" s="1"/>
  <c r="R831" i="1" s="1"/>
  <c r="N861" i="1"/>
  <c r="N802" i="1"/>
  <c r="P867" i="1" a="1"/>
  <c r="P867" i="1" s="1"/>
  <c r="N830" i="1"/>
  <c r="M925" i="1"/>
  <c r="L1026" i="1"/>
  <c r="N929" i="1"/>
  <c r="P895" i="1" a="1"/>
  <c r="P895" i="1" s="1"/>
  <c r="R895" i="1" s="1"/>
  <c r="P832" i="1" a="1"/>
  <c r="P832" i="1" s="1"/>
  <c r="R832" i="1" s="1"/>
  <c r="L862" i="1"/>
  <c r="P898" i="1" a="1"/>
  <c r="P898" i="1" s="1"/>
  <c r="R898" i="1" s="1"/>
  <c r="P805" i="1" a="1"/>
  <c r="P805" i="1" s="1"/>
  <c r="R805" i="1" s="1"/>
  <c r="L825" i="1"/>
  <c r="P932" i="1" a="1"/>
  <c r="P932" i="1" s="1"/>
  <c r="R932" i="1" s="1"/>
  <c r="P834" i="1" a="1"/>
  <c r="P834" i="1" s="1"/>
  <c r="L847" i="1"/>
  <c r="N847" i="1"/>
  <c r="L1066" i="1"/>
  <c r="M1000" i="1"/>
  <c r="N1067" i="1"/>
  <c r="L969" i="1"/>
  <c r="N961" i="1"/>
  <c r="M967" i="1"/>
  <c r="L954" i="1"/>
  <c r="N968" i="1"/>
  <c r="M955" i="1"/>
  <c r="L937" i="1"/>
  <c r="N797" i="1"/>
  <c r="N932" i="1"/>
  <c r="L925" i="1"/>
  <c r="P922" i="1" a="1"/>
  <c r="P922" i="1" s="1"/>
  <c r="R922" i="1" s="1"/>
  <c r="P865" i="1" a="1"/>
  <c r="P865" i="1" s="1"/>
  <c r="R865" i="1" s="1"/>
  <c r="L1040" i="1"/>
  <c r="N988" i="1"/>
  <c r="L999" i="1"/>
  <c r="N998" i="1"/>
  <c r="L1020" i="1"/>
  <c r="N967" i="1"/>
  <c r="N939" i="1"/>
  <c r="L945" i="1"/>
  <c r="N955" i="1"/>
  <c r="N941" i="1"/>
  <c r="L946" i="1"/>
  <c r="N863" i="1"/>
  <c r="N844" i="1"/>
  <c r="L861" i="1"/>
  <c r="N816" i="1"/>
  <c r="N809" i="1"/>
  <c r="L802" i="1"/>
  <c r="N862" i="1"/>
  <c r="N795" i="1"/>
  <c r="L827" i="1"/>
  <c r="L830" i="1"/>
  <c r="P858" i="1" a="1"/>
  <c r="P858" i="1" s="1"/>
  <c r="R858" i="1" s="1"/>
  <c r="N868" i="1"/>
  <c r="M932" i="1"/>
  <c r="L917" i="1"/>
  <c r="N917" i="1"/>
  <c r="N812" i="1"/>
  <c r="L1013" i="1"/>
  <c r="N1048" i="1"/>
  <c r="L1002" i="1"/>
  <c r="N992" i="1"/>
  <c r="L962" i="1"/>
  <c r="L957" i="1"/>
  <c r="L836" i="1"/>
  <c r="M794" i="1"/>
  <c r="M809" i="1"/>
  <c r="M832" i="1"/>
  <c r="M795" i="1"/>
  <c r="N858" i="1"/>
  <c r="M868" i="1"/>
  <c r="M847" i="1"/>
  <c r="P847" i="1" a="1"/>
  <c r="P847" i="1" s="1"/>
  <c r="R847" i="1" s="1"/>
  <c r="M812" i="1"/>
  <c r="P824" i="1" a="1"/>
  <c r="P824" i="1" s="1"/>
  <c r="R824" i="1" s="1"/>
  <c r="N1017" i="1"/>
  <c r="P1058" i="1" a="1"/>
  <c r="P1058" i="1" s="1"/>
  <c r="R1058" i="1" s="1"/>
  <c r="N1069" i="1"/>
  <c r="P1000" i="1" a="1"/>
  <c r="P1000" i="1" s="1"/>
  <c r="R1000" i="1" s="1"/>
  <c r="N942" i="1"/>
  <c r="N963" i="1"/>
  <c r="L949" i="1"/>
  <c r="N938" i="1"/>
  <c r="N956" i="1"/>
  <c r="L965" i="1"/>
  <c r="N894" i="1"/>
  <c r="N839" i="1"/>
  <c r="L919" i="1"/>
  <c r="L900" i="1"/>
  <c r="L852" i="1"/>
  <c r="P798" i="1" a="1"/>
  <c r="P798" i="1" s="1"/>
  <c r="R798" i="1" s="1"/>
  <c r="N825" i="1"/>
  <c r="M858" i="1"/>
  <c r="L849" i="1"/>
  <c r="L911" i="1"/>
  <c r="P874" i="1" a="1"/>
  <c r="P874" i="1" s="1"/>
  <c r="R874" i="1" s="1"/>
  <c r="P915" i="1" a="1"/>
  <c r="P915" i="1" s="1"/>
  <c r="R915" i="1" s="1"/>
  <c r="P823" i="1" a="1"/>
  <c r="P823" i="1" s="1"/>
  <c r="R823" i="1" s="1"/>
  <c r="P916" i="1" a="1"/>
  <c r="P916" i="1" s="1"/>
  <c r="R916" i="1" s="1"/>
  <c r="N846" i="1"/>
  <c r="P829" i="1" a="1"/>
  <c r="P829" i="1" s="1"/>
  <c r="R829" i="1" s="1"/>
  <c r="L799" i="1"/>
  <c r="L791" i="1"/>
  <c r="N597" i="1"/>
  <c r="P684" i="1" a="1"/>
  <c r="P684" i="1" s="1"/>
  <c r="R684" i="1" s="1"/>
  <c r="L406" i="1"/>
  <c r="P712" i="1" a="1"/>
  <c r="P712" i="1" s="1"/>
  <c r="R712" i="1" s="1"/>
  <c r="N706" i="1"/>
  <c r="P725" i="1" a="1"/>
  <c r="P725" i="1" s="1"/>
  <c r="R725" i="1" s="1"/>
  <c r="N626" i="1"/>
  <c r="P661" i="1" a="1"/>
  <c r="P661" i="1" s="1"/>
  <c r="R661" i="1" s="1"/>
  <c r="P787" i="1" a="1"/>
  <c r="P787" i="1" s="1"/>
  <c r="R787" i="1" s="1"/>
  <c r="L764" i="1"/>
  <c r="M764" i="1"/>
  <c r="P439" i="1" a="1"/>
  <c r="P439" i="1" s="1"/>
  <c r="R439" i="1" s="1"/>
  <c r="L710" i="1"/>
  <c r="M710" i="1"/>
  <c r="P685" i="1" a="1"/>
  <c r="P685" i="1" s="1"/>
  <c r="R685" i="1" s="1"/>
  <c r="N791" i="1"/>
  <c r="P568" i="1" a="1"/>
  <c r="P568" i="1" s="1"/>
  <c r="R568" i="1" s="1"/>
  <c r="N406" i="1"/>
  <c r="N505" i="1"/>
  <c r="P643" i="1" a="1"/>
  <c r="P643" i="1" s="1"/>
  <c r="R643" i="1" s="1"/>
  <c r="P673" i="1" a="1"/>
  <c r="P673" i="1" s="1"/>
  <c r="R673" i="1" s="1"/>
  <c r="N432" i="1"/>
  <c r="P653" i="1" a="1"/>
  <c r="P653" i="1" s="1"/>
  <c r="R653" i="1" s="1"/>
  <c r="P672" i="1" a="1"/>
  <c r="P672" i="1" s="1"/>
  <c r="R672" i="1" s="1"/>
  <c r="N510" i="1"/>
  <c r="P567" i="1" a="1"/>
  <c r="P567" i="1" s="1"/>
  <c r="R567" i="1" s="1"/>
  <c r="L467" i="1"/>
  <c r="M467" i="1"/>
  <c r="L637" i="1"/>
  <c r="M637" i="1"/>
  <c r="M566" i="1"/>
  <c r="N566" i="1"/>
  <c r="P886" i="1" a="1"/>
  <c r="P886" i="1" s="1"/>
  <c r="R886" i="1" s="1"/>
  <c r="N860" i="1"/>
  <c r="L882" i="1"/>
  <c r="P751" i="1" a="1"/>
  <c r="P751" i="1" s="1"/>
  <c r="R751" i="1" s="1"/>
  <c r="P681" i="1" a="1"/>
  <c r="P681" i="1" s="1"/>
  <c r="P620" i="1" a="1"/>
  <c r="P620" i="1" s="1"/>
  <c r="R620" i="1" s="1"/>
  <c r="M504" i="1"/>
  <c r="P466" i="1" a="1"/>
  <c r="P466" i="1" s="1"/>
  <c r="R466" i="1" s="1"/>
  <c r="M709" i="1"/>
  <c r="L752" i="1"/>
  <c r="M752" i="1"/>
  <c r="N752" i="1"/>
  <c r="P500" i="1" a="1"/>
  <c r="P500" i="1" s="1"/>
  <c r="R500" i="1" s="1"/>
  <c r="L724" i="1"/>
  <c r="M724" i="1"/>
  <c r="L620" i="1"/>
  <c r="P764" i="1" a="1"/>
  <c r="P764" i="1" s="1"/>
  <c r="R764" i="1" s="1"/>
  <c r="M458" i="1"/>
  <c r="N458" i="1"/>
  <c r="L760" i="1"/>
  <c r="P710" i="1" a="1"/>
  <c r="P710" i="1" s="1"/>
  <c r="R710" i="1" s="1"/>
  <c r="P785" i="1" a="1"/>
  <c r="P785" i="1" s="1"/>
  <c r="R785" i="1" s="1"/>
  <c r="P756" i="1" a="1"/>
  <c r="P756" i="1" s="1"/>
  <c r="R756" i="1" s="1"/>
  <c r="P493" i="1" a="1"/>
  <c r="P493" i="1" s="1"/>
  <c r="R493" i="1" s="1"/>
  <c r="M922" i="1"/>
  <c r="M813" i="1"/>
  <c r="M870" i="1"/>
  <c r="M935" i="1"/>
  <c r="M873" i="1"/>
  <c r="M916" i="1"/>
  <c r="M824" i="1"/>
  <c r="N930" i="1"/>
  <c r="M810" i="1"/>
  <c r="N829" i="1"/>
  <c r="L897" i="1"/>
  <c r="N882" i="1"/>
  <c r="L506" i="1"/>
  <c r="M506" i="1"/>
  <c r="N842" i="1"/>
  <c r="M930" i="1"/>
  <c r="N920" i="1"/>
  <c r="M829" i="1"/>
  <c r="N881" i="1"/>
  <c r="L421" i="1"/>
  <c r="L719" i="1"/>
  <c r="M684" i="1"/>
  <c r="N754" i="1"/>
  <c r="P579" i="1" a="1"/>
  <c r="P579" i="1" s="1"/>
  <c r="R579" i="1" s="1"/>
  <c r="L554" i="1"/>
  <c r="N712" i="1"/>
  <c r="P701" i="1" a="1"/>
  <c r="P701" i="1" s="1"/>
  <c r="R701" i="1" s="1"/>
  <c r="L505" i="1"/>
  <c r="L499" i="1"/>
  <c r="M673" i="1"/>
  <c r="N688" i="1"/>
  <c r="N725" i="1"/>
  <c r="P749" i="1" a="1"/>
  <c r="P749" i="1" s="1"/>
  <c r="R749" i="1" s="1"/>
  <c r="L432" i="1"/>
  <c r="L437" i="1"/>
  <c r="M672" i="1"/>
  <c r="N757" i="1"/>
  <c r="N661" i="1"/>
  <c r="P790" i="1" a="1"/>
  <c r="P790" i="1" s="1"/>
  <c r="R790" i="1" s="1"/>
  <c r="L510" i="1"/>
  <c r="P504" i="1" a="1"/>
  <c r="P504" i="1" s="1"/>
  <c r="R504" i="1" s="1"/>
  <c r="M519" i="1"/>
  <c r="L546" i="1"/>
  <c r="L439" i="1"/>
  <c r="M439" i="1"/>
  <c r="N637" i="1"/>
  <c r="L705" i="1"/>
  <c r="L465" i="1"/>
  <c r="M465" i="1"/>
  <c r="P451" i="1" a="1"/>
  <c r="P451" i="1" s="1"/>
  <c r="R451" i="1" s="1"/>
  <c r="L899" i="1"/>
  <c r="N817" i="1"/>
  <c r="N765" i="1"/>
  <c r="P557" i="1" a="1"/>
  <c r="P557" i="1" s="1"/>
  <c r="R557" i="1" s="1"/>
  <c r="L534" i="1"/>
  <c r="L701" i="1"/>
  <c r="N643" i="1"/>
  <c r="M706" i="1"/>
  <c r="P529" i="1" a="1"/>
  <c r="P529" i="1" s="1"/>
  <c r="R529" i="1" s="1"/>
  <c r="L749" i="1"/>
  <c r="N653" i="1"/>
  <c r="M626" i="1"/>
  <c r="P793" i="1" a="1"/>
  <c r="P793" i="1" s="1"/>
  <c r="R793" i="1" s="1"/>
  <c r="L790" i="1"/>
  <c r="N567" i="1"/>
  <c r="P781" i="1" a="1"/>
  <c r="P781" i="1" s="1"/>
  <c r="R781" i="1" s="1"/>
  <c r="M466" i="1"/>
  <c r="L430" i="1"/>
  <c r="P536" i="1" a="1"/>
  <c r="P536" i="1" s="1"/>
  <c r="R536" i="1" s="1"/>
  <c r="M530" i="1"/>
  <c r="N530" i="1"/>
  <c r="P734" i="1" a="1"/>
  <c r="P734" i="1" s="1"/>
  <c r="R734" i="1" s="1"/>
  <c r="L541" i="1"/>
  <c r="L402" i="1"/>
  <c r="M402" i="1"/>
  <c r="L808" i="1"/>
  <c r="N883" i="1"/>
  <c r="N477" i="1"/>
  <c r="P576" i="1" a="1"/>
  <c r="P576" i="1" s="1"/>
  <c r="R576" i="1" s="1"/>
  <c r="M718" i="1"/>
  <c r="N598" i="1"/>
  <c r="N751" i="1"/>
  <c r="P429" i="1" a="1"/>
  <c r="P429" i="1" s="1"/>
  <c r="R429" i="1" s="1"/>
  <c r="M443" i="1"/>
  <c r="N455" i="1"/>
  <c r="N681" i="1"/>
  <c r="P507" i="1" a="1"/>
  <c r="P507" i="1" s="1"/>
  <c r="R507" i="1" s="1"/>
  <c r="M629" i="1"/>
  <c r="N607" i="1"/>
  <c r="N620" i="1"/>
  <c r="P592" i="1" a="1"/>
  <c r="P592" i="1" s="1"/>
  <c r="R592" i="1" s="1"/>
  <c r="N504" i="1"/>
  <c r="L458" i="1"/>
  <c r="N709" i="1"/>
  <c r="P582" i="1" a="1"/>
  <c r="P582" i="1" s="1"/>
  <c r="R582" i="1" s="1"/>
  <c r="P722" i="1" a="1"/>
  <c r="P722" i="1" s="1"/>
  <c r="R722" i="1" s="1"/>
  <c r="P594" i="1" a="1"/>
  <c r="P594" i="1" s="1"/>
  <c r="R594" i="1" s="1"/>
  <c r="P738" i="1" a="1"/>
  <c r="P738" i="1" s="1"/>
  <c r="R738" i="1" s="1"/>
  <c r="P545" i="1" a="1"/>
  <c r="P545" i="1" s="1"/>
  <c r="R545" i="1" s="1"/>
  <c r="N416" i="1"/>
  <c r="M449" i="1"/>
  <c r="N449" i="1"/>
  <c r="L723" i="1"/>
  <c r="N519" i="1"/>
  <c r="M571" i="1"/>
  <c r="L530" i="1"/>
  <c r="N564" i="1"/>
  <c r="L566" i="1"/>
  <c r="L630" i="1"/>
  <c r="N645" i="1"/>
  <c r="L436" i="1"/>
  <c r="N694" i="1"/>
  <c r="P696" i="1" a="1"/>
  <c r="P696" i="1" s="1"/>
  <c r="R696" i="1" s="1"/>
  <c r="P619" i="1" a="1"/>
  <c r="P619" i="1" s="1"/>
  <c r="R619" i="1" s="1"/>
  <c r="L409" i="1"/>
  <c r="N590" i="1"/>
  <c r="M524" i="1"/>
  <c r="L707" i="1"/>
  <c r="N415" i="1"/>
  <c r="M416" i="1"/>
  <c r="N578" i="1"/>
  <c r="L410" i="1"/>
  <c r="N761" i="1"/>
  <c r="L761" i="1"/>
  <c r="M761" i="1"/>
  <c r="L744" i="1"/>
  <c r="L502" i="1"/>
  <c r="L617" i="1"/>
  <c r="M594" i="1"/>
  <c r="P646" i="1" a="1"/>
  <c r="P646" i="1" s="1"/>
  <c r="R646" i="1" s="1"/>
  <c r="L775" i="1"/>
  <c r="M420" i="1"/>
  <c r="M451" i="1"/>
  <c r="M645" i="1"/>
  <c r="M756" i="1"/>
  <c r="M694" i="1"/>
  <c r="L580" i="1"/>
  <c r="N448" i="1"/>
  <c r="M590" i="1"/>
  <c r="P713" i="1" a="1"/>
  <c r="P713" i="1" s="1"/>
  <c r="R713" i="1" s="1"/>
  <c r="P558" i="1" a="1"/>
  <c r="P558" i="1" s="1"/>
  <c r="R558" i="1" s="1"/>
  <c r="M632" i="1"/>
  <c r="L463" i="1"/>
  <c r="L786" i="1"/>
  <c r="L426" i="1"/>
  <c r="N442" i="1"/>
  <c r="M415" i="1"/>
  <c r="P484" i="1" a="1"/>
  <c r="P484" i="1" s="1"/>
  <c r="R484" i="1" s="1"/>
  <c r="L609" i="1"/>
  <c r="M609" i="1"/>
  <c r="N630" i="1"/>
  <c r="M689" i="1"/>
  <c r="N409" i="1"/>
  <c r="M448" i="1"/>
  <c r="N467" i="1"/>
  <c r="P721" i="1" a="1"/>
  <c r="P721" i="1" s="1"/>
  <c r="R721" i="1" s="1"/>
  <c r="N454" i="1"/>
  <c r="N500" i="1"/>
  <c r="L587" i="1"/>
  <c r="N465" i="1"/>
  <c r="N402" i="1"/>
  <c r="N724" i="1"/>
  <c r="P600" i="1" a="1"/>
  <c r="P600" i="1" s="1"/>
  <c r="R600" i="1" s="1"/>
  <c r="P732" i="1" a="1"/>
  <c r="P732" i="1" s="1"/>
  <c r="R732" i="1" s="1"/>
  <c r="L525" i="1"/>
  <c r="N689" i="1"/>
  <c r="N420" i="1"/>
  <c r="N418" i="1"/>
  <c r="P612" i="1" a="1"/>
  <c r="P612" i="1" s="1"/>
  <c r="R612" i="1" s="1"/>
  <c r="L524" i="1"/>
  <c r="N632" i="1"/>
  <c r="N678" i="1"/>
  <c r="P729" i="1" a="1"/>
  <c r="P729" i="1" s="1"/>
  <c r="R729" i="1" s="1"/>
  <c r="L416" i="1"/>
  <c r="L716" i="1"/>
  <c r="N419" i="1"/>
  <c r="L641" i="1"/>
  <c r="M641" i="1"/>
  <c r="N641" i="1"/>
  <c r="L563" i="1"/>
  <c r="N506" i="1"/>
  <c r="L468" i="1"/>
  <c r="L645" i="1"/>
  <c r="N651" i="1"/>
  <c r="N436" i="1"/>
  <c r="L694" i="1"/>
  <c r="M418" i="1"/>
  <c r="L532" i="1"/>
  <c r="P675" i="1" a="1"/>
  <c r="P675" i="1" s="1"/>
  <c r="R675" i="1" s="1"/>
  <c r="M486" i="1"/>
  <c r="L590" i="1"/>
  <c r="N762" i="1"/>
  <c r="L431" i="1"/>
  <c r="L518" i="1"/>
  <c r="N707" i="1"/>
  <c r="N483" i="1"/>
  <c r="M678" i="1"/>
  <c r="M426" i="1"/>
  <c r="P426" i="1" a="1"/>
  <c r="P426" i="1" s="1"/>
  <c r="R426" i="1" s="1"/>
  <c r="M717" i="1"/>
  <c r="L415" i="1"/>
  <c r="N404" i="1"/>
  <c r="M698" i="1"/>
  <c r="P555" i="1" a="1"/>
  <c r="P555" i="1" s="1"/>
  <c r="R555" i="1" s="1"/>
  <c r="M419" i="1"/>
  <c r="P634" i="1" a="1"/>
  <c r="P634" i="1" s="1"/>
  <c r="R634" i="1" s="1"/>
  <c r="P609" i="1" a="1"/>
  <c r="P609" i="1" s="1"/>
  <c r="R609" i="1" s="1"/>
  <c r="N551" i="1"/>
  <c r="M682" i="1"/>
  <c r="N413" i="1"/>
  <c r="L663" i="1"/>
  <c r="N705" i="1"/>
  <c r="M491" i="1"/>
  <c r="N617" i="1"/>
  <c r="N755" i="1"/>
  <c r="L660" i="1"/>
  <c r="M646" i="1"/>
  <c r="N775" i="1"/>
  <c r="N550" i="1"/>
  <c r="M508" i="1"/>
  <c r="M436" i="1"/>
  <c r="M753" i="1"/>
  <c r="M612" i="1"/>
  <c r="L650" i="1"/>
  <c r="N713" i="1"/>
  <c r="L665" i="1"/>
  <c r="N463" i="1"/>
  <c r="P518" i="1" a="1"/>
  <c r="P518" i="1" s="1"/>
  <c r="R518" i="1" s="1"/>
  <c r="N786" i="1"/>
  <c r="N628" i="1"/>
  <c r="M707" i="1"/>
  <c r="M483" i="1"/>
  <c r="P483" i="1" a="1"/>
  <c r="P483" i="1" s="1"/>
  <c r="R483" i="1" s="1"/>
  <c r="M729" i="1"/>
  <c r="L782" i="1"/>
  <c r="N484" i="1"/>
  <c r="L625" i="1"/>
  <c r="M410" i="1"/>
  <c r="N609" i="1"/>
  <c r="L427" i="1"/>
  <c r="L582" i="1"/>
  <c r="N537" i="1"/>
  <c r="P760" i="1" a="1"/>
  <c r="P760" i="1" s="1"/>
  <c r="R760" i="1" s="1"/>
  <c r="N758" i="1"/>
  <c r="L697" i="1"/>
  <c r="L527" i="1"/>
  <c r="N728" i="1"/>
  <c r="L535" i="1"/>
  <c r="N486" i="1"/>
  <c r="L558" i="1"/>
  <c r="N746" i="1"/>
  <c r="N431" i="1"/>
  <c r="M463" i="1"/>
  <c r="N518" i="1"/>
  <c r="M786" i="1"/>
  <c r="M628" i="1"/>
  <c r="P628" i="1" a="1"/>
  <c r="P628" i="1" s="1"/>
  <c r="R628" i="1" s="1"/>
  <c r="L462" i="1"/>
  <c r="N717" i="1"/>
  <c r="L783" i="1"/>
  <c r="N476" i="1"/>
  <c r="M611" i="1"/>
  <c r="M737" i="1"/>
  <c r="L496" i="1"/>
  <c r="N716" i="1"/>
  <c r="N622" i="1"/>
  <c r="L622" i="1"/>
  <c r="L424" i="1"/>
  <c r="M424" i="1"/>
  <c r="N424" i="1"/>
  <c r="P698" i="1" a="1"/>
  <c r="P698" i="1" s="1"/>
  <c r="R698" i="1" s="1"/>
  <c r="L449" i="1"/>
  <c r="N492" i="1"/>
  <c r="M679" i="1"/>
  <c r="P440" i="1" a="1"/>
  <c r="P440" i="1" s="1"/>
  <c r="R440" i="1" s="1"/>
  <c r="M666" i="1"/>
  <c r="M478" i="1"/>
  <c r="N740" i="1"/>
  <c r="L740" i="1"/>
  <c r="P446" i="1" a="1"/>
  <c r="P446" i="1" s="1"/>
  <c r="R446" i="1" s="1"/>
  <c r="P441" i="1" a="1"/>
  <c r="P441" i="1" s="1"/>
  <c r="R441" i="1" s="1"/>
  <c r="P771" i="1" a="1"/>
  <c r="P771" i="1" s="1"/>
  <c r="R771" i="1" s="1"/>
  <c r="P622" i="1" a="1"/>
  <c r="P622" i="1" s="1"/>
  <c r="R622" i="1" s="1"/>
  <c r="L471" i="1"/>
  <c r="N792" i="1"/>
  <c r="L792" i="1"/>
  <c r="N616" i="1"/>
  <c r="P623" i="1" a="1"/>
  <c r="P623" i="1" s="1"/>
  <c r="R623" i="1" s="1"/>
  <c r="L578" i="1"/>
  <c r="N555" i="1"/>
  <c r="L526" i="1"/>
  <c r="N488" i="1"/>
  <c r="L411" i="1"/>
  <c r="P589" i="1" a="1"/>
  <c r="P589" i="1" s="1"/>
  <c r="R589" i="1" s="1"/>
  <c r="L433" i="1"/>
  <c r="P433" i="1" a="1"/>
  <c r="P433" i="1" s="1"/>
  <c r="R433" i="1" s="1"/>
  <c r="M622" i="1"/>
  <c r="P586" i="1" a="1"/>
  <c r="P586" i="1" s="1"/>
  <c r="R586" i="1" s="1"/>
  <c r="L669" i="1"/>
  <c r="N427" i="1"/>
  <c r="P488" i="1" a="1"/>
  <c r="P488" i="1" s="1"/>
  <c r="R488" i="1" s="1"/>
  <c r="L400" i="1"/>
  <c r="M400" i="1"/>
  <c r="N581" i="1"/>
  <c r="M616" i="1"/>
  <c r="N481" i="1"/>
  <c r="L481" i="1"/>
  <c r="P475" i="1" a="1"/>
  <c r="P475" i="1" s="1"/>
  <c r="R475" i="1" s="1"/>
  <c r="N741" i="1"/>
  <c r="L399" i="1"/>
  <c r="M399" i="1"/>
  <c r="N399" i="1"/>
  <c r="P704" i="1" a="1"/>
  <c r="P704" i="1" s="1"/>
  <c r="R704" i="1" s="1"/>
  <c r="N611" i="1"/>
  <c r="L679" i="1"/>
  <c r="P679" i="1" a="1"/>
  <c r="P679" i="1" s="1"/>
  <c r="R679" i="1" s="1"/>
  <c r="M433" i="1"/>
  <c r="P657" i="1" a="1"/>
  <c r="P657" i="1" s="1"/>
  <c r="R657" i="1" s="1"/>
  <c r="L666" i="1"/>
  <c r="P666" i="1" a="1"/>
  <c r="P666" i="1" s="1"/>
  <c r="R666" i="1" s="1"/>
  <c r="M741" i="1"/>
  <c r="M595" i="1"/>
  <c r="P789" i="1" a="1"/>
  <c r="P789" i="1" s="1"/>
  <c r="R789" i="1" s="1"/>
  <c r="P422" i="1" a="1"/>
  <c r="P422" i="1" s="1"/>
  <c r="R422" i="1" s="1"/>
  <c r="P748" i="1" a="1"/>
  <c r="P748" i="1" s="1"/>
  <c r="R748" i="1" s="1"/>
  <c r="P538" i="1" a="1"/>
  <c r="P538" i="1" s="1"/>
  <c r="R538" i="1" s="1"/>
  <c r="P686" i="1" a="1"/>
  <c r="P686" i="1" s="1"/>
  <c r="R686" i="1" s="1"/>
  <c r="N575" i="1"/>
  <c r="M602" i="1"/>
  <c r="N779" i="1"/>
  <c r="P766" i="1" a="1"/>
  <c r="P766" i="1" s="1"/>
  <c r="R766" i="1" s="1"/>
  <c r="N750" i="1"/>
  <c r="P595" i="1" a="1"/>
  <c r="P595" i="1" s="1"/>
  <c r="R595" i="1" s="1"/>
  <c r="P399" i="1" a="1"/>
  <c r="P399" i="1" s="1"/>
  <c r="L539" i="1"/>
  <c r="L736" i="1"/>
  <c r="N573" i="1"/>
  <c r="M575" i="1"/>
  <c r="L690" i="1"/>
  <c r="N704" i="1"/>
  <c r="P583" i="1" a="1"/>
  <c r="P583" i="1" s="1"/>
  <c r="R583" i="1" s="1"/>
  <c r="P435" i="1" a="1"/>
  <c r="P435" i="1" s="1"/>
  <c r="R435" i="1" s="1"/>
  <c r="L517" i="1"/>
  <c r="L670" i="1"/>
  <c r="L548" i="1"/>
  <c r="L708" i="1"/>
  <c r="P456" i="1" a="1"/>
  <c r="P456" i="1" s="1"/>
  <c r="R456" i="1" s="1"/>
  <c r="L425" i="1"/>
  <c r="P509" i="1" a="1"/>
  <c r="P509" i="1" s="1"/>
  <c r="R509" i="1" s="1"/>
  <c r="P490" i="1" a="1"/>
  <c r="P490" i="1" s="1"/>
  <c r="R490" i="1" s="1"/>
  <c r="L759" i="1"/>
  <c r="L473" i="1"/>
  <c r="N627" i="1"/>
  <c r="N613" i="1"/>
  <c r="L702" i="1"/>
  <c r="N767" i="1"/>
  <c r="P459" i="1" a="1"/>
  <c r="P459" i="1" s="1"/>
  <c r="R459" i="1" s="1"/>
  <c r="P664" i="1" a="1"/>
  <c r="P664" i="1" s="1"/>
  <c r="R664" i="1" s="1"/>
  <c r="L649" i="1"/>
  <c r="N714" i="1"/>
  <c r="M763" i="1"/>
  <c r="P735" i="1" a="1"/>
  <c r="P735" i="1" s="1"/>
  <c r="R735" i="1" s="1"/>
  <c r="L346" i="1"/>
  <c r="P405" i="1" a="1"/>
  <c r="P405" i="1" s="1"/>
  <c r="R405" i="1" s="1"/>
  <c r="P474" i="1" a="1"/>
  <c r="P474" i="1" s="1"/>
  <c r="R474" i="1" s="1"/>
  <c r="P447" i="1" a="1"/>
  <c r="P447" i="1" s="1"/>
  <c r="R447" i="1" s="1"/>
  <c r="P414" i="1" a="1"/>
  <c r="P414" i="1" s="1"/>
  <c r="R414" i="1" s="1"/>
  <c r="N574" i="1"/>
  <c r="L745" i="1"/>
  <c r="L741" i="1"/>
  <c r="N593" i="1"/>
  <c r="N659" i="1"/>
  <c r="L575" i="1"/>
  <c r="N664" i="1"/>
  <c r="N649" i="1"/>
  <c r="L470" i="1"/>
  <c r="N412" i="1"/>
  <c r="N572" i="1"/>
  <c r="N520" i="1"/>
  <c r="P584" i="1" a="1"/>
  <c r="P584" i="1" s="1"/>
  <c r="R584" i="1" s="1"/>
  <c r="P342" i="1" a="1"/>
  <c r="P342" i="1" s="1"/>
  <c r="R342" i="1" s="1"/>
  <c r="P336" i="1" a="1"/>
  <c r="P336" i="1" s="1"/>
  <c r="R336" i="1" s="1"/>
  <c r="P345" i="1" a="1"/>
  <c r="P345" i="1" s="1"/>
  <c r="R345" i="1" s="1"/>
  <c r="L773" i="1"/>
  <c r="N736" i="1"/>
  <c r="P692" i="1" a="1"/>
  <c r="P692" i="1" s="1"/>
  <c r="R692" i="1" s="1"/>
  <c r="P528" i="1" a="1"/>
  <c r="P528" i="1" s="1"/>
  <c r="R528" i="1" s="1"/>
  <c r="L495" i="1"/>
  <c r="L635" i="1"/>
  <c r="N479" i="1"/>
  <c r="L777" i="1"/>
  <c r="M664" i="1"/>
  <c r="N690" i="1"/>
  <c r="M412" i="1"/>
  <c r="L763" i="1"/>
  <c r="N565" i="1"/>
  <c r="M572" i="1"/>
  <c r="N599" i="1"/>
  <c r="N548" i="1"/>
  <c r="M520" i="1"/>
  <c r="M503" i="1"/>
  <c r="P489" i="1" a="1"/>
  <c r="P489" i="1" s="1"/>
  <c r="R489" i="1" s="1"/>
  <c r="P784" i="1" a="1"/>
  <c r="P784" i="1" s="1"/>
  <c r="R784" i="1" s="1"/>
  <c r="P392" i="1" a="1"/>
  <c r="P392" i="1" s="1"/>
  <c r="R392" i="1" s="1"/>
  <c r="M335" i="1"/>
  <c r="L368" i="1"/>
  <c r="P381" i="1" a="1"/>
  <c r="P381" i="1" s="1"/>
  <c r="R381" i="1" s="1"/>
  <c r="P648" i="1" a="1"/>
  <c r="P648" i="1" s="1"/>
  <c r="R648" i="1" s="1"/>
  <c r="N473" i="1"/>
  <c r="N748" i="1"/>
  <c r="L606" i="1"/>
  <c r="L613" i="1"/>
  <c r="M405" i="1"/>
  <c r="N702" i="1"/>
  <c r="M690" i="1"/>
  <c r="L714" i="1"/>
  <c r="N470" i="1"/>
  <c r="L560" i="1"/>
  <c r="M474" i="1"/>
  <c r="M670" i="1"/>
  <c r="N640" i="1"/>
  <c r="P453" i="1" a="1"/>
  <c r="P453" i="1" s="1"/>
  <c r="R453" i="1" s="1"/>
  <c r="N346" i="1"/>
  <c r="P340" i="1" a="1"/>
  <c r="P340" i="1" s="1"/>
  <c r="R340" i="1" s="1"/>
  <c r="L353" i="1"/>
  <c r="M353" i="1"/>
  <c r="P380" i="1" a="1"/>
  <c r="P380" i="1" s="1"/>
  <c r="R380" i="1" s="1"/>
  <c r="L475" i="1"/>
  <c r="N512" i="1"/>
  <c r="N695" i="1"/>
  <c r="N595" i="1"/>
  <c r="L472" i="1"/>
  <c r="L668" i="1"/>
  <c r="M702" i="1"/>
  <c r="L680" i="1"/>
  <c r="L618" i="1"/>
  <c r="N602" i="1"/>
  <c r="M548" i="1"/>
  <c r="L549" i="1"/>
  <c r="P778" i="1" a="1"/>
  <c r="P778" i="1" s="1"/>
  <c r="R778" i="1" s="1"/>
  <c r="P699" i="1" a="1"/>
  <c r="P699" i="1" s="1"/>
  <c r="R699" i="1" s="1"/>
  <c r="P386" i="1" a="1"/>
  <c r="P386" i="1" s="1"/>
  <c r="R386" i="1" s="1"/>
  <c r="N335" i="1"/>
  <c r="M368" i="1"/>
  <c r="P362" i="1" a="1"/>
  <c r="P362" i="1" s="1"/>
  <c r="R362" i="1" s="1"/>
  <c r="P379" i="1" a="1"/>
  <c r="P379" i="1" s="1"/>
  <c r="R379" i="1" s="1"/>
  <c r="N210" i="1"/>
  <c r="P253" i="1" a="1"/>
  <c r="P253" i="1" s="1"/>
  <c r="R253" i="1" s="1"/>
  <c r="M183" i="1"/>
  <c r="M346" i="1"/>
  <c r="P376" i="1" a="1"/>
  <c r="P376" i="1" s="1"/>
  <c r="R376" i="1" s="1"/>
  <c r="L381" i="1"/>
  <c r="N350" i="1"/>
  <c r="N373" i="1"/>
  <c r="P384" i="1" a="1"/>
  <c r="P384" i="1" s="1"/>
  <c r="R384" i="1" s="1"/>
  <c r="L384" i="1"/>
  <c r="M185" i="1"/>
  <c r="N182" i="1"/>
  <c r="M373" i="1"/>
  <c r="P357" i="1" a="1"/>
  <c r="P357" i="1" s="1"/>
  <c r="R357" i="1" s="1"/>
  <c r="L185" i="1"/>
  <c r="L149" i="1"/>
  <c r="L364" i="1"/>
  <c r="N394" i="1"/>
  <c r="M366" i="1"/>
  <c r="P373" i="1" a="1"/>
  <c r="P373" i="1" s="1"/>
  <c r="R373" i="1" s="1"/>
  <c r="M355" i="1"/>
  <c r="L396" i="1"/>
  <c r="P358" i="1" a="1"/>
  <c r="P358" i="1" s="1"/>
  <c r="R358" i="1" s="1"/>
  <c r="M359" i="1"/>
  <c r="P389" i="1" a="1"/>
  <c r="P389" i="1" s="1"/>
  <c r="R389" i="1" s="1"/>
  <c r="N29" i="1"/>
  <c r="N224" i="1"/>
  <c r="N118" i="1"/>
  <c r="M115" i="1"/>
  <c r="L171" i="1"/>
  <c r="M171" i="1"/>
  <c r="N171" i="1"/>
  <c r="P338" i="1" a="1"/>
  <c r="P338" i="1" s="1"/>
  <c r="R338" i="1" s="1"/>
  <c r="M371" i="1"/>
  <c r="P359" i="1" a="1"/>
  <c r="P359" i="1" s="1"/>
  <c r="R359" i="1" s="1"/>
  <c r="N387" i="1"/>
  <c r="L210" i="1"/>
  <c r="M210" i="1"/>
  <c r="L354" i="1"/>
  <c r="N351" i="1"/>
  <c r="M388" i="1"/>
  <c r="L374" i="1"/>
  <c r="P370" i="1" a="1"/>
  <c r="P370" i="1" s="1"/>
  <c r="L372" i="1"/>
  <c r="M384" i="1"/>
  <c r="M391" i="1"/>
  <c r="P371" i="1" a="1"/>
  <c r="P371" i="1" s="1"/>
  <c r="R371" i="1" s="1"/>
  <c r="N383" i="1"/>
  <c r="N359" i="1"/>
  <c r="N341" i="1"/>
  <c r="N185" i="1"/>
  <c r="N293" i="1"/>
  <c r="P210" i="1" a="1"/>
  <c r="P210" i="1" s="1"/>
  <c r="R210" i="1" s="1"/>
  <c r="L136" i="1"/>
  <c r="N219" i="1"/>
  <c r="M599" i="1"/>
  <c r="L778" i="1"/>
  <c r="L544" i="1"/>
  <c r="L577" i="1"/>
  <c r="L559" i="1"/>
  <c r="L445" i="1"/>
  <c r="L603" i="1"/>
  <c r="L727" i="1"/>
  <c r="L676" i="1"/>
  <c r="L731" i="1"/>
  <c r="L768" i="1"/>
  <c r="M395" i="1"/>
  <c r="M351" i="1"/>
  <c r="L337" i="1"/>
  <c r="L390" i="1"/>
  <c r="N384" i="1"/>
  <c r="P391" i="1" a="1"/>
  <c r="P391" i="1" s="1"/>
  <c r="R391" i="1" s="1"/>
  <c r="N371" i="1"/>
  <c r="L341" i="1"/>
  <c r="P341" i="1" a="1"/>
  <c r="P341" i="1" s="1"/>
  <c r="R341" i="1" s="1"/>
  <c r="M293" i="1"/>
  <c r="P277" i="1" a="1"/>
  <c r="P277" i="1" s="1"/>
  <c r="R277" i="1" s="1"/>
  <c r="N276" i="1"/>
  <c r="L385" i="1"/>
  <c r="N388" i="1"/>
  <c r="M350" i="1"/>
  <c r="N382" i="1"/>
  <c r="L377" i="1"/>
  <c r="N396" i="1"/>
  <c r="N391" i="1"/>
  <c r="L349" i="1"/>
  <c r="P349" i="1" a="1"/>
  <c r="P349" i="1" s="1"/>
  <c r="R349" i="1" s="1"/>
  <c r="P128" i="1" a="1"/>
  <c r="P128" i="1" s="1"/>
  <c r="M224" i="1"/>
  <c r="L331" i="1"/>
  <c r="N322" i="1"/>
  <c r="M273" i="1"/>
  <c r="L276" i="1"/>
  <c r="P276" i="1" a="1"/>
  <c r="P276" i="1" s="1"/>
  <c r="R276" i="1" s="1"/>
  <c r="L253" i="1"/>
  <c r="N96" i="1"/>
  <c r="P272" i="1" a="1"/>
  <c r="P272" i="1" s="1"/>
  <c r="R272" i="1" s="1"/>
  <c r="N183" i="1"/>
  <c r="P107" i="1" a="1"/>
  <c r="P107" i="1" s="1"/>
  <c r="R107" i="1" s="1"/>
  <c r="N31" i="1"/>
  <c r="P372" i="1" a="1"/>
  <c r="P372" i="1" s="1"/>
  <c r="R372" i="1" s="1"/>
  <c r="L356" i="1"/>
  <c r="L383" i="1"/>
  <c r="L387" i="1"/>
  <c r="L29" i="1"/>
  <c r="N153" i="1"/>
  <c r="L280" i="1"/>
  <c r="L303" i="1"/>
  <c r="N331" i="1"/>
  <c r="L203" i="1"/>
  <c r="L182" i="1"/>
  <c r="L213" i="1"/>
  <c r="N272" i="1"/>
  <c r="L155" i="1"/>
  <c r="N285" i="1"/>
  <c r="L241" i="1"/>
  <c r="N220" i="1"/>
  <c r="L257" i="1"/>
  <c r="M63" i="1"/>
  <c r="N286" i="1"/>
  <c r="M316" i="1"/>
  <c r="M123" i="1"/>
  <c r="P172" i="1" a="1"/>
  <c r="P172" i="1" s="1"/>
  <c r="R172" i="1" s="1"/>
  <c r="N294" i="1"/>
  <c r="M202" i="1"/>
  <c r="N15" i="1"/>
  <c r="N328" i="1"/>
  <c r="P309" i="1" a="1"/>
  <c r="P309" i="1" s="1"/>
  <c r="R309" i="1" s="1"/>
  <c r="P174" i="1" a="1"/>
  <c r="P174" i="1" s="1"/>
  <c r="R174" i="1" s="1"/>
  <c r="M31" i="1"/>
  <c r="P159" i="1" a="1"/>
  <c r="P159" i="1" s="1"/>
  <c r="R159" i="1" s="1"/>
  <c r="M219" i="1"/>
  <c r="L63" i="1"/>
  <c r="M15" i="1"/>
  <c r="M328" i="1"/>
  <c r="M86" i="1"/>
  <c r="M38" i="1"/>
  <c r="P32" i="1" a="1"/>
  <c r="P32" i="1" s="1"/>
  <c r="R32" i="1" s="1"/>
  <c r="M136" i="1"/>
  <c r="L273" i="1"/>
  <c r="P285" i="1" a="1"/>
  <c r="P285" i="1" s="1"/>
  <c r="R285" i="1" s="1"/>
  <c r="P212" i="1" a="1"/>
  <c r="P212" i="1" s="1"/>
  <c r="R212" i="1" s="1"/>
  <c r="N251" i="1"/>
  <c r="P145" i="1" a="1"/>
  <c r="P145" i="1" s="1"/>
  <c r="R145" i="1" s="1"/>
  <c r="L123" i="1"/>
  <c r="P270" i="1" a="1"/>
  <c r="P270" i="1" s="1"/>
  <c r="R270" i="1" s="1"/>
  <c r="P205" i="1" a="1"/>
  <c r="P205" i="1" s="1"/>
  <c r="R205" i="1" s="1"/>
  <c r="L291" i="1"/>
  <c r="N291" i="1"/>
  <c r="P293" i="1" a="1"/>
  <c r="P293" i="1" s="1"/>
  <c r="R293" i="1" s="1"/>
  <c r="P118" i="1" a="1"/>
  <c r="P118" i="1" s="1"/>
  <c r="R118" i="1" s="1"/>
  <c r="L65" i="1"/>
  <c r="L96" i="1"/>
  <c r="M332" i="1"/>
  <c r="L183" i="1"/>
  <c r="M149" i="1"/>
  <c r="N241" i="1"/>
  <c r="L31" i="1"/>
  <c r="M9" i="1"/>
  <c r="N257" i="1"/>
  <c r="L219" i="1"/>
  <c r="P106" i="1" a="1"/>
  <c r="P106" i="1" s="1"/>
  <c r="R106" i="1" s="1"/>
  <c r="L86" i="1"/>
  <c r="N90" i="1"/>
  <c r="L261" i="1"/>
  <c r="P261" i="1" a="1"/>
  <c r="P261" i="1" s="1"/>
  <c r="R261" i="1" s="1"/>
  <c r="P39" i="1" a="1"/>
  <c r="P39" i="1" s="1"/>
  <c r="R39" i="1" s="1"/>
  <c r="N109" i="1"/>
  <c r="M151" i="1"/>
  <c r="N151" i="1"/>
  <c r="P62" i="1" a="1"/>
  <c r="P62" i="1" s="1"/>
  <c r="R62" i="1" s="1"/>
  <c r="N390" i="1"/>
  <c r="N115" i="1"/>
  <c r="M27" i="1"/>
  <c r="P332" i="1" a="1"/>
  <c r="P332" i="1" s="1"/>
  <c r="R332" i="1" s="1"/>
  <c r="M317" i="1"/>
  <c r="P149" i="1" a="1"/>
  <c r="P149" i="1" s="1"/>
  <c r="R149" i="1" s="1"/>
  <c r="M55" i="1"/>
  <c r="P9" i="1" a="1"/>
  <c r="P9" i="1" s="1"/>
  <c r="R9" i="1" s="1"/>
  <c r="M278" i="1"/>
  <c r="L258" i="1"/>
  <c r="P259" i="1" a="1"/>
  <c r="P259" i="1" s="1"/>
  <c r="R259" i="1" s="1"/>
  <c r="L300" i="1"/>
  <c r="N299" i="1"/>
  <c r="M90" i="1"/>
  <c r="N146" i="1"/>
  <c r="M215" i="1"/>
  <c r="P315" i="1" a="1"/>
  <c r="P315" i="1" s="1"/>
  <c r="R315" i="1" s="1"/>
  <c r="L64" i="1"/>
  <c r="N136" i="1"/>
  <c r="N273" i="1"/>
  <c r="P171" i="1" a="1"/>
  <c r="P171" i="1" s="1"/>
  <c r="R171" i="1" s="1"/>
  <c r="M253" i="1"/>
  <c r="P218" i="1" a="1"/>
  <c r="P218" i="1" s="1"/>
  <c r="R218" i="1" s="1"/>
  <c r="P17" i="1" a="1"/>
  <c r="P17" i="1" s="1"/>
  <c r="R17" i="1" s="1"/>
  <c r="P143" i="1" a="1"/>
  <c r="P143" i="1" s="1"/>
  <c r="N63" i="1"/>
  <c r="N316" i="1"/>
  <c r="M299" i="1"/>
  <c r="L146" i="1"/>
  <c r="P146" i="1" a="1"/>
  <c r="P146" i="1" s="1"/>
  <c r="R146" i="1" s="1"/>
  <c r="L245" i="1"/>
  <c r="M291" i="1"/>
  <c r="P101" i="1" a="1"/>
  <c r="P101" i="1" s="1"/>
  <c r="R101" i="1" s="1"/>
  <c r="P254" i="1" a="1"/>
  <c r="P254" i="1" s="1"/>
  <c r="R254" i="1" s="1"/>
  <c r="L81" i="1"/>
  <c r="P20" i="1" a="1"/>
  <c r="P20" i="1" s="1"/>
  <c r="R20" i="1" s="1"/>
  <c r="N222" i="1"/>
  <c r="P304" i="1" a="1"/>
  <c r="P304" i="1" s="1"/>
  <c r="R304" i="1" s="1"/>
  <c r="M33" i="1"/>
  <c r="M54" i="1"/>
  <c r="L88" i="1"/>
  <c r="P13" i="1" a="1"/>
  <c r="P13" i="1" s="1"/>
  <c r="R13" i="1" s="1"/>
  <c r="M47" i="1"/>
  <c r="N47" i="1"/>
  <c r="N197" i="1"/>
  <c r="P329" i="1" a="1"/>
  <c r="P329" i="1" s="1"/>
  <c r="R329" i="1" s="1"/>
  <c r="P269" i="1" a="1"/>
  <c r="P269" i="1" s="1"/>
  <c r="R269" i="1" s="1"/>
  <c r="M295" i="1"/>
  <c r="P263" i="1" a="1"/>
  <c r="P263" i="1" s="1"/>
  <c r="R263" i="1" s="1"/>
  <c r="P49" i="1" a="1"/>
  <c r="P49" i="1" s="1"/>
  <c r="R49" i="1" s="1"/>
  <c r="P77" i="1" a="1"/>
  <c r="P77" i="1" s="1"/>
  <c r="R77" i="1" s="1"/>
  <c r="N154" i="1"/>
  <c r="M199" i="1"/>
  <c r="M271" i="1"/>
  <c r="L252" i="1"/>
  <c r="M150" i="1"/>
  <c r="P19" i="1" a="1"/>
  <c r="P19" i="1" s="1"/>
  <c r="R19" i="1" s="1"/>
  <c r="M140" i="1"/>
  <c r="P330" i="1" a="1"/>
  <c r="P330" i="1" s="1"/>
  <c r="R330" i="1" s="1"/>
  <c r="M154" i="1"/>
  <c r="L33" i="1"/>
  <c r="P292" i="1" a="1"/>
  <c r="P292" i="1" s="1"/>
  <c r="R292" i="1" s="1"/>
  <c r="M307" i="1"/>
  <c r="P177" i="1" a="1"/>
  <c r="P177" i="1" s="1"/>
  <c r="R177" i="1" s="1"/>
  <c r="M230" i="1"/>
  <c r="L54" i="1"/>
  <c r="N24" i="1"/>
  <c r="P52" i="1" a="1"/>
  <c r="P52" i="1" s="1"/>
  <c r="R52" i="1" s="1"/>
  <c r="P295" i="1" a="1"/>
  <c r="P295" i="1" s="1"/>
  <c r="R295" i="1" s="1"/>
  <c r="P233" i="1" a="1"/>
  <c r="P233" i="1" s="1"/>
  <c r="R233" i="1" s="1"/>
  <c r="P311" i="1" a="1"/>
  <c r="P311" i="1" s="1"/>
  <c r="R311" i="1" s="1"/>
  <c r="M81" i="1"/>
  <c r="M179" i="1"/>
  <c r="L199" i="1"/>
  <c r="N202" i="1"/>
  <c r="L150" i="1"/>
  <c r="P237" i="1" a="1"/>
  <c r="P237" i="1" s="1"/>
  <c r="R237" i="1" s="1"/>
  <c r="L256" i="1"/>
  <c r="M78" i="1"/>
  <c r="L304" i="1"/>
  <c r="N88" i="1"/>
  <c r="M266" i="1"/>
  <c r="M122" i="1"/>
  <c r="P12" i="1" a="1"/>
  <c r="P12" i="1" s="1"/>
  <c r="R12" i="1" s="1"/>
  <c r="L329" i="1"/>
  <c r="L263" i="1"/>
  <c r="P28" i="1" a="1"/>
  <c r="P28" i="1" s="1"/>
  <c r="R28" i="1" s="1"/>
  <c r="P167" i="1" a="1"/>
  <c r="P167" i="1" s="1"/>
  <c r="R167" i="1" s="1"/>
  <c r="P207" i="1" a="1"/>
  <c r="P207" i="1" s="1"/>
  <c r="R207" i="1" s="1"/>
  <c r="N126" i="1"/>
  <c r="N228" i="1"/>
  <c r="L4" i="1"/>
  <c r="P78" i="1" a="1"/>
  <c r="P78" i="1" s="1"/>
  <c r="R78" i="1" s="1"/>
  <c r="N54" i="1"/>
  <c r="P54" i="1" a="1"/>
  <c r="P54" i="1" s="1"/>
  <c r="M24" i="1"/>
  <c r="L266" i="1"/>
  <c r="P266" i="1" a="1"/>
  <c r="P266" i="1" s="1"/>
  <c r="R266" i="1" s="1"/>
  <c r="N61" i="1"/>
  <c r="N158" i="1"/>
  <c r="P180" i="1" a="1"/>
  <c r="P180" i="1" s="1"/>
  <c r="R180" i="1" s="1"/>
  <c r="M252" i="1"/>
  <c r="M228" i="1"/>
  <c r="N33" i="1"/>
  <c r="M61" i="1"/>
  <c r="P191" i="1" a="1"/>
  <c r="P191" i="1" s="1"/>
  <c r="R191" i="1" s="1"/>
  <c r="M158" i="1"/>
  <c r="P30" i="1" a="1"/>
  <c r="P30" i="1" s="1"/>
  <c r="R30" i="1" s="1"/>
  <c r="L45" i="1"/>
  <c r="M76" i="1"/>
  <c r="N290" i="1"/>
  <c r="P306" i="1" a="1"/>
  <c r="P306" i="1" s="1"/>
  <c r="R306" i="1" s="1"/>
  <c r="N246" i="1"/>
  <c r="M42" i="1"/>
  <c r="M8" i="1"/>
  <c r="N198" i="1"/>
  <c r="M290" i="1"/>
  <c r="P11" i="1" a="1"/>
  <c r="P11" i="1" s="1"/>
  <c r="R11" i="1" s="1"/>
  <c r="M198" i="1"/>
  <c r="N250" i="1"/>
  <c r="N320" i="1"/>
  <c r="L320" i="1"/>
  <c r="P189" i="1" a="1"/>
  <c r="P189" i="1" s="1"/>
  <c r="R189" i="1" s="1"/>
  <c r="N269" i="1"/>
  <c r="N295" i="1"/>
  <c r="N49" i="1"/>
  <c r="N323" i="1"/>
  <c r="N225" i="1"/>
  <c r="N217" i="1"/>
  <c r="P190" i="1" a="1"/>
  <c r="P190" i="1" s="1"/>
  <c r="R190" i="1" s="1"/>
  <c r="M111" i="1"/>
  <c r="P110" i="1" a="1"/>
  <c r="P110" i="1" s="1"/>
  <c r="R110" i="1" s="1"/>
  <c r="P93" i="1" a="1"/>
  <c r="P93" i="1" s="1"/>
  <c r="R93" i="1" s="1"/>
  <c r="M305" i="1"/>
  <c r="P34" i="1" a="1"/>
  <c r="P34" i="1" s="1"/>
  <c r="R34" i="1" s="1"/>
  <c r="L131" i="1"/>
  <c r="P113" i="1" a="1"/>
  <c r="P113" i="1" s="1"/>
  <c r="R113" i="1" s="1"/>
  <c r="N169" i="1"/>
  <c r="N121" i="1"/>
  <c r="N301" i="1"/>
  <c r="N139" i="1"/>
  <c r="P69" i="1" a="1"/>
  <c r="P69" i="1" s="1"/>
  <c r="R69" i="1" s="1"/>
  <c r="N231" i="1"/>
  <c r="L231" i="1"/>
  <c r="L103" i="1"/>
  <c r="L36" i="1"/>
  <c r="L242" i="1"/>
  <c r="N80" i="1"/>
  <c r="M262" i="1"/>
  <c r="L76" i="1"/>
  <c r="M327" i="1"/>
  <c r="P310" i="1" a="1"/>
  <c r="P310" i="1" s="1"/>
  <c r="R310" i="1" s="1"/>
  <c r="L42" i="1"/>
  <c r="N100" i="1"/>
  <c r="P284" i="1" a="1"/>
  <c r="P284" i="1" s="1"/>
  <c r="R284" i="1" s="1"/>
  <c r="P135" i="1" a="1"/>
  <c r="P135" i="1" s="1"/>
  <c r="R135" i="1" s="1"/>
  <c r="L142" i="1"/>
  <c r="N142" i="1"/>
  <c r="P79" i="1" a="1"/>
  <c r="P79" i="1" s="1"/>
  <c r="R79" i="1" s="1"/>
  <c r="L206" i="1"/>
  <c r="L283" i="1"/>
  <c r="M103" i="1"/>
  <c r="P99" i="1" a="1"/>
  <c r="P99" i="1" s="1"/>
  <c r="R99" i="1" s="1"/>
  <c r="M58" i="1"/>
  <c r="N56" i="1"/>
  <c r="M141" i="1"/>
  <c r="P57" i="1" a="1"/>
  <c r="P57" i="1" s="1"/>
  <c r="R57" i="1" s="1"/>
  <c r="L223" i="1"/>
  <c r="M56" i="1"/>
  <c r="M310" i="1"/>
  <c r="N8" i="1"/>
  <c r="P198" i="1" a="1"/>
  <c r="P198" i="1" s="1"/>
  <c r="R198" i="1" s="1"/>
  <c r="P238" i="1" a="1"/>
  <c r="P238" i="1" s="1"/>
  <c r="R238" i="1" s="1"/>
  <c r="P302" i="1" a="1"/>
  <c r="P302" i="1" s="1"/>
  <c r="R302" i="1" s="1"/>
  <c r="M283" i="1"/>
  <c r="P250" i="1" a="1"/>
  <c r="P250" i="1" s="1"/>
  <c r="R250" i="1" s="1"/>
  <c r="M131" i="1"/>
  <c r="N119" i="1"/>
  <c r="L284" i="1"/>
  <c r="N36" i="1"/>
  <c r="N131" i="1"/>
  <c r="N186" i="1"/>
  <c r="L66" i="1"/>
  <c r="M66" i="1"/>
  <c r="L18" i="1"/>
  <c r="M18" i="1"/>
  <c r="L226" i="1"/>
  <c r="N127" i="1"/>
  <c r="L117" i="1"/>
  <c r="N48" i="1"/>
  <c r="L119" i="1"/>
  <c r="N141" i="1"/>
  <c r="M83" i="1"/>
  <c r="L250" i="1"/>
  <c r="L130" i="1"/>
  <c r="P130" i="1" a="1"/>
  <c r="P130" i="1" s="1"/>
  <c r="R130" i="1" s="1"/>
  <c r="M243" i="1"/>
  <c r="L189" i="1"/>
  <c r="N66" i="1"/>
  <c r="N18" i="1"/>
  <c r="M302" i="1"/>
  <c r="L137" i="1"/>
  <c r="P231" i="1" a="1"/>
  <c r="P231" i="1" s="1"/>
  <c r="R231" i="1" s="1"/>
  <c r="M130" i="1"/>
  <c r="L314" i="1"/>
  <c r="P320" i="1" a="1"/>
  <c r="P320" i="1" s="1"/>
  <c r="R320" i="1" s="1"/>
  <c r="N98" i="1"/>
  <c r="P221" i="1" a="1"/>
  <c r="P221" i="1" s="1"/>
  <c r="R221" i="1" s="1"/>
  <c r="L178" i="1"/>
  <c r="P114" i="1" a="1"/>
  <c r="P114" i="1" s="1"/>
  <c r="R114" i="1" s="1"/>
  <c r="N125" i="1"/>
  <c r="P188" i="1" a="1"/>
  <c r="P188" i="1" s="1"/>
  <c r="R188" i="1" s="1"/>
  <c r="N195" i="1"/>
  <c r="P229" i="1" a="1"/>
  <c r="P229" i="1" s="1"/>
  <c r="R229" i="1" s="1"/>
  <c r="N129" i="1"/>
  <c r="P248" i="1" a="1"/>
  <c r="P248" i="1" s="1"/>
  <c r="R248" i="1" s="1"/>
  <c r="N265" i="1"/>
  <c r="P124" i="1" a="1"/>
  <c r="P124" i="1" s="1"/>
  <c r="R124" i="1" s="1"/>
  <c r="L282" i="1"/>
  <c r="M282" i="1"/>
  <c r="M162" i="1"/>
  <c r="L162" i="1"/>
  <c r="N162" i="1"/>
  <c r="N60" i="1"/>
  <c r="N120" i="1"/>
  <c r="N14" i="1"/>
  <c r="P50" i="1" a="1"/>
  <c r="P50" i="1" s="1"/>
  <c r="R50" i="1" s="1"/>
  <c r="P25" i="1" a="1"/>
  <c r="P25" i="1" s="1"/>
  <c r="R25" i="1" s="1"/>
  <c r="N124" i="1"/>
  <c r="P282" i="1" a="1"/>
  <c r="P282" i="1" s="1"/>
  <c r="R282" i="1" s="1"/>
  <c r="P162" i="1" a="1"/>
  <c r="P162" i="1" s="1"/>
  <c r="R162" i="1" s="1"/>
  <c r="P10" i="1" a="1"/>
  <c r="P10" i="1" s="1"/>
  <c r="R10" i="1" s="1"/>
  <c r="P26" i="1" a="1"/>
  <c r="P26" i="1" s="1"/>
  <c r="R26" i="1" s="1"/>
  <c r="L104" i="1"/>
  <c r="N72" i="1"/>
  <c r="P204" i="1" a="1"/>
  <c r="P204" i="1" s="1"/>
  <c r="R204" i="1" s="1"/>
  <c r="P73" i="1" a="1"/>
  <c r="P73" i="1" s="1"/>
  <c r="R73" i="1" s="1"/>
  <c r="L97" i="1"/>
  <c r="P72" i="1" a="1"/>
  <c r="P72" i="1" s="1"/>
  <c r="R72" i="1" s="1"/>
  <c r="N25" i="1"/>
  <c r="P265" i="1" a="1"/>
  <c r="P265" i="1" s="1"/>
  <c r="R265" i="1" s="1"/>
  <c r="L235" i="1"/>
  <c r="L35" i="1"/>
  <c r="P165" i="1" a="1"/>
  <c r="P165" i="1" s="1"/>
  <c r="R165" i="1" s="1"/>
  <c r="N102" i="1"/>
  <c r="L60" i="1"/>
  <c r="L120" i="1"/>
  <c r="L14" i="1"/>
  <c r="M25" i="1"/>
  <c r="L124" i="1"/>
  <c r="M124" i="1"/>
  <c r="P46" i="1" a="1"/>
  <c r="P46" i="1" s="1"/>
  <c r="P84" i="1" a="1"/>
  <c r="P84" i="1" s="1"/>
  <c r="R84" i="1" s="1"/>
  <c r="P147" i="1" a="1"/>
  <c r="P147" i="1" s="1"/>
  <c r="R147" i="1" s="1"/>
  <c r="N192" i="1"/>
  <c r="N104" i="1"/>
  <c r="N74" i="1"/>
  <c r="M72" i="1"/>
  <c r="M265" i="1"/>
  <c r="L170" i="1"/>
  <c r="M170" i="1"/>
  <c r="N138" i="1"/>
  <c r="N46" i="1"/>
  <c r="N84" i="1"/>
  <c r="N147" i="1"/>
  <c r="N165" i="1"/>
  <c r="N75" i="1"/>
  <c r="N164" i="1"/>
  <c r="N163" i="1"/>
  <c r="B4" i="8" l="1"/>
  <c r="B4" i="5"/>
  <c r="C84" i="8" a="1"/>
  <c r="C84" i="8" s="1"/>
  <c r="E98" i="8" a="1"/>
  <c r="E98" i="8" s="1"/>
  <c r="X1264" i="1"/>
  <c r="W18" i="1"/>
  <c r="R1325" i="1"/>
  <c r="R1504" i="1"/>
  <c r="R87" i="1"/>
  <c r="R399" i="1"/>
  <c r="R1103" i="1"/>
  <c r="W1103" i="1" s="1"/>
  <c r="R796" i="1"/>
  <c r="R1719" i="1"/>
  <c r="X1719" i="1" s="1"/>
  <c r="R588" i="1"/>
  <c r="E31" i="8" s="1" a="1"/>
  <c r="E31" i="8" s="1"/>
  <c r="R1634" i="1"/>
  <c r="H102" i="8" s="1" a="1"/>
  <c r="H102" i="8" s="1"/>
  <c r="R348" i="1"/>
  <c r="R1089" i="1"/>
  <c r="F68" i="8" s="1" a="1"/>
  <c r="F68" i="8" s="1"/>
  <c r="R598" i="1"/>
  <c r="R950" i="1"/>
  <c r="W950" i="1" s="1"/>
  <c r="R1473" i="1"/>
  <c r="R54" i="1"/>
  <c r="E6" i="8" s="1" a="1"/>
  <c r="E6" i="8" s="1"/>
  <c r="R1290" i="1"/>
  <c r="H84" i="8" s="1" a="1"/>
  <c r="H84" i="8" s="1"/>
  <c r="R1547" i="1"/>
  <c r="G98" i="8" s="1" a="1"/>
  <c r="G98" i="8" s="1"/>
  <c r="R1740" i="1"/>
  <c r="C110" i="8" s="1" a="1"/>
  <c r="C110" i="8" s="1"/>
  <c r="R1815" i="1"/>
  <c r="R1861" i="1"/>
  <c r="R649" i="1"/>
  <c r="X649" i="1" s="1"/>
  <c r="R1475" i="1"/>
  <c r="R1757" i="1"/>
  <c r="H113" i="8" s="1" a="1"/>
  <c r="H113" i="8" s="1"/>
  <c r="R1706" i="1"/>
  <c r="H107" i="8" s="1" a="1"/>
  <c r="H107" i="8" s="1"/>
  <c r="R375" i="1"/>
  <c r="G20" i="8" s="1" a="1"/>
  <c r="G20" i="8" s="1"/>
  <c r="R385" i="1"/>
  <c r="F21" i="8" s="1" a="1"/>
  <c r="F21" i="8" s="1"/>
  <c r="R1079" i="1"/>
  <c r="C65" i="8" s="1" a="1"/>
  <c r="C65" i="8" s="1"/>
  <c r="R1372" i="1"/>
  <c r="R833" i="1"/>
  <c r="W833" i="1" s="1"/>
  <c r="R334" i="1"/>
  <c r="R964" i="1"/>
  <c r="R1752" i="1"/>
  <c r="R681" i="1"/>
  <c r="R1897" i="1"/>
  <c r="R163" i="1"/>
  <c r="R868" i="1"/>
  <c r="R810" i="1"/>
  <c r="R133" i="1"/>
  <c r="R532" i="1"/>
  <c r="Y532" i="1" s="1"/>
  <c r="R1646" i="1"/>
  <c r="R1650" i="1"/>
  <c r="R678" i="1"/>
  <c r="R1227" i="1"/>
  <c r="R1233" i="1"/>
  <c r="R1847" i="1"/>
  <c r="X1847" i="1" s="1"/>
  <c r="R794" i="1"/>
  <c r="R938" i="1"/>
  <c r="E54" i="8" s="1" a="1"/>
  <c r="E54" i="8" s="1"/>
  <c r="R834" i="1"/>
  <c r="R1208" i="1"/>
  <c r="R1080" i="1"/>
  <c r="R449" i="1"/>
  <c r="R1642" i="1"/>
  <c r="X1584" i="1"/>
  <c r="R624" i="1"/>
  <c r="R1324" i="1"/>
  <c r="R1457" i="1"/>
  <c r="R695" i="1"/>
  <c r="R885" i="1"/>
  <c r="R1250" i="1"/>
  <c r="R867" i="1"/>
  <c r="R934" i="1"/>
  <c r="R1081" i="1"/>
  <c r="R1028" i="1"/>
  <c r="R1566" i="1"/>
  <c r="R1513" i="1"/>
  <c r="R1816" i="1"/>
  <c r="R540" i="1"/>
  <c r="R1229" i="1"/>
  <c r="R1630" i="1"/>
  <c r="R1253" i="1"/>
  <c r="R1736" i="1"/>
  <c r="R1904" i="1"/>
  <c r="R1905" i="1"/>
  <c r="R437" i="1"/>
  <c r="R1207" i="1"/>
  <c r="R1743" i="1"/>
  <c r="R937" i="1"/>
  <c r="R848" i="1"/>
  <c r="R347" i="1"/>
  <c r="R128" i="1"/>
  <c r="R1878" i="1"/>
  <c r="R556" i="1"/>
  <c r="R864" i="1"/>
  <c r="R587" i="1"/>
  <c r="R941" i="1"/>
  <c r="R46" i="1"/>
  <c r="R434" i="1"/>
  <c r="R969" i="1"/>
  <c r="R1063" i="1"/>
  <c r="R122" i="1"/>
  <c r="R1112" i="1"/>
  <c r="R799" i="1"/>
  <c r="R143" i="1"/>
  <c r="W143" i="1" s="1"/>
  <c r="R1538" i="1"/>
  <c r="R1235" i="1"/>
  <c r="R1203" i="1"/>
  <c r="R1296" i="1"/>
  <c r="R1549" i="1"/>
  <c r="R788" i="1"/>
  <c r="R1122" i="1"/>
  <c r="R984" i="1"/>
  <c r="R1249" i="1"/>
  <c r="R1074" i="1"/>
  <c r="F64" i="8" s="1" a="1"/>
  <c r="F64" i="8" s="1"/>
  <c r="R1230" i="1"/>
  <c r="R1813" i="1"/>
  <c r="R1890" i="1"/>
  <c r="R1699" i="1"/>
  <c r="R691" i="1"/>
  <c r="R425" i="1"/>
  <c r="R1069" i="1"/>
  <c r="R142" i="1"/>
  <c r="R257" i="1"/>
  <c r="R370" i="1"/>
  <c r="R1543" i="1"/>
  <c r="R596" i="1"/>
  <c r="R1483" i="1"/>
  <c r="R1536" i="1"/>
  <c r="R337" i="1"/>
  <c r="R948" i="1"/>
  <c r="X275" i="1"/>
  <c r="Y501" i="1"/>
  <c r="Y222" i="1"/>
  <c r="X1398" i="1"/>
  <c r="W1083" i="1"/>
  <c r="Y1114" i="1"/>
  <c r="Y1467" i="1"/>
  <c r="Y537" i="1"/>
  <c r="Y974" i="1"/>
  <c r="W1164" i="1"/>
  <c r="W1183" i="1"/>
  <c r="W1049" i="1"/>
  <c r="X1114" i="1"/>
  <c r="X1467" i="1"/>
  <c r="W531" i="1"/>
  <c r="W1523" i="1"/>
  <c r="Y1558" i="1"/>
  <c r="W636" i="1"/>
  <c r="X1281" i="1"/>
  <c r="W1467" i="1"/>
  <c r="W1546" i="1"/>
  <c r="X1626" i="1"/>
  <c r="W1593" i="1"/>
  <c r="Y1671" i="1"/>
  <c r="Y1502" i="1"/>
  <c r="X1558" i="1"/>
  <c r="Y1398" i="1"/>
  <c r="Y1407" i="1"/>
  <c r="X1820" i="1"/>
  <c r="X368" i="1"/>
  <c r="Y484" i="1"/>
  <c r="W1551" i="1"/>
  <c r="X508" i="1"/>
  <c r="W1440" i="1"/>
  <c r="X1313" i="1"/>
  <c r="Y1616" i="1"/>
  <c r="Y1662" i="1"/>
  <c r="Y317" i="1"/>
  <c r="W456" i="1"/>
  <c r="X590" i="1"/>
  <c r="X870" i="1"/>
  <c r="W991" i="1"/>
  <c r="W1073" i="1"/>
  <c r="Y1036" i="1"/>
  <c r="W1166" i="1"/>
  <c r="X1601" i="1"/>
  <c r="W1491" i="1"/>
  <c r="W910" i="1"/>
  <c r="W1150" i="1"/>
  <c r="X1565" i="1"/>
  <c r="X239" i="1"/>
  <c r="X417" i="1"/>
  <c r="Y241" i="1"/>
  <c r="Y335" i="1"/>
  <c r="W702" i="1"/>
  <c r="W19" i="1"/>
  <c r="X278" i="1"/>
  <c r="X702" i="1"/>
  <c r="Y572" i="1"/>
  <c r="Y862" i="1"/>
  <c r="X1036" i="1"/>
  <c r="Y1078" i="1"/>
  <c r="Y1094" i="1"/>
  <c r="Y1117" i="1"/>
  <c r="X1177" i="1"/>
  <c r="X1120" i="1"/>
  <c r="X1148" i="1"/>
  <c r="X1340" i="1"/>
  <c r="Y1307" i="1"/>
  <c r="W5" i="1"/>
  <c r="W1417" i="1"/>
  <c r="X1597" i="1"/>
  <c r="W992" i="1"/>
  <c r="W1780" i="1"/>
  <c r="Y940" i="1"/>
  <c r="X1200" i="1"/>
  <c r="X328" i="1"/>
  <c r="Y328" i="1"/>
  <c r="W1428" i="1"/>
  <c r="X1385" i="1"/>
  <c r="X1327" i="1"/>
  <c r="Y1489" i="1"/>
  <c r="Y1795" i="1"/>
  <c r="X1713" i="1"/>
  <c r="W1810" i="1"/>
  <c r="Y1150" i="1"/>
  <c r="Y1108" i="1"/>
  <c r="X415" i="1"/>
  <c r="Y611" i="1"/>
  <c r="Y593" i="1"/>
  <c r="W504" i="1"/>
  <c r="Y597" i="1"/>
  <c r="X327" i="1"/>
  <c r="W1346" i="1"/>
  <c r="X1789" i="1"/>
  <c r="X1755" i="1"/>
  <c r="W1691" i="1"/>
  <c r="Y1785" i="1"/>
  <c r="X1668" i="1"/>
  <c r="Y1717" i="1"/>
  <c r="W1554" i="1"/>
  <c r="X519" i="1"/>
  <c r="Y530" i="1"/>
  <c r="Y21" i="1"/>
  <c r="X1546" i="1"/>
  <c r="X1238" i="1"/>
  <c r="Y1403" i="1"/>
  <c r="Y1332" i="1"/>
  <c r="Y1619" i="1"/>
  <c r="W1316" i="1"/>
  <c r="X1599" i="1"/>
  <c r="W1313" i="1"/>
  <c r="W1490" i="1"/>
  <c r="Y1801" i="1"/>
  <c r="W1819" i="1"/>
  <c r="X1239" i="1"/>
  <c r="Y546" i="1"/>
  <c r="Y543" i="1"/>
  <c r="W1200" i="1"/>
  <c r="X1073" i="1"/>
  <c r="Y444" i="1"/>
  <c r="X1696" i="1"/>
  <c r="Y1867" i="1"/>
  <c r="X816" i="1"/>
  <c r="X1150" i="1"/>
  <c r="Y1135" i="1"/>
  <c r="W541" i="1"/>
  <c r="W64" i="1"/>
  <c r="X1077" i="1"/>
  <c r="X1484" i="1"/>
  <c r="W1448" i="1"/>
  <c r="X1417" i="1"/>
  <c r="W1387" i="1"/>
  <c r="W1258" i="1"/>
  <c r="X1367" i="1"/>
  <c r="X1456" i="1"/>
  <c r="Y1568" i="1"/>
  <c r="Y1361" i="1"/>
  <c r="X1361" i="1"/>
  <c r="X1662" i="1"/>
  <c r="X1664" i="1"/>
  <c r="Y1790" i="1"/>
  <c r="Y1761" i="1"/>
  <c r="W239" i="1"/>
  <c r="W318" i="1"/>
  <c r="X343" i="1"/>
  <c r="W1709" i="1"/>
  <c r="Y1833" i="1"/>
  <c r="Y368" i="1"/>
  <c r="W929" i="1"/>
  <c r="Y419" i="1"/>
  <c r="Y566" i="1"/>
  <c r="Y839" i="1"/>
  <c r="W962" i="1"/>
  <c r="X932" i="1"/>
  <c r="W1181" i="1"/>
  <c r="X669" i="1"/>
  <c r="X1012" i="1"/>
  <c r="W1611" i="1"/>
  <c r="X1214" i="1"/>
  <c r="W479" i="1"/>
  <c r="X602" i="1"/>
  <c r="Y861" i="1"/>
  <c r="W777" i="1"/>
  <c r="W436" i="1"/>
  <c r="Y157" i="1"/>
  <c r="Y75" i="1"/>
  <c r="W453" i="1"/>
  <c r="W368" i="1"/>
  <c r="Y518" i="1"/>
  <c r="X530" i="1"/>
  <c r="X196" i="1"/>
  <c r="W246" i="1"/>
  <c r="X64" i="1"/>
  <c r="W216" i="1"/>
  <c r="W335" i="1"/>
  <c r="X777" i="1"/>
  <c r="X1785" i="1"/>
  <c r="Y1903" i="1"/>
  <c r="X857" i="1"/>
  <c r="Y1183" i="1"/>
  <c r="X1553" i="1"/>
  <c r="Y1633" i="1"/>
  <c r="X512" i="1"/>
  <c r="W383" i="1"/>
  <c r="Y350" i="1"/>
  <c r="X572" i="1"/>
  <c r="W575" i="1"/>
  <c r="X436" i="1"/>
  <c r="X1240" i="1"/>
  <c r="W1535" i="1"/>
  <c r="Y1367" i="1"/>
  <c r="Y1385" i="1"/>
  <c r="Y1327" i="1"/>
  <c r="Y1420" i="1"/>
  <c r="Y1522" i="1"/>
  <c r="X1391" i="1"/>
  <c r="X1452" i="1"/>
  <c r="Y1908" i="1"/>
  <c r="Y1239" i="1"/>
  <c r="X1369" i="1"/>
  <c r="W1747" i="1"/>
  <c r="X1429" i="1"/>
  <c r="Y1806" i="1"/>
  <c r="W1796" i="1"/>
  <c r="X1723" i="1"/>
  <c r="Y1829" i="1"/>
  <c r="W1239" i="1"/>
  <c r="X1542" i="1"/>
  <c r="Y1391" i="1"/>
  <c r="W121" i="1"/>
  <c r="Y1181" i="1"/>
  <c r="Y1738" i="1"/>
  <c r="X554" i="1"/>
  <c r="Y554" i="1"/>
  <c r="Y1353" i="1"/>
  <c r="Y1363" i="1"/>
  <c r="Y187" i="1"/>
  <c r="Y1376" i="1"/>
  <c r="W617" i="1"/>
  <c r="Y519" i="1"/>
  <c r="Y809" i="1"/>
  <c r="W1422" i="1"/>
  <c r="Y1705" i="1"/>
  <c r="X1505" i="1"/>
  <c r="Y110" i="1"/>
  <c r="Y158" i="1"/>
  <c r="X299" i="1"/>
  <c r="W300" i="1"/>
  <c r="X265" i="1"/>
  <c r="X124" i="1"/>
  <c r="W35" i="1"/>
  <c r="W250" i="1"/>
  <c r="X18" i="1"/>
  <c r="X42" i="1"/>
  <c r="Y126" i="1"/>
  <c r="X140" i="1"/>
  <c r="W203" i="1"/>
  <c r="W396" i="1"/>
  <c r="W613" i="1"/>
  <c r="Y565" i="1"/>
  <c r="Y767" i="1"/>
  <c r="W471" i="1"/>
  <c r="W563" i="1"/>
  <c r="X420" i="1"/>
  <c r="Y590" i="1"/>
  <c r="W566" i="1"/>
  <c r="X1135" i="1"/>
  <c r="W1565" i="1"/>
  <c r="W1584" i="1"/>
  <c r="X1366" i="1"/>
  <c r="W1619" i="1"/>
  <c r="W1908" i="1"/>
  <c r="Y1447" i="1"/>
  <c r="W1715" i="1"/>
  <c r="X281" i="1"/>
  <c r="W743" i="1"/>
  <c r="W480" i="1"/>
  <c r="X501" i="1"/>
  <c r="X580" i="1"/>
  <c r="Y1624" i="1"/>
  <c r="W1406" i="1"/>
  <c r="W1903" i="1"/>
  <c r="X994" i="1"/>
  <c r="X1032" i="1"/>
  <c r="W620" i="1"/>
  <c r="Y1021" i="1"/>
  <c r="Y856" i="1"/>
  <c r="W1391" i="1"/>
  <c r="Y1125" i="1"/>
  <c r="X1228" i="1"/>
  <c r="X1568" i="1"/>
  <c r="X930" i="1"/>
  <c r="Y930" i="1"/>
  <c r="W945" i="1"/>
  <c r="X1145" i="1"/>
  <c r="W1176" i="1"/>
  <c r="Y1083" i="1"/>
  <c r="W1152" i="1"/>
  <c r="Y1601" i="1"/>
  <c r="X1168" i="1"/>
  <c r="W731" i="1"/>
  <c r="W364" i="1"/>
  <c r="W345" i="1"/>
  <c r="W740" i="1"/>
  <c r="X737" i="1"/>
  <c r="X786" i="1"/>
  <c r="Y728" i="1"/>
  <c r="X707" i="1"/>
  <c r="Y755" i="1"/>
  <c r="W590" i="1"/>
  <c r="W645" i="1"/>
  <c r="W716" i="1"/>
  <c r="Y420" i="1"/>
  <c r="Y415" i="1"/>
  <c r="W723" i="1"/>
  <c r="W705" i="1"/>
  <c r="Y688" i="1"/>
  <c r="Y754" i="1"/>
  <c r="Y842" i="1"/>
  <c r="X566" i="1"/>
  <c r="Y894" i="1"/>
  <c r="Y992" i="1"/>
  <c r="Y816" i="1"/>
  <c r="W1065" i="1"/>
  <c r="Y1187" i="1"/>
  <c r="Y1217" i="1"/>
  <c r="W1010" i="1"/>
  <c r="X1052" i="1"/>
  <c r="W1141" i="1"/>
  <c r="Y1346" i="1"/>
  <c r="X1506" i="1"/>
  <c r="X1619" i="1"/>
  <c r="X1470" i="1"/>
  <c r="W1264" i="1"/>
  <c r="Y1470" i="1"/>
  <c r="Y281" i="1"/>
  <c r="W960" i="1"/>
  <c r="X906" i="1"/>
  <c r="W1146" i="1"/>
  <c r="W325" i="1"/>
  <c r="W1127" i="1"/>
  <c r="Y1130" i="1"/>
  <c r="Y1152" i="1"/>
  <c r="W911" i="1"/>
  <c r="W1052" i="1"/>
  <c r="X1353" i="1"/>
  <c r="Y1755" i="1"/>
  <c r="X1102" i="1"/>
  <c r="X1231" i="1"/>
  <c r="X1141" i="1"/>
  <c r="Y127" i="1"/>
  <c r="X58" i="1"/>
  <c r="W4" i="1"/>
  <c r="X154" i="1"/>
  <c r="Y273" i="1"/>
  <c r="W65" i="1"/>
  <c r="W213" i="1"/>
  <c r="X599" i="1"/>
  <c r="X548" i="1"/>
  <c r="Y702" i="1"/>
  <c r="Y599" i="1"/>
  <c r="W447" i="1"/>
  <c r="W400" i="1"/>
  <c r="X611" i="1"/>
  <c r="Y617" i="1"/>
  <c r="Y500" i="1"/>
  <c r="X632" i="1"/>
  <c r="X645" i="1"/>
  <c r="W707" i="1"/>
  <c r="Y645" i="1"/>
  <c r="Y477" i="1"/>
  <c r="W861" i="1"/>
  <c r="Y967" i="1"/>
  <c r="X967" i="1"/>
  <c r="W986" i="1"/>
  <c r="W1121" i="1"/>
  <c r="X1027" i="1"/>
  <c r="W1231" i="1"/>
  <c r="X1502" i="1"/>
  <c r="Y1397" i="1"/>
  <c r="Y1784" i="1"/>
  <c r="X1447" i="1"/>
  <c r="X631" i="1"/>
  <c r="X432" i="1"/>
  <c r="W598" i="1"/>
  <c r="W809" i="1"/>
  <c r="X982" i="1"/>
  <c r="W967" i="1"/>
  <c r="Y1177" i="1"/>
  <c r="W1429" i="1"/>
  <c r="Y1817" i="1"/>
  <c r="X1397" i="1"/>
  <c r="Y1580" i="1"/>
  <c r="W862" i="1"/>
  <c r="W1753" i="1"/>
  <c r="Y1844" i="1"/>
  <c r="X1078" i="1"/>
  <c r="W1091" i="1"/>
  <c r="W1624" i="1"/>
  <c r="Y1490" i="1"/>
  <c r="Y364" i="1"/>
  <c r="W537" i="1"/>
  <c r="Y1231" i="1"/>
  <c r="Y135" i="1"/>
  <c r="Y301" i="1"/>
  <c r="Y154" i="1"/>
  <c r="Y121" i="1"/>
  <c r="X111" i="1"/>
  <c r="X158" i="1"/>
  <c r="Y228" i="1"/>
  <c r="Y316" i="1"/>
  <c r="X9" i="1"/>
  <c r="W182" i="1"/>
  <c r="W385" i="1"/>
  <c r="W185" i="1"/>
  <c r="Y602" i="1"/>
  <c r="Y512" i="1"/>
  <c r="X405" i="1"/>
  <c r="X335" i="1"/>
  <c r="W635" i="1"/>
  <c r="W342" i="1"/>
  <c r="W459" i="1"/>
  <c r="Y741" i="1"/>
  <c r="W625" i="1"/>
  <c r="Y786" i="1"/>
  <c r="X419" i="1"/>
  <c r="Y675" i="1"/>
  <c r="X524" i="1"/>
  <c r="Y883" i="1"/>
  <c r="Y765" i="1"/>
  <c r="Y706" i="1"/>
  <c r="Y844" i="1"/>
  <c r="W925" i="1"/>
  <c r="Y1102" i="1"/>
  <c r="W1059" i="1"/>
  <c r="W1135" i="1"/>
  <c r="X1183" i="1"/>
  <c r="W1527" i="1"/>
  <c r="W1506" i="1"/>
  <c r="W1568" i="1"/>
  <c r="X1372" i="1"/>
  <c r="W1447" i="1"/>
  <c r="X650" i="1"/>
  <c r="X413" i="1"/>
  <c r="X703" i="1"/>
  <c r="Y772" i="1"/>
  <c r="Y723" i="1"/>
  <c r="W938" i="1"/>
  <c r="Y815" i="1"/>
  <c r="W1397" i="1"/>
  <c r="Y1859" i="1"/>
  <c r="X1908" i="1"/>
  <c r="X1859" i="1"/>
  <c r="W298" i="1"/>
  <c r="Y455" i="1"/>
  <c r="Y1289" i="1"/>
  <c r="X230" i="1"/>
  <c r="W808" i="1"/>
  <c r="Y1017" i="1"/>
  <c r="Y1145" i="1"/>
  <c r="W1036" i="1"/>
  <c r="Y1348" i="1"/>
  <c r="Y1594" i="1"/>
  <c r="X547" i="1"/>
  <c r="X262" i="1"/>
  <c r="Y139" i="1"/>
  <c r="Y299" i="1"/>
  <c r="X317" i="1"/>
  <c r="X316" i="1"/>
  <c r="X224" i="1"/>
  <c r="Y548" i="1"/>
  <c r="W539" i="1"/>
  <c r="Y616" i="1"/>
  <c r="W650" i="1"/>
  <c r="Y651" i="1"/>
  <c r="W786" i="1"/>
  <c r="X694" i="1"/>
  <c r="Y694" i="1"/>
  <c r="X629" i="1"/>
  <c r="Y920" i="1"/>
  <c r="W919" i="1"/>
  <c r="W802" i="1"/>
  <c r="W1040" i="1"/>
  <c r="Y802" i="1"/>
  <c r="W1045" i="1"/>
  <c r="W1057" i="1"/>
  <c r="X1045" i="1"/>
  <c r="W1017" i="1"/>
  <c r="Y1170" i="1"/>
  <c r="W1115" i="1"/>
  <c r="W1102" i="1"/>
  <c r="W1212" i="1"/>
  <c r="W1627" i="1"/>
  <c r="X1237" i="1"/>
  <c r="X1520" i="1"/>
  <c r="W1498" i="1"/>
  <c r="W1325" i="1"/>
  <c r="X1190" i="1"/>
  <c r="Y1301" i="1"/>
  <c r="W1290" i="1"/>
  <c r="F84" i="8" s="1" a="1"/>
  <c r="F84" i="8" s="1"/>
  <c r="X1522" i="1"/>
  <c r="W1254" i="1"/>
  <c r="X1322" i="1"/>
  <c r="W1407" i="1"/>
  <c r="X1523" i="1"/>
  <c r="X1606" i="1"/>
  <c r="W1655" i="1"/>
  <c r="Y1906" i="1"/>
  <c r="X1594" i="1"/>
  <c r="Y1328" i="1"/>
  <c r="Y1745" i="1"/>
  <c r="W1829" i="1"/>
  <c r="W1809" i="1"/>
  <c r="W1696" i="1"/>
  <c r="Y1666" i="1"/>
  <c r="Y1809" i="1"/>
  <c r="Y1787" i="1"/>
  <c r="Y333" i="1"/>
  <c r="X3" i="1"/>
  <c r="Y155" i="1"/>
  <c r="Y318" i="1"/>
  <c r="W317" i="1"/>
  <c r="X772" i="1"/>
  <c r="W758" i="1"/>
  <c r="W442" i="1"/>
  <c r="W651" i="1"/>
  <c r="X505" i="1"/>
  <c r="X553" i="1"/>
  <c r="W552" i="1"/>
  <c r="X821" i="1"/>
  <c r="Y1039" i="1"/>
  <c r="Y1146" i="1"/>
  <c r="Y902" i="1"/>
  <c r="X1019" i="1"/>
  <c r="Y996" i="1"/>
  <c r="X914" i="1"/>
  <c r="X464" i="1"/>
  <c r="X933" i="1"/>
  <c r="Y850" i="1"/>
  <c r="Y924" i="1"/>
  <c r="Y1002" i="1"/>
  <c r="X1040" i="1"/>
  <c r="Y970" i="1"/>
  <c r="Y977" i="1"/>
  <c r="Y1370" i="1"/>
  <c r="X1087" i="1"/>
  <c r="Y1124" i="1"/>
  <c r="X1212" i="1"/>
  <c r="Y1033" i="1"/>
  <c r="X1194" i="1"/>
  <c r="W1114" i="1"/>
  <c r="X1627" i="1"/>
  <c r="W970" i="1"/>
  <c r="Y1188" i="1"/>
  <c r="Y1126" i="1"/>
  <c r="X1176" i="1"/>
  <c r="X1260" i="1"/>
  <c r="Y1623" i="1"/>
  <c r="W1363" i="1"/>
  <c r="W1612" i="1"/>
  <c r="Y1796" i="1"/>
  <c r="Y1762" i="1"/>
  <c r="W1361" i="1"/>
  <c r="Y1282" i="1"/>
  <c r="Y1852" i="1"/>
  <c r="X1489" i="1"/>
  <c r="W1909" i="1"/>
  <c r="Y693" i="1"/>
  <c r="W299" i="1"/>
  <c r="Y417" i="1"/>
  <c r="X1196" i="1"/>
  <c r="W525" i="1"/>
  <c r="Y670" i="1"/>
  <c r="W258" i="1"/>
  <c r="Y961" i="1"/>
  <c r="W1783" i="1"/>
  <c r="Y659" i="1"/>
  <c r="Y454" i="1"/>
  <c r="Y432" i="1"/>
  <c r="W1048" i="1"/>
  <c r="X1428" i="1"/>
  <c r="X986" i="1"/>
  <c r="X179" i="1"/>
  <c r="Y431" i="1"/>
  <c r="X443" i="1"/>
  <c r="W1026" i="1"/>
  <c r="W1280" i="1"/>
  <c r="W1352" i="1"/>
  <c r="Y3" i="1"/>
  <c r="W316" i="1"/>
  <c r="Y1521" i="1"/>
  <c r="W1802" i="1"/>
  <c r="X546" i="1"/>
  <c r="Y18" i="1"/>
  <c r="Y141" i="1"/>
  <c r="X81" i="1"/>
  <c r="Y90" i="1"/>
  <c r="W273" i="1"/>
  <c r="W241" i="1"/>
  <c r="W303" i="1"/>
  <c r="X273" i="1"/>
  <c r="Y396" i="1"/>
  <c r="X353" i="1"/>
  <c r="X412" i="1"/>
  <c r="W741" i="1"/>
  <c r="W735" i="1"/>
  <c r="Y613" i="1"/>
  <c r="X575" i="1"/>
  <c r="Y717" i="1"/>
  <c r="Y746" i="1"/>
  <c r="W782" i="1"/>
  <c r="W663" i="1"/>
  <c r="Y707" i="1"/>
  <c r="Y632" i="1"/>
  <c r="W775" i="1"/>
  <c r="Y564" i="1"/>
  <c r="W545" i="1"/>
  <c r="W546" i="1"/>
  <c r="W505" i="1"/>
  <c r="Y882" i="1"/>
  <c r="W798" i="1"/>
  <c r="Y938" i="1"/>
  <c r="X809" i="1"/>
  <c r="W827" i="1"/>
  <c r="X925" i="1"/>
  <c r="Y925" i="1"/>
  <c r="Y1073" i="1"/>
  <c r="Y1210" i="1"/>
  <c r="Y1049" i="1"/>
  <c r="W1168" i="1"/>
  <c r="W1226" i="1"/>
  <c r="W1125" i="1"/>
  <c r="X1083" i="1"/>
  <c r="X1226" i="1"/>
  <c r="Y1611" i="1"/>
  <c r="Y1491" i="1"/>
  <c r="X1551" i="1"/>
  <c r="X1348" i="1"/>
  <c r="W1481" i="1"/>
  <c r="W1602" i="1"/>
  <c r="X1465" i="1"/>
  <c r="W1537" i="1"/>
  <c r="Y1313" i="1"/>
  <c r="W1398" i="1"/>
  <c r="Y1686" i="1"/>
  <c r="W1749" i="1"/>
  <c r="W1793" i="1"/>
  <c r="W1307" i="1"/>
  <c r="W1664" i="1"/>
  <c r="X1892" i="1"/>
  <c r="X1307" i="1"/>
  <c r="Y1606" i="1"/>
  <c r="X1492" i="1"/>
  <c r="Y1760" i="1"/>
  <c r="Y1492" i="1"/>
  <c r="W1800" i="1"/>
  <c r="Y35" i="1"/>
  <c r="W240" i="1"/>
  <c r="Y289" i="1"/>
  <c r="Y614" i="1"/>
  <c r="Y591" i="1"/>
  <c r="X375" i="1"/>
  <c r="Y650" i="1"/>
  <c r="X633" i="1"/>
  <c r="W519" i="1"/>
  <c r="Y814" i="1"/>
  <c r="X815" i="1"/>
  <c r="W801" i="1"/>
  <c r="X1017" i="1"/>
  <c r="X1215" i="1"/>
  <c r="Y1260" i="1"/>
  <c r="Y1065" i="1"/>
  <c r="Y1440" i="1"/>
  <c r="X1440" i="1"/>
  <c r="Y1857" i="1"/>
  <c r="W1702" i="1"/>
  <c r="W81" i="1"/>
  <c r="X310" i="1"/>
  <c r="W1154" i="1"/>
  <c r="Y495" i="1"/>
  <c r="X902" i="1"/>
  <c r="X651" i="1"/>
  <c r="X1491" i="1"/>
  <c r="Y74" i="1"/>
  <c r="Y520" i="1"/>
  <c r="Y758" i="1"/>
  <c r="W499" i="1"/>
  <c r="Y825" i="1"/>
  <c r="X1044" i="1"/>
  <c r="W996" i="1"/>
  <c r="W1021" i="1"/>
  <c r="Y1585" i="1"/>
  <c r="Y1396" i="1"/>
  <c r="X1407" i="1"/>
  <c r="W1671" i="1"/>
  <c r="X1478" i="1"/>
  <c r="X1280" i="1"/>
  <c r="X1640" i="1"/>
  <c r="X55" i="1"/>
  <c r="Y224" i="1"/>
  <c r="X366" i="1"/>
  <c r="W353" i="1"/>
  <c r="Y473" i="1"/>
  <c r="Y627" i="1"/>
  <c r="Y573" i="1"/>
  <c r="X741" i="1"/>
  <c r="W704" i="1"/>
  <c r="W665" i="1"/>
  <c r="Y775" i="1"/>
  <c r="Y413" i="1"/>
  <c r="Y404" i="1"/>
  <c r="W694" i="1"/>
  <c r="W524" i="1"/>
  <c r="Y442" i="1"/>
  <c r="W530" i="1"/>
  <c r="X706" i="1"/>
  <c r="Y881" i="1"/>
  <c r="Y458" i="1"/>
  <c r="X752" i="1"/>
  <c r="W949" i="1"/>
  <c r="W946" i="1"/>
  <c r="X825" i="1"/>
  <c r="Y1052" i="1"/>
  <c r="Y1226" i="1"/>
  <c r="Y1010" i="1"/>
  <c r="W1054" i="1"/>
  <c r="W1016" i="1"/>
  <c r="Y1162" i="1"/>
  <c r="W974" i="1"/>
  <c r="X991" i="1"/>
  <c r="Y1212" i="1"/>
  <c r="Y1232" i="1"/>
  <c r="Y1113" i="1"/>
  <c r="X1611" i="1"/>
  <c r="W1521" i="1"/>
  <c r="W1615" i="1"/>
  <c r="X1352" i="1"/>
  <c r="W1446" i="1"/>
  <c r="W1237" i="1"/>
  <c r="W1520" i="1"/>
  <c r="X1395" i="1"/>
  <c r="Y1300" i="1"/>
  <c r="W1808" i="1"/>
  <c r="Y1452" i="1"/>
  <c r="Y1756" i="1"/>
  <c r="W1906" i="1"/>
  <c r="X1796" i="1"/>
  <c r="W1606" i="1"/>
  <c r="Y1885" i="1"/>
  <c r="X201" i="1"/>
  <c r="X21" i="1"/>
  <c r="Y230" i="1"/>
  <c r="X663" i="1"/>
  <c r="W561" i="1"/>
  <c r="W508" i="1"/>
  <c r="X617" i="1"/>
  <c r="Y524" i="1"/>
  <c r="W904" i="1"/>
  <c r="W906" i="1"/>
  <c r="W952" i="1"/>
  <c r="X970" i="1"/>
  <c r="Y914" i="1"/>
  <c r="W902" i="1"/>
  <c r="Y1064" i="1"/>
  <c r="X1033" i="1"/>
  <c r="X1621" i="1"/>
  <c r="Y1158" i="1"/>
  <c r="W1376" i="1"/>
  <c r="W1332" i="1"/>
  <c r="W1594" i="1"/>
  <c r="X1706" i="1"/>
  <c r="X1691" i="1"/>
  <c r="Y1892" i="1"/>
  <c r="X775" i="1"/>
  <c r="W1064" i="1"/>
  <c r="W1893" i="1"/>
  <c r="X928" i="1"/>
  <c r="W468" i="1"/>
  <c r="X670" i="1"/>
  <c r="Y476" i="1"/>
  <c r="W42" i="1"/>
  <c r="W430" i="1"/>
  <c r="Y1048" i="1"/>
  <c r="W1395" i="1"/>
  <c r="Y1526" i="1"/>
  <c r="Y1654" i="1"/>
  <c r="Y48" i="1"/>
  <c r="X141" i="1"/>
  <c r="W69" i="1"/>
  <c r="X90" i="1"/>
  <c r="W155" i="1"/>
  <c r="Y382" i="1"/>
  <c r="Y394" i="1"/>
  <c r="W773" i="1"/>
  <c r="Y574" i="1"/>
  <c r="W473" i="1"/>
  <c r="W670" i="1"/>
  <c r="Y575" i="1"/>
  <c r="Y581" i="1"/>
  <c r="Y492" i="1"/>
  <c r="Y716" i="1"/>
  <c r="X682" i="1"/>
  <c r="W431" i="1"/>
  <c r="Y436" i="1"/>
  <c r="W580" i="1"/>
  <c r="Y607" i="1"/>
  <c r="W432" i="1"/>
  <c r="X458" i="1"/>
  <c r="Y860" i="1"/>
  <c r="Y406" i="1"/>
  <c r="W990" i="1"/>
  <c r="Y1115" i="1"/>
  <c r="Y1045" i="1"/>
  <c r="W983" i="1"/>
  <c r="Y1161" i="1"/>
  <c r="W1158" i="1"/>
  <c r="W1034" i="1"/>
  <c r="Y1214" i="1"/>
  <c r="W1214" i="1"/>
  <c r="X1094" i="1"/>
  <c r="W1217" i="1"/>
  <c r="X1125" i="1"/>
  <c r="X1257" i="1"/>
  <c r="Y1257" i="1"/>
  <c r="X1537" i="1"/>
  <c r="W1190" i="1"/>
  <c r="Y1190" i="1"/>
  <c r="W1281" i="1"/>
  <c r="W1484" i="1"/>
  <c r="Y1404" i="1"/>
  <c r="W1274" i="1"/>
  <c r="W1500" i="1"/>
  <c r="W1353" i="1"/>
  <c r="Y1497" i="1"/>
  <c r="X1363" i="1"/>
  <c r="Y1696" i="1"/>
  <c r="W1558" i="1"/>
  <c r="Y1811" i="1"/>
  <c r="Y1818" i="1"/>
  <c r="W1666" i="1"/>
  <c r="W1760" i="1"/>
  <c r="W1892" i="1"/>
  <c r="X1787" i="1"/>
  <c r="Y1375" i="1"/>
  <c r="Y1860" i="1"/>
  <c r="X1389" i="1"/>
  <c r="X1501" i="1"/>
  <c r="Y1819" i="1"/>
  <c r="X1885" i="1"/>
  <c r="W56" i="1"/>
  <c r="X35" i="1"/>
  <c r="W141" i="1"/>
  <c r="Y196" i="1"/>
  <c r="W3" i="1"/>
  <c r="Y731" i="1"/>
  <c r="W742" i="1"/>
  <c r="Y629" i="1"/>
  <c r="Y782" i="1"/>
  <c r="W486" i="1"/>
  <c r="W881" i="1"/>
  <c r="Y547" i="1"/>
  <c r="Y667" i="1"/>
  <c r="X564" i="1"/>
  <c r="X827" i="1"/>
  <c r="X1064" i="1"/>
  <c r="X1016" i="1"/>
  <c r="Y827" i="1"/>
  <c r="W1162" i="1"/>
  <c r="W920" i="1"/>
  <c r="Y869" i="1"/>
  <c r="Y986" i="1"/>
  <c r="X1201" i="1"/>
  <c r="W1601" i="1"/>
  <c r="Y1395" i="1"/>
  <c r="Y1121" i="1"/>
  <c r="W1215" i="1"/>
  <c r="X1010" i="1"/>
  <c r="X1158" i="1"/>
  <c r="X1134" i="1"/>
  <c r="Y1591" i="1"/>
  <c r="X1247" i="1"/>
  <c r="W1421" i="1"/>
  <c r="Y1280" i="1"/>
  <c r="Y1382" i="1"/>
  <c r="Y1702" i="1"/>
  <c r="Y1708" i="1"/>
  <c r="Y1678" i="1"/>
  <c r="Y1409" i="1"/>
  <c r="X1901" i="1"/>
  <c r="Y1808" i="1"/>
  <c r="Y1901" i="1"/>
  <c r="Y366" i="1"/>
  <c r="W1033" i="1"/>
  <c r="W814" i="1"/>
  <c r="X1005" i="1"/>
  <c r="Y36" i="1"/>
  <c r="W387" i="1"/>
  <c r="W626" i="1"/>
  <c r="Y104" i="1"/>
  <c r="X222" i="1"/>
  <c r="X257" i="1"/>
  <c r="W593" i="1"/>
  <c r="X822" i="1"/>
  <c r="X1674" i="1"/>
  <c r="W1852" i="1"/>
  <c r="W21" i="1"/>
  <c r="W804" i="1"/>
  <c r="W844" i="1"/>
  <c r="Y94" i="1"/>
  <c r="X549" i="1"/>
  <c r="W676" i="1"/>
  <c r="W1133" i="1"/>
  <c r="W226" i="1"/>
  <c r="W727" i="1"/>
  <c r="Y792" i="1"/>
  <c r="Y1182" i="1"/>
  <c r="Y1262" i="1"/>
  <c r="Y1866" i="1"/>
  <c r="Y1751" i="1"/>
  <c r="W1679" i="1"/>
  <c r="Y348" i="1"/>
  <c r="X344" i="1"/>
  <c r="X565" i="1"/>
  <c r="X537" i="1"/>
  <c r="Y994" i="1"/>
  <c r="W1113" i="1"/>
  <c r="Y1674" i="1"/>
  <c r="W1257" i="1"/>
  <c r="X1396" i="1"/>
  <c r="W1818" i="1"/>
  <c r="Y1488" i="1"/>
  <c r="W549" i="1"/>
  <c r="Y125" i="1"/>
  <c r="Y61" i="1"/>
  <c r="Y87" i="1"/>
  <c r="X87" i="1"/>
  <c r="Y298" i="1"/>
  <c r="W366" i="1"/>
  <c r="Y652" i="1"/>
  <c r="W417" i="1"/>
  <c r="Y677" i="1"/>
  <c r="X658" i="1"/>
  <c r="X728" i="1"/>
  <c r="W632" i="1"/>
  <c r="X477" i="1"/>
  <c r="X1089" i="1"/>
  <c r="W850" i="1"/>
  <c r="Y962" i="1"/>
  <c r="Y1895" i="1"/>
  <c r="W278" i="1"/>
  <c r="Y630" i="1"/>
  <c r="W502" i="1"/>
  <c r="X997" i="1"/>
  <c r="W104" i="1"/>
  <c r="X373" i="1"/>
  <c r="X1603" i="1"/>
  <c r="Y1603" i="1"/>
  <c r="Y1676" i="1"/>
  <c r="Y1089" i="1"/>
  <c r="Y822" i="1"/>
  <c r="W816" i="1"/>
  <c r="Y1168" i="1"/>
  <c r="W1078" i="1"/>
  <c r="Y1110" i="1"/>
  <c r="Y1454" i="1"/>
  <c r="Y176" i="1"/>
  <c r="W551" i="1"/>
  <c r="W41" i="1"/>
  <c r="Y1436" i="1"/>
  <c r="Y1416" i="1"/>
  <c r="X289" i="1"/>
  <c r="X1436" i="1"/>
  <c r="Y752" i="1"/>
  <c r="W1436" i="1"/>
  <c r="Y539" i="1"/>
  <c r="X253" i="1"/>
  <c r="X1360" i="1"/>
  <c r="X1689" i="1"/>
  <c r="W1024" i="1"/>
  <c r="Y656" i="1"/>
  <c r="Y115" i="1"/>
  <c r="W356" i="1"/>
  <c r="X673" i="1"/>
  <c r="X931" i="1"/>
  <c r="W1334" i="1"/>
  <c r="Y387" i="1"/>
  <c r="X1421" i="1"/>
  <c r="W1662" i="1"/>
  <c r="W1811" i="1"/>
  <c r="Y747" i="1"/>
  <c r="Y1270" i="1"/>
  <c r="X486" i="1"/>
  <c r="Y791" i="1"/>
  <c r="W791" i="1"/>
  <c r="Y1596" i="1"/>
  <c r="X187" i="1"/>
  <c r="Y510" i="1"/>
  <c r="Y1215" i="1"/>
  <c r="Y1399" i="1"/>
  <c r="W510" i="1"/>
  <c r="X578" i="1"/>
  <c r="Y423" i="1"/>
  <c r="Y323" i="1"/>
  <c r="X228" i="1"/>
  <c r="W462" i="1"/>
  <c r="W1187" i="1"/>
  <c r="Y983" i="1"/>
  <c r="W1210" i="1"/>
  <c r="W1365" i="1"/>
  <c r="Y1421" i="1"/>
  <c r="X1760" i="1"/>
  <c r="X1717" i="1"/>
  <c r="X1808" i="1"/>
  <c r="X410" i="1"/>
  <c r="Y1880" i="1"/>
  <c r="W415" i="1"/>
  <c r="W1297" i="1"/>
  <c r="Y1408" i="1"/>
  <c r="W1682" i="1"/>
  <c r="X1616" i="1"/>
  <c r="W1698" i="1"/>
  <c r="X597" i="1"/>
  <c r="X996" i="1"/>
  <c r="W1094" i="1"/>
  <c r="X1624" i="1"/>
  <c r="X1278" i="1"/>
  <c r="Y1855" i="1"/>
  <c r="X1839" i="1"/>
  <c r="W1790" i="1"/>
  <c r="Y407" i="1"/>
  <c r="Y494" i="1"/>
  <c r="X779" i="1"/>
  <c r="Y109" i="1"/>
  <c r="Y551" i="1"/>
  <c r="X717" i="1"/>
  <c r="X718" i="1"/>
  <c r="W554" i="1"/>
  <c r="X1187" i="1"/>
  <c r="X1311" i="1"/>
  <c r="W1408" i="1"/>
  <c r="X1408" i="1"/>
  <c r="W1734" i="1"/>
  <c r="X1666" i="1"/>
  <c r="W249" i="1"/>
  <c r="X126" i="1"/>
  <c r="W914" i="1"/>
  <c r="X667" i="1"/>
  <c r="X938" i="1"/>
  <c r="X1146" i="1"/>
  <c r="Y1278" i="1"/>
  <c r="W1604" i="1"/>
  <c r="W1766" i="1"/>
  <c r="Y1553" i="1"/>
  <c r="Y1845" i="1"/>
  <c r="Y1722" i="1"/>
  <c r="W1910" i="1"/>
  <c r="X747" i="1"/>
  <c r="W1775" i="1"/>
  <c r="Y234" i="1"/>
  <c r="Y771" i="1"/>
  <c r="Y529" i="1"/>
  <c r="Y600" i="1"/>
  <c r="X1023" i="1"/>
  <c r="Y805" i="1"/>
  <c r="Y1567" i="1"/>
  <c r="X973" i="1"/>
  <c r="Y514" i="1"/>
  <c r="X818" i="1"/>
  <c r="Y947" i="1"/>
  <c r="W1202" i="1"/>
  <c r="Y854" i="1"/>
  <c r="Y295" i="1"/>
  <c r="Y1621" i="1"/>
  <c r="X1672" i="1"/>
  <c r="W307" i="1"/>
  <c r="Y80" i="1"/>
  <c r="X86" i="1"/>
  <c r="Y286" i="1"/>
  <c r="Y96" i="1"/>
  <c r="Y388" i="1"/>
  <c r="Y383" i="1"/>
  <c r="Y351" i="1"/>
  <c r="Y373" i="1"/>
  <c r="W792" i="1"/>
  <c r="W534" i="1"/>
  <c r="Y725" i="1"/>
  <c r="Y942" i="1"/>
  <c r="W957" i="1"/>
  <c r="W917" i="1"/>
  <c r="Y955" i="1"/>
  <c r="X955" i="1"/>
  <c r="Y1088" i="1"/>
  <c r="X1221" i="1"/>
  <c r="Y1221" i="1"/>
  <c r="Y1173" i="1"/>
  <c r="X1133" i="1"/>
  <c r="X1453" i="1"/>
  <c r="X1245" i="1"/>
  <c r="W1487" i="1"/>
  <c r="X1867" i="1"/>
  <c r="Y1748" i="1"/>
  <c r="Y1899" i="1"/>
  <c r="Y16" i="1"/>
  <c r="X1400" i="1"/>
  <c r="Y1027" i="1"/>
  <c r="X977" i="1"/>
  <c r="X1216" i="1"/>
  <c r="Y1378" i="1"/>
  <c r="X116" i="1"/>
  <c r="X48" i="1"/>
  <c r="X708" i="1"/>
  <c r="Y397" i="1"/>
  <c r="X482" i="1"/>
  <c r="Y730" i="1"/>
  <c r="Y482" i="1"/>
  <c r="Y905" i="1"/>
  <c r="W961" i="1"/>
  <c r="Y901" i="1"/>
  <c r="Y1127" i="1"/>
  <c r="X1498" i="1"/>
  <c r="Y1661" i="1"/>
  <c r="W1785" i="1"/>
  <c r="W1678" i="1"/>
  <c r="Y239" i="1"/>
  <c r="Y1261" i="1"/>
  <c r="Y1292" i="1"/>
  <c r="Y1449" i="1"/>
  <c r="Y830" i="1"/>
  <c r="Y1216" i="1"/>
  <c r="X1378" i="1"/>
  <c r="W1562" i="1"/>
  <c r="X1914" i="1"/>
  <c r="X323" i="1"/>
  <c r="W328" i="1"/>
  <c r="X1050" i="1"/>
  <c r="X1346" i="1"/>
  <c r="Y1610" i="1"/>
  <c r="X1658" i="1"/>
  <c r="W1824" i="1"/>
  <c r="Y1734" i="1"/>
  <c r="X1386" i="1"/>
  <c r="Y102" i="1"/>
  <c r="X290" i="1"/>
  <c r="W33" i="1"/>
  <c r="X350" i="1"/>
  <c r="X690" i="1"/>
  <c r="X400" i="1"/>
  <c r="Y1196" i="1"/>
  <c r="W1685" i="1"/>
  <c r="Y1518" i="1"/>
  <c r="X1800" i="1"/>
  <c r="Y1372" i="1"/>
  <c r="X1669" i="1"/>
  <c r="Y640" i="1"/>
  <c r="W36" i="1"/>
  <c r="X15" i="1"/>
  <c r="Y199" i="1"/>
  <c r="X745" i="1"/>
  <c r="W438" i="1"/>
  <c r="X510" i="1"/>
  <c r="X199" i="1"/>
  <c r="X388" i="1"/>
  <c r="Y1058" i="1"/>
  <c r="X1095" i="1"/>
  <c r="Y1118" i="1"/>
  <c r="Y1133" i="1"/>
  <c r="Y1351" i="1"/>
  <c r="X1289" i="1"/>
  <c r="X1314" i="1"/>
  <c r="X1263" i="1"/>
  <c r="X1303" i="1"/>
  <c r="X1381" i="1"/>
  <c r="Y1366" i="1"/>
  <c r="W1401" i="1"/>
  <c r="W1645" i="1"/>
  <c r="X1431" i="1"/>
  <c r="Y1431" i="1"/>
  <c r="Y1798" i="1"/>
  <c r="X1618" i="1"/>
  <c r="Y1703" i="1"/>
  <c r="X217" i="1"/>
  <c r="Y243" i="1"/>
  <c r="W89" i="1"/>
  <c r="Y247" i="1"/>
  <c r="X264" i="1"/>
  <c r="X22" i="1"/>
  <c r="Y200" i="1"/>
  <c r="X1350" i="1"/>
  <c r="X1309" i="1"/>
  <c r="X1797" i="1"/>
  <c r="X1667" i="1"/>
  <c r="X1596" i="1"/>
  <c r="X71" i="1"/>
  <c r="Y1679" i="1"/>
  <c r="W137" i="1"/>
  <c r="Y119" i="1"/>
  <c r="Y15" i="1"/>
  <c r="W603" i="1"/>
  <c r="X724" i="1"/>
  <c r="Y1144" i="1"/>
  <c r="X98" i="1"/>
  <c r="X656" i="1"/>
  <c r="X740" i="1"/>
  <c r="W1118" i="1"/>
  <c r="W283" i="1"/>
  <c r="Y217" i="1"/>
  <c r="X61" i="1"/>
  <c r="Y1510" i="1"/>
  <c r="X1656" i="1"/>
  <c r="X365" i="1"/>
  <c r="X29" i="1"/>
  <c r="X936" i="1"/>
  <c r="Y761" i="1"/>
  <c r="X935" i="1"/>
  <c r="Y1077" i="1"/>
  <c r="X1507" i="1"/>
  <c r="X1703" i="1"/>
  <c r="Y1507" i="1"/>
  <c r="Y111" i="1"/>
  <c r="Y264" i="1"/>
  <c r="X333" i="1"/>
  <c r="X176" i="1"/>
  <c r="X132" i="1"/>
  <c r="Y132" i="1"/>
  <c r="W80" i="1"/>
  <c r="W62" i="1"/>
  <c r="X157" i="1"/>
  <c r="Y549" i="1"/>
  <c r="X258" i="1"/>
  <c r="W382" i="1"/>
  <c r="X101" i="1"/>
  <c r="X376" i="1"/>
  <c r="X378" i="1"/>
  <c r="Y498" i="1"/>
  <c r="X521" i="1"/>
  <c r="X511" i="1"/>
  <c r="W460" i="1"/>
  <c r="X782" i="1"/>
  <c r="W522" i="1"/>
  <c r="Y808" i="1"/>
  <c r="Y400" i="1"/>
  <c r="X757" i="1"/>
  <c r="Y553" i="1"/>
  <c r="Y951" i="1"/>
  <c r="Y1016" i="1"/>
  <c r="X849" i="1"/>
  <c r="X1623" i="1"/>
  <c r="X1511" i="1"/>
  <c r="Y1380" i="1"/>
  <c r="Y1651" i="1"/>
  <c r="Y1698" i="1"/>
  <c r="Y1667" i="1"/>
  <c r="Y1889" i="1"/>
  <c r="Y1800" i="1"/>
  <c r="Y1882" i="1"/>
  <c r="W154" i="1"/>
  <c r="Y946" i="1"/>
  <c r="Y1668" i="1"/>
  <c r="W15" i="1"/>
  <c r="W199" i="1"/>
  <c r="W618" i="1"/>
  <c r="Y427" i="1"/>
  <c r="X478" i="1"/>
  <c r="Y1486" i="1"/>
  <c r="W817" i="1"/>
  <c r="X355" i="1"/>
  <c r="W965" i="1"/>
  <c r="X1262" i="1"/>
  <c r="Y1240" i="1"/>
  <c r="Y22" i="1"/>
  <c r="Y256" i="1"/>
  <c r="Y618" i="1"/>
  <c r="W223" i="1"/>
  <c r="Y481" i="1"/>
  <c r="Y138" i="1"/>
  <c r="Y98" i="1"/>
  <c r="Y736" i="1"/>
  <c r="Y412" i="1"/>
  <c r="X763" i="1"/>
  <c r="X1284" i="1"/>
  <c r="X1712" i="1"/>
  <c r="X279" i="1"/>
  <c r="Y42" i="1"/>
  <c r="X175" i="1"/>
  <c r="W186" i="1"/>
  <c r="W108" i="1"/>
  <c r="X167" i="1"/>
  <c r="W168" i="1"/>
  <c r="X192" i="1"/>
  <c r="X139" i="1"/>
  <c r="X234" i="1"/>
  <c r="Y260" i="1"/>
  <c r="X80" i="1"/>
  <c r="Y275" i="1"/>
  <c r="X226" i="1"/>
  <c r="Y53" i="1"/>
  <c r="X214" i="1"/>
  <c r="X444" i="1"/>
  <c r="Y763" i="1"/>
  <c r="W157" i="1"/>
  <c r="X481" i="1"/>
  <c r="W412" i="1"/>
  <c r="Y733" i="1"/>
  <c r="X499" i="1"/>
  <c r="X1638" i="1"/>
  <c r="X1535" i="1"/>
  <c r="Y1626" i="1"/>
  <c r="Y1609" i="1"/>
  <c r="X1236" i="1"/>
  <c r="Y1681" i="1"/>
  <c r="Y1877" i="1"/>
  <c r="X1686" i="1"/>
  <c r="Y1265" i="1"/>
  <c r="Y1400" i="1"/>
  <c r="Y1831" i="1"/>
  <c r="X1652" i="1"/>
  <c r="X1853" i="1"/>
  <c r="Y1876" i="1"/>
  <c r="W1822" i="1"/>
  <c r="X1821" i="1"/>
  <c r="Y213" i="1"/>
  <c r="X398" i="1"/>
  <c r="Y740" i="1"/>
  <c r="X761" i="1"/>
  <c r="W630" i="1"/>
  <c r="Y939" i="1"/>
  <c r="Y1213" i="1"/>
  <c r="Y246" i="1"/>
  <c r="X115" i="1"/>
  <c r="Y817" i="1"/>
  <c r="Y757" i="1"/>
  <c r="W719" i="1"/>
  <c r="Y1218" i="1"/>
  <c r="X1486" i="1"/>
  <c r="X1043" i="1"/>
  <c r="X76" i="1"/>
  <c r="X271" i="1"/>
  <c r="Y29" i="1"/>
  <c r="X520" i="1"/>
  <c r="Y1381" i="1"/>
  <c r="Y1875" i="1"/>
  <c r="Y1284" i="1"/>
  <c r="Y76" i="1"/>
  <c r="Y10" i="1"/>
  <c r="X113" i="1"/>
  <c r="X246" i="1"/>
  <c r="Y71" i="1"/>
  <c r="Y244" i="1"/>
  <c r="X137" i="1"/>
  <c r="X51" i="1"/>
  <c r="Y271" i="1"/>
  <c r="Y89" i="1"/>
  <c r="Y101" i="1"/>
  <c r="Y214" i="1"/>
  <c r="Y378" i="1"/>
  <c r="Y511" i="1"/>
  <c r="X573" i="1"/>
  <c r="X1617" i="1"/>
  <c r="Y1405" i="1"/>
  <c r="X1648" i="1"/>
  <c r="X1604" i="1"/>
  <c r="X1585" i="1"/>
  <c r="X1572" i="1"/>
  <c r="Y1310" i="1"/>
  <c r="X1722" i="1"/>
  <c r="X1416" i="1"/>
  <c r="Y1677" i="1"/>
  <c r="X1751" i="1"/>
  <c r="X1871" i="1"/>
  <c r="X1759" i="1"/>
  <c r="Y240" i="1"/>
  <c r="X594" i="1"/>
  <c r="X340" i="1"/>
  <c r="Y1068" i="1"/>
  <c r="Y798" i="1"/>
  <c r="X1625" i="1"/>
  <c r="Y103" i="1"/>
  <c r="Y313" i="1"/>
  <c r="X1330" i="1"/>
  <c r="Y47" i="1"/>
  <c r="Y479" i="1"/>
  <c r="X612" i="1"/>
  <c r="Y943" i="1"/>
  <c r="W1386" i="1"/>
  <c r="X57" i="1"/>
  <c r="X1583" i="1"/>
  <c r="X47" i="1"/>
  <c r="Y136" i="1"/>
  <c r="Y219" i="1"/>
  <c r="Y449" i="1"/>
  <c r="Y709" i="1"/>
  <c r="X626" i="1"/>
  <c r="Y1225" i="1"/>
  <c r="X302" i="1"/>
  <c r="W14" i="1"/>
  <c r="X54" i="1"/>
  <c r="X149" i="1"/>
  <c r="X219" i="1"/>
  <c r="Y182" i="1"/>
  <c r="Y779" i="1"/>
  <c r="Y846" i="1"/>
  <c r="Y1159" i="1"/>
  <c r="Y1185" i="1"/>
  <c r="Y1636" i="1"/>
  <c r="Y1573" i="1"/>
  <c r="Y1386" i="1"/>
  <c r="Y1383" i="1"/>
  <c r="X1710" i="1"/>
  <c r="Y1268" i="1"/>
  <c r="Y1660" i="1"/>
  <c r="W100" i="1"/>
  <c r="X1778" i="1"/>
  <c r="Y1778" i="1"/>
  <c r="X704" i="1"/>
  <c r="W778" i="1"/>
  <c r="Y1082" i="1"/>
  <c r="Y1459" i="1"/>
  <c r="X1380" i="1"/>
  <c r="Y1599" i="1"/>
  <c r="Y1252" i="1"/>
  <c r="Y1763" i="1"/>
  <c r="Y1683" i="1"/>
  <c r="X1683" i="1"/>
  <c r="X1888" i="1"/>
  <c r="W340" i="1"/>
  <c r="Y359" i="1"/>
  <c r="X1393" i="1"/>
  <c r="Y636" i="1"/>
  <c r="X282" i="1"/>
  <c r="X980" i="1"/>
  <c r="Y1324" i="1"/>
  <c r="W1676" i="1"/>
  <c r="X1877" i="1"/>
  <c r="X1765" i="1"/>
  <c r="Y751" i="1"/>
  <c r="X643" i="1"/>
  <c r="Y1710" i="1"/>
  <c r="X313" i="1"/>
  <c r="X172" i="1"/>
  <c r="X329" i="1"/>
  <c r="X339" i="1"/>
  <c r="X162" i="1"/>
  <c r="W314" i="1"/>
  <c r="W146" i="1"/>
  <c r="X628" i="1"/>
  <c r="X483" i="1"/>
  <c r="Y1315" i="1"/>
  <c r="X1315" i="1"/>
  <c r="Y268" i="1"/>
  <c r="Y205" i="1"/>
  <c r="X976" i="1"/>
  <c r="X1437" i="1"/>
  <c r="Y269" i="1"/>
  <c r="W149" i="1"/>
  <c r="X1037" i="1"/>
  <c r="X1082" i="1"/>
  <c r="X1441" i="1"/>
  <c r="Y1571" i="1"/>
  <c r="X1799" i="1"/>
  <c r="X1156" i="1"/>
  <c r="X1607" i="1"/>
  <c r="Y1343" i="1"/>
  <c r="X1299" i="1"/>
  <c r="Y1832" i="1"/>
  <c r="Y72" i="1"/>
  <c r="W282" i="1"/>
  <c r="X433" i="1"/>
  <c r="X753" i="1"/>
  <c r="Y968" i="1"/>
  <c r="X943" i="1"/>
  <c r="X1649" i="1"/>
  <c r="Y1288" i="1"/>
  <c r="Y1244" i="1"/>
  <c r="X1455" i="1"/>
  <c r="X1497" i="1"/>
  <c r="X1628" i="1"/>
  <c r="X1571" i="1"/>
  <c r="X1479" i="1"/>
  <c r="W1494" i="1"/>
  <c r="X1841" i="1"/>
  <c r="X1836" i="1"/>
  <c r="X1518" i="1"/>
  <c r="X1375" i="1"/>
  <c r="X1279" i="1"/>
  <c r="Y1724" i="1"/>
  <c r="Y248" i="1"/>
  <c r="X164" i="1"/>
  <c r="X138" i="1"/>
  <c r="X127" i="1"/>
  <c r="W140" i="1"/>
  <c r="X730" i="1"/>
  <c r="Y552" i="1"/>
  <c r="Y159" i="1"/>
  <c r="Y699" i="1"/>
  <c r="Y648" i="1"/>
  <c r="Y439" i="1"/>
  <c r="Y164" i="1"/>
  <c r="W701" i="1"/>
  <c r="Y314" i="1"/>
  <c r="X211" i="1"/>
  <c r="X169" i="1"/>
  <c r="Y985" i="1"/>
  <c r="W150" i="1"/>
  <c r="W1216" i="1"/>
  <c r="X1029" i="1"/>
  <c r="X1459" i="1"/>
  <c r="Y1628" i="1"/>
  <c r="Y5" i="1"/>
  <c r="Y211" i="1"/>
  <c r="X304" i="1"/>
  <c r="Y1137" i="1"/>
  <c r="X1636" i="1"/>
  <c r="X1849" i="1"/>
  <c r="W242" i="1"/>
  <c r="Y251" i="1"/>
  <c r="W253" i="1"/>
  <c r="Y1022" i="1"/>
  <c r="Y954" i="1"/>
  <c r="X1365" i="1"/>
  <c r="Y147" i="1"/>
  <c r="X72" i="1"/>
  <c r="Y14" i="1"/>
  <c r="X103" i="1"/>
  <c r="Y100" i="1"/>
  <c r="Y169" i="1"/>
  <c r="W320" i="1"/>
  <c r="W54" i="1"/>
  <c r="W390" i="1"/>
  <c r="X210" i="1"/>
  <c r="Y704" i="1"/>
  <c r="Y750" i="1"/>
  <c r="X424" i="1"/>
  <c r="X463" i="1"/>
  <c r="X491" i="1"/>
  <c r="Y506" i="1"/>
  <c r="X451" i="1"/>
  <c r="W458" i="1"/>
  <c r="X439" i="1"/>
  <c r="X506" i="1"/>
  <c r="X916" i="1"/>
  <c r="Y626" i="1"/>
  <c r="W849" i="1"/>
  <c r="Y858" i="1"/>
  <c r="X929" i="1"/>
  <c r="W943" i="1"/>
  <c r="Y1047" i="1"/>
  <c r="X954" i="1"/>
  <c r="X1090" i="1"/>
  <c r="X1159" i="1"/>
  <c r="X1117" i="1"/>
  <c r="X1157" i="1"/>
  <c r="Y975" i="1"/>
  <c r="X1288" i="1"/>
  <c r="X1244" i="1"/>
  <c r="Y1160" i="1"/>
  <c r="Y1411" i="1"/>
  <c r="Y1373" i="1"/>
  <c r="W1533" i="1"/>
  <c r="X1474" i="1"/>
  <c r="Y1267" i="1"/>
  <c r="W1312" i="1"/>
  <c r="W1608" i="1"/>
  <c r="X1334" i="1"/>
  <c r="X1676" i="1"/>
  <c r="Y1731" i="1"/>
  <c r="W329" i="1"/>
  <c r="X359" i="1"/>
  <c r="X709" i="1"/>
  <c r="Y1649" i="1"/>
  <c r="W1432" i="1"/>
  <c r="Y1455" i="1"/>
  <c r="Y1772" i="1"/>
  <c r="X256" i="1"/>
  <c r="Y421" i="1"/>
  <c r="Y1337" i="1"/>
  <c r="Y1242" i="1"/>
  <c r="Y424" i="1"/>
  <c r="Y628" i="1"/>
  <c r="Y637" i="1"/>
  <c r="X824" i="1"/>
  <c r="Y320" i="1"/>
  <c r="Y390" i="1"/>
  <c r="Y220" i="1"/>
  <c r="Y331" i="1"/>
  <c r="X666" i="1"/>
  <c r="Y705" i="1"/>
  <c r="Y483" i="1"/>
  <c r="W439" i="1"/>
  <c r="X637" i="1"/>
  <c r="Y1090" i="1"/>
  <c r="Y1234" i="1"/>
  <c r="X1006" i="1"/>
  <c r="X975" i="1"/>
  <c r="X1160" i="1"/>
  <c r="X1202" i="1"/>
  <c r="Y1461" i="1"/>
  <c r="Y1441" i="1"/>
  <c r="X1267" i="1"/>
  <c r="W1474" i="1"/>
  <c r="Y1822" i="1"/>
  <c r="X1731" i="1"/>
  <c r="Y1914" i="1"/>
  <c r="X1268" i="1"/>
  <c r="X319" i="1"/>
  <c r="W767" i="1"/>
  <c r="Y398" i="1"/>
  <c r="X382" i="1"/>
  <c r="X750" i="1"/>
  <c r="X542" i="1"/>
  <c r="Y570" i="1"/>
  <c r="X683" i="1"/>
  <c r="W494" i="1"/>
  <c r="Y603" i="1"/>
  <c r="W750" i="1"/>
  <c r="Y491" i="1"/>
  <c r="W908" i="1"/>
  <c r="Y639" i="1"/>
  <c r="X421" i="1"/>
  <c r="W419" i="1"/>
  <c r="Y884" i="1"/>
  <c r="X1123" i="1"/>
  <c r="Y853" i="1"/>
  <c r="Y1035" i="1"/>
  <c r="Y1044" i="1"/>
  <c r="X908" i="1"/>
  <c r="X1127" i="1"/>
  <c r="Y1199" i="1"/>
  <c r="Y1141" i="1"/>
  <c r="Y1180" i="1"/>
  <c r="Y1053" i="1"/>
  <c r="Y1511" i="1"/>
  <c r="X1612" i="1"/>
  <c r="Y1481" i="1"/>
  <c r="W1746" i="1"/>
  <c r="W1502" i="1"/>
  <c r="W1705" i="1"/>
  <c r="X1790" i="1"/>
  <c r="Y1854" i="1"/>
  <c r="W1817" i="1"/>
  <c r="X1844" i="1"/>
  <c r="W1901" i="1"/>
  <c r="W1833" i="1"/>
  <c r="X267" i="1"/>
  <c r="X348" i="1"/>
  <c r="X94" i="1"/>
  <c r="Y92" i="1"/>
  <c r="Y352" i="1"/>
  <c r="W1260" i="1"/>
  <c r="X946" i="1"/>
  <c r="X1817" i="1"/>
  <c r="Y462" i="1"/>
  <c r="Y1062" i="1"/>
  <c r="X927" i="1"/>
  <c r="X945" i="1"/>
  <c r="X830" i="1"/>
  <c r="W1062" i="1"/>
  <c r="W1093" i="1"/>
  <c r="Y1498" i="1"/>
  <c r="X1295" i="1"/>
  <c r="Y1295" i="1"/>
  <c r="Y1508" i="1"/>
  <c r="Y1293" i="1"/>
  <c r="Y1625" i="1"/>
  <c r="X1323" i="1"/>
  <c r="X1698" i="1"/>
  <c r="Y1631" i="1"/>
  <c r="W1418" i="1"/>
  <c r="W1470" i="1"/>
  <c r="Y1768" i="1"/>
  <c r="X1873" i="1"/>
  <c r="Y1909" i="1"/>
  <c r="W67" i="1"/>
  <c r="X241" i="1"/>
  <c r="X767" i="1"/>
  <c r="Y654" i="1"/>
  <c r="Y541" i="1"/>
  <c r="X948" i="1"/>
  <c r="X1164" i="1"/>
  <c r="X856" i="1"/>
  <c r="Y1506" i="1"/>
  <c r="X1811" i="1"/>
  <c r="W1089" i="1"/>
  <c r="Y1803" i="1"/>
  <c r="X244" i="1"/>
  <c r="W1807" i="1"/>
  <c r="W281" i="1"/>
  <c r="X613" i="1"/>
  <c r="X1113" i="1"/>
  <c r="X1591" i="1"/>
  <c r="X1620" i="1"/>
  <c r="W1701" i="1"/>
  <c r="X1660" i="1"/>
  <c r="W1279" i="1"/>
  <c r="Y1712" i="1"/>
  <c r="W1739" i="1"/>
  <c r="X129" i="1"/>
  <c r="Y178" i="1"/>
  <c r="X397" i="1"/>
  <c r="X383" i="1"/>
  <c r="W581" i="1"/>
  <c r="X607" i="1"/>
  <c r="Y531" i="1"/>
  <c r="X897" i="1"/>
  <c r="Y631" i="1"/>
  <c r="W860" i="1"/>
  <c r="X746" i="1"/>
  <c r="X905" i="1"/>
  <c r="W927" i="1"/>
  <c r="Y800" i="1"/>
  <c r="X866" i="1"/>
  <c r="Y870" i="1"/>
  <c r="Y903" i="1"/>
  <c r="Y973" i="1"/>
  <c r="X1021" i="1"/>
  <c r="Y1041" i="1"/>
  <c r="X1138" i="1"/>
  <c r="Y1564" i="1"/>
  <c r="Y1050" i="1"/>
  <c r="X1185" i="1"/>
  <c r="Y1164" i="1"/>
  <c r="Y1140" i="1"/>
  <c r="X1142" i="1"/>
  <c r="X1349" i="1"/>
  <c r="Y1475" i="1"/>
  <c r="Y1426" i="1"/>
  <c r="Y1368" i="1"/>
  <c r="Y1560" i="1"/>
  <c r="X1293" i="1"/>
  <c r="Y1414" i="1"/>
  <c r="Y1323" i="1"/>
  <c r="X1432" i="1"/>
  <c r="X1514" i="1"/>
  <c r="Y1825" i="1"/>
  <c r="Y1700" i="1"/>
  <c r="Y1753" i="1"/>
  <c r="Y1830" i="1"/>
  <c r="Y1495" i="1"/>
  <c r="X1382" i="1"/>
  <c r="X1273" i="1"/>
  <c r="Y1663" i="1"/>
  <c r="X1906" i="1"/>
  <c r="Y1669" i="1"/>
  <c r="X1763" i="1"/>
  <c r="Y327" i="1"/>
  <c r="W611" i="1"/>
  <c r="X494" i="1"/>
  <c r="X677" i="1"/>
  <c r="Y144" i="1"/>
  <c r="X496" i="1"/>
  <c r="Y1156" i="1"/>
  <c r="Y877" i="1"/>
  <c r="X811" i="1"/>
  <c r="Y1054" i="1"/>
  <c r="W815" i="1"/>
  <c r="Y1309" i="1"/>
  <c r="W1405" i="1"/>
  <c r="X1631" i="1"/>
  <c r="Y1422" i="1"/>
  <c r="X1265" i="1"/>
  <c r="Y1200" i="1"/>
  <c r="Y1264" i="1"/>
  <c r="X1854" i="1"/>
  <c r="X1766" i="1"/>
  <c r="X1767" i="1"/>
  <c r="Y1635" i="1"/>
  <c r="X364" i="1"/>
  <c r="X298" i="1"/>
  <c r="Y319" i="1"/>
  <c r="Y773" i="1"/>
  <c r="X423" i="1"/>
  <c r="X539" i="1"/>
  <c r="X614" i="1"/>
  <c r="Y642" i="1"/>
  <c r="W597" i="1"/>
  <c r="Y585" i="1"/>
  <c r="X639" i="1"/>
  <c r="X462" i="1"/>
  <c r="Y879" i="1"/>
  <c r="X800" i="1"/>
  <c r="X1035" i="1"/>
  <c r="X1062" i="1"/>
  <c r="Y989" i="1"/>
  <c r="X846" i="1"/>
  <c r="Y804" i="1"/>
  <c r="X961" i="1"/>
  <c r="Y897" i="1"/>
  <c r="W1050" i="1"/>
  <c r="Y1075" i="1"/>
  <c r="X1181" i="1"/>
  <c r="X1137" i="1"/>
  <c r="X1199" i="1"/>
  <c r="X1192" i="1"/>
  <c r="X1188" i="1"/>
  <c r="X1171" i="1"/>
  <c r="Y1086" i="1"/>
  <c r="X1406" i="1"/>
  <c r="Y1251" i="1"/>
  <c r="Y1612" i="1"/>
  <c r="X1251" i="1"/>
  <c r="X1249" i="1"/>
  <c r="W1659" i="1"/>
  <c r="X1409" i="1"/>
  <c r="W1830" i="1"/>
  <c r="Y1873" i="1"/>
  <c r="W1886" i="1"/>
  <c r="Y7" i="1"/>
  <c r="X155" i="1"/>
  <c r="Y334" i="1"/>
  <c r="X109" i="1"/>
  <c r="X473" i="1"/>
  <c r="Y375" i="1"/>
  <c r="Y577" i="1"/>
  <c r="Y933" i="1"/>
  <c r="Y403" i="1"/>
  <c r="X861" i="1"/>
  <c r="Y502" i="1"/>
  <c r="X531" i="1"/>
  <c r="Y1026" i="1"/>
  <c r="Y1031" i="1"/>
  <c r="Y908" i="1"/>
  <c r="X974" i="1"/>
  <c r="Y1093" i="1"/>
  <c r="X893" i="1"/>
  <c r="Y1597" i="1"/>
  <c r="X1422" i="1"/>
  <c r="X1399" i="1"/>
  <c r="Y1476" i="1"/>
  <c r="X1613" i="1"/>
  <c r="W1668" i="1"/>
  <c r="X1115" i="1"/>
  <c r="X1635" i="1"/>
  <c r="X1768" i="1"/>
  <c r="W1270" i="1"/>
  <c r="X318" i="1"/>
  <c r="X844" i="1"/>
  <c r="W1803" i="1"/>
  <c r="Y1780" i="1"/>
  <c r="Y272" i="1"/>
  <c r="Y609" i="1"/>
  <c r="Y63" i="1"/>
  <c r="W171" i="1"/>
  <c r="Y1524" i="1"/>
  <c r="Y274" i="1"/>
  <c r="W690" i="1"/>
  <c r="Y416" i="1"/>
  <c r="Y1191" i="1"/>
  <c r="W60" i="1"/>
  <c r="W768" i="1"/>
  <c r="W714" i="1"/>
  <c r="Y714" i="1"/>
  <c r="X479" i="1"/>
  <c r="X735" i="1"/>
  <c r="Y386" i="1"/>
  <c r="Y446" i="1"/>
  <c r="X778" i="1"/>
  <c r="X454" i="1"/>
  <c r="Y793" i="1"/>
  <c r="Y535" i="1"/>
  <c r="W451" i="1"/>
  <c r="Y781" i="1"/>
  <c r="Y875" i="1"/>
  <c r="X411" i="1"/>
  <c r="X722" i="1"/>
  <c r="Y457" i="1"/>
  <c r="X536" i="1"/>
  <c r="Y443" i="1"/>
  <c r="Y679" i="1"/>
  <c r="W737" i="1"/>
  <c r="X878" i="1"/>
  <c r="X1066" i="1"/>
  <c r="Y819" i="1"/>
  <c r="X1046" i="1"/>
  <c r="Y859" i="1"/>
  <c r="Y1019" i="1"/>
  <c r="Y1220" i="1"/>
  <c r="Y1087" i="1"/>
  <c r="X1116" i="1"/>
  <c r="W1109" i="1"/>
  <c r="X1445" i="1"/>
  <c r="X469" i="1"/>
  <c r="X880" i="1"/>
  <c r="Y487" i="1"/>
  <c r="Y872" i="1"/>
  <c r="Y414" i="1"/>
  <c r="Y1675" i="1"/>
  <c r="Y73" i="1"/>
  <c r="X1728" i="1"/>
  <c r="X1727" i="1"/>
  <c r="X1887" i="1"/>
  <c r="Y8" i="1"/>
  <c r="X171" i="1"/>
  <c r="Y1342" i="1"/>
  <c r="X847" i="1"/>
  <c r="Y1341" i="1"/>
  <c r="X180" i="1"/>
  <c r="X354" i="1"/>
  <c r="Y24" i="1"/>
  <c r="Y689" i="1"/>
  <c r="X609" i="1"/>
  <c r="Y1442" i="1"/>
  <c r="W381" i="1"/>
  <c r="W495" i="1"/>
  <c r="Y84" i="1"/>
  <c r="X202" i="1"/>
  <c r="X1411" i="1"/>
  <c r="X1373" i="1"/>
  <c r="Y1365" i="1"/>
  <c r="Y1550" i="1"/>
  <c r="X1524" i="1"/>
  <c r="X1562" i="1"/>
  <c r="W1587" i="1"/>
  <c r="W1697" i="1"/>
  <c r="X1464" i="1"/>
  <c r="Y1788" i="1"/>
  <c r="X117" i="1"/>
  <c r="Y307" i="1"/>
  <c r="Y180" i="1"/>
  <c r="Y252" i="1"/>
  <c r="Y1562" i="1"/>
  <c r="X1856" i="1"/>
  <c r="X166" i="1"/>
  <c r="Y171" i="1"/>
  <c r="Y664" i="1"/>
  <c r="Y384" i="1"/>
  <c r="Y847" i="1"/>
  <c r="X1788" i="1"/>
  <c r="W274" i="1"/>
  <c r="W31" i="1"/>
  <c r="X449" i="1"/>
  <c r="X1442" i="1"/>
  <c r="W1427" i="1"/>
  <c r="X1784" i="1"/>
  <c r="X108" i="1"/>
  <c r="Y70" i="1"/>
  <c r="Y504" i="1"/>
  <c r="Y1334" i="1"/>
  <c r="W1472" i="1"/>
  <c r="Y33" i="1"/>
  <c r="X295" i="1"/>
  <c r="W1038" i="1"/>
  <c r="X1550" i="1"/>
  <c r="X1169" i="1"/>
  <c r="W1286" i="1"/>
  <c r="X1331" i="1"/>
  <c r="Y841" i="1"/>
  <c r="Y898" i="1"/>
  <c r="X1554" i="1"/>
  <c r="X1191" i="1"/>
  <c r="X1223" i="1"/>
  <c r="X1644" i="1"/>
  <c r="X1576" i="1"/>
  <c r="W1665" i="1"/>
  <c r="X1655" i="1"/>
  <c r="Y1821" i="1"/>
  <c r="Y1870" i="1"/>
  <c r="X446" i="1"/>
  <c r="X8" i="1"/>
  <c r="Y202" i="1"/>
  <c r="X27" i="1"/>
  <c r="X63" i="1"/>
  <c r="X426" i="1"/>
  <c r="W416" i="1"/>
  <c r="X1341" i="1"/>
  <c r="Y6" i="1"/>
  <c r="Y152" i="1"/>
  <c r="X671" i="1"/>
  <c r="W136" i="1"/>
  <c r="Y653" i="1"/>
  <c r="X684" i="1"/>
  <c r="X504" i="1"/>
  <c r="X1088" i="1"/>
  <c r="Y238" i="1"/>
  <c r="X1435" i="1"/>
  <c r="X1726" i="1"/>
  <c r="X384" i="1"/>
  <c r="Y1219" i="1"/>
  <c r="Y60" i="1"/>
  <c r="X66" i="1"/>
  <c r="Y294" i="1"/>
  <c r="Y66" i="1"/>
  <c r="W66" i="1"/>
  <c r="Y290" i="1"/>
  <c r="X33" i="1"/>
  <c r="Y146" i="1"/>
  <c r="Y185" i="1"/>
  <c r="X185" i="1"/>
  <c r="W668" i="1"/>
  <c r="Y690" i="1"/>
  <c r="W548" i="1"/>
  <c r="X616" i="1"/>
  <c r="X95" i="1"/>
  <c r="Y433" i="1"/>
  <c r="W774" i="1"/>
  <c r="Y612" i="1"/>
  <c r="Y887" i="1"/>
  <c r="X455" i="1"/>
  <c r="Y1129" i="1"/>
  <c r="X875" i="1"/>
  <c r="X806" i="1"/>
  <c r="X819" i="1"/>
  <c r="Y1005" i="1"/>
  <c r="X1071" i="1"/>
  <c r="X1001" i="1"/>
  <c r="Y1487" i="1"/>
  <c r="Y140" i="1"/>
  <c r="X4" i="1"/>
  <c r="Y296" i="1"/>
  <c r="Y258" i="1"/>
  <c r="Y203" i="1"/>
  <c r="X498" i="1"/>
  <c r="X367" i="1"/>
  <c r="X203" i="1"/>
  <c r="Y742" i="1"/>
  <c r="Y668" i="1"/>
  <c r="X471" i="1"/>
  <c r="Y1001" i="1"/>
  <c r="Y978" i="1"/>
  <c r="Y1211" i="1"/>
  <c r="Y1730" i="1"/>
  <c r="Y1871" i="1"/>
  <c r="Y1777" i="1"/>
  <c r="X200" i="1"/>
  <c r="X881" i="1"/>
  <c r="X1211" i="1"/>
  <c r="Y1428" i="1"/>
  <c r="X1152" i="1"/>
  <c r="X1749" i="1"/>
  <c r="X1793" i="1"/>
  <c r="Y1655" i="1"/>
  <c r="Y1664" i="1"/>
  <c r="X1852" i="1"/>
  <c r="X1850" i="1"/>
  <c r="Y777" i="1"/>
  <c r="X665" i="1"/>
  <c r="X949" i="1"/>
  <c r="Y1357" i="1"/>
  <c r="X1517" i="1"/>
  <c r="Y1789" i="1"/>
  <c r="X240" i="1"/>
  <c r="X1564" i="1"/>
  <c r="Y496" i="1"/>
  <c r="X1682" i="1"/>
  <c r="Y1640" i="1"/>
  <c r="X1729" i="1"/>
  <c r="Y1725" i="1"/>
  <c r="X492" i="1"/>
  <c r="X1481" i="1"/>
  <c r="X983" i="1"/>
  <c r="Y1311" i="1"/>
  <c r="X1762" i="1"/>
  <c r="X551" i="1"/>
  <c r="W1497" i="1"/>
  <c r="W1366" i="1"/>
  <c r="X1254" i="1"/>
  <c r="W1574" i="1"/>
  <c r="Y1757" i="1"/>
  <c r="X1306" i="1"/>
  <c r="Y1620" i="1"/>
  <c r="Y1670" i="1"/>
  <c r="Y1665" i="1"/>
  <c r="Y1856" i="1"/>
  <c r="Y1723" i="1"/>
  <c r="X74" i="1"/>
  <c r="Y69" i="1"/>
  <c r="X147" i="1"/>
  <c r="Y179" i="1"/>
  <c r="X69" i="1"/>
  <c r="X93" i="1"/>
  <c r="Y161" i="1"/>
  <c r="X32" i="1"/>
  <c r="X238" i="1"/>
  <c r="Y355" i="1"/>
  <c r="Y662" i="1"/>
  <c r="Y389" i="1"/>
  <c r="X345" i="1"/>
  <c r="X441" i="1"/>
  <c r="W520" i="1"/>
  <c r="Y646" i="1"/>
  <c r="Y525" i="1"/>
  <c r="X502" i="1"/>
  <c r="Y452" i="1"/>
  <c r="X871" i="1"/>
  <c r="X1149" i="1"/>
  <c r="X869" i="1"/>
  <c r="Y837" i="1"/>
  <c r="Y464" i="1"/>
  <c r="X1567" i="1"/>
  <c r="W1148" i="1"/>
  <c r="Y1554" i="1"/>
  <c r="X990" i="1"/>
  <c r="Y1238" i="1"/>
  <c r="X1414" i="1"/>
  <c r="X1469" i="1"/>
  <c r="X1402" i="1"/>
  <c r="Y1299" i="1"/>
  <c r="Y1402" i="1"/>
  <c r="X1320" i="1"/>
  <c r="X1446" i="1"/>
  <c r="X1259" i="1"/>
  <c r="X1575" i="1"/>
  <c r="W1534" i="1"/>
  <c r="Y1540" i="1"/>
  <c r="Y1336" i="1"/>
  <c r="X1316" i="1"/>
  <c r="Y1690" i="1"/>
  <c r="W1773" i="1"/>
  <c r="Y1849" i="1"/>
  <c r="Y1749" i="1"/>
  <c r="X1560" i="1"/>
  <c r="X1718" i="1"/>
  <c r="Y1773" i="1"/>
  <c r="Y1360" i="1"/>
  <c r="Y1742" i="1"/>
  <c r="X1758" i="1"/>
  <c r="X1764" i="1"/>
  <c r="X1864" i="1"/>
  <c r="Y1894" i="1"/>
  <c r="X1837" i="1"/>
  <c r="Y1767" i="1"/>
  <c r="X1876" i="1"/>
  <c r="Y166" i="1"/>
  <c r="Y344" i="1"/>
  <c r="X517" i="1"/>
  <c r="W923" i="1"/>
  <c r="W564" i="1"/>
  <c r="W512" i="1"/>
  <c r="W1850" i="1"/>
  <c r="X1097" i="1"/>
  <c r="X1448" i="1"/>
  <c r="W1567" i="1"/>
  <c r="X1300" i="1"/>
  <c r="X1773" i="1"/>
  <c r="Y1369" i="1"/>
  <c r="X1795" i="1"/>
  <c r="X1894" i="1"/>
  <c r="W1732" i="1"/>
  <c r="X294" i="1"/>
  <c r="Y361" i="1"/>
  <c r="X543" i="1"/>
  <c r="Y471" i="1"/>
  <c r="X803" i="1"/>
  <c r="X920" i="1"/>
  <c r="W894" i="1"/>
  <c r="W958" i="1"/>
  <c r="X1054" i="1"/>
  <c r="Y1201" i="1"/>
  <c r="X1232" i="1"/>
  <c r="Y1148" i="1"/>
  <c r="W1201" i="1"/>
  <c r="Y1556" i="1"/>
  <c r="Y1534" i="1"/>
  <c r="X1725" i="1"/>
  <c r="X1779" i="1"/>
  <c r="W482" i="1"/>
  <c r="X1702" i="1"/>
  <c r="Y505" i="1"/>
  <c r="X1051" i="1"/>
  <c r="Y1297" i="1"/>
  <c r="W1311" i="1"/>
  <c r="X1420" i="1"/>
  <c r="Y1851" i="1"/>
  <c r="W1690" i="1"/>
  <c r="X242" i="1"/>
  <c r="Y262" i="1"/>
  <c r="X393" i="1"/>
  <c r="X544" i="1"/>
  <c r="Y521" i="1"/>
  <c r="Y517" i="1"/>
  <c r="X668" i="1"/>
  <c r="W755" i="1"/>
  <c r="X522" i="1"/>
  <c r="W553" i="1"/>
  <c r="X883" i="1"/>
  <c r="X802" i="1"/>
  <c r="Y811" i="1"/>
  <c r="X1048" i="1"/>
  <c r="W1465" i="1"/>
  <c r="W1603" i="1"/>
  <c r="X1297" i="1"/>
  <c r="Y1682" i="1"/>
  <c r="Y1779" i="1"/>
  <c r="X1534" i="1"/>
  <c r="Y1839" i="1"/>
  <c r="Y1793" i="1"/>
  <c r="X1829" i="1"/>
  <c r="Y1907" i="1"/>
  <c r="Y267" i="1"/>
  <c r="X324" i="1"/>
  <c r="Y508" i="1"/>
  <c r="Y1824" i="1"/>
  <c r="Y1529" i="1"/>
  <c r="Y198" i="1"/>
  <c r="X756" i="1"/>
  <c r="X1868" i="1"/>
  <c r="Y165" i="1"/>
  <c r="X235" i="1"/>
  <c r="X130" i="1"/>
  <c r="X330" i="1"/>
  <c r="X362" i="1"/>
  <c r="W235" i="1"/>
  <c r="X266" i="1"/>
  <c r="Y488" i="1"/>
  <c r="X1695" i="1"/>
  <c r="Y459" i="1"/>
  <c r="Y634" i="1"/>
  <c r="Y661" i="1"/>
  <c r="Y321" i="1"/>
  <c r="X189" i="1"/>
  <c r="Y276" i="1"/>
  <c r="X391" i="1"/>
  <c r="Y831" i="1"/>
  <c r="X1070" i="1"/>
  <c r="Y1453" i="1"/>
  <c r="Y1245" i="1"/>
  <c r="Y58" i="1"/>
  <c r="Y170" i="1"/>
  <c r="Y26" i="1"/>
  <c r="X46" i="1"/>
  <c r="W40" i="1"/>
  <c r="Y215" i="1"/>
  <c r="Y447" i="1"/>
  <c r="Y743" i="1"/>
  <c r="X153" i="1"/>
  <c r="X422" i="1"/>
  <c r="Y766" i="1"/>
  <c r="Y604" i="1"/>
  <c r="Y615" i="1"/>
  <c r="W891" i="1"/>
  <c r="X771" i="1"/>
  <c r="Y732" i="1"/>
  <c r="X500" i="1"/>
  <c r="Y886" i="1"/>
  <c r="X839" i="1"/>
  <c r="Y1131" i="1"/>
  <c r="Y1043" i="1"/>
  <c r="Y1084" i="1"/>
  <c r="Y1009" i="1"/>
  <c r="Y1032" i="1"/>
  <c r="Y957" i="1"/>
  <c r="Y1165" i="1"/>
  <c r="X1222" i="1"/>
  <c r="X1173" i="1"/>
  <c r="X863" i="1"/>
  <c r="X1178" i="1"/>
  <c r="X1143" i="1"/>
  <c r="Y1269" i="1"/>
  <c r="Y1319" i="1"/>
  <c r="X1276" i="1"/>
  <c r="Y1147" i="1"/>
  <c r="Y1485" i="1"/>
  <c r="Y1424" i="1"/>
  <c r="Y1354" i="1"/>
  <c r="Y1561" i="1"/>
  <c r="Y1339" i="1"/>
  <c r="Y1501" i="1"/>
  <c r="Y1828" i="1"/>
  <c r="X1809" i="1"/>
  <c r="X1911" i="1"/>
  <c r="X1704" i="1"/>
  <c r="X1815" i="1"/>
  <c r="Y1759" i="1"/>
  <c r="Y175" i="1"/>
  <c r="Y34" i="1"/>
  <c r="Y93" i="1"/>
  <c r="X17" i="1"/>
  <c r="X92" i="1"/>
  <c r="X102" i="1"/>
  <c r="Y379" i="1"/>
  <c r="Y340" i="1"/>
  <c r="Y297" i="1"/>
  <c r="X6" i="1"/>
  <c r="Y461" i="1"/>
  <c r="Y542" i="1"/>
  <c r="X475" i="1"/>
  <c r="X676" i="1"/>
  <c r="X528" i="1"/>
  <c r="X586" i="1"/>
  <c r="Y451" i="1"/>
  <c r="Y450" i="1"/>
  <c r="Y770" i="1"/>
  <c r="Y428" i="1"/>
  <c r="X600" i="1"/>
  <c r="X744" i="1"/>
  <c r="X900" i="1"/>
  <c r="X518" i="1"/>
  <c r="X749" i="1"/>
  <c r="Y545" i="1"/>
  <c r="Y608" i="1"/>
  <c r="Y824" i="1"/>
  <c r="X907" i="1"/>
  <c r="X1022" i="1"/>
  <c r="Y990" i="1"/>
  <c r="X1075" i="1"/>
  <c r="X1166" i="1"/>
  <c r="Y1172" i="1"/>
  <c r="X939" i="1"/>
  <c r="X1072" i="1"/>
  <c r="X1186" i="1"/>
  <c r="Y1350" i="1"/>
  <c r="Y1362" i="1"/>
  <c r="Y1312" i="1"/>
  <c r="Y1574" i="1"/>
  <c r="Y1797" i="1"/>
  <c r="Y1799" i="1"/>
  <c r="Y1186" i="1"/>
  <c r="X1107" i="1"/>
  <c r="Y1493" i="1"/>
  <c r="Y1519" i="1"/>
  <c r="X1570" i="1"/>
  <c r="Y1693" i="1"/>
  <c r="Y1423" i="1"/>
  <c r="X1578" i="1"/>
  <c r="Y1648" i="1"/>
  <c r="X987" i="1"/>
  <c r="X1401" i="1"/>
  <c r="X1039" i="1"/>
  <c r="X1269" i="1"/>
  <c r="Y1576" i="1"/>
  <c r="X1217" i="1"/>
  <c r="Y1167" i="1"/>
  <c r="X1252" i="1"/>
  <c r="X1661" i="1"/>
  <c r="X1772" i="1"/>
  <c r="X431" i="1"/>
  <c r="Y605" i="1"/>
  <c r="Y1015" i="1"/>
  <c r="Y1042" i="1"/>
  <c r="X1563" i="1"/>
  <c r="X1147" i="1"/>
  <c r="X1539" i="1"/>
  <c r="Y1600" i="1"/>
  <c r="X1504" i="1"/>
  <c r="Y1451" i="1"/>
  <c r="Y1865" i="1"/>
  <c r="X1879" i="1"/>
  <c r="X1739" i="1"/>
  <c r="Y134" i="1"/>
  <c r="Y19" i="1"/>
  <c r="X272" i="1"/>
  <c r="X321" i="1"/>
  <c r="X110" i="1"/>
  <c r="X97" i="1"/>
  <c r="X306" i="1"/>
  <c r="Y254" i="1"/>
  <c r="Y377" i="1"/>
  <c r="Y306" i="1"/>
  <c r="Y266" i="1"/>
  <c r="Y261" i="1"/>
  <c r="X277" i="1"/>
  <c r="Y358" i="1"/>
  <c r="X456" i="1"/>
  <c r="Y726" i="1"/>
  <c r="Y106" i="1"/>
  <c r="Y381" i="1"/>
  <c r="X769" i="1"/>
  <c r="Y52" i="1"/>
  <c r="X112" i="1"/>
  <c r="Y769" i="1"/>
  <c r="Y27" i="1"/>
  <c r="X161" i="1"/>
  <c r="Y12" i="1"/>
  <c r="X489" i="1"/>
  <c r="Y666" i="1"/>
  <c r="Y787" i="1"/>
  <c r="X890" i="1"/>
  <c r="X696" i="1"/>
  <c r="X685" i="1"/>
  <c r="Y429" i="1"/>
  <c r="Y801" i="1"/>
  <c r="X534" i="1"/>
  <c r="X853" i="1"/>
  <c r="X988" i="1"/>
  <c r="X805" i="1"/>
  <c r="Y891" i="1"/>
  <c r="Y913" i="1"/>
  <c r="Y993" i="1"/>
  <c r="X1325" i="1"/>
  <c r="Y1419" i="1"/>
  <c r="X1283" i="1"/>
  <c r="Y1500" i="1"/>
  <c r="Y1401" i="1"/>
  <c r="X1693" i="1"/>
  <c r="X1198" i="1"/>
  <c r="Y1241" i="1"/>
  <c r="Y1392" i="1"/>
  <c r="Y1569" i="1"/>
  <c r="Y1412" i="1"/>
  <c r="X1468" i="1"/>
  <c r="X1246" i="1"/>
  <c r="X1347" i="1"/>
  <c r="X1659" i="1"/>
  <c r="Y1435" i="1"/>
  <c r="X1530" i="1"/>
  <c r="X1410" i="1"/>
  <c r="X1444" i="1"/>
  <c r="X1438" i="1"/>
  <c r="Y1169" i="1"/>
  <c r="X1665" i="1"/>
  <c r="Y1786" i="1"/>
  <c r="X1099" i="1"/>
  <c r="Y1358" i="1"/>
  <c r="X1846" i="1"/>
  <c r="Y1900" i="1"/>
  <c r="W1837" i="1"/>
  <c r="Y1727" i="1"/>
  <c r="X394" i="1"/>
  <c r="X156" i="1"/>
  <c r="Y194" i="1"/>
  <c r="Y148" i="1"/>
  <c r="X82" i="1"/>
  <c r="X835" i="1"/>
  <c r="X874" i="1"/>
  <c r="X963" i="1"/>
  <c r="X895" i="1"/>
  <c r="X1014" i="1"/>
  <c r="Y1189" i="1"/>
  <c r="X1131" i="1"/>
  <c r="Y1155" i="1"/>
  <c r="Y1589" i="1"/>
  <c r="X1258" i="1"/>
  <c r="Y1505" i="1"/>
  <c r="Y1286" i="1"/>
  <c r="Y1578" i="1"/>
  <c r="X1528" i="1"/>
  <c r="X1629" i="1"/>
  <c r="X1338" i="1"/>
  <c r="X1503" i="1"/>
  <c r="X1720" i="1"/>
  <c r="Y1512" i="1"/>
  <c r="Y1804" i="1"/>
  <c r="X1757" i="1"/>
  <c r="Y1744" i="1"/>
  <c r="W1902" i="1"/>
  <c r="Y1879" i="1"/>
  <c r="X1777" i="1"/>
  <c r="Y1863" i="1"/>
  <c r="X1895" i="1"/>
  <c r="Y1891" i="1"/>
  <c r="Y108" i="1"/>
  <c r="Y310" i="1"/>
  <c r="X88" i="1"/>
  <c r="Y279" i="1"/>
  <c r="X56" i="1"/>
  <c r="W88" i="1"/>
  <c r="X995" i="1"/>
  <c r="X1128" i="1"/>
  <c r="Y40" i="1"/>
  <c r="X743" i="1"/>
  <c r="Y527" i="1"/>
  <c r="Y780" i="1"/>
  <c r="W813" i="1"/>
  <c r="Y878" i="1"/>
  <c r="X942" i="1"/>
  <c r="Y944" i="1"/>
  <c r="X1104" i="1"/>
  <c r="X1205" i="1"/>
  <c r="Y1291" i="1"/>
  <c r="X1165" i="1"/>
  <c r="Y1066" i="1"/>
  <c r="X1136" i="1"/>
  <c r="Y1254" i="1"/>
  <c r="Y1468" i="1"/>
  <c r="Y1333" i="1"/>
  <c r="W1579" i="1"/>
  <c r="X1608" i="1"/>
  <c r="X1197" i="1"/>
  <c r="Y1446" i="1"/>
  <c r="Y1462" i="1"/>
  <c r="X1377" i="1"/>
  <c r="Y1255" i="1"/>
  <c r="Y1458" i="1"/>
  <c r="Y1347" i="1"/>
  <c r="Y1480" i="1"/>
  <c r="Y1256" i="1"/>
  <c r="X1641" i="1"/>
  <c r="X1356" i="1"/>
  <c r="Y1685" i="1"/>
  <c r="W1845" i="1"/>
  <c r="X1342" i="1"/>
  <c r="Y1896" i="1"/>
  <c r="X1653" i="1"/>
  <c r="X1818" i="1"/>
  <c r="Y1721" i="1"/>
  <c r="X1902" i="1"/>
  <c r="X1750" i="1"/>
  <c r="X1900" i="1"/>
  <c r="X1724" i="1"/>
  <c r="Y1869" i="1"/>
  <c r="X1896" i="1"/>
  <c r="Y283" i="1"/>
  <c r="X205" i="1"/>
  <c r="X349" i="1"/>
  <c r="Y50" i="1"/>
  <c r="X227" i="1"/>
  <c r="X220" i="1"/>
  <c r="Y338" i="1"/>
  <c r="X247" i="1"/>
  <c r="X322" i="1"/>
  <c r="Y362" i="1"/>
  <c r="X286" i="1"/>
  <c r="Y44" i="1"/>
  <c r="Y374" i="1"/>
  <c r="X445" i="1"/>
  <c r="Y30" i="1"/>
  <c r="Y174" i="1"/>
  <c r="X190" i="1"/>
  <c r="X25" i="1"/>
  <c r="Y265" i="1"/>
  <c r="X710" i="1"/>
  <c r="X858" i="1"/>
  <c r="X291" i="1"/>
  <c r="Y748" i="1"/>
  <c r="Y997" i="1"/>
  <c r="Y354" i="1"/>
  <c r="X440" i="1"/>
  <c r="X1339" i="1"/>
  <c r="W1740" i="1"/>
  <c r="Y1794" i="1"/>
  <c r="X1714" i="1"/>
  <c r="Y1740" i="1"/>
  <c r="W1331" i="1"/>
  <c r="Y1331" i="1"/>
  <c r="Y1695" i="1"/>
  <c r="X1915" i="1"/>
  <c r="Y1653" i="1"/>
  <c r="Y1720" i="1"/>
  <c r="Y1770" i="1"/>
  <c r="X1701" i="1"/>
  <c r="X1857" i="1"/>
  <c r="Y28" i="1"/>
  <c r="X223" i="1"/>
  <c r="Y62" i="1"/>
  <c r="Y345" i="1"/>
  <c r="X414" i="1"/>
  <c r="X208" i="1"/>
  <c r="Y221" i="1"/>
  <c r="Y208" i="1"/>
  <c r="Y37" i="1"/>
  <c r="X268" i="1"/>
  <c r="X311" i="1"/>
  <c r="X232" i="1"/>
  <c r="X106" i="1"/>
  <c r="Y453" i="1"/>
  <c r="Y686" i="1"/>
  <c r="X14" i="1"/>
  <c r="X584" i="1"/>
  <c r="X460" i="1"/>
  <c r="X453" i="1"/>
  <c r="X674" i="1"/>
  <c r="Y150" i="1"/>
  <c r="Y408" i="1"/>
  <c r="Y509" i="1"/>
  <c r="X659" i="1"/>
  <c r="X120" i="1"/>
  <c r="X197" i="1"/>
  <c r="X342" i="1"/>
  <c r="Y112" i="1"/>
  <c r="Y739" i="1"/>
  <c r="X873" i="1"/>
  <c r="X831" i="1"/>
  <c r="W1131" i="1"/>
  <c r="X186" i="1"/>
  <c r="Y209" i="1"/>
  <c r="Y97" i="1"/>
  <c r="Y490" i="1"/>
  <c r="X285" i="1"/>
  <c r="X13" i="1"/>
  <c r="X360" i="1"/>
  <c r="X488" i="1"/>
  <c r="Y25" i="1"/>
  <c r="X215" i="1"/>
  <c r="X402" i="1"/>
  <c r="Y956" i="1"/>
  <c r="Y1004" i="1"/>
  <c r="X1047" i="1"/>
  <c r="Y1070" i="1"/>
  <c r="Y1174" i="1"/>
  <c r="Y1374" i="1"/>
  <c r="X1843" i="1"/>
  <c r="X1865" i="1"/>
  <c r="Y305" i="1"/>
  <c r="X195" i="1"/>
  <c r="Y99" i="1"/>
  <c r="X263" i="1"/>
  <c r="X250" i="1"/>
  <c r="Y82" i="1"/>
  <c r="Y17" i="1"/>
  <c r="Y392" i="1"/>
  <c r="Y474" i="1"/>
  <c r="X657" i="1"/>
  <c r="Y526" i="1"/>
  <c r="Y729" i="1"/>
  <c r="X529" i="1"/>
  <c r="Y783" i="1"/>
  <c r="X576" i="1"/>
  <c r="Y807" i="1"/>
  <c r="X956" i="1"/>
  <c r="X1139" i="1"/>
  <c r="Y1175" i="1"/>
  <c r="Y1132" i="1"/>
  <c r="Y1356" i="1"/>
  <c r="Y231" i="1"/>
  <c r="X198" i="1"/>
  <c r="X78" i="1"/>
  <c r="X307" i="1"/>
  <c r="Y151" i="1"/>
  <c r="X136" i="1"/>
  <c r="Y285" i="1"/>
  <c r="Y322" i="1"/>
  <c r="X395" i="1"/>
  <c r="X183" i="1"/>
  <c r="Y470" i="1"/>
  <c r="X503" i="1"/>
  <c r="X622" i="1"/>
  <c r="X679" i="1"/>
  <c r="Y622" i="1"/>
  <c r="X729" i="1"/>
  <c r="X641" i="1"/>
  <c r="Y724" i="1"/>
  <c r="X448" i="1"/>
  <c r="Y448" i="1"/>
  <c r="Y620" i="1"/>
  <c r="X467" i="1"/>
  <c r="Y863" i="1"/>
  <c r="Y998" i="1"/>
  <c r="Y932" i="1"/>
  <c r="Y1037" i="1"/>
  <c r="Y966" i="1"/>
  <c r="Y1023" i="1"/>
  <c r="Y995" i="1"/>
  <c r="X1061" i="1"/>
  <c r="Y1204" i="1"/>
  <c r="X1109" i="1"/>
  <c r="Y1138" i="1"/>
  <c r="W1204" i="1"/>
  <c r="X1184" i="1"/>
  <c r="X1204" i="1"/>
  <c r="W1326" i="1"/>
  <c r="W1404" i="1"/>
  <c r="X1261" i="1"/>
  <c r="X1292" i="1"/>
  <c r="X1632" i="1"/>
  <c r="Y1308" i="1"/>
  <c r="Y1248" i="1"/>
  <c r="X1404" i="1"/>
  <c r="X1449" i="1"/>
  <c r="X1573" i="1"/>
  <c r="X1510" i="1"/>
  <c r="X1383" i="1"/>
  <c r="Y1439" i="1"/>
  <c r="Y1344" i="1"/>
  <c r="X1912" i="1"/>
  <c r="X1881" i="1"/>
  <c r="X1822" i="1"/>
  <c r="Y1384" i="1"/>
  <c r="Y1868" i="1"/>
  <c r="Y226" i="1"/>
  <c r="X43" i="1"/>
  <c r="Y302" i="1"/>
  <c r="X225" i="1"/>
  <c r="X52" i="1"/>
  <c r="X168" i="1"/>
  <c r="Y168" i="1"/>
  <c r="W175" i="1"/>
  <c r="Y114" i="1"/>
  <c r="X119" i="1"/>
  <c r="X209" i="1"/>
  <c r="X269" i="1"/>
  <c r="W61" i="1"/>
  <c r="X77" i="1"/>
  <c r="Y39" i="1"/>
  <c r="X145" i="1"/>
  <c r="X312" i="1"/>
  <c r="X36" i="1"/>
  <c r="X274" i="1"/>
  <c r="Y227" i="1"/>
  <c r="Y711" i="1"/>
  <c r="X714" i="1"/>
  <c r="Y287" i="1"/>
  <c r="Y13" i="1"/>
  <c r="X336" i="1"/>
  <c r="Y280" i="1"/>
  <c r="Y440" i="1"/>
  <c r="X784" i="1"/>
  <c r="Y339" i="1"/>
  <c r="Y503" i="1"/>
  <c r="X720" i="1"/>
  <c r="X642" i="1"/>
  <c r="W601" i="1"/>
  <c r="Y710" i="1"/>
  <c r="Y715" i="1"/>
  <c r="Y774" i="1"/>
  <c r="X630" i="1"/>
  <c r="Y785" i="1"/>
  <c r="Y568" i="1"/>
  <c r="Y683" i="1"/>
  <c r="Y466" i="1"/>
  <c r="W452" i="1"/>
  <c r="W476" i="1"/>
  <c r="X791" i="1"/>
  <c r="X589" i="1"/>
  <c r="X513" i="1"/>
  <c r="Y513" i="1"/>
  <c r="X604" i="1"/>
  <c r="X808" i="1"/>
  <c r="Y880" i="1"/>
  <c r="Y911" i="1"/>
  <c r="Y828" i="1"/>
  <c r="X1084" i="1"/>
  <c r="Y1171" i="1"/>
  <c r="Y871" i="1"/>
  <c r="Y1079" i="1"/>
  <c r="W933" i="1"/>
  <c r="W870" i="1"/>
  <c r="X1020" i="1"/>
  <c r="X898" i="1"/>
  <c r="W932" i="1"/>
  <c r="W959" i="1"/>
  <c r="X1067" i="1"/>
  <c r="Y910" i="1"/>
  <c r="X921" i="1"/>
  <c r="Y849" i="1"/>
  <c r="X944" i="1"/>
  <c r="Y806" i="1"/>
  <c r="Y895" i="1"/>
  <c r="Y1011" i="1"/>
  <c r="Y1143" i="1"/>
  <c r="X1106" i="1"/>
  <c r="X957" i="1"/>
  <c r="Y1014" i="1"/>
  <c r="Y1100" i="1"/>
  <c r="X1079" i="1"/>
  <c r="X1060" i="1"/>
  <c r="X1101" i="1"/>
  <c r="W1374" i="1"/>
  <c r="W1340" i="1"/>
  <c r="X1011" i="1"/>
  <c r="X985" i="1"/>
  <c r="X1274" i="1"/>
  <c r="X1354" i="1"/>
  <c r="Y1437" i="1"/>
  <c r="W1356" i="1"/>
  <c r="Y1586" i="1"/>
  <c r="Y1415" i="1"/>
  <c r="W1303" i="1"/>
  <c r="X1592" i="1"/>
  <c r="X1533" i="1"/>
  <c r="X1586" i="1"/>
  <c r="X1415" i="1"/>
  <c r="X1462" i="1"/>
  <c r="Y1359" i="1"/>
  <c r="Y1276" i="1"/>
  <c r="X1605" i="1"/>
  <c r="Y1246" i="1"/>
  <c r="Y1471" i="1"/>
  <c r="X1358" i="1"/>
  <c r="Y1575" i="1"/>
  <c r="Y1605" i="1"/>
  <c r="Y1364" i="1"/>
  <c r="Y1697" i="1"/>
  <c r="W1680" i="1"/>
  <c r="X1735" i="1"/>
  <c r="Y1791" i="1"/>
  <c r="X1776" i="1"/>
  <c r="X1256" i="1"/>
  <c r="Y1673" i="1"/>
  <c r="X1842" i="1"/>
  <c r="X1277" i="1"/>
  <c r="X1637" i="1"/>
  <c r="Y1769" i="1"/>
  <c r="Y1713" i="1"/>
  <c r="X1875" i="1"/>
  <c r="X1721" i="1"/>
  <c r="Y1881" i="1"/>
  <c r="X1840" i="1"/>
  <c r="Y1837" i="1"/>
  <c r="Y1858" i="1"/>
  <c r="Y1714" i="1"/>
  <c r="W1831" i="1"/>
  <c r="Y1840" i="1"/>
  <c r="Y1826" i="1"/>
  <c r="Y1883" i="1"/>
  <c r="Y83" i="1"/>
  <c r="X309" i="1"/>
  <c r="Y475" i="1"/>
  <c r="X700" i="1"/>
  <c r="W550" i="1"/>
  <c r="Y698" i="1"/>
  <c r="Y291" i="1"/>
  <c r="X795" i="1"/>
  <c r="Y929" i="1"/>
  <c r="X1544" i="1"/>
  <c r="Y77" i="1"/>
  <c r="X49" i="1"/>
  <c r="Y181" i="1"/>
  <c r="Y700" i="1"/>
  <c r="Y720" i="1"/>
  <c r="X785" i="1"/>
  <c r="Y507" i="1"/>
  <c r="Y776" i="1"/>
  <c r="X150" i="1"/>
  <c r="Y31" i="1"/>
  <c r="X293" i="1"/>
  <c r="X351" i="1"/>
  <c r="Y293" i="1"/>
  <c r="Y118" i="1"/>
  <c r="Y555" i="1"/>
  <c r="Y463" i="1"/>
  <c r="Y641" i="1"/>
  <c r="Y467" i="1"/>
  <c r="X466" i="1"/>
  <c r="W899" i="1"/>
  <c r="X672" i="1"/>
  <c r="X832" i="1"/>
  <c r="X1058" i="1"/>
  <c r="X1189" i="1"/>
  <c r="Y1340" i="1"/>
  <c r="X1687" i="1"/>
  <c r="X30" i="1"/>
  <c r="Y191" i="1"/>
  <c r="X62" i="1"/>
  <c r="W655" i="1"/>
  <c r="Y410" i="1"/>
  <c r="Y533" i="1"/>
  <c r="X820" i="1"/>
  <c r="Y515" i="1"/>
  <c r="X886" i="1"/>
  <c r="Y576" i="1"/>
  <c r="W955" i="1"/>
  <c r="Y965" i="1"/>
  <c r="X1034" i="1"/>
  <c r="Y1107" i="1"/>
  <c r="Y1410" i="1"/>
  <c r="X1485" i="1"/>
  <c r="Y192" i="1"/>
  <c r="Y162" i="1"/>
  <c r="Y129" i="1"/>
  <c r="X283" i="1"/>
  <c r="X170" i="1"/>
  <c r="Y186" i="1"/>
  <c r="X305" i="1"/>
  <c r="Y49" i="1"/>
  <c r="W11" i="1"/>
  <c r="Y11" i="1"/>
  <c r="X252" i="1"/>
  <c r="Y54" i="1"/>
  <c r="X151" i="1"/>
  <c r="X332" i="1"/>
  <c r="X31" i="1"/>
  <c r="X123" i="1"/>
  <c r="Y153" i="1"/>
  <c r="Y183" i="1"/>
  <c r="Y341" i="1"/>
  <c r="X371" i="1"/>
  <c r="X664" i="1"/>
  <c r="Y486" i="1"/>
  <c r="Y713" i="1"/>
  <c r="X646" i="1"/>
  <c r="W641" i="1"/>
  <c r="Y402" i="1"/>
  <c r="Y409" i="1"/>
  <c r="Y578" i="1"/>
  <c r="X571" i="1"/>
  <c r="Y567" i="1"/>
  <c r="Y643" i="1"/>
  <c r="X465" i="1"/>
  <c r="Y712" i="1"/>
  <c r="X829" i="1"/>
  <c r="Y829" i="1"/>
  <c r="X813" i="1"/>
  <c r="W467" i="1"/>
  <c r="X764" i="1"/>
  <c r="X812" i="1"/>
  <c r="Y812" i="1"/>
  <c r="Y795" i="1"/>
  <c r="W999" i="1"/>
  <c r="Y797" i="1"/>
  <c r="Y1067" i="1"/>
  <c r="X966" i="1"/>
  <c r="Y1071" i="1"/>
  <c r="Y1098" i="1"/>
  <c r="X1004" i="1"/>
  <c r="X1170" i="1"/>
  <c r="Y1157" i="1"/>
  <c r="X1218" i="1"/>
  <c r="Y1092" i="1"/>
  <c r="Y1274" i="1"/>
  <c r="X1308" i="1"/>
  <c r="X1248" i="1"/>
  <c r="Y1243" i="1"/>
  <c r="Y1393" i="1"/>
  <c r="Y1394" i="1"/>
  <c r="W1367" i="1"/>
  <c r="W1385" i="1"/>
  <c r="W1596" i="1"/>
  <c r="W1524" i="1"/>
  <c r="W1327" i="1"/>
  <c r="Y1427" i="1"/>
  <c r="Y1595" i="1"/>
  <c r="X1351" i="1"/>
  <c r="X1439" i="1"/>
  <c r="X1384" i="1"/>
  <c r="X1344" i="1"/>
  <c r="X1832" i="1"/>
  <c r="X1761" i="1"/>
  <c r="Y1542" i="1"/>
  <c r="Y1618" i="1"/>
  <c r="Y1656" i="1"/>
  <c r="W1801" i="1"/>
  <c r="X207" i="1"/>
  <c r="Y188" i="1"/>
  <c r="X84" i="1"/>
  <c r="Y235" i="1"/>
  <c r="X99" i="1"/>
  <c r="Y312" i="1"/>
  <c r="X44" i="1"/>
  <c r="X160" i="1"/>
  <c r="Y23" i="1"/>
  <c r="Y259" i="1"/>
  <c r="X320" i="1"/>
  <c r="X248" i="1"/>
  <c r="X16" i="1"/>
  <c r="X270" i="1"/>
  <c r="X766" i="1"/>
  <c r="Y360" i="1"/>
  <c r="Y32" i="1"/>
  <c r="W95" i="1"/>
  <c r="Y288" i="1"/>
  <c r="X470" i="1"/>
  <c r="X251" i="1"/>
  <c r="W369" i="1"/>
  <c r="X107" i="1"/>
  <c r="Y784" i="1"/>
  <c r="X570" i="1"/>
  <c r="Y441" i="1"/>
  <c r="Y692" i="1"/>
  <c r="X569" i="1"/>
  <c r="X386" i="1"/>
  <c r="X516" i="1"/>
  <c r="X606" i="1"/>
  <c r="X781" i="1"/>
  <c r="X738" i="1"/>
  <c r="Y485" i="1"/>
  <c r="Y749" i="1"/>
  <c r="Y737" i="1"/>
  <c r="W450" i="1"/>
  <c r="Y820" i="1"/>
  <c r="Y594" i="1"/>
  <c r="X733" i="1"/>
  <c r="Y904" i="1"/>
  <c r="W869" i="1"/>
  <c r="Y826" i="1"/>
  <c r="Y1072" i="1"/>
  <c r="X1086" i="1"/>
  <c r="Y823" i="1"/>
  <c r="Y918" i="1"/>
  <c r="X915" i="1"/>
  <c r="W858" i="1"/>
  <c r="Y987" i="1"/>
  <c r="X1025" i="1"/>
  <c r="X854" i="1"/>
  <c r="Y936" i="1"/>
  <c r="Y907" i="1"/>
  <c r="X1065" i="1"/>
  <c r="X1098" i="1"/>
  <c r="Y1555" i="1"/>
  <c r="Y1040" i="1"/>
  <c r="W1003" i="1"/>
  <c r="Y1104" i="1"/>
  <c r="Y1106" i="1"/>
  <c r="Y1598" i="1"/>
  <c r="X1179" i="1"/>
  <c r="Y1222" i="1"/>
  <c r="Y1119" i="1"/>
  <c r="Y1202" i="1"/>
  <c r="X1057" i="1"/>
  <c r="Y999" i="1"/>
  <c r="Y991" i="1"/>
  <c r="X1130" i="1"/>
  <c r="Y1197" i="1"/>
  <c r="X1304" i="1"/>
  <c r="X1561" i="1"/>
  <c r="Y1530" i="1"/>
  <c r="Y1533" i="1"/>
  <c r="Y1535" i="1"/>
  <c r="X1336" i="1"/>
  <c r="Y1184" i="1"/>
  <c r="W1373" i="1"/>
  <c r="X1500" i="1"/>
  <c r="Y1525" i="1"/>
  <c r="W1552" i="1"/>
  <c r="Y1223" i="1"/>
  <c r="W1335" i="1"/>
  <c r="Y1552" i="1"/>
  <c r="Y1482" i="1"/>
  <c r="Y1496" i="1"/>
  <c r="W1266" i="1"/>
  <c r="X1443" i="1"/>
  <c r="W1644" i="1"/>
  <c r="Y1532" i="1"/>
  <c r="X1805" i="1"/>
  <c r="X1480" i="1"/>
  <c r="Y1236" i="1"/>
  <c r="Y1783" i="1"/>
  <c r="Y1814" i="1"/>
  <c r="X1748" i="1"/>
  <c r="X1310" i="1"/>
  <c r="X1433" i="1"/>
  <c r="X1675" i="1"/>
  <c r="W1694" i="1"/>
  <c r="Y1434" i="1"/>
  <c r="X1526" i="1"/>
  <c r="X1794" i="1"/>
  <c r="X1692" i="1"/>
  <c r="Y137" i="1"/>
  <c r="Y292" i="1"/>
  <c r="Y55" i="1"/>
  <c r="X221" i="1"/>
  <c r="Y45" i="1"/>
  <c r="X1531" i="1"/>
  <c r="X447" i="1"/>
  <c r="Y120" i="1"/>
  <c r="X83" i="1"/>
  <c r="X131" i="1"/>
  <c r="Y88" i="1"/>
  <c r="Y391" i="1"/>
  <c r="X474" i="1"/>
  <c r="X261" i="1"/>
  <c r="X480" i="1"/>
  <c r="X459" i="1"/>
  <c r="X535" i="1"/>
  <c r="X899" i="1"/>
  <c r="Y46" i="1"/>
  <c r="Y225" i="1"/>
  <c r="Y250" i="1"/>
  <c r="X24" i="1"/>
  <c r="X346" i="1"/>
  <c r="X595" i="1"/>
  <c r="Y550" i="1"/>
  <c r="X698" i="1"/>
  <c r="X418" i="1"/>
  <c r="W997" i="1"/>
  <c r="Y1128" i="1"/>
  <c r="Y1815" i="1"/>
  <c r="W129" i="1"/>
  <c r="X91" i="1"/>
  <c r="X287" i="1"/>
  <c r="Y343" i="1"/>
  <c r="Y124" i="1"/>
  <c r="Y195" i="1"/>
  <c r="X243" i="1"/>
  <c r="Y131" i="1"/>
  <c r="Y56" i="1"/>
  <c r="Y197" i="1"/>
  <c r="X38" i="1"/>
  <c r="Y371" i="1"/>
  <c r="Y210" i="1"/>
  <c r="Y595" i="1"/>
  <c r="Y346" i="1"/>
  <c r="W759" i="1"/>
  <c r="Y762" i="1"/>
  <c r="Y418" i="1"/>
  <c r="Y465" i="1"/>
  <c r="X689" i="1"/>
  <c r="X416" i="1"/>
  <c r="X922" i="1"/>
  <c r="W900" i="1"/>
  <c r="Y963" i="1"/>
  <c r="Y917" i="1"/>
  <c r="Y988" i="1"/>
  <c r="X1000" i="1"/>
  <c r="W1076" i="1"/>
  <c r="W966" i="1"/>
  <c r="Y1139" i="1"/>
  <c r="X1144" i="1"/>
  <c r="X1213" i="1"/>
  <c r="X1206" i="1"/>
  <c r="Y1029" i="1"/>
  <c r="X1487" i="1"/>
  <c r="X1371" i="1"/>
  <c r="X1241" i="1"/>
  <c r="X1243" i="1"/>
  <c r="X1394" i="1"/>
  <c r="X1174" i="1"/>
  <c r="Y1314" i="1"/>
  <c r="Y1263" i="1"/>
  <c r="Y1303" i="1"/>
  <c r="W1512" i="1"/>
  <c r="X1427" i="1"/>
  <c r="X1595" i="1"/>
  <c r="Y1608" i="1"/>
  <c r="W1501" i="1"/>
  <c r="Y1687" i="1"/>
  <c r="Y1389" i="1"/>
  <c r="Y255" i="1"/>
  <c r="X152" i="1"/>
  <c r="X28" i="1"/>
  <c r="W102" i="1"/>
  <c r="Y184" i="1"/>
  <c r="X34" i="1"/>
  <c r="Y167" i="1"/>
  <c r="X19" i="1"/>
  <c r="X236" i="1"/>
  <c r="X184" i="1"/>
  <c r="X114" i="1"/>
  <c r="X233" i="1"/>
  <c r="Y315" i="1"/>
  <c r="Y172" i="1"/>
  <c r="Y253" i="1"/>
  <c r="Y145" i="1"/>
  <c r="X276" i="1"/>
  <c r="X148" i="1"/>
  <c r="Y469" i="1"/>
  <c r="X538" i="1"/>
  <c r="Y735" i="1"/>
  <c r="X509" i="1"/>
  <c r="Y480" i="1"/>
  <c r="W627" i="1"/>
  <c r="Y395" i="1"/>
  <c r="X523" i="1"/>
  <c r="X605" i="1"/>
  <c r="X487" i="1"/>
  <c r="X568" i="1"/>
  <c r="Y835" i="1"/>
  <c r="Y738" i="1"/>
  <c r="X525" i="1"/>
  <c r="Y606" i="1"/>
  <c r="X588" i="1"/>
  <c r="X636" i="1"/>
  <c r="Y582" i="1"/>
  <c r="X797" i="1"/>
  <c r="Y1030" i="1"/>
  <c r="Y1179" i="1"/>
  <c r="Y865" i="1"/>
  <c r="Y915" i="1"/>
  <c r="W1032" i="1"/>
  <c r="Y982" i="1"/>
  <c r="Y899" i="1"/>
  <c r="Y921" i="1"/>
  <c r="W842" i="1"/>
  <c r="X999" i="1"/>
  <c r="X859" i="1"/>
  <c r="X615" i="1"/>
  <c r="Y912" i="1"/>
  <c r="Y836" i="1"/>
  <c r="Y981" i="1"/>
  <c r="X1154" i="1"/>
  <c r="X1015" i="1"/>
  <c r="W1614" i="1"/>
  <c r="X1013" i="1"/>
  <c r="X1224" i="1"/>
  <c r="Y1266" i="1"/>
  <c r="X1053" i="1"/>
  <c r="Y1224" i="1"/>
  <c r="W1009" i="1"/>
  <c r="Y1057" i="1"/>
  <c r="Y1091" i="1"/>
  <c r="Y1099" i="1"/>
  <c r="X1589" i="1"/>
  <c r="X1557" i="1"/>
  <c r="X1423" i="1"/>
  <c r="Y1588" i="1"/>
  <c r="X1319" i="1"/>
  <c r="X1364" i="1"/>
  <c r="X1390" i="1"/>
  <c r="X1694" i="1"/>
  <c r="Y1781" i="1"/>
  <c r="Y1774" i="1"/>
  <c r="Y1509" i="1"/>
  <c r="Y1692" i="1"/>
  <c r="Y1841" i="1"/>
  <c r="X1899" i="1"/>
  <c r="Y1915" i="1"/>
  <c r="Y1848" i="1"/>
  <c r="X1883" i="1"/>
  <c r="Y130" i="1"/>
  <c r="X79" i="1"/>
  <c r="Y304" i="1"/>
  <c r="Y38" i="1"/>
  <c r="Y41" i="1"/>
  <c r="Y79" i="1"/>
  <c r="Y123" i="1"/>
  <c r="Y117" i="1"/>
  <c r="X100" i="1"/>
  <c r="Y160" i="1"/>
  <c r="Y356" i="1"/>
  <c r="Y369" i="1"/>
  <c r="X12" i="1"/>
  <c r="X96" i="1"/>
  <c r="X89" i="1"/>
  <c r="Y671" i="1"/>
  <c r="X68" i="1"/>
  <c r="Y311" i="1"/>
  <c r="X640" i="1"/>
  <c r="X39" i="1"/>
  <c r="X739" i="1"/>
  <c r="X726" i="1"/>
  <c r="Y571" i="1"/>
  <c r="Y684" i="1"/>
  <c r="Y623" i="1"/>
  <c r="Y701" i="1"/>
  <c r="X624" i="1"/>
  <c r="Y522" i="1"/>
  <c r="X515" i="1"/>
  <c r="X562" i="1"/>
  <c r="X884" i="1"/>
  <c r="Y562" i="1"/>
  <c r="X661" i="1"/>
  <c r="Y1018" i="1"/>
  <c r="X1151" i="1"/>
  <c r="X889" i="1"/>
  <c r="Y1061" i="1"/>
  <c r="X1003" i="1"/>
  <c r="Y1095" i="1"/>
  <c r="X913" i="1"/>
  <c r="X958" i="1"/>
  <c r="Y1008" i="1"/>
  <c r="Y1020" i="1"/>
  <c r="Y105" i="1"/>
  <c r="Y263" i="1"/>
  <c r="Y81" i="1"/>
  <c r="X408" i="1"/>
  <c r="X427" i="1"/>
  <c r="Y1209" i="1"/>
  <c r="Y1258" i="1"/>
  <c r="X1272" i="1"/>
  <c r="X259" i="1"/>
  <c r="X579" i="1"/>
  <c r="Y873" i="1"/>
  <c r="X978" i="1"/>
  <c r="X1317" i="1"/>
  <c r="X1874" i="1"/>
  <c r="X1711" i="1"/>
  <c r="X315" i="1"/>
  <c r="X495" i="1"/>
  <c r="Y579" i="1"/>
  <c r="X971" i="1"/>
  <c r="X1291" i="1"/>
  <c r="X1318" i="1"/>
  <c r="Y1559" i="1"/>
  <c r="Y1639" i="1"/>
  <c r="Y116" i="1"/>
  <c r="X385" i="1"/>
  <c r="X1085" i="1"/>
  <c r="X1163" i="1"/>
  <c r="X1540" i="1"/>
  <c r="X191" i="1"/>
  <c r="X341" i="1"/>
  <c r="X699" i="1"/>
  <c r="X619" i="1"/>
  <c r="X758" i="1"/>
  <c r="Y845" i="1"/>
  <c r="X1129" i="1"/>
  <c r="X1118" i="1"/>
  <c r="Y1463" i="1"/>
  <c r="Y1657" i="1"/>
  <c r="Y1733" i="1"/>
  <c r="Y245" i="1"/>
  <c r="Y759" i="1"/>
  <c r="X558" i="1"/>
  <c r="Y721" i="1"/>
  <c r="X865" i="1"/>
  <c r="Y852" i="1"/>
  <c r="X1337" i="1"/>
  <c r="Y1433" i="1"/>
  <c r="Y561" i="1"/>
  <c r="X85" i="1"/>
  <c r="X1132" i="1"/>
  <c r="Y308" i="1"/>
  <c r="Y674" i="1"/>
  <c r="X526" i="1"/>
  <c r="X655" i="1"/>
  <c r="Y851" i="1"/>
  <c r="X26" i="1"/>
  <c r="Y229" i="1"/>
  <c r="X326" i="1"/>
  <c r="Y218" i="1"/>
  <c r="X173" i="1"/>
  <c r="X255" i="1"/>
  <c r="X59" i="1"/>
  <c r="X181" i="1"/>
  <c r="X303" i="1"/>
  <c r="Y329" i="1"/>
  <c r="X390" i="1"/>
  <c r="Y489" i="1"/>
  <c r="X301" i="1"/>
  <c r="Y236" i="1"/>
  <c r="X560" i="1"/>
  <c r="X581" i="1"/>
  <c r="X484" i="1"/>
  <c r="Y584" i="1"/>
  <c r="X610" i="1"/>
  <c r="X627" i="1"/>
  <c r="X237" i="1"/>
  <c r="Y237" i="1"/>
  <c r="X593" i="1"/>
  <c r="Y401" i="1"/>
  <c r="X780" i="1"/>
  <c r="Y655" i="1"/>
  <c r="X860" i="1"/>
  <c r="Y889" i="1"/>
  <c r="X917" i="1"/>
  <c r="X545" i="1"/>
  <c r="X533" i="1"/>
  <c r="Y696" i="1"/>
  <c r="X751" i="1"/>
  <c r="Y818" i="1"/>
  <c r="X826" i="1"/>
  <c r="X514" i="1"/>
  <c r="X452" i="1"/>
  <c r="Y796" i="1"/>
  <c r="X1009" i="1"/>
  <c r="Y1154" i="1"/>
  <c r="Y1195" i="1"/>
  <c r="X855" i="1"/>
  <c r="X979" i="1"/>
  <c r="X765" i="1"/>
  <c r="X894" i="1"/>
  <c r="X1076" i="1"/>
  <c r="X828" i="1"/>
  <c r="Y1046" i="1"/>
  <c r="X1056" i="1"/>
  <c r="X1126" i="1"/>
  <c r="Y673" i="1"/>
  <c r="X801" i="1"/>
  <c r="X1105" i="1"/>
  <c r="Y1326" i="1"/>
  <c r="Y1465" i="1"/>
  <c r="Y1592" i="1"/>
  <c r="Y1456" i="1"/>
  <c r="Y1472" i="1"/>
  <c r="Y1747" i="1"/>
  <c r="Y1520" i="1"/>
  <c r="X1577" i="1"/>
  <c r="X1332" i="1"/>
  <c r="X1600" i="1"/>
  <c r="X1509" i="1"/>
  <c r="Y1706" i="1"/>
  <c r="Y1701" i="1"/>
  <c r="X1450" i="1"/>
  <c r="X1559" i="1"/>
  <c r="Y1429" i="1"/>
  <c r="Y1823" i="1"/>
  <c r="X1430" i="1"/>
  <c r="X1370" i="1"/>
  <c r="X1609" i="1"/>
  <c r="W1693" i="1"/>
  <c r="X1018" i="1"/>
  <c r="Y1615" i="1"/>
  <c r="Y1271" i="1"/>
  <c r="Y1579" i="1"/>
  <c r="X1285" i="1"/>
  <c r="Y1438" i="1"/>
  <c r="X1495" i="1"/>
  <c r="Y1684" i="1"/>
  <c r="X1783" i="1"/>
  <c r="Y589" i="1"/>
  <c r="X401" i="1"/>
  <c r="X177" i="1"/>
  <c r="X213" i="1"/>
  <c r="X461" i="1"/>
  <c r="X118" i="1"/>
  <c r="X435" i="1"/>
  <c r="X188" i="1"/>
  <c r="X372" i="1"/>
  <c r="X218" i="1"/>
  <c r="X552" i="1"/>
  <c r="Y926" i="1"/>
  <c r="X911" i="1"/>
  <c r="Y625" i="1"/>
  <c r="X755" i="1"/>
  <c r="X493" i="1"/>
  <c r="Y764" i="1"/>
  <c r="X872" i="1"/>
  <c r="X845" i="1"/>
  <c r="Y624" i="1"/>
  <c r="Y734" i="1"/>
  <c r="X527" i="1"/>
  <c r="X450" i="1"/>
  <c r="X712" i="1"/>
  <c r="Y896" i="1"/>
  <c r="X1055" i="1"/>
  <c r="Y703" i="1"/>
  <c r="Y534" i="1"/>
  <c r="X817" i="1"/>
  <c r="X736" i="1"/>
  <c r="Y790" i="1"/>
  <c r="Y493" i="1"/>
  <c r="X582" i="1"/>
  <c r="Y499" i="1"/>
  <c r="X713" i="1"/>
  <c r="X598" i="1"/>
  <c r="Y893" i="1"/>
  <c r="Y840" i="1"/>
  <c r="Y953" i="1"/>
  <c r="W1043" i="1"/>
  <c r="Y945" i="1"/>
  <c r="Y1151" i="1"/>
  <c r="Y1163" i="1"/>
  <c r="X625" i="1"/>
  <c r="X1574" i="1"/>
  <c r="X1312" i="1"/>
  <c r="Y1541" i="1"/>
  <c r="W1722" i="1"/>
  <c r="X1532" i="1"/>
  <c r="X1740" i="1"/>
  <c r="Y1735" i="1"/>
  <c r="X1754" i="1"/>
  <c r="Y1316" i="1"/>
  <c r="X1519" i="1"/>
  <c r="W1652" i="1"/>
  <c r="Y1406" i="1"/>
  <c r="X1860" i="1"/>
  <c r="X1872" i="1"/>
  <c r="X1792" i="1"/>
  <c r="W1791" i="1"/>
  <c r="Y1910" i="1"/>
  <c r="Y1688" i="1"/>
  <c r="Y1872" i="1"/>
  <c r="Y1792" i="1"/>
  <c r="Y1758" i="1"/>
  <c r="Y1887" i="1"/>
  <c r="X1884" i="1"/>
  <c r="X1826" i="1"/>
  <c r="X1866" i="1"/>
  <c r="X1756" i="1"/>
  <c r="Y1718" i="1"/>
  <c r="Y1754" i="1"/>
  <c r="Y1912" i="1"/>
  <c r="W1889" i="1"/>
  <c r="Y85" i="1"/>
  <c r="X231" i="1"/>
  <c r="W161" i="1"/>
  <c r="X174" i="1"/>
  <c r="Y204" i="1"/>
  <c r="Y456" i="1"/>
  <c r="X7" i="1"/>
  <c r="Y91" i="1"/>
  <c r="Y282" i="1"/>
  <c r="Y189" i="1"/>
  <c r="X212" i="1"/>
  <c r="Y357" i="1"/>
  <c r="Y336" i="1"/>
  <c r="X40" i="1"/>
  <c r="Y51" i="1"/>
  <c r="Y326" i="1"/>
  <c r="Y78" i="1"/>
  <c r="Y300" i="1"/>
  <c r="Y528" i="1"/>
  <c r="X288" i="1"/>
  <c r="Y789" i="1"/>
  <c r="X583" i="1"/>
  <c r="X727" i="1"/>
  <c r="X361" i="1"/>
  <c r="Y57" i="1"/>
  <c r="X358" i="1"/>
  <c r="Y745" i="1"/>
  <c r="W616" i="1"/>
  <c r="X762" i="1"/>
  <c r="X647" i="1"/>
  <c r="Y557" i="1"/>
  <c r="X748" i="1"/>
  <c r="Y426" i="1"/>
  <c r="Y647" i="1"/>
  <c r="Y672" i="1"/>
  <c r="X603" i="1"/>
  <c r="X194" i="1"/>
  <c r="X314" i="1"/>
  <c r="Y249" i="1"/>
  <c r="Y156" i="1"/>
  <c r="Y107" i="1"/>
  <c r="Y353" i="1"/>
  <c r="X144" i="1"/>
  <c r="Y149" i="1"/>
  <c r="Y59" i="1"/>
  <c r="Y367" i="1"/>
  <c r="X577" i="1"/>
  <c r="X472" i="1"/>
  <c r="Y201" i="1"/>
  <c r="X356" i="1"/>
  <c r="Y422" i="1"/>
  <c r="Y472" i="1"/>
  <c r="X374" i="1"/>
  <c r="X711" i="1"/>
  <c r="X680" i="1"/>
  <c r="Y177" i="1"/>
  <c r="Y372" i="1"/>
  <c r="Y558" i="1"/>
  <c r="X428" i="1"/>
  <c r="X754" i="1"/>
  <c r="X891" i="1"/>
  <c r="X654" i="1"/>
  <c r="X507" i="1"/>
  <c r="Y460" i="1"/>
  <c r="X585" i="1"/>
  <c r="Y697" i="1"/>
  <c r="Y855" i="1"/>
  <c r="Y935" i="1"/>
  <c r="X476" i="1"/>
  <c r="X732" i="1"/>
  <c r="X592" i="1"/>
  <c r="X567" i="1"/>
  <c r="X842" i="1"/>
  <c r="X879" i="1"/>
  <c r="X947" i="1"/>
  <c r="X1121" i="1"/>
  <c r="Y888" i="1"/>
  <c r="Y931" i="1"/>
  <c r="X1161" i="1"/>
  <c r="Y1096" i="1"/>
  <c r="X959" i="1"/>
  <c r="Y928" i="1"/>
  <c r="X998" i="1"/>
  <c r="X892" i="1"/>
  <c r="Y1025" i="1"/>
  <c r="Y1134" i="1"/>
  <c r="X904" i="1"/>
  <c r="X840" i="1"/>
  <c r="Y1149" i="1"/>
  <c r="X1100" i="1"/>
  <c r="Y1352" i="1"/>
  <c r="X1569" i="1"/>
  <c r="Y1345" i="1"/>
  <c r="X1697" i="1"/>
  <c r="Y1846" i="1"/>
  <c r="X1508" i="1"/>
  <c r="X1424" i="1"/>
  <c r="X1302" i="1"/>
  <c r="Y1853" i="1"/>
  <c r="X1362" i="1"/>
  <c r="Y1321" i="1"/>
  <c r="X1329" i="1"/>
  <c r="X1482" i="1"/>
  <c r="X1588" i="1"/>
  <c r="X1684" i="1"/>
  <c r="X1690" i="1"/>
  <c r="Y1109" i="1"/>
  <c r="X1598" i="1"/>
  <c r="Y1479" i="1"/>
  <c r="X1515" i="1"/>
  <c r="X1639" i="1"/>
  <c r="X1707" i="1"/>
  <c r="X1140" i="1"/>
  <c r="X1392" i="1"/>
  <c r="X1552" i="1"/>
  <c r="X1622" i="1"/>
  <c r="X1819" i="1"/>
  <c r="X1863" i="1"/>
  <c r="X1593" i="1"/>
  <c r="X1494" i="1"/>
  <c r="Y1563" i="1"/>
  <c r="Y1469" i="1"/>
  <c r="X1271" i="1"/>
  <c r="X1634" i="1"/>
  <c r="Y1637" i="1"/>
  <c r="Y1153" i="1"/>
  <c r="Y1330" i="1"/>
  <c r="X1880" i="1"/>
  <c r="Y1707" i="1"/>
  <c r="X1827" i="1"/>
  <c r="X1798" i="1"/>
  <c r="X178" i="1"/>
  <c r="X1782" i="1"/>
  <c r="X379" i="1"/>
  <c r="X919" i="1"/>
  <c r="X1602" i="1"/>
  <c r="X1426" i="1"/>
  <c r="Y86" i="1"/>
  <c r="Y635" i="1"/>
  <c r="Y438" i="1"/>
  <c r="X660" i="1"/>
  <c r="X965" i="1"/>
  <c r="Y972" i="1"/>
  <c r="X1172" i="1"/>
  <c r="X1301" i="1"/>
  <c r="Y242" i="1"/>
  <c r="X331" i="1"/>
  <c r="X776" i="1"/>
  <c r="Y1101" i="1"/>
  <c r="Y1460" i="1"/>
  <c r="Y1166" i="1"/>
  <c r="X1581" i="1"/>
  <c r="Y1294" i="1"/>
  <c r="X1898" i="1"/>
  <c r="X125" i="1"/>
  <c r="Y68" i="1"/>
  <c r="X296" i="1"/>
  <c r="X292" i="1"/>
  <c r="X662" i="1"/>
  <c r="X621" i="1"/>
  <c r="Y497" i="1"/>
  <c r="X836" i="1"/>
  <c r="Y1060" i="1"/>
  <c r="X1333" i="1"/>
  <c r="Y1547" i="1"/>
  <c r="X1657" i="1"/>
  <c r="Y376" i="1"/>
  <c r="X634" i="1"/>
  <c r="Y468" i="1"/>
  <c r="X725" i="1"/>
  <c r="X838" i="1"/>
  <c r="Y919" i="1"/>
  <c r="X1379" i="1"/>
  <c r="Y1514" i="1"/>
  <c r="Y1503" i="1"/>
  <c r="X1746" i="1"/>
  <c r="Y1329" i="1"/>
  <c r="X67" i="1"/>
  <c r="X297" i="1"/>
  <c r="Y660" i="1"/>
  <c r="X406" i="1"/>
  <c r="X968" i="1"/>
  <c r="Y1499" i="1"/>
  <c r="X1734" i="1"/>
  <c r="X623" i="1"/>
  <c r="X300" i="1"/>
  <c r="X407" i="1"/>
  <c r="X841" i="1"/>
  <c r="X254" i="1"/>
  <c r="X396" i="1"/>
  <c r="X635" i="1"/>
  <c r="X705" i="1"/>
  <c r="X389" i="1"/>
  <c r="X773" i="1"/>
  <c r="Y638" i="1"/>
  <c r="X850" i="1"/>
  <c r="Y1582" i="1"/>
  <c r="X1700" i="1"/>
  <c r="X1855" i="1"/>
  <c r="X1753" i="1"/>
  <c r="X1780" i="1"/>
  <c r="X1521" i="1"/>
  <c r="X1812" i="1"/>
  <c r="X1111" i="1"/>
  <c r="X1708" i="1"/>
  <c r="X352" i="1"/>
  <c r="Y744" i="1"/>
  <c r="X992" i="1"/>
  <c r="X688" i="1"/>
  <c r="X1074" i="1"/>
  <c r="Y1259" i="1"/>
  <c r="Y685" i="1"/>
  <c r="Y95" i="1"/>
  <c r="X638" i="1"/>
  <c r="Y1277" i="1"/>
  <c r="X1804" i="1"/>
  <c r="Y1911" i="1"/>
  <c r="Y1318" i="1"/>
  <c r="X1732" i="1"/>
  <c r="Y1775" i="1"/>
  <c r="X1167" i="1"/>
  <c r="X1582" i="1"/>
  <c r="Y1425" i="1"/>
  <c r="Y1680" i="1"/>
  <c r="Y445" i="1"/>
  <c r="Y516" i="1"/>
  <c r="Y959" i="1"/>
  <c r="Y1136" i="1"/>
  <c r="Y1782" i="1"/>
  <c r="X1893" i="1"/>
  <c r="X363" i="1"/>
  <c r="X644" i="1"/>
  <c r="Y64" i="1"/>
  <c r="Y892" i="1"/>
  <c r="Y1024" i="1"/>
  <c r="X216" i="1"/>
  <c r="X387" i="1"/>
  <c r="Y753" i="1"/>
  <c r="X924" i="1"/>
  <c r="Y1477" i="1"/>
  <c r="Y1548" i="1"/>
  <c r="Y1445" i="1"/>
  <c r="X1910" i="1"/>
  <c r="X1413" i="1"/>
  <c r="X1823" i="1"/>
  <c r="Y1335" i="1"/>
  <c r="Y1715" i="1"/>
  <c r="Y719" i="1"/>
  <c r="Y1003" i="1"/>
  <c r="Y193" i="1"/>
  <c r="X1220" i="1"/>
  <c r="X742" i="1"/>
  <c r="X1038" i="1"/>
  <c r="Y657" i="1"/>
  <c r="X280" i="1"/>
  <c r="Y909" i="1"/>
  <c r="Y1418" i="1"/>
  <c r="Y1802" i="1"/>
  <c r="Y1466" i="1"/>
  <c r="X1775" i="1"/>
  <c r="Y1835" i="1"/>
  <c r="X1425" i="1"/>
  <c r="X1741" i="1"/>
  <c r="Y65" i="1"/>
  <c r="Y405" i="1"/>
  <c r="X1807" i="1"/>
  <c r="Y1038" i="1"/>
  <c r="X843" i="1"/>
  <c r="X1527" i="1"/>
  <c r="X45" i="1"/>
  <c r="X204" i="1"/>
  <c r="X1219" i="1"/>
  <c r="X357" i="1"/>
  <c r="X409" i="1"/>
  <c r="X823" i="1"/>
  <c r="Y212" i="1"/>
  <c r="Y365" i="1"/>
  <c r="X768" i="1"/>
  <c r="X792" i="1"/>
  <c r="X798" i="1"/>
  <c r="X1646" i="1"/>
  <c r="Y1644" i="1"/>
  <c r="X1663" i="1"/>
  <c r="X1834" i="1"/>
  <c r="Y1709" i="1"/>
  <c r="Y1235" i="1"/>
  <c r="X1830" i="1"/>
  <c r="X10" i="1"/>
  <c r="X50" i="1"/>
  <c r="Y385" i="1"/>
  <c r="Y1583" i="1"/>
  <c r="X888" i="1"/>
  <c r="Y1074" i="1"/>
  <c r="Y803" i="1"/>
  <c r="X601" i="1"/>
  <c r="X60" i="1"/>
  <c r="Y601" i="1"/>
  <c r="X1716" i="1"/>
  <c r="X1810" i="1"/>
  <c r="Y1388" i="1"/>
  <c r="Y1716" i="1"/>
  <c r="Y1764" i="1"/>
  <c r="X1476" i="1"/>
  <c r="Y1643" i="1"/>
  <c r="X1007" i="1"/>
  <c r="X1673" i="1"/>
  <c r="X1802" i="1"/>
  <c r="Y232" i="1"/>
  <c r="X760" i="1"/>
  <c r="X1891" i="1"/>
  <c r="X1671" i="1"/>
  <c r="Y922" i="1"/>
  <c r="Y1273" i="1"/>
  <c r="X380" i="1"/>
  <c r="X759" i="1"/>
  <c r="X1110" i="1"/>
  <c r="Y592" i="1"/>
  <c r="X1343" i="1"/>
  <c r="X1814" i="1"/>
  <c r="X1913" i="1"/>
  <c r="X1709" i="1"/>
  <c r="Y538" i="1"/>
  <c r="X104" i="1"/>
  <c r="X392" i="1"/>
  <c r="Y1142" i="1"/>
  <c r="Y727" i="1"/>
  <c r="Y563" i="1"/>
  <c r="X940" i="1"/>
  <c r="X1678" i="1"/>
  <c r="Y1750" i="1"/>
  <c r="X1548" i="1"/>
  <c r="X1769" i="1"/>
  <c r="Y1862" i="1"/>
  <c r="Y1305" i="1"/>
  <c r="X1677" i="1"/>
  <c r="Y1812" i="1"/>
  <c r="X1030" i="1"/>
  <c r="X1615" i="1"/>
  <c r="X1786" i="1"/>
  <c r="X1403" i="1"/>
  <c r="X1376" i="1"/>
  <c r="Y309" i="1"/>
  <c r="Y325" i="1"/>
  <c r="X404" i="1"/>
  <c r="Y349" i="1"/>
  <c r="Y1893" i="1"/>
  <c r="Y1377" i="1"/>
  <c r="W134" i="1"/>
  <c r="Y1607" i="1"/>
  <c r="Y1820" i="1"/>
  <c r="X814" i="1"/>
  <c r="X1418" i="1"/>
  <c r="X442" i="1"/>
  <c r="X918" i="1"/>
  <c r="X783" i="1"/>
  <c r="X909" i="1"/>
  <c r="X429" i="1"/>
  <c r="X1461" i="1"/>
  <c r="Y1638" i="1"/>
  <c r="X1907" i="1"/>
  <c r="X1889" i="1"/>
  <c r="X1903" i="1"/>
  <c r="W1688" i="1"/>
  <c r="X1825" i="1"/>
  <c r="Y1898" i="1"/>
  <c r="Y1843" i="1"/>
  <c r="X165" i="1"/>
  <c r="Y284" i="1"/>
  <c r="Y768" i="1"/>
  <c r="Y435" i="1"/>
  <c r="X403" i="1"/>
  <c r="Y760" i="1"/>
  <c r="X1002" i="1"/>
  <c r="Y1544" i="1"/>
  <c r="Y778" i="1"/>
  <c r="X574" i="1"/>
  <c r="Y633" i="1"/>
  <c r="Y1602" i="1"/>
  <c r="Y1484" i="1"/>
  <c r="Y1694" i="1"/>
  <c r="Y342" i="1"/>
  <c r="Y586" i="1"/>
  <c r="X675" i="1"/>
  <c r="Y876" i="1"/>
  <c r="X1454" i="1"/>
  <c r="Y1874" i="1"/>
  <c r="X1031" i="1"/>
  <c r="Y1116" i="1"/>
  <c r="X41" i="1"/>
  <c r="X1008" i="1"/>
  <c r="X182" i="1"/>
  <c r="X369" i="1"/>
  <c r="Y644" i="1"/>
  <c r="X903" i="1"/>
  <c r="X1225" i="1"/>
  <c r="Y1590" i="1"/>
  <c r="X53" i="1"/>
  <c r="X559" i="1"/>
  <c r="X701" i="1"/>
  <c r="X1049" i="1"/>
  <c r="Y1237" i="1"/>
  <c r="Y1604" i="1"/>
  <c r="Y1807" i="1"/>
  <c r="X1282" i="1"/>
  <c r="X1742" i="1"/>
  <c r="X1590" i="1"/>
  <c r="Y1771" i="1"/>
  <c r="Y411" i="1"/>
  <c r="Y916" i="1"/>
  <c r="Y67" i="1"/>
  <c r="X789" i="1"/>
  <c r="Y923" i="1"/>
  <c r="Y1516" i="1"/>
  <c r="X65" i="1"/>
  <c r="Y207" i="1"/>
  <c r="X430" i="1"/>
  <c r="Y206" i="1"/>
  <c r="X618" i="1"/>
  <c r="Y430" i="1"/>
  <c r="X1862" i="1"/>
  <c r="X1412" i="1"/>
  <c r="X1886" i="1"/>
  <c r="Y1285" i="1"/>
  <c r="X1162" i="1"/>
  <c r="Y1390" i="1"/>
  <c r="X1419" i="1"/>
  <c r="X1387" i="1"/>
  <c r="X1405" i="1"/>
  <c r="X338" i="1"/>
  <c r="X325" i="1"/>
  <c r="X5" i="1"/>
  <c r="Y380" i="1"/>
  <c r="X1670" i="1"/>
  <c r="X1580" i="1"/>
  <c r="X1614" i="1"/>
  <c r="X960" i="1"/>
  <c r="Y1228" i="1"/>
  <c r="X1326" i="1"/>
  <c r="X887" i="1"/>
  <c r="X951" i="1"/>
  <c r="Y979" i="1"/>
  <c r="W1110" i="1"/>
  <c r="X964" i="1"/>
  <c r="X837" i="1"/>
  <c r="X993" i="1"/>
  <c r="Y857" i="1"/>
  <c r="X796" i="1"/>
  <c r="Y1051" i="1"/>
  <c r="X989" i="1"/>
  <c r="X1155" i="1"/>
  <c r="Y1646" i="1"/>
  <c r="Y1450" i="1"/>
  <c r="Y1523" i="1"/>
  <c r="X1496" i="1"/>
  <c r="Y1275" i="1"/>
  <c r="X1242" i="1"/>
  <c r="Y1056" i="1"/>
  <c r="Y1105" i="1"/>
  <c r="X1525" i="1"/>
  <c r="Y1371" i="1"/>
  <c r="W1648" i="1"/>
  <c r="Y1652" i="1"/>
  <c r="X1477" i="1"/>
  <c r="Y1432" i="1"/>
  <c r="Y1494" i="1"/>
  <c r="X1681" i="1"/>
  <c r="X1838" i="1"/>
  <c r="Y1587" i="1"/>
  <c r="Y1006" i="1"/>
  <c r="Y1528" i="1"/>
  <c r="X1471" i="1"/>
  <c r="X1460" i="1"/>
  <c r="Y1007" i="1"/>
  <c r="X1210" i="1"/>
  <c r="Y1349" i="1"/>
  <c r="Y1622" i="1"/>
  <c r="Y1726" i="1"/>
  <c r="Y1838" i="1"/>
  <c r="Y1281" i="1"/>
  <c r="Y1430" i="1"/>
  <c r="Y1864" i="1"/>
  <c r="Y1902" i="1"/>
  <c r="Y1766" i="1"/>
  <c r="X1738" i="1"/>
  <c r="Y1659" i="1"/>
  <c r="X73" i="1"/>
  <c r="X284" i="1"/>
  <c r="Y223" i="1"/>
  <c r="X229" i="1"/>
  <c r="X159" i="1"/>
  <c r="X438" i="1"/>
  <c r="Y1076" i="1"/>
  <c r="W1355" i="1"/>
  <c r="X1463" i="1"/>
  <c r="X1803" i="1"/>
  <c r="Y330" i="1"/>
  <c r="X377" i="1"/>
  <c r="Y708" i="1"/>
  <c r="Y478" i="1"/>
  <c r="X485" i="1"/>
  <c r="Y722" i="1"/>
  <c r="Y843" i="1"/>
  <c r="X1555" i="1"/>
  <c r="X1355" i="1"/>
  <c r="X1294" i="1"/>
  <c r="X1774" i="1"/>
  <c r="Y1884" i="1"/>
  <c r="Y1746" i="1"/>
  <c r="Y569" i="1"/>
  <c r="Y523" i="1"/>
  <c r="Y619" i="1"/>
  <c r="Y821" i="1"/>
  <c r="Y1034" i="1"/>
  <c r="X1108" i="1"/>
  <c r="Y1355" i="1"/>
  <c r="X1359" i="1"/>
  <c r="Y1298" i="1"/>
  <c r="Y1704" i="1"/>
  <c r="X563" i="1"/>
  <c r="X1042" i="1"/>
  <c r="Y233" i="1"/>
  <c r="X693" i="1"/>
  <c r="Y832" i="1"/>
  <c r="Y1194" i="1"/>
  <c r="Y1593" i="1"/>
  <c r="Y588" i="1"/>
  <c r="X941" i="1"/>
  <c r="X1209" i="1"/>
  <c r="Y1565" i="1"/>
  <c r="Y1474" i="1"/>
  <c r="X1451" i="1"/>
  <c r="X1733" i="1"/>
  <c r="X1851" i="1"/>
  <c r="X1882" i="1"/>
  <c r="Y1913" i="1"/>
  <c r="Y1320" i="1"/>
  <c r="X193" i="1"/>
  <c r="X555" i="1"/>
  <c r="X923" i="1"/>
  <c r="X1357" i="1"/>
  <c r="Y958" i="1"/>
  <c r="X692" i="1"/>
  <c r="Y324" i="1"/>
  <c r="X687" i="1"/>
  <c r="X1685" i="1"/>
  <c r="X1870" i="1"/>
  <c r="X1305" i="1"/>
  <c r="X1771" i="1"/>
  <c r="Y1557" i="1"/>
  <c r="X1472" i="1"/>
  <c r="X1715" i="1"/>
  <c r="Y1304" i="1"/>
  <c r="Y1178" i="1"/>
  <c r="Y1413" i="1"/>
  <c r="X1368" i="1"/>
  <c r="X731" i="1"/>
  <c r="X652" i="1"/>
  <c r="Y665" i="1"/>
  <c r="Y1570" i="1"/>
  <c r="X851" i="1"/>
  <c r="Y1836" i="1"/>
  <c r="X1119" i="1"/>
  <c r="Y1515" i="1"/>
  <c r="X1466" i="1"/>
  <c r="X1026" i="1"/>
  <c r="W1074" i="1"/>
  <c r="X1092" i="1"/>
  <c r="Y866" i="1"/>
  <c r="Y813" i="1"/>
  <c r="Y906" i="1"/>
  <c r="X1180" i="1"/>
  <c r="X896" i="1"/>
  <c r="Y1614" i="1"/>
  <c r="Y1581" i="1"/>
  <c r="X1579" i="1"/>
  <c r="X1434" i="1"/>
  <c r="X1647" i="1"/>
  <c r="X1645" i="1"/>
  <c r="X1328" i="1"/>
  <c r="W1716" i="1"/>
  <c r="X1806" i="1"/>
  <c r="Y1805" i="1"/>
  <c r="W1228" i="1"/>
  <c r="W1304" i="1"/>
  <c r="X1335" i="1"/>
  <c r="X1488" i="1"/>
  <c r="X1545" i="1"/>
  <c r="X1680" i="1"/>
  <c r="X1266" i="1"/>
  <c r="Y1473" i="1"/>
  <c r="X1556" i="1"/>
  <c r="Y1306" i="1"/>
  <c r="W1637" i="1"/>
  <c r="Y1728" i="1"/>
  <c r="Y1302" i="1"/>
  <c r="X1255" i="1"/>
  <c r="X1643" i="1"/>
  <c r="X1093" i="1"/>
  <c r="Y1206" i="1"/>
  <c r="X1374" i="1"/>
  <c r="Y1551" i="1"/>
  <c r="X1298" i="1"/>
  <c r="X1831" i="1"/>
  <c r="Y1850" i="1"/>
  <c r="Y1097" i="1"/>
  <c r="Y1448" i="1"/>
  <c r="X1858" i="1"/>
  <c r="Y1737" i="1"/>
  <c r="X1747" i="1"/>
  <c r="Y1827" i="1"/>
  <c r="Y173" i="1"/>
  <c r="Y216" i="1"/>
  <c r="Y43" i="1"/>
  <c r="Y559" i="1"/>
  <c r="Y687" i="1"/>
  <c r="Y927" i="1"/>
  <c r="X972" i="1"/>
  <c r="Y1572" i="1"/>
  <c r="Y1739" i="1"/>
  <c r="X245" i="1"/>
  <c r="Y393" i="1"/>
  <c r="X686" i="1"/>
  <c r="Y621" i="1"/>
  <c r="X721" i="1"/>
  <c r="X910" i="1"/>
  <c r="Y1000" i="1"/>
  <c r="Y1198" i="1"/>
  <c r="Y1546" i="1"/>
  <c r="X37" i="1"/>
  <c r="Y676" i="1"/>
  <c r="Y658" i="1"/>
  <c r="X532" i="1"/>
  <c r="X608" i="1"/>
  <c r="Y838" i="1"/>
  <c r="X1193" i="1"/>
  <c r="X1290" i="1"/>
  <c r="G84" i="8" s="1" a="1"/>
  <c r="G84" i="8" s="1"/>
  <c r="Y1283" i="1"/>
  <c r="Y1317" i="1"/>
  <c r="Y1634" i="1"/>
  <c r="Y560" i="1"/>
  <c r="X790" i="1"/>
  <c r="X23" i="1"/>
  <c r="X1024" i="1"/>
  <c r="X308" i="1"/>
  <c r="Y363" i="1"/>
  <c r="Y583" i="1"/>
  <c r="X561" i="1"/>
  <c r="Y900" i="1"/>
  <c r="Y1617" i="1"/>
  <c r="Y4" i="1"/>
  <c r="X497" i="1"/>
  <c r="Y1531" i="1"/>
  <c r="X1547" i="1"/>
  <c r="Y1444" i="1"/>
  <c r="Y1834" i="1"/>
  <c r="X134" i="1"/>
  <c r="Y1711" i="1"/>
  <c r="X1096" i="1"/>
  <c r="Y1577" i="1"/>
  <c r="Y1287" i="1"/>
  <c r="X1654" i="1"/>
  <c r="Y303" i="1"/>
  <c r="Y949" i="1"/>
  <c r="Y1247" i="1"/>
  <c r="X206" i="1"/>
  <c r="X719" i="1"/>
  <c r="X1041" i="1"/>
  <c r="Y1672" i="1"/>
  <c r="X1770" i="1"/>
  <c r="Y1810" i="1"/>
  <c r="Y1732" i="1"/>
  <c r="X1633" i="1"/>
  <c r="X1869" i="1"/>
  <c r="X1195" i="1"/>
  <c r="Y1338" i="1"/>
  <c r="Y1545" i="1"/>
  <c r="Y1641" i="1"/>
  <c r="Y544" i="1"/>
  <c r="X135" i="1"/>
  <c r="Y20" i="1"/>
  <c r="Y718" i="1"/>
  <c r="X1848" i="1"/>
  <c r="X1270" i="1"/>
  <c r="Y971" i="1"/>
  <c r="Y682" i="1"/>
  <c r="Y976" i="1"/>
  <c r="Y1647" i="1"/>
  <c r="Y1478" i="1"/>
  <c r="Y1888" i="1"/>
  <c r="X260" i="1"/>
  <c r="Y756" i="1"/>
  <c r="Y536" i="1"/>
  <c r="X793" i="1"/>
  <c r="X882" i="1"/>
  <c r="Y580" i="1"/>
  <c r="Y663" i="1"/>
  <c r="X716" i="1"/>
  <c r="X723" i="1"/>
  <c r="X787" i="1"/>
  <c r="X715" i="1"/>
  <c r="X962" i="1"/>
  <c r="X1091" i="1"/>
  <c r="H69" i="8" s="1" a="1"/>
  <c r="H69" i="8" s="1"/>
  <c r="Y1120" i="1"/>
  <c r="Y1537" i="1"/>
  <c r="X877" i="1"/>
  <c r="Y1055" i="1"/>
  <c r="Y980" i="1"/>
  <c r="X901" i="1"/>
  <c r="Y890" i="1"/>
  <c r="Y952" i="1"/>
  <c r="Y1123" i="1"/>
  <c r="X1175" i="1"/>
  <c r="X804" i="1"/>
  <c r="Y874" i="1"/>
  <c r="X852" i="1"/>
  <c r="X952" i="1"/>
  <c r="Y1205" i="1"/>
  <c r="X926" i="1"/>
  <c r="X953" i="1"/>
  <c r="Y1111" i="1"/>
  <c r="Y1379" i="1"/>
  <c r="X1493" i="1"/>
  <c r="X1458" i="1"/>
  <c r="X1824" i="1"/>
  <c r="X1059" i="1"/>
  <c r="X1529" i="1"/>
  <c r="X1490" i="1"/>
  <c r="X1499" i="1"/>
  <c r="X1287" i="1"/>
  <c r="Y1464" i="1"/>
  <c r="X1651" i="1"/>
  <c r="X1705" i="1"/>
  <c r="Y1765" i="1"/>
  <c r="Y1059" i="1"/>
  <c r="X1182" i="1"/>
  <c r="Y1584" i="1"/>
  <c r="Y1290" i="1"/>
  <c r="X1516" i="1"/>
  <c r="Y1629" i="1"/>
  <c r="X1587" i="1"/>
  <c r="X1321" i="1"/>
  <c r="W1591" i="1"/>
  <c r="X1345" i="1"/>
  <c r="X1253" i="1"/>
  <c r="X1679" i="1"/>
  <c r="X981" i="1"/>
  <c r="X1153" i="1"/>
  <c r="Y1632" i="1"/>
  <c r="Y1527" i="1"/>
  <c r="Y1279" i="1"/>
  <c r="X1512" i="1"/>
  <c r="X1688" i="1"/>
  <c r="X1745" i="1"/>
  <c r="Y1539" i="1"/>
  <c r="X1744" i="1"/>
  <c r="Y1729" i="1"/>
  <c r="Y1776" i="1"/>
  <c r="X1828" i="1"/>
  <c r="X249" i="1"/>
  <c r="X105" i="1"/>
  <c r="X121" i="1"/>
  <c r="Y190" i="1"/>
  <c r="Y332" i="1"/>
  <c r="X457" i="1"/>
  <c r="Y1013" i="1"/>
  <c r="Y1193" i="1"/>
  <c r="X1286" i="1"/>
  <c r="Y1689" i="1"/>
  <c r="X1845" i="1"/>
  <c r="X146" i="1"/>
  <c r="X591" i="1"/>
  <c r="Y669" i="1"/>
  <c r="X550" i="1"/>
  <c r="X620" i="1"/>
  <c r="X912" i="1"/>
  <c r="X862" i="1"/>
  <c r="Y1085" i="1"/>
  <c r="X1234" i="1"/>
  <c r="Y1272" i="1"/>
  <c r="Y1645" i="1"/>
  <c r="X1730" i="1"/>
  <c r="X1909" i="1"/>
  <c r="X70" i="1"/>
  <c r="Y610" i="1"/>
  <c r="X774" i="1"/>
  <c r="X697" i="1"/>
  <c r="X807" i="1"/>
  <c r="Y1613" i="1"/>
  <c r="X1388" i="1"/>
  <c r="Y1691" i="1"/>
  <c r="X648" i="1"/>
  <c r="X653" i="1"/>
  <c r="X1124" i="1"/>
  <c r="Y680" i="1"/>
  <c r="X541" i="1"/>
  <c r="Y113" i="1"/>
  <c r="Y277" i="1"/>
  <c r="X490" i="1"/>
  <c r="X770" i="1"/>
  <c r="X876" i="1"/>
  <c r="Y960" i="1"/>
  <c r="Y1627" i="1"/>
  <c r="X1610" i="1"/>
  <c r="Y1322" i="1"/>
  <c r="X1833" i="1"/>
  <c r="Y1886" i="1"/>
  <c r="Y1387" i="1"/>
  <c r="X1801" i="1"/>
  <c r="X1781" i="1"/>
  <c r="Y1658" i="1"/>
  <c r="Y9" i="1"/>
  <c r="X468" i="1"/>
  <c r="Y1012" i="1"/>
  <c r="Y1443" i="1"/>
  <c r="X75" i="1"/>
  <c r="X1068" i="1"/>
  <c r="Y270" i="1"/>
  <c r="X381" i="1"/>
  <c r="Y278" i="1"/>
  <c r="Y1741" i="1"/>
  <c r="X1737" i="1"/>
  <c r="Y1517" i="1"/>
  <c r="X1835" i="1"/>
  <c r="X1275" i="1"/>
  <c r="Y1192" i="1"/>
  <c r="Y1417" i="1"/>
  <c r="X734" i="1"/>
  <c r="X11" i="1"/>
  <c r="X596" i="1"/>
  <c r="X20" i="1"/>
  <c r="X557" i="1"/>
  <c r="Y1842" i="1"/>
  <c r="Y1176" i="1"/>
  <c r="X1791" i="1"/>
  <c r="X1541" i="1"/>
  <c r="W1029" i="1"/>
  <c r="W284" i="1"/>
  <c r="W349" i="1"/>
  <c r="W475" i="1"/>
  <c r="W1180" i="1"/>
  <c r="W1510" i="1"/>
  <c r="W1383" i="1"/>
  <c r="W1084" i="1"/>
  <c r="W669" i="1"/>
  <c r="W761" i="1"/>
  <c r="W513" i="1"/>
  <c r="W170" i="1"/>
  <c r="W117" i="1"/>
  <c r="W123" i="1"/>
  <c r="W29" i="1"/>
  <c r="W517" i="1"/>
  <c r="W427" i="1"/>
  <c r="W660" i="1"/>
  <c r="W790" i="1"/>
  <c r="W752" i="1"/>
  <c r="W764" i="1"/>
  <c r="W1056" i="1"/>
  <c r="W1086" i="1"/>
  <c r="W1631" i="1"/>
  <c r="W1351" i="1"/>
  <c r="W1439" i="1"/>
  <c r="W1400" i="1"/>
  <c r="W1860" i="1"/>
  <c r="W1843" i="1"/>
  <c r="W1396" i="1"/>
  <c r="W125" i="1"/>
  <c r="W91" i="1"/>
  <c r="W184" i="1"/>
  <c r="W10" i="1"/>
  <c r="W292" i="1"/>
  <c r="W126" i="1"/>
  <c r="G15" i="9" s="1" a="1"/>
  <c r="G15" i="9" s="1"/>
  <c r="W270" i="1"/>
  <c r="W692" i="1"/>
  <c r="W373" i="1"/>
  <c r="W543" i="1"/>
  <c r="W397" i="1"/>
  <c r="W478" i="1"/>
  <c r="W599" i="1"/>
  <c r="W441" i="1"/>
  <c r="W523" i="1"/>
  <c r="W448" i="1"/>
  <c r="W682" i="1"/>
  <c r="W688" i="1"/>
  <c r="W754" i="1"/>
  <c r="W1051" i="1"/>
  <c r="W1001" i="1"/>
  <c r="W1686" i="1"/>
  <c r="W1874" i="1"/>
  <c r="W1660" i="1"/>
  <c r="W489" i="1"/>
  <c r="W1425" i="1"/>
  <c r="W492" i="1"/>
  <c r="W1248" i="1"/>
  <c r="W443" i="1"/>
  <c r="W1851" i="1"/>
  <c r="W846" i="1"/>
  <c r="W1359" i="1"/>
  <c r="W1245" i="1"/>
  <c r="W1821" i="1"/>
  <c r="W1053" i="1"/>
  <c r="W1184" i="1"/>
  <c r="W1861" i="1"/>
  <c r="W26" i="1"/>
  <c r="W160" i="1"/>
  <c r="W218" i="1"/>
  <c r="W159" i="1"/>
  <c r="W59" i="1"/>
  <c r="W376" i="1"/>
  <c r="W711" i="1"/>
  <c r="W312" i="1"/>
  <c r="W375" i="1"/>
  <c r="C20" i="8" s="1" a="1"/>
  <c r="C20" i="8" s="1"/>
  <c r="W639" i="1"/>
  <c r="W500" i="1"/>
  <c r="W912" i="1"/>
  <c r="W779" i="1"/>
  <c r="W644" i="1"/>
  <c r="W930" i="1"/>
  <c r="W951" i="1"/>
  <c r="W1795" i="1"/>
  <c r="W854" i="1"/>
  <c r="W968" i="1"/>
  <c r="W1221" i="1"/>
  <c r="W445" i="1"/>
  <c r="W1153" i="1"/>
  <c r="W756" i="1"/>
  <c r="W1092" i="1"/>
  <c r="W1453" i="1"/>
  <c r="W1287" i="1"/>
  <c r="W206" i="1"/>
  <c r="W131" i="1"/>
  <c r="W559" i="1"/>
  <c r="W560" i="1"/>
  <c r="W421" i="1"/>
  <c r="W1020" i="1"/>
  <c r="W1205" i="1"/>
  <c r="W1485" i="1"/>
  <c r="W1268" i="1"/>
  <c r="W1748" i="1"/>
  <c r="W1384" i="1"/>
  <c r="W43" i="1"/>
  <c r="W127" i="1"/>
  <c r="W227" i="1"/>
  <c r="W297" i="1"/>
  <c r="W446" i="1"/>
  <c r="W498" i="1"/>
  <c r="W434" i="1"/>
  <c r="W490" i="1"/>
  <c r="W656" i="1"/>
  <c r="W685" i="1"/>
  <c r="W712" i="1"/>
  <c r="W589" i="1"/>
  <c r="W717" i="1"/>
  <c r="W418" i="1"/>
  <c r="W507" i="1"/>
  <c r="W571" i="1"/>
  <c r="W875" i="1"/>
  <c r="W1005" i="1"/>
  <c r="W835" i="1"/>
  <c r="W939" i="1"/>
  <c r="W1206" i="1"/>
  <c r="W1157" i="1"/>
  <c r="W1269" i="1"/>
  <c r="W1171" i="1"/>
  <c r="W1486" i="1"/>
  <c r="W1243" i="1"/>
  <c r="W1284" i="1"/>
  <c r="W1618" i="1"/>
  <c r="W1108" i="1"/>
  <c r="W1745" i="1"/>
  <c r="W1871" i="1"/>
  <c r="W243" i="1"/>
  <c r="W53" i="1"/>
  <c r="W87" i="1"/>
  <c r="W228" i="1"/>
  <c r="W324" i="1"/>
  <c r="W408" i="1"/>
  <c r="W444" i="1"/>
  <c r="W683" i="1"/>
  <c r="W585" i="1"/>
  <c r="W880" i="1"/>
  <c r="W1079" i="1"/>
  <c r="W979" i="1"/>
  <c r="W1402" i="1"/>
  <c r="W1496" i="1"/>
  <c r="W1559" i="1"/>
  <c r="W1597" i="1"/>
  <c r="W1526" i="1"/>
  <c r="W772" i="1"/>
  <c r="W177" i="1"/>
  <c r="W1072" i="1"/>
  <c r="W853" i="1"/>
  <c r="W1085" i="1"/>
  <c r="W1174" i="1"/>
  <c r="W120" i="1"/>
  <c r="W119" i="1"/>
  <c r="W252" i="1"/>
  <c r="W183" i="1"/>
  <c r="W377" i="1"/>
  <c r="W745" i="1"/>
  <c r="W578" i="1"/>
  <c r="W518" i="1"/>
  <c r="W897" i="1"/>
  <c r="W1035" i="1"/>
  <c r="W1232" i="1"/>
  <c r="W1499" i="1"/>
  <c r="W1515" i="1"/>
  <c r="W1479" i="1"/>
  <c r="W1853" i="1"/>
  <c r="W1772" i="1"/>
  <c r="W1912" i="1"/>
  <c r="W73" i="1"/>
  <c r="W188" i="1"/>
  <c r="W209" i="1"/>
  <c r="W198" i="1"/>
  <c r="W9" i="1"/>
  <c r="W237" i="1"/>
  <c r="W310" i="1"/>
  <c r="W52" i="1"/>
  <c r="W265" i="1"/>
  <c r="W350" i="1"/>
  <c r="W352" i="1"/>
  <c r="W371" i="1"/>
  <c r="W565" i="1"/>
  <c r="W648" i="1"/>
  <c r="W455" i="1"/>
  <c r="W557" i="1"/>
  <c r="W883" i="1"/>
  <c r="W555" i="1"/>
  <c r="W420" i="1"/>
  <c r="W629" i="1"/>
  <c r="W514" i="1"/>
  <c r="W829" i="1"/>
  <c r="W931" i="1"/>
  <c r="W1087" i="1"/>
  <c r="W1145" i="1"/>
  <c r="W1301" i="1"/>
  <c r="W1339" i="1"/>
  <c r="W1347" i="1"/>
  <c r="W1683" i="1"/>
  <c r="W1805" i="1"/>
  <c r="W1914" i="1"/>
  <c r="W1848" i="1"/>
  <c r="W1828" i="1"/>
  <c r="W1846" i="1"/>
  <c r="W1820" i="1"/>
  <c r="W267" i="1"/>
  <c r="W248" i="1"/>
  <c r="W208" i="1"/>
  <c r="W195" i="1"/>
  <c r="W205" i="1"/>
  <c r="W738" i="1"/>
  <c r="W367" i="1"/>
  <c r="W747" i="1"/>
  <c r="W811" i="1"/>
  <c r="W1123" i="1"/>
  <c r="W978" i="1"/>
  <c r="W1582" i="1"/>
  <c r="W1763" i="1"/>
  <c r="W1856" i="1"/>
  <c r="W1149" i="1"/>
  <c r="W1197" i="1"/>
  <c r="W1489" i="1"/>
  <c r="W1684" i="1"/>
  <c r="W1786" i="1"/>
  <c r="W1621" i="1"/>
  <c r="W1755" i="1"/>
  <c r="W795" i="1"/>
  <c r="W1101" i="1"/>
  <c r="W866" i="1"/>
  <c r="W506" i="1"/>
  <c r="W1578" i="1"/>
  <c r="W1004" i="1"/>
  <c r="W1241" i="1"/>
  <c r="W1493" i="1"/>
  <c r="W280" i="1"/>
  <c r="W97" i="1"/>
  <c r="W162" i="1"/>
  <c r="W263" i="1"/>
  <c r="W341" i="1"/>
  <c r="W544" i="1"/>
  <c r="W374" i="1"/>
  <c r="W472" i="1"/>
  <c r="W736" i="1"/>
  <c r="W582" i="1"/>
  <c r="W426" i="1"/>
  <c r="W882" i="1"/>
  <c r="W406" i="1"/>
  <c r="W852" i="1"/>
  <c r="W1014" i="1"/>
  <c r="W1023" i="1"/>
  <c r="W1061" i="1"/>
  <c r="W1037" i="1"/>
  <c r="W1077" i="1"/>
  <c r="W1449" i="1"/>
  <c r="W1629" i="1"/>
  <c r="W1349" i="1"/>
  <c r="W1371" i="1"/>
  <c r="W1797" i="1"/>
  <c r="W1866" i="1"/>
  <c r="W1881" i="1"/>
  <c r="W1844" i="1"/>
  <c r="W99" i="1"/>
  <c r="W225" i="1"/>
  <c r="W28" i="1"/>
  <c r="F14" i="9" s="1" a="1"/>
  <c r="F14" i="9" s="1"/>
  <c r="W113" i="1"/>
  <c r="W84" i="1"/>
  <c r="W74" i="1"/>
  <c r="W221" i="1"/>
  <c r="W308" i="1"/>
  <c r="W38" i="1"/>
  <c r="W51" i="1"/>
  <c r="W30" i="1"/>
  <c r="W109" i="1"/>
  <c r="W315" i="1"/>
  <c r="W332" i="1"/>
  <c r="W115" i="1"/>
  <c r="W391" i="1"/>
  <c r="W686" i="1"/>
  <c r="W586" i="1"/>
  <c r="W730" i="1"/>
  <c r="W739" i="1"/>
  <c r="W457" i="1"/>
  <c r="W653" i="1"/>
  <c r="W624" i="1"/>
  <c r="W865" i="1"/>
  <c r="W675" i="1"/>
  <c r="W706" i="1"/>
  <c r="W793" i="1"/>
  <c r="W841" i="1"/>
  <c r="W1842" i="1"/>
  <c r="W1706" i="1"/>
  <c r="W1451" i="1"/>
  <c r="W1667" i="1"/>
  <c r="W1751" i="1"/>
  <c r="W1328" i="1"/>
  <c r="W1863" i="1"/>
  <c r="W1868" i="1"/>
  <c r="W1815" i="1"/>
  <c r="W1882" i="1"/>
  <c r="W116" i="1"/>
  <c r="W200" i="1"/>
  <c r="W44" i="1"/>
  <c r="W726" i="1"/>
  <c r="W181" i="1"/>
  <c r="W207" i="1"/>
  <c r="W395" i="1"/>
  <c r="W903" i="1"/>
  <c r="W608" i="1"/>
  <c r="W890" i="1"/>
  <c r="W1737" i="1"/>
  <c r="W1476" i="1"/>
  <c r="W1623" i="1"/>
  <c r="W1511" i="1"/>
  <c r="W435" i="1"/>
  <c r="W579" i="1"/>
  <c r="W568" i="1"/>
  <c r="W1151" i="1"/>
  <c r="W806" i="1"/>
  <c r="W944" i="1"/>
  <c r="W1105" i="1"/>
  <c r="W1116" i="1"/>
  <c r="W1348" i="1"/>
  <c r="W1776" i="1"/>
  <c r="W294" i="1"/>
  <c r="W360" i="1"/>
  <c r="W202" i="1"/>
  <c r="W1022" i="1"/>
  <c r="W1420" i="1"/>
  <c r="W1392" i="1"/>
  <c r="W293" i="1"/>
  <c r="W212" i="1"/>
  <c r="W623" i="1"/>
  <c r="W892" i="1"/>
  <c r="W1754" i="1"/>
  <c r="W487" i="1"/>
  <c r="W483" i="1"/>
  <c r="W1672" i="1"/>
  <c r="W1877" i="1"/>
  <c r="W1573" i="1"/>
  <c r="W27" i="1"/>
  <c r="W45" i="1"/>
  <c r="W96" i="1"/>
  <c r="W666" i="1"/>
  <c r="W433" i="1"/>
  <c r="W449" i="1"/>
  <c r="W496" i="1"/>
  <c r="W535" i="1"/>
  <c r="W465" i="1"/>
  <c r="W836" i="1"/>
  <c r="W1161" i="1"/>
  <c r="W1324" i="1"/>
  <c r="W1832" i="1"/>
  <c r="W1804" i="1"/>
  <c r="W255" i="1"/>
  <c r="W234" i="1"/>
  <c r="W174" i="1"/>
  <c r="W583" i="1"/>
  <c r="W251" i="1"/>
  <c r="W214" i="1"/>
  <c r="W392" i="1"/>
  <c r="W1670" i="1"/>
  <c r="W1445" i="1"/>
  <c r="W1508" i="1"/>
  <c r="W220" i="1"/>
  <c r="W219" i="1"/>
  <c r="W463" i="1"/>
  <c r="W1066" i="1"/>
  <c r="W1338" i="1"/>
  <c r="W46" i="1"/>
  <c r="W77" i="1"/>
  <c r="W24" i="1"/>
  <c r="W262" i="1"/>
  <c r="W1317" i="1"/>
  <c r="W124" i="1"/>
  <c r="W13" i="1"/>
  <c r="W610" i="1"/>
  <c r="W130" i="1"/>
  <c r="W354" i="1"/>
  <c r="W411" i="1"/>
  <c r="W527" i="1"/>
  <c r="W744" i="1"/>
  <c r="W995" i="1"/>
  <c r="W1525" i="1"/>
  <c r="W1159" i="1"/>
  <c r="W1098" i="1"/>
  <c r="W1104" i="1"/>
  <c r="W1462" i="1"/>
  <c r="W1309" i="1"/>
  <c r="W189" i="1"/>
  <c r="W76" i="1"/>
  <c r="W256" i="1"/>
  <c r="W331" i="1"/>
  <c r="W384" i="1"/>
  <c r="W470" i="1"/>
  <c r="W558" i="1"/>
  <c r="W410" i="1"/>
  <c r="W402" i="1"/>
  <c r="W1013" i="1"/>
  <c r="W825" i="1"/>
  <c r="W1058" i="1"/>
  <c r="W1172" i="1"/>
  <c r="W975" i="1"/>
  <c r="W1267" i="1"/>
  <c r="W1455" i="1"/>
  <c r="W1628" i="1"/>
  <c r="W1571" i="1"/>
  <c r="W1344" i="1"/>
  <c r="W1639" i="1"/>
  <c r="W1507" i="1"/>
  <c r="W72" i="1"/>
  <c r="W22" i="1"/>
  <c r="W302" i="1"/>
  <c r="W286" i="1"/>
  <c r="W192" i="1"/>
  <c r="W247" i="1"/>
  <c r="W180" i="1"/>
  <c r="W271" i="1"/>
  <c r="W319" i="1"/>
  <c r="W474" i="1"/>
  <c r="W509" i="1"/>
  <c r="W359" i="1"/>
  <c r="W394" i="1"/>
  <c r="W572" i="1"/>
  <c r="W82" i="1"/>
  <c r="W277" i="1"/>
  <c r="W339" i="1"/>
  <c r="W398" i="1"/>
  <c r="W732" i="1"/>
  <c r="W703" i="1"/>
  <c r="W722" i="1"/>
  <c r="W751" i="1"/>
  <c r="W592" i="1"/>
  <c r="W661" i="1"/>
  <c r="W576" i="1"/>
  <c r="W689" i="1"/>
  <c r="W807" i="1"/>
  <c r="W1027" i="1"/>
  <c r="W845" i="1"/>
  <c r="W823" i="1"/>
  <c r="W873" i="1"/>
  <c r="W1177" i="1"/>
  <c r="W1128" i="1"/>
  <c r="W1531" i="1"/>
  <c r="W1178" i="1"/>
  <c r="W982" i="1"/>
  <c r="W1219" i="1"/>
  <c r="W1111" i="1"/>
  <c r="W1039" i="1"/>
  <c r="W1097" i="1"/>
  <c r="W1598" i="1"/>
  <c r="W1223" i="1"/>
  <c r="W1261" i="1"/>
  <c r="W1315" i="1"/>
  <c r="W1240" i="1"/>
  <c r="W1288" i="1"/>
  <c r="W1424" i="1"/>
  <c r="W1539" i="1"/>
  <c r="W1370" i="1"/>
  <c r="W1394" i="1"/>
  <c r="W1256" i="1"/>
  <c r="W1720" i="1"/>
  <c r="W1532" i="1"/>
  <c r="W1570" i="1"/>
  <c r="W1836" i="1"/>
  <c r="W1764" i="1"/>
  <c r="W1867" i="1"/>
  <c r="W1896" i="1"/>
  <c r="W1862" i="1"/>
  <c r="W1768" i="1"/>
  <c r="W1849" i="1"/>
  <c r="W101" i="1"/>
  <c r="W107" i="1"/>
  <c r="W98" i="1"/>
  <c r="W153" i="1"/>
  <c r="W148" i="1"/>
  <c r="W23" i="1"/>
  <c r="W224" i="1"/>
  <c r="W699" i="1"/>
  <c r="W326" i="1"/>
  <c r="W358" i="1"/>
  <c r="W781" i="1"/>
  <c r="W528" i="1"/>
  <c r="W497" i="1"/>
  <c r="W720" i="1"/>
  <c r="W529" i="1"/>
  <c r="W921" i="1"/>
  <c r="W820" i="1"/>
  <c r="W1042" i="1"/>
  <c r="W667" i="1"/>
  <c r="W998" i="1"/>
  <c r="W926" i="1"/>
  <c r="W859" i="1"/>
  <c r="W840" i="1"/>
  <c r="W1509" i="1"/>
  <c r="W1658" i="1"/>
  <c r="W1657" i="1"/>
  <c r="W1767" i="1"/>
  <c r="W1069" i="1"/>
  <c r="W1779" i="1"/>
  <c r="W1096" i="1"/>
  <c r="W1410" i="1"/>
  <c r="W1444" i="1"/>
  <c r="W1673" i="1"/>
  <c r="W1099" i="1"/>
  <c r="W1561" i="1"/>
  <c r="W1265" i="1"/>
  <c r="W1563" i="1"/>
  <c r="W1412" i="1"/>
  <c r="W1519" i="1"/>
  <c r="W1505" i="1"/>
  <c r="W1600" i="1"/>
  <c r="W1641" i="1"/>
  <c r="W1236" i="1"/>
  <c r="W1733" i="1"/>
  <c r="W1913" i="1"/>
  <c r="W1859" i="1"/>
  <c r="W1827" i="1"/>
  <c r="W1721" i="1"/>
  <c r="W138" i="1"/>
  <c r="W336" i="1"/>
  <c r="W1399" i="1"/>
  <c r="W1663" i="1"/>
  <c r="W584" i="1"/>
  <c r="W713" i="1"/>
  <c r="W1638" i="1"/>
  <c r="W1707" i="1"/>
  <c r="W363" i="1"/>
  <c r="W1482" i="1"/>
  <c r="W106" i="1"/>
  <c r="W947" i="1"/>
  <c r="W878" i="1"/>
  <c r="W1025" i="1"/>
  <c r="W1540" i="1"/>
  <c r="W1875" i="1"/>
  <c r="W1812" i="1"/>
  <c r="W1416" i="1"/>
  <c r="W285" i="1"/>
  <c r="W49" i="1"/>
  <c r="W279" i="1"/>
  <c r="W259" i="1"/>
  <c r="W871" i="1"/>
  <c r="W1251" i="1"/>
  <c r="W1778" i="1"/>
  <c r="W1717" i="1"/>
  <c r="W570" i="1"/>
  <c r="W715" i="1"/>
  <c r="W567" i="1"/>
  <c r="W1130" i="1"/>
  <c r="W876" i="1"/>
  <c r="W828" i="1"/>
  <c r="W994" i="1"/>
  <c r="W1840" i="1"/>
  <c r="W1758" i="1"/>
  <c r="W1544" i="1"/>
  <c r="W1259" i="1"/>
  <c r="W1433" i="1"/>
  <c r="W1031" i="1"/>
  <c r="W1323" i="1"/>
  <c r="W1774" i="1"/>
  <c r="W1647" i="1"/>
  <c r="W1609" i="1"/>
  <c r="W1298" i="1"/>
  <c r="W989" i="1"/>
  <c r="W1107" i="1"/>
  <c r="W1144" i="1"/>
  <c r="W1883" i="1"/>
  <c r="W79" i="1"/>
  <c r="W516" i="1"/>
  <c r="W1289" i="1"/>
  <c r="W1415" i="1"/>
  <c r="W538" i="1"/>
  <c r="W765" i="1"/>
  <c r="W1478" i="1"/>
  <c r="W454" i="1"/>
  <c r="W988" i="1"/>
  <c r="W323" i="1"/>
  <c r="W633" i="1"/>
  <c r="W972" i="1"/>
  <c r="W1649" i="1"/>
  <c r="W1610" i="1"/>
  <c r="W1435" i="1"/>
  <c r="W1423" i="1"/>
  <c r="W1362" i="1"/>
  <c r="W822" i="1"/>
  <c r="W1354" i="1"/>
  <c r="W230" i="1"/>
  <c r="W562" i="1"/>
  <c r="W654" i="1"/>
  <c r="W176" i="1"/>
  <c r="W70" i="1"/>
  <c r="W1358" i="1"/>
  <c r="W1777" i="1"/>
  <c r="W1744" i="1"/>
  <c r="W132" i="1"/>
  <c r="W254" i="1"/>
  <c r="W440" i="1"/>
  <c r="W57" i="1"/>
  <c r="W893" i="1"/>
  <c r="W789" i="1"/>
  <c r="W770" i="1"/>
  <c r="W1124" i="1"/>
  <c r="W1192" i="1"/>
  <c r="W1550" i="1"/>
  <c r="W1514" i="1"/>
  <c r="W1388" i="1"/>
  <c r="W1382" i="1"/>
  <c r="W1350" i="1"/>
  <c r="W1345" i="1"/>
  <c r="W1343" i="1"/>
  <c r="W1560" i="1"/>
  <c r="W1411" i="1"/>
  <c r="W1480" i="1"/>
  <c r="W1379" i="1"/>
  <c r="W1295" i="1"/>
  <c r="W1674" i="1"/>
  <c r="W1880" i="1"/>
  <c r="W1730" i="1"/>
  <c r="W1900" i="1"/>
  <c r="W1173" i="1"/>
  <c r="W1516" i="1"/>
  <c r="W1368" i="1"/>
  <c r="W1329" i="1"/>
  <c r="W493" i="1"/>
  <c r="W942" i="1"/>
  <c r="W1186" i="1"/>
  <c r="W1466" i="1"/>
  <c r="W1454" i="1"/>
  <c r="W1838" i="1"/>
  <c r="W172" i="1"/>
  <c r="W1068" i="1"/>
  <c r="W1194" i="1"/>
  <c r="W1319" i="1"/>
  <c r="W1782" i="1"/>
  <c r="W333" i="1"/>
  <c r="W344" i="1"/>
  <c r="W1008" i="1"/>
  <c r="W1211" i="1"/>
  <c r="W338" i="1"/>
  <c r="W924" i="1"/>
  <c r="W327" i="1"/>
  <c r="W1255" i="1"/>
  <c r="W1495" i="1"/>
  <c r="W1271" i="1"/>
  <c r="W1235" i="1"/>
  <c r="W1488" i="1"/>
  <c r="W187" i="1"/>
  <c r="W469" i="1"/>
  <c r="W843" i="1"/>
  <c r="W1155" i="1"/>
  <c r="W621" i="1"/>
  <c r="W464" i="1"/>
  <c r="W956" i="1"/>
  <c r="W1443" i="1"/>
  <c r="W1541" i="1"/>
  <c r="W1477" i="1"/>
  <c r="W1654" i="1"/>
  <c r="W179" i="1"/>
  <c r="W503" i="1"/>
  <c r="W238" i="1"/>
  <c r="W485" i="1"/>
  <c r="W757" i="1"/>
  <c r="W805" i="1"/>
  <c r="W771" i="1"/>
  <c r="W762" i="1"/>
  <c r="W1070" i="1"/>
  <c r="W1185" i="1"/>
  <c r="W1193" i="1"/>
  <c r="W818" i="1"/>
  <c r="W1711" i="1"/>
  <c r="W1583" i="1"/>
  <c r="W993" i="1"/>
  <c r="W1419" i="1"/>
  <c r="W1438" i="1"/>
  <c r="W1431" i="1"/>
  <c r="W1441" i="1"/>
  <c r="W1661" i="1"/>
  <c r="W981" i="1"/>
  <c r="W1460" i="1"/>
  <c r="W1759" i="1"/>
  <c r="W515" i="1"/>
  <c r="W1100" i="1"/>
  <c r="W1294" i="1"/>
  <c r="W1336" i="1"/>
  <c r="W971" i="1"/>
  <c r="W1199" i="1"/>
  <c r="W236" i="1"/>
  <c r="W428" i="1"/>
  <c r="W973" i="1"/>
  <c r="W1292" i="1"/>
  <c r="W1617" i="1"/>
  <c r="W1277" i="1"/>
  <c r="W1675" i="1"/>
  <c r="W166" i="1"/>
  <c r="W693" i="1"/>
  <c r="W306" i="1"/>
  <c r="W1463" i="1"/>
  <c r="W1548" i="1"/>
  <c r="W1907" i="1"/>
  <c r="W1687" i="1"/>
  <c r="W1320" i="1"/>
  <c r="W915" i="1"/>
  <c r="W1586" i="1"/>
  <c r="W403" i="1"/>
  <c r="W229" i="1"/>
  <c r="W1225" i="1"/>
  <c r="W1725" i="1"/>
  <c r="W1430" i="1"/>
  <c r="W1242" i="1"/>
  <c r="W1762" i="1"/>
  <c r="W1590" i="1"/>
  <c r="W907" i="1"/>
  <c r="W642" i="1"/>
  <c r="W631" i="1"/>
  <c r="W877" i="1"/>
  <c r="W832" i="1"/>
  <c r="W1138" i="1"/>
  <c r="W1137" i="1"/>
  <c r="W1234" i="1"/>
  <c r="W886" i="1"/>
  <c r="W987" i="1"/>
  <c r="W872" i="1"/>
  <c r="W1246" i="1"/>
  <c r="W1713" i="1"/>
  <c r="W1741" i="1"/>
  <c r="W1142" i="1"/>
  <c r="W1276" i="1"/>
  <c r="W1165" i="1"/>
  <c r="W1456" i="1"/>
  <c r="W1244" i="1"/>
  <c r="W1442" i="1"/>
  <c r="W1640" i="1"/>
  <c r="W1895" i="1"/>
  <c r="W1888" i="1"/>
  <c r="W1723" i="1"/>
  <c r="W1911" i="1"/>
  <c r="W1879" i="1"/>
  <c r="W139" i="1"/>
  <c r="W311" i="1"/>
  <c r="W17" i="1"/>
  <c r="W1136" i="1"/>
  <c r="W918" i="1"/>
  <c r="W1403" i="1"/>
  <c r="W1275" i="1"/>
  <c r="W607" i="1"/>
  <c r="W1605" i="1"/>
  <c r="W269" i="1"/>
  <c r="W422" i="1"/>
  <c r="W674" i="1"/>
  <c r="W662" i="1"/>
  <c r="W803" i="1"/>
  <c r="W1426" i="1"/>
  <c r="W1689" i="1"/>
  <c r="W1492" i="1"/>
  <c r="W1577" i="1"/>
  <c r="W1781" i="1"/>
  <c r="W700" i="1"/>
  <c r="W913" i="1"/>
  <c r="W152" i="1"/>
  <c r="W145" i="1"/>
  <c r="W389" i="1"/>
  <c r="W1195" i="1"/>
  <c r="W1792" i="1"/>
  <c r="W1839" i="1"/>
  <c r="W1018" i="1"/>
  <c r="W1464" i="1"/>
  <c r="W92" i="1"/>
  <c r="W313" i="1"/>
  <c r="W680" i="1"/>
  <c r="W697" i="1"/>
  <c r="W609" i="1"/>
  <c r="W954" i="1"/>
  <c r="W847" i="1"/>
  <c r="W1139" i="1"/>
  <c r="W1082" i="1"/>
  <c r="W1461" i="1"/>
  <c r="W1285" i="1"/>
  <c r="W1545" i="1"/>
  <c r="W1337" i="1"/>
  <c r="W1681" i="1"/>
  <c r="W1855" i="1"/>
  <c r="W1806" i="1"/>
  <c r="W6" i="1"/>
  <c r="W144" i="1"/>
  <c r="W260" i="1"/>
  <c r="W268" i="1"/>
  <c r="W211" i="1"/>
  <c r="W83" i="1"/>
  <c r="W197" i="1"/>
  <c r="W343" i="1"/>
  <c r="W748" i="1"/>
  <c r="W20" i="1"/>
  <c r="W287" i="1"/>
  <c r="W573" i="1"/>
  <c r="W362" i="1"/>
  <c r="W879" i="1"/>
  <c r="W698" i="1"/>
  <c r="W619" i="1"/>
  <c r="W709" i="1"/>
  <c r="W488" i="1"/>
  <c r="W646" i="1"/>
  <c r="W533" i="1"/>
  <c r="W1067" i="1"/>
  <c r="W821" i="1"/>
  <c r="W895" i="1"/>
  <c r="W1147" i="1"/>
  <c r="W1044" i="1"/>
  <c r="W1188" i="1"/>
  <c r="W1191" i="1"/>
  <c r="W1163" i="1"/>
  <c r="W1220" i="1"/>
  <c r="W1393" i="1"/>
  <c r="W1160" i="1"/>
  <c r="W1450" i="1"/>
  <c r="W1305" i="1"/>
  <c r="W1572" i="1"/>
  <c r="W1613" i="1"/>
  <c r="W1437" i="1"/>
  <c r="W1547" i="1"/>
  <c r="W1710" i="1"/>
  <c r="W1738" i="1"/>
  <c r="W1322" i="1"/>
  <c r="W1669" i="1"/>
  <c r="W1788" i="1"/>
  <c r="W1306" i="1"/>
  <c r="W1656" i="1"/>
  <c r="W1756" i="1"/>
  <c r="W1342" i="1"/>
  <c r="W1869" i="1"/>
  <c r="W1870" i="1"/>
  <c r="W1700" i="1"/>
  <c r="W1727" i="1"/>
  <c r="W1750" i="1"/>
  <c r="W110" i="1"/>
  <c r="W37" i="1"/>
  <c r="W357" i="1"/>
  <c r="W386" i="1"/>
  <c r="W147" i="1"/>
  <c r="W404" i="1"/>
  <c r="W615" i="1"/>
  <c r="W725" i="1"/>
  <c r="W673" i="1"/>
  <c r="W729" i="1"/>
  <c r="W604" i="1"/>
  <c r="W819" i="1"/>
  <c r="W936" i="1"/>
  <c r="W851" i="1"/>
  <c r="W1088" i="1"/>
  <c r="W896" i="1"/>
  <c r="W826" i="1"/>
  <c r="W898" i="1"/>
  <c r="W1055" i="1"/>
  <c r="W1167" i="1"/>
  <c r="W1282" i="1"/>
  <c r="W1718" i="1"/>
  <c r="W1129" i="1"/>
  <c r="W1189" i="1"/>
  <c r="W1557" i="1"/>
  <c r="W1607" i="1"/>
  <c r="W1553" i="1"/>
  <c r="W1503" i="1"/>
  <c r="W1126" i="1"/>
  <c r="W1293" i="1"/>
  <c r="W1580" i="1"/>
  <c r="W1333" i="1"/>
  <c r="W1634" i="1"/>
  <c r="W1458" i="1"/>
  <c r="W1143" i="1"/>
  <c r="W1504" i="1"/>
  <c r="W1120" i="1"/>
  <c r="W1729" i="1"/>
  <c r="W68" i="1"/>
  <c r="W290" i="1"/>
  <c r="W652" i="1"/>
  <c r="W388" i="1"/>
  <c r="W296" i="1"/>
  <c r="W985" i="1"/>
  <c r="W196" i="1"/>
  <c r="W1209" i="1"/>
  <c r="W687" i="1"/>
  <c r="W1134" i="1"/>
  <c r="W659" i="1"/>
  <c r="W888" i="1"/>
  <c r="W1789" i="1"/>
  <c r="W1898" i="1"/>
  <c r="W1872" i="1"/>
  <c r="W547" i="1"/>
  <c r="W204" i="1"/>
  <c r="W355" i="1"/>
  <c r="W785" i="1"/>
  <c r="W351" i="1"/>
  <c r="W295" i="1"/>
  <c r="W1000" i="1"/>
  <c r="W1060" i="1"/>
  <c r="W1555" i="1"/>
  <c r="W1375" i="1"/>
  <c r="W1731" i="1"/>
  <c r="W1770" i="1"/>
  <c r="W1915" i="1"/>
  <c r="W330" i="1"/>
  <c r="W158" i="1"/>
  <c r="W135" i="1"/>
  <c r="W39" i="1"/>
  <c r="W266" i="1"/>
  <c r="W261" i="1"/>
  <c r="W337" i="1"/>
  <c r="W606" i="1"/>
  <c r="W291" i="1"/>
  <c r="W346" i="1"/>
  <c r="W749" i="1"/>
  <c r="W724" i="1"/>
  <c r="W1002" i="1"/>
  <c r="W976" i="1"/>
  <c r="W1047" i="1"/>
  <c r="W1218" i="1"/>
  <c r="W1330" i="1"/>
  <c r="W1595" i="1"/>
  <c r="W1625" i="1"/>
  <c r="W1378" i="1"/>
  <c r="W1341" i="1"/>
  <c r="W1728" i="1"/>
  <c r="W1894" i="1"/>
  <c r="W1724" i="1"/>
  <c r="W1857" i="1"/>
  <c r="W194" i="1"/>
  <c r="W78" i="1"/>
  <c r="W169" i="1"/>
  <c r="W595" i="1"/>
  <c r="W118" i="1"/>
  <c r="W365" i="1"/>
  <c r="W215" i="1"/>
  <c r="W501" i="1"/>
  <c r="W55" i="1"/>
  <c r="W393" i="1"/>
  <c r="W361" i="1"/>
  <c r="W414" i="1"/>
  <c r="W640" i="1"/>
  <c r="W657" i="1"/>
  <c r="W733" i="1"/>
  <c r="W647" i="1"/>
  <c r="W477" i="1"/>
  <c r="W824" i="1"/>
  <c r="W905" i="1"/>
  <c r="W605" i="1"/>
  <c r="W696" i="1"/>
  <c r="W780" i="1"/>
  <c r="W672" i="1"/>
  <c r="W612" i="1"/>
  <c r="W600" i="1"/>
  <c r="W684" i="1"/>
  <c r="W484" i="1"/>
  <c r="W977" i="1"/>
  <c r="W963" i="1"/>
  <c r="W928" i="1"/>
  <c r="W922" i="1"/>
  <c r="W800" i="1"/>
  <c r="W1030" i="1"/>
  <c r="W1357" i="1"/>
  <c r="W1198" i="1"/>
  <c r="W1469" i="1"/>
  <c r="W1522" i="1"/>
  <c r="W1390" i="1"/>
  <c r="W1263" i="1"/>
  <c r="W1475" i="1"/>
  <c r="W1238" i="1"/>
  <c r="W1714" i="1"/>
  <c r="W1769" i="1"/>
  <c r="W1517" i="1"/>
  <c r="W1757" i="1"/>
  <c r="W1369" i="1"/>
  <c r="W1360" i="1"/>
  <c r="W1389" i="1"/>
  <c r="W1310" i="1"/>
  <c r="W1735" i="1"/>
  <c r="W1719" i="1"/>
  <c r="W1864" i="1"/>
  <c r="W1794" i="1"/>
  <c r="W1854" i="1"/>
  <c r="W114" i="1"/>
  <c r="W111" i="1"/>
  <c r="W222" i="1"/>
  <c r="W75" i="1"/>
  <c r="W378" i="1"/>
  <c r="W201" i="1"/>
  <c r="W380" i="1"/>
  <c r="W58" i="1"/>
  <c r="W574" i="1"/>
  <c r="W569" i="1"/>
  <c r="W47" i="1"/>
  <c r="W8" i="1"/>
  <c r="W671" i="1"/>
  <c r="W658" i="1"/>
  <c r="W628" i="1"/>
  <c r="W887" i="1"/>
  <c r="W797" i="1"/>
  <c r="W855" i="1"/>
  <c r="W1041" i="1"/>
  <c r="W1156" i="1"/>
  <c r="W1529" i="1"/>
  <c r="W1409" i="1"/>
  <c r="W1651" i="1"/>
  <c r="W1742" i="1"/>
  <c r="W1414" i="1"/>
  <c r="W1599" i="1"/>
  <c r="W1117" i="1"/>
  <c r="W1576" i="1"/>
  <c r="W1695" i="1"/>
  <c r="W1784" i="1"/>
  <c r="W1581" i="1"/>
  <c r="W1575" i="1"/>
  <c r="W1635" i="1"/>
  <c r="W1622" i="1"/>
  <c r="W1865" i="1"/>
  <c r="W1589" i="1"/>
  <c r="W1377" i="1"/>
  <c r="W1364" i="1"/>
  <c r="W1703" i="1"/>
  <c r="W1891" i="1"/>
  <c r="W1876" i="1"/>
  <c r="W1887" i="1"/>
  <c r="W1826" i="1"/>
  <c r="W85" i="1"/>
  <c r="W193" i="1"/>
  <c r="W289" i="1"/>
  <c r="W1046" i="1"/>
  <c r="W1175" i="1"/>
  <c r="W953" i="1"/>
  <c r="W1632" i="1"/>
  <c r="W32" i="1"/>
  <c r="W1179" i="1"/>
  <c r="W275" i="1"/>
  <c r="W588" i="1"/>
  <c r="G31" i="8" s="1" a="1"/>
  <c r="G31" i="8" s="1"/>
  <c r="W151" i="1"/>
  <c r="W379" i="1"/>
  <c r="W1302" i="1"/>
  <c r="W1873" i="1"/>
  <c r="W71" i="1"/>
  <c r="W542" i="1"/>
  <c r="W536" i="1"/>
  <c r="W521" i="1"/>
  <c r="W305" i="1"/>
  <c r="W1273" i="1"/>
  <c r="W1708" i="1"/>
  <c r="W1798" i="1"/>
  <c r="W1170" i="1"/>
  <c r="W1468" i="1"/>
  <c r="W1272" i="1"/>
  <c r="W1643" i="1"/>
  <c r="W1704" i="1"/>
  <c r="W191" i="1"/>
  <c r="W288" i="1"/>
  <c r="W634" i="1"/>
  <c r="W178" i="1"/>
  <c r="W103" i="1"/>
  <c r="W63" i="1"/>
  <c r="W276" i="1"/>
  <c r="W210" i="1"/>
  <c r="W763" i="1"/>
  <c r="W231" i="1"/>
  <c r="W304" i="1"/>
  <c r="W372" i="1"/>
  <c r="W679" i="1"/>
  <c r="W481" i="1"/>
  <c r="W526" i="1"/>
  <c r="W424" i="1"/>
  <c r="W783" i="1"/>
  <c r="W245" i="1"/>
  <c r="W86" i="1"/>
  <c r="W577" i="1"/>
  <c r="W708" i="1"/>
  <c r="W622" i="1"/>
  <c r="W409" i="1"/>
  <c r="W760" i="1"/>
  <c r="W637" i="1"/>
  <c r="W710" i="1"/>
  <c r="W830" i="1"/>
  <c r="W831" i="1"/>
  <c r="W1278" i="1"/>
  <c r="W1459" i="1"/>
  <c r="W1247" i="1"/>
  <c r="W1321" i="1"/>
  <c r="W1653" i="1"/>
  <c r="W1799" i="1"/>
  <c r="W1899" i="1"/>
  <c r="W12" i="1"/>
  <c r="W190" i="1"/>
  <c r="W50" i="1"/>
  <c r="W156" i="1"/>
  <c r="W164" i="1"/>
  <c r="W25" i="1"/>
  <c r="W165" i="1"/>
  <c r="W321" i="1"/>
  <c r="W264" i="1"/>
  <c r="W93" i="1"/>
  <c r="W217" i="1"/>
  <c r="W233" i="1"/>
  <c r="W309" i="1"/>
  <c r="W112" i="1"/>
  <c r="W272" i="1"/>
  <c r="W591" i="1"/>
  <c r="W322" i="1"/>
  <c r="W461" i="1"/>
  <c r="W677" i="1"/>
  <c r="W664" i="1"/>
  <c r="W769" i="1"/>
  <c r="W602" i="1"/>
  <c r="W407" i="1"/>
  <c r="W429" i="1"/>
  <c r="W787" i="1"/>
  <c r="W718" i="1"/>
  <c r="W401" i="1"/>
  <c r="W753" i="1"/>
  <c r="W728" i="1"/>
  <c r="W491" i="1"/>
  <c r="W1075" i="1"/>
  <c r="W980" i="1"/>
  <c r="W1006" i="1"/>
  <c r="W940" i="1"/>
  <c r="W901" i="1"/>
  <c r="W812" i="1"/>
  <c r="W1012" i="1"/>
  <c r="W839" i="1"/>
  <c r="W1090" i="1"/>
  <c r="W838" i="1"/>
  <c r="W916" i="1"/>
  <c r="W1182" i="1"/>
  <c r="W1095" i="1"/>
  <c r="W1213" i="1"/>
  <c r="W1224" i="1"/>
  <c r="W1140" i="1"/>
  <c r="W1169" i="1"/>
  <c r="W1564" i="1"/>
  <c r="W1300" i="1"/>
  <c r="W1620" i="1"/>
  <c r="W1471" i="1"/>
  <c r="W1252" i="1"/>
  <c r="W1299" i="1"/>
  <c r="W1538" i="1"/>
  <c r="W1528" i="1"/>
  <c r="W1626" i="1"/>
  <c r="W1262" i="1"/>
  <c r="W1569" i="1"/>
  <c r="W1283" i="1"/>
  <c r="W1616" i="1"/>
  <c r="W1452" i="1"/>
  <c r="W1761" i="1"/>
  <c r="W1835" i="1"/>
  <c r="W1712" i="1"/>
  <c r="W1726" i="1"/>
  <c r="W1434" i="1"/>
  <c r="W1884" i="1"/>
  <c r="W1885" i="1"/>
  <c r="W1825" i="1"/>
  <c r="W1841" i="1"/>
  <c r="W1787" i="1"/>
  <c r="W105" i="1"/>
  <c r="W301" i="1"/>
  <c r="W173" i="1"/>
  <c r="W244" i="1"/>
  <c r="W90" i="1"/>
  <c r="W48" i="1"/>
  <c r="W405" i="1"/>
  <c r="W614" i="1"/>
  <c r="W766" i="1"/>
  <c r="W511" i="1"/>
  <c r="W784" i="1"/>
  <c r="W594" i="1"/>
  <c r="W909" i="1"/>
  <c r="W734" i="1"/>
  <c r="W466" i="1"/>
  <c r="W643" i="1"/>
  <c r="W889" i="1"/>
  <c r="W1019" i="1"/>
  <c r="W884" i="1"/>
  <c r="W1132" i="1"/>
  <c r="W874" i="1"/>
  <c r="W1007" i="1"/>
  <c r="W837" i="1"/>
  <c r="W863" i="1"/>
  <c r="W1823" i="1"/>
  <c r="W1636" i="1"/>
  <c r="W1318" i="1"/>
  <c r="W1677" i="1"/>
  <c r="W1015" i="1"/>
  <c r="W1119" i="1"/>
  <c r="W1381" i="1"/>
  <c r="W1592" i="1"/>
  <c r="W1585" i="1"/>
  <c r="W1518" i="1"/>
  <c r="W1692" i="1"/>
  <c r="W1814" i="1"/>
  <c r="W94" i="1"/>
  <c r="W7" i="1"/>
  <c r="W16" i="1"/>
  <c r="W1530" i="1"/>
  <c r="W776" i="1"/>
  <c r="W856" i="1"/>
  <c r="W1291" i="1"/>
  <c r="W1556" i="1"/>
  <c r="W423" i="1"/>
  <c r="W746" i="1"/>
  <c r="W935" i="1"/>
  <c r="W1196" i="1"/>
  <c r="W1308" i="1"/>
  <c r="W1380" i="1"/>
  <c r="W1413" i="1"/>
  <c r="W1222" i="1"/>
  <c r="W34" i="1"/>
  <c r="W1858" i="1"/>
  <c r="W1542" i="1"/>
  <c r="W1249" i="1"/>
  <c r="W1588" i="1"/>
  <c r="W1771" i="1"/>
  <c r="W232" i="1"/>
  <c r="W413" i="1"/>
  <c r="W1011" i="1"/>
  <c r="W721" i="1"/>
  <c r="W1071" i="1"/>
  <c r="W167" i="1"/>
  <c r="W857" i="1"/>
  <c r="W638" i="1"/>
  <c r="W1633" i="1"/>
  <c r="W1834" i="1"/>
  <c r="W1765" i="1"/>
  <c r="W1314" i="1"/>
  <c r="W1106" i="1"/>
  <c r="F88" i="8" l="1" a="1"/>
  <c r="F88" i="8" s="1"/>
  <c r="W934" i="1"/>
  <c r="C52" i="8" s="1" a="1"/>
  <c r="C52" i="8" s="1"/>
  <c r="Y934" i="1"/>
  <c r="X833" i="1"/>
  <c r="X399" i="1"/>
  <c r="W1372" i="1"/>
  <c r="X337" i="1"/>
  <c r="X1069" i="1"/>
  <c r="F63" i="8" s="1" a="1"/>
  <c r="F63" i="8" s="1"/>
  <c r="Y1249" i="1"/>
  <c r="H81" i="8" s="1" a="1"/>
  <c r="H81" i="8" s="1"/>
  <c r="E81" i="8" a="1"/>
  <c r="E81" i="8" s="1"/>
  <c r="X1538" i="1"/>
  <c r="E5" i="8" a="1"/>
  <c r="E5" i="8" s="1"/>
  <c r="D5" i="8" a="1"/>
  <c r="D5" i="8" s="1"/>
  <c r="F5" i="8" a="1"/>
  <c r="F5" i="8" s="1"/>
  <c r="C5" i="8" a="1"/>
  <c r="C5" i="8" s="1"/>
  <c r="X848" i="1"/>
  <c r="Y1253" i="1"/>
  <c r="H34" i="8" a="1"/>
  <c r="H34" i="8" s="1"/>
  <c r="D34" i="8" a="1"/>
  <c r="D34" i="8" s="1"/>
  <c r="C34" i="8" a="1"/>
  <c r="C34" i="8" s="1"/>
  <c r="G34" i="8" a="1"/>
  <c r="G34" i="8" s="1"/>
  <c r="X794" i="1"/>
  <c r="W133" i="1"/>
  <c r="X1473" i="1"/>
  <c r="W796" i="1"/>
  <c r="C42" i="8" s="1" a="1"/>
  <c r="C42" i="8" s="1"/>
  <c r="E42" i="8" a="1"/>
  <c r="E42" i="8" s="1"/>
  <c r="H42" i="8" a="1"/>
  <c r="H42" i="8" s="1"/>
  <c r="F54" i="8" a="1"/>
  <c r="F54" i="8" s="1"/>
  <c r="F98" i="8" a="1"/>
  <c r="F98" i="8" s="1"/>
  <c r="G69" i="8" a="1"/>
  <c r="G69" i="8" s="1"/>
  <c r="D84" i="8" a="1"/>
  <c r="D84" i="8" s="1"/>
  <c r="D14" i="9" a="1"/>
  <c r="D14" i="9" s="1"/>
  <c r="F81" i="8" a="1"/>
  <c r="F81" i="8" s="1"/>
  <c r="C107" i="8" a="1"/>
  <c r="C107" i="8" s="1"/>
  <c r="G14" i="9" a="1"/>
  <c r="G14" i="9" s="1"/>
  <c r="E15" i="9" a="1"/>
  <c r="E15" i="9" s="1"/>
  <c r="D15" i="9" a="1"/>
  <c r="D15" i="9" s="1"/>
  <c r="H5" i="8" a="1"/>
  <c r="H5" i="8" s="1"/>
  <c r="Y1483" i="1"/>
  <c r="Y691" i="1"/>
  <c r="Y1122" i="1"/>
  <c r="X587" i="1"/>
  <c r="X1743" i="1"/>
  <c r="W1229" i="1"/>
  <c r="E77" i="8" s="1" a="1"/>
  <c r="E77" i="8" s="1"/>
  <c r="X867" i="1"/>
  <c r="X1642" i="1"/>
  <c r="X868" i="1"/>
  <c r="E88" i="8" a="1"/>
  <c r="E88" i="8" s="1"/>
  <c r="G88" i="8" a="1"/>
  <c r="G88" i="8" s="1"/>
  <c r="D88" i="8" a="1"/>
  <c r="D88" i="8" s="1"/>
  <c r="D64" i="8" a="1"/>
  <c r="D64" i="8" s="1"/>
  <c r="G47" i="8" a="1"/>
  <c r="G47" i="8" s="1"/>
  <c r="H88" i="8" a="1"/>
  <c r="H88" i="8" s="1"/>
  <c r="G5" i="8" a="1"/>
  <c r="G5" i="8" s="1"/>
  <c r="C113" i="8" a="1"/>
  <c r="C113" i="8" s="1"/>
  <c r="F69" i="8" a="1"/>
  <c r="F69" i="8" s="1"/>
  <c r="D98" i="8" a="1"/>
  <c r="D98" i="8" s="1"/>
  <c r="X934" i="1"/>
  <c r="G52" i="8" s="1" a="1"/>
  <c r="G52" i="8" s="1"/>
  <c r="Y1504" i="1"/>
  <c r="F93" i="8" s="1" a="1"/>
  <c r="F93" i="8" s="1"/>
  <c r="Y133" i="1"/>
  <c r="Y1861" i="1"/>
  <c r="Y598" i="1"/>
  <c r="C33" i="8" s="1" a="1"/>
  <c r="C33" i="8" s="1"/>
  <c r="W596" i="1"/>
  <c r="E32" i="8" s="1" a="1"/>
  <c r="E32" i="8" s="1"/>
  <c r="Y1699" i="1"/>
  <c r="X1112" i="1"/>
  <c r="W1207" i="1"/>
  <c r="W540" i="1"/>
  <c r="X1250" i="1"/>
  <c r="D26" i="8" a="1"/>
  <c r="D26" i="8" s="1"/>
  <c r="F26" i="8" a="1"/>
  <c r="F26" i="8" s="1"/>
  <c r="C26" i="8" a="1"/>
  <c r="C26" i="8" s="1"/>
  <c r="G26" i="8" a="1"/>
  <c r="G26" i="8" s="1"/>
  <c r="Y1227" i="1"/>
  <c r="X163" i="1"/>
  <c r="G65" i="8" a="1"/>
  <c r="G65" i="8" s="1"/>
  <c r="E65" i="8" a="1"/>
  <c r="E65" i="8" s="1"/>
  <c r="H65" i="8" a="1"/>
  <c r="H65" i="8" s="1"/>
  <c r="D65" i="8" a="1"/>
  <c r="D65" i="8" s="1"/>
  <c r="F65" i="8" a="1"/>
  <c r="F65" i="8" s="1"/>
  <c r="F115" i="8" a="1"/>
  <c r="F115" i="8" s="1"/>
  <c r="G115" i="8" a="1"/>
  <c r="G115" i="8" s="1"/>
  <c r="D115" i="8" a="1"/>
  <c r="D115" i="8" s="1"/>
  <c r="H115" i="8" a="1"/>
  <c r="H115" i="8" s="1"/>
  <c r="E115" i="8" a="1"/>
  <c r="E115" i="8" s="1"/>
  <c r="C115" i="8" a="1"/>
  <c r="C115" i="8" s="1"/>
  <c r="G68" i="8" a="1"/>
  <c r="G68" i="8" s="1"/>
  <c r="E68" i="8" a="1"/>
  <c r="E68" i="8" s="1"/>
  <c r="D68" i="8" a="1"/>
  <c r="D68" i="8" s="1"/>
  <c r="G7" i="8" a="1"/>
  <c r="G7" i="8" s="1"/>
  <c r="H7" i="8" a="1"/>
  <c r="H7" i="8" s="1"/>
  <c r="E7" i="8" a="1"/>
  <c r="E7" i="8" s="1"/>
  <c r="F32" i="8" a="1"/>
  <c r="F32" i="8" s="1"/>
  <c r="F77" i="8" a="1"/>
  <c r="F77" i="8" s="1"/>
  <c r="C7" i="8" a="1"/>
  <c r="C7" i="8" s="1"/>
  <c r="H6" i="8" a="1"/>
  <c r="H6" i="8" s="1"/>
  <c r="H15" i="9" a="1"/>
  <c r="H15" i="9" s="1"/>
  <c r="C15" i="8" a="1"/>
  <c r="C15" i="8" s="1"/>
  <c r="E90" i="8" a="1"/>
  <c r="E90" i="8" s="1"/>
  <c r="X1890" i="1"/>
  <c r="W1549" i="1"/>
  <c r="Y122" i="1"/>
  <c r="W556" i="1"/>
  <c r="X437" i="1"/>
  <c r="Y1816" i="1"/>
  <c r="Y885" i="1"/>
  <c r="X1080" i="1"/>
  <c r="Y678" i="1"/>
  <c r="E36" i="8" a="1"/>
  <c r="E36" i="8" s="1"/>
  <c r="X1897" i="1"/>
  <c r="G121" i="8" s="1" a="1"/>
  <c r="G121" i="8" s="1"/>
  <c r="H21" i="8" a="1"/>
  <c r="H21" i="8" s="1"/>
  <c r="D21" i="8" a="1"/>
  <c r="D21" i="8" s="1"/>
  <c r="G21" i="8" a="1"/>
  <c r="G21" i="8" s="1"/>
  <c r="C21" i="8" a="1"/>
  <c r="C21" i="8" s="1"/>
  <c r="E21" i="8" a="1"/>
  <c r="E21" i="8" s="1"/>
  <c r="D110" i="8" a="1"/>
  <c r="D110" i="8" s="1"/>
  <c r="F110" i="8" a="1"/>
  <c r="F110" i="8" s="1"/>
  <c r="E18" i="8" a="1"/>
  <c r="E18" i="8" s="1"/>
  <c r="E15" i="8" a="1"/>
  <c r="E15" i="8" s="1"/>
  <c r="D108" i="8" a="1"/>
  <c r="D108" i="8" s="1"/>
  <c r="E41" i="8" a="1"/>
  <c r="E41" i="8" s="1"/>
  <c r="G90" i="8" a="1"/>
  <c r="G90" i="8" s="1"/>
  <c r="H110" i="8" a="1"/>
  <c r="H110" i="8" s="1"/>
  <c r="H16" i="9" a="1"/>
  <c r="H16" i="9" s="1"/>
  <c r="F16" i="9" a="1"/>
  <c r="F16" i="9" s="1"/>
  <c r="C18" i="8" a="1"/>
  <c r="C18" i="8" s="1"/>
  <c r="G117" i="8" a="1"/>
  <c r="G117" i="8" s="1"/>
  <c r="E26" i="8" a="1"/>
  <c r="E26" i="8" s="1"/>
  <c r="W1630" i="1"/>
  <c r="E101" i="8" s="1" a="1"/>
  <c r="E101" i="8" s="1"/>
  <c r="W848" i="1"/>
  <c r="E47" i="8" s="1" a="1"/>
  <c r="E47" i="8" s="1"/>
  <c r="W348" i="1"/>
  <c r="G18" i="8" s="1" a="1"/>
  <c r="G18" i="8" s="1"/>
  <c r="C14" i="9" a="1"/>
  <c r="C14" i="9" s="1"/>
  <c r="E14" i="9" a="1"/>
  <c r="E14" i="9" s="1"/>
  <c r="X1475" i="1"/>
  <c r="C91" i="8" s="1" a="1"/>
  <c r="C91" i="8" s="1"/>
  <c r="Y848" i="1"/>
  <c r="X133" i="1"/>
  <c r="E10" i="8" s="1" a="1"/>
  <c r="E10" i="8" s="1"/>
  <c r="Y1719" i="1"/>
  <c r="X370" i="1"/>
  <c r="W1813" i="1"/>
  <c r="X1296" i="1"/>
  <c r="X1063" i="1"/>
  <c r="W1878" i="1"/>
  <c r="Y1905" i="1"/>
  <c r="X1513" i="1"/>
  <c r="W695" i="1"/>
  <c r="Y1208" i="1"/>
  <c r="Y1650" i="1"/>
  <c r="W681" i="1"/>
  <c r="H20" i="8" a="1"/>
  <c r="H20" i="8" s="1"/>
  <c r="F20" i="8" a="1"/>
  <c r="F20" i="8" s="1"/>
  <c r="E20" i="8" a="1"/>
  <c r="E20" i="8" s="1"/>
  <c r="D20" i="8" a="1"/>
  <c r="D20" i="8" s="1"/>
  <c r="D93" i="8" a="1"/>
  <c r="D93" i="8" s="1"/>
  <c r="F33" i="8" a="1"/>
  <c r="F33" i="8" s="1"/>
  <c r="H98" i="8" a="1"/>
  <c r="H98" i="8" s="1"/>
  <c r="G92" i="8" a="1"/>
  <c r="G92" i="8" s="1"/>
  <c r="D41" i="8" a="1"/>
  <c r="D41" i="8" s="1"/>
  <c r="C68" i="8" a="1"/>
  <c r="C68" i="8" s="1"/>
  <c r="E34" i="8" a="1"/>
  <c r="E34" i="8" s="1"/>
  <c r="H49" i="8" a="1"/>
  <c r="H49" i="8" s="1"/>
  <c r="H26" i="8" a="1"/>
  <c r="H26" i="8" s="1"/>
  <c r="C108" i="8" a="1"/>
  <c r="C108" i="8" s="1"/>
  <c r="C103" i="8" a="1"/>
  <c r="C103" i="8" s="1"/>
  <c r="F47" i="8" a="1"/>
  <c r="F47" i="8" s="1"/>
  <c r="H10" i="8" a="1"/>
  <c r="H10" i="8" s="1"/>
  <c r="H17" i="9" a="1"/>
  <c r="H17" i="9" s="1"/>
  <c r="W1847" i="1"/>
  <c r="W649" i="1"/>
  <c r="E35" i="8" s="1" a="1"/>
  <c r="E35" i="8" s="1"/>
  <c r="C69" i="8" a="1"/>
  <c r="C69" i="8" s="1"/>
  <c r="E69" i="8" a="1"/>
  <c r="E69" i="8" s="1"/>
  <c r="D69" i="8" a="1"/>
  <c r="D69" i="8" s="1"/>
  <c r="W1543" i="1"/>
  <c r="X1081" i="1"/>
  <c r="X1861" i="1"/>
  <c r="C98" i="8" a="1"/>
  <c r="C98" i="8" s="1"/>
  <c r="F102" i="8" a="1"/>
  <c r="F102" i="8" s="1"/>
  <c r="D102" i="8" a="1"/>
  <c r="D102" i="8" s="1"/>
  <c r="C102" i="8" a="1"/>
  <c r="C102" i="8" s="1"/>
  <c r="E102" i="8" a="1"/>
  <c r="E102" i="8" s="1"/>
  <c r="G87" i="8" a="1"/>
  <c r="G87" i="8" s="1"/>
  <c r="D87" i="8" a="1"/>
  <c r="D87" i="8" s="1"/>
  <c r="F87" i="8" a="1"/>
  <c r="F87" i="8" s="1"/>
  <c r="H87" i="8" a="1"/>
  <c r="H87" i="8" s="1"/>
  <c r="C87" i="8" a="1"/>
  <c r="C87" i="8" s="1"/>
  <c r="E108" i="8" a="1"/>
  <c r="E108" i="8" s="1"/>
  <c r="W334" i="1"/>
  <c r="D15" i="8" s="1" a="1"/>
  <c r="D15" i="8" s="1"/>
  <c r="W425" i="1"/>
  <c r="W1081" i="1"/>
  <c r="W399" i="1"/>
  <c r="Y399" i="1"/>
  <c r="Y1081" i="1"/>
  <c r="Y1325" i="1"/>
  <c r="Y257" i="1"/>
  <c r="Y1230" i="1"/>
  <c r="F78" i="8" a="1"/>
  <c r="F78" i="8" s="1"/>
  <c r="Y1203" i="1"/>
  <c r="Y969" i="1"/>
  <c r="F9" i="5" a="1"/>
  <c r="F9" i="5" s="1"/>
  <c r="Y128" i="1"/>
  <c r="E6" i="9" s="1" a="1"/>
  <c r="E6" i="9" s="1"/>
  <c r="C9" i="8" a="1"/>
  <c r="C9" i="8" s="1"/>
  <c r="H9" i="8" a="1"/>
  <c r="H9" i="8" s="1"/>
  <c r="F9" i="8" a="1"/>
  <c r="F9" i="8" s="1"/>
  <c r="X1904" i="1"/>
  <c r="D122" i="8" a="1"/>
  <c r="D122" i="8" s="1"/>
  <c r="H122" i="8" a="1"/>
  <c r="H122" i="8" s="1"/>
  <c r="X1566" i="1"/>
  <c r="E100" i="8" a="1"/>
  <c r="E100" i="8" s="1"/>
  <c r="Y1457" i="1"/>
  <c r="C89" i="8" a="1"/>
  <c r="C89" i="8" s="1"/>
  <c r="X834" i="1"/>
  <c r="W1646" i="1"/>
  <c r="E104" i="8" s="1" a="1"/>
  <c r="E104" i="8" s="1"/>
  <c r="H104" i="8" a="1"/>
  <c r="H104" i="8" s="1"/>
  <c r="D104" i="8" a="1"/>
  <c r="D104" i="8" s="1"/>
  <c r="G104" i="8" a="1"/>
  <c r="G104" i="8" s="1"/>
  <c r="C104" i="8" a="1"/>
  <c r="C104" i="8" s="1"/>
  <c r="Y1752" i="1"/>
  <c r="F107" i="8" a="1"/>
  <c r="F107" i="8" s="1"/>
  <c r="E107" i="8" a="1"/>
  <c r="E107" i="8" s="1"/>
  <c r="G107" i="8" a="1"/>
  <c r="G107" i="8" s="1"/>
  <c r="D107" i="8" a="1"/>
  <c r="D107" i="8" s="1"/>
  <c r="E84" i="8" a="1"/>
  <c r="E84" i="8" s="1"/>
  <c r="C31" i="8" a="1"/>
  <c r="C31" i="8" s="1"/>
  <c r="F31" i="8" a="1"/>
  <c r="F31" i="8" s="1"/>
  <c r="H31" i="8" a="1"/>
  <c r="H31" i="8" s="1"/>
  <c r="G89" i="8" a="1"/>
  <c r="G89" i="8" s="1"/>
  <c r="E27" i="8" a="1"/>
  <c r="E27" i="8" s="1"/>
  <c r="G110" i="8" a="1"/>
  <c r="G110" i="8" s="1"/>
  <c r="C88" i="8" a="1"/>
  <c r="C88" i="8" s="1"/>
  <c r="E94" i="8" a="1"/>
  <c r="E94" i="8" s="1"/>
  <c r="G32" i="8" a="1"/>
  <c r="G32" i="8" s="1"/>
  <c r="E12" i="9" a="1"/>
  <c r="E12" i="9" s="1"/>
  <c r="D42" i="8" a="1"/>
  <c r="D42" i="8" s="1"/>
  <c r="D7" i="5" a="1"/>
  <c r="D7" i="5" s="1"/>
  <c r="F34" i="8" a="1"/>
  <c r="F34" i="8" s="1"/>
  <c r="H33" i="8" a="1"/>
  <c r="H33" i="8" s="1"/>
  <c r="D31" i="8" a="1"/>
  <c r="D31" i="8" s="1"/>
  <c r="D47" i="8" a="1"/>
  <c r="D47" i="8" s="1"/>
  <c r="E87" i="8" a="1"/>
  <c r="E87" i="8" s="1"/>
  <c r="C40" i="8" a="1"/>
  <c r="C40" i="8" s="1"/>
  <c r="D27" i="8" a="1"/>
  <c r="D27" i="8" s="1"/>
  <c r="C81" i="8" a="1"/>
  <c r="C81" i="8" s="1"/>
  <c r="W1536" i="1"/>
  <c r="G95" i="8" s="1" a="1"/>
  <c r="G95" i="8" s="1"/>
  <c r="Y425" i="1"/>
  <c r="W984" i="1"/>
  <c r="H60" i="8" s="1" a="1"/>
  <c r="H60" i="8" s="1"/>
  <c r="D60" i="8" a="1"/>
  <c r="D60" i="8" s="1"/>
  <c r="E60" i="8" a="1"/>
  <c r="E60" i="8" s="1"/>
  <c r="F60" i="8" a="1"/>
  <c r="F60" i="8" s="1"/>
  <c r="W941" i="1"/>
  <c r="Y937" i="1"/>
  <c r="D53" i="8" a="1"/>
  <c r="D53" i="8" s="1"/>
  <c r="F8" i="5" a="1"/>
  <c r="F8" i="5" s="1"/>
  <c r="F53" i="8" a="1"/>
  <c r="F53" i="8" s="1"/>
  <c r="Y1630" i="1"/>
  <c r="G101" i="8" a="1"/>
  <c r="G101" i="8" s="1"/>
  <c r="F52" i="8" a="1"/>
  <c r="F52" i="8" s="1"/>
  <c r="E52" i="8" a="1"/>
  <c r="E52" i="8" s="1"/>
  <c r="H52" i="8" a="1"/>
  <c r="H52" i="8" s="1"/>
  <c r="Y1847" i="1"/>
  <c r="C117" i="8" s="1" a="1"/>
  <c r="C117" i="8" s="1"/>
  <c r="D117" i="8" a="1"/>
  <c r="D117" i="8" s="1"/>
  <c r="F117" i="8" a="1"/>
  <c r="F117" i="8" s="1"/>
  <c r="E117" i="8" a="1"/>
  <c r="E117" i="8" s="1"/>
  <c r="H117" i="8" a="1"/>
  <c r="H117" i="8" s="1"/>
  <c r="X810" i="1"/>
  <c r="E44" i="8" s="1" a="1"/>
  <c r="E44" i="8" s="1"/>
  <c r="Y833" i="1"/>
  <c r="C45" i="8" s="1" a="1"/>
  <c r="C45" i="8" s="1"/>
  <c r="H45" i="8" a="1"/>
  <c r="H45" i="8" s="1"/>
  <c r="E45" i="8" a="1"/>
  <c r="E45" i="8" s="1"/>
  <c r="F45" i="8" a="1"/>
  <c r="F45" i="8" s="1"/>
  <c r="G45" i="8" a="1"/>
  <c r="G45" i="8" s="1"/>
  <c r="D45" i="8" a="1"/>
  <c r="D45" i="8" s="1"/>
  <c r="Y649" i="1"/>
  <c r="X950" i="1"/>
  <c r="H57" i="8" a="1"/>
  <c r="H57" i="8" s="1"/>
  <c r="X1103" i="1"/>
  <c r="G70" i="8" a="1"/>
  <c r="G70" i="8" s="1"/>
  <c r="D13" i="9" a="1"/>
  <c r="D13" i="9" s="1"/>
  <c r="E13" i="9" a="1"/>
  <c r="E13" i="9" s="1"/>
  <c r="C15" i="9" a="1"/>
  <c r="C15" i="9" s="1"/>
  <c r="Y948" i="1"/>
  <c r="D11" i="8" a="1"/>
  <c r="D11" i="8" s="1"/>
  <c r="F11" i="8" a="1"/>
  <c r="F11" i="8" s="1"/>
  <c r="C11" i="8" a="1"/>
  <c r="C11" i="8" s="1"/>
  <c r="H64" i="8" a="1"/>
  <c r="H64" i="8" s="1"/>
  <c r="C64" i="8" a="1"/>
  <c r="C64" i="8" s="1"/>
  <c r="E64" i="8" a="1"/>
  <c r="E64" i="8" s="1"/>
  <c r="G64" i="8" a="1"/>
  <c r="G64" i="8" s="1"/>
  <c r="X1235" i="1"/>
  <c r="F11" i="5" a="1"/>
  <c r="F11" i="5" s="1"/>
  <c r="E24" i="8" a="1"/>
  <c r="E24" i="8" s="1"/>
  <c r="D24" i="8" a="1"/>
  <c r="D24" i="8" s="1"/>
  <c r="H17" i="8" a="1"/>
  <c r="H17" i="8" s="1"/>
  <c r="E17" i="8" a="1"/>
  <c r="E17" i="8" s="1"/>
  <c r="X1736" i="1"/>
  <c r="Y1028" i="1"/>
  <c r="D61" i="8" s="1" a="1"/>
  <c r="D61" i="8" s="1"/>
  <c r="F61" i="8" a="1"/>
  <c r="F61" i="8" s="1"/>
  <c r="C61" i="8" a="1"/>
  <c r="C61" i="8" s="1"/>
  <c r="E61" i="8" a="1"/>
  <c r="E61" i="8" s="1"/>
  <c r="X1324" i="1"/>
  <c r="G86" i="8" s="1" a="1"/>
  <c r="G86" i="8" s="1"/>
  <c r="F86" i="8" a="1"/>
  <c r="F86" i="8" s="1"/>
  <c r="E86" i="8" a="1"/>
  <c r="E86" i="8" s="1"/>
  <c r="H86" i="8" a="1"/>
  <c r="H86" i="8" s="1"/>
  <c r="D54" i="8" a="1"/>
  <c r="D54" i="8" s="1"/>
  <c r="C54" i="8" a="1"/>
  <c r="C54" i="8" s="1"/>
  <c r="G54" i="8" a="1"/>
  <c r="G54" i="8" s="1"/>
  <c r="H54" i="8" a="1"/>
  <c r="H54" i="8" s="1"/>
  <c r="Y964" i="1"/>
  <c r="G58" i="8" a="1"/>
  <c r="G58" i="8" s="1"/>
  <c r="C58" i="8" a="1"/>
  <c r="C58" i="8" s="1"/>
  <c r="D113" i="8" a="1"/>
  <c r="D113" i="8" s="1"/>
  <c r="G113" i="8" a="1"/>
  <c r="G113" i="8" s="1"/>
  <c r="F113" i="8" a="1"/>
  <c r="F113" i="8" s="1"/>
  <c r="E113" i="8" a="1"/>
  <c r="E113" i="8" s="1"/>
  <c r="F6" i="8" a="1"/>
  <c r="F6" i="8" s="1"/>
  <c r="G6" i="8" a="1"/>
  <c r="G6" i="8" s="1"/>
  <c r="D6" i="8" a="1"/>
  <c r="D6" i="8" s="1"/>
  <c r="C6" i="8" a="1"/>
  <c r="C6" i="8" s="1"/>
  <c r="H108" i="8" a="1"/>
  <c r="H108" i="8" s="1"/>
  <c r="F108" i="8" a="1"/>
  <c r="F108" i="8" s="1"/>
  <c r="G108" i="8" a="1"/>
  <c r="G108" i="8" s="1"/>
  <c r="H13" i="5" a="1"/>
  <c r="H13" i="5" s="1"/>
  <c r="G13" i="5" a="1"/>
  <c r="G13" i="5" s="1"/>
  <c r="E110" i="8" a="1"/>
  <c r="E110" i="8" s="1"/>
  <c r="H92" i="8" a="1"/>
  <c r="H92" i="8" s="1"/>
  <c r="H90" i="8" a="1"/>
  <c r="H90" i="8" s="1"/>
  <c r="C119" i="8" a="1"/>
  <c r="C119" i="8" s="1"/>
  <c r="C37" i="8" a="1"/>
  <c r="C37" i="8" s="1"/>
  <c r="E9" i="8" a="1"/>
  <c r="E9" i="8" s="1"/>
  <c r="F10" i="9" a="1"/>
  <c r="F10" i="9" s="1"/>
  <c r="F15" i="9" a="1"/>
  <c r="F15" i="9" s="1"/>
  <c r="D16" i="9" a="1"/>
  <c r="D16" i="9" s="1"/>
  <c r="H14" i="9" a="1"/>
  <c r="H14" i="9" s="1"/>
  <c r="F11" i="9" a="1"/>
  <c r="F11" i="9" s="1"/>
  <c r="E122" i="8" a="1"/>
  <c r="E122" i="8" s="1"/>
  <c r="F7" i="8" a="1"/>
  <c r="F7" i="8" s="1"/>
  <c r="E105" i="8" a="1"/>
  <c r="E105" i="8" s="1"/>
  <c r="G14" i="5" a="1"/>
  <c r="G14" i="5" s="1"/>
  <c r="E5" i="5" a="1"/>
  <c r="E5" i="5" s="1"/>
  <c r="D7" i="8" a="1"/>
  <c r="D7" i="8" s="1"/>
  <c r="H68" i="8" a="1"/>
  <c r="H68" i="8" s="1"/>
  <c r="C75" i="8" a="1"/>
  <c r="C75" i="8" s="1"/>
  <c r="C83" i="8" a="1"/>
  <c r="C83" i="8" s="1"/>
  <c r="C27" i="8" a="1"/>
  <c r="C27" i="8" s="1"/>
  <c r="G102" i="8" a="1"/>
  <c r="G102" i="8" s="1"/>
  <c r="G81" i="8" a="1"/>
  <c r="G81" i="8" s="1"/>
  <c r="G4" i="8" a="1"/>
  <c r="G4" i="8" s="1"/>
  <c r="F4" i="8" a="1"/>
  <c r="F4" i="8" s="1"/>
  <c r="D4" i="8" a="1"/>
  <c r="D4" i="8" s="1"/>
  <c r="C4" i="8" a="1"/>
  <c r="C4" i="8" s="1"/>
  <c r="H4" i="8" a="1"/>
  <c r="H4" i="8" s="1"/>
  <c r="E4" i="8" a="1"/>
  <c r="E4" i="8" s="1"/>
  <c r="Y810" i="1"/>
  <c r="F44" i="8" s="1" a="1"/>
  <c r="F44" i="8" s="1"/>
  <c r="Y941" i="1"/>
  <c r="C55" i="8" s="1" a="1"/>
  <c r="C55" i="8" s="1"/>
  <c r="Y337" i="1"/>
  <c r="Y1538" i="1"/>
  <c r="Y1069" i="1"/>
  <c r="H63" i="8" s="1" a="1"/>
  <c r="H63" i="8" s="1"/>
  <c r="Y794" i="1"/>
  <c r="W794" i="1"/>
  <c r="E7" i="5" s="1" a="1"/>
  <c r="E7" i="5" s="1"/>
  <c r="W1473" i="1"/>
  <c r="F90" i="8" s="1" a="1"/>
  <c r="F90" i="8" s="1"/>
  <c r="X1227" i="1"/>
  <c r="Y950" i="1"/>
  <c r="E57" i="8" s="1" a="1"/>
  <c r="E57" i="8" s="1"/>
  <c r="X425" i="1"/>
  <c r="G12" i="9" s="1" a="1"/>
  <c r="G12" i="9" s="1"/>
  <c r="Y1103" i="1"/>
  <c r="Y1536" i="1"/>
  <c r="W810" i="1"/>
  <c r="D44" i="8" s="1" a="1"/>
  <c r="D44" i="8" s="1"/>
  <c r="W532" i="1"/>
  <c r="C13" i="9" s="1" a="1"/>
  <c r="C13" i="9" s="1"/>
  <c r="W1230" i="1"/>
  <c r="E78" i="8" s="1" a="1"/>
  <c r="E78" i="8" s="1"/>
  <c r="X1536" i="1"/>
  <c r="X1543" i="1"/>
  <c r="C97" i="8" s="1" a="1"/>
  <c r="C97" i="8" s="1"/>
  <c r="W1736" i="1"/>
  <c r="X1752" i="1"/>
  <c r="X1630" i="1"/>
  <c r="H101" i="8" s="1" a="1"/>
  <c r="H101" i="8" s="1"/>
  <c r="W1028" i="1"/>
  <c r="H61" i="8" s="1" a="1"/>
  <c r="H61" i="8" s="1"/>
  <c r="X1028" i="1"/>
  <c r="X937" i="1"/>
  <c r="W937" i="1"/>
  <c r="W1752" i="1"/>
  <c r="G112" i="8" s="1" a="1"/>
  <c r="G112" i="8" s="1"/>
  <c r="W948" i="1"/>
  <c r="W1566" i="1"/>
  <c r="X1905" i="1"/>
  <c r="Y1736" i="1"/>
  <c r="Y1566" i="1"/>
  <c r="W1203" i="1"/>
  <c r="W964" i="1"/>
  <c r="Y1080" i="1"/>
  <c r="W834" i="1"/>
  <c r="H46" i="8" s="1" a="1"/>
  <c r="H46" i="8" s="1"/>
  <c r="W1905" i="1"/>
  <c r="D123" i="8" s="1" a="1"/>
  <c r="D123" i="8" s="1"/>
  <c r="X1816" i="1"/>
  <c r="X334" i="1"/>
  <c r="Y1904" i="1"/>
  <c r="Y1813" i="1"/>
  <c r="Y834" i="1"/>
  <c r="X1203" i="1"/>
  <c r="G73" i="8" s="1" a="1"/>
  <c r="G73" i="8" s="1"/>
  <c r="Y1549" i="1"/>
  <c r="X695" i="1"/>
  <c r="F39" i="8" s="1" a="1"/>
  <c r="F39" i="8" s="1"/>
  <c r="W1904" i="1"/>
  <c r="C122" i="8" s="1" a="1"/>
  <c r="C122" i="8" s="1"/>
  <c r="X1457" i="1"/>
  <c r="Y1543" i="1"/>
  <c r="Y1642" i="1"/>
  <c r="W1080" i="1"/>
  <c r="X969" i="1"/>
  <c r="E59" i="8" s="1" a="1"/>
  <c r="E59" i="8" s="1"/>
  <c r="X1230" i="1"/>
  <c r="H78" i="8" s="1" a="1"/>
  <c r="H78" i="8" s="1"/>
  <c r="X885" i="1"/>
  <c r="Y695" i="1"/>
  <c r="W128" i="1"/>
  <c r="F6" i="9" s="1" a="1"/>
  <c r="F6" i="9" s="1"/>
  <c r="W1457" i="1"/>
  <c r="E89" i="8" s="1" a="1"/>
  <c r="E89" i="8" s="1"/>
  <c r="X128" i="1"/>
  <c r="D9" i="8" s="1" a="1"/>
  <c r="D9" i="8" s="1"/>
  <c r="X1878" i="1"/>
  <c r="X1650" i="1"/>
  <c r="X1549" i="1"/>
  <c r="W437" i="1"/>
  <c r="Y437" i="1"/>
  <c r="X678" i="1"/>
  <c r="W1897" i="1"/>
  <c r="F121" i="8" s="1" a="1"/>
  <c r="F121" i="8" s="1"/>
  <c r="Y868" i="1"/>
  <c r="X691" i="1"/>
  <c r="F38" i="8" s="1" a="1"/>
  <c r="F38" i="8" s="1"/>
  <c r="W1112" i="1"/>
  <c r="Y1112" i="1"/>
  <c r="W1816" i="1"/>
  <c r="W867" i="1"/>
  <c r="E16" i="9" s="1" a="1"/>
  <c r="E16" i="9" s="1"/>
  <c r="Y867" i="1"/>
  <c r="W1642" i="1"/>
  <c r="E103" i="8" s="1" a="1"/>
  <c r="E103" i="8" s="1"/>
  <c r="W1743" i="1"/>
  <c r="H111" i="8" s="1" a="1"/>
  <c r="H111" i="8" s="1"/>
  <c r="X1122" i="1"/>
  <c r="W1122" i="1"/>
  <c r="X122" i="1"/>
  <c r="D9" i="9" s="1" a="1"/>
  <c r="D9" i="9" s="1"/>
  <c r="X1813" i="1"/>
  <c r="Y1897" i="1"/>
  <c r="Y556" i="1"/>
  <c r="Y370" i="1"/>
  <c r="W122" i="1"/>
  <c r="H8" i="8" s="1" a="1"/>
  <c r="H8" i="8" s="1"/>
  <c r="W370" i="1"/>
  <c r="W1650" i="1"/>
  <c r="H12" i="5" s="1" a="1"/>
  <c r="H12" i="5" s="1"/>
  <c r="X681" i="1"/>
  <c r="D37" i="8" s="1" a="1"/>
  <c r="D37" i="8" s="1"/>
  <c r="W1227" i="1"/>
  <c r="X1699" i="1"/>
  <c r="W969" i="1"/>
  <c r="E9" i="5" s="1" a="1"/>
  <c r="E9" i="5" s="1"/>
  <c r="W678" i="1"/>
  <c r="C36" i="8" s="1" a="1"/>
  <c r="C36" i="8" s="1"/>
  <c r="Y596" i="1"/>
  <c r="C32" i="8" s="1" a="1"/>
  <c r="C32" i="8" s="1"/>
  <c r="W1699" i="1"/>
  <c r="Y1233" i="1"/>
  <c r="D79" i="8" s="1" a="1"/>
  <c r="D79" i="8" s="1"/>
  <c r="Y163" i="1"/>
  <c r="W868" i="1"/>
  <c r="W1483" i="1"/>
  <c r="D92" i="8" s="1" a="1"/>
  <c r="D92" i="8" s="1"/>
  <c r="W1296" i="1"/>
  <c r="E85" i="8" s="1" a="1"/>
  <c r="E85" i="8" s="1"/>
  <c r="W691" i="1"/>
  <c r="D38" i="8" s="1" a="1"/>
  <c r="D38" i="8" s="1"/>
  <c r="X1483" i="1"/>
  <c r="W885" i="1"/>
  <c r="X1208" i="1"/>
  <c r="Y1296" i="1"/>
  <c r="D85" i="8" s="1" a="1"/>
  <c r="D85" i="8" s="1"/>
  <c r="W1063" i="1"/>
  <c r="Y1063" i="1"/>
  <c r="Y1878" i="1"/>
  <c r="W1233" i="1"/>
  <c r="G79" i="8" s="1" a="1"/>
  <c r="G79" i="8" s="1"/>
  <c r="Y681" i="1"/>
  <c r="W163" i="1"/>
  <c r="X540" i="1"/>
  <c r="Y540" i="1"/>
  <c r="X556" i="1"/>
  <c r="W1208" i="1"/>
  <c r="H75" i="8" s="1" a="1"/>
  <c r="H75" i="8" s="1"/>
  <c r="Y1229" i="1"/>
  <c r="Y1250" i="1"/>
  <c r="X1233" i="1"/>
  <c r="W1250" i="1"/>
  <c r="X864" i="1"/>
  <c r="Y864" i="1"/>
  <c r="W864" i="1"/>
  <c r="Y142" i="1"/>
  <c r="W142" i="1"/>
  <c r="E11" i="8" s="1" a="1"/>
  <c r="E11" i="8" s="1"/>
  <c r="X142" i="1"/>
  <c r="W1890" i="1"/>
  <c r="G120" i="8" s="1" a="1"/>
  <c r="G120" i="8" s="1"/>
  <c r="Y1890" i="1"/>
  <c r="X143" i="1"/>
  <c r="E12" i="8" s="1" a="1"/>
  <c r="E12" i="8" s="1"/>
  <c r="Y143" i="1"/>
  <c r="Y347" i="1"/>
  <c r="C4" i="9" s="1" a="1"/>
  <c r="C4" i="9" s="1"/>
  <c r="X347" i="1"/>
  <c r="F17" i="8" s="1" a="1"/>
  <c r="F17" i="8" s="1"/>
  <c r="W347" i="1"/>
  <c r="H4" i="9" s="1" a="1"/>
  <c r="H4" i="9" s="1"/>
  <c r="Y984" i="1"/>
  <c r="X1229" i="1"/>
  <c r="Y587" i="1"/>
  <c r="Y1743" i="1"/>
  <c r="C111" i="8" s="1" a="1"/>
  <c r="C111" i="8" s="1"/>
  <c r="Y1207" i="1"/>
  <c r="W788" i="1"/>
  <c r="W799" i="1"/>
  <c r="C43" i="8" s="1" a="1"/>
  <c r="C43" i="8" s="1"/>
  <c r="W1513" i="1"/>
  <c r="D94" i="8" s="1" a="1"/>
  <c r="D94" i="8" s="1"/>
  <c r="W1253" i="1"/>
  <c r="H83" i="8" s="1" a="1"/>
  <c r="H83" i="8" s="1"/>
  <c r="Y799" i="1"/>
  <c r="X1207" i="1"/>
  <c r="X799" i="1"/>
  <c r="E43" i="8" s="1" a="1"/>
  <c r="E43" i="8" s="1"/>
  <c r="Y788" i="1"/>
  <c r="X788" i="1"/>
  <c r="W587" i="1"/>
  <c r="G30" i="8" s="1" a="1"/>
  <c r="G30" i="8" s="1"/>
  <c r="Y1513" i="1"/>
  <c r="X434" i="1"/>
  <c r="H24" i="8" s="1" a="1"/>
  <c r="H24" i="8" s="1"/>
  <c r="Y434" i="1"/>
  <c r="X984" i="1"/>
  <c r="W257" i="1"/>
  <c r="D48" i="8" l="1" a="1"/>
  <c r="D48" i="8" s="1"/>
  <c r="E48" i="8" a="1"/>
  <c r="E48" i="8" s="1"/>
  <c r="F48" i="8" a="1"/>
  <c r="F48" i="8" s="1"/>
  <c r="C48" i="8" a="1"/>
  <c r="C48" i="8" s="1"/>
  <c r="H48" i="8" a="1"/>
  <c r="H48" i="8" s="1"/>
  <c r="E29" i="8" a="1"/>
  <c r="E29" i="8" s="1"/>
  <c r="G29" i="8" a="1"/>
  <c r="G29" i="8" s="1"/>
  <c r="C29" i="8" a="1"/>
  <c r="C29" i="8" s="1"/>
  <c r="H62" i="8" a="1"/>
  <c r="H62" i="8" s="1"/>
  <c r="C62" i="8" a="1"/>
  <c r="C62" i="8" s="1"/>
  <c r="G62" i="8" a="1"/>
  <c r="G62" i="8" s="1"/>
  <c r="D62" i="8" a="1"/>
  <c r="D62" i="8" s="1"/>
  <c r="E62" i="8" a="1"/>
  <c r="E62" i="8" s="1"/>
  <c r="F62" i="8" a="1"/>
  <c r="F62" i="8" s="1"/>
  <c r="G50" i="8" a="1"/>
  <c r="G50" i="8" s="1"/>
  <c r="F50" i="8" a="1"/>
  <c r="F50" i="8" s="1"/>
  <c r="E50" i="8" a="1"/>
  <c r="E50" i="8" s="1"/>
  <c r="C50" i="8" a="1"/>
  <c r="C50" i="8" s="1"/>
  <c r="E76" i="8" a="1"/>
  <c r="E76" i="8" s="1"/>
  <c r="G76" i="8" a="1"/>
  <c r="G76" i="8" s="1"/>
  <c r="F76" i="8" a="1"/>
  <c r="F76" i="8" s="1"/>
  <c r="C76" i="8" a="1"/>
  <c r="C76" i="8" s="1"/>
  <c r="D76" i="8" a="1"/>
  <c r="D76" i="8" s="1"/>
  <c r="E116" i="8" a="1"/>
  <c r="E116" i="8" s="1"/>
  <c r="C116" i="8" a="1"/>
  <c r="C116" i="8" s="1"/>
  <c r="F116" i="8" a="1"/>
  <c r="F116" i="8" s="1"/>
  <c r="D116" i="8" a="1"/>
  <c r="D116" i="8" s="1"/>
  <c r="H116" i="8" a="1"/>
  <c r="H116" i="8" s="1"/>
  <c r="G116" i="8" a="1"/>
  <c r="G116" i="8" s="1"/>
  <c r="C7" i="9" a="1"/>
  <c r="C7" i="9" s="1"/>
  <c r="E25" i="8" a="1"/>
  <c r="E25" i="8" s="1"/>
  <c r="F7" i="9" a="1"/>
  <c r="F7" i="9" s="1"/>
  <c r="D25" i="8" a="1"/>
  <c r="D25" i="8" s="1"/>
  <c r="F25" i="8" a="1"/>
  <c r="F25" i="8" s="1"/>
  <c r="G7" i="9" a="1"/>
  <c r="G7" i="9" s="1"/>
  <c r="E7" i="9" a="1"/>
  <c r="E7" i="9" s="1"/>
  <c r="D7" i="9" a="1"/>
  <c r="D7" i="9" s="1"/>
  <c r="H25" i="8" a="1"/>
  <c r="H25" i="8" s="1"/>
  <c r="C25" i="8" a="1"/>
  <c r="C25" i="8" s="1"/>
  <c r="C100" i="8" a="1"/>
  <c r="C100" i="8" s="1"/>
  <c r="F100" i="8" a="1"/>
  <c r="F100" i="8" s="1"/>
  <c r="G100" i="8" a="1"/>
  <c r="G100" i="8" s="1"/>
  <c r="D100" i="8" a="1"/>
  <c r="D100" i="8" s="1"/>
  <c r="H100" i="8" a="1"/>
  <c r="H100" i="8" s="1"/>
  <c r="H14" i="8" a="1"/>
  <c r="H14" i="8" s="1"/>
  <c r="G14" i="8" a="1"/>
  <c r="G14" i="8" s="1"/>
  <c r="F14" i="8" a="1"/>
  <c r="F14" i="8" s="1"/>
  <c r="E18" i="9" a="1"/>
  <c r="E18" i="9" s="1"/>
  <c r="F18" i="9" a="1"/>
  <c r="F18" i="9" s="1"/>
  <c r="G18" i="9" a="1"/>
  <c r="G18" i="9" s="1"/>
  <c r="C18" i="9" a="1"/>
  <c r="C18" i="9" s="1"/>
  <c r="C14" i="8" a="1"/>
  <c r="C14" i="8" s="1"/>
  <c r="D18" i="9" a="1"/>
  <c r="D18" i="9" s="1"/>
  <c r="H18" i="9" a="1"/>
  <c r="H18" i="9" s="1"/>
  <c r="D14" i="8" a="1"/>
  <c r="D14" i="8" s="1"/>
  <c r="F74" i="8" a="1"/>
  <c r="F74" i="8" s="1"/>
  <c r="H120" i="8" a="1"/>
  <c r="H120" i="8" s="1"/>
  <c r="E120" i="8" a="1"/>
  <c r="E120" i="8" s="1"/>
  <c r="H82" i="8" a="1"/>
  <c r="H82" i="8" s="1"/>
  <c r="E82" i="8" a="1"/>
  <c r="E82" i="8" s="1"/>
  <c r="G82" i="8" a="1"/>
  <c r="G82" i="8" s="1"/>
  <c r="D82" i="8" a="1"/>
  <c r="D82" i="8" s="1"/>
  <c r="F82" i="8" a="1"/>
  <c r="F82" i="8" s="1"/>
  <c r="C82" i="8" a="1"/>
  <c r="C82" i="8" s="1"/>
  <c r="G13" i="8" a="1"/>
  <c r="G13" i="8" s="1"/>
  <c r="E10" i="9" a="1"/>
  <c r="E10" i="9" s="1"/>
  <c r="D13" i="8" a="1"/>
  <c r="D13" i="8" s="1"/>
  <c r="C10" i="9" a="1"/>
  <c r="C10" i="9" s="1"/>
  <c r="H13" i="8" a="1"/>
  <c r="H13" i="8" s="1"/>
  <c r="G10" i="9" a="1"/>
  <c r="G10" i="9" s="1"/>
  <c r="D10" i="9" a="1"/>
  <c r="D10" i="9" s="1"/>
  <c r="H10" i="9" a="1"/>
  <c r="H10" i="9" s="1"/>
  <c r="E13" i="8" a="1"/>
  <c r="E13" i="8" s="1"/>
  <c r="F13" i="8" a="1"/>
  <c r="F13" i="8" s="1"/>
  <c r="C13" i="8" a="1"/>
  <c r="C13" i="8" s="1"/>
  <c r="H51" i="8" a="1"/>
  <c r="H51" i="8" s="1"/>
  <c r="F51" i="8" a="1"/>
  <c r="F51" i="8" s="1"/>
  <c r="C51" i="8" a="1"/>
  <c r="C51" i="8" s="1"/>
  <c r="E51" i="8" a="1"/>
  <c r="E51" i="8" s="1"/>
  <c r="G51" i="8" a="1"/>
  <c r="G51" i="8" s="1"/>
  <c r="E106" i="8" a="1"/>
  <c r="E106" i="8" s="1"/>
  <c r="F106" i="8" a="1"/>
  <c r="F106" i="8" s="1"/>
  <c r="H106" i="8" a="1"/>
  <c r="H106" i="8" s="1"/>
  <c r="G106" i="8" a="1"/>
  <c r="G106" i="8" s="1"/>
  <c r="D106" i="8" a="1"/>
  <c r="D106" i="8" s="1"/>
  <c r="C106" i="8" a="1"/>
  <c r="C106" i="8" s="1"/>
  <c r="F19" i="8" a="1"/>
  <c r="F19" i="8" s="1"/>
  <c r="D19" i="8" a="1"/>
  <c r="D19" i="8" s="1"/>
  <c r="H19" i="8" a="1"/>
  <c r="H19" i="8" s="1"/>
  <c r="G19" i="8" a="1"/>
  <c r="G19" i="8" s="1"/>
  <c r="G119" i="8" a="1"/>
  <c r="G119" i="8" s="1"/>
  <c r="C14" i="5" a="1"/>
  <c r="C14" i="5" s="1"/>
  <c r="D119" i="8" a="1"/>
  <c r="D119" i="8" s="1"/>
  <c r="F14" i="5" a="1"/>
  <c r="F14" i="5" s="1"/>
  <c r="G66" i="8" a="1"/>
  <c r="G66" i="8" s="1"/>
  <c r="E66" i="8" a="1"/>
  <c r="E66" i="8" s="1"/>
  <c r="C66" i="8" a="1"/>
  <c r="C66" i="8" s="1"/>
  <c r="D66" i="8" a="1"/>
  <c r="D66" i="8" s="1"/>
  <c r="F66" i="8" a="1"/>
  <c r="F66" i="8" s="1"/>
  <c r="H58" i="8" a="1"/>
  <c r="H58" i="8" s="1"/>
  <c r="D58" i="8" a="1"/>
  <c r="D58" i="8" s="1"/>
  <c r="F58" i="8" a="1"/>
  <c r="F58" i="8" s="1"/>
  <c r="C53" i="8" a="1"/>
  <c r="C53" i="8" s="1"/>
  <c r="G53" i="8" a="1"/>
  <c r="G53" i="8" s="1"/>
  <c r="G8" i="5" a="1"/>
  <c r="G8" i="5" s="1"/>
  <c r="E53" i="8" a="1"/>
  <c r="E53" i="8" s="1"/>
  <c r="H53" i="8" a="1"/>
  <c r="H53" i="8" s="1"/>
  <c r="H8" i="5" a="1"/>
  <c r="H8" i="5" s="1"/>
  <c r="D8" i="5" a="1"/>
  <c r="D8" i="5" s="1"/>
  <c r="E8" i="5" a="1"/>
  <c r="E8" i="5" s="1"/>
  <c r="C95" i="8" a="1"/>
  <c r="C95" i="8" s="1"/>
  <c r="E95" i="8" a="1"/>
  <c r="E95" i="8" s="1"/>
  <c r="E19" i="8" a="1"/>
  <c r="E19" i="8" s="1"/>
  <c r="D50" i="8" a="1"/>
  <c r="D50" i="8" s="1"/>
  <c r="E58" i="8" a="1"/>
  <c r="E58" i="8" s="1"/>
  <c r="F95" i="8" a="1"/>
  <c r="F95" i="8" s="1"/>
  <c r="H76" i="8" a="1"/>
  <c r="H76" i="8" s="1"/>
  <c r="C78" i="8" a="1"/>
  <c r="C78" i="8" s="1"/>
  <c r="F118" i="8" a="1"/>
  <c r="F118" i="8" s="1"/>
  <c r="G118" i="8" a="1"/>
  <c r="G118" i="8" s="1"/>
  <c r="E118" i="8" a="1"/>
  <c r="E118" i="8" s="1"/>
  <c r="C118" i="8" a="1"/>
  <c r="C118" i="8" s="1"/>
  <c r="D118" i="8" a="1"/>
  <c r="D118" i="8" s="1"/>
  <c r="H118" i="8" a="1"/>
  <c r="H118" i="8" s="1"/>
  <c r="G48" i="8" a="1"/>
  <c r="G48" i="8" s="1"/>
  <c r="E119" i="8" a="1"/>
  <c r="E119" i="8" s="1"/>
  <c r="F22" i="8" a="1"/>
  <c r="F22" i="8" s="1"/>
  <c r="E6" i="5" a="1"/>
  <c r="E6" i="5" s="1"/>
  <c r="H5" i="9" a="1"/>
  <c r="H5" i="9" s="1"/>
  <c r="C6" i="5" a="1"/>
  <c r="C6" i="5" s="1"/>
  <c r="G22" i="8" a="1"/>
  <c r="G22" i="8" s="1"/>
  <c r="E22" i="8" a="1"/>
  <c r="E22" i="8" s="1"/>
  <c r="D5" i="9" a="1"/>
  <c r="D5" i="9" s="1"/>
  <c r="D22" i="8" a="1"/>
  <c r="D22" i="8" s="1"/>
  <c r="D6" i="5" a="1"/>
  <c r="D6" i="5" s="1"/>
  <c r="E5" i="9" a="1"/>
  <c r="E5" i="9" s="1"/>
  <c r="H6" i="5" a="1"/>
  <c r="H6" i="5" s="1"/>
  <c r="G6" i="5" a="1"/>
  <c r="G6" i="5" s="1"/>
  <c r="F5" i="9" a="1"/>
  <c r="F5" i="9" s="1"/>
  <c r="C5" i="9" a="1"/>
  <c r="C5" i="9" s="1"/>
  <c r="C22" i="8" a="1"/>
  <c r="C22" i="8" s="1"/>
  <c r="F6" i="5" a="1"/>
  <c r="F6" i="5" s="1"/>
  <c r="H22" i="8" a="1"/>
  <c r="H22" i="8" s="1"/>
  <c r="C39" i="8" a="1"/>
  <c r="C39" i="8" s="1"/>
  <c r="D14" i="5" a="1"/>
  <c r="D14" i="5" s="1"/>
  <c r="D121" i="8" a="1"/>
  <c r="D121" i="8" s="1"/>
  <c r="E67" i="8" a="1"/>
  <c r="E67" i="8" s="1"/>
  <c r="H67" i="8" a="1"/>
  <c r="H67" i="8" s="1"/>
  <c r="C67" i="8" a="1"/>
  <c r="C67" i="8" s="1"/>
  <c r="G67" i="8" a="1"/>
  <c r="G67" i="8" s="1"/>
  <c r="D67" i="8" a="1"/>
  <c r="D67" i="8" s="1"/>
  <c r="F67" i="8" a="1"/>
  <c r="F67" i="8" s="1"/>
  <c r="F37" i="8" a="1"/>
  <c r="F37" i="8" s="1"/>
  <c r="H39" i="8" a="1"/>
  <c r="H39" i="8" s="1"/>
  <c r="H119" i="8" a="1"/>
  <c r="H119" i="8" s="1"/>
  <c r="F29" i="8" a="1"/>
  <c r="F29" i="8" s="1"/>
  <c r="E14" i="8" a="1"/>
  <c r="E14" i="8" s="1"/>
  <c r="C12" i="9" a="1"/>
  <c r="C12" i="9" s="1"/>
  <c r="D12" i="9" a="1"/>
  <c r="D12" i="9" s="1"/>
  <c r="F12" i="9" a="1"/>
  <c r="F12" i="9" s="1"/>
  <c r="D23" i="8" a="1"/>
  <c r="D23" i="8" s="1"/>
  <c r="H23" i="8" a="1"/>
  <c r="H23" i="8" s="1"/>
  <c r="C23" i="8" a="1"/>
  <c r="C23" i="8" s="1"/>
  <c r="H12" i="9" a="1"/>
  <c r="H12" i="9" s="1"/>
  <c r="F23" i="8" a="1"/>
  <c r="F23" i="8" s="1"/>
  <c r="G23" i="8" a="1"/>
  <c r="G23" i="8" s="1"/>
  <c r="F97" i="8" a="1"/>
  <c r="F97" i="8" s="1"/>
  <c r="D39" i="8" a="1"/>
  <c r="D39" i="8" s="1"/>
  <c r="C17" i="8" a="1"/>
  <c r="C17" i="8" s="1"/>
  <c r="C8" i="5" a="1"/>
  <c r="C8" i="5" s="1"/>
  <c r="G85" i="8" a="1"/>
  <c r="G85" i="8" s="1"/>
  <c r="C79" i="8" a="1"/>
  <c r="C79" i="8" s="1"/>
  <c r="D51" i="8" a="1"/>
  <c r="D51" i="8" s="1"/>
  <c r="H99" i="8" a="1"/>
  <c r="H99" i="8" s="1"/>
  <c r="E10" i="5" a="1"/>
  <c r="E10" i="5" s="1"/>
  <c r="E70" i="8" a="1"/>
  <c r="E70" i="8" s="1"/>
  <c r="D70" i="8" a="1"/>
  <c r="D70" i="8" s="1"/>
  <c r="F70" i="8" a="1"/>
  <c r="F70" i="8" s="1"/>
  <c r="F10" i="5" a="1"/>
  <c r="F10" i="5" s="1"/>
  <c r="C70" i="8" a="1"/>
  <c r="C70" i="8" s="1"/>
  <c r="H10" i="5" a="1"/>
  <c r="H10" i="5" s="1"/>
  <c r="H70" i="8" a="1"/>
  <c r="H70" i="8" s="1"/>
  <c r="C10" i="5" a="1"/>
  <c r="C10" i="5" s="1"/>
  <c r="E40" i="8" a="1"/>
  <c r="E40" i="8" s="1"/>
  <c r="F40" i="8" a="1"/>
  <c r="F40" i="8" s="1"/>
  <c r="D40" i="8" a="1"/>
  <c r="D40" i="8" s="1"/>
  <c r="G40" i="8" a="1"/>
  <c r="G40" i="8" s="1"/>
  <c r="H40" i="8" a="1"/>
  <c r="H40" i="8" s="1"/>
  <c r="H7" i="9" a="1"/>
  <c r="H7" i="9" s="1"/>
  <c r="D105" i="8" a="1"/>
  <c r="D105" i="8" s="1"/>
  <c r="H123" i="8" a="1"/>
  <c r="H123" i="8" s="1"/>
  <c r="H66" i="8" a="1"/>
  <c r="H66" i="8" s="1"/>
  <c r="E28" i="8" a="1"/>
  <c r="E28" i="8" s="1"/>
  <c r="G96" i="8" a="1"/>
  <c r="G96" i="8" s="1"/>
  <c r="F46" i="8" a="1"/>
  <c r="F46" i="8" s="1"/>
  <c r="C46" i="8" a="1"/>
  <c r="C46" i="8" s="1"/>
  <c r="G46" i="8" a="1"/>
  <c r="G46" i="8" s="1"/>
  <c r="D46" i="8" a="1"/>
  <c r="D46" i="8" s="1"/>
  <c r="E56" i="8" a="1"/>
  <c r="E56" i="8" s="1"/>
  <c r="D56" i="8" a="1"/>
  <c r="D56" i="8" s="1"/>
  <c r="H56" i="8" a="1"/>
  <c r="H56" i="8" s="1"/>
  <c r="F56" i="8" a="1"/>
  <c r="F56" i="8" s="1"/>
  <c r="C56" i="8" a="1"/>
  <c r="C56" i="8" s="1"/>
  <c r="G56" i="8" a="1"/>
  <c r="G56" i="8" s="1"/>
  <c r="C109" i="8" a="1"/>
  <c r="C109" i="8" s="1"/>
  <c r="F109" i="8" a="1"/>
  <c r="F109" i="8" s="1"/>
  <c r="D13" i="5" a="1"/>
  <c r="D13" i="5" s="1"/>
  <c r="H109" i="8" a="1"/>
  <c r="H109" i="8" s="1"/>
  <c r="F13" i="5" a="1"/>
  <c r="F13" i="5" s="1"/>
  <c r="E109" i="8" a="1"/>
  <c r="E109" i="8" s="1"/>
  <c r="E13" i="5" a="1"/>
  <c r="E13" i="5" s="1"/>
  <c r="G109" i="8" a="1"/>
  <c r="G109" i="8" s="1"/>
  <c r="D109" i="8" a="1"/>
  <c r="D109" i="8" s="1"/>
  <c r="C13" i="5" a="1"/>
  <c r="C13" i="5" s="1"/>
  <c r="F16" i="8" a="1"/>
  <c r="F16" i="8" s="1"/>
  <c r="C16" i="8" a="1"/>
  <c r="C16" i="8" s="1"/>
  <c r="E16" i="8" a="1"/>
  <c r="E16" i="8" s="1"/>
  <c r="D16" i="8" a="1"/>
  <c r="D16" i="8" s="1"/>
  <c r="H16" i="8" a="1"/>
  <c r="H16" i="8" s="1"/>
  <c r="H50" i="8" a="1"/>
  <c r="H50" i="8" s="1"/>
  <c r="D11" i="5" a="1"/>
  <c r="D11" i="5" s="1"/>
  <c r="G57" i="8" a="1"/>
  <c r="G57" i="8" s="1"/>
  <c r="H95" i="8" a="1"/>
  <c r="H95" i="8" s="1"/>
  <c r="G5" i="9" a="1"/>
  <c r="G5" i="9" s="1"/>
  <c r="E46" i="8" a="1"/>
  <c r="E46" i="8" s="1"/>
  <c r="G10" i="5" a="1"/>
  <c r="G10" i="5" s="1"/>
  <c r="H44" i="8" a="1"/>
  <c r="H44" i="8" s="1"/>
  <c r="G114" i="8" a="1"/>
  <c r="G114" i="8" s="1"/>
  <c r="H114" i="8" a="1"/>
  <c r="H114" i="8" s="1"/>
  <c r="F114" i="8" a="1"/>
  <c r="F114" i="8" s="1"/>
  <c r="E114" i="8" a="1"/>
  <c r="E114" i="8" s="1"/>
  <c r="D114" i="8" a="1"/>
  <c r="D114" i="8" s="1"/>
  <c r="C114" i="8" a="1"/>
  <c r="C114" i="8" s="1"/>
  <c r="F123" i="8" a="1"/>
  <c r="F123" i="8" s="1"/>
  <c r="G123" i="8" a="1"/>
  <c r="G123" i="8" s="1"/>
  <c r="C123" i="8" a="1"/>
  <c r="C123" i="8" s="1"/>
  <c r="E123" i="8" a="1"/>
  <c r="E123" i="8" s="1"/>
  <c r="C96" i="8" a="1"/>
  <c r="C96" i="8" s="1"/>
  <c r="D96" i="8" a="1"/>
  <c r="D96" i="8" s="1"/>
  <c r="F96" i="8" a="1"/>
  <c r="F96" i="8" s="1"/>
  <c r="H96" i="8" a="1"/>
  <c r="H96" i="8" s="1"/>
  <c r="E37" i="8" a="1"/>
  <c r="E37" i="8" s="1"/>
  <c r="H37" i="8" a="1"/>
  <c r="H37" i="8" s="1"/>
  <c r="G37" i="8" a="1"/>
  <c r="G37" i="8" s="1"/>
  <c r="D8" i="8" a="1"/>
  <c r="D8" i="8" s="1"/>
  <c r="F8" i="8" a="1"/>
  <c r="F8" i="8" s="1"/>
  <c r="G8" i="8" a="1"/>
  <c r="G8" i="8" s="1"/>
  <c r="C8" i="8" a="1"/>
  <c r="C8" i="8" s="1"/>
  <c r="F12" i="8" a="1"/>
  <c r="F12" i="8" s="1"/>
  <c r="H12" i="8" a="1"/>
  <c r="H12" i="8" s="1"/>
  <c r="D12" i="8" a="1"/>
  <c r="D12" i="8" s="1"/>
  <c r="G12" i="8" a="1"/>
  <c r="G12" i="8" s="1"/>
  <c r="C12" i="8" a="1"/>
  <c r="C12" i="8" s="1"/>
  <c r="H8" i="9" a="1"/>
  <c r="H8" i="9" s="1"/>
  <c r="D28" i="8" a="1"/>
  <c r="D28" i="8" s="1"/>
  <c r="H105" i="8" a="1"/>
  <c r="H105" i="8" s="1"/>
  <c r="G12" i="5" a="1"/>
  <c r="G12" i="5" s="1"/>
  <c r="F12" i="5" a="1"/>
  <c r="F12" i="5" s="1"/>
  <c r="F105" i="8" a="1"/>
  <c r="F105" i="8" s="1"/>
  <c r="D12" i="5" a="1"/>
  <c r="D12" i="5" s="1"/>
  <c r="C105" i="8" a="1"/>
  <c r="C105" i="8" s="1"/>
  <c r="G105" i="8" a="1"/>
  <c r="G105" i="8" s="1"/>
  <c r="E12" i="5" a="1"/>
  <c r="E12" i="5" s="1"/>
  <c r="C12" i="5" a="1"/>
  <c r="C12" i="5" s="1"/>
  <c r="D72" i="8" a="1"/>
  <c r="D72" i="8" s="1"/>
  <c r="F72" i="8" a="1"/>
  <c r="F72" i="8" s="1"/>
  <c r="G72" i="8" a="1"/>
  <c r="G72" i="8" s="1"/>
  <c r="E72" i="8" a="1"/>
  <c r="E72" i="8" s="1"/>
  <c r="C72" i="8" a="1"/>
  <c r="C72" i="8" s="1"/>
  <c r="H72" i="8" a="1"/>
  <c r="H72" i="8" s="1"/>
  <c r="F71" i="8" a="1"/>
  <c r="F71" i="8" s="1"/>
  <c r="E71" i="8" a="1"/>
  <c r="E71" i="8" s="1"/>
  <c r="C71" i="8" a="1"/>
  <c r="C71" i="8" s="1"/>
  <c r="H71" i="8" a="1"/>
  <c r="H71" i="8" s="1"/>
  <c r="D71" i="8" a="1"/>
  <c r="D71" i="8" s="1"/>
  <c r="G71" i="8" a="1"/>
  <c r="G71" i="8" s="1"/>
  <c r="E112" i="8" a="1"/>
  <c r="E112" i="8" s="1"/>
  <c r="H112" i="8" a="1"/>
  <c r="H112" i="8" s="1"/>
  <c r="D112" i="8" a="1"/>
  <c r="D112" i="8" s="1"/>
  <c r="F112" i="8" a="1"/>
  <c r="F112" i="8" s="1"/>
  <c r="C112" i="8" a="1"/>
  <c r="C112" i="8" s="1"/>
  <c r="H97" i="8" a="1"/>
  <c r="H97" i="8" s="1"/>
  <c r="D97" i="8" a="1"/>
  <c r="D97" i="8" s="1"/>
  <c r="D57" i="8" a="1"/>
  <c r="D57" i="8" s="1"/>
  <c r="F80" i="8" a="1"/>
  <c r="F80" i="8" s="1"/>
  <c r="G11" i="5" a="1"/>
  <c r="G11" i="5" s="1"/>
  <c r="H11" i="5" a="1"/>
  <c r="H11" i="5" s="1"/>
  <c r="E80" i="8" a="1"/>
  <c r="E80" i="8" s="1"/>
  <c r="D80" i="8" a="1"/>
  <c r="D80" i="8" s="1"/>
  <c r="H80" i="8" a="1"/>
  <c r="H80" i="8" s="1"/>
  <c r="C11" i="5" a="1"/>
  <c r="C11" i="5" s="1"/>
  <c r="E11" i="5" a="1"/>
  <c r="E11" i="5" s="1"/>
  <c r="G80" i="8" a="1"/>
  <c r="G80" i="8" s="1"/>
  <c r="C80" i="8" a="1"/>
  <c r="C80" i="8" s="1"/>
  <c r="H35" i="8" a="1"/>
  <c r="H35" i="8" s="1"/>
  <c r="C35" i="8" a="1"/>
  <c r="C35" i="8" s="1"/>
  <c r="D35" i="8" a="1"/>
  <c r="D35" i="8" s="1"/>
  <c r="G44" i="8" a="1"/>
  <c r="G44" i="8" s="1"/>
  <c r="H55" i="8" a="1"/>
  <c r="H55" i="8" s="1"/>
  <c r="E55" i="8" a="1"/>
  <c r="E55" i="8" s="1"/>
  <c r="F55" i="8" a="1"/>
  <c r="F55" i="8" s="1"/>
  <c r="G55" i="8" a="1"/>
  <c r="G55" i="8" s="1"/>
  <c r="D55" i="8" a="1"/>
  <c r="D55" i="8" s="1"/>
  <c r="D95" i="8" a="1"/>
  <c r="D95" i="8" s="1"/>
  <c r="D78" i="8" a="1"/>
  <c r="D78" i="8" s="1"/>
  <c r="D10" i="5" a="1"/>
  <c r="D10" i="5" s="1"/>
  <c r="E23" i="8" a="1"/>
  <c r="E23" i="8" s="1"/>
  <c r="C19" i="8" a="1"/>
  <c r="C19" i="8" s="1"/>
  <c r="G25" i="8" a="1"/>
  <c r="G25" i="8" s="1"/>
  <c r="E99" i="8" a="1"/>
  <c r="E99" i="8" s="1"/>
  <c r="H28" i="8" a="1"/>
  <c r="H28" i="8" s="1"/>
  <c r="G74" i="8" a="1"/>
  <c r="G74" i="8" s="1"/>
  <c r="H11" i="9" a="1"/>
  <c r="H11" i="9" s="1"/>
  <c r="D103" i="8" a="1"/>
  <c r="D103" i="8" s="1"/>
  <c r="E30" i="8" a="1"/>
  <c r="E30" i="8" s="1"/>
  <c r="G59" i="8" a="1"/>
  <c r="G59" i="8" s="1"/>
  <c r="H4" i="5" a="1"/>
  <c r="H4" i="5" s="1"/>
  <c r="H27" i="8" a="1"/>
  <c r="H27" i="8" s="1"/>
  <c r="E121" i="8" a="1"/>
  <c r="E121" i="8" s="1"/>
  <c r="H9" i="9" a="1"/>
  <c r="H9" i="9" s="1"/>
  <c r="C90" i="8" a="1"/>
  <c r="C90" i="8" s="1"/>
  <c r="H15" i="8" a="1"/>
  <c r="H15" i="8" s="1"/>
  <c r="F10" i="8" a="1"/>
  <c r="F10" i="8" s="1"/>
  <c r="H41" i="8" a="1"/>
  <c r="H41" i="8" s="1"/>
  <c r="D83" i="8" a="1"/>
  <c r="D83" i="8" s="1"/>
  <c r="D81" i="8" a="1"/>
  <c r="D81" i="8" s="1"/>
  <c r="C9" i="9" a="1"/>
  <c r="C9" i="9" s="1"/>
  <c r="F122" i="8" a="1"/>
  <c r="F122" i="8" s="1"/>
  <c r="D29" i="8" a="1"/>
  <c r="D29" i="8" s="1"/>
  <c r="G4" i="9" a="1"/>
  <c r="G4" i="9" s="1"/>
  <c r="F85" i="8" a="1"/>
  <c r="F85" i="8" s="1"/>
  <c r="G103" i="8" a="1"/>
  <c r="G103" i="8" s="1"/>
  <c r="H77" i="8" a="1"/>
  <c r="H77" i="8" s="1"/>
  <c r="F4" i="5" a="1"/>
  <c r="F4" i="5" s="1"/>
  <c r="D90" i="8" a="1"/>
  <c r="D90" i="8" s="1"/>
  <c r="G5" i="5" a="1"/>
  <c r="G5" i="5" s="1"/>
  <c r="G10" i="8" a="1"/>
  <c r="G10" i="8" s="1"/>
  <c r="F7" i="5" a="1"/>
  <c r="F7" i="5" s="1"/>
  <c r="H13" i="9" a="1"/>
  <c r="H13" i="9" s="1"/>
  <c r="F57" i="8" a="1"/>
  <c r="F57" i="8" s="1"/>
  <c r="C17" i="9" a="1"/>
  <c r="C17" i="9" s="1"/>
  <c r="F75" i="8" a="1"/>
  <c r="F75" i="8" s="1"/>
  <c r="E8" i="8" a="1"/>
  <c r="E8" i="8" s="1"/>
  <c r="D32" i="8" a="1"/>
  <c r="D32" i="8" s="1"/>
  <c r="C30" i="8" a="1"/>
  <c r="C30" i="8" s="1"/>
  <c r="G11" i="8" a="1"/>
  <c r="G11" i="8" s="1"/>
  <c r="E111" i="8" a="1"/>
  <c r="E111" i="8" s="1"/>
  <c r="H43" i="8" a="1"/>
  <c r="H43" i="8" s="1"/>
  <c r="E38" i="8" a="1"/>
  <c r="E38" i="8" s="1"/>
  <c r="E4" i="5" a="1"/>
  <c r="E4" i="5" s="1"/>
  <c r="G27" i="8" a="1"/>
  <c r="G27" i="8" s="1"/>
  <c r="F17" i="9" a="1"/>
  <c r="F17" i="9" s="1"/>
  <c r="C7" i="5" a="1"/>
  <c r="C7" i="5" s="1"/>
  <c r="H5" i="5" a="1"/>
  <c r="H5" i="5" s="1"/>
  <c r="C10" i="8" a="1"/>
  <c r="C10" i="8" s="1"/>
  <c r="C41" i="8" a="1"/>
  <c r="C41" i="8" s="1"/>
  <c r="H47" i="8" a="1"/>
  <c r="H47" i="8" s="1"/>
  <c r="C44" i="8" a="1"/>
  <c r="C44" i="8" s="1"/>
  <c r="D17" i="8" a="1"/>
  <c r="D17" i="8" s="1"/>
  <c r="H94" i="8" a="1"/>
  <c r="H94" i="8" s="1"/>
  <c r="G99" i="8" a="1"/>
  <c r="G99" i="8" s="1"/>
  <c r="G9" i="5" a="1"/>
  <c r="G9" i="5" s="1"/>
  <c r="E79" i="8" a="1"/>
  <c r="E79" i="8" s="1"/>
  <c r="F49" i="8" a="1"/>
  <c r="F49" i="8" s="1"/>
  <c r="F111" i="8" a="1"/>
  <c r="F111" i="8" s="1"/>
  <c r="G43" i="8" a="1"/>
  <c r="G43" i="8" s="1"/>
  <c r="C57" i="8" a="1"/>
  <c r="C57" i="8" s="1"/>
  <c r="G4" i="5" a="1"/>
  <c r="G4" i="5" s="1"/>
  <c r="G17" i="8" a="1"/>
  <c r="G17" i="8" s="1"/>
  <c r="G75" i="8" a="1"/>
  <c r="G75" i="8" s="1"/>
  <c r="G17" i="9" a="1"/>
  <c r="G17" i="9" s="1"/>
  <c r="F41" i="8" a="1"/>
  <c r="F41" i="8" s="1"/>
  <c r="H91" i="8" a="1"/>
  <c r="H91" i="8" s="1"/>
  <c r="D10" i="8" a="1"/>
  <c r="D10" i="8" s="1"/>
  <c r="C47" i="8" a="1"/>
  <c r="C47" i="8" s="1"/>
  <c r="C63" i="8" a="1"/>
  <c r="C63" i="8" s="1"/>
  <c r="D89" i="8" a="1"/>
  <c r="D89" i="8" s="1"/>
  <c r="H11" i="8" a="1"/>
  <c r="H11" i="8" s="1"/>
  <c r="F119" i="8" a="1"/>
  <c r="F119" i="8" s="1"/>
  <c r="D120" i="8" a="1"/>
  <c r="D120" i="8" s="1"/>
  <c r="D30" i="8" a="1"/>
  <c r="D30" i="8" s="1"/>
  <c r="D73" i="8" a="1"/>
  <c r="D73" i="8" s="1"/>
  <c r="H85" i="8" a="1"/>
  <c r="H85" i="8" s="1"/>
  <c r="D86" i="8" a="1"/>
  <c r="D86" i="8" s="1"/>
  <c r="C24" i="8" a="1"/>
  <c r="C24" i="8" s="1"/>
  <c r="D43" i="8" a="1"/>
  <c r="D43" i="8" s="1"/>
  <c r="F89" i="8" a="1"/>
  <c r="F89" i="8" s="1"/>
  <c r="G122" i="8" a="1"/>
  <c r="G122" i="8" s="1"/>
  <c r="F59" i="8" a="1"/>
  <c r="F59" i="8" s="1"/>
  <c r="H73" i="8" a="1"/>
  <c r="H73" i="8" s="1"/>
  <c r="G78" i="8" a="1"/>
  <c r="G78" i="8" s="1"/>
  <c r="E97" i="8" a="1"/>
  <c r="E97" i="8" s="1"/>
  <c r="F79" i="8" a="1"/>
  <c r="F79" i="8" s="1"/>
  <c r="E49" i="8" a="1"/>
  <c r="E49" i="8" s="1"/>
  <c r="G39" i="8" a="1"/>
  <c r="G39" i="8" s="1"/>
  <c r="D75" i="8" a="1"/>
  <c r="D75" i="8" s="1"/>
  <c r="G94" i="8" a="1"/>
  <c r="G94" i="8" s="1"/>
  <c r="G35" i="8" a="1"/>
  <c r="G35" i="8" s="1"/>
  <c r="F101" i="8" a="1"/>
  <c r="F101" i="8" s="1"/>
  <c r="D4" i="9" a="1"/>
  <c r="D4" i="9" s="1"/>
  <c r="E92" i="8" a="1"/>
  <c r="E92" i="8" s="1"/>
  <c r="H18" i="8" a="1"/>
  <c r="H18" i="8" s="1"/>
  <c r="G36" i="8" a="1"/>
  <c r="G36" i="8" s="1"/>
  <c r="H29" i="8" a="1"/>
  <c r="H29" i="8" s="1"/>
  <c r="F120" i="8" a="1"/>
  <c r="F120" i="8" s="1"/>
  <c r="D52" i="8" a="1"/>
  <c r="D52" i="8" s="1"/>
  <c r="D17" i="9" a="1"/>
  <c r="D17" i="9" s="1"/>
  <c r="E93" i="8" a="1"/>
  <c r="E93" i="8" s="1"/>
  <c r="F28" i="8" a="1"/>
  <c r="F28" i="8" s="1"/>
  <c r="D74" i="8" a="1"/>
  <c r="D74" i="8" s="1"/>
  <c r="G6" i="9" a="1"/>
  <c r="G6" i="9" s="1"/>
  <c r="F35" i="8" a="1"/>
  <c r="F35" i="8" s="1"/>
  <c r="E33" i="8" a="1"/>
  <c r="E33" i="8" s="1"/>
  <c r="H79" i="8" a="1"/>
  <c r="H79" i="8" s="1"/>
  <c r="G49" i="8" a="1"/>
  <c r="G49" i="8" s="1"/>
  <c r="G111" i="8" a="1"/>
  <c r="G111" i="8" s="1"/>
  <c r="F43" i="8" a="1"/>
  <c r="F43" i="8" s="1"/>
  <c r="C92" i="8" a="1"/>
  <c r="C92" i="8" s="1"/>
  <c r="C4" i="5" a="1"/>
  <c r="C4" i="5" s="1"/>
  <c r="D59" i="8" a="1"/>
  <c r="D59" i="8" s="1"/>
  <c r="F9" i="9" a="1"/>
  <c r="F9" i="9" s="1"/>
  <c r="G38" i="8" a="1"/>
  <c r="G38" i="8" s="1"/>
  <c r="H121" i="8" a="1"/>
  <c r="H121" i="8" s="1"/>
  <c r="G42" i="8" a="1"/>
  <c r="G42" i="8" s="1"/>
  <c r="E91" i="8" a="1"/>
  <c r="E91" i="8" s="1"/>
  <c r="C5" i="5" a="1"/>
  <c r="C5" i="5" s="1"/>
  <c r="E96" i="8" a="1"/>
  <c r="E96" i="8" s="1"/>
  <c r="D63" i="8" a="1"/>
  <c r="D63" i="8" s="1"/>
  <c r="G16" i="8" a="1"/>
  <c r="G16" i="8" s="1"/>
  <c r="D6" i="9" a="1"/>
  <c r="D6" i="9" s="1"/>
  <c r="F103" i="8" a="1"/>
  <c r="F103" i="8" s="1"/>
  <c r="C101" i="8" a="1"/>
  <c r="C101" i="8" s="1"/>
  <c r="C73" i="8" a="1"/>
  <c r="C73" i="8" s="1"/>
  <c r="F104" i="8" a="1"/>
  <c r="F104" i="8" s="1"/>
  <c r="G93" i="8" a="1"/>
  <c r="G93" i="8" s="1"/>
  <c r="G97" i="8" a="1"/>
  <c r="G97" i="8" s="1"/>
  <c r="C86" i="8" a="1"/>
  <c r="C86" i="8" s="1"/>
  <c r="H89" i="8" a="1"/>
  <c r="H89" i="8" s="1"/>
  <c r="C9" i="5" a="1"/>
  <c r="C9" i="5" s="1"/>
  <c r="F73" i="8" a="1"/>
  <c r="F73" i="8" s="1"/>
  <c r="G13" i="9" a="1"/>
  <c r="G13" i="9" s="1"/>
  <c r="C38" i="8" a="1"/>
  <c r="C38" i="8" s="1"/>
  <c r="E75" i="8" a="1"/>
  <c r="E75" i="8" s="1"/>
  <c r="F94" i="8" a="1"/>
  <c r="F94" i="8" s="1"/>
  <c r="H14" i="5" a="1"/>
  <c r="H14" i="5" s="1"/>
  <c r="H6" i="9" a="1"/>
  <c r="H6" i="9" s="1"/>
  <c r="E4" i="9" a="1"/>
  <c r="E4" i="9" s="1"/>
  <c r="D101" i="8" a="1"/>
  <c r="D101" i="8" s="1"/>
  <c r="F18" i="8" a="1"/>
  <c r="F18" i="8" s="1"/>
  <c r="H36" i="8" a="1"/>
  <c r="H36" i="8" s="1"/>
  <c r="F99" i="8" a="1"/>
  <c r="F99" i="8" s="1"/>
  <c r="C120" i="8" a="1"/>
  <c r="C120" i="8" s="1"/>
  <c r="E9" i="9" a="1"/>
  <c r="E9" i="9" s="1"/>
  <c r="C28" i="8" a="1"/>
  <c r="C28" i="8" s="1"/>
  <c r="C74" i="8" a="1"/>
  <c r="C74" i="8" s="1"/>
  <c r="H32" i="8" a="1"/>
  <c r="H32" i="8" s="1"/>
  <c r="H38" i="8" a="1"/>
  <c r="H38" i="8" s="1"/>
  <c r="E14" i="5" a="1"/>
  <c r="E14" i="5" s="1"/>
  <c r="G33" i="8" a="1"/>
  <c r="G33" i="8" s="1"/>
  <c r="F92" i="8" a="1"/>
  <c r="F92" i="8" s="1"/>
  <c r="D4" i="5" a="1"/>
  <c r="D4" i="5" s="1"/>
  <c r="G9" i="9" a="1"/>
  <c r="G9" i="9" s="1"/>
  <c r="C8" i="9" a="1"/>
  <c r="C8" i="9" s="1"/>
  <c r="F42" i="8" a="1"/>
  <c r="F42" i="8" s="1"/>
  <c r="G91" i="8" a="1"/>
  <c r="G91" i="8" s="1"/>
  <c r="F15" i="8" a="1"/>
  <c r="F15" i="8" s="1"/>
  <c r="G7" i="5" a="1"/>
  <c r="G7" i="5" s="1"/>
  <c r="G83" i="8" a="1"/>
  <c r="G83" i="8" s="1"/>
  <c r="G63" i="8" a="1"/>
  <c r="G63" i="8" s="1"/>
  <c r="C49" i="8" a="1"/>
  <c r="C49" i="8" s="1"/>
  <c r="C121" i="8" a="1"/>
  <c r="C121" i="8" s="1"/>
  <c r="D9" i="5" a="1"/>
  <c r="D9" i="5" s="1"/>
  <c r="G61" i="8" a="1"/>
  <c r="G61" i="8" s="1"/>
  <c r="C99" i="8" a="1"/>
  <c r="C99" i="8" s="1"/>
  <c r="C11" i="9" a="1"/>
  <c r="C11" i="9" s="1"/>
  <c r="C60" i="8" a="1"/>
  <c r="C60" i="8" s="1"/>
  <c r="G77" i="8" a="1"/>
  <c r="G77" i="8" s="1"/>
  <c r="H59" i="8" a="1"/>
  <c r="H59" i="8" s="1"/>
  <c r="E73" i="8" a="1"/>
  <c r="E73" i="8" s="1"/>
  <c r="F8" i="9" a="1"/>
  <c r="F8" i="9" s="1"/>
  <c r="C94" i="8" a="1"/>
  <c r="C94" i="8" s="1"/>
  <c r="D36" i="8" a="1"/>
  <c r="D36" i="8" s="1"/>
  <c r="F13" i="9" a="1"/>
  <c r="F13" i="9" s="1"/>
  <c r="F27" i="8" a="1"/>
  <c r="F27" i="8" s="1"/>
  <c r="D18" i="8" a="1"/>
  <c r="D18" i="8" s="1"/>
  <c r="F36" i="8" a="1"/>
  <c r="F36" i="8" s="1"/>
  <c r="D99" i="8" a="1"/>
  <c r="D99" i="8" s="1"/>
  <c r="C93" i="8" a="1"/>
  <c r="C93" i="8" s="1"/>
  <c r="G8" i="9" a="1"/>
  <c r="G8" i="9" s="1"/>
  <c r="D49" i="8" a="1"/>
  <c r="D49" i="8" s="1"/>
  <c r="G28" i="8" a="1"/>
  <c r="G28" i="8" s="1"/>
  <c r="H74" i="8" a="1"/>
  <c r="H74" i="8" s="1"/>
  <c r="F30" i="8" a="1"/>
  <c r="F30" i="8" s="1"/>
  <c r="C85" i="8" a="1"/>
  <c r="C85" i="8" s="1"/>
  <c r="E17" i="9" a="1"/>
  <c r="E17" i="9" s="1"/>
  <c r="D33" i="8" a="1"/>
  <c r="D33" i="8" s="1"/>
  <c r="H103" i="8" a="1"/>
  <c r="H103" i="8" s="1"/>
  <c r="C77" i="8" a="1"/>
  <c r="C77" i="8" s="1"/>
  <c r="H30" i="8" a="1"/>
  <c r="H30" i="8" s="1"/>
  <c r="D8" i="9" a="1"/>
  <c r="D8" i="9" s="1"/>
  <c r="D111" i="8" a="1"/>
  <c r="D111" i="8" s="1"/>
  <c r="G24" i="8" a="1"/>
  <c r="G24" i="8" s="1"/>
  <c r="F91" i="8" a="1"/>
  <c r="F91" i="8" s="1"/>
  <c r="G15" i="8" a="1"/>
  <c r="G15" i="8" s="1"/>
  <c r="G41" i="8" a="1"/>
  <c r="G41" i="8" s="1"/>
  <c r="E83" i="8" a="1"/>
  <c r="E83" i="8" s="1"/>
  <c r="E63" i="8" a="1"/>
  <c r="E63" i="8" s="1"/>
  <c r="F4" i="9" a="1"/>
  <c r="F4" i="9" s="1"/>
  <c r="F24" i="8" a="1"/>
  <c r="F24" i="8" s="1"/>
  <c r="D11" i="9" a="1"/>
  <c r="D11" i="9" s="1"/>
  <c r="H9" i="5" a="1"/>
  <c r="H9" i="5" s="1"/>
  <c r="E8" i="9" a="1"/>
  <c r="E8" i="9" s="1"/>
  <c r="D91" i="8" a="1"/>
  <c r="D91" i="8" s="1"/>
  <c r="G11" i="9" a="1"/>
  <c r="G11" i="9" s="1"/>
  <c r="G60" i="8" a="1"/>
  <c r="G60" i="8" s="1"/>
  <c r="G9" i="8" a="1"/>
  <c r="G9" i="8" s="1"/>
  <c r="C59" i="8" a="1"/>
  <c r="C59" i="8" s="1"/>
  <c r="C16" i="9" a="1"/>
  <c r="C16" i="9" s="1"/>
  <c r="E39" i="8" a="1"/>
  <c r="E39" i="8" s="1"/>
  <c r="E11" i="9" a="1"/>
  <c r="E11" i="9" s="1"/>
  <c r="H93" i="8" a="1"/>
  <c r="H93" i="8" s="1"/>
  <c r="E74" i="8" a="1"/>
  <c r="E74" i="8" s="1"/>
  <c r="G16" i="9" a="1"/>
  <c r="G16" i="9" s="1"/>
  <c r="D77" i="8" a="1"/>
  <c r="D77" i="8" s="1"/>
  <c r="H7" i="5" a="1"/>
  <c r="H7" i="5" s="1"/>
  <c r="F83" i="8" a="1"/>
  <c r="F83" i="8" s="1"/>
  <c r="F5" i="5" a="1"/>
  <c r="F5"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92409E-12EF-4A40-B9EA-E96F9FADE0AF}" keepAlive="1" name="Query - stock_analysis" description="Connection to the 'stock_analysis' query in the workbook." type="5" refreshedVersion="8" background="1" saveData="1">
    <dbPr connection="Provider=Microsoft.Mashup.OleDb.1;Data Source=$Workbook$;Location=stock_analysis;Extended Properties=&quot;&quot;" command="SELECT * FROM [stock_analysi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<sst xmlns="http://schemas.openxmlformats.org/spreadsheetml/2006/main" count="9696" uniqueCount="4026">
  <si>
    <t>Stock</t>
  </si>
  <si>
    <t>Sector</t>
  </si>
  <si>
    <t>Industry</t>
  </si>
  <si>
    <t>Beta_Daily</t>
  </si>
  <si>
    <t>Beta_Weekly</t>
  </si>
  <si>
    <t>Beta_Monthly</t>
  </si>
  <si>
    <t>Interest_Coverage_Ratio</t>
  </si>
  <si>
    <t>Market_Cap_Cr</t>
  </si>
  <si>
    <t>Total_Debt_Cr</t>
  </si>
  <si>
    <t>Total_Cash_Cr</t>
  </si>
  <si>
    <t>Basic Materials</t>
  </si>
  <si>
    <t>Other Industrial Metals &amp; Mining</t>
  </si>
  <si>
    <t>Financial Services</t>
  </si>
  <si>
    <t>Capital Markets</t>
  </si>
  <si>
    <t>Asset Management</t>
  </si>
  <si>
    <t>Technology</t>
  </si>
  <si>
    <t>Information Technology Services</t>
  </si>
  <si>
    <t>Industrials</t>
  </si>
  <si>
    <t>Conglomerates</t>
  </si>
  <si>
    <t>Software - Application</t>
  </si>
  <si>
    <t>Engineering &amp; Construction</t>
  </si>
  <si>
    <t>Mortgage Finance</t>
  </si>
  <si>
    <t>Energy</t>
  </si>
  <si>
    <t>Oil &amp; Gas Equipment &amp; Services</t>
  </si>
  <si>
    <t>Healthcare</t>
  </si>
  <si>
    <t>Drug Manufacturers - Specialty &amp; Generic</t>
  </si>
  <si>
    <t>Specialty Industrial Machinery</t>
  </si>
  <si>
    <t>Electrical Equipment &amp; Parts</t>
  </si>
  <si>
    <t>Specialty Chemicals</t>
  </si>
  <si>
    <t>Staffing &amp; Employment Services</t>
  </si>
  <si>
    <t>Oil &amp; Gas Drilling</t>
  </si>
  <si>
    <t>Financial Conglomerates</t>
  </si>
  <si>
    <t>Consumer Cyclical</t>
  </si>
  <si>
    <t>Textile Manufacturing</t>
  </si>
  <si>
    <t>Consumer Defensive</t>
  </si>
  <si>
    <t>Beverages - Wineries &amp; Distilleries</t>
  </si>
  <si>
    <t>Apparel Manufacturing</t>
  </si>
  <si>
    <t>Apparel Retail</t>
  </si>
  <si>
    <t>Real Estate</t>
  </si>
  <si>
    <t>Real Estate Services</t>
  </si>
  <si>
    <t>Building Materials</t>
  </si>
  <si>
    <t>Integrated Freight &amp; Logistics</t>
  </si>
  <si>
    <t>Farm &amp; Heavy Construction Machinery</t>
  </si>
  <si>
    <t>Chemicals</t>
  </si>
  <si>
    <t>Utilities</t>
  </si>
  <si>
    <t>Utilities - Renewable</t>
  </si>
  <si>
    <t>Utilities - Independent Power Producers</t>
  </si>
  <si>
    <t>Thermal Coal</t>
  </si>
  <si>
    <t>Marine Shipping</t>
  </si>
  <si>
    <t>Packaged Foods</t>
  </si>
  <si>
    <t>Furnishings, Fixtures &amp; Appliances</t>
  </si>
  <si>
    <t>Agricultural Inputs</t>
  </si>
  <si>
    <t>Lodging</t>
  </si>
  <si>
    <t>Oil &amp; Gas Refining &amp; Marketing</t>
  </si>
  <si>
    <t>Aerospace &amp; Defense</t>
  </si>
  <si>
    <t>Steel</t>
  </si>
  <si>
    <t>Metal Fabrication</t>
  </si>
  <si>
    <t>Packaging &amp; Containers</t>
  </si>
  <si>
    <t>Communication Services</t>
  </si>
  <si>
    <t>Advertising Agencies</t>
  </si>
  <si>
    <t>Credit Services</t>
  </si>
  <si>
    <t>Medical Instruments &amp; Supplies</t>
  </si>
  <si>
    <t>Real Estate - Development</t>
  </si>
  <si>
    <t>Farm Products</t>
  </si>
  <si>
    <t>Software - Infrastructure</t>
  </si>
  <si>
    <t>Building Products &amp; Equipment</t>
  </si>
  <si>
    <t>Industrial Distribution</t>
  </si>
  <si>
    <t>Footwear &amp; Accessories</t>
  </si>
  <si>
    <t>Communication Equipment</t>
  </si>
  <si>
    <t>Specialty Business Services</t>
  </si>
  <si>
    <t>Household &amp; Personal Products</t>
  </si>
  <si>
    <t>Paper &amp; Paper Products</t>
  </si>
  <si>
    <t>Food Distribution</t>
  </si>
  <si>
    <t>Oil &amp; Gas E&amp;P</t>
  </si>
  <si>
    <t>Biotechnology</t>
  </si>
  <si>
    <t>Medical Care Facilities</t>
  </si>
  <si>
    <t>Auto Parts</t>
  </si>
  <si>
    <t>Education &amp; Training Services</t>
  </si>
  <si>
    <t>Broadcasting</t>
  </si>
  <si>
    <t>Lumber &amp; Wood Production</t>
  </si>
  <si>
    <t>Specialty Retail</t>
  </si>
  <si>
    <t>Aluminum</t>
  </si>
  <si>
    <t>Utilities - Regulated Gas</t>
  </si>
  <si>
    <t>Auto Manufacturers</t>
  </si>
  <si>
    <t>Infrastructure Operations</t>
  </si>
  <si>
    <t>Leisure</t>
  </si>
  <si>
    <t>Confectioners</t>
  </si>
  <si>
    <t>Electronic Components</t>
  </si>
  <si>
    <t>Rental &amp; Leasing Services</t>
  </si>
  <si>
    <t>Waste Management</t>
  </si>
  <si>
    <t>Utilities - Regulated Electric</t>
  </si>
  <si>
    <t>Entertainment</t>
  </si>
  <si>
    <t>Pollution &amp; Treatment Controls</t>
  </si>
  <si>
    <t>Copper</t>
  </si>
  <si>
    <t>Telecom Services</t>
  </si>
  <si>
    <t>Shell Companies</t>
  </si>
  <si>
    <t>Luxury Goods</t>
  </si>
  <si>
    <t>Solar</t>
  </si>
  <si>
    <t>Consumer Electronics</t>
  </si>
  <si>
    <t>Financial Data &amp; Stock Exchanges</t>
  </si>
  <si>
    <t>Home Improvement Retail</t>
  </si>
  <si>
    <t>Insurance - Life</t>
  </si>
  <si>
    <t>Auto &amp; Truck Dealerships</t>
  </si>
  <si>
    <t>Utilities - Regulated Water</t>
  </si>
  <si>
    <t>Electronics &amp; Computer Distribution</t>
  </si>
  <si>
    <t>Restaurants</t>
  </si>
  <si>
    <t>Railroads</t>
  </si>
  <si>
    <t>Business Equipment &amp; Supplies</t>
  </si>
  <si>
    <t>Drug Manufacturers - General</t>
  </si>
  <si>
    <t>Publishing</t>
  </si>
  <si>
    <t>Resorts &amp; Casinos</t>
  </si>
  <si>
    <t>Internet Content &amp; Information</t>
  </si>
  <si>
    <t>Internet Retail</t>
  </si>
  <si>
    <t>Discount Stores</t>
  </si>
  <si>
    <t>Airports &amp; Air Services</t>
  </si>
  <si>
    <t>Travel Services</t>
  </si>
  <si>
    <t>Computer Hardware</t>
  </si>
  <si>
    <t>Real Estate - Diversified</t>
  </si>
  <si>
    <t>Medical Distribution</t>
  </si>
  <si>
    <t>Tools &amp; Accessories</t>
  </si>
  <si>
    <t>Health Information Services</t>
  </si>
  <si>
    <t>Department Stores</t>
  </si>
  <si>
    <t>Medical Devices</t>
  </si>
  <si>
    <t>Tobacco</t>
  </si>
  <si>
    <t>Insurance - Property &amp; Casualty</t>
  </si>
  <si>
    <t>Other Precious Metals &amp; Mining</t>
  </si>
  <si>
    <t>Airlines</t>
  </si>
  <si>
    <t>Diagnostics &amp; Research</t>
  </si>
  <si>
    <t>Consulting Services</t>
  </si>
  <si>
    <t>Security &amp; Protection Services</t>
  </si>
  <si>
    <t>Healthcare Plans</t>
  </si>
  <si>
    <t>Pharmaceutical Retailers</t>
  </si>
  <si>
    <t>Semiconductor Equipment &amp; Materials</t>
  </si>
  <si>
    <t>Electronic Gaming &amp; Multimedia</t>
  </si>
  <si>
    <t>Trucking</t>
  </si>
  <si>
    <t>Scientific &amp; Technical Instruments</t>
  </si>
  <si>
    <t>Oil &amp; Gas Integrated</t>
  </si>
  <si>
    <t>Insurance Brokers</t>
  </si>
  <si>
    <t>Beverages - Non-Alcoholic</t>
  </si>
  <si>
    <t>Grocery Stores</t>
  </si>
  <si>
    <t>Beverages - Brewers</t>
  </si>
  <si>
    <t>Company_Name</t>
  </si>
  <si>
    <t>20MICRONS</t>
  </si>
  <si>
    <t>20 Microns Limited</t>
  </si>
  <si>
    <t>360ONE</t>
  </si>
  <si>
    <t>360 ONE WAM LIMITED</t>
  </si>
  <si>
    <t>3IINFOLTD</t>
  </si>
  <si>
    <t>3i Infotech Limited</t>
  </si>
  <si>
    <t>3MINDIA</t>
  </si>
  <si>
    <t>3M India Limited</t>
  </si>
  <si>
    <t>63MOONS</t>
  </si>
  <si>
    <t>63 moons technologies limited</t>
  </si>
  <si>
    <t>A2ZINFRA</t>
  </si>
  <si>
    <t>A2Z Infra Engineering Limited</t>
  </si>
  <si>
    <t>AARTECH</t>
  </si>
  <si>
    <t>Aartech Solonics Limited</t>
  </si>
  <si>
    <t>AARTIDRUGS</t>
  </si>
  <si>
    <t>Aarti Drugs Limited</t>
  </si>
  <si>
    <t>AARTIIND</t>
  </si>
  <si>
    <t>Aarti Industries Limited</t>
  </si>
  <si>
    <t>AARTIPHARM</t>
  </si>
  <si>
    <t>Aarti Pharmalabs Limited</t>
  </si>
  <si>
    <t>AARVI</t>
  </si>
  <si>
    <t>Aarvi Encon Limited</t>
  </si>
  <si>
    <t>ABAN</t>
  </si>
  <si>
    <t>Aban Offshore Limited</t>
  </si>
  <si>
    <t>ABB</t>
  </si>
  <si>
    <t>ABB India Limited</t>
  </si>
  <si>
    <t>ABBOTINDIA</t>
  </si>
  <si>
    <t>Abbott India Limited</t>
  </si>
  <si>
    <t>ABCAPITAL</t>
  </si>
  <si>
    <t>Aditya Birla Capital Limited</t>
  </si>
  <si>
    <t>ABCOTS</t>
  </si>
  <si>
    <t>A B Cotspin India Limited</t>
  </si>
  <si>
    <t>ABDL</t>
  </si>
  <si>
    <t>Allied Blenders and Distillers Limited</t>
  </si>
  <si>
    <t>ACC</t>
  </si>
  <si>
    <t>ACC Limited</t>
  </si>
  <si>
    <t>ACCURACY</t>
  </si>
  <si>
    <t>Accuracy Shipping Limited</t>
  </si>
  <si>
    <t>ACE</t>
  </si>
  <si>
    <t>Action Construction Equipment Limited</t>
  </si>
  <si>
    <t>ACEINTEG</t>
  </si>
  <si>
    <t>Ace Integrated Solutions Limited</t>
  </si>
  <si>
    <t>ACI</t>
  </si>
  <si>
    <t>Archean Chemical Industries Limited</t>
  </si>
  <si>
    <t>ACL</t>
  </si>
  <si>
    <t>Andhra Cements Limited</t>
  </si>
  <si>
    <t>ACMESOLAR</t>
  </si>
  <si>
    <t>Acme Solar Holdings Limited</t>
  </si>
  <si>
    <t>ACUTAAS</t>
  </si>
  <si>
    <t>Acutaas Chemicals Limited</t>
  </si>
  <si>
    <t>ADANIENSOL</t>
  </si>
  <si>
    <t>Adani Energy Solutions Limited</t>
  </si>
  <si>
    <t>ADANIPOWER</t>
  </si>
  <si>
    <t>Adani Power Limited</t>
  </si>
  <si>
    <t>ADFFOODS</t>
  </si>
  <si>
    <t>ADF Foods Limited</t>
  </si>
  <si>
    <t>ADL</t>
  </si>
  <si>
    <t>Archidply Decor Limited</t>
  </si>
  <si>
    <t>ADOR</t>
  </si>
  <si>
    <t>Ador Welding Limited</t>
  </si>
  <si>
    <t>ADVAIT</t>
  </si>
  <si>
    <t>Advait Energy Transitions Limited</t>
  </si>
  <si>
    <t>ADVENZYMES</t>
  </si>
  <si>
    <t>Advanced Enzyme Technologies Limited</t>
  </si>
  <si>
    <t>AEGISLOG</t>
  </si>
  <si>
    <t>Aegis Logistics Limited</t>
  </si>
  <si>
    <t>AFFORDABLE</t>
  </si>
  <si>
    <t>Affordable Robotic &amp; Automation Limited</t>
  </si>
  <si>
    <t>AFSL</t>
  </si>
  <si>
    <t>Abans Financial Services Limited</t>
  </si>
  <si>
    <t>AGI</t>
  </si>
  <si>
    <t>AGI Greenpac Limited</t>
  </si>
  <si>
    <t>AGIIL</t>
  </si>
  <si>
    <t>Agi Infra Limited</t>
  </si>
  <si>
    <t>AGSTRA</t>
  </si>
  <si>
    <t>AGS Transact Technologies Limited</t>
  </si>
  <si>
    <t>AHLADA</t>
  </si>
  <si>
    <t>Ahlada Engineers Limited</t>
  </si>
  <si>
    <t>AHLUCONT</t>
  </si>
  <si>
    <t>Ahluwalia Contracts (India) Limited</t>
  </si>
  <si>
    <t>AIAENG</t>
  </si>
  <si>
    <t>AIA Engineering Limited</t>
  </si>
  <si>
    <t>AIIL</t>
  </si>
  <si>
    <t>Authum Investment &amp; Infrastructure Limited</t>
  </si>
  <si>
    <t>AJAXENGG</t>
  </si>
  <si>
    <t>Ajax Engineering Limited</t>
  </si>
  <si>
    <t>AJMERA</t>
  </si>
  <si>
    <t>Ajmera Realty &amp; Infra India Limited</t>
  </si>
  <si>
    <t>AKI</t>
  </si>
  <si>
    <t>AKI India Limited</t>
  </si>
  <si>
    <t>AKSHAR</t>
  </si>
  <si>
    <t>Akshar Spintex Limited</t>
  </si>
  <si>
    <t>AKSHARCHEM</t>
  </si>
  <si>
    <t>AksharChem India Limited</t>
  </si>
  <si>
    <t>AKSHOPTFBR</t>
  </si>
  <si>
    <t>Aksh Optifibre Limited</t>
  </si>
  <si>
    <t>ALICON</t>
  </si>
  <si>
    <t>Alicon Castalloy Limited</t>
  </si>
  <si>
    <t>ALIVUS</t>
  </si>
  <si>
    <t>Alivus Life Sciences Limited</t>
  </si>
  <si>
    <t>ALKEM</t>
  </si>
  <si>
    <t>Alkem Laboratories Limited</t>
  </si>
  <si>
    <t>ALLDIGI</t>
  </si>
  <si>
    <t>Alldigi Tech Limited</t>
  </si>
  <si>
    <t>ALLTIME</t>
  </si>
  <si>
    <t>All Time Plastics Limited</t>
  </si>
  <si>
    <t>ALMONDZ</t>
  </si>
  <si>
    <t>Almondz Global Securities Limited</t>
  </si>
  <si>
    <t>ALOKINDS</t>
  </si>
  <si>
    <t>Alok Industries Limited</t>
  </si>
  <si>
    <t>AMANTA</t>
  </si>
  <si>
    <t>Amanta Healthcare Limited</t>
  </si>
  <si>
    <t>AMBER</t>
  </si>
  <si>
    <t>Amber Enterprises India Limited</t>
  </si>
  <si>
    <t>AMBICAAGAR</t>
  </si>
  <si>
    <t>Ambica Agarbathies &amp; Aroma industries Limited</t>
  </si>
  <si>
    <t>AMBUJACEM</t>
  </si>
  <si>
    <t>Ambuja Cements Limited</t>
  </si>
  <si>
    <t>AMDIND</t>
  </si>
  <si>
    <t>AMD Industries Limited</t>
  </si>
  <si>
    <t>AMNPLST</t>
  </si>
  <si>
    <t>Amines &amp; Plasticizers Limited</t>
  </si>
  <si>
    <t>AMRUTANJAN</t>
  </si>
  <si>
    <t>Amrutanjan Health Care Limited</t>
  </si>
  <si>
    <t>ANANDRATHI</t>
  </si>
  <si>
    <t>Anand Rathi Wealth Limited</t>
  </si>
  <si>
    <t>ANANTRAJ</t>
  </si>
  <si>
    <t>Anant Raj Limited</t>
  </si>
  <si>
    <t>ANDHRAPAP</t>
  </si>
  <si>
    <t>ANDHRA PAPER LIMITED</t>
  </si>
  <si>
    <t>ANDHRSUGAR</t>
  </si>
  <si>
    <t>The Andhra Sugars Limited</t>
  </si>
  <si>
    <t>ANGELONE</t>
  </si>
  <si>
    <t>Angel One Limited</t>
  </si>
  <si>
    <t>ANIKINDS</t>
  </si>
  <si>
    <t>Anik Industries Limited</t>
  </si>
  <si>
    <t>ANKITMETAL</t>
  </si>
  <si>
    <t>Ankit Metal &amp; Power Limited</t>
  </si>
  <si>
    <t>ANMOL</t>
  </si>
  <si>
    <t>Anmol India Limited</t>
  </si>
  <si>
    <t>ANSALAPI</t>
  </si>
  <si>
    <t>Ansal Properties &amp; Infrastructure Limited</t>
  </si>
  <si>
    <t>ANTGRAPHIC</t>
  </si>
  <si>
    <t>Antarctica Limited</t>
  </si>
  <si>
    <t>ANTHEM</t>
  </si>
  <si>
    <t>Anthem Biosciences Limited</t>
  </si>
  <si>
    <t>ANUHPHR</t>
  </si>
  <si>
    <t>Anuh Pharma Limited</t>
  </si>
  <si>
    <t>ANUP</t>
  </si>
  <si>
    <t>The Anup Engineering Limited</t>
  </si>
  <si>
    <t>ANURAS</t>
  </si>
  <si>
    <t>Anupam Rasayan India Limited</t>
  </si>
  <si>
    <t>APARINDS</t>
  </si>
  <si>
    <t>Apar Industries Limited</t>
  </si>
  <si>
    <t>APCL</t>
  </si>
  <si>
    <t>Anjani Portland Cement Limited</t>
  </si>
  <si>
    <t>APCOTEXIND</t>
  </si>
  <si>
    <t>Apcotex Industries Limited</t>
  </si>
  <si>
    <t>APEX</t>
  </si>
  <si>
    <t>Apex Frozen Foods Limited</t>
  </si>
  <si>
    <t>APLAPOLLO</t>
  </si>
  <si>
    <t>APL Apollo Tubes Limited</t>
  </si>
  <si>
    <t>APLLTD</t>
  </si>
  <si>
    <t>Alembic Pharmaceuticals Limited</t>
  </si>
  <si>
    <t>APOLLO</t>
  </si>
  <si>
    <t>Apollo Micro Systems Limited</t>
  </si>
  <si>
    <t>APOLLOHOSP</t>
  </si>
  <si>
    <t>Apollo Hospitals Enterprise Limited</t>
  </si>
  <si>
    <t>APOLLOPIPE</t>
  </si>
  <si>
    <t>Apollo Pipes Limited</t>
  </si>
  <si>
    <t>APOLLOTYRE</t>
  </si>
  <si>
    <t>Apollo Tyres Limited</t>
  </si>
  <si>
    <t>APOLSINHOT</t>
  </si>
  <si>
    <t>Apollo Sindoori Hotels Limited</t>
  </si>
  <si>
    <t>APTECHT</t>
  </si>
  <si>
    <t>Aptech Limited</t>
  </si>
  <si>
    <t>ARCHIDPLY</t>
  </si>
  <si>
    <t>Archidply Industries Limited</t>
  </si>
  <si>
    <t>ARCHIES</t>
  </si>
  <si>
    <t>Archies Limited</t>
  </si>
  <si>
    <t>ARE&amp;M</t>
  </si>
  <si>
    <t>Amara Raja Energy &amp; Mobility Limited</t>
  </si>
  <si>
    <t>ARFIN</t>
  </si>
  <si>
    <t>Arfin India Limited</t>
  </si>
  <si>
    <t>ARIES</t>
  </si>
  <si>
    <t>Aries Agro Limited</t>
  </si>
  <si>
    <t>ARIHANTCAP</t>
  </si>
  <si>
    <t>Arihant Capital Markets Limited</t>
  </si>
  <si>
    <t>ARIHANTSUP</t>
  </si>
  <si>
    <t>Arihant Superstructures Limited</t>
  </si>
  <si>
    <t>ARKADE</t>
  </si>
  <si>
    <t>Arkade Developers Limited</t>
  </si>
  <si>
    <t>AROGRANITE</t>
  </si>
  <si>
    <t>Aro Granite Industries Limited</t>
  </si>
  <si>
    <t>ARROWGREEN</t>
  </si>
  <si>
    <t>Arrow Greentech Limited</t>
  </si>
  <si>
    <t>ARSSBL</t>
  </si>
  <si>
    <t>Anand Rathi Share and Stock Brokers Limited</t>
  </si>
  <si>
    <t>ARTNIRMAN</t>
  </si>
  <si>
    <t>Art Nirman Limited</t>
  </si>
  <si>
    <t>ARVEE</t>
  </si>
  <si>
    <t>Arvee Laboratories (India) Limited</t>
  </si>
  <si>
    <t>ARVIND</t>
  </si>
  <si>
    <t>Arvind Limited</t>
  </si>
  <si>
    <t>ARVINDFASN</t>
  </si>
  <si>
    <t>Arvind Fashions Limited</t>
  </si>
  <si>
    <t>ARVSMART</t>
  </si>
  <si>
    <t>Arvind SmartSpaces Limited</t>
  </si>
  <si>
    <t>ASAHIINDIA</t>
  </si>
  <si>
    <t>Asahi India Glass Limited</t>
  </si>
  <si>
    <t>ASAHISONG</t>
  </si>
  <si>
    <t>Asahi Songwon Colors Limited</t>
  </si>
  <si>
    <t>ASAL</t>
  </si>
  <si>
    <t>Automotive Stampings and Assemblies Limited</t>
  </si>
  <si>
    <t>ASALCBR</t>
  </si>
  <si>
    <t>Associated Alcohols &amp; Breweries Ltd.</t>
  </si>
  <si>
    <t>ASHAPURMIN</t>
  </si>
  <si>
    <t>Ashapura Minechem Limited</t>
  </si>
  <si>
    <t>ASHIANA</t>
  </si>
  <si>
    <t>Ashiana Housing Limited</t>
  </si>
  <si>
    <t>ASHIMASYN</t>
  </si>
  <si>
    <t>Ashima Limited</t>
  </si>
  <si>
    <t>ASHOKA</t>
  </si>
  <si>
    <t>Ashoka Buildcon Limited</t>
  </si>
  <si>
    <t>ASHOKAMET</t>
  </si>
  <si>
    <t>Ashoka Metcast Limited</t>
  </si>
  <si>
    <t>ASHOKLEY</t>
  </si>
  <si>
    <t>Ashok Leyland Limited</t>
  </si>
  <si>
    <t>ASIANENE</t>
  </si>
  <si>
    <t>Asian Energy Services Limited</t>
  </si>
  <si>
    <t>ASIANHOTNR</t>
  </si>
  <si>
    <t>Asian Hotels (North) Limited</t>
  </si>
  <si>
    <t>ASIANPAINT</t>
  </si>
  <si>
    <t>Asian Paints Limited</t>
  </si>
  <si>
    <t>ASIANTILES</t>
  </si>
  <si>
    <t>Asian Granito India Limited</t>
  </si>
  <si>
    <t>ASKAUTOLTD</t>
  </si>
  <si>
    <t>ASK Automotive Limited</t>
  </si>
  <si>
    <t>ASMS</t>
  </si>
  <si>
    <t>Bartronics India Limited</t>
  </si>
  <si>
    <t>ASPINWALL</t>
  </si>
  <si>
    <t>Aspinwall and Company Limited</t>
  </si>
  <si>
    <t>ASTEC</t>
  </si>
  <si>
    <t>Astec LifeSciences Limited</t>
  </si>
  <si>
    <t>ASTERDM</t>
  </si>
  <si>
    <t>Aster DM Healthcare Limited</t>
  </si>
  <si>
    <t>ASTRAL</t>
  </si>
  <si>
    <t>Astral Limited</t>
  </si>
  <si>
    <t>ASTRAMICRO</t>
  </si>
  <si>
    <t>Astra Microwave Products Limited</t>
  </si>
  <si>
    <t>ASTRAZEN</t>
  </si>
  <si>
    <t>AstraZeneca Pharma India Limited</t>
  </si>
  <si>
    <t>ASTRON</t>
  </si>
  <si>
    <t>Astron Paper &amp; Board Mill Limited</t>
  </si>
  <si>
    <t>ATALREAL</t>
  </si>
  <si>
    <t>Atal Realtech Limited</t>
  </si>
  <si>
    <t>ATAM</t>
  </si>
  <si>
    <t>Atam Valves Limited</t>
  </si>
  <si>
    <t>ATGL</t>
  </si>
  <si>
    <t>Adani Total Gas Limited</t>
  </si>
  <si>
    <t>ATHERENERG</t>
  </si>
  <si>
    <t>Ather Energy Limited</t>
  </si>
  <si>
    <t>ATL</t>
  </si>
  <si>
    <t>Allcargo Terminals Limited</t>
  </si>
  <si>
    <t>ATLANTAA</t>
  </si>
  <si>
    <t>ATLANTAA LIMITED</t>
  </si>
  <si>
    <t>ATLANTAELE</t>
  </si>
  <si>
    <t>Atlanta Electricals Limited</t>
  </si>
  <si>
    <t>ATLASCYCLE</t>
  </si>
  <si>
    <t>Atlas Cycles (Haryana) Limited</t>
  </si>
  <si>
    <t>ATUL</t>
  </si>
  <si>
    <t>Atul Limited</t>
  </si>
  <si>
    <t>ATULAUTO</t>
  </si>
  <si>
    <t>Atul Auto Limited</t>
  </si>
  <si>
    <t>AURIGROW</t>
  </si>
  <si>
    <t>Auri Grow India Limited</t>
  </si>
  <si>
    <t>AURIONPRO</t>
  </si>
  <si>
    <t>Aurionpro Solutions Limited</t>
  </si>
  <si>
    <t>AUROPHARMA</t>
  </si>
  <si>
    <t>Aurobindo Pharma Limited</t>
  </si>
  <si>
    <t>AURUM</t>
  </si>
  <si>
    <t>Aurum PropTech Limited</t>
  </si>
  <si>
    <t>AUSOMENT</t>
  </si>
  <si>
    <t>Ausom Enterprise Limited</t>
  </si>
  <si>
    <t>AUTOAXLES</t>
  </si>
  <si>
    <t>Automotive Axles Limited</t>
  </si>
  <si>
    <t>AUTOIND</t>
  </si>
  <si>
    <t>Autoline Industries Limited</t>
  </si>
  <si>
    <t>AVADHSUGAR</t>
  </si>
  <si>
    <t>Avadh Sugar &amp; Energy Limited</t>
  </si>
  <si>
    <t>AVALON</t>
  </si>
  <si>
    <t>Avalon Technologies Limited</t>
  </si>
  <si>
    <t>AVANTEL</t>
  </si>
  <si>
    <t>Avantel Limited</t>
  </si>
  <si>
    <t>AVANTIFEED</t>
  </si>
  <si>
    <t>Avanti Feeds Limited</t>
  </si>
  <si>
    <t>AVG</t>
  </si>
  <si>
    <t>AVG Logistics Limited</t>
  </si>
  <si>
    <t>AVL</t>
  </si>
  <si>
    <t>Aditya Vision Limited</t>
  </si>
  <si>
    <t>AVONMORE</t>
  </si>
  <si>
    <t>Avonmore Capital &amp; Management Services Limited</t>
  </si>
  <si>
    <t>AVROIND</t>
  </si>
  <si>
    <t>AVRO INDIA LIMITED</t>
  </si>
  <si>
    <t>AVTNPL</t>
  </si>
  <si>
    <t>AVT Natural Products Limited</t>
  </si>
  <si>
    <t>AWFIS</t>
  </si>
  <si>
    <t>Awfis Space Solutions Limited</t>
  </si>
  <si>
    <t>AWHCL</t>
  </si>
  <si>
    <t>Antony Waste Handling Cell Limited</t>
  </si>
  <si>
    <t>AWL</t>
  </si>
  <si>
    <t>AWL Agri Business Limited</t>
  </si>
  <si>
    <t>AXISCADES</t>
  </si>
  <si>
    <t>AXISCADES Technologies Limited</t>
  </si>
  <si>
    <t>AXITA</t>
  </si>
  <si>
    <t>Axita Cotton Limited</t>
  </si>
  <si>
    <t>AYMSYNTEX</t>
  </si>
  <si>
    <t>AYM Syntex Limited</t>
  </si>
  <si>
    <t>AZAD</t>
  </si>
  <si>
    <t>Azad Engineering Limited</t>
  </si>
  <si>
    <t>BAFNAPH</t>
  </si>
  <si>
    <t>Bafna Pharmaceuticals Limited</t>
  </si>
  <si>
    <t>BAGFILMS</t>
  </si>
  <si>
    <t>B.A.G Films and Media Limited</t>
  </si>
  <si>
    <t>BAJAJ-AUTO</t>
  </si>
  <si>
    <t>Bajaj Auto Limited</t>
  </si>
  <si>
    <t>BAJAJCON</t>
  </si>
  <si>
    <t>Bajaj Consumer Care Limited</t>
  </si>
  <si>
    <t>BAJAJELEC</t>
  </si>
  <si>
    <t>Bajaj Electricals Limited</t>
  </si>
  <si>
    <t>BAJAJFINSV</t>
  </si>
  <si>
    <t>Bajaj Finserv Limited</t>
  </si>
  <si>
    <t>BAJAJHCARE</t>
  </si>
  <si>
    <t>Bajaj Healthcare Limited</t>
  </si>
  <si>
    <t>BAJAJHFL</t>
  </si>
  <si>
    <t>Bajaj Housing Finance Limited</t>
  </si>
  <si>
    <t>BAJAJHIND</t>
  </si>
  <si>
    <t>Bajaj Hindusthan Sugar Limited</t>
  </si>
  <si>
    <t>BAJAJINDEF</t>
  </si>
  <si>
    <t>Indef Manufacturing Limited</t>
  </si>
  <si>
    <t>BAJEL</t>
  </si>
  <si>
    <t>Bajel Projects Limited</t>
  </si>
  <si>
    <t>BALAJEE</t>
  </si>
  <si>
    <t>Shree Tirupati Balajee Agro Trading Company Limited</t>
  </si>
  <si>
    <t>BALAJITELE</t>
  </si>
  <si>
    <t>Balaji Telefilms Limited</t>
  </si>
  <si>
    <t>BALAMINES</t>
  </si>
  <si>
    <t>Balaji Amines Limited</t>
  </si>
  <si>
    <t>BALAXI</t>
  </si>
  <si>
    <t>BALAXI PHARMACEUTICALS LIMITED</t>
  </si>
  <si>
    <t>BALKRISHNA</t>
  </si>
  <si>
    <t>Balkrishna Paper Mills Limited</t>
  </si>
  <si>
    <t>BALKRISIND</t>
  </si>
  <si>
    <t>Balkrishna Industries Limited</t>
  </si>
  <si>
    <t>BALMLAWRIE</t>
  </si>
  <si>
    <t>Balmer Lawrie &amp; Company Limited</t>
  </si>
  <si>
    <t>BALPHARMA</t>
  </si>
  <si>
    <t>Bal Pharma Limited</t>
  </si>
  <si>
    <t>BALRAMCHIN</t>
  </si>
  <si>
    <t>Balrampur Chini Mills Limited</t>
  </si>
  <si>
    <t>BANARBEADS</t>
  </si>
  <si>
    <t>Banaras Beads Limited</t>
  </si>
  <si>
    <t>BANARISUG</t>
  </si>
  <si>
    <t>Bannari Amman Sugars Limited</t>
  </si>
  <si>
    <t>BANCOINDIA</t>
  </si>
  <si>
    <t>Banco Products (I) Limited</t>
  </si>
  <si>
    <t>BANG</t>
  </si>
  <si>
    <t>Bang Overseas Limited</t>
  </si>
  <si>
    <t>BANKA</t>
  </si>
  <si>
    <t>Banka BioLoo Limited</t>
  </si>
  <si>
    <t>BANSALWIRE</t>
  </si>
  <si>
    <t>Bansal Wire Industries Limited</t>
  </si>
  <si>
    <t>BANSWRAS</t>
  </si>
  <si>
    <t>Banswara Syntex Limited</t>
  </si>
  <si>
    <t>BASF</t>
  </si>
  <si>
    <t>BASF India Limited</t>
  </si>
  <si>
    <t>BASML</t>
  </si>
  <si>
    <t>Bannari Amman Spinning Mills Limited</t>
  </si>
  <si>
    <t>BATAINDIA</t>
  </si>
  <si>
    <t>Bata India Limited</t>
  </si>
  <si>
    <t>BAYERCROP</t>
  </si>
  <si>
    <t>Bayer Cropscience Limited</t>
  </si>
  <si>
    <t>BBL</t>
  </si>
  <si>
    <t>Bharat Bijlee Limited</t>
  </si>
  <si>
    <t>BBOX</t>
  </si>
  <si>
    <t>Black Box Limited</t>
  </si>
  <si>
    <t>BBTC</t>
  </si>
  <si>
    <t>The Bombay Burmah Trading Corporation Limited</t>
  </si>
  <si>
    <t>BBTCL</t>
  </si>
  <si>
    <t>B&amp;B Triplewall Containers Limited</t>
  </si>
  <si>
    <t>BCLIND</t>
  </si>
  <si>
    <t>Bcl Industries Limited</t>
  </si>
  <si>
    <t>BCONCEPTS</t>
  </si>
  <si>
    <t>Brand Concepts Limited</t>
  </si>
  <si>
    <t>BDL</t>
  </si>
  <si>
    <t>Bharat Dynamics Limited</t>
  </si>
  <si>
    <t>BEARDSELL</t>
  </si>
  <si>
    <t>Beardsell Limited</t>
  </si>
  <si>
    <t>BECTORFOOD</t>
  </si>
  <si>
    <t>Mrs. Bectors Food Specialities Limited</t>
  </si>
  <si>
    <t>BEDMUTHA</t>
  </si>
  <si>
    <t>Bedmutha Industries Limited</t>
  </si>
  <si>
    <t>BEL</t>
  </si>
  <si>
    <t>Bharat Electronics Limited</t>
  </si>
  <si>
    <t>BELLACASA</t>
  </si>
  <si>
    <t>Bella Casa Fashion &amp; Retail Limited</t>
  </si>
  <si>
    <t>BELRISE</t>
  </si>
  <si>
    <t>Belrise Industries Limited</t>
  </si>
  <si>
    <t>BEML</t>
  </si>
  <si>
    <t>BEML Limited</t>
  </si>
  <si>
    <t>BERGEPAINT</t>
  </si>
  <si>
    <t>Berger Paints (I) Limited</t>
  </si>
  <si>
    <t>BESTAGRO</t>
  </si>
  <si>
    <t>Best Agrolife Limited</t>
  </si>
  <si>
    <t>BETA</t>
  </si>
  <si>
    <t>Beta Drugs Limited</t>
  </si>
  <si>
    <t>BGRENERGY</t>
  </si>
  <si>
    <t>BGR Energy Systems Limited</t>
  </si>
  <si>
    <t>BHAGCHEM</t>
  </si>
  <si>
    <t>Bhagiradha Chemicals &amp; Industries Limited</t>
  </si>
  <si>
    <t>BHAGERIA</t>
  </si>
  <si>
    <t>Bhageria Industries Limited</t>
  </si>
  <si>
    <t>BHAGYANGR</t>
  </si>
  <si>
    <t>Bhagyanagar India Limited</t>
  </si>
  <si>
    <t>BHANDARI</t>
  </si>
  <si>
    <t>Bhandari Hosiery Exports Limited</t>
  </si>
  <si>
    <t>BHARATFORG</t>
  </si>
  <si>
    <t>Bharat Forge Limited</t>
  </si>
  <si>
    <t>BHARATGEAR</t>
  </si>
  <si>
    <t>Bharat Gears Limited</t>
  </si>
  <si>
    <t>BHARATRAS</t>
  </si>
  <si>
    <t>Bharat Rasayan Limited</t>
  </si>
  <si>
    <t>BHARATSE</t>
  </si>
  <si>
    <t>Bharat Seats Limited</t>
  </si>
  <si>
    <t>BHARATWIRE</t>
  </si>
  <si>
    <t>Bharat Wire Ropes Limited</t>
  </si>
  <si>
    <t>BHARTIARTL</t>
  </si>
  <si>
    <t>Bharti Airtel Limited</t>
  </si>
  <si>
    <t>BHARTIHEXA</t>
  </si>
  <si>
    <t>Bharti Hexacom Limited</t>
  </si>
  <si>
    <t>BHEL</t>
  </si>
  <si>
    <t>Bharat Heavy Electricals Limited</t>
  </si>
  <si>
    <t>BIGBLOC</t>
  </si>
  <si>
    <t>Bigbloc Construction Limited</t>
  </si>
  <si>
    <t>BIKAJI</t>
  </si>
  <si>
    <t>Bikaji Foods International Limited</t>
  </si>
  <si>
    <t>BIL</t>
  </si>
  <si>
    <t>Bhartiya International Limited</t>
  </si>
  <si>
    <t>BIOCON</t>
  </si>
  <si>
    <t>Biocon Limited</t>
  </si>
  <si>
    <t>BIOFILCHEM</t>
  </si>
  <si>
    <t>Biofil Chemicals &amp; Pharmaceuticals Limited</t>
  </si>
  <si>
    <t>BIRLACABLE</t>
  </si>
  <si>
    <t>Birla Cable Limited</t>
  </si>
  <si>
    <t>BIRLACORPN</t>
  </si>
  <si>
    <t>Birla Corporation Limited</t>
  </si>
  <si>
    <t>BIRLAMONEY</t>
  </si>
  <si>
    <t>Aditya Birla Money Limited</t>
  </si>
  <si>
    <t>BIRLANU</t>
  </si>
  <si>
    <t>BirlaNu Limited</t>
  </si>
  <si>
    <t>BLACKBUCK</t>
  </si>
  <si>
    <t>BLACKBUCK LIMITED</t>
  </si>
  <si>
    <t>BLAL</t>
  </si>
  <si>
    <t>BEML Land Assets Limited</t>
  </si>
  <si>
    <t>BLBLIMITED</t>
  </si>
  <si>
    <t>BLB Limited</t>
  </si>
  <si>
    <t>BLISSGVS</t>
  </si>
  <si>
    <t>Bliss GVS Pharma Limited</t>
  </si>
  <si>
    <t>BLKASHYAP</t>
  </si>
  <si>
    <t>B. L. Kashyap and Sons Limited</t>
  </si>
  <si>
    <t>BLS</t>
  </si>
  <si>
    <t>BLS International Services Limited</t>
  </si>
  <si>
    <t>BLSE</t>
  </si>
  <si>
    <t>BLS E-Services Limited</t>
  </si>
  <si>
    <t>BLUECOAST</t>
  </si>
  <si>
    <t>Blue Coast Hotels Limited</t>
  </si>
  <si>
    <t>BLUEDART</t>
  </si>
  <si>
    <t>Blue Dart Express Limited</t>
  </si>
  <si>
    <t>BLUEJET</t>
  </si>
  <si>
    <t>Blue Jet Healthcare Limited</t>
  </si>
  <si>
    <t>BLUESTARCO</t>
  </si>
  <si>
    <t>Blue Star Limited</t>
  </si>
  <si>
    <t>BLUESTONE</t>
  </si>
  <si>
    <t>BlueStone Jewellery and Lifestyle Limited</t>
  </si>
  <si>
    <t>BMWVENTLTD</t>
  </si>
  <si>
    <t>BMW Ventures Limited</t>
  </si>
  <si>
    <t>BODALCHEM</t>
  </si>
  <si>
    <t>Bodal Chemicals Limited</t>
  </si>
  <si>
    <t>BOMDYEING</t>
  </si>
  <si>
    <t>Bombay Dyeing &amp; Mfg Company Limited</t>
  </si>
  <si>
    <t>BORANA</t>
  </si>
  <si>
    <t>Borana Weaves Limited</t>
  </si>
  <si>
    <t>BOROLTD</t>
  </si>
  <si>
    <t>Borosil Limited</t>
  </si>
  <si>
    <t>BORORENEW</t>
  </si>
  <si>
    <t>BOROSIL RENEWABLES LIMITED</t>
  </si>
  <si>
    <t>BOROSCI</t>
  </si>
  <si>
    <t>Borosil Scientific Limited</t>
  </si>
  <si>
    <t>BOSCH-HCIL</t>
  </si>
  <si>
    <t>BOSCH HOME COMFORT INDIA LIMITED</t>
  </si>
  <si>
    <t>BOSCHLTD</t>
  </si>
  <si>
    <t>Bosch Limited</t>
  </si>
  <si>
    <t>BPCL</t>
  </si>
  <si>
    <t>Bharat Petroleum Corporation Limited</t>
  </si>
  <si>
    <t>BPL</t>
  </si>
  <si>
    <t>BPL Limited</t>
  </si>
  <si>
    <t>BRIGADE</t>
  </si>
  <si>
    <t>Brigade Enterprises Limited</t>
  </si>
  <si>
    <t>BRIGHOTEL</t>
  </si>
  <si>
    <t>Brigade Hotel Ventures Limited</t>
  </si>
  <si>
    <t>BRITANNIA</t>
  </si>
  <si>
    <t>Britannia Industries Limited</t>
  </si>
  <si>
    <t>BRNL</t>
  </si>
  <si>
    <t>Bharat Road Network Limited</t>
  </si>
  <si>
    <t>BROOKS</t>
  </si>
  <si>
    <t>Brooks Laboratories Limited</t>
  </si>
  <si>
    <t>BSE</t>
  </si>
  <si>
    <t>BSE Limited</t>
  </si>
  <si>
    <t>BSHSL</t>
  </si>
  <si>
    <t>Bombay Super Hybrid Seeds Limited</t>
  </si>
  <si>
    <t>BSL</t>
  </si>
  <si>
    <t>BSL Limited</t>
  </si>
  <si>
    <t>BSOFT</t>
  </si>
  <si>
    <t>BIRLASOFT LIMITED</t>
  </si>
  <si>
    <t>BTML</t>
  </si>
  <si>
    <t>Bodhi Tree Multimedia Limited</t>
  </si>
  <si>
    <t>BUTTERFLY</t>
  </si>
  <si>
    <t>Butterfly Gandhimathi Appliances Limited</t>
  </si>
  <si>
    <t>BVCL</t>
  </si>
  <si>
    <t>Barak Valley Cements Limited</t>
  </si>
  <si>
    <t>BYKE</t>
  </si>
  <si>
    <t>The Byke Hospitality Ltd</t>
  </si>
  <si>
    <t>CAMLINFINE</t>
  </si>
  <si>
    <t>Camlin Fine Sciences Limited</t>
  </si>
  <si>
    <t>CAMPUS</t>
  </si>
  <si>
    <t>Campus Activewear Limited</t>
  </si>
  <si>
    <t>CAMS</t>
  </si>
  <si>
    <t>Computer Age Management Services Limited</t>
  </si>
  <si>
    <t>CANTABIL</t>
  </si>
  <si>
    <t>Cantabil Retail India Limited</t>
  </si>
  <si>
    <t>CAPACITE</t>
  </si>
  <si>
    <t>Capacit'e Infraprojects Limited</t>
  </si>
  <si>
    <t>CAPILLARY</t>
  </si>
  <si>
    <t>Capillary Technologies India Limited</t>
  </si>
  <si>
    <t>CAPLIPOINT</t>
  </si>
  <si>
    <t>Caplin Point Laboratories Limited</t>
  </si>
  <si>
    <t>CAPTRUST</t>
  </si>
  <si>
    <t>Capital Trust Limited</t>
  </si>
  <si>
    <t>CARBORUNIV</t>
  </si>
  <si>
    <t>Carborundum Universal Limited</t>
  </si>
  <si>
    <t>CARERATING</t>
  </si>
  <si>
    <t>CARE Ratings Limited</t>
  </si>
  <si>
    <t>CARRARO</t>
  </si>
  <si>
    <t>Carraro India Limited</t>
  </si>
  <si>
    <t>CARTRADE</t>
  </si>
  <si>
    <t>Cartrade Tech Limited</t>
  </si>
  <si>
    <t>CARYSIL</t>
  </si>
  <si>
    <t>CARYSIL LIMITED</t>
  </si>
  <si>
    <t>CASTROLIND</t>
  </si>
  <si>
    <t>Castrol India Limited</t>
  </si>
  <si>
    <t>CCCL</t>
  </si>
  <si>
    <t>Consolidated Construction Consortium Limited</t>
  </si>
  <si>
    <t>CCHHL</t>
  </si>
  <si>
    <t>Country Club Hospitality &amp; Holidays Limited</t>
  </si>
  <si>
    <t>CCL</t>
  </si>
  <si>
    <t>CCL Products (India) Limited</t>
  </si>
  <si>
    <t>CDSL</t>
  </si>
  <si>
    <t>Central Depository Services (India) Limited</t>
  </si>
  <si>
    <t>CEATLTD</t>
  </si>
  <si>
    <t>CEAT Limited</t>
  </si>
  <si>
    <t>CEIGALL</t>
  </si>
  <si>
    <t>Ceigall India Limited</t>
  </si>
  <si>
    <t>CELEBRITY</t>
  </si>
  <si>
    <t>Celebrity Fashions Limited</t>
  </si>
  <si>
    <t>CELLO</t>
  </si>
  <si>
    <t>Cello World Limited</t>
  </si>
  <si>
    <t>CEMPRO</t>
  </si>
  <si>
    <t>Cemindia Projects Limited</t>
  </si>
  <si>
    <t>CENTENKA</t>
  </si>
  <si>
    <t>Century Enka Limited</t>
  </si>
  <si>
    <t>CENTEXT</t>
  </si>
  <si>
    <t>Century Extrusions Limited</t>
  </si>
  <si>
    <t>CENTRUM</t>
  </si>
  <si>
    <t>Centrum Capital Limited</t>
  </si>
  <si>
    <t>CENTUM</t>
  </si>
  <si>
    <t>Centum Electronics Limited</t>
  </si>
  <si>
    <t>CENTURYPLY</t>
  </si>
  <si>
    <t>Century Plyboards (India) Limited</t>
  </si>
  <si>
    <t>CERA</t>
  </si>
  <si>
    <t>Cera Sanitaryware Limited</t>
  </si>
  <si>
    <t>CEREBRAINT</t>
  </si>
  <si>
    <t>Cerebra Integrated Technologies Limited</t>
  </si>
  <si>
    <t>CESC</t>
  </si>
  <si>
    <t>CESC Limited</t>
  </si>
  <si>
    <t>CEWATER</t>
  </si>
  <si>
    <t>Concord Enviro Systems Limited</t>
  </si>
  <si>
    <t>CGCL</t>
  </si>
  <si>
    <t>Capri Global Capital Limited</t>
  </si>
  <si>
    <t>CGPOWER</t>
  </si>
  <si>
    <t>CG Power and Industrial Solutions Limited</t>
  </si>
  <si>
    <t>CHALET</t>
  </si>
  <si>
    <t>Chalet Hotels Limited</t>
  </si>
  <si>
    <t>CHAMBLFERT</t>
  </si>
  <si>
    <t>Chambal Fertilizers &amp; Chemicals Limited</t>
  </si>
  <si>
    <t>CHEMBOND</t>
  </si>
  <si>
    <t>Chembond Material Technologies Limited</t>
  </si>
  <si>
    <t>CHEMCON</t>
  </si>
  <si>
    <t>Chemcon Speciality Chemicals Limited</t>
  </si>
  <si>
    <t>CHEMFAB</t>
  </si>
  <si>
    <t>Chemfab Alkalis Limited</t>
  </si>
  <si>
    <t>CHEMPLASTS</t>
  </si>
  <si>
    <t>Chemplast Sanmar Limited</t>
  </si>
  <si>
    <t>CHENNPETRO</t>
  </si>
  <si>
    <t>Chennai Petroleum Corporation Limited</t>
  </si>
  <si>
    <t>CHEVIOT</t>
  </si>
  <si>
    <t>Cheviot Company Limited</t>
  </si>
  <si>
    <t>CHOICEIN</t>
  </si>
  <si>
    <t>Choice International Limited</t>
  </si>
  <si>
    <t>CHOLAHLDNG</t>
  </si>
  <si>
    <t>Cholamandalam Financial Holdings Limited</t>
  </si>
  <si>
    <t>CIEINDIA</t>
  </si>
  <si>
    <t>CIE Automotive India Limited</t>
  </si>
  <si>
    <t>CIFL</t>
  </si>
  <si>
    <t>Capital India Finance Limited</t>
  </si>
  <si>
    <t>CIGNITITEC</t>
  </si>
  <si>
    <t>Cigniti Technologies Limited</t>
  </si>
  <si>
    <t>CINELINE</t>
  </si>
  <si>
    <t>Cineline India Limited</t>
  </si>
  <si>
    <t>CINEVISTA</t>
  </si>
  <si>
    <t>Cinevista Limited</t>
  </si>
  <si>
    <t>CIPLA</t>
  </si>
  <si>
    <t>Cipla Limited</t>
  </si>
  <si>
    <t>CLEAN</t>
  </si>
  <si>
    <t>Clean Science and Technology Limited</t>
  </si>
  <si>
    <t>CLEDUCATE</t>
  </si>
  <si>
    <t>CL Educate Limited</t>
  </si>
  <si>
    <t>CLSEL</t>
  </si>
  <si>
    <t>Chaman Lal Setia Exports Limited</t>
  </si>
  <si>
    <t>CMSINFO</t>
  </si>
  <si>
    <t>CMS Info Systems Limited</t>
  </si>
  <si>
    <t>CNL</t>
  </si>
  <si>
    <t>Creative Newtech Limited</t>
  </si>
  <si>
    <t>COALINDIA</t>
  </si>
  <si>
    <t>Coal India Limited</t>
  </si>
  <si>
    <t>COASTCORP</t>
  </si>
  <si>
    <t>Coastal Corporation Limited</t>
  </si>
  <si>
    <t>COCHINSHIP</t>
  </si>
  <si>
    <t>Cochin Shipyard Limited</t>
  </si>
  <si>
    <t>COFFEEDAY</t>
  </si>
  <si>
    <t>Coffee Day Enterprises Limited</t>
  </si>
  <si>
    <t>COFORGE</t>
  </si>
  <si>
    <t>Coforge Limited</t>
  </si>
  <si>
    <t>COHANCE</t>
  </si>
  <si>
    <t>Cohance Lifesciences Limited</t>
  </si>
  <si>
    <t>COLPAL</t>
  </si>
  <si>
    <t>Colgate Palmolive (India) Limited</t>
  </si>
  <si>
    <t>COMPINFO</t>
  </si>
  <si>
    <t>Compuage Infocom Limited</t>
  </si>
  <si>
    <t>COMPUSOFT</t>
  </si>
  <si>
    <t>Compucom Software Limited</t>
  </si>
  <si>
    <t>COMSYN</t>
  </si>
  <si>
    <t>Commercial Syn Bags Limited</t>
  </si>
  <si>
    <t>CONCOR</t>
  </si>
  <si>
    <t>Container Corporation of India Limited</t>
  </si>
  <si>
    <t>CONCORDBIO</t>
  </si>
  <si>
    <t>Concord Biotech Limited</t>
  </si>
  <si>
    <t>CONFIPET</t>
  </si>
  <si>
    <t>Confidence Petroleum India Limited</t>
  </si>
  <si>
    <t>CONTROLPR</t>
  </si>
  <si>
    <t>Control Print Limited</t>
  </si>
  <si>
    <t>CORDSCABLE</t>
  </si>
  <si>
    <t>Cords Cable Industries Limited</t>
  </si>
  <si>
    <t>COROMANDEL</t>
  </si>
  <si>
    <t>Coromandel International Limited</t>
  </si>
  <si>
    <t>COSMOFIRST</t>
  </si>
  <si>
    <t>COSMO FIRST LIMITED</t>
  </si>
  <si>
    <t>COUNCODOS</t>
  </si>
  <si>
    <t>Country Condo's Limited</t>
  </si>
  <si>
    <t>CPCAP</t>
  </si>
  <si>
    <t>CP Capital Limited</t>
  </si>
  <si>
    <t>CPPLUS</t>
  </si>
  <si>
    <t>Aditya Infotech Limited</t>
  </si>
  <si>
    <t>CRAFTSMAN</t>
  </si>
  <si>
    <t>Craftsman Automation Limited</t>
  </si>
  <si>
    <t>CREDITACC</t>
  </si>
  <si>
    <t>CREDITACCESS GRAMEEN LIMITED</t>
  </si>
  <si>
    <t>CREST</t>
  </si>
  <si>
    <t>Crest Ventures Limited</t>
  </si>
  <si>
    <t>CRISIL</t>
  </si>
  <si>
    <t>CRISIL Limited</t>
  </si>
  <si>
    <t>CRIZAC</t>
  </si>
  <si>
    <t>Crizac Limited</t>
  </si>
  <si>
    <t>CROMPTON</t>
  </si>
  <si>
    <t>Crompton Greaves Consumer Electricals Limited</t>
  </si>
  <si>
    <t>CROWN</t>
  </si>
  <si>
    <t>Crown Lifters Limited</t>
  </si>
  <si>
    <t>CTE</t>
  </si>
  <si>
    <t>Cambridge Technology Enterprises Limited</t>
  </si>
  <si>
    <t>CUBEXTUB</t>
  </si>
  <si>
    <t>Cubex Tubings Limited</t>
  </si>
  <si>
    <t>CUMMINSIND</t>
  </si>
  <si>
    <t>Cummins India Limited</t>
  </si>
  <si>
    <t>CUPID</t>
  </si>
  <si>
    <t>Cupid Limited</t>
  </si>
  <si>
    <t>CURAA</t>
  </si>
  <si>
    <t>Cura Technologies Limited</t>
  </si>
  <si>
    <t>CYBERMEDIA</t>
  </si>
  <si>
    <t>Cyber Media (India) Limited</t>
  </si>
  <si>
    <t>CYBERTECH</t>
  </si>
  <si>
    <t>Cybertech Systems And Software Limited</t>
  </si>
  <si>
    <t>CYIENT</t>
  </si>
  <si>
    <t>Cyient Limited</t>
  </si>
  <si>
    <t>CYIENTDLM</t>
  </si>
  <si>
    <t>Cyient DLM Limited</t>
  </si>
  <si>
    <t>DABUR</t>
  </si>
  <si>
    <t>Dabur India Limited</t>
  </si>
  <si>
    <t>DALBHARAT</t>
  </si>
  <si>
    <t>Dalmia Bharat Limited</t>
  </si>
  <si>
    <t>DALMIASUG</t>
  </si>
  <si>
    <t>Dalmia Bharat Sugar and Industries Limited</t>
  </si>
  <si>
    <t>DAMCAPITAL</t>
  </si>
  <si>
    <t>Dam Capital Advisors Limited</t>
  </si>
  <si>
    <t>DAMODARIND</t>
  </si>
  <si>
    <t>Damodar Industries Limited</t>
  </si>
  <si>
    <t>DANGEE</t>
  </si>
  <si>
    <t>Dangee Dums Limited</t>
  </si>
  <si>
    <t>DATAMATICS</t>
  </si>
  <si>
    <t>Datamatics Global Services Limited</t>
  </si>
  <si>
    <t>DATAPATTNS</t>
  </si>
  <si>
    <t>Data Patterns (India) Limited</t>
  </si>
  <si>
    <t>DAVANGERE</t>
  </si>
  <si>
    <t>Davangere Sugar Company Limited</t>
  </si>
  <si>
    <t>DBCORP</t>
  </si>
  <si>
    <t>D.B.Corp Limited</t>
  </si>
  <si>
    <t>DBEIL</t>
  </si>
  <si>
    <t>Deepak Builders &amp; Engineers India Limited</t>
  </si>
  <si>
    <t>DBL</t>
  </si>
  <si>
    <t>Dilip Buildcon Limited</t>
  </si>
  <si>
    <t>DBOL</t>
  </si>
  <si>
    <t>Dhampur Bio Organics Limited</t>
  </si>
  <si>
    <t>DBREALTY</t>
  </si>
  <si>
    <t>Valor Estate Limited</t>
  </si>
  <si>
    <t>DBSTOCKBRO</t>
  </si>
  <si>
    <t>DB (International) Stock Brokers Limited</t>
  </si>
  <si>
    <t>DCAL</t>
  </si>
  <si>
    <t>Dishman Carbogen Amcis Limited</t>
  </si>
  <si>
    <t>DCI</t>
  </si>
  <si>
    <t>Dc Infotech And Communication Limited</t>
  </si>
  <si>
    <t>DCM</t>
  </si>
  <si>
    <t>DCM  Limited</t>
  </si>
  <si>
    <t>DCMFINSERV</t>
  </si>
  <si>
    <t>DCM Financial Services Limited</t>
  </si>
  <si>
    <t>DCMNVL</t>
  </si>
  <si>
    <t>DCM Nouvelle Limited</t>
  </si>
  <si>
    <t>DCMSHRIRAM</t>
  </si>
  <si>
    <t>DCM Shriram Limited</t>
  </si>
  <si>
    <t>DCMSRIND</t>
  </si>
  <si>
    <t>DCM Shriram Industries Limited</t>
  </si>
  <si>
    <t>DCW</t>
  </si>
  <si>
    <t>DCW Limited</t>
  </si>
  <si>
    <t>DCXINDIA</t>
  </si>
  <si>
    <t>DCX Systems Limited</t>
  </si>
  <si>
    <t>DDEVPLSTIK</t>
  </si>
  <si>
    <t>Ddev Plastiks Industries Limited</t>
  </si>
  <si>
    <t>DECCANCE</t>
  </si>
  <si>
    <t>Deccan Cements Limited</t>
  </si>
  <si>
    <t>DEEDEV</t>
  </si>
  <si>
    <t>DEE Development Engineers Limited</t>
  </si>
  <si>
    <t>DEEPAKFERT</t>
  </si>
  <si>
    <t>Deepak Fertilizers and Petrochemicals Corporation Limited</t>
  </si>
  <si>
    <t>DEEPAKNTR</t>
  </si>
  <si>
    <t>Deepak Nitrite Limited</t>
  </si>
  <si>
    <t>DEEPINDS</t>
  </si>
  <si>
    <t>Deep Industries Limited</t>
  </si>
  <si>
    <t>DELHIVERY</t>
  </si>
  <si>
    <t>Delhivery Limited</t>
  </si>
  <si>
    <t>DELPHIFX</t>
  </si>
  <si>
    <t>DELPHI WORLD MONEY LIMITED</t>
  </si>
  <si>
    <t>DELTACORP</t>
  </si>
  <si>
    <t>Delta Corp Limited</t>
  </si>
  <si>
    <t>DELTAMAGNT</t>
  </si>
  <si>
    <t>Delta Manufacturing Limited</t>
  </si>
  <si>
    <t>DEN</t>
  </si>
  <si>
    <t>Den Networks Limited</t>
  </si>
  <si>
    <t>DENTA</t>
  </si>
  <si>
    <t>Denta Water and Infra Solutions Limited</t>
  </si>
  <si>
    <t>DEVIT</t>
  </si>
  <si>
    <t>Dev Information Technology Limited</t>
  </si>
  <si>
    <t>DEVX</t>
  </si>
  <si>
    <t>Dev Accelerator Limited</t>
  </si>
  <si>
    <t>DEVYANI</t>
  </si>
  <si>
    <t>Devyani International Limited</t>
  </si>
  <si>
    <t>DGCONTENT</t>
  </si>
  <si>
    <t>Digicontent Limited</t>
  </si>
  <si>
    <t>DHAMPURSUG</t>
  </si>
  <si>
    <t>Dhampur Sugar Mills Limited</t>
  </si>
  <si>
    <t>DHANUKA</t>
  </si>
  <si>
    <t>Dhanuka Agritech Limited</t>
  </si>
  <si>
    <t>DHARAN</t>
  </si>
  <si>
    <t>DHARAN INFRA-EPC LIMITED</t>
  </si>
  <si>
    <t>DHARMAJ</t>
  </si>
  <si>
    <t>Dharmaj Crop Guard Limited</t>
  </si>
  <si>
    <t>DHRUV</t>
  </si>
  <si>
    <t>Dhruv Consultancy Services Limited</t>
  </si>
  <si>
    <t>DHUNINV</t>
  </si>
  <si>
    <t>Dhunseri Investments Limited</t>
  </si>
  <si>
    <t>DIACABS</t>
  </si>
  <si>
    <t>Diamond Power Infrastructure Limited</t>
  </si>
  <si>
    <t>DIAMINESQ</t>
  </si>
  <si>
    <t>Diamines &amp; Chemicals Limited</t>
  </si>
  <si>
    <t>DIAMONDYD</t>
  </si>
  <si>
    <t>Prataap Snacks Limited</t>
  </si>
  <si>
    <t>DICIND</t>
  </si>
  <si>
    <t>DIC India Limited</t>
  </si>
  <si>
    <t>DIFFNKG</t>
  </si>
  <si>
    <t>Diffusion Engineers Limited</t>
  </si>
  <si>
    <t>DIGIDRIVE</t>
  </si>
  <si>
    <t>Digidrive Distributors Limited</t>
  </si>
  <si>
    <t>DIGISPICE</t>
  </si>
  <si>
    <t>DiGiSPICE Technologies Limited</t>
  </si>
  <si>
    <t>DIGJAMLMTD</t>
  </si>
  <si>
    <t>Digjam Limited</t>
  </si>
  <si>
    <t>DISHTV</t>
  </si>
  <si>
    <t>Dish TV India Limited</t>
  </si>
  <si>
    <t>DIVGIITTS</t>
  </si>
  <si>
    <t>Divgi Torqtransfer Systems Limited</t>
  </si>
  <si>
    <t>DIVISLAB</t>
  </si>
  <si>
    <t>Divi's Laboratories Limited</t>
  </si>
  <si>
    <t>DIXON</t>
  </si>
  <si>
    <t>Dixon Technologies (India) Limited</t>
  </si>
  <si>
    <t>DJML</t>
  </si>
  <si>
    <t>DJ Mediaprint &amp; Logistics Limited</t>
  </si>
  <si>
    <t>DLF</t>
  </si>
  <si>
    <t>DLF Limited</t>
  </si>
  <si>
    <t>DLINKINDIA</t>
  </si>
  <si>
    <t>D-Link (India) Limited</t>
  </si>
  <si>
    <t>DMART</t>
  </si>
  <si>
    <t>Avenue Supermarts Limited</t>
  </si>
  <si>
    <t>DMCC</t>
  </si>
  <si>
    <t>DMCC SPECIALITY CHEMICALS LIMITED</t>
  </si>
  <si>
    <t>DNAMEDIA</t>
  </si>
  <si>
    <t>Diligent Media Corporation Limited</t>
  </si>
  <si>
    <t>DODLA</t>
  </si>
  <si>
    <t>Dodla Dairy Limited</t>
  </si>
  <si>
    <t>DOLATALGO</t>
  </si>
  <si>
    <t>Dolat Algotech Limited</t>
  </si>
  <si>
    <t>DOLLAR</t>
  </si>
  <si>
    <t>Dollar Industries Limited</t>
  </si>
  <si>
    <t>DOLPHIN</t>
  </si>
  <si>
    <t>Dolphin Offshore Enterprises (India) Limited</t>
  </si>
  <si>
    <t>DOMS</t>
  </si>
  <si>
    <t>DOMS Industries Limited</t>
  </si>
  <si>
    <t>DONEAR</t>
  </si>
  <si>
    <t>Donear Industries Limited</t>
  </si>
  <si>
    <t>DPABHUSHAN</t>
  </si>
  <si>
    <t>D. P. Abhushan Limited</t>
  </si>
  <si>
    <t>DPWIRES</t>
  </si>
  <si>
    <t>D P Wires Limited</t>
  </si>
  <si>
    <t>DRCSYSTEMS</t>
  </si>
  <si>
    <t>DRC Systems India Limited</t>
  </si>
  <si>
    <t>DREAMFOLKS</t>
  </si>
  <si>
    <t>Dreamfolks Services Limited</t>
  </si>
  <si>
    <t>DREDGECORP</t>
  </si>
  <si>
    <t>Dredging Corporation of India Limited</t>
  </si>
  <si>
    <t>DRREDDY</t>
  </si>
  <si>
    <t>Dr. Reddy's Laboratories Limited</t>
  </si>
  <si>
    <t>DSSL</t>
  </si>
  <si>
    <t>Dynacons Systems &amp; Solutions Limited</t>
  </si>
  <si>
    <t>DTIL</t>
  </si>
  <si>
    <t>Dhunseri Tea &amp; Industries Limited</t>
  </si>
  <si>
    <t>DUCON</t>
  </si>
  <si>
    <t>Ducon Infratechnologies Limited</t>
  </si>
  <si>
    <t>DVL</t>
  </si>
  <si>
    <t>Dhunseri Ventures Limited</t>
  </si>
  <si>
    <t>DWARKESH</t>
  </si>
  <si>
    <t>Dwarikesh Sugar Industries Limited</t>
  </si>
  <si>
    <t>DYCL</t>
  </si>
  <si>
    <t>Dynamic Cables Limited</t>
  </si>
  <si>
    <t>DYNAMATECH</t>
  </si>
  <si>
    <t>Dynamatic Technologies Limited</t>
  </si>
  <si>
    <t>DYNPRO</t>
  </si>
  <si>
    <t>Dynemic Products Limited</t>
  </si>
  <si>
    <t>E2E</t>
  </si>
  <si>
    <t>E2E Networks Limited</t>
  </si>
  <si>
    <t>EASEMYTRIP</t>
  </si>
  <si>
    <t>Easy Trip Planners Limited</t>
  </si>
  <si>
    <t>EBGNG</t>
  </si>
  <si>
    <t>GNG Electronics Limited</t>
  </si>
  <si>
    <t>ECLERX</t>
  </si>
  <si>
    <t>eClerx Services Limited</t>
  </si>
  <si>
    <t>ECOSMOBLTY</t>
  </si>
  <si>
    <t>Ecos (India) Mobility &amp; Hospitality Limited</t>
  </si>
  <si>
    <t>EFCIL</t>
  </si>
  <si>
    <t>EFC (I) Limited</t>
  </si>
  <si>
    <t>EICHERMOT</t>
  </si>
  <si>
    <t>Eicher Motors Limited</t>
  </si>
  <si>
    <t>EIDPARRY</t>
  </si>
  <si>
    <t>EID Parry India Limited</t>
  </si>
  <si>
    <t>EIEL</t>
  </si>
  <si>
    <t>Enviro Infra Engineers Limited</t>
  </si>
  <si>
    <t>EIFFL</t>
  </si>
  <si>
    <t>Euro India Fresh Foods Limited</t>
  </si>
  <si>
    <t>EIHAHOTELS</t>
  </si>
  <si>
    <t>EIH Associated Hotels Limited</t>
  </si>
  <si>
    <t>EIHOTEL</t>
  </si>
  <si>
    <t>EIH Limited</t>
  </si>
  <si>
    <t>EIMCOELECO</t>
  </si>
  <si>
    <t>Eimco Elecon (India) Limited</t>
  </si>
  <si>
    <t>EKC</t>
  </si>
  <si>
    <t>Everest Kanto Cylinder Limited</t>
  </si>
  <si>
    <t>ELDEHSG</t>
  </si>
  <si>
    <t>Eldeco Housing And Industries Limited</t>
  </si>
  <si>
    <t>ELECON</t>
  </si>
  <si>
    <t>Elecon Engineering Company Limited</t>
  </si>
  <si>
    <t>ELECTCAST</t>
  </si>
  <si>
    <t>Electrosteel Castings Limited</t>
  </si>
  <si>
    <t>ELECTHERM</t>
  </si>
  <si>
    <t>Electrotherm (India) Limited</t>
  </si>
  <si>
    <t>ELGIEQUIP</t>
  </si>
  <si>
    <t>Elgi Equipments Limited</t>
  </si>
  <si>
    <t>ELGIRUBCO</t>
  </si>
  <si>
    <t>Elgi Rubber Company Limited</t>
  </si>
  <si>
    <t>ELIN</t>
  </si>
  <si>
    <t>Elin Electronics Limited</t>
  </si>
  <si>
    <t>EMAMILTD</t>
  </si>
  <si>
    <t>Emami Limited</t>
  </si>
  <si>
    <t>EMAMIPAP</t>
  </si>
  <si>
    <t>Emami Paper Mills Limited</t>
  </si>
  <si>
    <t>EMAMIREAL</t>
  </si>
  <si>
    <t>Emami Realty Limited</t>
  </si>
  <si>
    <t>EMBDL</t>
  </si>
  <si>
    <t>Embassy Developments Limited</t>
  </si>
  <si>
    <t>EMCURE</t>
  </si>
  <si>
    <t>Emcure Pharmaceuticals Limited</t>
  </si>
  <si>
    <t>EMIL</t>
  </si>
  <si>
    <t>Electronics Mart India Limited</t>
  </si>
  <si>
    <t>EMKAY</t>
  </si>
  <si>
    <t>Emkay Global Financial Services Limited</t>
  </si>
  <si>
    <t>EMMBI</t>
  </si>
  <si>
    <t>Emmbi Industries Limited</t>
  </si>
  <si>
    <t>EMMVEE</t>
  </si>
  <si>
    <t>Emmvee Photovoltaic Power Limited</t>
  </si>
  <si>
    <t>EMSLIMITED</t>
  </si>
  <si>
    <t>EMS Limited</t>
  </si>
  <si>
    <t>EMUDHRA</t>
  </si>
  <si>
    <t>eMudhra Limited</t>
  </si>
  <si>
    <t>ENDURANCE</t>
  </si>
  <si>
    <t>Endurance Technologies Limited</t>
  </si>
  <si>
    <t>ENERGYDEV</t>
  </si>
  <si>
    <t>Energy Development Company Limited</t>
  </si>
  <si>
    <t>ENGINERSIN</t>
  </si>
  <si>
    <t>Engineers India Limited</t>
  </si>
  <si>
    <t>ENIL</t>
  </si>
  <si>
    <t>Entertainment Network (India) Limited</t>
  </si>
  <si>
    <t>ENRIN</t>
  </si>
  <si>
    <t>Siemens Energy India Limited</t>
  </si>
  <si>
    <t>ENTERO</t>
  </si>
  <si>
    <t>Entero Healthcare Solutions Limited</t>
  </si>
  <si>
    <t>EPACK</t>
  </si>
  <si>
    <t>EPACK Durable Limited</t>
  </si>
  <si>
    <t>EPACKPEB</t>
  </si>
  <si>
    <t>EPack Prefab Technologies Limited</t>
  </si>
  <si>
    <t>EPL</t>
  </si>
  <si>
    <t>EPL Limited</t>
  </si>
  <si>
    <t>EQUIPPP</t>
  </si>
  <si>
    <t>Equippp Social Impact Technologies Limited</t>
  </si>
  <si>
    <t>ERIS</t>
  </si>
  <si>
    <t>Eris Lifesciences Limited</t>
  </si>
  <si>
    <t>ESABINDIA</t>
  </si>
  <si>
    <t>Esab India Limited</t>
  </si>
  <si>
    <t>ESCORTS</t>
  </si>
  <si>
    <t>Escorts Kubota Limited</t>
  </si>
  <si>
    <t>ESSARSHPNG</t>
  </si>
  <si>
    <t>Essar Shipping Limited</t>
  </si>
  <si>
    <t>ESSENTIA</t>
  </si>
  <si>
    <t>Integra Essentia Limited</t>
  </si>
  <si>
    <t>ESTER</t>
  </si>
  <si>
    <t>Ester Industries Limited</t>
  </si>
  <si>
    <t>ETERNAL</t>
  </si>
  <si>
    <t>ETERNAL LIMITED</t>
  </si>
  <si>
    <t>ETHOSLTD</t>
  </si>
  <si>
    <t>Ethos Limited</t>
  </si>
  <si>
    <t>EUREKAFORB</t>
  </si>
  <si>
    <t>Eureka Forbes Limited</t>
  </si>
  <si>
    <t>EUROBOND</t>
  </si>
  <si>
    <t>Euro Panel Products Limited</t>
  </si>
  <si>
    <t>EUROPRATIK</t>
  </si>
  <si>
    <t>Euro Pratik Sales Limited</t>
  </si>
  <si>
    <t>EUROTEXIND</t>
  </si>
  <si>
    <t>Eurotex Industries and Exports Limited</t>
  </si>
  <si>
    <t>EVEREADY</t>
  </si>
  <si>
    <t>Eveready Industries India Limited</t>
  </si>
  <si>
    <t>EVERESTIND</t>
  </si>
  <si>
    <t>Everest Industries Limited</t>
  </si>
  <si>
    <t>EXCEL</t>
  </si>
  <si>
    <t>Excel Realty N Infra Limited</t>
  </si>
  <si>
    <t>EXCELINDUS</t>
  </si>
  <si>
    <t>Excel Industries Limited</t>
  </si>
  <si>
    <t>EXCELSOFT</t>
  </si>
  <si>
    <t>Excelsoft Technologies Limited</t>
  </si>
  <si>
    <t>EXICOM</t>
  </si>
  <si>
    <t>Exicom Tele-Systems Limited</t>
  </si>
  <si>
    <t>EXIDEIND</t>
  </si>
  <si>
    <t>Exide Industries Limited</t>
  </si>
  <si>
    <t>EXPLEOSOL</t>
  </si>
  <si>
    <t>Expleo Solutions Limited</t>
  </si>
  <si>
    <t>EXXARO</t>
  </si>
  <si>
    <t>Exxaro Tiles Limited</t>
  </si>
  <si>
    <t>FABTECH</t>
  </si>
  <si>
    <t>Fabtech Technologies Limited</t>
  </si>
  <si>
    <t>FACT</t>
  </si>
  <si>
    <t>Fertilizers and Chemicals Travancore Limited</t>
  </si>
  <si>
    <t>FAIRCHEMOR</t>
  </si>
  <si>
    <t>Fairchem Organics Limited</t>
  </si>
  <si>
    <t>FAZE3Q</t>
  </si>
  <si>
    <t>Faze Three Limited</t>
  </si>
  <si>
    <t>FCL</t>
  </si>
  <si>
    <t>Fineotex Chemical Limited</t>
  </si>
  <si>
    <t>FDC</t>
  </si>
  <si>
    <t>FDC Limited</t>
  </si>
  <si>
    <t>FEDFINA</t>
  </si>
  <si>
    <t>Fedbank Financial Services Limited</t>
  </si>
  <si>
    <t>FEL</t>
  </si>
  <si>
    <t>Future Enterprises Limited</t>
  </si>
  <si>
    <t>FELDVR</t>
  </si>
  <si>
    <t>FIBERWEB</t>
  </si>
  <si>
    <t>Fiberweb (India) Limited</t>
  </si>
  <si>
    <t>FIEMIND</t>
  </si>
  <si>
    <t>Fiem Industries Limited</t>
  </si>
  <si>
    <t>FILATEX</t>
  </si>
  <si>
    <t>Filatex India Limited</t>
  </si>
  <si>
    <t>FILATFASH</t>
  </si>
  <si>
    <t>Filatex Fashions Limited</t>
  </si>
  <si>
    <t>FINCABLES</t>
  </si>
  <si>
    <t>Finolex Cables Limited</t>
  </si>
  <si>
    <t>FINEORG</t>
  </si>
  <si>
    <t>Fine Organic Industries Limited</t>
  </si>
  <si>
    <t>FINKURVE</t>
  </si>
  <si>
    <t>Finkurve Financial Services Limited</t>
  </si>
  <si>
    <t>FINPIPE</t>
  </si>
  <si>
    <t>Finolex Industries Limited</t>
  </si>
  <si>
    <t>FIRSTCRY</t>
  </si>
  <si>
    <t>Brainbees Solutions Limited</t>
  </si>
  <si>
    <t>FISCHER</t>
  </si>
  <si>
    <t>Fischer Medical Ventures Limited</t>
  </si>
  <si>
    <t>FIVESTAR</t>
  </si>
  <si>
    <t>Five-Star Business Finance Limited</t>
  </si>
  <si>
    <t>FLAIR</t>
  </si>
  <si>
    <t>Flair Writing Industries Limited</t>
  </si>
  <si>
    <t>FLEXITUFF</t>
  </si>
  <si>
    <t>Flexituff Ventures International Limited</t>
  </si>
  <si>
    <t>FLFL</t>
  </si>
  <si>
    <t>Future Lifestyle Fashions Limited</t>
  </si>
  <si>
    <t>FLUOROCHEM</t>
  </si>
  <si>
    <t>Gujarat Fluorochemicals Limited</t>
  </si>
  <si>
    <t>FMGOETZE</t>
  </si>
  <si>
    <t>Federal-Mogul Goetze (India) Limited.</t>
  </si>
  <si>
    <t>FMNL</t>
  </si>
  <si>
    <t>Future Market Networks Limited</t>
  </si>
  <si>
    <t>FOODSIN</t>
  </si>
  <si>
    <t>Foods &amp; Inns Limited</t>
  </si>
  <si>
    <t>FORTIS</t>
  </si>
  <si>
    <t>Fortis Healthcare Limited</t>
  </si>
  <si>
    <t>FOSECOIND</t>
  </si>
  <si>
    <t>Foseco India Limited</t>
  </si>
  <si>
    <t>FSL</t>
  </si>
  <si>
    <t>Firstsource Solutions Limited</t>
  </si>
  <si>
    <t>FUSION</t>
  </si>
  <si>
    <t>Fusion Finance Limited</t>
  </si>
  <si>
    <t>GABRIEL</t>
  </si>
  <si>
    <t>Gabriel India Limited</t>
  </si>
  <si>
    <t>GAEL</t>
  </si>
  <si>
    <t>Gujarat Ambuja Exports Limited</t>
  </si>
  <si>
    <t>GAIL</t>
  </si>
  <si>
    <t>GAIL (India) Limited</t>
  </si>
  <si>
    <t>GALAPREC</t>
  </si>
  <si>
    <t>Gala Precision Engineering Limited</t>
  </si>
  <si>
    <t>GALAXYSURF</t>
  </si>
  <si>
    <t>Galaxy Surfactants Limited</t>
  </si>
  <si>
    <t>GALLANTT</t>
  </si>
  <si>
    <t>Gallantt Ispat Limited</t>
  </si>
  <si>
    <t>GANDHAR</t>
  </si>
  <si>
    <t>Gandhar Oil Refinery (India) Limited</t>
  </si>
  <si>
    <t>GANDHITUBE</t>
  </si>
  <si>
    <t>Gandhi Special Tubes Limited</t>
  </si>
  <si>
    <t>GANECOS</t>
  </si>
  <si>
    <t>Ganesha Ecosphere Limited</t>
  </si>
  <si>
    <t>GANESHBE</t>
  </si>
  <si>
    <t>Ganesh Benzoplast Limited</t>
  </si>
  <si>
    <t>GANESHCP</t>
  </si>
  <si>
    <t>Ganesh Consumer Products Limited</t>
  </si>
  <si>
    <t>GANESHHOU</t>
  </si>
  <si>
    <t>GANESH HOUSING LIMITED</t>
  </si>
  <si>
    <t>GANGAFORGE</t>
  </si>
  <si>
    <t>Ganga Forging Limited</t>
  </si>
  <si>
    <t>GARFIBRES</t>
  </si>
  <si>
    <t>Garware Technical Fibres Limited</t>
  </si>
  <si>
    <t>GARUDA</t>
  </si>
  <si>
    <t>Garuda Construction and Engineering Limited</t>
  </si>
  <si>
    <t>GATEWAY</t>
  </si>
  <si>
    <t>Gateway Distriparks Limited</t>
  </si>
  <si>
    <t>GAYAHWS</t>
  </si>
  <si>
    <t>Gayatri Highways Limited</t>
  </si>
  <si>
    <t>GCSL</t>
  </si>
  <si>
    <t>Gretex Corporate Services Limited</t>
  </si>
  <si>
    <t>GEEKAYWIRE</t>
  </si>
  <si>
    <t>Geekay Wires Limited</t>
  </si>
  <si>
    <t>GEMAROMA</t>
  </si>
  <si>
    <t>Gem Aromatics Limited</t>
  </si>
  <si>
    <t>GENCON</t>
  </si>
  <si>
    <t>Generic Engineering Construction and Projects Limited</t>
  </si>
  <si>
    <t>GENESYS</t>
  </si>
  <si>
    <t>Genesys International Corporation Limited</t>
  </si>
  <si>
    <t>GENUSPAPER</t>
  </si>
  <si>
    <t>Genus Paper &amp; Boards Limited</t>
  </si>
  <si>
    <t>GENUSPOWER</t>
  </si>
  <si>
    <t>Genus Power Infrastructures Limited</t>
  </si>
  <si>
    <t>GEOJITFSL</t>
  </si>
  <si>
    <t>Geojit Financial Services Limited</t>
  </si>
  <si>
    <t>GESHIP</t>
  </si>
  <si>
    <t>The Great Eastern Shipping Company Limited</t>
  </si>
  <si>
    <t>GHCL</t>
  </si>
  <si>
    <t>GHCL Limited</t>
  </si>
  <si>
    <t>GHCLTEXTIL</t>
  </si>
  <si>
    <t>GHCL Textiles Limited</t>
  </si>
  <si>
    <t>GICHSGFIN</t>
  </si>
  <si>
    <t>GIC Housing Finance Limited</t>
  </si>
  <si>
    <t>GILLANDERS</t>
  </si>
  <si>
    <t>Gillanders Arbuthnot &amp; Company Limited</t>
  </si>
  <si>
    <t>GILLETTE</t>
  </si>
  <si>
    <t>Gillette India Limited</t>
  </si>
  <si>
    <t>GINNIFILA</t>
  </si>
  <si>
    <t>Ginni Filaments Limited</t>
  </si>
  <si>
    <t>GIPCL</t>
  </si>
  <si>
    <t>Gujarat Industries Power Company Limited</t>
  </si>
  <si>
    <t>GKENERGY</t>
  </si>
  <si>
    <t>GK Energy Limited</t>
  </si>
  <si>
    <t>GKWLIMITED</t>
  </si>
  <si>
    <t>GKW Limited</t>
  </si>
  <si>
    <t>GLAND</t>
  </si>
  <si>
    <t>Gland Pharma Limited</t>
  </si>
  <si>
    <t>GLAXO</t>
  </si>
  <si>
    <t>GlaxoSmithKline Pharmaceuticals Limited</t>
  </si>
  <si>
    <t>GLENMARK</t>
  </si>
  <si>
    <t>Glenmark Pharmaceuticals Limited</t>
  </si>
  <si>
    <t>GLOBALE</t>
  </si>
  <si>
    <t>Globale Tessile Limited</t>
  </si>
  <si>
    <t>GLOBALVECT</t>
  </si>
  <si>
    <t>Global Vectra Helicorp Limited</t>
  </si>
  <si>
    <t>GLOBE</t>
  </si>
  <si>
    <t>GLOBE ENTERPRISES (INDIA) LIMITED</t>
  </si>
  <si>
    <t>GLOBECIVIL</t>
  </si>
  <si>
    <t>Globe Civil Projects Limited</t>
  </si>
  <si>
    <t>GLOBUSSPR</t>
  </si>
  <si>
    <t>Globus Spirits Limited</t>
  </si>
  <si>
    <t>GLOSTERLTD</t>
  </si>
  <si>
    <t>Gloster Limited</t>
  </si>
  <si>
    <t>GLOTTIS</t>
  </si>
  <si>
    <t>Glottis Limited</t>
  </si>
  <si>
    <t>GMBREW</t>
  </si>
  <si>
    <t>GM Breweries Limited</t>
  </si>
  <si>
    <t>GMDCLTD</t>
  </si>
  <si>
    <t>Gujarat Mineral Development Corporation Limited</t>
  </si>
  <si>
    <t>GMMPFAUDLR</t>
  </si>
  <si>
    <t>GMM Pfaudler Limited</t>
  </si>
  <si>
    <t>GMRAIRPORT</t>
  </si>
  <si>
    <t>GMR AIRPORTS LIMITED</t>
  </si>
  <si>
    <t>GMRP&amp;UI</t>
  </si>
  <si>
    <t>GMR Power and Urban Infra Limited</t>
  </si>
  <si>
    <t>GNA</t>
  </si>
  <si>
    <t>GNA Axles Limited</t>
  </si>
  <si>
    <t>GNFC</t>
  </si>
  <si>
    <t>Gujarat Narmada Valley Fertilizers and Chemicals Limited</t>
  </si>
  <si>
    <t>GOACARBON</t>
  </si>
  <si>
    <t>Goa Carbon Limited</t>
  </si>
  <si>
    <t>GOCLCORP</t>
  </si>
  <si>
    <t>GOCL Corporation Limited</t>
  </si>
  <si>
    <t>GOCOLORS</t>
  </si>
  <si>
    <t>Go Fashion (India) Limited</t>
  </si>
  <si>
    <t>GODAVARIB</t>
  </si>
  <si>
    <t>Godavari Biorefineries Limited</t>
  </si>
  <si>
    <t>GODFRYPHLP</t>
  </si>
  <si>
    <t>Godfrey Phillips India Limited</t>
  </si>
  <si>
    <t>GODIGIT</t>
  </si>
  <si>
    <t>Go Digit General Insurance Limited</t>
  </si>
  <si>
    <t>GODREJAGRO</t>
  </si>
  <si>
    <t>Godrej Agrovet Limited</t>
  </si>
  <si>
    <t>GODREJCP</t>
  </si>
  <si>
    <t>Godrej Consumer Products Limited</t>
  </si>
  <si>
    <t>GODREJIND</t>
  </si>
  <si>
    <t>Godrej Industries Limited</t>
  </si>
  <si>
    <t>GODREJPROP</t>
  </si>
  <si>
    <t>Godrej Properties Limited</t>
  </si>
  <si>
    <t>GOKEX</t>
  </si>
  <si>
    <t>Gokaldas Exports Limited</t>
  </si>
  <si>
    <t>GOKUL</t>
  </si>
  <si>
    <t>Gokul Refoils and Solvent Limited</t>
  </si>
  <si>
    <t>GOKULAGRO</t>
  </si>
  <si>
    <t>Gokul Agro Resources Limited</t>
  </si>
  <si>
    <t>GOLDENTOBC</t>
  </si>
  <si>
    <t>Golden Tobacco Limited</t>
  </si>
  <si>
    <t>GOLDIAM</t>
  </si>
  <si>
    <t>Goldiam International Limited</t>
  </si>
  <si>
    <t>GOLDTECH</t>
  </si>
  <si>
    <t>AION-TECH SOLUTIONS LIMITED</t>
  </si>
  <si>
    <t>GOODLUCK</t>
  </si>
  <si>
    <t>Goodluck India Limited</t>
  </si>
  <si>
    <t>GOPAL</t>
  </si>
  <si>
    <t>Gopal Snacks Limited</t>
  </si>
  <si>
    <t>GOYALALUM</t>
  </si>
  <si>
    <t>Goyal Aluminiums Limited</t>
  </si>
  <si>
    <t>GPIL</t>
  </si>
  <si>
    <t>Godawari Power And Ispat limited</t>
  </si>
  <si>
    <t>GPPL</t>
  </si>
  <si>
    <t>Gujarat Pipavav Port Limited</t>
  </si>
  <si>
    <t>GPTHEALTH</t>
  </si>
  <si>
    <t>GPT Healthcare Limited</t>
  </si>
  <si>
    <t>GPTINFRA</t>
  </si>
  <si>
    <t>GPT Infraprojects Limited</t>
  </si>
  <si>
    <t>GRANULES</t>
  </si>
  <si>
    <t>Granules India Limited</t>
  </si>
  <si>
    <t>GRAPHITE</t>
  </si>
  <si>
    <t>Graphite India Limited</t>
  </si>
  <si>
    <t>GRASIM</t>
  </si>
  <si>
    <t>Grasim Industries Limited</t>
  </si>
  <si>
    <t>GRAVITA</t>
  </si>
  <si>
    <t>Gravita India Limited</t>
  </si>
  <si>
    <t>GREAVESCOT</t>
  </si>
  <si>
    <t>Greaves Cotton Limited</t>
  </si>
  <si>
    <t>GREENLAM</t>
  </si>
  <si>
    <t>Greenlam Industries Limited</t>
  </si>
  <si>
    <t>GREENPANEL</t>
  </si>
  <si>
    <t>Greenpanel Industries Limited</t>
  </si>
  <si>
    <t>GREENPLY</t>
  </si>
  <si>
    <t>Greenply Industries Limited</t>
  </si>
  <si>
    <t>GREENPOWER</t>
  </si>
  <si>
    <t>Orient Green Power Company Limited</t>
  </si>
  <si>
    <t>GRINDWELL</t>
  </si>
  <si>
    <t>Grindwell Norton Limited</t>
  </si>
  <si>
    <t>GRINFRA</t>
  </si>
  <si>
    <t>G R Infraprojects Limited</t>
  </si>
  <si>
    <t>GRMOVER</t>
  </si>
  <si>
    <t>GRM Overseas Limited</t>
  </si>
  <si>
    <t>GROBTEA</t>
  </si>
  <si>
    <t>The Grob Tea Company Limited</t>
  </si>
  <si>
    <t>GRPLTD</t>
  </si>
  <si>
    <t>GRP Limited</t>
  </si>
  <si>
    <t>GRSE</t>
  </si>
  <si>
    <t>Garden Reach Shipbuilders &amp; Engineers Limited</t>
  </si>
  <si>
    <t>GRWRHITECH</t>
  </si>
  <si>
    <t>Garware Hi-Tech Films Limited</t>
  </si>
  <si>
    <t>GSFC</t>
  </si>
  <si>
    <t>Gujarat State Fertilizers &amp; Chemicals Limited</t>
  </si>
  <si>
    <t>GSLSU</t>
  </si>
  <si>
    <t>Global Surfaces Limited</t>
  </si>
  <si>
    <t>GSPL</t>
  </si>
  <si>
    <t>Gujarat State Petronet Limited</t>
  </si>
  <si>
    <t>GSS</t>
  </si>
  <si>
    <t>GSS Infotech Limited</t>
  </si>
  <si>
    <t>GTECJAINX</t>
  </si>
  <si>
    <t>G-TEC JAINX EDUCATION LIMITED</t>
  </si>
  <si>
    <t>GTL</t>
  </si>
  <si>
    <t>GTL Limited</t>
  </si>
  <si>
    <t>GTLINFRA</t>
  </si>
  <si>
    <t>GTL Infrastructure Limited</t>
  </si>
  <si>
    <t>GTPL</t>
  </si>
  <si>
    <t>GTPL Hathway Limited</t>
  </si>
  <si>
    <t>GUFICBIO</t>
  </si>
  <si>
    <t>Gufic Biosciences Limited</t>
  </si>
  <si>
    <t>GUJALKALI</t>
  </si>
  <si>
    <t>Gujarat Alkalies and Chemicals Limited</t>
  </si>
  <si>
    <t>GUJAPOLLO</t>
  </si>
  <si>
    <t>Gujarat Apollo Industries Limited</t>
  </si>
  <si>
    <t>GUJGASLTD</t>
  </si>
  <si>
    <t>Gujarat Gas Limited</t>
  </si>
  <si>
    <t>GUJTHEM</t>
  </si>
  <si>
    <t>Gujarat Themis Biosyn Limited</t>
  </si>
  <si>
    <t>GULFOILLUB</t>
  </si>
  <si>
    <t>Gulf Oil Lubricants India Limited</t>
  </si>
  <si>
    <t>GULFPETRO</t>
  </si>
  <si>
    <t>GP Petroleums Limited</t>
  </si>
  <si>
    <t>GULPOLY</t>
  </si>
  <si>
    <t>Gulshan Polyols Limited</t>
  </si>
  <si>
    <t>GVKPIL</t>
  </si>
  <si>
    <t>GVK Power &amp; Infrastructure Limited</t>
  </si>
  <si>
    <t>GVPIL</t>
  </si>
  <si>
    <t>GE Power India Limited</t>
  </si>
  <si>
    <t>GVT&amp;D</t>
  </si>
  <si>
    <t>GE Vernova T&amp;D India Limited</t>
  </si>
  <si>
    <t>HAL</t>
  </si>
  <si>
    <t>Hindustan Aeronautics Limited</t>
  </si>
  <si>
    <t>HALEOSLABS</t>
  </si>
  <si>
    <t>HALEOS LABS LIMITED</t>
  </si>
  <si>
    <t>HAPPYFORGE</t>
  </si>
  <si>
    <t>Happy Forgings Limited</t>
  </si>
  <si>
    <t>HARDWYN</t>
  </si>
  <si>
    <t>Hardwyn India Limited</t>
  </si>
  <si>
    <t>HARIOMPIPE</t>
  </si>
  <si>
    <t>Hariom Pipe Industries Limited</t>
  </si>
  <si>
    <t>HARRMALAYA</t>
  </si>
  <si>
    <t>Harrisons  Malayalam Limited</t>
  </si>
  <si>
    <t>HARSHA</t>
  </si>
  <si>
    <t>Harsha Engineers International Limited</t>
  </si>
  <si>
    <t>HATHWAY</t>
  </si>
  <si>
    <t>Hathway Cable &amp; Datacom Limited</t>
  </si>
  <si>
    <t>HATSUN</t>
  </si>
  <si>
    <t>Hatsun Agro Product Limited</t>
  </si>
  <si>
    <t>HAVELLS</t>
  </si>
  <si>
    <t>Havells India Limited</t>
  </si>
  <si>
    <t>HAVISHA</t>
  </si>
  <si>
    <t>Sri Havisha Hospitality and Infrastructure Limited</t>
  </si>
  <si>
    <t>HBLENGINE</t>
  </si>
  <si>
    <t>HBL Engineering Limited</t>
  </si>
  <si>
    <t>HBSL</t>
  </si>
  <si>
    <t>HB Stockholdings Limited</t>
  </si>
  <si>
    <t>HCC</t>
  </si>
  <si>
    <t>Hindustan Construction Company Limited</t>
  </si>
  <si>
    <t>HCG</t>
  </si>
  <si>
    <t>Healthcare Global Enterprises Limited</t>
  </si>
  <si>
    <t>HCLTECH</t>
  </si>
  <si>
    <t>HCL Technologies Limited</t>
  </si>
  <si>
    <t>HDBFS</t>
  </si>
  <si>
    <t>HDB Financial Services Limited</t>
  </si>
  <si>
    <t>HDFCLIFE</t>
  </si>
  <si>
    <t>HDFC Life Insurance Company Limited</t>
  </si>
  <si>
    <t>HECPROJECT</t>
  </si>
  <si>
    <t>HEC Infra Projects Limited</t>
  </si>
  <si>
    <t>HEG</t>
  </si>
  <si>
    <t>HEG Limited</t>
  </si>
  <si>
    <t>HEIDELBERG</t>
  </si>
  <si>
    <t>HeidelbergCement India Limited</t>
  </si>
  <si>
    <t>HEMIPROP</t>
  </si>
  <si>
    <t>Hemisphere Properties India Limited</t>
  </si>
  <si>
    <t>HERANBA</t>
  </si>
  <si>
    <t>Heranba Industries Limited</t>
  </si>
  <si>
    <t>HERITGFOOD</t>
  </si>
  <si>
    <t>Heritage Foods Limited</t>
  </si>
  <si>
    <t>HEROMOTOCO</t>
  </si>
  <si>
    <t>Hero MotoCorp Limited</t>
  </si>
  <si>
    <t>HESTERBIO</t>
  </si>
  <si>
    <t>Hester Biosciences Limited</t>
  </si>
  <si>
    <t>HEXT</t>
  </si>
  <si>
    <t>Hexaware Technologies Limited</t>
  </si>
  <si>
    <t>HFCL</t>
  </si>
  <si>
    <t>HFCL Limited</t>
  </si>
  <si>
    <t>HGINFRA</t>
  </si>
  <si>
    <t>H.G. Infra Engineering Limited</t>
  </si>
  <si>
    <t>HGM</t>
  </si>
  <si>
    <t>HandsOn Global Management (HGM) Limited</t>
  </si>
  <si>
    <t>HGS</t>
  </si>
  <si>
    <t>Hinduja Global Solutions Limited</t>
  </si>
  <si>
    <t>HIKAL</t>
  </si>
  <si>
    <t>Hikal Limited</t>
  </si>
  <si>
    <t>HILINFRA</t>
  </si>
  <si>
    <t>Highway Infrastructure Limited</t>
  </si>
  <si>
    <t>HILTON</t>
  </si>
  <si>
    <t>Hilton Metal Forging Limited</t>
  </si>
  <si>
    <t>HIMATSEIDE</t>
  </si>
  <si>
    <t>Himatsingka Seide Limited</t>
  </si>
  <si>
    <t>HINDALCO</t>
  </si>
  <si>
    <t>Hindalco Industries Limited</t>
  </si>
  <si>
    <t>HINDCOMPOS</t>
  </si>
  <si>
    <t>Hindustan Composites Limited</t>
  </si>
  <si>
    <t>HINDCON</t>
  </si>
  <si>
    <t>Hindcon Chemicals Limited</t>
  </si>
  <si>
    <t>HINDCOPPER</t>
  </si>
  <si>
    <t>Hindustan Copper Limited</t>
  </si>
  <si>
    <t>HINDOILEXP</t>
  </si>
  <si>
    <t>Hindustan Oil Exploration Company Limited</t>
  </si>
  <si>
    <t>HINDPETRO</t>
  </si>
  <si>
    <t>Hindustan Petroleum Corporation Limited</t>
  </si>
  <si>
    <t>HINDUNILVR</t>
  </si>
  <si>
    <t>Hindustan Unilever Limited</t>
  </si>
  <si>
    <t>HINDWAREAP</t>
  </si>
  <si>
    <t>Hindware Home Innovation Limited</t>
  </si>
  <si>
    <t>HINDZINC</t>
  </si>
  <si>
    <t>Hindustan Zinc Limited</t>
  </si>
  <si>
    <t>HIRECT</t>
  </si>
  <si>
    <t>Hind Rectifiers Limited</t>
  </si>
  <si>
    <t>HISARMETAL</t>
  </si>
  <si>
    <t>Hisar Metal Industries Limited</t>
  </si>
  <si>
    <t>HITECH</t>
  </si>
  <si>
    <t>Hi-Tech Pipes Limited</t>
  </si>
  <si>
    <t>HITECHCORP</t>
  </si>
  <si>
    <t>Hitech Corporation Limited</t>
  </si>
  <si>
    <t>HITECHGEAR</t>
  </si>
  <si>
    <t>The Hi-Tech Gears Limited</t>
  </si>
  <si>
    <t>HLEGLAS</t>
  </si>
  <si>
    <t>HLE Glascoat Limited</t>
  </si>
  <si>
    <t>HLVLTD</t>
  </si>
  <si>
    <t>HLV LIMITED</t>
  </si>
  <si>
    <t>HMAAGRO</t>
  </si>
  <si>
    <t>HMA Agro Industries Limited</t>
  </si>
  <si>
    <t>HMT</t>
  </si>
  <si>
    <t>HMT Limited</t>
  </si>
  <si>
    <t>HMVL</t>
  </si>
  <si>
    <t>Hindustan Media Ventures Limited</t>
  </si>
  <si>
    <t>HNDFDS</t>
  </si>
  <si>
    <t>Hindustan Foods Limited</t>
  </si>
  <si>
    <t>HOMEFIRST</t>
  </si>
  <si>
    <t>Home First Finance Company India Limited</t>
  </si>
  <si>
    <t>HONASA</t>
  </si>
  <si>
    <t>Honasa Consumer Limited</t>
  </si>
  <si>
    <t>HONAUT</t>
  </si>
  <si>
    <t>Honeywell Automation India Limited</t>
  </si>
  <si>
    <t>HONDAPOWER</t>
  </si>
  <si>
    <t>Honda India Power Products Limited</t>
  </si>
  <si>
    <t>HPAL</t>
  </si>
  <si>
    <t>HP Adhesives Limited</t>
  </si>
  <si>
    <t>HPIL</t>
  </si>
  <si>
    <t>Hindprakash Industries Limited</t>
  </si>
  <si>
    <t>HPL</t>
  </si>
  <si>
    <t>HPL Electric &amp; Power Limited</t>
  </si>
  <si>
    <t>HSCL</t>
  </si>
  <si>
    <t>Himadri Speciality Chemical Limited</t>
  </si>
  <si>
    <t>HTMEDIA</t>
  </si>
  <si>
    <t>HT Media Limited</t>
  </si>
  <si>
    <t>HUBTOWN</t>
  </si>
  <si>
    <t>Hubtown Limited</t>
  </si>
  <si>
    <t>HUHTAMAKI</t>
  </si>
  <si>
    <t>Huhtamaki India Limited</t>
  </si>
  <si>
    <t>HYBRIDFIN</t>
  </si>
  <si>
    <t>Hybrid Financial Services Limited</t>
  </si>
  <si>
    <t>HYUNDAI</t>
  </si>
  <si>
    <t>Hyundai Motor India Limited</t>
  </si>
  <si>
    <t>IBULLSLTD</t>
  </si>
  <si>
    <t>Indiabulls Limited</t>
  </si>
  <si>
    <t>ICEMAKE</t>
  </si>
  <si>
    <t>Ice Make Refrigeration Limited</t>
  </si>
  <si>
    <t>ICICIAMC</t>
  </si>
  <si>
    <t>ICICI Prudential Asset Management Company Limited</t>
  </si>
  <si>
    <t>ICICIPRULI</t>
  </si>
  <si>
    <t>ICICI Prudential Life Insurance Company Limited</t>
  </si>
  <si>
    <t>ICIL</t>
  </si>
  <si>
    <t>Indo Count Industries Limited</t>
  </si>
  <si>
    <t>ICRA</t>
  </si>
  <si>
    <t>ICRA Limited</t>
  </si>
  <si>
    <t>IDEA</t>
  </si>
  <si>
    <t>Vodafone Idea Limited</t>
  </si>
  <si>
    <t>IDEAFORGE</t>
  </si>
  <si>
    <t>Ideaforge Technology Limited</t>
  </si>
  <si>
    <t>IEX</t>
  </si>
  <si>
    <t>Indian Energy Exchange Limited</t>
  </si>
  <si>
    <t>IFBAGRO</t>
  </si>
  <si>
    <t>IFB Agro Industries Limited</t>
  </si>
  <si>
    <t>IFBIND</t>
  </si>
  <si>
    <t>IFB Industries Limited</t>
  </si>
  <si>
    <t>IFGLEXPOR</t>
  </si>
  <si>
    <t>IFGL Refractories Limited</t>
  </si>
  <si>
    <t>IGARASHI</t>
  </si>
  <si>
    <t>Igarashi Motors India Limited</t>
  </si>
  <si>
    <t>IGCL</t>
  </si>
  <si>
    <t>Indogulf Cropsciences Limited</t>
  </si>
  <si>
    <t>IGIL</t>
  </si>
  <si>
    <t>International Gemmological Institute (India) Limited</t>
  </si>
  <si>
    <t>IGL</t>
  </si>
  <si>
    <t>Indraprastha Gas Limited</t>
  </si>
  <si>
    <t>IGPL</t>
  </si>
  <si>
    <t>IG Petrochemicals Limited</t>
  </si>
  <si>
    <t>IIFLCAPS</t>
  </si>
  <si>
    <t>IIFL Capital Services Limited</t>
  </si>
  <si>
    <t>IITL</t>
  </si>
  <si>
    <t>Industrial Investment Trust Limited</t>
  </si>
  <si>
    <t>IKIO</t>
  </si>
  <si>
    <t>IKIO Technologies Limited</t>
  </si>
  <si>
    <t>IKS</t>
  </si>
  <si>
    <t>Inventurus Knowledge Solutions Limited</t>
  </si>
  <si>
    <t>IL&amp;FSENGG</t>
  </si>
  <si>
    <t>IL&amp;FS Engineering and Construction Company Limited</t>
  </si>
  <si>
    <t>IMAGICAA</t>
  </si>
  <si>
    <t>Imagicaaworld Entertainment Limited</t>
  </si>
  <si>
    <t>IMFA</t>
  </si>
  <si>
    <t>Indian Metals &amp; Ferro Alloys Limited</t>
  </si>
  <si>
    <t>IMPEXFERRO</t>
  </si>
  <si>
    <t>Impex Ferro Tech Limited</t>
  </si>
  <si>
    <t>INCREDIBLE</t>
  </si>
  <si>
    <t>INCREDIBLE INDUSTRIES LIMITED</t>
  </si>
  <si>
    <t>INDBANK</t>
  </si>
  <si>
    <t>Indbank Merchant Banking Services Limited</t>
  </si>
  <si>
    <t>INDGN</t>
  </si>
  <si>
    <t>Indegene Limited</t>
  </si>
  <si>
    <t>INDHOTEL</t>
  </si>
  <si>
    <t>The Indian Hotels Company Limited</t>
  </si>
  <si>
    <t>INDIACEM</t>
  </si>
  <si>
    <t>The India Cements Limited</t>
  </si>
  <si>
    <t>INDIAGLYCO</t>
  </si>
  <si>
    <t>India Glycols Limited</t>
  </si>
  <si>
    <t>INDIAMART</t>
  </si>
  <si>
    <t>Indiamart Intermesh Limited</t>
  </si>
  <si>
    <t>INDIANCARD</t>
  </si>
  <si>
    <t>Indian Card Clothing Company Limited</t>
  </si>
  <si>
    <t>INDIANHUME</t>
  </si>
  <si>
    <t>Indian Hume Pipe Company Limited</t>
  </si>
  <si>
    <t>INDIASHLTR</t>
  </si>
  <si>
    <t>India Shelter Finance Corporation Limited</t>
  </si>
  <si>
    <t>INDIGO</t>
  </si>
  <si>
    <t>InterGlobe Aviation Limited</t>
  </si>
  <si>
    <t>INDIGOPNTS</t>
  </si>
  <si>
    <t>Indigo Paints Limited</t>
  </si>
  <si>
    <t>INDIQUBE</t>
  </si>
  <si>
    <t>Indiqube Spaces Limited</t>
  </si>
  <si>
    <t>INDNIPPON</t>
  </si>
  <si>
    <t>India Nippon Electricals Limited</t>
  </si>
  <si>
    <t>INDOAMIN</t>
  </si>
  <si>
    <t>Indo Amines Limited</t>
  </si>
  <si>
    <t>INDOBORAX</t>
  </si>
  <si>
    <t>Indo Borax &amp; Chemicals Limited</t>
  </si>
  <si>
    <t>INDOCO</t>
  </si>
  <si>
    <t>Indoco Remedies Limited</t>
  </si>
  <si>
    <t>INDOFARM</t>
  </si>
  <si>
    <t>Indo Farm Equipment Limited</t>
  </si>
  <si>
    <t>INDORAMA</t>
  </si>
  <si>
    <t>Indo Rama Synthetics (India) Limited</t>
  </si>
  <si>
    <t>INDOTECH</t>
  </si>
  <si>
    <t>Indo Tech Transformers Limited</t>
  </si>
  <si>
    <t>INDOTHAI</t>
  </si>
  <si>
    <t>Indo Thai Securities Limited</t>
  </si>
  <si>
    <t>INDOUS</t>
  </si>
  <si>
    <t>Indo Us Biotech Limited</t>
  </si>
  <si>
    <t>INDOWIND</t>
  </si>
  <si>
    <t>Indowind Energy Limited</t>
  </si>
  <si>
    <t>INDRAMEDCO</t>
  </si>
  <si>
    <t>Indraprastha Medical Corporation Limited</t>
  </si>
  <si>
    <t>INDSWFTLAB</t>
  </si>
  <si>
    <t>Ind-Swift Laboratories Limited</t>
  </si>
  <si>
    <t>INDTERRAIN</t>
  </si>
  <si>
    <t>Indian Terrain Fashions Limited</t>
  </si>
  <si>
    <t>INDUSTOWER</t>
  </si>
  <si>
    <t>Indus Towers Limited</t>
  </si>
  <si>
    <t>INFOBEAN</t>
  </si>
  <si>
    <t>InfoBeans Technologies Limited</t>
  </si>
  <si>
    <t>INFOMEDIA</t>
  </si>
  <si>
    <t>Infomedia Press Limited</t>
  </si>
  <si>
    <t>INFY</t>
  </si>
  <si>
    <t>Infosys Limited</t>
  </si>
  <si>
    <t>INGERRAND</t>
  </si>
  <si>
    <t>Ingersoll Rand (India) Limited</t>
  </si>
  <si>
    <t>INNOVACAP</t>
  </si>
  <si>
    <t>Innova Captab Limited</t>
  </si>
  <si>
    <t>INNOVANA</t>
  </si>
  <si>
    <t>Innovana Thinklabs Limited</t>
  </si>
  <si>
    <t>INOXGREEN</t>
  </si>
  <si>
    <t>Inox Green Energy Services Limited</t>
  </si>
  <si>
    <t>INOXINDIA</t>
  </si>
  <si>
    <t>INOX India Limited</t>
  </si>
  <si>
    <t>INOXWIND</t>
  </si>
  <si>
    <t>Inox Wind Limited</t>
  </si>
  <si>
    <t>INSECTICID</t>
  </si>
  <si>
    <t>Insecticides (India) Limited</t>
  </si>
  <si>
    <t>INSPIRISYS</t>
  </si>
  <si>
    <t>Inspirisys Solutions Limited</t>
  </si>
  <si>
    <t>INTELLECT</t>
  </si>
  <si>
    <t>Intellect Design Arena Limited</t>
  </si>
  <si>
    <t>INTERARCH</t>
  </si>
  <si>
    <t>Interarch Building Solutions Limited</t>
  </si>
  <si>
    <t>INTLCONV</t>
  </si>
  <si>
    <t>International Conveyors Limited</t>
  </si>
  <si>
    <t>INVENTURE</t>
  </si>
  <si>
    <t>Inventure Growth &amp; Securities Limited</t>
  </si>
  <si>
    <t>IOC</t>
  </si>
  <si>
    <t>Indian Oil Corporation Limited</t>
  </si>
  <si>
    <t>IOLCP</t>
  </si>
  <si>
    <t>IOL Chemicals and Pharmaceuticals Limited</t>
  </si>
  <si>
    <t>IONEXCHANG</t>
  </si>
  <si>
    <t>ION Exchange (India) Limited</t>
  </si>
  <si>
    <t>IPCALAB</t>
  </si>
  <si>
    <t>IPCA Laboratories Limited</t>
  </si>
  <si>
    <t>IPL</t>
  </si>
  <si>
    <t>India Pesticides Limited</t>
  </si>
  <si>
    <t>IRB</t>
  </si>
  <si>
    <t>IRB Infrastructure Developers Limited</t>
  </si>
  <si>
    <t>IRCON</t>
  </si>
  <si>
    <t>Ircon International Limited</t>
  </si>
  <si>
    <t>IRCTC</t>
  </si>
  <si>
    <t>Indian Railway Catering And Tourism Corporation Limited</t>
  </si>
  <si>
    <t>IREDA</t>
  </si>
  <si>
    <t>Indian Renewable Energy Development Agency Limited</t>
  </si>
  <si>
    <t>IRFC</t>
  </si>
  <si>
    <t>Indian Railway Finance Corporation Limited</t>
  </si>
  <si>
    <t>IRIS</t>
  </si>
  <si>
    <t>IRIS RegTech Solutions Limited</t>
  </si>
  <si>
    <t>IRISDOREME</t>
  </si>
  <si>
    <t>Iris Clothings Limited</t>
  </si>
  <si>
    <t>IRMENERGY</t>
  </si>
  <si>
    <t>IRM Energy Limited</t>
  </si>
  <si>
    <t>ISFT</t>
  </si>
  <si>
    <t>Intrasoft Technologies Limited</t>
  </si>
  <si>
    <t>ISGEC</t>
  </si>
  <si>
    <t>Isgec Heavy Engineering Limited</t>
  </si>
  <si>
    <t>ISHANCH</t>
  </si>
  <si>
    <t>Ishan Dyes and Chemicals Limited</t>
  </si>
  <si>
    <t>ITC</t>
  </si>
  <si>
    <t>ITC Limited</t>
  </si>
  <si>
    <t>ITCHOTELS</t>
  </si>
  <si>
    <t>ITC Hotels Limited</t>
  </si>
  <si>
    <t>ITDC</t>
  </si>
  <si>
    <t>India Tourism Development Corporation Limited</t>
  </si>
  <si>
    <t>ITI</t>
  </si>
  <si>
    <t>ITI Limited</t>
  </si>
  <si>
    <t>IVALUE</t>
  </si>
  <si>
    <t>Ivalue Infosolutions Limited</t>
  </si>
  <si>
    <t>IVP</t>
  </si>
  <si>
    <t>IVP Limited</t>
  </si>
  <si>
    <t>IXIGO</t>
  </si>
  <si>
    <t>Le Travenues Technology Limited</t>
  </si>
  <si>
    <t>IZMO</t>
  </si>
  <si>
    <t>IZMO Limited</t>
  </si>
  <si>
    <t>JAGRAN</t>
  </si>
  <si>
    <t>Jagran Prakashan Limited</t>
  </si>
  <si>
    <t>JAGSNPHARM</t>
  </si>
  <si>
    <t>Jagsonpal Pharmaceuticals Limited</t>
  </si>
  <si>
    <t>JAIBALAJI</t>
  </si>
  <si>
    <t>Jai Balaji Industries Limited</t>
  </si>
  <si>
    <t>JAICORPLTD</t>
  </si>
  <si>
    <t>Jai Corp Limited</t>
  </si>
  <si>
    <t>JAINREC</t>
  </si>
  <si>
    <t>Jain Resource Recycling Limited</t>
  </si>
  <si>
    <t>JAIPURKURT</t>
  </si>
  <si>
    <t>Nandani Creation Limited</t>
  </si>
  <si>
    <t>JAMNAAUTO</t>
  </si>
  <si>
    <t>Jamna Auto Industries Limited</t>
  </si>
  <si>
    <t>JARO</t>
  </si>
  <si>
    <t>Jaro Institute of Technology Management and Research Limited</t>
  </si>
  <si>
    <t>JASH</t>
  </si>
  <si>
    <t>Jash Engineering Limited</t>
  </si>
  <si>
    <t>JAYAGROGN</t>
  </si>
  <si>
    <t>Jayant Agro Organics Limited</t>
  </si>
  <si>
    <t>JAYBARMARU</t>
  </si>
  <si>
    <t>Jay Bharat Maruti Limited</t>
  </si>
  <si>
    <t>JAYKAY</t>
  </si>
  <si>
    <t>Jaykay Enterprises Limited</t>
  </si>
  <si>
    <t>JAYNECOIND</t>
  </si>
  <si>
    <t>Jayaswal Neco Industries Limited</t>
  </si>
  <si>
    <t>JAYSREETEA</t>
  </si>
  <si>
    <t>Jayshree Tea &amp; Industries Limited</t>
  </si>
  <si>
    <t>JBCHEPHARM</t>
  </si>
  <si>
    <t>JB Chemicals &amp; Pharmaceuticals Limited</t>
  </si>
  <si>
    <t>JBMA</t>
  </si>
  <si>
    <t>JBM Auto Limited</t>
  </si>
  <si>
    <t>JETFREIGHT</t>
  </si>
  <si>
    <t>Jet Freight Logistics Limited</t>
  </si>
  <si>
    <t>JGCHEM</t>
  </si>
  <si>
    <t>J.G.Chemicals Limited</t>
  </si>
  <si>
    <t>JHS</t>
  </si>
  <si>
    <t>JHS Svendgaard Laboratories Limited</t>
  </si>
  <si>
    <t>JINDALPHOT</t>
  </si>
  <si>
    <t>Jindal Photo Limited</t>
  </si>
  <si>
    <t>JINDALPOLY</t>
  </si>
  <si>
    <t>Jindal Poly Films Limited</t>
  </si>
  <si>
    <t>JINDALSAW</t>
  </si>
  <si>
    <t>Jindal Saw Limited</t>
  </si>
  <si>
    <t>JINDALSTEL</t>
  </si>
  <si>
    <t>JINDAL STEEL LIMITED</t>
  </si>
  <si>
    <t>JINDRILL</t>
  </si>
  <si>
    <t>Jindal Drilling And Industries Limited</t>
  </si>
  <si>
    <t>JINDWORLD</t>
  </si>
  <si>
    <t>Jindal Worldwide Limited</t>
  </si>
  <si>
    <t>JIOFIN</t>
  </si>
  <si>
    <t>Jio Financial Services Limited</t>
  </si>
  <si>
    <t>JISLDVREQS</t>
  </si>
  <si>
    <t>Jain Irrigation Systems Limited</t>
  </si>
  <si>
    <t>JISLJALEQS</t>
  </si>
  <si>
    <t>JITFINFRA</t>
  </si>
  <si>
    <t>JITF Infralogistics Limited</t>
  </si>
  <si>
    <t>JKCEMENT</t>
  </si>
  <si>
    <t>JK Cement Limited</t>
  </si>
  <si>
    <t>JKIL</t>
  </si>
  <si>
    <t>J.Kumar Infraprojects Limited</t>
  </si>
  <si>
    <t>JKIPL</t>
  </si>
  <si>
    <t>Jinkushal Industries Limited</t>
  </si>
  <si>
    <t>JKLAKSHMI</t>
  </si>
  <si>
    <t>JK Lakshmi Cement Limited</t>
  </si>
  <si>
    <t>JKPAPER</t>
  </si>
  <si>
    <t>JK Paper Limited</t>
  </si>
  <si>
    <t>JKTYRE</t>
  </si>
  <si>
    <t>JK Tyre &amp; Industries Limited</t>
  </si>
  <si>
    <t>JLHL</t>
  </si>
  <si>
    <t>Jupiter Life Line Hospitals Limited</t>
  </si>
  <si>
    <t>JNKINDIA</t>
  </si>
  <si>
    <t>JNK India Limited</t>
  </si>
  <si>
    <t>JOCIL</t>
  </si>
  <si>
    <t>Jocil Limited</t>
  </si>
  <si>
    <t>JPASSOCIAT</t>
  </si>
  <si>
    <t>Jaiprakash Associates Limited</t>
  </si>
  <si>
    <t>JPOLYINVST</t>
  </si>
  <si>
    <t>Jindal Poly Investment and Finance Company Limited</t>
  </si>
  <si>
    <t>JPPOWER</t>
  </si>
  <si>
    <t>Jaiprakash Power Ventures Limited</t>
  </si>
  <si>
    <t>JSL</t>
  </si>
  <si>
    <t>Jindal Stainless Limited</t>
  </si>
  <si>
    <t>JSLL</t>
  </si>
  <si>
    <t>Jeena Sikho Lifecare Limited</t>
  </si>
  <si>
    <t>JSWCEMENT</t>
  </si>
  <si>
    <t>JSW Cement Limited</t>
  </si>
  <si>
    <t>JSWENERGY</t>
  </si>
  <si>
    <t>JSW Energy Limited</t>
  </si>
  <si>
    <t>JSWINFRA</t>
  </si>
  <si>
    <t>JSW Infrastructure Limited</t>
  </si>
  <si>
    <t>JSWSTEEL</t>
  </si>
  <si>
    <t>JSW Steel Limited</t>
  </si>
  <si>
    <t>JTEKTINDIA</t>
  </si>
  <si>
    <t>Jtekt India Limited</t>
  </si>
  <si>
    <t>JTLIND</t>
  </si>
  <si>
    <t>JTL INDUSTRIES LIMITED</t>
  </si>
  <si>
    <t>JUBLCPL</t>
  </si>
  <si>
    <t>Jubilant Agri and Consumer Products Limited</t>
  </si>
  <si>
    <t>JUBLFOOD</t>
  </si>
  <si>
    <t>Jubilant Foodworks Limited</t>
  </si>
  <si>
    <t>JUBLINGREA</t>
  </si>
  <si>
    <t>Jubilant Ingrevia Limited</t>
  </si>
  <si>
    <t>JUBLPHARMA</t>
  </si>
  <si>
    <t>Jubilant Pharmova Limited</t>
  </si>
  <si>
    <t>JUNIPER</t>
  </si>
  <si>
    <t>Juniper Hotels Limited</t>
  </si>
  <si>
    <t>JUSTDIAL</t>
  </si>
  <si>
    <t>Just Dial Limited</t>
  </si>
  <si>
    <t>JWL</t>
  </si>
  <si>
    <t>Jupiter Wagons Limited</t>
  </si>
  <si>
    <t>JYOTHYLAB</t>
  </si>
  <si>
    <t>Jyothy Labs Limited</t>
  </si>
  <si>
    <t>JYOTICNC</t>
  </si>
  <si>
    <t>Jyoti CNC Automation Limited</t>
  </si>
  <si>
    <t>JYOTISTRUC</t>
  </si>
  <si>
    <t>Jyoti Structures Limited</t>
  </si>
  <si>
    <t>KABRAEXTRU</t>
  </si>
  <si>
    <t>Kabra Extrusion Technik Limited</t>
  </si>
  <si>
    <t>KAJARIACER</t>
  </si>
  <si>
    <t>Kajaria Ceramics Limited</t>
  </si>
  <si>
    <t>KAKATCEM</t>
  </si>
  <si>
    <t>Kakatiya Cement Sugar &amp; Industries Limited</t>
  </si>
  <si>
    <t>KALAMANDIR</t>
  </si>
  <si>
    <t>Sai Silks (Kalamandir) Limited</t>
  </si>
  <si>
    <t>KALPATARU</t>
  </si>
  <si>
    <t>Kalpataru Limited</t>
  </si>
  <si>
    <t>KALYANIFRG</t>
  </si>
  <si>
    <t>Kalyani Forge Limited</t>
  </si>
  <si>
    <t>KALYANKJIL</t>
  </si>
  <si>
    <t>Kalyan Jewellers India Limited</t>
  </si>
  <si>
    <t>KAMATHOTEL</t>
  </si>
  <si>
    <t>Kamat Hotels (I) Limited</t>
  </si>
  <si>
    <t>KAMDHENU</t>
  </si>
  <si>
    <t>Kamdhenu Limited</t>
  </si>
  <si>
    <t>KAMOPAINTS</t>
  </si>
  <si>
    <t>Kamdhenu Ventures Limited</t>
  </si>
  <si>
    <t>KANANIIND</t>
  </si>
  <si>
    <t>Kanani Industries Limited</t>
  </si>
  <si>
    <t>KANORICHEM</t>
  </si>
  <si>
    <t>Kanoria Chemicals &amp; Industries Limited</t>
  </si>
  <si>
    <t>KANPRPLA</t>
  </si>
  <si>
    <t>Kanpur Plastipack Limited</t>
  </si>
  <si>
    <t>KANSAINER</t>
  </si>
  <si>
    <t>Kansai Nerolac Paints Limited</t>
  </si>
  <si>
    <t>KAPSTON</t>
  </si>
  <si>
    <t>Kapston Services Limited</t>
  </si>
  <si>
    <t>KARMAENG</t>
  </si>
  <si>
    <t>Karma Energy Limited</t>
  </si>
  <si>
    <t>KAVDEFENCE</t>
  </si>
  <si>
    <t>Kavveri Defence &amp; Wireless Technologies Limited</t>
  </si>
  <si>
    <t>KAYA</t>
  </si>
  <si>
    <t>Kaya Limited</t>
  </si>
  <si>
    <t>KAYNES</t>
  </si>
  <si>
    <t>Kaynes Technology India Limited</t>
  </si>
  <si>
    <t>KCP</t>
  </si>
  <si>
    <t>KCP Limited</t>
  </si>
  <si>
    <t>KCPSUGIND</t>
  </si>
  <si>
    <t>KCP Sugar and Industries Corporation Limited</t>
  </si>
  <si>
    <t>KDDL</t>
  </si>
  <si>
    <t>KDDL Limited</t>
  </si>
  <si>
    <t>KEC</t>
  </si>
  <si>
    <t>KEC International Limited</t>
  </si>
  <si>
    <t>KECL</t>
  </si>
  <si>
    <t>Kirloskar Electric Company Limited</t>
  </si>
  <si>
    <t>KEEPLEARN</t>
  </si>
  <si>
    <t>DSJ Keep Learning Limited</t>
  </si>
  <si>
    <t>KEI</t>
  </si>
  <si>
    <t>KEI Industries Limited</t>
  </si>
  <si>
    <t>KELLTONTEC</t>
  </si>
  <si>
    <t>Kellton Tech Solutions Limited</t>
  </si>
  <si>
    <t>KERNEX</t>
  </si>
  <si>
    <t>Kernex Microsystems (India) Limited</t>
  </si>
  <si>
    <t>KESORAMIND</t>
  </si>
  <si>
    <t>Kesoram Industries Limited</t>
  </si>
  <si>
    <t>KEYFINSERV</t>
  </si>
  <si>
    <t>Keynote Financial Services Limited</t>
  </si>
  <si>
    <t>KFINTECH</t>
  </si>
  <si>
    <t>Kfin Technologies Limited</t>
  </si>
  <si>
    <t>KHADIM</t>
  </si>
  <si>
    <t>Khadim India Limited</t>
  </si>
  <si>
    <t>KHAICHEM</t>
  </si>
  <si>
    <t>Khaitan Chemicals &amp; Fertilizers Limited</t>
  </si>
  <si>
    <t>KHAITANLTD</t>
  </si>
  <si>
    <t>Khaitan (India) Limited</t>
  </si>
  <si>
    <t>KHANDSE</t>
  </si>
  <si>
    <t>Khandwala Securities Limited</t>
  </si>
  <si>
    <t>KILITCH</t>
  </si>
  <si>
    <t>Kilitch Drugs (India) Limited</t>
  </si>
  <si>
    <t>KIMS</t>
  </si>
  <si>
    <t>Krishna Institute of Medical Sciences Limited</t>
  </si>
  <si>
    <t>KINGFA</t>
  </si>
  <si>
    <t>Kingfa Science &amp; Technology (India) Limited</t>
  </si>
  <si>
    <t>KIOCL</t>
  </si>
  <si>
    <t>KIOCL Limited</t>
  </si>
  <si>
    <t>KIRIINDUS</t>
  </si>
  <si>
    <t>Kiri Industries Limited</t>
  </si>
  <si>
    <t>KIRLOSBROS</t>
  </si>
  <si>
    <t>Kirloskar Brothers Limited</t>
  </si>
  <si>
    <t>KIRLOSENG</t>
  </si>
  <si>
    <t>Kirloskar Oil Engines Limited</t>
  </si>
  <si>
    <t>KIRLOSIND</t>
  </si>
  <si>
    <t>Kirloskar Industries Limited</t>
  </si>
  <si>
    <t>KIRLPNU</t>
  </si>
  <si>
    <t>Kirloskar Pneumatic Company Limited</t>
  </si>
  <si>
    <t>KITEX</t>
  </si>
  <si>
    <t>Kitex Garments Limited</t>
  </si>
  <si>
    <t>KKCL</t>
  </si>
  <si>
    <t>Kewal Kiran Clothing Limited</t>
  </si>
  <si>
    <t>KMEW</t>
  </si>
  <si>
    <t>Knowledge Marine &amp; Engineering Works Limited</t>
  </si>
  <si>
    <t>KMSUGAR</t>
  </si>
  <si>
    <t>K.M.Sugar Mills Limited</t>
  </si>
  <si>
    <t>KNAGRI</t>
  </si>
  <si>
    <t>KN Agri Resources Limited</t>
  </si>
  <si>
    <t>KNRCON</t>
  </si>
  <si>
    <t>KNR Constructions Limited</t>
  </si>
  <si>
    <t>KOHINOOR</t>
  </si>
  <si>
    <t>Kohinoor Foods Limited</t>
  </si>
  <si>
    <t>KOKUYOCMLN</t>
  </si>
  <si>
    <t>Kokuyo Camlin Limited</t>
  </si>
  <si>
    <t>KOLTEPATIL</t>
  </si>
  <si>
    <t>Kolte - Patil Developers Limited</t>
  </si>
  <si>
    <t>KOPRAN</t>
  </si>
  <si>
    <t>Kopran Limited</t>
  </si>
  <si>
    <t>KOTARISUG</t>
  </si>
  <si>
    <t>Kothari Sugars And Chemicals Limited</t>
  </si>
  <si>
    <t>KOTHARIPET</t>
  </si>
  <si>
    <t>Kothari Petrochemicals Limited</t>
  </si>
  <si>
    <t>KOTHARIPRO</t>
  </si>
  <si>
    <t>Kothari Products Limited</t>
  </si>
  <si>
    <t>KPEL</t>
  </si>
  <si>
    <t>K.P. Energy Limited</t>
  </si>
  <si>
    <t>KPIGREEN</t>
  </si>
  <si>
    <t>KPI Green Energy Limited</t>
  </si>
  <si>
    <t>KPIL</t>
  </si>
  <si>
    <t>Kalpataru Projects International Limited</t>
  </si>
  <si>
    <t>KPITTECH</t>
  </si>
  <si>
    <t>KPIT Technologies Limited</t>
  </si>
  <si>
    <t>KPRMILL</t>
  </si>
  <si>
    <t>K.P.R. Mill Limited</t>
  </si>
  <si>
    <t>KRBL</t>
  </si>
  <si>
    <t>KRBL Limited</t>
  </si>
  <si>
    <t>KREBSBIO</t>
  </si>
  <si>
    <t>Krebs Biochemicals and Industries Limited</t>
  </si>
  <si>
    <t>KRIDHANINF</t>
  </si>
  <si>
    <t>Kridhan Infra Limited</t>
  </si>
  <si>
    <t>KRISHANA</t>
  </si>
  <si>
    <t>Krishana Phoschem Limited</t>
  </si>
  <si>
    <t>KRISHIVAL</t>
  </si>
  <si>
    <t>Krishival Foods Limited</t>
  </si>
  <si>
    <t>KRISHNADEF</t>
  </si>
  <si>
    <t>Krishna Defence And Allied Industries Limited</t>
  </si>
  <si>
    <t>KRITI</t>
  </si>
  <si>
    <t>Kriti Industries (India) Limited</t>
  </si>
  <si>
    <t>KRITIKA</t>
  </si>
  <si>
    <t>Kritika Wires Limited</t>
  </si>
  <si>
    <t>KRITINUT</t>
  </si>
  <si>
    <t>Kriti Nutrients Limited</t>
  </si>
  <si>
    <t>KRN</t>
  </si>
  <si>
    <t>KRN Heat Exchanger and Refrigeration Limited</t>
  </si>
  <si>
    <t>KROSS</t>
  </si>
  <si>
    <t>Kross Limited</t>
  </si>
  <si>
    <t>KRSNAA</t>
  </si>
  <si>
    <t>Krsnaa Diagnostics Limited</t>
  </si>
  <si>
    <t>KRYSTAL</t>
  </si>
  <si>
    <t>Krystal Integrated Services Limited</t>
  </si>
  <si>
    <t>KSB</t>
  </si>
  <si>
    <t>Ksb Limited</t>
  </si>
  <si>
    <t>KSHINTL</t>
  </si>
  <si>
    <t>KSH International Limited</t>
  </si>
  <si>
    <t>KSHITIJPOL</t>
  </si>
  <si>
    <t>Kshitij Polyline Limited</t>
  </si>
  <si>
    <t>KSL</t>
  </si>
  <si>
    <t>Kalyani Steels Limited</t>
  </si>
  <si>
    <t>KSOLVES</t>
  </si>
  <si>
    <t>Ksolves India Limited</t>
  </si>
  <si>
    <t>KSR</t>
  </si>
  <si>
    <t>KSR Footwear Limited</t>
  </si>
  <si>
    <t>KUANTUM</t>
  </si>
  <si>
    <t>Kuantum Papers Limited</t>
  </si>
  <si>
    <t>LAGNAM</t>
  </si>
  <si>
    <t>Lagnam Spintex Limited</t>
  </si>
  <si>
    <t>LAL</t>
  </si>
  <si>
    <t>Lorenzini Apparels Limited</t>
  </si>
  <si>
    <t>LALPATHLAB</t>
  </si>
  <si>
    <t>Dr. Lal Path Labs Ltd.</t>
  </si>
  <si>
    <t>LAMBODHARA</t>
  </si>
  <si>
    <t>Lambodhara Textiles Limited</t>
  </si>
  <si>
    <t>LANCORHOL</t>
  </si>
  <si>
    <t>Lancor Holdings Limited</t>
  </si>
  <si>
    <t>LANDMARK</t>
  </si>
  <si>
    <t>Landmark Cars Limited</t>
  </si>
  <si>
    <t>LAOPALA</t>
  </si>
  <si>
    <t>La Opala RG Limited</t>
  </si>
  <si>
    <t>LASA</t>
  </si>
  <si>
    <t>Lasa Supergenerics Limited</t>
  </si>
  <si>
    <t>LATENTVIEW</t>
  </si>
  <si>
    <t>Latent View Analytics Limited</t>
  </si>
  <si>
    <t>LATTEYS</t>
  </si>
  <si>
    <t>Latteys Industries Limited</t>
  </si>
  <si>
    <t>LAURUSLABS</t>
  </si>
  <si>
    <t>Laurus Labs Limited</t>
  </si>
  <si>
    <t>LAXMICOT</t>
  </si>
  <si>
    <t>Laxmi Cotspin Limited</t>
  </si>
  <si>
    <t>LAXMIDENTL</t>
  </si>
  <si>
    <t>Laxmi Dental Limited</t>
  </si>
  <si>
    <t>LAXMIINDIA</t>
  </si>
  <si>
    <t>Laxmi India Finance Limited</t>
  </si>
  <si>
    <t>LEMERITE</t>
  </si>
  <si>
    <t>Le Merite Exports Limited</t>
  </si>
  <si>
    <t>LEMONTREE</t>
  </si>
  <si>
    <t>Lemon Tree Hotels Limited</t>
  </si>
  <si>
    <t>LEXUS</t>
  </si>
  <si>
    <t>Lexus Granito (India) Limited</t>
  </si>
  <si>
    <t>LGBBROSLTD</t>
  </si>
  <si>
    <t>LG Balakrishnan &amp; Bros Limited</t>
  </si>
  <si>
    <t>LGHL</t>
  </si>
  <si>
    <t>Laxmi Goldorna House Limited</t>
  </si>
  <si>
    <t>LIBAS</t>
  </si>
  <si>
    <t>Libas Consumer Products Limited</t>
  </si>
  <si>
    <t>LIBERTSHOE</t>
  </si>
  <si>
    <t>Liberty Shoes Limited</t>
  </si>
  <si>
    <t>LIKHITHA</t>
  </si>
  <si>
    <t>Likhitha Infrastructure Limited</t>
  </si>
  <si>
    <t>LINC</t>
  </si>
  <si>
    <t>Linc Limited</t>
  </si>
  <si>
    <t>LINCOLN</t>
  </si>
  <si>
    <t>Lincoln Pharmaceuticals Limited</t>
  </si>
  <si>
    <t>LINDEINDIA</t>
  </si>
  <si>
    <t>Linde India Limited</t>
  </si>
  <si>
    <t>LLOYDSENGG</t>
  </si>
  <si>
    <t>LLOYDS ENGINEERING WORKS LIMITED</t>
  </si>
  <si>
    <t>LLOYDSENT</t>
  </si>
  <si>
    <t>Lloyds Enterprises Limited</t>
  </si>
  <si>
    <t>LLOYDSME</t>
  </si>
  <si>
    <t>Lloyds Metals And Energy Limited</t>
  </si>
  <si>
    <t>LODHA</t>
  </si>
  <si>
    <t>Lodha Developers Limited</t>
  </si>
  <si>
    <t>LOKESHMACH</t>
  </si>
  <si>
    <t>Lokesh Machines Limited</t>
  </si>
  <si>
    <t>LORDSCHLO</t>
  </si>
  <si>
    <t>Lords Chloro Alkali Limited</t>
  </si>
  <si>
    <t>LOTUSDEV</t>
  </si>
  <si>
    <t>Sri Lotus Developers and Realty Limited</t>
  </si>
  <si>
    <t>LOTUSEYE</t>
  </si>
  <si>
    <t>Lotus Eye Hospital and Institute Limited</t>
  </si>
  <si>
    <t>LOVABLE</t>
  </si>
  <si>
    <t>Lovable Lingerie Limited</t>
  </si>
  <si>
    <t>LOYALTEX</t>
  </si>
  <si>
    <t>Loyal Textile Mills Limited</t>
  </si>
  <si>
    <t>LT</t>
  </si>
  <si>
    <t>Larsen &amp; Toubro Limited</t>
  </si>
  <si>
    <t>LTFOODS</t>
  </si>
  <si>
    <t>LT Foods Limited</t>
  </si>
  <si>
    <t>LTTS</t>
  </si>
  <si>
    <t>L&amp;T Technology Services Limited</t>
  </si>
  <si>
    <t>LUMAXIND</t>
  </si>
  <si>
    <t>Lumax Industries Limited</t>
  </si>
  <si>
    <t>LUMAXTECH</t>
  </si>
  <si>
    <t>Lumax Auto Technologies Limited</t>
  </si>
  <si>
    <t>LUPIN</t>
  </si>
  <si>
    <t>Lupin Limited</t>
  </si>
  <si>
    <t>LUXIND</t>
  </si>
  <si>
    <t>Lux Industries Limited</t>
  </si>
  <si>
    <t>LXCHEM</t>
  </si>
  <si>
    <t>Laxmi Organic Industries Limited</t>
  </si>
  <si>
    <t>LYKALABS</t>
  </si>
  <si>
    <t>Lyka Labs Limited</t>
  </si>
  <si>
    <t>M&amp;M</t>
  </si>
  <si>
    <t>Mahindra &amp; Mahindra Limited</t>
  </si>
  <si>
    <t>MAANALU</t>
  </si>
  <si>
    <t>Maan Aluminium Limited</t>
  </si>
  <si>
    <t>MACPOWER</t>
  </si>
  <si>
    <t>Macpower CNC Machines Limited</t>
  </si>
  <si>
    <t>MADHAV</t>
  </si>
  <si>
    <t>Madhav Marbles and Granites Limited</t>
  </si>
  <si>
    <t>MADHUCON</t>
  </si>
  <si>
    <t>Madhucon Projects Limited</t>
  </si>
  <si>
    <t>MADRASFERT</t>
  </si>
  <si>
    <t>Madras Fertilizers Limited</t>
  </si>
  <si>
    <t>MAGADSUGAR</t>
  </si>
  <si>
    <t>Magadh Sugar &amp; Energy Limited</t>
  </si>
  <si>
    <t>MAGNUM</t>
  </si>
  <si>
    <t>Magnum Ventures Limited</t>
  </si>
  <si>
    <t>MAHASTEEL</t>
  </si>
  <si>
    <t>Mahamaya Steel Industries Limited</t>
  </si>
  <si>
    <t>MAHEPC</t>
  </si>
  <si>
    <t>Mahindra EPC Irrigation Limited</t>
  </si>
  <si>
    <t>MAHESHWARI</t>
  </si>
  <si>
    <t>Maheshwari Logistics Limited</t>
  </si>
  <si>
    <t>MAHLIFE</t>
  </si>
  <si>
    <t>Mahindra Lifespace Developers Limited</t>
  </si>
  <si>
    <t>MAHLOG</t>
  </si>
  <si>
    <t>Mahindra Logistics Limited</t>
  </si>
  <si>
    <t>MAHSEAMLES</t>
  </si>
  <si>
    <t>Maharashtra Seamless Limited</t>
  </si>
  <si>
    <t>MAITHANALL</t>
  </si>
  <si>
    <t>Maithan Alloys Limited</t>
  </si>
  <si>
    <t>MALLCOM</t>
  </si>
  <si>
    <t>Mallcom (India) Limited</t>
  </si>
  <si>
    <t>MALUPAPER</t>
  </si>
  <si>
    <t>Malu Paper Mills Limited</t>
  </si>
  <si>
    <t>MAMATA</t>
  </si>
  <si>
    <t>Mamata Machinery Limited</t>
  </si>
  <si>
    <t>MANAKALUCO</t>
  </si>
  <si>
    <t>Manaksia Aluminium Company Limited</t>
  </si>
  <si>
    <t>MANAKCOAT</t>
  </si>
  <si>
    <t>Manaksia Coated Metals &amp; Industries Limited</t>
  </si>
  <si>
    <t>MANAKSIA</t>
  </si>
  <si>
    <t>Manaksia Limited</t>
  </si>
  <si>
    <t>MANAKSTEEL</t>
  </si>
  <si>
    <t>Manaksia Steels Limited</t>
  </si>
  <si>
    <t>MANALIPETC</t>
  </si>
  <si>
    <t>Manali Petrochemicals Limited</t>
  </si>
  <si>
    <t>MANBA</t>
  </si>
  <si>
    <t>Manba Finance Limited</t>
  </si>
  <si>
    <t>MANCREDIT</t>
  </si>
  <si>
    <t>Mangal Credit and Fincorp Limited</t>
  </si>
  <si>
    <t>MANGALAM</t>
  </si>
  <si>
    <t>Mangalam Drugs And Organics Limited</t>
  </si>
  <si>
    <t>MANGLMCEM</t>
  </si>
  <si>
    <t>Mangalam Cement Limited</t>
  </si>
  <si>
    <t>MANINDS</t>
  </si>
  <si>
    <t>Man Industries (India) Limited</t>
  </si>
  <si>
    <t>MANINFRA</t>
  </si>
  <si>
    <t>Man Infraconstruction Limited</t>
  </si>
  <si>
    <t>MANKIND</t>
  </si>
  <si>
    <t>Mankind Pharma Limited</t>
  </si>
  <si>
    <t>MANOMAY</t>
  </si>
  <si>
    <t>Manomay Tex India Limited</t>
  </si>
  <si>
    <t>MANORAMA</t>
  </si>
  <si>
    <t>Manorama Industries Limited</t>
  </si>
  <si>
    <t>MANORG</t>
  </si>
  <si>
    <t>Mangalam Organics Limited</t>
  </si>
  <si>
    <t>MANUGRAPH</t>
  </si>
  <si>
    <t>Manugraph India Limited</t>
  </si>
  <si>
    <t>MANYAVAR</t>
  </si>
  <si>
    <t>Vedant Fashions Limited</t>
  </si>
  <si>
    <t>MAPMYINDIA</t>
  </si>
  <si>
    <t>C.E. Info Systems Limited</t>
  </si>
  <si>
    <t>MARALOVER</t>
  </si>
  <si>
    <t>Maral Overseas Limited</t>
  </si>
  <si>
    <t>MARATHON</t>
  </si>
  <si>
    <t>Marathon Nextgen Realty Limited</t>
  </si>
  <si>
    <t>MARICO</t>
  </si>
  <si>
    <t>Marico Limited</t>
  </si>
  <si>
    <t>MARINE</t>
  </si>
  <si>
    <t>Marine Electricals (India) Limited</t>
  </si>
  <si>
    <t>MARKOLINES</t>
  </si>
  <si>
    <t>Markolines Pavement Technologies Limited</t>
  </si>
  <si>
    <t>MARKSANS</t>
  </si>
  <si>
    <t>Marksans Pharma Limited</t>
  </si>
  <si>
    <t>MARUTI</t>
  </si>
  <si>
    <t>Maruti Suzuki India Limited</t>
  </si>
  <si>
    <t>MASFIN</t>
  </si>
  <si>
    <t>MAS Financial Services Limited</t>
  </si>
  <si>
    <t>MASTEK</t>
  </si>
  <si>
    <t>Mastek Limited</t>
  </si>
  <si>
    <t>MASTERTR</t>
  </si>
  <si>
    <t>Master Trust Limited</t>
  </si>
  <si>
    <t>MATRIMONY</t>
  </si>
  <si>
    <t>Matrimony.Com Limited</t>
  </si>
  <si>
    <t>MAWANASUG</t>
  </si>
  <si>
    <t>Mawana Sugars Limited</t>
  </si>
  <si>
    <t>MAXESTATES</t>
  </si>
  <si>
    <t>Max Estates Limited</t>
  </si>
  <si>
    <t>MAXHEALTH</t>
  </si>
  <si>
    <t>Max Healthcare Institute Limited</t>
  </si>
  <si>
    <t>MAXIND</t>
  </si>
  <si>
    <t>Max India Limited</t>
  </si>
  <si>
    <t>MAYURUNIQ</t>
  </si>
  <si>
    <t>Mayur Uniquoters Ltd</t>
  </si>
  <si>
    <t>MAZDOCK</t>
  </si>
  <si>
    <t>Mazagon Dock Shipbuilders Limited</t>
  </si>
  <si>
    <t>MBAPL</t>
  </si>
  <si>
    <t>Madhya Bharat Agro Products Limited</t>
  </si>
  <si>
    <t>MBEL</t>
  </si>
  <si>
    <t>M &amp; B Engineering Limited</t>
  </si>
  <si>
    <t>MBLINFRA</t>
  </si>
  <si>
    <t>MBL Infrastructure Limited</t>
  </si>
  <si>
    <t>MCL</t>
  </si>
  <si>
    <t>Madhav Copper Limited</t>
  </si>
  <si>
    <t>MCLOUD</t>
  </si>
  <si>
    <t>Magellanic Cloud Limited</t>
  </si>
  <si>
    <t>MCX</t>
  </si>
  <si>
    <t>Multi Commodity Exchange of India Limited</t>
  </si>
  <si>
    <t>MEDANTA</t>
  </si>
  <si>
    <t>Global Health Limited</t>
  </si>
  <si>
    <t>MEDIASSIST</t>
  </si>
  <si>
    <t>Medi Assist Healthcare Services Limited</t>
  </si>
  <si>
    <t>MEDICAMEQ</t>
  </si>
  <si>
    <t>Medicamen Biotech Limited</t>
  </si>
  <si>
    <t>MEDICO</t>
  </si>
  <si>
    <t>Medico Remedies Limited</t>
  </si>
  <si>
    <t>MEDPLUS</t>
  </si>
  <si>
    <t>Medplus Health Services Limited</t>
  </si>
  <si>
    <t>MEESHO</t>
  </si>
  <si>
    <t>Meesho Limited</t>
  </si>
  <si>
    <t>MEGASTAR</t>
  </si>
  <si>
    <t>Megastar Foods Limited</t>
  </si>
  <si>
    <t>MEIL</t>
  </si>
  <si>
    <t>Mangal Electrical Industries Limited</t>
  </si>
  <si>
    <t>MENONBE</t>
  </si>
  <si>
    <t>Menon Bearings Limited</t>
  </si>
  <si>
    <t>MEP</t>
  </si>
  <si>
    <t>MEP Infrastructure Developers Limited</t>
  </si>
  <si>
    <t>METROBRAND</t>
  </si>
  <si>
    <t>Metro Brands Limited</t>
  </si>
  <si>
    <t>METROPOLIS</t>
  </si>
  <si>
    <t>Metropolis Healthcare Limited</t>
  </si>
  <si>
    <t>MFML</t>
  </si>
  <si>
    <t>Mahalaxmi Fabric Mills Limited</t>
  </si>
  <si>
    <t>MGEL</t>
  </si>
  <si>
    <t>Mangalam Global Enterprise Limited</t>
  </si>
  <si>
    <t>MGL</t>
  </si>
  <si>
    <t>Mahanagar Gas Limited</t>
  </si>
  <si>
    <t>MHLXMIRU</t>
  </si>
  <si>
    <t>Mahalaxmi Rubtech Limited</t>
  </si>
  <si>
    <t>MHRIL</t>
  </si>
  <si>
    <t>Mahindra Holidays &amp; Resorts India Limited</t>
  </si>
  <si>
    <t>MICEL</t>
  </si>
  <si>
    <t>MIC Electronics Limited</t>
  </si>
  <si>
    <t>MIDHANI</t>
  </si>
  <si>
    <t>Mishra Dhatu Nigam Limited</t>
  </si>
  <si>
    <t>MINDACORP</t>
  </si>
  <si>
    <t>Minda Corporation Limited</t>
  </si>
  <si>
    <t>MINDTECK</t>
  </si>
  <si>
    <t>Mindteck (India) Limited</t>
  </si>
  <si>
    <t>MIRCELECTR</t>
  </si>
  <si>
    <t>MIRC Electronics Limited</t>
  </si>
  <si>
    <t>MIRZAINT</t>
  </si>
  <si>
    <t>Mirza International Limited</t>
  </si>
  <si>
    <t>MITCON</t>
  </si>
  <si>
    <t>MITCON Consultancy &amp; Engineering Services Limited</t>
  </si>
  <si>
    <t>MITTAL</t>
  </si>
  <si>
    <t>Mittal Life Style Limited</t>
  </si>
  <si>
    <t>MKPL</t>
  </si>
  <si>
    <t>M K Proteins Limited</t>
  </si>
  <si>
    <t>MMFL</t>
  </si>
  <si>
    <t>MM Forgings Limited</t>
  </si>
  <si>
    <t>MMP</t>
  </si>
  <si>
    <t>MMP Industries Limited</t>
  </si>
  <si>
    <t>MMTC</t>
  </si>
  <si>
    <t>MMTC Limited</t>
  </si>
  <si>
    <t>MOBIKWIK</t>
  </si>
  <si>
    <t>One Mobikwik Systems Limited</t>
  </si>
  <si>
    <t>MODINATUR</t>
  </si>
  <si>
    <t>Modi Naturals Limited</t>
  </si>
  <si>
    <t>MODIRUBBER</t>
  </si>
  <si>
    <t>Modi Rubber Limited</t>
  </si>
  <si>
    <t>MODISONLTD</t>
  </si>
  <si>
    <t>MODISON LIMITED</t>
  </si>
  <si>
    <t>MOKSH</t>
  </si>
  <si>
    <t>Moksh Ornaments Limited</t>
  </si>
  <si>
    <t>MOL</t>
  </si>
  <si>
    <t>Meghmani Organics Limited</t>
  </si>
  <si>
    <t>MOLDTECH</t>
  </si>
  <si>
    <t>Mold-Tek Technologies Limited</t>
  </si>
  <si>
    <t>MOLDTKPAC</t>
  </si>
  <si>
    <t>Mold-Tek Packaging Limited</t>
  </si>
  <si>
    <t>MONARCH</t>
  </si>
  <si>
    <t>Monarch Networth Capital Limited</t>
  </si>
  <si>
    <t>MONEYBOXX</t>
  </si>
  <si>
    <t>Moneyboxx Finance Limited</t>
  </si>
  <si>
    <t>MONTECARLO</t>
  </si>
  <si>
    <t>Monte Carlo Fashions Limited</t>
  </si>
  <si>
    <t>MORARJEE</t>
  </si>
  <si>
    <t>Morarjee Textiles Limited</t>
  </si>
  <si>
    <t>MOREPENLAB</t>
  </si>
  <si>
    <t>Morepen Laboratories Limited</t>
  </si>
  <si>
    <t>MOSCHIP</t>
  </si>
  <si>
    <t>Moschip Technologies Limited</t>
  </si>
  <si>
    <t>MOTHERSON</t>
  </si>
  <si>
    <t>Samvardhana Motherson International Limited</t>
  </si>
  <si>
    <t>MOTILALOFS</t>
  </si>
  <si>
    <t>Motilal Oswal Financial Services Limited</t>
  </si>
  <si>
    <t>MOTISONS</t>
  </si>
  <si>
    <t>Motisons Jewellers Limited</t>
  </si>
  <si>
    <t>MOTOGENFIN</t>
  </si>
  <si>
    <t>The Motor &amp; General Finance Limited</t>
  </si>
  <si>
    <t>MPHASIS</t>
  </si>
  <si>
    <t>MphasiS Limited</t>
  </si>
  <si>
    <t>MPSLTD</t>
  </si>
  <si>
    <t>MPS Limited</t>
  </si>
  <si>
    <t>MRF</t>
  </si>
  <si>
    <t>MRF Limited</t>
  </si>
  <si>
    <t>MRPL</t>
  </si>
  <si>
    <t>Mangalore Refinery and Petrochemicals Limited</t>
  </si>
  <si>
    <t>MSPL</t>
  </si>
  <si>
    <t>MSP Steel &amp; Power Limited</t>
  </si>
  <si>
    <t>MSTCLTD</t>
  </si>
  <si>
    <t>Mstc Limited</t>
  </si>
  <si>
    <t>MSUMI</t>
  </si>
  <si>
    <t>Motherson Sumi Wiring India Limited</t>
  </si>
  <si>
    <t>MTARTECH</t>
  </si>
  <si>
    <t>Mtar Technologies Limited</t>
  </si>
  <si>
    <t>MTEDUCARE</t>
  </si>
  <si>
    <t>MT Educare Limited</t>
  </si>
  <si>
    <t>MTNL</t>
  </si>
  <si>
    <t>Mahanagar Telephone Nigam Limited</t>
  </si>
  <si>
    <t>MUFIN</t>
  </si>
  <si>
    <t>Mufin Green Finance Limited</t>
  </si>
  <si>
    <t>MUFTI</t>
  </si>
  <si>
    <t>Credo Brands Marketing Limited</t>
  </si>
  <si>
    <t>MUKANDLTD</t>
  </si>
  <si>
    <t>Mukand Limited</t>
  </si>
  <si>
    <t>MUKKA</t>
  </si>
  <si>
    <t>Mukka Proteins Limited</t>
  </si>
  <si>
    <t>MUKTAARTS</t>
  </si>
  <si>
    <t>Mukta Arts Limited</t>
  </si>
  <si>
    <t>MURUDCERA</t>
  </si>
  <si>
    <t>Murudeshwar Ceramics Limited</t>
  </si>
  <si>
    <t>MUTHOOTCAP</t>
  </si>
  <si>
    <t>Muthoot Capital Services Limited</t>
  </si>
  <si>
    <t>MUTHOOTMF</t>
  </si>
  <si>
    <t>Muthoot Microfin Limited</t>
  </si>
  <si>
    <t>MVGJL</t>
  </si>
  <si>
    <t>Manoj Vaibhav Gems N Jewellers Limited</t>
  </si>
  <si>
    <t>MWL</t>
  </si>
  <si>
    <t>Mangalam Worldwide Limited</t>
  </si>
  <si>
    <t>NACLIND</t>
  </si>
  <si>
    <t>NACL Industries Limited</t>
  </si>
  <si>
    <t>NAGAFERT</t>
  </si>
  <si>
    <t>Nagarjuna Fertilizers and Chemicals Limited</t>
  </si>
  <si>
    <t>NAGREEKCAP</t>
  </si>
  <si>
    <t>Nagreeka Capital &amp; Infrastructure Limited</t>
  </si>
  <si>
    <t>NAGREEKEXP</t>
  </si>
  <si>
    <t>Nagreeka Exports Limited</t>
  </si>
  <si>
    <t>NAHARCAP</t>
  </si>
  <si>
    <t>Nahar Capital and Financial Services Limited</t>
  </si>
  <si>
    <t>NAHARINDUS</t>
  </si>
  <si>
    <t>Nahar Industrial Enterprises Limited</t>
  </si>
  <si>
    <t>NAHARPOLY</t>
  </si>
  <si>
    <t>Nahar Poly Films Limited</t>
  </si>
  <si>
    <t>NAHARSPING</t>
  </si>
  <si>
    <t>Nahar Spinning Mills Limited</t>
  </si>
  <si>
    <t>NAM-INDIA</t>
  </si>
  <si>
    <t>Nippon Life India Asset Management Limited</t>
  </si>
  <si>
    <t>NARMADA</t>
  </si>
  <si>
    <t>Narmada Agrobase Limited</t>
  </si>
  <si>
    <t>NATCAPSUQ</t>
  </si>
  <si>
    <t>Natural Capsules Limited</t>
  </si>
  <si>
    <t>NATCOPHARM</t>
  </si>
  <si>
    <t>Natco Pharma Limited</t>
  </si>
  <si>
    <t>NATHBIOGEN</t>
  </si>
  <si>
    <t>Nath Bio-Genes (India) Limited</t>
  </si>
  <si>
    <t>NATIONALUM</t>
  </si>
  <si>
    <t>National Aluminium Company Limited</t>
  </si>
  <si>
    <t>NAUKRI</t>
  </si>
  <si>
    <t>Info Edge (India) Limited</t>
  </si>
  <si>
    <t>NAVA</t>
  </si>
  <si>
    <t>NAVA LIMITED</t>
  </si>
  <si>
    <t>NAVINFLUOR</t>
  </si>
  <si>
    <t>Navin Fluorine International Limited</t>
  </si>
  <si>
    <t>NAVKARCORP</t>
  </si>
  <si>
    <t>Navkar Corporation Limited</t>
  </si>
  <si>
    <t>NAVKARURB</t>
  </si>
  <si>
    <t>Navkar Urbanstructure Limited</t>
  </si>
  <si>
    <t>NAVNETEDUL</t>
  </si>
  <si>
    <t>Navneet Education Limited</t>
  </si>
  <si>
    <t>NAZARA</t>
  </si>
  <si>
    <t>Nazara Technologies Limited</t>
  </si>
  <si>
    <t>NBCC</t>
  </si>
  <si>
    <t>NBCC (India) Limited</t>
  </si>
  <si>
    <t>NCC</t>
  </si>
  <si>
    <t>NCC Limited</t>
  </si>
  <si>
    <t>NCLIND</t>
  </si>
  <si>
    <t>NCL Industries Limited</t>
  </si>
  <si>
    <t>NDL</t>
  </si>
  <si>
    <t>Nandan Denim Limited</t>
  </si>
  <si>
    <t>NDRAUTO</t>
  </si>
  <si>
    <t>Ndr Auto Components Limited</t>
  </si>
  <si>
    <t>NDTV</t>
  </si>
  <si>
    <t>New Delhi Television Limited</t>
  </si>
  <si>
    <t>NECCLTD</t>
  </si>
  <si>
    <t>North Eastern Carrying Corporation Limited</t>
  </si>
  <si>
    <t>NECLIFE</t>
  </si>
  <si>
    <t>Nectar Lifesciences Limited</t>
  </si>
  <si>
    <t>NELCAST</t>
  </si>
  <si>
    <t>Nelcast Limited</t>
  </si>
  <si>
    <t>NELCO</t>
  </si>
  <si>
    <t>NELCO Limited</t>
  </si>
  <si>
    <t>NEOGEN</t>
  </si>
  <si>
    <t>Neogen Chemicals Limited</t>
  </si>
  <si>
    <t>NEPHROPLUS</t>
  </si>
  <si>
    <t>Nephrocare Health Services Limited</t>
  </si>
  <si>
    <t>NESCO</t>
  </si>
  <si>
    <t>Nesco Limited</t>
  </si>
  <si>
    <t>NESTLEIND</t>
  </si>
  <si>
    <t>Nestle India Limited</t>
  </si>
  <si>
    <t>NETWEB</t>
  </si>
  <si>
    <t>Netweb Technologies India Limited</t>
  </si>
  <si>
    <t>NETWORK18</t>
  </si>
  <si>
    <t>Network18 Media &amp; Investments Limited</t>
  </si>
  <si>
    <t>NEUEON</t>
  </si>
  <si>
    <t>Neueon Corporation Limited</t>
  </si>
  <si>
    <t>NEULANDLAB</t>
  </si>
  <si>
    <t>Neuland Laboratories Limited</t>
  </si>
  <si>
    <t>NEWGEN</t>
  </si>
  <si>
    <t>Newgen Software Technologies Limited</t>
  </si>
  <si>
    <t>NFL</t>
  </si>
  <si>
    <t>National Fertilizers Limited</t>
  </si>
  <si>
    <t>NGIL</t>
  </si>
  <si>
    <t>Nakoda Group of Industries Limited</t>
  </si>
  <si>
    <t>NGLFINE</t>
  </si>
  <si>
    <t>NGL Fine-Chem Limited</t>
  </si>
  <si>
    <t>NH</t>
  </si>
  <si>
    <t>Narayana Hrudayalaya Ltd.</t>
  </si>
  <si>
    <t>NHPC</t>
  </si>
  <si>
    <t>NHPC Limited</t>
  </si>
  <si>
    <t>NIBL</t>
  </si>
  <si>
    <t>NRB Industrial Bearings Limited</t>
  </si>
  <si>
    <t>NIITLTD</t>
  </si>
  <si>
    <t>NIIT Limited</t>
  </si>
  <si>
    <t>NIITMTS</t>
  </si>
  <si>
    <t>NIIT Learning Systems Limited</t>
  </si>
  <si>
    <t>NILAINFRA</t>
  </si>
  <si>
    <t>Nila Infrastructures Limited</t>
  </si>
  <si>
    <t>NILASPACES</t>
  </si>
  <si>
    <t>Nila Spaces Limited</t>
  </si>
  <si>
    <t>NILKAMAL</t>
  </si>
  <si>
    <t>Nilkamal Limited</t>
  </si>
  <si>
    <t>NINSYS</t>
  </si>
  <si>
    <t>NINtec Systems Limited</t>
  </si>
  <si>
    <t>NIPPOBATRY</t>
  </si>
  <si>
    <t>Indo-National Limited</t>
  </si>
  <si>
    <t>NIRAJ</t>
  </si>
  <si>
    <t>Niraj Cement Structurals Limited</t>
  </si>
  <si>
    <t>NITCO</t>
  </si>
  <si>
    <t>Nitco Limited</t>
  </si>
  <si>
    <t>NITINSPIN</t>
  </si>
  <si>
    <t>Nitin Spinners Limited</t>
  </si>
  <si>
    <t>NITIRAJ</t>
  </si>
  <si>
    <t>Nitiraj Engineers Limited</t>
  </si>
  <si>
    <t>NIVABUPA</t>
  </si>
  <si>
    <t>Niva Bupa Health Insurance Company Limited</t>
  </si>
  <si>
    <t>NKIND</t>
  </si>
  <si>
    <t>NK Industries Limited</t>
  </si>
  <si>
    <t>NLCINDIA</t>
  </si>
  <si>
    <t>NLC India Limited</t>
  </si>
  <si>
    <t>NMDC</t>
  </si>
  <si>
    <t>NMDC Limited</t>
  </si>
  <si>
    <t>NOCIL</t>
  </si>
  <si>
    <t>NOCIL Limited</t>
  </si>
  <si>
    <t>NOIDATOLL</t>
  </si>
  <si>
    <t>Noida Toll Bridge Company Limited</t>
  </si>
  <si>
    <t>NORBTEAEXP</t>
  </si>
  <si>
    <t>Norben Tea &amp; Exports Limited</t>
  </si>
  <si>
    <t>NORTHARC</t>
  </si>
  <si>
    <t>Northern Arc Capital Limited</t>
  </si>
  <si>
    <t>NOVAAGRI</t>
  </si>
  <si>
    <t>Nova Agritech Limited</t>
  </si>
  <si>
    <t>NPST</t>
  </si>
  <si>
    <t>Network People Services Technologies Limited</t>
  </si>
  <si>
    <t>NRAIL</t>
  </si>
  <si>
    <t>N R Agarwal Industries Limited</t>
  </si>
  <si>
    <t>NRBBEARING</t>
  </si>
  <si>
    <t>NRB Bearing Limited</t>
  </si>
  <si>
    <t>NRL</t>
  </si>
  <si>
    <t>Nupur Recyclers Limited</t>
  </si>
  <si>
    <t>NSIL</t>
  </si>
  <si>
    <t>Nalwa Sons Investments Limited</t>
  </si>
  <si>
    <t>NSLNISP</t>
  </si>
  <si>
    <t>NMDC Steel Limited</t>
  </si>
  <si>
    <t>NTPC</t>
  </si>
  <si>
    <t>NTPC Limited</t>
  </si>
  <si>
    <t>NTPCGREEN</t>
  </si>
  <si>
    <t>NTPC Green Energy Limited</t>
  </si>
  <si>
    <t>NUCLEUS</t>
  </si>
  <si>
    <t>Nucleus Software Exports Limited</t>
  </si>
  <si>
    <t>NURECA</t>
  </si>
  <si>
    <t>Nureca Limited</t>
  </si>
  <si>
    <t>NUVAMA</t>
  </si>
  <si>
    <t>Nuvama Wealth Management Limited</t>
  </si>
  <si>
    <t>NUVOCO</t>
  </si>
  <si>
    <t>Nuvoco Vistas Corporation Limited</t>
  </si>
  <si>
    <t>NYKAA</t>
  </si>
  <si>
    <t>FSN E-Commerce Ventures Limited</t>
  </si>
  <si>
    <t>OAL</t>
  </si>
  <si>
    <t>Oriental Aromatics Limited</t>
  </si>
  <si>
    <t>OBCL</t>
  </si>
  <si>
    <t>Orissa Bengal Carrier Limited</t>
  </si>
  <si>
    <t>OBEROIRLTY</t>
  </si>
  <si>
    <t>Oberoi Realty Limited</t>
  </si>
  <si>
    <t>OFSS</t>
  </si>
  <si>
    <t>Oracle Financial Services Software Limited</t>
  </si>
  <si>
    <t>OIL</t>
  </si>
  <si>
    <t>Oil India Limited</t>
  </si>
  <si>
    <t>OILCOUNTUB</t>
  </si>
  <si>
    <t>Oil Country Tubular Limited</t>
  </si>
  <si>
    <t>OLAELEC</t>
  </si>
  <si>
    <t>Ola Electric Mobility Limited</t>
  </si>
  <si>
    <t>OLECTRA</t>
  </si>
  <si>
    <t>Olectra Greentech Limited</t>
  </si>
  <si>
    <t>OMAXAUTO</t>
  </si>
  <si>
    <t>Omax Autos Limited</t>
  </si>
  <si>
    <t>OMAXE</t>
  </si>
  <si>
    <t>Omaxe Limited</t>
  </si>
  <si>
    <t>OMFREIGHT</t>
  </si>
  <si>
    <t>Om Freight Forwarders Limited</t>
  </si>
  <si>
    <t>OMINFRAL</t>
  </si>
  <si>
    <t>OM INFRA LIMITED</t>
  </si>
  <si>
    <t>OMKARCHEM</t>
  </si>
  <si>
    <t>Omkar Speciality Chemicals Limited</t>
  </si>
  <si>
    <t>ONELIFECAP</t>
  </si>
  <si>
    <t>Onelife Capital Advisors Limited</t>
  </si>
  <si>
    <t>ONEPOINT</t>
  </si>
  <si>
    <t>One Point One Solutions Limited</t>
  </si>
  <si>
    <t>ONESOURCE</t>
  </si>
  <si>
    <t>Onesource Specialty Pharma Limited</t>
  </si>
  <si>
    <t>ONGC</t>
  </si>
  <si>
    <t>Oil &amp; Natural Gas Corporation Limited</t>
  </si>
  <si>
    <t>ONMOBILE</t>
  </si>
  <si>
    <t>OnMobile Global Limited</t>
  </si>
  <si>
    <t>ONWARDTEC</t>
  </si>
  <si>
    <t>Onward Technologies Limited</t>
  </si>
  <si>
    <t>OPTIEMUS</t>
  </si>
  <si>
    <t>Optiemus Infracom Limited</t>
  </si>
  <si>
    <t>ORBTEXP</t>
  </si>
  <si>
    <t>Orbit Exports Limited</t>
  </si>
  <si>
    <t>ORCHASP</t>
  </si>
  <si>
    <t>Orchasp Limited</t>
  </si>
  <si>
    <t>ORCHPHARMA</t>
  </si>
  <si>
    <t>Orchid Pharma Limited</t>
  </si>
  <si>
    <t>ORICONENT</t>
  </si>
  <si>
    <t>Oricon Enterprises Limited</t>
  </si>
  <si>
    <t>ORIENTALTL</t>
  </si>
  <si>
    <t>Oriental Trimex Limited</t>
  </si>
  <si>
    <t>ORIENTBELL</t>
  </si>
  <si>
    <t>Orient Bell Limited</t>
  </si>
  <si>
    <t>ORIENTCEM</t>
  </si>
  <si>
    <t>Orient Cement Limited</t>
  </si>
  <si>
    <t>ORIENTCER</t>
  </si>
  <si>
    <t>ORIENT CERATECH LIMITED</t>
  </si>
  <si>
    <t>ORIENTELEC</t>
  </si>
  <si>
    <t>Orient Electric Limited</t>
  </si>
  <si>
    <t>ORIENTHOT</t>
  </si>
  <si>
    <t>Oriental Hotels Limited</t>
  </si>
  <si>
    <t>ORIENTLTD</t>
  </si>
  <si>
    <t>Orient Press Limited</t>
  </si>
  <si>
    <t>ORIENTPPR</t>
  </si>
  <si>
    <t>Orient Paper &amp; Industries Limited</t>
  </si>
  <si>
    <t>ORIENTTECH</t>
  </si>
  <si>
    <t>Orient Technologies Limited</t>
  </si>
  <si>
    <t>ORISSAMINE</t>
  </si>
  <si>
    <t>The Orissa Minerals Development Company Limited</t>
  </si>
  <si>
    <t>ORTINGLOBE</t>
  </si>
  <si>
    <t>ORTIN GLOBAL LIMITED</t>
  </si>
  <si>
    <t>OSIAHYPER</t>
  </si>
  <si>
    <t>Osia Hyper Retail Limited</t>
  </si>
  <si>
    <t>OSWALGREEN</t>
  </si>
  <si>
    <t>Oswal Greentech Limited</t>
  </si>
  <si>
    <t>OSWALPUMPS</t>
  </si>
  <si>
    <t>Oswal Pumps Limited</t>
  </si>
  <si>
    <t>OSWALSEEDS</t>
  </si>
  <si>
    <t>ShreeOswal Seeds And Chemicals Limited</t>
  </si>
  <si>
    <t>PACEDIGITK</t>
  </si>
  <si>
    <t>Pace Digitek Limited</t>
  </si>
  <si>
    <t>PAGEIND</t>
  </si>
  <si>
    <t>Page Industries Limited</t>
  </si>
  <si>
    <t>PAKKA</t>
  </si>
  <si>
    <t>PAKKA LIMITED</t>
  </si>
  <si>
    <t>PALASHSECU</t>
  </si>
  <si>
    <t>Palash Securities Limited</t>
  </si>
  <si>
    <t>PALREDTEC</t>
  </si>
  <si>
    <t>Palred Technologies Limited</t>
  </si>
  <si>
    <t>PANACEABIO</t>
  </si>
  <si>
    <t>Panacea Biotec Limited</t>
  </si>
  <si>
    <t>PANACHE</t>
  </si>
  <si>
    <t>Panache Digilife Limited</t>
  </si>
  <si>
    <t>PANAMAPET</t>
  </si>
  <si>
    <t>Panama Petrochem Limited</t>
  </si>
  <si>
    <t>PANSARI</t>
  </si>
  <si>
    <t>Pansari Developers Limited</t>
  </si>
  <si>
    <t>PARACABLES</t>
  </si>
  <si>
    <t>Paramount Communications Limited</t>
  </si>
  <si>
    <t>PARADEEP</t>
  </si>
  <si>
    <t>Paradeep Phosphates Limited</t>
  </si>
  <si>
    <t>PARAGMILK</t>
  </si>
  <si>
    <t>Parag Milk Foods Limited</t>
  </si>
  <si>
    <t>PARAS</t>
  </si>
  <si>
    <t>Paras Defence and Space Technologies Limited</t>
  </si>
  <si>
    <t>PARKHOSPS</t>
  </si>
  <si>
    <t>Park Medi World Limited</t>
  </si>
  <si>
    <t>PARKHOTELS</t>
  </si>
  <si>
    <t>Apeejay Surrendra Park Hotels Limited</t>
  </si>
  <si>
    <t>PARSVNATH</t>
  </si>
  <si>
    <t>Parsvnath Developers Limited</t>
  </si>
  <si>
    <t>PASHUPATI</t>
  </si>
  <si>
    <t>Pashupati Cotspin Limited</t>
  </si>
  <si>
    <t>PASUPTAC</t>
  </si>
  <si>
    <t>Pasupati Acrylon Limited</t>
  </si>
  <si>
    <t>PATANJALI</t>
  </si>
  <si>
    <t>Patanjali Foods Limited</t>
  </si>
  <si>
    <t>PATELENG</t>
  </si>
  <si>
    <t>Patel Engineering Limited</t>
  </si>
  <si>
    <t>PATELRMART</t>
  </si>
  <si>
    <t>Patel Retail Limited</t>
  </si>
  <si>
    <t>PATINTLOG</t>
  </si>
  <si>
    <t>Patel Integrated Logistics Limited</t>
  </si>
  <si>
    <t>PAVNAIND</t>
  </si>
  <si>
    <t>Pavna Industries Limited</t>
  </si>
  <si>
    <t>PAYTM</t>
  </si>
  <si>
    <t>One 97 Communications Limited</t>
  </si>
  <si>
    <t>PCBL</t>
  </si>
  <si>
    <t>PCBL Chemical Limited</t>
  </si>
  <si>
    <t>PCJEWELLER</t>
  </si>
  <si>
    <t>PC Jeweller Limited</t>
  </si>
  <si>
    <t>PDMJEPAPER</t>
  </si>
  <si>
    <t>Pudumjee Paper Products Limited</t>
  </si>
  <si>
    <t>PDSL</t>
  </si>
  <si>
    <t>PDS Limited</t>
  </si>
  <si>
    <t>PENIND</t>
  </si>
  <si>
    <t>Pennar Industries Limited</t>
  </si>
  <si>
    <t>PENINLAND</t>
  </si>
  <si>
    <t>Peninsula Land Limited</t>
  </si>
  <si>
    <t>PERSISTENT</t>
  </si>
  <si>
    <t>Persistent Systems Limited</t>
  </si>
  <si>
    <t>PETRONET</t>
  </si>
  <si>
    <t>Petronet LNG Limited</t>
  </si>
  <si>
    <t>PFIZER</t>
  </si>
  <si>
    <t>Pfizer Limited</t>
  </si>
  <si>
    <t>PFOCUS</t>
  </si>
  <si>
    <t>Prime Focus Limited</t>
  </si>
  <si>
    <t>PFS</t>
  </si>
  <si>
    <t>PTC India Financial Services Limited</t>
  </si>
  <si>
    <t>PGEL</t>
  </si>
  <si>
    <t>PG Electroplast Limited</t>
  </si>
  <si>
    <t>PGHH</t>
  </si>
  <si>
    <t>Procter &amp; Gamble Hygiene and Health Care Limited</t>
  </si>
  <si>
    <t>PGHL</t>
  </si>
  <si>
    <t>Procter &amp; Gamble Health Limited</t>
  </si>
  <si>
    <t>PGIL</t>
  </si>
  <si>
    <t>Pearl Global Industries Limited</t>
  </si>
  <si>
    <t>PHOENIXLTD</t>
  </si>
  <si>
    <t>The Phoenix Mills Limited</t>
  </si>
  <si>
    <t>PIDILITIND</t>
  </si>
  <si>
    <t>Pidilite Industries Limited</t>
  </si>
  <si>
    <t>PIGL</t>
  </si>
  <si>
    <t>Power &amp; Instrumentation (Gujarat) Limited</t>
  </si>
  <si>
    <t>PIIND</t>
  </si>
  <si>
    <t>PI Industries Limited</t>
  </si>
  <si>
    <t>PILANIINVS</t>
  </si>
  <si>
    <t>Pilani Investment and Industries Corporation Limited</t>
  </si>
  <si>
    <t>PILITA</t>
  </si>
  <si>
    <t>PIL ITALICA LIFESTYLE LIMITED</t>
  </si>
  <si>
    <t>PINELABS</t>
  </si>
  <si>
    <t>Pine Labs Limited</t>
  </si>
  <si>
    <t>PIONEEREMB</t>
  </si>
  <si>
    <t>Pioneer Embroideries Limited</t>
  </si>
  <si>
    <t>PIRAMALFIN</t>
  </si>
  <si>
    <t>Piramal Finance Limited</t>
  </si>
  <si>
    <t>PITTIENG</t>
  </si>
  <si>
    <t>Pitti Engineering Limited</t>
  </si>
  <si>
    <t>PIXTRANS</t>
  </si>
  <si>
    <t>Pix Transmissions Limited</t>
  </si>
  <si>
    <t>PKTEA</t>
  </si>
  <si>
    <t>The Peria Karamalai Tea &amp; Produce Company Limited</t>
  </si>
  <si>
    <t>PLASTIBLEN</t>
  </si>
  <si>
    <t>Plastiblends India Limited</t>
  </si>
  <si>
    <t>PLAZACABLE</t>
  </si>
  <si>
    <t>Plaza Wires Limited</t>
  </si>
  <si>
    <t>PNBGILTS</t>
  </si>
  <si>
    <t>PNB Gilts Limited</t>
  </si>
  <si>
    <t>PNC</t>
  </si>
  <si>
    <t>Pritish Nandy Communications Limited</t>
  </si>
  <si>
    <t>PNCINFRA</t>
  </si>
  <si>
    <t>PNC Infratech Limited</t>
  </si>
  <si>
    <t>PNGJL</t>
  </si>
  <si>
    <t>P N Gadgil Jewellers Limited</t>
  </si>
  <si>
    <t>POCL</t>
  </si>
  <si>
    <t>Pondy Oxides &amp; Chemicals Limited</t>
  </si>
  <si>
    <t>POKARNA</t>
  </si>
  <si>
    <t>Pokarna Limited</t>
  </si>
  <si>
    <t>POLICYBZR</t>
  </si>
  <si>
    <t>PB Fintech Limited</t>
  </si>
  <si>
    <t>POLYMED</t>
  </si>
  <si>
    <t>Poly Medicure Limited</t>
  </si>
  <si>
    <t>POLYPLEX</t>
  </si>
  <si>
    <t>Polyplex Corporation Limited</t>
  </si>
  <si>
    <t>POONAWALLA</t>
  </si>
  <si>
    <t>Poonawalla Fincorp Limited</t>
  </si>
  <si>
    <t>POWERGRID</t>
  </si>
  <si>
    <t>Power Grid Corporation of India Limited</t>
  </si>
  <si>
    <t>POWERINDIA</t>
  </si>
  <si>
    <t>Hitachi Energy India Limited</t>
  </si>
  <si>
    <t>POWERMECH</t>
  </si>
  <si>
    <t>Power Mech Projects Limited</t>
  </si>
  <si>
    <t>PPL</t>
  </si>
  <si>
    <t>Prakash Pipes Limited</t>
  </si>
  <si>
    <t>PPLPHARMA</t>
  </si>
  <si>
    <t>Piramal Pharma Limited</t>
  </si>
  <si>
    <t>PRABHA</t>
  </si>
  <si>
    <t>Prabha Energy Limited</t>
  </si>
  <si>
    <t>PRAENG</t>
  </si>
  <si>
    <t>Prajay Engineers Syndicate Limited</t>
  </si>
  <si>
    <t>PRAJIND</t>
  </si>
  <si>
    <t>Praj Industries Limited</t>
  </si>
  <si>
    <t>PRAKASH</t>
  </si>
  <si>
    <t>Prakash Industries Limited</t>
  </si>
  <si>
    <t>PRAKASHSTL</t>
  </si>
  <si>
    <t>Prakash Steelage Limited</t>
  </si>
  <si>
    <t>PRAXIS</t>
  </si>
  <si>
    <t>Praxis Home Retail Limited</t>
  </si>
  <si>
    <t>PRECAM</t>
  </si>
  <si>
    <t>Precision Camshafts Limited</t>
  </si>
  <si>
    <t>PRECOT</t>
  </si>
  <si>
    <t>Precot Limited</t>
  </si>
  <si>
    <t>PRECWIRE</t>
  </si>
  <si>
    <t>Precision Wires India Limited</t>
  </si>
  <si>
    <t>PREMEXPLN</t>
  </si>
  <si>
    <t>Premier Explosives Limited</t>
  </si>
  <si>
    <t>PREMIER</t>
  </si>
  <si>
    <t>Premier Limited</t>
  </si>
  <si>
    <t>PREMIERENE</t>
  </si>
  <si>
    <t>Premier Energies Limited</t>
  </si>
  <si>
    <t>PREMIERPOL</t>
  </si>
  <si>
    <t>Premier Polyfilm Limited</t>
  </si>
  <si>
    <t>PRESTIGE</t>
  </si>
  <si>
    <t>Prestige Estates Projects Limited</t>
  </si>
  <si>
    <t>PRICOLLTD</t>
  </si>
  <si>
    <t>Pricol Limited</t>
  </si>
  <si>
    <t>PRIMESECU</t>
  </si>
  <si>
    <t>Prime Securities Limited</t>
  </si>
  <si>
    <t>PRIMO</t>
  </si>
  <si>
    <t>Primo Chemicals Limited</t>
  </si>
  <si>
    <t>PRINCEPIPE</t>
  </si>
  <si>
    <t>Prince Pipes And Fittings Limited</t>
  </si>
  <si>
    <t>PRITIKAUTO</t>
  </si>
  <si>
    <t>Pritika Auto Industries Limited</t>
  </si>
  <si>
    <t>PRIVISCL</t>
  </si>
  <si>
    <t>Privi Speciality Chemicals Limited</t>
  </si>
  <si>
    <t>PROSTARM</t>
  </si>
  <si>
    <t>Prostarm Info Systems Limited</t>
  </si>
  <si>
    <t>PROTEAN</t>
  </si>
  <si>
    <t>Protean eGov Technologies Limited</t>
  </si>
  <si>
    <t>PROZONER</t>
  </si>
  <si>
    <t>Prozone Realty Limited</t>
  </si>
  <si>
    <t>PRSMJOHNSN</t>
  </si>
  <si>
    <t>Prism Johnson Limited</t>
  </si>
  <si>
    <t>PRUDENT</t>
  </si>
  <si>
    <t>Prudent Corporate Advisory Services Limited</t>
  </si>
  <si>
    <t>PSPPROJECT</t>
  </si>
  <si>
    <t>PSP Projects Limited</t>
  </si>
  <si>
    <t>PTC</t>
  </si>
  <si>
    <t>PTC India Limited</t>
  </si>
  <si>
    <t>PTCIL</t>
  </si>
  <si>
    <t>PTC Industries Limited</t>
  </si>
  <si>
    <t>PTL</t>
  </si>
  <si>
    <t>PTL Enterprises Limited</t>
  </si>
  <si>
    <t>PUNJABCHEM</t>
  </si>
  <si>
    <t>Punjab Chemicals &amp; Crop Protection Limited</t>
  </si>
  <si>
    <t>PURVA</t>
  </si>
  <si>
    <t>Puravankara Limited</t>
  </si>
  <si>
    <t>PVP</t>
  </si>
  <si>
    <t>PVP Ventures Limited</t>
  </si>
  <si>
    <t>PVRINOX</t>
  </si>
  <si>
    <t>PVR INOX Limited</t>
  </si>
  <si>
    <t>PVSL</t>
  </si>
  <si>
    <t>Popular Vehicles and Services Limited</t>
  </si>
  <si>
    <t>PWL</t>
  </si>
  <si>
    <t>Physicswallah Limited</t>
  </si>
  <si>
    <t>PYRAMID</t>
  </si>
  <si>
    <t>Pyramid Technoplast Limited</t>
  </si>
  <si>
    <t>QPOWER</t>
  </si>
  <si>
    <t>Quality Power Electrical Equipments Limited</t>
  </si>
  <si>
    <t>QUADFUTURE</t>
  </si>
  <si>
    <t>Quadrant Future Tek Limited</t>
  </si>
  <si>
    <t>QUESS</t>
  </si>
  <si>
    <t>Quess Corp Limited</t>
  </si>
  <si>
    <t>RACE</t>
  </si>
  <si>
    <t>Race Eco Chain Limited</t>
  </si>
  <si>
    <t>RACLGEAR</t>
  </si>
  <si>
    <t>RACL Geartech Limited</t>
  </si>
  <si>
    <t>RADAAN</t>
  </si>
  <si>
    <t>Radaan Mediaworks India Limited</t>
  </si>
  <si>
    <t>RADHIKAJWE</t>
  </si>
  <si>
    <t>Radhika Jeweltech Limited</t>
  </si>
  <si>
    <t>RADIANTCMS</t>
  </si>
  <si>
    <t>Radiant Cash Management Services Limited</t>
  </si>
  <si>
    <t>RADICO</t>
  </si>
  <si>
    <t>Radico Khaitan Limited</t>
  </si>
  <si>
    <t>RADIOCITY</t>
  </si>
  <si>
    <t>Music Broadcast Limited</t>
  </si>
  <si>
    <t>RAILTEL</t>
  </si>
  <si>
    <t>Railtel Corporation Of India Limited</t>
  </si>
  <si>
    <t>RAIN</t>
  </si>
  <si>
    <t>Rain Industries Limited</t>
  </si>
  <si>
    <t>RAINBOW</t>
  </si>
  <si>
    <t>Rainbow Childrens Medicare Limited</t>
  </si>
  <si>
    <t>RAJESHEXPO</t>
  </si>
  <si>
    <t>Rajesh Exports Limited</t>
  </si>
  <si>
    <t>RAJMET</t>
  </si>
  <si>
    <t>Rajnandini Metal Limited</t>
  </si>
  <si>
    <t>RAJOOENG</t>
  </si>
  <si>
    <t>Rajoo Engineers Limited</t>
  </si>
  <si>
    <t>RAJRATAN</t>
  </si>
  <si>
    <t>Rajratan Global Wire Limited</t>
  </si>
  <si>
    <t>RAJRILTD</t>
  </si>
  <si>
    <t>Raj Rayon Industries Limited</t>
  </si>
  <si>
    <t>RAJSREESUG</t>
  </si>
  <si>
    <t>Rajshree Sugars &amp; Chemicals Limited</t>
  </si>
  <si>
    <t>RAJTV</t>
  </si>
  <si>
    <t>Raj Television Network Limited</t>
  </si>
  <si>
    <t>RALLIS</t>
  </si>
  <si>
    <t>Rallis India Limited</t>
  </si>
  <si>
    <t>RAMANEWS</t>
  </si>
  <si>
    <t>Shree Rama Newsprint Limited</t>
  </si>
  <si>
    <t>RAMAPHO</t>
  </si>
  <si>
    <t>Rama Phosphates Limited</t>
  </si>
  <si>
    <t>RAMASTEEL</t>
  </si>
  <si>
    <t>Rama Steel Tubes Limited</t>
  </si>
  <si>
    <t>RAMCOCEM</t>
  </si>
  <si>
    <t>The Ramco Cements Limited</t>
  </si>
  <si>
    <t>RAMCOIND</t>
  </si>
  <si>
    <t>Ramco Industries Limited</t>
  </si>
  <si>
    <t>RAMCOSYS</t>
  </si>
  <si>
    <t>Ramco Systems Limited</t>
  </si>
  <si>
    <t>RAMKY</t>
  </si>
  <si>
    <t>Ramky Infrastructure Limited</t>
  </si>
  <si>
    <t>RAMRAT</t>
  </si>
  <si>
    <t>Ram Ratna Wires Limited</t>
  </si>
  <si>
    <t>RANASUG</t>
  </si>
  <si>
    <t>Rana Sugars Limited</t>
  </si>
  <si>
    <t>RANEHOLDIN</t>
  </si>
  <si>
    <t>Rane Holdings Limited</t>
  </si>
  <si>
    <t>RATEGAIN</t>
  </si>
  <si>
    <t>Rategain Travel Technologies Limited</t>
  </si>
  <si>
    <t>RATNAMANI</t>
  </si>
  <si>
    <t>Ratnamani Metals &amp; Tubes Limited</t>
  </si>
  <si>
    <t>RATNAVEER</t>
  </si>
  <si>
    <t>Ratnaveer Precision Engineering Limited</t>
  </si>
  <si>
    <t>RAYMONDLSL</t>
  </si>
  <si>
    <t>Raymond Lifestyle Limited</t>
  </si>
  <si>
    <t>RBA</t>
  </si>
  <si>
    <t>Restaurant Brands Asia Limited</t>
  </si>
  <si>
    <t>RBZJEWEL</t>
  </si>
  <si>
    <t>RBZ Jewellers Limited</t>
  </si>
  <si>
    <t>RCF</t>
  </si>
  <si>
    <t>Rashtriya Chemicals and Fertilizers Limited</t>
  </si>
  <si>
    <t>RCOM</t>
  </si>
  <si>
    <t>Reliance Communications Limited</t>
  </si>
  <si>
    <t>REDINGTON</t>
  </si>
  <si>
    <t>Redington Limited</t>
  </si>
  <si>
    <t>REDTAPE</t>
  </si>
  <si>
    <t>Redtape Limited</t>
  </si>
  <si>
    <t>REFEX</t>
  </si>
  <si>
    <t>Refex Industries Limited</t>
  </si>
  <si>
    <t>REGAAL</t>
  </si>
  <si>
    <t>Regaal Resources Limited</t>
  </si>
  <si>
    <t>REGENCERAM</t>
  </si>
  <si>
    <t>Regency Ceramics Limited</t>
  </si>
  <si>
    <t>RELAXO</t>
  </si>
  <si>
    <t>Relaxo Footwears Limited</t>
  </si>
  <si>
    <t>RELCHEMQ</t>
  </si>
  <si>
    <t>Reliance Chemotex Industries Limited</t>
  </si>
  <si>
    <t>RELIABLE</t>
  </si>
  <si>
    <t>Reliable Data Services Limited</t>
  </si>
  <si>
    <t>RELIANCE</t>
  </si>
  <si>
    <t>Reliance Industries Limited</t>
  </si>
  <si>
    <t>RELIGARE</t>
  </si>
  <si>
    <t>Religare Enterprises Limited</t>
  </si>
  <si>
    <t>RELTD</t>
  </si>
  <si>
    <t>Ravindra Energy Limited</t>
  </si>
  <si>
    <t>REMSONSIND</t>
  </si>
  <si>
    <t>Remsons Industries Limited</t>
  </si>
  <si>
    <t>RENUKA</t>
  </si>
  <si>
    <t>Shree Renuka Sugars Limited</t>
  </si>
  <si>
    <t>REPCOHOME</t>
  </si>
  <si>
    <t>Repco Home Finance Limited</t>
  </si>
  <si>
    <t>REPRO</t>
  </si>
  <si>
    <t>Repro India Limited</t>
  </si>
  <si>
    <t>RESPONIND</t>
  </si>
  <si>
    <t>Responsive Industries Limited</t>
  </si>
  <si>
    <t>RETAIL</t>
  </si>
  <si>
    <t>JHS Svendgaard Retail Ventures Limited</t>
  </si>
  <si>
    <t>RGL</t>
  </si>
  <si>
    <t>Renaissance Global Limited</t>
  </si>
  <si>
    <t>RHETAN</t>
  </si>
  <si>
    <t>Rhetan TMT Limited</t>
  </si>
  <si>
    <t>RHL</t>
  </si>
  <si>
    <t>Robust Hotels Limited</t>
  </si>
  <si>
    <t>RICOAUTO</t>
  </si>
  <si>
    <t>Rico Auto Industries Limited</t>
  </si>
  <si>
    <t>RISHABH</t>
  </si>
  <si>
    <t>Rishabh Instruments Limited</t>
  </si>
  <si>
    <t>RITCO</t>
  </si>
  <si>
    <t>Ritco Logistics Limited</t>
  </si>
  <si>
    <t>RITES</t>
  </si>
  <si>
    <t>RITES Limited</t>
  </si>
  <si>
    <t>RKDL</t>
  </si>
  <si>
    <t>Ravi Kumar Distilleries Limited</t>
  </si>
  <si>
    <t>RKEC</t>
  </si>
  <si>
    <t>RKEC Projects Limited</t>
  </si>
  <si>
    <t>RKFORGE</t>
  </si>
  <si>
    <t>Ramkrishna Forgings Limited</t>
  </si>
  <si>
    <t>RKSWAMY</t>
  </si>
  <si>
    <t>R K Swamy Limited</t>
  </si>
  <si>
    <t>RMDRIP</t>
  </si>
  <si>
    <t>R M Drip and Sprinklers Systems Limited</t>
  </si>
  <si>
    <t>RML</t>
  </si>
  <si>
    <t>Rane (Madras) Limited</t>
  </si>
  <si>
    <t>RNBDENIMS</t>
  </si>
  <si>
    <t>R&amp;B Denims Limited</t>
  </si>
  <si>
    <t>ROHLTD</t>
  </si>
  <si>
    <t>Royal Orchid Hotels Limited</t>
  </si>
  <si>
    <t>ROLEXRINGS</t>
  </si>
  <si>
    <t>Rolex Rings Limited</t>
  </si>
  <si>
    <t>ROLLT</t>
  </si>
  <si>
    <t>Rollatainers Limited</t>
  </si>
  <si>
    <t>ROML</t>
  </si>
  <si>
    <t>Raj Oil Mills Limited</t>
  </si>
  <si>
    <t>ROSSARI</t>
  </si>
  <si>
    <t>Rossari Biotech Limited</t>
  </si>
  <si>
    <t>ROSSELLIND</t>
  </si>
  <si>
    <t>Rossell India Limited</t>
  </si>
  <si>
    <t>ROSSTECH</t>
  </si>
  <si>
    <t>Rossell Techsys Limited</t>
  </si>
  <si>
    <t>ROTO</t>
  </si>
  <si>
    <t>Roto Pumps Limited</t>
  </si>
  <si>
    <t>ROUTE</t>
  </si>
  <si>
    <t>ROUTE MOBILE LIMITED</t>
  </si>
  <si>
    <t>RPEL</t>
  </si>
  <si>
    <t>Raghav Productivity Enhancers Limited</t>
  </si>
  <si>
    <t>RPOWER</t>
  </si>
  <si>
    <t>Reliance Power Limited</t>
  </si>
  <si>
    <t>RPPINFRA</t>
  </si>
  <si>
    <t>R.P.P. Infra Projects Limited</t>
  </si>
  <si>
    <t>RPPL</t>
  </si>
  <si>
    <t>Rajshree Polypack Limited</t>
  </si>
  <si>
    <t>RPSGVENT</t>
  </si>
  <si>
    <t>RPSG VENTURES LIMITED</t>
  </si>
  <si>
    <t>RPTECH</t>
  </si>
  <si>
    <t>Rashi Peripherals Limited</t>
  </si>
  <si>
    <t>RRKABEL</t>
  </si>
  <si>
    <t>R R Kabel Limited</t>
  </si>
  <si>
    <t>RSSOFTWARE</t>
  </si>
  <si>
    <t>R. S. Software (India) Limited</t>
  </si>
  <si>
    <t>RSWM</t>
  </si>
  <si>
    <t>RSWM Limited</t>
  </si>
  <si>
    <t>RSYSTEMS</t>
  </si>
  <si>
    <t>R Systems International Limited</t>
  </si>
  <si>
    <t>RTNINDIA</t>
  </si>
  <si>
    <t>RattanIndia Enterprises Limited</t>
  </si>
  <si>
    <t>RTNPOWER</t>
  </si>
  <si>
    <t>RattanIndia Power Limited</t>
  </si>
  <si>
    <t>RUBFILA</t>
  </si>
  <si>
    <t>Rubfila International Limited</t>
  </si>
  <si>
    <t>RUBYMILLS</t>
  </si>
  <si>
    <t>The Ruby Mills Limited</t>
  </si>
  <si>
    <t>RUCHINFRA</t>
  </si>
  <si>
    <t>Ruchi Infrastructure Limited</t>
  </si>
  <si>
    <t>RUCHIRA</t>
  </si>
  <si>
    <t>Ruchira Papers Limited</t>
  </si>
  <si>
    <t>RUDRA</t>
  </si>
  <si>
    <t>Rudra Global Infra Products Limited</t>
  </si>
  <si>
    <t>RUPA</t>
  </si>
  <si>
    <t>Rupa &amp; Company Limited</t>
  </si>
  <si>
    <t>RUSHIL</t>
  </si>
  <si>
    <t>Rushil Decor Limited</t>
  </si>
  <si>
    <t>RUSTOMJEE</t>
  </si>
  <si>
    <t>Keystone Realtors Limited</t>
  </si>
  <si>
    <t>RVHL</t>
  </si>
  <si>
    <t>Ravinder Heights Limited</t>
  </si>
  <si>
    <t>RVNL</t>
  </si>
  <si>
    <t>Rail Vikas Nigam Limited</t>
  </si>
  <si>
    <t>RVTH</t>
  </si>
  <si>
    <t>Revathi Equipment India Limited</t>
  </si>
  <si>
    <t>S&amp;SPOWER</t>
  </si>
  <si>
    <t>S&amp;S Power Switchgears Limited</t>
  </si>
  <si>
    <t>SAATVIKGL</t>
  </si>
  <si>
    <t>Saatvik Green Energy Limited</t>
  </si>
  <si>
    <t>SADBHAV</t>
  </si>
  <si>
    <t>Sadbhav Engineering Limited</t>
  </si>
  <si>
    <t>SADBHIN</t>
  </si>
  <si>
    <t>Sadbhav Infrastructure Project Limited</t>
  </si>
  <si>
    <t>SADHNANIQ</t>
  </si>
  <si>
    <t>Sadhana Nitrochem Limited</t>
  </si>
  <si>
    <t>SAFARI</t>
  </si>
  <si>
    <t>Safari Industries (India) Limited</t>
  </si>
  <si>
    <t>SAGARDEEP</t>
  </si>
  <si>
    <t>Sagardeep Alloys Limited</t>
  </si>
  <si>
    <t>SAGCEM</t>
  </si>
  <si>
    <t>Sagar Cements Limited</t>
  </si>
  <si>
    <t>SAGILITY</t>
  </si>
  <si>
    <t>SAGILITY LIMITED</t>
  </si>
  <si>
    <t>SAHYADRI</t>
  </si>
  <si>
    <t>Sahyadri Industries Limited</t>
  </si>
  <si>
    <t>SAIL</t>
  </si>
  <si>
    <t>Steel Authority of India Limited</t>
  </si>
  <si>
    <t>SAILIFE</t>
  </si>
  <si>
    <t>Sai Life Sciences Limited</t>
  </si>
  <si>
    <t>SAKAR</t>
  </si>
  <si>
    <t>Sakar Healthcare Limited</t>
  </si>
  <si>
    <t>SAKHTISUG</t>
  </si>
  <si>
    <t>Sakthi Sugars Limited</t>
  </si>
  <si>
    <t>SAKSOFT</t>
  </si>
  <si>
    <t>Saksoft Limited</t>
  </si>
  <si>
    <t>SAKUMA</t>
  </si>
  <si>
    <t>Sakuma Exports Limited</t>
  </si>
  <si>
    <t>SALASAR</t>
  </si>
  <si>
    <t>Salasar Techno Engineering Limited</t>
  </si>
  <si>
    <t>SALONA</t>
  </si>
  <si>
    <t>Salona Cotspin Limited</t>
  </si>
  <si>
    <t>SALSTEEL</t>
  </si>
  <si>
    <t>S.A.L. Steel Limited</t>
  </si>
  <si>
    <t>SALZERELEC</t>
  </si>
  <si>
    <t>Salzer Electronics Limited</t>
  </si>
  <si>
    <t>SAMBHAAV</t>
  </si>
  <si>
    <t>Sambhaav Media Limited</t>
  </si>
  <si>
    <t>SAMBHV</t>
  </si>
  <si>
    <t>Sambhv Steel Tubes Limited</t>
  </si>
  <si>
    <t>SAMHI</t>
  </si>
  <si>
    <t>Samhi Hotels Limited</t>
  </si>
  <si>
    <t>SAMMAANCAP</t>
  </si>
  <si>
    <t>Sammaan Capital Limited</t>
  </si>
  <si>
    <t>SAMPANN</t>
  </si>
  <si>
    <t>Sampann Utpadan India Limited</t>
  </si>
  <si>
    <t>SANATHAN</t>
  </si>
  <si>
    <t>Sanathan Textiles Limited</t>
  </si>
  <si>
    <t>SANDHAR</t>
  </si>
  <si>
    <t>Sandhar Technologies Limited</t>
  </si>
  <si>
    <t>SANDUMA</t>
  </si>
  <si>
    <t>Sandur Manganese &amp; Iron Ores Limited</t>
  </si>
  <si>
    <t>SANGAMIND</t>
  </si>
  <si>
    <t>Sangam (India) Limited</t>
  </si>
  <si>
    <t>SANGHIIND</t>
  </si>
  <si>
    <t>Sanghi Industries Limited</t>
  </si>
  <si>
    <t>SANGHVIMOV</t>
  </si>
  <si>
    <t>Sanghvi Movers Limited</t>
  </si>
  <si>
    <t>SANGINITA</t>
  </si>
  <si>
    <t>Sanginita Chemicals Limited</t>
  </si>
  <si>
    <t>SANOFI</t>
  </si>
  <si>
    <t>Sanofi India Limited</t>
  </si>
  <si>
    <t>SANOFICONR</t>
  </si>
  <si>
    <t>Sanofi Consumer Healthcare India Limited</t>
  </si>
  <si>
    <t>SANSERA</t>
  </si>
  <si>
    <t>Sansera Engineering Limited</t>
  </si>
  <si>
    <t>SANSTAR</t>
  </si>
  <si>
    <t>Sanstar Limited</t>
  </si>
  <si>
    <t>SAPPHIRE</t>
  </si>
  <si>
    <t>Sapphire Foods India Limited</t>
  </si>
  <si>
    <t>SARDAEN</t>
  </si>
  <si>
    <t>Sarda Energy &amp; Minerals Limited</t>
  </si>
  <si>
    <t>SAREGAMA</t>
  </si>
  <si>
    <t>Saregama India Limited</t>
  </si>
  <si>
    <t>SARLAPOLY</t>
  </si>
  <si>
    <t>Sarla Performance Fibers Limited</t>
  </si>
  <si>
    <t>SARVESHWAR</t>
  </si>
  <si>
    <t>Sarveshwar Foods Limited</t>
  </si>
  <si>
    <t>SASKEN</t>
  </si>
  <si>
    <t>Sasken Technologies Limited</t>
  </si>
  <si>
    <t>SASTASUNDR</t>
  </si>
  <si>
    <t>Sastasundar Ventures Limited</t>
  </si>
  <si>
    <t>SATIN</t>
  </si>
  <si>
    <t>Satin Creditcare Network Limited</t>
  </si>
  <si>
    <t>SBC</t>
  </si>
  <si>
    <t>SBC Exports Limited</t>
  </si>
  <si>
    <t>SBCL</t>
  </si>
  <si>
    <t>Shivalik Bimetal Controls Limited</t>
  </si>
  <si>
    <t>SBFC</t>
  </si>
  <si>
    <t>SBFC Finance Limited</t>
  </si>
  <si>
    <t>SBGLP</t>
  </si>
  <si>
    <t>Suratwwala Business Group Limited</t>
  </si>
  <si>
    <t>SCHAEFFLER</t>
  </si>
  <si>
    <t>Schaeffler India Limited</t>
  </si>
  <si>
    <t>SCHAND</t>
  </si>
  <si>
    <t>S Chand And Company Limited</t>
  </si>
  <si>
    <t>SCHNEIDER</t>
  </si>
  <si>
    <t>Schneider Electric Infrastructure Limited</t>
  </si>
  <si>
    <t>SCI</t>
  </si>
  <si>
    <t>Shipping Corporation Of India Limited</t>
  </si>
  <si>
    <t>SCILAL</t>
  </si>
  <si>
    <t>Shipping Corporation of India Land and Assets Limited</t>
  </si>
  <si>
    <t>SCODATUBES</t>
  </si>
  <si>
    <t>Scoda Tubes Limited</t>
  </si>
  <si>
    <t>SCPL</t>
  </si>
  <si>
    <t>Sheetal Cool Products Limited</t>
  </si>
  <si>
    <t>SDBL</t>
  </si>
  <si>
    <t>Som Distilleries &amp; Breweries Limited</t>
  </si>
  <si>
    <t>SEAMECLTD</t>
  </si>
  <si>
    <t>Seamec Limited</t>
  </si>
  <si>
    <t>SECURKLOUD</t>
  </si>
  <si>
    <t>SECUREKLOUD TECHNOLOGIES LIMITED</t>
  </si>
  <si>
    <t>SEJALLTD</t>
  </si>
  <si>
    <t>Sejal Glass Limited</t>
  </si>
  <si>
    <t>SELMC</t>
  </si>
  <si>
    <t>SEL Manufacturing Company Limited</t>
  </si>
  <si>
    <t>SEMAC</t>
  </si>
  <si>
    <t>Semac Construction Limited</t>
  </si>
  <si>
    <t>SENCO</t>
  </si>
  <si>
    <t>Senco Gold Limited</t>
  </si>
  <si>
    <t>SENORES</t>
  </si>
  <si>
    <t>Senores Pharmaceuticals Limited</t>
  </si>
  <si>
    <t>SEPC</t>
  </si>
  <si>
    <t>SEPC Limited</t>
  </si>
  <si>
    <t>SESHAPAPER</t>
  </si>
  <si>
    <t>Seshasayee Paper and Boards Limited</t>
  </si>
  <si>
    <t>SETCO</t>
  </si>
  <si>
    <t>Setco Automotive Limited</t>
  </si>
  <si>
    <t>SETUINFRA</t>
  </si>
  <si>
    <t>Setubandhan Infrastructure Limited</t>
  </si>
  <si>
    <t>SFL</t>
  </si>
  <si>
    <t>Sheela Foam Limited</t>
  </si>
  <si>
    <t>SGFIN</t>
  </si>
  <si>
    <t>SG Finserve Limited</t>
  </si>
  <si>
    <t>SGIL</t>
  </si>
  <si>
    <t>Synergy Green Industries Limited</t>
  </si>
  <si>
    <t>SGMART</t>
  </si>
  <si>
    <t>SG Mart Limited</t>
  </si>
  <si>
    <t>SHAH</t>
  </si>
  <si>
    <t>Shah Metacorp Limited</t>
  </si>
  <si>
    <t>SHAHALLOYS</t>
  </si>
  <si>
    <t>Shah Alloys Limited</t>
  </si>
  <si>
    <t>SHAILY</t>
  </si>
  <si>
    <t>Shaily Engineering Plastics Limited</t>
  </si>
  <si>
    <t>SHAKTIPUMP</t>
  </si>
  <si>
    <t>Shakti Pumps (India) Limited</t>
  </si>
  <si>
    <t>SHALBY</t>
  </si>
  <si>
    <t>Shalby Limited</t>
  </si>
  <si>
    <t>SHALPAINTS</t>
  </si>
  <si>
    <t>Shalimar Paints Limited</t>
  </si>
  <si>
    <t>SHANKARA</t>
  </si>
  <si>
    <t>Shankara Building Products Limited</t>
  </si>
  <si>
    <t>SHANTI</t>
  </si>
  <si>
    <t>Shanti Overseas (India) Limited</t>
  </si>
  <si>
    <t>SHANTIGOLD</t>
  </si>
  <si>
    <t>Shanti Gold International Limited</t>
  </si>
  <si>
    <t>SHARDACROP</t>
  </si>
  <si>
    <t>Sharda Cropchem Limited</t>
  </si>
  <si>
    <t>SHARDAMOTR</t>
  </si>
  <si>
    <t>Sharda Motor Industries Limited</t>
  </si>
  <si>
    <t>SHAREINDIA</t>
  </si>
  <si>
    <t>Share India Securities Limited</t>
  </si>
  <si>
    <t>SHEKHAWATI</t>
  </si>
  <si>
    <t>Shekhawati Industries Limited</t>
  </si>
  <si>
    <t>SHEMAROO</t>
  </si>
  <si>
    <t>Shemaroo Entertainment Limited</t>
  </si>
  <si>
    <t>SHILPAMED</t>
  </si>
  <si>
    <t>Shilpa Medicare Limited</t>
  </si>
  <si>
    <t>SHIVALIK</t>
  </si>
  <si>
    <t>Shivalik Rasayan Limited</t>
  </si>
  <si>
    <t>SHIVAMAUTO</t>
  </si>
  <si>
    <t>Shivam Autotech Limited</t>
  </si>
  <si>
    <t>SHIVAMILLS</t>
  </si>
  <si>
    <t>Shiva Mills Limited</t>
  </si>
  <si>
    <t>SHIVATEX</t>
  </si>
  <si>
    <t>Shiva Texyarn Limited</t>
  </si>
  <si>
    <t>SHIVAUM</t>
  </si>
  <si>
    <t>Shiv Aum Steels Limited</t>
  </si>
  <si>
    <t>SHK</t>
  </si>
  <si>
    <t>S H Kelkar and Company Limited</t>
  </si>
  <si>
    <t>SHOPERSTOP</t>
  </si>
  <si>
    <t>Shoppers Stop Limited</t>
  </si>
  <si>
    <t>SHRADHA</t>
  </si>
  <si>
    <t>Shradha Realty Limited</t>
  </si>
  <si>
    <t>SHREDIGCEM</t>
  </si>
  <si>
    <t>Shree Digvijay Cement Co.Ltd</t>
  </si>
  <si>
    <t>SHREECEM</t>
  </si>
  <si>
    <t>SHREE CEMENT LIMITED</t>
  </si>
  <si>
    <t>SHREEJISPG</t>
  </si>
  <si>
    <t>Shreeji Shipping Global Limited</t>
  </si>
  <si>
    <t>SHREEPUSHK</t>
  </si>
  <si>
    <t>Shree Pushkar Chemicals &amp; Fertilisers Limited</t>
  </si>
  <si>
    <t>SHREERAMA</t>
  </si>
  <si>
    <t>Shree Rama Multi-Tech Limited</t>
  </si>
  <si>
    <t>SHRENIK</t>
  </si>
  <si>
    <t>Shrenik Limited</t>
  </si>
  <si>
    <t>SHREYANIND</t>
  </si>
  <si>
    <t>Shreyans Industries Limited</t>
  </si>
  <si>
    <t>SHRINGARMS</t>
  </si>
  <si>
    <t>Shringar House of Mangalsutra Limited</t>
  </si>
  <si>
    <t>SHRIPISTON</t>
  </si>
  <si>
    <t>Shriram Pistons &amp; Rings Limited</t>
  </si>
  <si>
    <t>SHYAMCENT</t>
  </si>
  <si>
    <t>Shyam Century Ferrous Limited</t>
  </si>
  <si>
    <t>SHYAMMETL</t>
  </si>
  <si>
    <t>Shyam Metalics and Energy Limited</t>
  </si>
  <si>
    <t>SIGACHI</t>
  </si>
  <si>
    <t>Sigachi Industries Limited</t>
  </si>
  <si>
    <t>SIGIND</t>
  </si>
  <si>
    <t>Signet Industries Limited</t>
  </si>
  <si>
    <t>SIGMA</t>
  </si>
  <si>
    <t>Sigma Solve Limited</t>
  </si>
  <si>
    <t>SIGNATURE</t>
  </si>
  <si>
    <t>Signatureglobal (India) Limited</t>
  </si>
  <si>
    <t>SIGNPOST</t>
  </si>
  <si>
    <t>Signpost India Limited</t>
  </si>
  <si>
    <t>SIKKO</t>
  </si>
  <si>
    <t>Sikko Industries Limited</t>
  </si>
  <si>
    <t>SIL</t>
  </si>
  <si>
    <t>Standard Industries Limited</t>
  </si>
  <si>
    <t>SILLYMONKS</t>
  </si>
  <si>
    <t>Silly Monks Entertainment Limited</t>
  </si>
  <si>
    <t>SILVERTUC</t>
  </si>
  <si>
    <t>Silver Touch Technologies Limited</t>
  </si>
  <si>
    <t>SIMBHALS</t>
  </si>
  <si>
    <t>Simbhaoli Sugars Limited</t>
  </si>
  <si>
    <t>SIMPLEXINF</t>
  </si>
  <si>
    <t>Simplex Infrastructures Limited</t>
  </si>
  <si>
    <t>SINCLAIR</t>
  </si>
  <si>
    <t>Sinclairs Hotels Limited</t>
  </si>
  <si>
    <t>SINDHUTRAD</t>
  </si>
  <si>
    <t>Sindhu Trade Links Limited</t>
  </si>
  <si>
    <t>SINTERCOM</t>
  </si>
  <si>
    <t>Sintercom India Limited</t>
  </si>
  <si>
    <t>SIRCA</t>
  </si>
  <si>
    <t>Sirca Paints India Limited</t>
  </si>
  <si>
    <t>SIS</t>
  </si>
  <si>
    <t>SIS LIMITED</t>
  </si>
  <si>
    <t>SITINET</t>
  </si>
  <si>
    <t>Siti Networks Limited</t>
  </si>
  <si>
    <t>SIYSIL</t>
  </si>
  <si>
    <t>Siyaram Silk Mills Limited</t>
  </si>
  <si>
    <t>SJS</t>
  </si>
  <si>
    <t>S.J.S. Enterprises Limited</t>
  </si>
  <si>
    <t>SJVN</t>
  </si>
  <si>
    <t>SJVN Limited</t>
  </si>
  <si>
    <t>SKFINDIA</t>
  </si>
  <si>
    <t>SKF India Limited</t>
  </si>
  <si>
    <t>SKIPPER</t>
  </si>
  <si>
    <t>Skipper Limited</t>
  </si>
  <si>
    <t>SKMEGGPROD</t>
  </si>
  <si>
    <t>SKM Egg Products Export (India) Limited</t>
  </si>
  <si>
    <t>SKYGOLD</t>
  </si>
  <si>
    <t>SKY GOLD AND DIAMONDS LIMITED</t>
  </si>
  <si>
    <t>SMARTLINK</t>
  </si>
  <si>
    <t>Smartlink Holdings Limited</t>
  </si>
  <si>
    <t>SMARTWORKS</t>
  </si>
  <si>
    <t>Smartworks Coworking Spaces Limited</t>
  </si>
  <si>
    <t>SMCGLOBAL</t>
  </si>
  <si>
    <t>SMC Global Securities Limited</t>
  </si>
  <si>
    <t>SMLMAH</t>
  </si>
  <si>
    <t>SML Mahindra Limited</t>
  </si>
  <si>
    <t>SMSPHARMA</t>
  </si>
  <si>
    <t>SMS Pharmaceuticals Limited</t>
  </si>
  <si>
    <t>SNOWMAN</t>
  </si>
  <si>
    <t>Snowman Logistics Limited</t>
  </si>
  <si>
    <t>SOBHA</t>
  </si>
  <si>
    <t>Sobha Limited</t>
  </si>
  <si>
    <t>SOFTTECH</t>
  </si>
  <si>
    <t>Softtech Engineers Limited</t>
  </si>
  <si>
    <t>SOLARA</t>
  </si>
  <si>
    <t>Solara Active Pharma Sciences Limited</t>
  </si>
  <si>
    <t>SOLARINDS</t>
  </si>
  <si>
    <t>Solar Industries India Limited</t>
  </si>
  <si>
    <t>SOLARWORLD</t>
  </si>
  <si>
    <t>Solarworld Energy Solutions Limited</t>
  </si>
  <si>
    <t>SOLEX</t>
  </si>
  <si>
    <t>Solex Energy Limited</t>
  </si>
  <si>
    <t>SOMANYCERA</t>
  </si>
  <si>
    <t>Somany Ceramics Limited</t>
  </si>
  <si>
    <t>SOMATEX</t>
  </si>
  <si>
    <t>Soma Textiles &amp; Industries Limited</t>
  </si>
  <si>
    <t>SOMICONVEY</t>
  </si>
  <si>
    <t>Somi Conveyor Beltings Limited</t>
  </si>
  <si>
    <t>SONACOMS</t>
  </si>
  <si>
    <t>Sona BLW Precision Forgings Limited</t>
  </si>
  <si>
    <t>SONAMLTD</t>
  </si>
  <si>
    <t>SONAM LIMITED</t>
  </si>
  <si>
    <t>SONATSOFTW</t>
  </si>
  <si>
    <t>Sonata Software Limited</t>
  </si>
  <si>
    <t>SOUTHWEST</t>
  </si>
  <si>
    <t>South West Pinnacle Exploration Limited</t>
  </si>
  <si>
    <t>SPAL</t>
  </si>
  <si>
    <t>S. P. Apparels Limited</t>
  </si>
  <si>
    <t>SPANDANA</t>
  </si>
  <si>
    <t>Spandana Sphoorty Financial Limited</t>
  </si>
  <si>
    <t>SPARC</t>
  </si>
  <si>
    <t>Sun Pharma Advanced Research Company Limited</t>
  </si>
  <si>
    <t>SPCENET</t>
  </si>
  <si>
    <t>Spacenet Enterprises India Limited</t>
  </si>
  <si>
    <t>SPECIALITY</t>
  </si>
  <si>
    <t>Speciality Restaurants Limited</t>
  </si>
  <si>
    <t>SPECTRUM</t>
  </si>
  <si>
    <t>Spectrum Electrical Industries Limited</t>
  </si>
  <si>
    <t>SPENCERS</t>
  </si>
  <si>
    <t>Spencer's Retail Limited</t>
  </si>
  <si>
    <t>SPIC</t>
  </si>
  <si>
    <t>Southern Petrochemicals Industries Corporation  Limited</t>
  </si>
  <si>
    <t>SPLPETRO</t>
  </si>
  <si>
    <t>Supreme Petrochem Limited</t>
  </si>
  <si>
    <t>SPMLINFRA</t>
  </si>
  <si>
    <t>SPML Infra Limited</t>
  </si>
  <si>
    <t>SPORTKING</t>
  </si>
  <si>
    <t>Sportking India Limited</t>
  </si>
  <si>
    <t>SREEL</t>
  </si>
  <si>
    <t>Sreeleathers Limited</t>
  </si>
  <si>
    <t>SRF</t>
  </si>
  <si>
    <t>SRF Limited</t>
  </si>
  <si>
    <t>SRGHFL</t>
  </si>
  <si>
    <t>SRG Housing Finance Limited</t>
  </si>
  <si>
    <t>SRHHYPOLTD</t>
  </si>
  <si>
    <t>Sree Rayalaseema Hi-Strength Hypo Limited</t>
  </si>
  <si>
    <t>SRM</t>
  </si>
  <si>
    <t>SRM Contractors Limited</t>
  </si>
  <si>
    <t>SSDL</t>
  </si>
  <si>
    <t>Saraswati Saree Depot Limited</t>
  </si>
  <si>
    <t>SSWL</t>
  </si>
  <si>
    <t>Steel Strips Wheels Limited</t>
  </si>
  <si>
    <t>STALLION</t>
  </si>
  <si>
    <t>Stallion India Fluorochemicals Limited</t>
  </si>
  <si>
    <t>STANLEY</t>
  </si>
  <si>
    <t>Stanley Lifestyles Limited</t>
  </si>
  <si>
    <t>STAR</t>
  </si>
  <si>
    <t>Strides Pharma Science Limited</t>
  </si>
  <si>
    <t>STARCEMENT</t>
  </si>
  <si>
    <t>Star Cement Limited</t>
  </si>
  <si>
    <t>STARHEALTH</t>
  </si>
  <si>
    <t>Star Health and Allied Insurance Company Limited</t>
  </si>
  <si>
    <t>STARPAPER</t>
  </si>
  <si>
    <t>Star Paper Mills Limited</t>
  </si>
  <si>
    <t>STCINDIA</t>
  </si>
  <si>
    <t>The State Trading Corporation of India Limited</t>
  </si>
  <si>
    <t>STEELCITY</t>
  </si>
  <si>
    <t>Steel City Securities Limited</t>
  </si>
  <si>
    <t>STEELXIND</t>
  </si>
  <si>
    <t>STEEL EXCHANGE INDIA LIMITED</t>
  </si>
  <si>
    <t>STERTOOLS</t>
  </si>
  <si>
    <t>Sterling Tools Limited</t>
  </si>
  <si>
    <t>STLTECH</t>
  </si>
  <si>
    <t>Sterlite Technologies Limited</t>
  </si>
  <si>
    <t>STOVEKRAFT</t>
  </si>
  <si>
    <t>Stove Kraft Limited</t>
  </si>
  <si>
    <t>STYL</t>
  </si>
  <si>
    <t>Seshaasai Technologies Limited</t>
  </si>
  <si>
    <t>STYLEBAAZA</t>
  </si>
  <si>
    <t>Baazar Style Retail Limited</t>
  </si>
  <si>
    <t>STYRENIX</t>
  </si>
  <si>
    <t>Styrenix Performance Materials Limited</t>
  </si>
  <si>
    <t>SUBEXLTD</t>
  </si>
  <si>
    <t>Subex Limited</t>
  </si>
  <si>
    <t>SUBROS</t>
  </si>
  <si>
    <t>Subros Limited</t>
  </si>
  <si>
    <t>SUDARSCHEM</t>
  </si>
  <si>
    <t>Sudarshan Chemical Industries Limited</t>
  </si>
  <si>
    <t>SUDEEPPHRM</t>
  </si>
  <si>
    <t>Sudeep Pharma Limited</t>
  </si>
  <si>
    <t>SUKHJITS</t>
  </si>
  <si>
    <t>Sukhjit Starch &amp; Chemicals Limited</t>
  </si>
  <si>
    <t>SULA</t>
  </si>
  <si>
    <t>Sula Vineyards Limited</t>
  </si>
  <si>
    <t>SUMEETINDS</t>
  </si>
  <si>
    <t>Sumeet Industries Limited</t>
  </si>
  <si>
    <t>SUMICHEM</t>
  </si>
  <si>
    <t>Sumitomo Chemical India Limited</t>
  </si>
  <si>
    <t>SUMIT</t>
  </si>
  <si>
    <t>Sumit Woods Limited</t>
  </si>
  <si>
    <t>SUNCLAY</t>
  </si>
  <si>
    <t>Sundaram Clayton Limited</t>
  </si>
  <si>
    <t>SUNDARAM</t>
  </si>
  <si>
    <t>Sundaram Multi Pap Limited</t>
  </si>
  <si>
    <t>SUNDRMBRAK</t>
  </si>
  <si>
    <t>Sundaram Brake Linings Limited</t>
  </si>
  <si>
    <t>SUNDRMFAST</t>
  </si>
  <si>
    <t>Sundram Fasteners Limited</t>
  </si>
  <si>
    <t>SUNDROP</t>
  </si>
  <si>
    <t>Sundrop Brands Limited</t>
  </si>
  <si>
    <t>SUNFLAG</t>
  </si>
  <si>
    <t>Sunflag Iron And Steel Company Limited</t>
  </si>
  <si>
    <t>SUNPHARMA</t>
  </si>
  <si>
    <t>Sun Pharmaceutical Industries Limited</t>
  </si>
  <si>
    <t>SUNTECK</t>
  </si>
  <si>
    <t>Sunteck Realty Limited</t>
  </si>
  <si>
    <t>SUNTV</t>
  </si>
  <si>
    <t>Sun TV Network Limited</t>
  </si>
  <si>
    <t>SUPERHOUSE</t>
  </si>
  <si>
    <t>Superhouse Limited</t>
  </si>
  <si>
    <t>SUPERSPIN</t>
  </si>
  <si>
    <t>Super Spinning Mills Limited</t>
  </si>
  <si>
    <t>SUPRAJIT</t>
  </si>
  <si>
    <t>Suprajit Engineering Limited</t>
  </si>
  <si>
    <t>SUPREME</t>
  </si>
  <si>
    <t>Supreme Holdings &amp; Hospitality (India) Limited</t>
  </si>
  <si>
    <t>SUPREMEENG</t>
  </si>
  <si>
    <t>Supreme Engineering Limited</t>
  </si>
  <si>
    <t>SUPREMEIND</t>
  </si>
  <si>
    <t>Supreme Industries Limited</t>
  </si>
  <si>
    <t>SUPREMEINF</t>
  </si>
  <si>
    <t>Supreme Infrastructure India Limited</t>
  </si>
  <si>
    <t>SUPRIYA</t>
  </si>
  <si>
    <t>Supriya Lifescience Limited</t>
  </si>
  <si>
    <t>SURAJEST</t>
  </si>
  <si>
    <t>Suraj Estate Developers Limited</t>
  </si>
  <si>
    <t>SURAJLTD</t>
  </si>
  <si>
    <t>Suraj Limited</t>
  </si>
  <si>
    <t>SURAKSHA</t>
  </si>
  <si>
    <t>Suraksha Diagnostic Limited</t>
  </si>
  <si>
    <t>SURANASOL</t>
  </si>
  <si>
    <t>Surana Solar Limited</t>
  </si>
  <si>
    <t>SURANAT&amp;P</t>
  </si>
  <si>
    <t>Surana Telecom and Power Limited</t>
  </si>
  <si>
    <t>SURYALAXMI</t>
  </si>
  <si>
    <t>Suryalakshmi Cotton Mills Limited</t>
  </si>
  <si>
    <t>SURYAROSNI</t>
  </si>
  <si>
    <t>Surya Roshni Limited</t>
  </si>
  <si>
    <t>SUTLEJTEX</t>
  </si>
  <si>
    <t>Sutlej Textiles and Industries Limited</t>
  </si>
  <si>
    <t>SUVIDHAA</t>
  </si>
  <si>
    <t>Suvidhaa Infoserve Limited</t>
  </si>
  <si>
    <t>SUYOG</t>
  </si>
  <si>
    <t>Suyog Telematics Limited</t>
  </si>
  <si>
    <t>SUZLON</t>
  </si>
  <si>
    <t>Suzlon Energy Limited</t>
  </si>
  <si>
    <t>SVLL</t>
  </si>
  <si>
    <t>Shree Vasu Logistics Limited</t>
  </si>
  <si>
    <t>SVPGLOB</t>
  </si>
  <si>
    <t>SVP GLOBAL TEXTILES LIMITED</t>
  </si>
  <si>
    <t>SWANCORP</t>
  </si>
  <si>
    <t>SWAN CORP LIMITED</t>
  </si>
  <si>
    <t>SWANDEF</t>
  </si>
  <si>
    <t>Swan Defence and Heavy Industries Limited</t>
  </si>
  <si>
    <t>SWARAJENG</t>
  </si>
  <si>
    <t>Swaraj Engines Limited</t>
  </si>
  <si>
    <t>SWELECTES</t>
  </si>
  <si>
    <t>Swelect Energy Systems Limited</t>
  </si>
  <si>
    <t>SWIGGY</t>
  </si>
  <si>
    <t>Swiggy Limited</t>
  </si>
  <si>
    <t>SWSOLAR</t>
  </si>
  <si>
    <t>Sterling and Wilson Renewable Energy Limited</t>
  </si>
  <si>
    <t>SYMPHONY</t>
  </si>
  <si>
    <t>Symphony Limited</t>
  </si>
  <si>
    <t>SYNCOMF</t>
  </si>
  <si>
    <t>Syncom Formulations (India) Limited</t>
  </si>
  <si>
    <t>SYNGENE</t>
  </si>
  <si>
    <t>Syngene International Limited</t>
  </si>
  <si>
    <t>SYRMA</t>
  </si>
  <si>
    <t>Syrma SGS Technology Limited</t>
  </si>
  <si>
    <t>SYSTMTXC</t>
  </si>
  <si>
    <t>Systematix Corporate Services Limited</t>
  </si>
  <si>
    <t>TAJGVK</t>
  </si>
  <si>
    <t>Taj GVK Hotels &amp; Resorts Limited</t>
  </si>
  <si>
    <t>TALBROAUTO</t>
  </si>
  <si>
    <t>Talbros Automotive Components Limited</t>
  </si>
  <si>
    <t>TANLA</t>
  </si>
  <si>
    <t>Tanla Platforms Limited</t>
  </si>
  <si>
    <t>TARACHAND</t>
  </si>
  <si>
    <t>Tara Chand InfraLogistic Solutions Limited</t>
  </si>
  <si>
    <t>TARAPUR</t>
  </si>
  <si>
    <t>Tarapur Transformers Limited</t>
  </si>
  <si>
    <t>TARC</t>
  </si>
  <si>
    <t>TARC Limited</t>
  </si>
  <si>
    <t>TARIL</t>
  </si>
  <si>
    <t>Transformers And Rectifiers (India) Limited</t>
  </si>
  <si>
    <t>TARMAT</t>
  </si>
  <si>
    <t>Tarmat Limited</t>
  </si>
  <si>
    <t>TARSONS</t>
  </si>
  <si>
    <t>Tarsons Products Limited</t>
  </si>
  <si>
    <t>TASTYBITE</t>
  </si>
  <si>
    <t>Tasty Bite Eatables Limited</t>
  </si>
  <si>
    <t>TATACHEM</t>
  </si>
  <si>
    <t>Tata Chemicals Limited</t>
  </si>
  <si>
    <t>TATACOMM</t>
  </si>
  <si>
    <t>Tata Communications Limited</t>
  </si>
  <si>
    <t>TATACONSUM</t>
  </si>
  <si>
    <t>TATA CONSUMER PRODUCTS LIMITED</t>
  </si>
  <si>
    <t>TATAELXSI</t>
  </si>
  <si>
    <t>Tata Elxsi Limited</t>
  </si>
  <si>
    <t>TATAPOWER</t>
  </si>
  <si>
    <t>Tata Power Company Limited</t>
  </si>
  <si>
    <t>TATASTEEL</t>
  </si>
  <si>
    <t>Tata Steel Limited</t>
  </si>
  <si>
    <t>TATATECH</t>
  </si>
  <si>
    <t>Tata Technologies Limited</t>
  </si>
  <si>
    <t>TATVA</t>
  </si>
  <si>
    <t>Tatva Chintan Pharma Chem Limited</t>
  </si>
  <si>
    <t>TBOTEK</t>
  </si>
  <si>
    <t>TBO Tek Limited</t>
  </si>
  <si>
    <t>TBZ</t>
  </si>
  <si>
    <t>Tribhovandas Bhimji Zaveri Limited</t>
  </si>
  <si>
    <t>TCI</t>
  </si>
  <si>
    <t>Transport Corporation of India Limited</t>
  </si>
  <si>
    <t>TCIEXP</t>
  </si>
  <si>
    <t>TCI Express Limited</t>
  </si>
  <si>
    <t>TCPLPACK</t>
  </si>
  <si>
    <t>TCPL Packaging Limited</t>
  </si>
  <si>
    <t>TCS</t>
  </si>
  <si>
    <t>Tata Consultancy Services Limited</t>
  </si>
  <si>
    <t>TDPOWERSYS</t>
  </si>
  <si>
    <t>TD Power Systems Limited</t>
  </si>
  <si>
    <t>TEAMLEASE</t>
  </si>
  <si>
    <t>Teamlease Services Limited</t>
  </si>
  <si>
    <t>TECHM</t>
  </si>
  <si>
    <t>Tech Mahindra Limited</t>
  </si>
  <si>
    <t>TECHNOE</t>
  </si>
  <si>
    <t>Techno Electric &amp; Engineering Company Limited</t>
  </si>
  <si>
    <t>TEGA</t>
  </si>
  <si>
    <t>Tega Industries Limited</t>
  </si>
  <si>
    <t>TEJASNET</t>
  </si>
  <si>
    <t>Tejas Networks Limited</t>
  </si>
  <si>
    <t>TEMBO</t>
  </si>
  <si>
    <t>Tembo Global Industries Limited</t>
  </si>
  <si>
    <t>TERASOFT</t>
  </si>
  <si>
    <t>Tera Software Limited</t>
  </si>
  <si>
    <t>TEXINFRA</t>
  </si>
  <si>
    <t>Texmaco Infrastructure &amp; Holdings Limited</t>
  </si>
  <si>
    <t>TEXMOPIPES</t>
  </si>
  <si>
    <t>Texmo Pipes and Products Limited</t>
  </si>
  <si>
    <t>TEXRAIL</t>
  </si>
  <si>
    <t>Texmaco Rail &amp; Engineering Limited</t>
  </si>
  <si>
    <t>TFCILTD</t>
  </si>
  <si>
    <t>Tourism Finance Corporation of India Limited</t>
  </si>
  <si>
    <t>TFL</t>
  </si>
  <si>
    <t>Transwarranty Finance Limited</t>
  </si>
  <si>
    <t>TGBHOTELS</t>
  </si>
  <si>
    <t>TGB Banquets And Hotels Limited</t>
  </si>
  <si>
    <t>THANGAMAYL</t>
  </si>
  <si>
    <t>Thangamayil Jewellery Limited</t>
  </si>
  <si>
    <t>THEINVEST</t>
  </si>
  <si>
    <t>The Investment Trust Of India Limited</t>
  </si>
  <si>
    <t>THEJO</t>
  </si>
  <si>
    <t>Thejo Engineering Limited</t>
  </si>
  <si>
    <t>THELEELA</t>
  </si>
  <si>
    <t>Leela Palaces Hotels &amp; Resorts Limited</t>
  </si>
  <si>
    <t>THEMISMED</t>
  </si>
  <si>
    <t>Themis Medicare Limited</t>
  </si>
  <si>
    <t>THERMAX</t>
  </si>
  <si>
    <t>Thermax Limited</t>
  </si>
  <si>
    <t>THOMASCOOK</t>
  </si>
  <si>
    <t>Thomas Cook  (India)  Limited</t>
  </si>
  <si>
    <t>THOMASCOTT</t>
  </si>
  <si>
    <t>Thomas Scott (India) Limited</t>
  </si>
  <si>
    <t>THYROCARE</t>
  </si>
  <si>
    <t>Thyrocare Technologies Limited</t>
  </si>
  <si>
    <t>TI</t>
  </si>
  <si>
    <t>Tilaknagar Industries Limited</t>
  </si>
  <si>
    <t>TIGERLOGS</t>
  </si>
  <si>
    <t>Tiger Logistics (India) Limited</t>
  </si>
  <si>
    <t>TIIL</t>
  </si>
  <si>
    <t>Technocraft Industries (India) Limited</t>
  </si>
  <si>
    <t>TIINDIA</t>
  </si>
  <si>
    <t>Tube Investments of India Limited</t>
  </si>
  <si>
    <t>TIMETECHNO</t>
  </si>
  <si>
    <t>Time Technoplast Limited</t>
  </si>
  <si>
    <t>TIMKEN</t>
  </si>
  <si>
    <t>Timken India Limited</t>
  </si>
  <si>
    <t>TINNARUBR</t>
  </si>
  <si>
    <t>Tinna Rubber and Infrastructure Limited</t>
  </si>
  <si>
    <t>TIPSFILMS</t>
  </si>
  <si>
    <t>Tips Films Limited</t>
  </si>
  <si>
    <t>TIPSMUSIC</t>
  </si>
  <si>
    <t>Tips Music Limited</t>
  </si>
  <si>
    <t>TIRUMALCHM</t>
  </si>
  <si>
    <t>Thirumalai Chemicals Limited</t>
  </si>
  <si>
    <t>TIRUPATIFL</t>
  </si>
  <si>
    <t>Tirupati Forge Limited</t>
  </si>
  <si>
    <t>TITAGARH</t>
  </si>
  <si>
    <t>TITAGARH RAIL SYSTEMS LIMITED</t>
  </si>
  <si>
    <t>TITAN</t>
  </si>
  <si>
    <t>Titan Company Limited</t>
  </si>
  <si>
    <t>TMPV</t>
  </si>
  <si>
    <t>Tata Motors Passenger Vehicles Limited</t>
  </si>
  <si>
    <t>TNPETRO</t>
  </si>
  <si>
    <t>Tamilnadu PetroProducts Limited</t>
  </si>
  <si>
    <t>TNPL</t>
  </si>
  <si>
    <t>Tamil Nadu Newsprint &amp; Papers Limited</t>
  </si>
  <si>
    <t>TNTELE</t>
  </si>
  <si>
    <t>Tamilnadu Telecommunication Limited</t>
  </si>
  <si>
    <t>TOKYOPLAST</t>
  </si>
  <si>
    <t>Tokyo Plast International Limited</t>
  </si>
  <si>
    <t>TOLINS</t>
  </si>
  <si>
    <t>Tolins Tyres Limited</t>
  </si>
  <si>
    <t>TORNTPHARM</t>
  </si>
  <si>
    <t>Torrent Pharmaceuticals Limited</t>
  </si>
  <si>
    <t>TORNTPOWER</t>
  </si>
  <si>
    <t>Torrent Power Limited</t>
  </si>
  <si>
    <t>TOTAL</t>
  </si>
  <si>
    <t>Total Transport Systems Limited</t>
  </si>
  <si>
    <t>TOUCHWOOD</t>
  </si>
  <si>
    <t>Touchwood Entertainment Limited</t>
  </si>
  <si>
    <t>TPLPLASTEH</t>
  </si>
  <si>
    <t>TPL Plastech Limited</t>
  </si>
  <si>
    <t>TRANSRAILL</t>
  </si>
  <si>
    <t>Transrail Lighting Limited</t>
  </si>
  <si>
    <t>TRANSWORLD</t>
  </si>
  <si>
    <t>TRANSWORLD SHIPPING LINES LIMITED</t>
  </si>
  <si>
    <t>TRAVELFOOD</t>
  </si>
  <si>
    <t>Travel Food Services Limited</t>
  </si>
  <si>
    <t>TREJHARA</t>
  </si>
  <si>
    <t>TREJHARA SOLUTIONS LIMITED</t>
  </si>
  <si>
    <t>TRENT</t>
  </si>
  <si>
    <t>Trent Limited</t>
  </si>
  <si>
    <t>TRF</t>
  </si>
  <si>
    <t>TRF Limited</t>
  </si>
  <si>
    <t>TRIDENT</t>
  </si>
  <si>
    <t>Trident Limited</t>
  </si>
  <si>
    <t>TRIGYN</t>
  </si>
  <si>
    <t>Trigyn Technologies Limited</t>
  </si>
  <si>
    <t>TRITURBINE</t>
  </si>
  <si>
    <t>Triveni Turbine Limited</t>
  </si>
  <si>
    <t>TRIVENI</t>
  </si>
  <si>
    <t>Triveni Engineering &amp; Industries Limited</t>
  </si>
  <si>
    <t>TRU</t>
  </si>
  <si>
    <t>TruCap Finance Limited</t>
  </si>
  <si>
    <t>TRUALT</t>
  </si>
  <si>
    <t>TruAlt Bioenergy Limited</t>
  </si>
  <si>
    <t>TSFINV</t>
  </si>
  <si>
    <t>TSF INVESTMENTS LIMITED</t>
  </si>
  <si>
    <t>TTKHLTCARE</t>
  </si>
  <si>
    <t>TTK Healthcare Limited</t>
  </si>
  <si>
    <t>TTKPRESTIG</t>
  </si>
  <si>
    <t>TTK Prestige Limited</t>
  </si>
  <si>
    <t>TTL</t>
  </si>
  <si>
    <t>T T Limited</t>
  </si>
  <si>
    <t>TTML</t>
  </si>
  <si>
    <t>Tata Teleservices (Maharashtra) Limited</t>
  </si>
  <si>
    <t>TVSELECT</t>
  </si>
  <si>
    <t>TVS Electronics Limited</t>
  </si>
  <si>
    <t>TVSHLTD</t>
  </si>
  <si>
    <t>TVS Holdings Limited</t>
  </si>
  <si>
    <t>TVSMOTOR</t>
  </si>
  <si>
    <t>TVS Motor Company Limited</t>
  </si>
  <si>
    <t>TVSSCS</t>
  </si>
  <si>
    <t>TVS Supply Chain Solutions Limited</t>
  </si>
  <si>
    <t>TVSSRICHAK</t>
  </si>
  <si>
    <t>TVS Srichakra Limited</t>
  </si>
  <si>
    <t>TVTODAY</t>
  </si>
  <si>
    <t>TV Today Network Limited</t>
  </si>
  <si>
    <t>TVVISION</t>
  </si>
  <si>
    <t>TV Vision Limited</t>
  </si>
  <si>
    <t>UBL</t>
  </si>
  <si>
    <t>United Breweries Limited</t>
  </si>
  <si>
    <t>UCAL</t>
  </si>
  <si>
    <t>UCAL LIMITED</t>
  </si>
  <si>
    <t>UDS</t>
  </si>
  <si>
    <t>Updater Services Limited</t>
  </si>
  <si>
    <t>UEL</t>
  </si>
  <si>
    <t>Ujaas Energy Limited</t>
  </si>
  <si>
    <t>UFBL</t>
  </si>
  <si>
    <t>United Foodbrands Limited</t>
  </si>
  <si>
    <t>UFLEX</t>
  </si>
  <si>
    <t>UFLEX Limited</t>
  </si>
  <si>
    <t>UFO</t>
  </si>
  <si>
    <t>UFO Moviez India Limited</t>
  </si>
  <si>
    <t>UGARSUGAR</t>
  </si>
  <si>
    <t>The Ugar Sugar Works Limited</t>
  </si>
  <si>
    <t>UGROCAP</t>
  </si>
  <si>
    <t>Ugro Capital Limited</t>
  </si>
  <si>
    <t>ULTRACEMCO</t>
  </si>
  <si>
    <t>UltraTech Cement Limited</t>
  </si>
  <si>
    <t>UMAEXPORTS</t>
  </si>
  <si>
    <t>Uma Exports Limited</t>
  </si>
  <si>
    <t>UMESLTD</t>
  </si>
  <si>
    <t>Usha Martin Education &amp; Solutions Limited</t>
  </si>
  <si>
    <t>UMIYA-MRO</t>
  </si>
  <si>
    <t>UMIYA BUILDCON LIMITED</t>
  </si>
  <si>
    <t>UNICHEMLAB</t>
  </si>
  <si>
    <t>Unichem Laboratories Limited</t>
  </si>
  <si>
    <t>UNIDT</t>
  </si>
  <si>
    <t>United Drilling Tools Limited</t>
  </si>
  <si>
    <t>UNIECOM</t>
  </si>
  <si>
    <t>Unicommerce Esolutions Limited</t>
  </si>
  <si>
    <t>UNIINFO</t>
  </si>
  <si>
    <t>Uniinfo Telecom Services Limited</t>
  </si>
  <si>
    <t>UNIMECH</t>
  </si>
  <si>
    <t>Unimech Aerospace and Manufacturing Limited</t>
  </si>
  <si>
    <t>UNIPARTS</t>
  </si>
  <si>
    <t>Uniparts India Limited</t>
  </si>
  <si>
    <t>UNITDSPR</t>
  </si>
  <si>
    <t>United Spirits Limited</t>
  </si>
  <si>
    <t>UNITECH</t>
  </si>
  <si>
    <t>Unitech Limited</t>
  </si>
  <si>
    <t>UNITEDPOLY</t>
  </si>
  <si>
    <t>United Polyfab Gujarat Limited</t>
  </si>
  <si>
    <t>UNIVASTU</t>
  </si>
  <si>
    <t>Univastu India Limited</t>
  </si>
  <si>
    <t>UNIVCABLES</t>
  </si>
  <si>
    <t>Universal Cables Limited</t>
  </si>
  <si>
    <t>UNOMINDA</t>
  </si>
  <si>
    <t>UNO Minda Limited</t>
  </si>
  <si>
    <t>UPL</t>
  </si>
  <si>
    <t>UPL Limited</t>
  </si>
  <si>
    <t>URAVIDEF</t>
  </si>
  <si>
    <t>Uravi Defence and Technology Limited</t>
  </si>
  <si>
    <t>URBANCO</t>
  </si>
  <si>
    <t>Urban Company Limited</t>
  </si>
  <si>
    <t>URJA</t>
  </si>
  <si>
    <t>Urja Global Limited</t>
  </si>
  <si>
    <t>USHAMART</t>
  </si>
  <si>
    <t>Usha Martin Limited</t>
  </si>
  <si>
    <t>USK</t>
  </si>
  <si>
    <t>Udayshivakumar Infra Limited</t>
  </si>
  <si>
    <t>UTIAMC</t>
  </si>
  <si>
    <t>UTI Asset Management Company Limited</t>
  </si>
  <si>
    <t>UTLSOLAR</t>
  </si>
  <si>
    <t>Fujiyama Power Systems Limited</t>
  </si>
  <si>
    <t>UTTAMSUGAR</t>
  </si>
  <si>
    <t>Uttam Sugar Mills Limited</t>
  </si>
  <si>
    <t>V2RETAIL</t>
  </si>
  <si>
    <t>V2 Retail Limited</t>
  </si>
  <si>
    <t>VADILALIND</t>
  </si>
  <si>
    <t>Vadilal Industries Limited</t>
  </si>
  <si>
    <t>VAIBHAVGBL</t>
  </si>
  <si>
    <t>Vaibhav Global Limited</t>
  </si>
  <si>
    <t>VAISHALI</t>
  </si>
  <si>
    <t>Vaishali Pharma Limited</t>
  </si>
  <si>
    <t>VAKRANGEE</t>
  </si>
  <si>
    <t>Vakrangee Limited</t>
  </si>
  <si>
    <t>VALIANTLAB</t>
  </si>
  <si>
    <t>Valiant Laboratories Limited</t>
  </si>
  <si>
    <t>VALIANTORG</t>
  </si>
  <si>
    <t>Valiant Organics Limited</t>
  </si>
  <si>
    <t>VARDMNPOLY</t>
  </si>
  <si>
    <t>Vardhman Polytex Limited</t>
  </si>
  <si>
    <t>VARROC</t>
  </si>
  <si>
    <t>Varroc Engineering Limited</t>
  </si>
  <si>
    <t>VASCONEQ</t>
  </si>
  <si>
    <t>Vascon Engineers Limited</t>
  </si>
  <si>
    <t>VASWANI</t>
  </si>
  <si>
    <t>Vaswani Industries Limited</t>
  </si>
  <si>
    <t>VBL</t>
  </si>
  <si>
    <t>Varun Beverages Limited</t>
  </si>
  <si>
    <t>VCL</t>
  </si>
  <si>
    <t>Vaxtex Cotfab Limited</t>
  </si>
  <si>
    <t>VEDL</t>
  </si>
  <si>
    <t>Vedanta Limited</t>
  </si>
  <si>
    <t>VEEDOL</t>
  </si>
  <si>
    <t>Veedol Corporation Limited</t>
  </si>
  <si>
    <t>VENKEYS</t>
  </si>
  <si>
    <t>Venky's (India) Limited</t>
  </si>
  <si>
    <t>VENTIVE</t>
  </si>
  <si>
    <t>Ventive Hospitality Limited</t>
  </si>
  <si>
    <t>VENUSPIPES</t>
  </si>
  <si>
    <t>Venus Pipes &amp; Tubes Limited</t>
  </si>
  <si>
    <t>VENUSREM</t>
  </si>
  <si>
    <t>Venus Remedies Limited</t>
  </si>
  <si>
    <t>VERANDA</t>
  </si>
  <si>
    <t>Veranda Learning Solutions Limited</t>
  </si>
  <si>
    <t>VERTOZ</t>
  </si>
  <si>
    <t>Vertoz Limited</t>
  </si>
  <si>
    <t>VETO</t>
  </si>
  <si>
    <t>Veto Switchgears And Cables Limited</t>
  </si>
  <si>
    <t>VGL</t>
  </si>
  <si>
    <t>VARVEE GLOBAL LIMITED</t>
  </si>
  <si>
    <t>VGUARD</t>
  </si>
  <si>
    <t>V-Guard Industries Limited</t>
  </si>
  <si>
    <t>VHLTD</t>
  </si>
  <si>
    <t>Viceroy Hotels Limited</t>
  </si>
  <si>
    <t>VIDHIING</t>
  </si>
  <si>
    <t>Vidhi Specialty Food Ingredients Limited</t>
  </si>
  <si>
    <t>VIDYAWIRES</t>
  </si>
  <si>
    <t>Vidya Wires Limited</t>
  </si>
  <si>
    <t>VIJAYA</t>
  </si>
  <si>
    <t>Vijaya Diagnostic Centre Limited</t>
  </si>
  <si>
    <t>VIJIFIN</t>
  </si>
  <si>
    <t>Viji Finance Limited</t>
  </si>
  <si>
    <t>VIKASECO</t>
  </si>
  <si>
    <t>Vikas EcoTech Limited</t>
  </si>
  <si>
    <t>VIKASLIFE</t>
  </si>
  <si>
    <t>Vikas Lifecare Limited</t>
  </si>
  <si>
    <t>VIKRAMSOLR</t>
  </si>
  <si>
    <t>Vikram Solar Limited</t>
  </si>
  <si>
    <t>VIKRAN</t>
  </si>
  <si>
    <t>Vikran Engineering Limited</t>
  </si>
  <si>
    <t>VIMTALABS</t>
  </si>
  <si>
    <t>Vimta Labs Limited</t>
  </si>
  <si>
    <t>VINCOFE</t>
  </si>
  <si>
    <t>Vintage Coffee And Beverages Limited</t>
  </si>
  <si>
    <t>VINDHYATEL</t>
  </si>
  <si>
    <t>Vindhya Telelinks Limited</t>
  </si>
  <si>
    <t>VINEETLAB</t>
  </si>
  <si>
    <t>Vineet Laboratories Limited</t>
  </si>
  <si>
    <t>VINNY</t>
  </si>
  <si>
    <t>Vinny Overseas Limited</t>
  </si>
  <si>
    <t>VINYLINDIA</t>
  </si>
  <si>
    <t>Vinyl Chemicals (India) Limited</t>
  </si>
  <si>
    <t>VIPCLOTHNG</t>
  </si>
  <si>
    <t>VIP Clothing Limited</t>
  </si>
  <si>
    <t>VIPIND</t>
  </si>
  <si>
    <t>VIP Industries Limited</t>
  </si>
  <si>
    <t>VIPULLTD</t>
  </si>
  <si>
    <t>Vipul Limited</t>
  </si>
  <si>
    <t>VIRINCHI</t>
  </si>
  <si>
    <t>Virinchi Limited</t>
  </si>
  <si>
    <t>VISAKAIND</t>
  </si>
  <si>
    <t>Visaka Industries Limited</t>
  </si>
  <si>
    <t>VISASTEEL</t>
  </si>
  <si>
    <t>Visa Steel Limited</t>
  </si>
  <si>
    <t>VISHNU</t>
  </si>
  <si>
    <t>Vishnu Chemicals Limited</t>
  </si>
  <si>
    <t>VISHWARAJ</t>
  </si>
  <si>
    <t>Vishwaraj Sugar Industries Limited</t>
  </si>
  <si>
    <t>VIVIDHA</t>
  </si>
  <si>
    <t>Visagar Polytex Limited</t>
  </si>
  <si>
    <t>VIVIMEDLAB</t>
  </si>
  <si>
    <t>Vivimed Labs Limited</t>
  </si>
  <si>
    <t>VLSFINANCE</t>
  </si>
  <si>
    <t>VLS Finance Limited</t>
  </si>
  <si>
    <t>VMART</t>
  </si>
  <si>
    <t>V-Mart Retail Limited</t>
  </si>
  <si>
    <t>VMM</t>
  </si>
  <si>
    <t>Vishal Mega Mart Limited</t>
  </si>
  <si>
    <t>VMSTMT</t>
  </si>
  <si>
    <t>VMS TMT Limited</t>
  </si>
  <si>
    <t>VOLTAMP</t>
  </si>
  <si>
    <t>Voltamp Transformers Limited</t>
  </si>
  <si>
    <t>VOLTAS</t>
  </si>
  <si>
    <t>Voltas Limited</t>
  </si>
  <si>
    <t>VPRPL</t>
  </si>
  <si>
    <t>Vishnu Prakash R Punglia Limited</t>
  </si>
  <si>
    <t>VRAJ</t>
  </si>
  <si>
    <t>Vraj Iron and Steel Limited</t>
  </si>
  <si>
    <t>VRLLOG</t>
  </si>
  <si>
    <t>VRL Logistics Limited</t>
  </si>
  <si>
    <t>VSSL</t>
  </si>
  <si>
    <t>Vardhman Special Steels Limited</t>
  </si>
  <si>
    <t>VSTL</t>
  </si>
  <si>
    <t>Vibhor Steel Tubes Limited</t>
  </si>
  <si>
    <t>VSTTILLERS</t>
  </si>
  <si>
    <t>V.S.T Tillers Tractors Limited</t>
  </si>
  <si>
    <t>VTL</t>
  </si>
  <si>
    <t>Vardhman Textiles Limited</t>
  </si>
  <si>
    <t>WAAREEENER</t>
  </si>
  <si>
    <t>Waaree Energies Limited</t>
  </si>
  <si>
    <t>WAAREEINDO</t>
  </si>
  <si>
    <t>Indosolar Limited</t>
  </si>
  <si>
    <t>WAAREERTL</t>
  </si>
  <si>
    <t>Waaree Renewable Technologies Limited</t>
  </si>
  <si>
    <t>WABAG</t>
  </si>
  <si>
    <t>VA Tech Wabag Limited</t>
  </si>
  <si>
    <t>WAKEFIT</t>
  </si>
  <si>
    <t>Wakefit Innovations Limited</t>
  </si>
  <si>
    <t>WALCHANNAG</t>
  </si>
  <si>
    <t>Walchandnagar Industries Limited</t>
  </si>
  <si>
    <t>WANBURY</t>
  </si>
  <si>
    <t>Wanbury Limited</t>
  </si>
  <si>
    <t>WCIL</t>
  </si>
  <si>
    <t>Western Carriers (India) Limited</t>
  </si>
  <si>
    <t>WEBELSOLAR</t>
  </si>
  <si>
    <t>Websol Energy System Limited</t>
  </si>
  <si>
    <t>WEIZMANIND</t>
  </si>
  <si>
    <t>Weizmann Limited</t>
  </si>
  <si>
    <t>WEL</t>
  </si>
  <si>
    <t>Wonder Electricals Limited</t>
  </si>
  <si>
    <t>WELCORP</t>
  </si>
  <si>
    <t>Welspun Corp Limited</t>
  </si>
  <si>
    <t>WELENT</t>
  </si>
  <si>
    <t>Welspun Enterprises Limited</t>
  </si>
  <si>
    <t>WELSPUNLIV</t>
  </si>
  <si>
    <t>Welspun Living Limited</t>
  </si>
  <si>
    <t>WENDT</t>
  </si>
  <si>
    <t>Wendt (India) Limited</t>
  </si>
  <si>
    <t>WESTLIFE</t>
  </si>
  <si>
    <t>WESTLIFE FOODWORLD LIMITED</t>
  </si>
  <si>
    <t>WEWIN</t>
  </si>
  <si>
    <t>WE WIN LIMITED</t>
  </si>
  <si>
    <t>WHEELS</t>
  </si>
  <si>
    <t>Wheels India Limited</t>
  </si>
  <si>
    <t>WHIRLPOOL</t>
  </si>
  <si>
    <t>Whirlpool of India Limited</t>
  </si>
  <si>
    <t>WILLAMAGOR</t>
  </si>
  <si>
    <t>Williamson Magor &amp; Company Limited</t>
  </si>
  <si>
    <t>WINDLAS</t>
  </si>
  <si>
    <t>Windlas Biotech Limited</t>
  </si>
  <si>
    <t>WINDMACHIN</t>
  </si>
  <si>
    <t>Windsor Machines Limited</t>
  </si>
  <si>
    <t>WIPL</t>
  </si>
  <si>
    <t>The Western India Plywoods Limited</t>
  </si>
  <si>
    <t>WIPRO</t>
  </si>
  <si>
    <t>Wipro Limited</t>
  </si>
  <si>
    <t>WOCKPHARMA</t>
  </si>
  <si>
    <t>Wockhardt Limited</t>
  </si>
  <si>
    <t>WONDERLA</t>
  </si>
  <si>
    <t>Wonderla Holidays Limited</t>
  </si>
  <si>
    <t>WORTHPERI</t>
  </si>
  <si>
    <t>Worth Peripherals Limited</t>
  </si>
  <si>
    <t>WSI</t>
  </si>
  <si>
    <t>W S Industries (I) Limited</t>
  </si>
  <si>
    <t>WSTCSTPAPR</t>
  </si>
  <si>
    <t>West Coast Paper Mills Limited</t>
  </si>
  <si>
    <t>XCHANGING</t>
  </si>
  <si>
    <t>Xchanging Solutions Limited</t>
  </si>
  <si>
    <t>XELPMOC</t>
  </si>
  <si>
    <t>Xelpmoc Design And Tech Limited</t>
  </si>
  <si>
    <t>XPROINDIA</t>
  </si>
  <si>
    <t>Xpro India Limited</t>
  </si>
  <si>
    <t>XTGLOBAL</t>
  </si>
  <si>
    <t>Xtglobal Infotech Limited</t>
  </si>
  <si>
    <t>YASHO</t>
  </si>
  <si>
    <t>Yasho Industries Limited</t>
  </si>
  <si>
    <t>YATHARTH</t>
  </si>
  <si>
    <t>Yatharth Hospital &amp; Trauma Care Services Limited</t>
  </si>
  <si>
    <t>YATRA</t>
  </si>
  <si>
    <t>Yatra Online Limited</t>
  </si>
  <si>
    <t>YUKEN</t>
  </si>
  <si>
    <t>Yuken India Limited</t>
  </si>
  <si>
    <t>ZAGGLE</t>
  </si>
  <si>
    <t>Zaggle Prepaid Ocean Services Limited</t>
  </si>
  <si>
    <t>ZEEL</t>
  </si>
  <si>
    <t>Zee Entertainment Enterprises Limited</t>
  </si>
  <si>
    <t>ZEELEARN</t>
  </si>
  <si>
    <t>Zee Learn Limited</t>
  </si>
  <si>
    <t>ZEEMEDIA</t>
  </si>
  <si>
    <t>Zee Media Corporation Limited</t>
  </si>
  <si>
    <t>ZENITHEXPO</t>
  </si>
  <si>
    <t>Zenith Exports Limited</t>
  </si>
  <si>
    <t>ZENITHSTL</t>
  </si>
  <si>
    <t>Zenith Steel Pipes &amp; Industries Limited</t>
  </si>
  <si>
    <t>ZENSARTECH</t>
  </si>
  <si>
    <t>Zensar Technologies Limited</t>
  </si>
  <si>
    <t>ZENTEC</t>
  </si>
  <si>
    <t>Zen Technologies Limited</t>
  </si>
  <si>
    <t>ZFCVINDIA</t>
  </si>
  <si>
    <t>ZF Commercial Vehicle Control Systems India Limited</t>
  </si>
  <si>
    <t>ZIMLAB</t>
  </si>
  <si>
    <t>Zim Laboratories Limited</t>
  </si>
  <si>
    <t>ZODIACLOTH</t>
  </si>
  <si>
    <t>Zodiac Clothing Company Limited</t>
  </si>
  <si>
    <t>ZOTA</t>
  </si>
  <si>
    <t>Zota Health Care LImited</t>
  </si>
  <si>
    <t>ZUARI</t>
  </si>
  <si>
    <t>Zuari Agro Chemicals Limited</t>
  </si>
  <si>
    <t>ZUARIIND</t>
  </si>
  <si>
    <t>ZUARI INDUSTRIES LIMITED</t>
  </si>
  <si>
    <t>ZYDUSLIFE</t>
  </si>
  <si>
    <t>Zydus Lifesciences Limited</t>
  </si>
  <si>
    <t>ZYDUSWELL</t>
  </si>
  <si>
    <t>Zydus Wellness Limited</t>
  </si>
  <si>
    <t>NSE Ticker Symbol</t>
  </si>
  <si>
    <t>Company Name</t>
  </si>
  <si>
    <t>Market Capitalisation In(Cr)</t>
  </si>
  <si>
    <t>Daily Beta</t>
  </si>
  <si>
    <t>Weekly Beta</t>
  </si>
  <si>
    <t>Monthly Beta</t>
  </si>
  <si>
    <t>Risk Free Rate</t>
  </si>
  <si>
    <t>ERP</t>
  </si>
  <si>
    <t>Interest Coverage Ratio</t>
  </si>
  <si>
    <t>Default Spread</t>
  </si>
  <si>
    <t>Cost of Debt</t>
  </si>
  <si>
    <t>Market Value of Equity</t>
  </si>
  <si>
    <t>Market Value of Debt</t>
  </si>
  <si>
    <t>Cost of Equity (Weekly Beta)</t>
  </si>
  <si>
    <t>Cost of Equity (Daily Beta)</t>
  </si>
  <si>
    <t>Cost of Equity (Monthly Beta)</t>
  </si>
  <si>
    <t>Aaa/AAA</t>
  </si>
  <si>
    <t>Aa2/AA</t>
  </si>
  <si>
    <t>A1/A+</t>
  </si>
  <si>
    <t>A2/A</t>
  </si>
  <si>
    <t>A3/A-</t>
  </si>
  <si>
    <t>Baa2/BBB</t>
  </si>
  <si>
    <t>Ba1/BB+</t>
  </si>
  <si>
    <t>Ba2/BB</t>
  </si>
  <si>
    <t>B1/B+</t>
  </si>
  <si>
    <t>B2/B</t>
  </si>
  <si>
    <t>B3/B-</t>
  </si>
  <si>
    <t>Caa/CCC</t>
  </si>
  <si>
    <t>Ca2/CC</t>
  </si>
  <si>
    <t>C2/C</t>
  </si>
  <si>
    <t>D2/D</t>
  </si>
  <si>
    <t>Spread is</t>
  </si>
  <si>
    <t>Rating is</t>
  </si>
  <si>
    <t>≤ to</t>
  </si>
  <si>
    <t>greater than</t>
  </si>
  <si>
    <t>If interest coverage ratio is</t>
  </si>
  <si>
    <t>For smaller and riskier firms</t>
  </si>
  <si>
    <t>&gt;</t>
  </si>
  <si>
    <t>If long term interest coverage ratio is</t>
  </si>
  <si>
    <t>For financial service firms (default spreads are slighty different)</t>
  </si>
  <si>
    <t>For large non-financial service firms</t>
  </si>
  <si>
    <t xml:space="preserve">Financial Services </t>
  </si>
  <si>
    <t>FIRM TYPE</t>
  </si>
  <si>
    <t>Weight of Equity</t>
  </si>
  <si>
    <t>Weight of Debt</t>
  </si>
  <si>
    <t>WACC (Daily)</t>
  </si>
  <si>
    <t>WACC (Weekly)</t>
  </si>
  <si>
    <t>WACC (Monthly)</t>
  </si>
  <si>
    <t>Credit Rating (Acc to lookup table)</t>
  </si>
  <si>
    <t xml:space="preserve">Average Daily WACC </t>
  </si>
  <si>
    <t>Median Daily WACC</t>
  </si>
  <si>
    <t xml:space="preserve">Average Weekly WACC </t>
  </si>
  <si>
    <t>Median Weekly WACC</t>
  </si>
  <si>
    <t xml:space="preserve">Average Monthly WACC </t>
  </si>
  <si>
    <t>Median Monthly WACC</t>
  </si>
  <si>
    <t>WACC OF STOCKS LISTED ON NSE</t>
  </si>
  <si>
    <t>WACC BY SECTOR</t>
  </si>
  <si>
    <t>WACC BY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</si>
</sst>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2">
    <font>
      <sz val="11"/>
      <color theme="1"/>
      <name val="Calibri"/>
      <family val="2"/>
    </font>
    <font>
      <sz val="11"/>
      <color theme="0"/>
      <name val="Calibri"/>
      <family val="2"/>
    </font>
    <font>
      <sz val="10"/>
      <name val="Geneva"/>
      <family val="2"/>
    </font>
    <font>
      <sz val="10"/>
      <name val="Geneva"/>
      <family val="2"/>
      <charset val="1"/>
    </font>
    <font>
      <sz val="10"/>
      <name val="Times"/>
      <family val="1"/>
    </font>
    <font>
      <sz val="10"/>
      <name val="Calibri"/>
      <family val="2"/>
    </font>
    <font>
      <sz val="10"/>
      <name val="Times Roman"/>
    </font>
    <font>
      <i/>
      <sz val="10"/>
      <name val="Times Roman"/>
    </font>
    <font>
      <b/>
      <sz val="10"/>
      <name val="Times"/>
      <family val="1"/>
    </font>
    <font>
      <sz val="10"/>
      <name val="Calibri"/>
      <family val="2"/>
      <scheme val="minor"/>
    </font>
    <font>
      <i/>
      <sz val="10"/>
      <name val="Times"/>
      <family val="1"/>
    </font>
    <font>
      <b/>
      <sz val="16"/>
      <color theme="0"/>
      <name val="Calibri"/>
      <family val="2"/>
    </font>
  </fonts>
  <fills count="7">
    <fill>
      <patternFill patternType="none"/>
    </fill>
    <fill>
      <patternFill patternType="gray125"/>
    </fill>
    <fill>
      <patternFill patternType="solid">
        <fgColor rgb="FF00206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0" tint="-0.14999847407452621"/>
        <bgColor indexed="64"/>
      </patternFill>
    </fill>
  </fills>
  <borders count="8">
    <border>
      <left/>
      <right/>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0" fontId="2" fillId="0" borderId="0"/>
    <xf numFmtId="9" fontId="3" fillId="0" borderId="0" applyFont="0" applyFill="0" applyBorder="0" applyAlignment="0" applyProtection="0"/>
    <xf numFmtId="44" fontId="3" fillId="0" borderId="0" applyFont="0" applyFill="0" applyBorder="0" applyAlignment="0" applyProtection="0"/>
  </cellStyleXfs>
  <cellXfs count="43">
    <xf numFmtId="0" fontId="0" fillId="0" borderId="0" xfId="0"/>
    <xf numFmtId="0" fontId="1" fillId="2" borderId="0" xfId="0" applyFont="1" applyFill="1"/>
    <xf numFmtId="2" fontId="0" fillId="0" borderId="0" xfId="0" applyNumberFormat="1"/>
    <xf numFmtId="10" fontId="0" fillId="0" borderId="0" xfId="0" applyNumberFormat="1"/>
    <xf numFmtId="0" fontId="2" fillId="0" borderId="0" xfId="1"/>
    <xf numFmtId="0" fontId="3" fillId="0" borderId="0" xfId="1" applyFont="1"/>
    <xf numFmtId="0" fontId="4" fillId="0" borderId="0" xfId="1" applyFont="1"/>
    <xf numFmtId="10" fontId="5" fillId="0" borderId="1" xfId="1" applyNumberFormat="1" applyFont="1" applyBorder="1" applyAlignment="1">
      <alignment horizontal="center"/>
    </xf>
    <xf numFmtId="0" fontId="6" fillId="0" borderId="2" xfId="1" applyFont="1" applyBorder="1" applyAlignment="1">
      <alignment horizontal="center"/>
    </xf>
    <xf numFmtId="0" fontId="3" fillId="0" borderId="0" xfId="1" applyFont="1" applyAlignment="1">
      <alignment horizontal="center"/>
    </xf>
    <xf numFmtId="0" fontId="8" fillId="0" borderId="0" xfId="1" applyFont="1" applyAlignment="1">
      <alignment horizontal="center"/>
    </xf>
    <xf numFmtId="0" fontId="9" fillId="0" borderId="2" xfId="1" applyFont="1" applyBorder="1" applyAlignment="1">
      <alignment horizontal="center"/>
    </xf>
    <xf numFmtId="0" fontId="4" fillId="0" borderId="2" xfId="1" applyFont="1" applyBorder="1" applyAlignment="1">
      <alignment horizontal="center"/>
    </xf>
    <xf numFmtId="0" fontId="6" fillId="0" borderId="4" xfId="1" applyFont="1" applyBorder="1" applyAlignment="1">
      <alignment horizontal="center"/>
    </xf>
    <xf numFmtId="0" fontId="4" fillId="0" borderId="0" xfId="1" applyFont="1" applyAlignment="1">
      <alignment horizontal="centerContinuous"/>
    </xf>
    <xf numFmtId="0" fontId="10" fillId="0" borderId="0" xfId="1" applyFont="1"/>
    <xf numFmtId="0" fontId="7" fillId="0" borderId="2" xfId="1" applyFont="1" applyBorder="1"/>
    <xf numFmtId="0" fontId="7" fillId="0" borderId="2" xfId="1" applyFont="1" applyBorder="1" applyAlignment="1">
      <alignment horizontal="centerContinuous"/>
    </xf>
    <xf numFmtId="0" fontId="8" fillId="0" borderId="0" xfId="1" applyFont="1"/>
    <xf numFmtId="0" fontId="0" fillId="0" borderId="0" xfId="0" applyAlignment="1">
      <alignment wrapText="1"/>
    </xf>
    <xf numFmtId="0" fontId="6" fillId="0" borderId="3" xfId="1" applyFont="1" applyBorder="1" applyAlignment="1">
      <alignment horizontal="center"/>
    </xf>
    <xf numFmtId="2" fontId="6" fillId="0" borderId="3" xfId="1" applyNumberFormat="1" applyFont="1" applyBorder="1" applyAlignment="1">
      <alignment horizontal="center"/>
    </xf>
    <xf numFmtId="0" fontId="7" fillId="0" borderId="5" xfId="1" applyFont="1" applyBorder="1" applyAlignment="1">
      <alignment horizontal="center"/>
    </xf>
    <xf numFmtId="0" fontId="7" fillId="0" borderId="6" xfId="1" applyFont="1" applyBorder="1" applyAlignment="1">
      <alignment horizontal="center"/>
    </xf>
    <xf numFmtId="0" fontId="7" fillId="0" borderId="7" xfId="1" applyFont="1" applyBorder="1" applyAlignment="1">
      <alignment horizontal="center"/>
    </xf>
    <xf numFmtId="0" fontId="4" fillId="0" borderId="3" xfId="1" applyFont="1" applyBorder="1" applyAlignment="1">
      <alignment horizontal="center"/>
    </xf>
    <xf numFmtId="0" fontId="4" fillId="0" borderId="5" xfId="1" applyFont="1" applyBorder="1" applyAlignment="1">
      <alignment horizontal="center"/>
    </xf>
    <xf numFmtId="0" fontId="4" fillId="0" borderId="6" xfId="1" applyFont="1" applyBorder="1" applyAlignment="1">
      <alignment horizontal="center"/>
    </xf>
    <xf numFmtId="0" fontId="6" fillId="0" borderId="5" xfId="1" applyFont="1" applyBorder="1" applyAlignment="1">
      <alignment horizontal="center"/>
    </xf>
    <xf numFmtId="0" fontId="6" fillId="0" borderId="6" xfId="1" applyFont="1" applyBorder="1" applyAlignment="1">
      <alignment horizontal="center"/>
    </xf>
    <xf numFmtId="10" fontId="3" fillId="0" borderId="0" xfId="1" applyNumberFormat="1" applyFont="1"/>
    <xf numFmtId="2" fontId="3" fillId="0" borderId="0" xfId="1" applyNumberFormat="1" applyFont="1"/>
    <xf numFmtId="10" fontId="0" fillId="3" borderId="0" xfId="0" applyNumberFormat="1" applyFill="1"/>
    <xf numFmtId="10" fontId="0" fillId="4" borderId="0" xfId="0" applyNumberFormat="1" applyFill="1"/>
    <xf numFmtId="10" fontId="0" fillId="5" borderId="0" xfId="0" applyNumberFormat="1" applyFill="1"/>
    <xf numFmtId="0" fontId="7" fillId="0" borderId="4" xfId="1" applyFont="1" applyBorder="1" applyAlignment="1">
      <alignment horizontal="center"/>
    </xf>
    <xf numFmtId="0" fontId="7" fillId="0" borderId="3" xfId="1" applyFont="1" applyBorder="1" applyAlignment="1">
      <alignment horizontal="center"/>
    </xf>
    <xf numFmtId="0" fontId="0" fillId="6" borderId="0" xfId="0" applyFill="1"/>
    <xf numFmtId="0" fontId="0" fillId="6" borderId="0" xfId="0" applyFill="1" applyAlignment="1">
      <alignment wrapText="1"/>
    </xf>
    <xf numFmtId="0" fontId="11" fillId="2" borderId="0" xfId="0" applyFont="1" applyFill="1" applyAlignment="1">
      <alignment horizontal="center"/>
    </xf>
    <xf numFmtId="0" fontId="1" fillId="2" borderId="0" xfId="0" applyFont="1" applyFill="1" applyAlignment="1">
      <alignment wrapText="1"/>
    </xf>
    <xf numFmtId="0" fontId="0" fillId="0" borderId="0" xfId="0" applyAlignment="1">
      <alignment horizontal="left" vertical="center" wrapText="1"/>
    </xf>
    <xf numFmtId="0" fontId="1" fillId="2" borderId="0" xfId="0" applyFont="1" applyFill="1" applyAlignment="1">
      <alignment horizontal="left" vertical="center" wrapText="1"/>
    </xf>
  </cellXfs>
  <cellStyles count="4">
    <cellStyle name="Currency 2" xfId="3" xr:uid="{4FD635D6-9A97-EB43-8D92-C4EAA9B61801}"/>
    <cellStyle name="Normal" xfId="0" builtinId="0"/>
    <cellStyle name="Normal 2" xfId="1" xr:uid="{4CE597E8-4EC9-2D48-91DE-77B7C253130E}"/>
    <cellStyle name="Percent 2" xfId="2" xr:uid="{9CF8DF67-3467-4543-AC8E-F92FBF2C574C}"/>
  </cellStyles>
  <dxfs count="51">
    <dxf>
      <font>
        <b val="0"/>
        <i val="0"/>
        <strike val="0"/>
        <condense val="0"/>
        <extend val="0"/>
        <outline val="0"/>
        <shadow val="0"/>
        <u val="none"/>
        <vertAlign val="baseline"/>
        <sz val="11"/>
        <color theme="0"/>
        <name val="Calibri"/>
        <family val="2"/>
        <scheme val="none"/>
      </font>
      <fill>
        <patternFill patternType="solid">
          <fgColor indexed="64"/>
          <bgColor rgb="FF002060"/>
        </patternFill>
      </fill>
      <alignment horizontal="left" vertical="center" textRotation="0" wrapText="1" indent="0" justifyLastLine="0" shrinkToFit="0" readingOrder="0"/>
    </dxf>
    <dxf>
      <fill>
        <patternFill patternType="solid">
          <fgColor indexed="64"/>
          <bgColor theme="0" tint="-0.14999847407452621"/>
        </patternFill>
      </fill>
    </dxf>
    <dxf>
      <numFmt numFmtId="2" formatCode="0.00"/>
    </dxf>
    <dxf>
      <fill>
        <patternFill patternType="solid">
          <fgColor indexed="64"/>
          <bgColor theme="0" tint="-0.14999847407452621"/>
        </patternFill>
      </fill>
    </dxf>
    <dxf>
      <fill>
        <patternFill patternType="solid">
          <fgColor indexed="64"/>
          <bgColor theme="0" tint="-0.14999847407452621"/>
        </patternFill>
      </fill>
      <alignment horizontal="general" vertical="bottom" textRotation="0" wrapText="1" indent="0" justifyLastLine="0" shrinkToFit="0" readingOrder="0"/>
    </dxf>
    <dxf>
      <fill>
        <patternFill patternType="solid">
          <fgColor indexed="64"/>
          <bgColor theme="0" tint="-0.14999847407452621"/>
        </patternFill>
      </fill>
    </dxf>
    <dxf>
      <numFmt numFmtId="14" formatCode="0.00%"/>
    </dxf>
    <dxf>
      <font>
        <b val="0"/>
        <i val="0"/>
        <strike val="0"/>
        <condense val="0"/>
        <extend val="0"/>
        <outline val="0"/>
        <shadow val="0"/>
        <u val="none"/>
        <vertAlign val="baseline"/>
        <sz val="10"/>
        <color auto="1"/>
        <name val="Calibri"/>
        <family val="2"/>
        <scheme val="none"/>
      </font>
      <numFmt numFmtId="14" formatCode="0.00%"/>
      <alignment horizontal="center"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auto="1"/>
        <name val="Times Roman"/>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Roman"/>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Roman"/>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border outline="0">
        <bottom style="thin">
          <color indexed="64"/>
        </bottom>
      </border>
    </dxf>
    <dxf>
      <font>
        <b val="0"/>
        <i val="0"/>
        <strike val="0"/>
        <condense val="0"/>
        <extend val="0"/>
        <outline val="0"/>
        <shadow val="0"/>
        <u val="none"/>
        <vertAlign val="baseline"/>
        <sz val="10"/>
        <color auto="1"/>
        <name val="Times Roman"/>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none"/>
      </font>
      <numFmt numFmtId="14" formatCode="0.00%"/>
      <alignment horizontal="center"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family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border outline="0">
        <bottom style="thin">
          <color indexed="64"/>
        </bottom>
      </border>
    </dxf>
    <dxf>
      <font>
        <b val="0"/>
        <i val="0"/>
        <strike val="0"/>
        <condense val="0"/>
        <extend val="0"/>
        <outline val="0"/>
        <shadow val="0"/>
        <u val="none"/>
        <vertAlign val="baseline"/>
        <sz val="10"/>
        <color auto="1"/>
        <name val="Times"/>
        <family val="1"/>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none"/>
      </font>
      <numFmt numFmtId="14" formatCode="0.00%"/>
      <alignment horizontal="center"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auto="1"/>
        <name val="Times Roman"/>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Times Roman"/>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Times Roman"/>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font>
        <b val="0"/>
        <i/>
        <strike val="0"/>
        <condense val="0"/>
        <extend val="0"/>
        <outline val="0"/>
        <shadow val="0"/>
        <u val="none"/>
        <vertAlign val="baseline"/>
        <sz val="10"/>
        <color auto="1"/>
        <name val="Times Roman"/>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fill>
        <patternFill patternType="solid">
          <fgColor indexed="64"/>
          <bgColor theme="7" tint="0.39997558519241921"/>
        </patternFill>
      </fill>
    </dxf>
    <dxf>
      <numFmt numFmtId="14" formatCode="0.00%"/>
      <fill>
        <patternFill patternType="solid">
          <fgColor indexed="64"/>
          <bgColor theme="8" tint="0.39997558519241921"/>
        </patternFill>
      </fill>
    </dxf>
    <dxf>
      <numFmt numFmtId="14" formatCode="0.00%"/>
      <fill>
        <patternFill patternType="solid">
          <fgColor indexed="64"/>
          <bgColor theme="9" tint="0.39997558519241921"/>
        </patternFill>
      </fill>
    </dxf>
    <dxf>
      <numFmt numFmtId="14" formatCode="0.00%"/>
    </dxf>
    <dxf>
      <numFmt numFmtId="14" formatCode="0.00%"/>
    </dxf>
    <dxf>
      <numFmt numFmtId="2" formatCode="0.00"/>
    </dxf>
    <dxf>
      <numFmt numFmtId="2" formatCode="0.00"/>
    </dxf>
    <dxf>
      <numFmt numFmtId="14" formatCode="0.00%"/>
    </dxf>
    <dxf>
      <numFmt numFmtId="14" formatCode="0.00%"/>
    </dxf>
    <dxf>
      <numFmt numFmtId="2" formatCode="0.00"/>
    </dxf>
    <dxf>
      <numFmt numFmtId="14" formatCode="0.00%"/>
    </dxf>
    <dxf>
      <numFmt numFmtId="14" formatCode="0.00%"/>
    </dxf>
    <dxf>
      <numFmt numFmtId="14" formatCode="0.00%"/>
    </dxf>
    <dxf>
      <numFmt numFmtId="2" formatCode="0.00"/>
    </dxf>
    <dxf>
      <numFmt numFmtId="2" formatCode="0.00"/>
    </dxf>
    <dxf>
      <numFmt numFmtId="2"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99A8EBF-C150-6840-993E-2E1E94A9982E}" autoFormatId="16" applyNumberFormats="0" applyBorderFormats="0" applyFontFormats="0" applyPatternFormats="0" applyAlignmentFormats="0" applyWidthHeightFormats="0">
  <queryTableRefresh nextId="14">
    <queryTableFields count="11">
      <queryTableField id="1" name="Stock" tableColumnId="1"/>
      <queryTableField id="12" name="Company_Name" tableColumnId="12"/>
      <queryTableField id="2" name="Sector" tableColumnId="2"/>
      <queryTableField id="3" name="Industry" tableColumnId="3"/>
      <queryTableField id="4" name="Beta_Daily" tableColumnId="4"/>
      <queryTableField id="5" name="Beta_Weekly" tableColumnId="5"/>
      <queryTableField id="6" name="Beta_Monthly" tableColumnId="6"/>
      <queryTableField id="7" name="Interest_Coverage_Ratio" tableColumnId="7"/>
      <queryTableField id="8" name="Market_Cap_Cr" tableColumnId="8"/>
      <queryTableField id="9" name="Total_Debt_Cr" tableColumnId="9"/>
      <queryTableField id="10" name="Total_Cash_Cr" tableColumnId="10"/>
    </queryTableFields>
  </queryTableRefresh>
</queryTable>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3F2E66-0F73-F542-BF19-9A37BD6333D3}" name="Table2" displayName="Table2" ref="B2:AA1915" totalsRowShown="0" headerRowDxfId="0">
  <autoFilter ref="B2:AA1915" xr:uid="{693F2E66-0F73-F542-BF19-9A37BD6333D3}"/>
  <sortState xmlns:xlrd2="http://schemas.microsoft.com/office/spreadsheetml/2017/richdata2" ref="B3:AA1915">
    <sortCondition ref="D2:D1915"/>
  </sortState>
  <tableColumns count="26">
    <tableColumn id="1" xr3:uid="{81C65AC6-6321-874E-829B-625FD2B8D74C}" name="NSE Ticker Symbol" dataDxfId="5"/>
    <tableColumn id="2" xr3:uid="{B486151F-DB26-5B49-AE04-2E787A7F7359}" name="Company Name" dataDxfId="4">
      <calculatedColumnFormula>_xlfn.XLOOKUP(B3,stock_analysis[Stock],stock_analysis[Company_Name])</calculatedColumnFormula>
    </tableColumn>
    <tableColumn id="3" xr3:uid="{73A569B3-B747-1749-ADD7-BAC06119BCAA}" name="Sector" dataDxfId="3">
      <calculatedColumnFormula>_xlfn.XLOOKUP(B3,stock_analysis[Stock],stock_analysis[Sector])</calculatedColumnFormula>
    </tableColumn>
    <tableColumn id="4" xr3:uid="{DC54F6D4-4344-F543-9D83-34E0A0533587}" name="Industry" dataDxfId="1">
      <calculatedColumnFormula>_xlfn.XLOOKUP($B3,stock_analysis[Stock],stock_analysis[Industry])</calculatedColumnFormula>
    </tableColumn>
    <tableColumn id="5" xr3:uid="{5F903C32-4EDF-EC46-BC4C-F9EAD30A0A6D}" name="Market Capitalisation In(Cr)" dataDxfId="2">
      <calculatedColumnFormula>_xlfn.XLOOKUP($B3,stock_analysis[Stock],stock_analysis[Market_Cap_Cr])</calculatedColumnFormula>
    </tableColumn>
    <tableColumn id="6" xr3:uid="{DD271278-7A16-7248-B320-3E7064E54282}" name="Risk Free Rate" dataDxfId="50">
      <calculatedColumnFormula>Imputs!$C$2</calculatedColumnFormula>
    </tableColumn>
    <tableColumn id="7" xr3:uid="{05E5695D-EF54-5049-8AC1-B411131CDCE8}" name="ERP" dataDxfId="49">
      <calculatedColumnFormula>Imputs!$C$3</calculatedColumnFormula>
    </tableColumn>
    <tableColumn id="8" xr3:uid="{9A0BCA20-2BF2-1942-BA11-90DA944A2108}" name="Daily Beta" dataDxfId="48">
      <calculatedColumnFormula>_xlfn.XLOOKUP($B3,stock_analysis[Stock],stock_analysis[Beta_Daily])</calculatedColumnFormula>
    </tableColumn>
    <tableColumn id="9" xr3:uid="{B02AD320-4DC9-FC41-BD15-CF2CC1897518}" name="Weekly Beta" dataDxfId="47">
      <calculatedColumnFormula>_xlfn.XLOOKUP($B3,stock_analysis[Stock],stock_analysis[Beta_Weekly])</calculatedColumnFormula>
    </tableColumn>
    <tableColumn id="10" xr3:uid="{1DCC5A9F-8408-7342-8B0A-878C5EF7227C}" name="Monthly Beta" dataDxfId="46">
      <calculatedColumnFormula>_xlfn.XLOOKUP($B3,stock_analysis[Stock],stock_analysis[Beta_Monthly])</calculatedColumnFormula>
    </tableColumn>
    <tableColumn id="11" xr3:uid="{6D468C9E-C968-6147-A8FF-AD1FE9FF08FA}" name="Cost of Equity (Daily Beta)" dataDxfId="45">
      <calculatedColumnFormula>G3+H3*I3</calculatedColumnFormula>
    </tableColumn>
    <tableColumn id="12" xr3:uid="{C013C7D4-5AB2-5A4D-8271-E984507AF9B4}" name="Cost of Equity (Weekly Beta)" dataDxfId="44">
      <calculatedColumnFormula>J3*H3+G3</calculatedColumnFormula>
    </tableColumn>
    <tableColumn id="13" xr3:uid="{A91A8057-9946-9049-A3BB-BDEC2D709C5E}" name="Cost of Equity (Monthly Beta)" dataDxfId="43">
      <calculatedColumnFormula>K3*H3+G3</calculatedColumnFormula>
    </tableColumn>
    <tableColumn id="14" xr3:uid="{FE0A41EF-93BD-BB4A-97F1-D331EF68E675}" name="Interest Coverage Ratio" dataDxfId="42">
      <calculatedColumnFormula>_xlfn.XLOOKUP($B3,stock_analysis[Stock],stock_analysis[Interest_Coverage_Ratio])</calculatedColumnFormula>
    </tableColumn>
    <tableColumn id="15" xr3:uid="{9C2ECC5B-9217-D546-91EC-6277A535074D}" name="Default Spread" dataDxfId="41">
      <calculatedColumnFormula array="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calculatedColumnFormula>
    </tableColumn>
    <tableColumn id="22" xr3:uid="{897EB729-1CE3-1D41-A2BD-EDF39D04DE72}" name="Credit Rating (Acc to lookup table)" dataDxfId="6">
      <calculatedColumnFormula array="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calculatedColumnFormula>
    </tableColumn>
    <tableColumn id="16" xr3:uid="{46811524-EC05-FA40-BA68-D1D7A6F4C2DB}" name="Cost of Debt" dataDxfId="40">
      <calculatedColumnFormula>Table2[[#This Row],[Default Spread]]+Table2[[#This Row],[Risk Free Rate]]</calculatedColumnFormula>
    </tableColumn>
    <tableColumn id="17" xr3:uid="{C448C007-6096-8C40-A25B-4502ECF89198}" name="Market Value of Equity" dataDxfId="39">
      <calculatedColumnFormula>_xlfn.XLOOKUP($B3,stock_analysis[Stock],stock_analysis[Market_Cap_Cr])</calculatedColumnFormula>
    </tableColumn>
    <tableColumn id="18" xr3:uid="{6CEC500E-76BD-444C-9DB5-F28AB7DFD000}" name="Market Value of Debt" dataDxfId="38">
      <calculatedColumnFormula>_xlfn.XLOOKUP($B3,stock_analysis[Stock],stock_analysis[Total_Debt_Cr])</calculatedColumnFormula>
    </tableColumn>
    <tableColumn id="19" xr3:uid="{1C921800-2C69-E448-9CB5-01EF44DD6760}" name="Weight of Equity" dataDxfId="37">
      <calculatedColumnFormula>Table2[[#This Row],[Market Value of Equity]]/(Table2[[#This Row],[Market Value of Equity]]+Table2[[#This Row],[Market Value of Debt]])</calculatedColumnFormula>
    </tableColumn>
    <tableColumn id="23" xr3:uid="{F1F2E596-981B-7A4D-A316-FD995CC7B342}" name="Weight of Debt" dataDxfId="36">
      <calculatedColumnFormula>Table2[[#This Row],[Market Value of Debt]]/(Table2[[#This Row],[Market Value of Equity]]+Table2[[#This Row],[Market Value of Debt]])</calculatedColumnFormula>
    </tableColumn>
    <tableColumn id="24" xr3:uid="{F4BCFBB4-7FCB-DE47-B4B2-2BFFD0AD132E}" name="WACC (Daily)" dataDxfId="35">
      <calculatedColumnFormula>(Table2[[#This Row],[Cost of Equity (Daily Beta)]]*Table2[[#This Row],[Weight of Equity]])+(Table2[[#This Row],[Cost of Debt]]*Table2[[#This Row],[Weight of Debt]])</calculatedColumnFormula>
    </tableColumn>
    <tableColumn id="26" xr3:uid="{6F8F9527-B043-7045-9617-3F7971234176}" name="WACC (Weekly)" dataDxfId="34">
      <calculatedColumnFormula>(Table2[[#This Row],[Cost of Equity (Weekly Beta)]]*Table2[[#This Row],[Weight of Equity]])+(Table2[[#This Row],[Cost of Debt]]*Table2[[#This Row],[Weight of Debt]])</calculatedColumnFormula>
    </tableColumn>
    <tableColumn id="25" xr3:uid="{B2D2C1BA-59DC-1C40-98C0-CCBDE633BE06}" name="WACC (Monthly)" dataDxfId="33">
      <calculatedColumnFormula>(Table2[[#This Row],[Cost of Equity (Monthly Beta)]]*Table2[[#This Row],[Weight of Equity]])+(Table2[[#This Row],[Cost of Debt]]*Table2[[#This Row],[Weight of Debt]])</calculatedColumnFormula>
    </tableColumn>
    <tableColumn id="20" xr3:uid="{99242420-B936-3244-B285-D24561AF0DA9}" name="Financial Services " dataDxfId="32">
      <calculatedColumnFormula>IF(Table2[[#This Row],[Sector]]="Financial Services",TRUE,FALSE)</calculatedColumnFormula>
    </tableColumn>
    <tableColumn id="21" xr3:uid="{AF756C02-DA79-E244-8A39-4B6D58BF698A}" name="FIRM TYPE" dataDxfId="31">
      <calculatedColumnFormula>IF(Table2[[#This Row],[Market Capitalisation In(Cr)]]&gt;25000,TRUE,FALSE)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D30C536-9724-B34B-9F02-FD6E0ED0EC29}" name="Rating1" displayName="Rating1" ref="A4:D19" totalsRowShown="0" headerRowDxfId="26" tableBorderDxfId="25" headerRowCellStyle="Normal 2">
  <autoFilter ref="A4:D19" xr:uid="{1D30C536-9724-B34B-9F02-FD6E0ED0EC29}"/>
  <tableColumns count="4">
    <tableColumn id="1" xr3:uid="{FA39BB72-7F55-CE46-A643-EE776E80C0A1}" name="&gt;" dataDxfId="24" dataCellStyle="Normal 2"/>
    <tableColumn id="2" xr3:uid="{3867060C-28BD-F840-93CF-282CB19AB81F}" name="≤ to" dataDxfId="23" dataCellStyle="Normal 2"/>
    <tableColumn id="3" xr3:uid="{D7F45C7C-FE39-144F-B5AD-5F3587315F00}" name="Rating is" dataDxfId="22" dataCellStyle="Normal 2"/>
    <tableColumn id="4" xr3:uid="{42B50AEC-C0B3-7242-A1F1-233E9B551EEE}" name="Spread is" dataDxfId="21"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85620A6-3776-1240-8451-B2E16B8D2D47}" name="Rating2" displayName="Rating2" ref="F4:I19" totalsRowShown="0" headerRowDxfId="20" headerRowBorderDxfId="19" tableBorderDxfId="18" headerRowCellStyle="Normal 2">
  <autoFilter ref="F4:I19" xr:uid="{D85620A6-3776-1240-8451-B2E16B8D2D47}"/>
  <tableColumns count="4">
    <tableColumn id="1" xr3:uid="{00C0A079-703B-1F4E-8739-672E1BCFD1E7}" name="greater than" dataDxfId="17" dataCellStyle="Normal 2"/>
    <tableColumn id="2" xr3:uid="{F99861B2-5162-0741-93F6-C8329DEBDF6A}" name="≤ to" dataDxfId="16" dataCellStyle="Normal 2"/>
    <tableColumn id="3" xr3:uid="{578DFA35-CC9E-3A48-9A69-51656246CC94}" name="Rating is" dataDxfId="15" dataCellStyle="Normal 2"/>
    <tableColumn id="4" xr3:uid="{95325113-3B64-8F4A-BA45-A89C72E5096F}" name="Spread is" dataDxfId="14"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41B989B-13DF-7F4F-AE58-BA9E93EE2111}" name="Rating3" displayName="Rating3" ref="A23:D38" totalsRowShown="0" headerRowDxfId="13" headerRowBorderDxfId="12" tableBorderDxfId="11" headerRowCellStyle="Normal 2">
  <autoFilter ref="A23:D38" xr:uid="{541B989B-13DF-7F4F-AE58-BA9E93EE2111}"/>
  <sortState xmlns:xlrd2="http://schemas.microsoft.com/office/spreadsheetml/2017/richdata2" ref="A24:D38">
    <sortCondition ref="C23:C38"/>
  </sortState>
  <tableColumns count="4">
    <tableColumn id="1" xr3:uid="{399662D6-A650-A34B-BBFD-E2EB957E516B}" name="greater than" dataDxfId="10" dataCellStyle="Normal 2"/>
    <tableColumn id="2" xr3:uid="{7DFF8906-E3A2-534C-B28A-610482439533}" name="≤ to" dataDxfId="9" dataCellStyle="Normal 2"/>
    <tableColumn id="3" xr3:uid="{B5D8156F-75A4-1A44-8703-1BE694E99240}" name="Rating is" dataDxfId="8" dataCellStyle="Normal 2"/>
    <tableColumn id="4" xr3:uid="{C0EF72A1-C654-054B-BC39-6E112B91E9CB}" name="Spread is" dataDxfId="7" dataCellStyle="Normal 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21D150-36A1-3F48-A24F-4309B57CD67D}" name="stock_analysis" displayName="stock_analysis" ref="A1:K1915" tableType="queryTable" totalsRowShown="0">
  <autoFilter ref="A1:K1915" xr:uid="{0121D150-36A1-3F48-A24F-4309B57CD67D}"/>
  <tableColumns count="11">
    <tableColumn id="1" xr3:uid="{EC35320B-CEDE-1349-922C-1C706BA5BBEF}" uniqueName="1" name="Stock" queryTableFieldId="1" dataDxfId="30"/>
    <tableColumn id="12" xr3:uid="{2B560FC1-9AC1-1241-8D1B-9A8B255190F2}" uniqueName="12" name="Company_Name" queryTableFieldId="12" dataDxfId="29"/>
    <tableColumn id="2" xr3:uid="{A55F358F-0FC0-2147-A47A-E81B4DF0BA3D}" uniqueName="2" name="Sector" queryTableFieldId="2" dataDxfId="28"/>
    <tableColumn id="3" xr3:uid="{B8972DE9-6C6B-0243-8908-4CD978AD0939}" uniqueName="3" name="Industry" queryTableFieldId="3" dataDxfId="27"/>
    <tableColumn id="4" xr3:uid="{5CC0760E-7517-FB43-BABE-D59ACEFE4F04}" uniqueName="4" name="Beta_Daily" queryTableFieldId="4"/>
    <tableColumn id="5" xr3:uid="{F32B130B-D286-2E46-99F7-E036472335FD}" uniqueName="5" name="Beta_Weekly" queryTableFieldId="5"/>
    <tableColumn id="6" xr3:uid="{D564B833-D1B5-ED40-8270-9B44DEC102BD}" uniqueName="6" name="Beta_Monthly" queryTableFieldId="6"/>
    <tableColumn id="7" xr3:uid="{7986CA7B-FF62-4A4B-B09A-C43B4B774986}" uniqueName="7" name="Interest_Coverage_Ratio" queryTableFieldId="7"/>
    <tableColumn id="8" xr3:uid="{A8A4B1F3-672D-5F4C-8597-064A629474B9}" uniqueName="8" name="Market_Cap_Cr" queryTableFieldId="8"/>
    <tableColumn id="9" xr3:uid="{78487F60-A254-B943-80CF-3374FD6A39F1}" uniqueName="9" name="Total_Debt_Cr" queryTableFieldId="9"/>
    <tableColumn id="10" xr3:uid="{AFC013DF-668F-E442-8F06-C4CBB0DA3D74}" uniqueName="10" name="Total_Cash_Cr"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DB405-7D80-BD47-A281-97B9D06B449F}">
  <dimension ref="B2:E32"/>
  <sheetViews>
    <sheetView workbookViewId="0">
      <selection activeCell="E27" sqref="E27"/>
    </sheetView>
  </sheetViews>
  <sheetFormatPr baseColWidth="10" defaultRowHeight="15"/>
  <cols>
    <col min="2" max="2" width="15.6640625" customWidth="1"/>
    <col min="3" max="3" width="19.1640625" customWidth="1"/>
  </cols>
  <sheetData>
    <row r="2" spans="2:3">
      <c r="B2" t="s">
        <v>3974</v>
      </c>
      <c r="C2" s="3">
        <v>6.6699999999999995E-2</v>
      </c>
    </row>
    <row r="3" spans="2:3">
      <c r="B3" t="s">
        <v>3975</v>
      </c>
      <c r="C3" s="3">
        <v>5.2299999999999999E-2</v>
      </c>
    </row>
    <row r="6" spans="2:3">
      <c r="B6">
        <v>1</v>
      </c>
      <c r="C6" t="str" cm="1">
        <f t="array" ref="C6:C31">TRANSPOSE(Table2[#Headers])</f>
        <v>NSE Ticker Symbol</v>
      </c>
    </row>
    <row r="7" spans="2:3">
      <c r="B7">
        <f>B6+1</f>
        <v>2</v>
      </c>
      <c r="C7" t="str">
        <v>Company Name</v>
      </c>
    </row>
    <row r="8" spans="2:3">
      <c r="B8">
        <f t="shared" ref="B8:B39" si="0">B7+1</f>
        <v>3</v>
      </c>
      <c r="C8" t="str">
        <v>Sector</v>
      </c>
    </row>
    <row r="9" spans="2:3">
      <c r="B9">
        <f t="shared" si="0"/>
        <v>4</v>
      </c>
      <c r="C9" t="str">
        <v>Industry</v>
      </c>
    </row>
    <row r="10" spans="2:3">
      <c r="B10">
        <f t="shared" si="0"/>
        <v>5</v>
      </c>
      <c r="C10" t="str">
        <v>Market Capitalisation In(Cr)</v>
      </c>
    </row>
    <row r="11" spans="2:3">
      <c r="B11">
        <f t="shared" si="0"/>
        <v>6</v>
      </c>
      <c r="C11" t="str">
        <v>Risk Free Rate</v>
      </c>
    </row>
    <row r="12" spans="2:3">
      <c r="B12">
        <f t="shared" si="0"/>
        <v>7</v>
      </c>
      <c r="C12" t="str">
        <v>ERP</v>
      </c>
    </row>
    <row r="13" spans="2:3">
      <c r="B13">
        <f t="shared" si="0"/>
        <v>8</v>
      </c>
      <c r="C13" t="str">
        <v>Daily Beta</v>
      </c>
    </row>
    <row r="14" spans="2:3">
      <c r="B14">
        <f t="shared" si="0"/>
        <v>9</v>
      </c>
      <c r="C14" t="str">
        <v>Weekly Beta</v>
      </c>
    </row>
    <row r="15" spans="2:3">
      <c r="B15">
        <f t="shared" si="0"/>
        <v>10</v>
      </c>
      <c r="C15" t="str">
        <v>Monthly Beta</v>
      </c>
    </row>
    <row r="16" spans="2:3">
      <c r="B16">
        <f t="shared" si="0"/>
        <v>11</v>
      </c>
      <c r="C16" t="str">
        <v>Cost of Equity (Daily Beta)</v>
      </c>
    </row>
    <row r="17" spans="2:5">
      <c r="B17">
        <f t="shared" si="0"/>
        <v>12</v>
      </c>
      <c r="C17" t="str">
        <v>Cost of Equity (Weekly Beta)</v>
      </c>
    </row>
    <row r="18" spans="2:5">
      <c r="B18">
        <f t="shared" si="0"/>
        <v>13</v>
      </c>
      <c r="C18" t="str">
        <v>Cost of Equity (Monthly Beta)</v>
      </c>
    </row>
    <row r="19" spans="2:5">
      <c r="B19">
        <f t="shared" si="0"/>
        <v>14</v>
      </c>
      <c r="C19" t="str">
        <v>Interest Coverage Ratio</v>
      </c>
    </row>
    <row r="20" spans="2:5">
      <c r="B20">
        <f t="shared" si="0"/>
        <v>15</v>
      </c>
      <c r="C20" t="str">
        <v>Default Spread</v>
      </c>
    </row>
    <row r="21" spans="2:5">
      <c r="B21">
        <f t="shared" si="0"/>
        <v>16</v>
      </c>
      <c r="C21" t="str">
        <v>Credit Rating (Acc to lookup table)</v>
      </c>
    </row>
    <row r="22" spans="2:5">
      <c r="B22">
        <f t="shared" si="0"/>
        <v>17</v>
      </c>
      <c r="C22" t="str">
        <v>Cost of Debt</v>
      </c>
    </row>
    <row r="23" spans="2:5">
      <c r="B23">
        <f t="shared" si="0"/>
        <v>18</v>
      </c>
      <c r="C23" t="str">
        <v>Market Value of Equity</v>
      </c>
    </row>
    <row r="24" spans="2:5">
      <c r="B24">
        <f t="shared" si="0"/>
        <v>19</v>
      </c>
      <c r="C24" t="str">
        <v>Market Value of Debt</v>
      </c>
    </row>
    <row r="25" spans="2:5">
      <c r="B25">
        <f t="shared" si="0"/>
        <v>20</v>
      </c>
      <c r="C25" t="str">
        <v>Weight of Equity</v>
      </c>
    </row>
    <row r="26" spans="2:5">
      <c r="B26">
        <f t="shared" si="0"/>
        <v>21</v>
      </c>
      <c r="C26" t="str">
        <v>Weight of Debt</v>
      </c>
    </row>
    <row r="27" spans="2:5">
      <c r="B27">
        <f t="shared" si="0"/>
        <v>22</v>
      </c>
      <c r="C27" t="str">
        <v>WACC (Daily)</v>
      </c>
      <c r="E27">
        <f>MATCH("WACC (Daily)",Table2[#Headers],0)</f>
        <v>22</v>
      </c>
    </row>
    <row r="28" spans="2:5">
      <c r="B28">
        <f t="shared" si="0"/>
        <v>23</v>
      </c>
      <c r="C28" t="str">
        <v>WACC (Weekly)</v>
      </c>
      <c r="E28">
        <f>MATCH("WACC (Daily)",Table2[#Headers],0)</f>
        <v>22</v>
      </c>
    </row>
    <row r="29" spans="2:5">
      <c r="B29">
        <f t="shared" si="0"/>
        <v>24</v>
      </c>
      <c r="C29" t="str">
        <v>WACC (Monthly)</v>
      </c>
      <c r="E29">
        <f>MATCH("WACC (Daily)",Table2[#Headers],0)</f>
        <v>22</v>
      </c>
    </row>
    <row r="30" spans="2:5">
      <c r="B30">
        <f t="shared" si="0"/>
        <v>25</v>
      </c>
      <c r="C30" t="str">
        <v xml:space="preserve">Financial Services </v>
      </c>
    </row>
    <row r="31" spans="2:5">
      <c r="B31">
        <f t="shared" si="0"/>
        <v>26</v>
      </c>
      <c r="C31" t="str">
        <v>FIRM TYPE</v>
      </c>
    </row>
    <row r="32" spans="2:5">
      <c r="B32">
        <f t="shared" si="0"/>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0B591-61E8-F24B-976A-6570499590E1}">
  <dimension ref="B1:AB1915"/>
  <sheetViews>
    <sheetView showGridLines="0" tabSelected="1" zoomScale="200" workbookViewId="0">
      <pane xSplit="5" ySplit="2" topLeftCell="W3" activePane="bottomRight" state="frozen"/>
      <selection pane="topRight" activeCell="F1" sqref="F1"/>
      <selection pane="bottomLeft" activeCell="A4" sqref="A4"/>
      <selection pane="bottomRight" activeCell="C16" sqref="C16"/>
    </sheetView>
  </sheetViews>
  <sheetFormatPr baseColWidth="10" defaultRowHeight="14" customHeight="1"/>
  <cols>
    <col min="1" max="1" width="2.33203125" customWidth="1"/>
    <col min="2" max="2" width="19.1640625" customWidth="1"/>
    <col min="3" max="3" width="36.83203125" customWidth="1"/>
    <col min="4" max="4" width="22.33203125" customWidth="1"/>
    <col min="5" max="5" width="28.6640625" customWidth="1"/>
    <col min="6" max="22" width="15.6640625" customWidth="1"/>
    <col min="23" max="25" width="15.1640625" customWidth="1"/>
    <col min="26" max="27" width="15.6640625" hidden="1" customWidth="1"/>
  </cols>
  <sheetData>
    <row r="1" spans="2:27" ht="22" customHeight="1">
      <c r="B1" s="39" t="s">
        <v>4023</v>
      </c>
      <c r="C1" s="39"/>
      <c r="D1" s="39"/>
      <c r="E1" s="39"/>
      <c r="F1" s="1"/>
      <c r="G1" s="1"/>
      <c r="H1" s="1"/>
      <c r="I1" s="1"/>
      <c r="J1" s="1"/>
      <c r="K1" s="1"/>
      <c r="L1" s="1"/>
      <c r="M1" s="1"/>
      <c r="N1" s="1"/>
      <c r="O1" s="1"/>
      <c r="P1" s="1"/>
      <c r="Q1" s="1"/>
      <c r="R1" s="1"/>
      <c r="S1" s="1"/>
      <c r="T1" s="1"/>
      <c r="U1" s="1"/>
      <c r="V1" s="1"/>
      <c r="W1" s="1"/>
      <c r="X1" s="1"/>
      <c r="Y1" s="1"/>
      <c r="Z1" s="1"/>
      <c r="AA1" s="1"/>
    </row>
    <row r="2" spans="2:27" s="41" customFormat="1" ht="48">
      <c r="B2" s="42" t="s">
        <v>3968</v>
      </c>
      <c r="C2" s="42" t="s">
        <v>3969</v>
      </c>
      <c r="D2" s="42" t="s">
        <v>1</v>
      </c>
      <c r="E2" s="42" t="s">
        <v>2</v>
      </c>
      <c r="F2" s="42" t="s">
        <v>3970</v>
      </c>
      <c r="G2" s="42" t="s">
        <v>3974</v>
      </c>
      <c r="H2" s="42" t="s">
        <v>3975</v>
      </c>
      <c r="I2" s="42" t="s">
        <v>3971</v>
      </c>
      <c r="J2" s="42" t="s">
        <v>3972</v>
      </c>
      <c r="K2" s="42" t="s">
        <v>3973</v>
      </c>
      <c r="L2" s="42" t="s">
        <v>3982</v>
      </c>
      <c r="M2" s="42" t="s">
        <v>3981</v>
      </c>
      <c r="N2" s="42" t="s">
        <v>3983</v>
      </c>
      <c r="O2" s="42" t="s">
        <v>3976</v>
      </c>
      <c r="P2" s="42" t="s">
        <v>3977</v>
      </c>
      <c r="Q2" s="42" t="s">
        <v>4016</v>
      </c>
      <c r="R2" s="42" t="s">
        <v>3978</v>
      </c>
      <c r="S2" s="42" t="s">
        <v>3979</v>
      </c>
      <c r="T2" s="42" t="s">
        <v>3980</v>
      </c>
      <c r="U2" s="42" t="s">
        <v>4011</v>
      </c>
      <c r="V2" s="42" t="s">
        <v>4012</v>
      </c>
      <c r="W2" s="42" t="s">
        <v>4013</v>
      </c>
      <c r="X2" s="42" t="s">
        <v>4014</v>
      </c>
      <c r="Y2" s="42" t="s">
        <v>4015</v>
      </c>
      <c r="Z2" s="42" t="s">
        <v>4009</v>
      </c>
      <c r="AA2" s="42" t="s">
        <v>4010</v>
      </c>
    </row>
    <row r="3" spans="2:27" ht="16">
      <c r="B3" s="37" t="s">
        <v>2372</v>
      </c>
      <c r="C3" s="38" t="str">
        <f>_xlfn.XLOOKUP(B3,stock_analysis[Stock],stock_analysis[Company_Name])</f>
        <v>Nagarjuna Fertilizers and Chemicals Limited</v>
      </c>
      <c r="D3" s="37" t="str">
        <f>_xlfn.XLOOKUP(B3,stock_analysis[Stock],stock_analysis[Sector])</f>
        <v>Basic Materials</v>
      </c>
      <c r="E3" s="37" t="str">
        <f>_xlfn.XLOOKUP($B3,stock_analysis[Stock],stock_analysis[Industry])</f>
        <v>Agricultural Inputs</v>
      </c>
      <c r="F3" s="2">
        <f>_xlfn.XLOOKUP($B3,stock_analysis[Stock],stock_analysis[Market_Cap_Cr])</f>
        <v>262.55052799999999</v>
      </c>
      <c r="G3" s="3">
        <f>Imputs!$C$2</f>
        <v>6.6699999999999995E-2</v>
      </c>
      <c r="H3" s="3">
        <f>Imputs!$C$3</f>
        <v>5.2299999999999999E-2</v>
      </c>
      <c r="I3" s="2">
        <f>_xlfn.XLOOKUP($B3,stock_analysis[Stock],stock_analysis[Beta_Daily])</f>
        <v>0.4236984320090334</v>
      </c>
      <c r="J3" s="2">
        <f>_xlfn.XLOOKUP($B3,stock_analysis[Stock],stock_analysis[Beta_Weekly])</f>
        <v>0.88594891788219865</v>
      </c>
      <c r="K3" s="2">
        <f>_xlfn.XLOOKUP($B3,stock_analysis[Stock],stock_analysis[Beta_Monthly])</f>
        <v>1.1651509390645722</v>
      </c>
      <c r="L3" s="3">
        <f>G3+H3*I3</f>
        <v>8.885942799407244E-2</v>
      </c>
      <c r="M3" s="3">
        <f>J3*H3+G3</f>
        <v>0.11303512840523899</v>
      </c>
      <c r="N3" s="3">
        <f>K3*H3+G3</f>
        <v>0.12763739411307712</v>
      </c>
      <c r="O3" s="2">
        <f>_xlfn.XLOOKUP($B3,stock_analysis[Stock],stock_analysis[Interest_Coverage_Ratio])</f>
        <v>189.71150984343512</v>
      </c>
      <c r="P3" s="3" cm="1">
        <f t="array" ref="P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 s="3" t="str" cm="1">
        <f t="array" ref="Q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 s="3">
        <f>Table2[[#This Row],[Default Spread]]+Table2[[#This Row],[Risk Free Rate]]</f>
        <v>7.0699999999999999E-2</v>
      </c>
      <c r="S3" s="2">
        <f>_xlfn.XLOOKUP($B3,stock_analysis[Stock],stock_analysis[Market_Cap_Cr])</f>
        <v>262.55052799999999</v>
      </c>
      <c r="T3" s="2">
        <f>_xlfn.XLOOKUP($B3,stock_analysis[Stock],stock_analysis[Total_Debt_Cr])</f>
        <v>19.437000000000001</v>
      </c>
      <c r="U3" s="3">
        <f>Table2[[#This Row],[Market Value of Equity]]/(Table2[[#This Row],[Market Value of Equity]]+Table2[[#This Row],[Market Value of Debt]])</f>
        <v>0.93107141958420225</v>
      </c>
      <c r="V3" s="3">
        <f>Table2[[#This Row],[Market Value of Debt]]/(Table2[[#This Row],[Market Value of Equity]]+Table2[[#This Row],[Market Value of Debt]])</f>
        <v>6.8928580415797691E-2</v>
      </c>
      <c r="W3" s="32">
        <f>(Table2[[#This Row],[Cost of Equity (Daily Beta)]]*Table2[[#This Row],[Weight of Equity]])+(Table2[[#This Row],[Cost of Debt]]*Table2[[#This Row],[Weight of Debt]])</f>
        <v>8.760772440127812E-2</v>
      </c>
      <c r="X3" s="33">
        <f>(Table2[[#This Row],[Cost of Equity (Weekly Beta)]]*Table2[[#This Row],[Weight of Equity]])+(Table2[[#This Row],[Cost of Debt]]*Table2[[#This Row],[Weight of Debt]])</f>
        <v>0.11011702810254535</v>
      </c>
      <c r="Y3" s="34">
        <f>(Table2[[#This Row],[Cost of Equity (Monthly Beta)]]*Table2[[#This Row],[Weight of Equity]])+(Table2[[#This Row],[Cost of Debt]]*Table2[[#This Row],[Weight of Debt]])</f>
        <v>0.12371278036428791</v>
      </c>
      <c r="Z3" t="b">
        <f>IF(Table2[[#This Row],[Sector]]="Financial Services",TRUE,FALSE)</f>
        <v>0</v>
      </c>
      <c r="AA3" t="b">
        <f>IF(Table2[[#This Row],[Market Capitalisation In(Cr)]]&gt;25000,TRUE,FALSE)</f>
        <v>0</v>
      </c>
    </row>
    <row r="4" spans="2:27" ht="14" customHeight="1">
      <c r="B4" s="37" t="s">
        <v>2604</v>
      </c>
      <c r="C4" s="38" t="str">
        <f>_xlfn.XLOOKUP(B4,stock_analysis[Stock],stock_analysis[Company_Name])</f>
        <v>ShreeOswal Seeds And Chemicals Limited</v>
      </c>
      <c r="D4" s="37" t="str">
        <f>_xlfn.XLOOKUP(B4,stock_analysis[Stock],stock_analysis[Sector])</f>
        <v>Basic Materials</v>
      </c>
      <c r="E4" s="37" t="str">
        <f>_xlfn.XLOOKUP($B4,stock_analysis[Stock],stock_analysis[Industry])</f>
        <v>Agricultural Inputs</v>
      </c>
      <c r="F4" s="2">
        <f>_xlfn.XLOOKUP($B4,stock_analysis[Stock],stock_analysis[Market_Cap_Cr])</f>
        <v>116.34983680000001</v>
      </c>
      <c r="G4" s="3">
        <f>Imputs!$C$2</f>
        <v>6.6699999999999995E-2</v>
      </c>
      <c r="H4" s="3">
        <f>Imputs!$C$3</f>
        <v>5.2299999999999999E-2</v>
      </c>
      <c r="I4" s="2">
        <f>_xlfn.XLOOKUP($B4,stock_analysis[Stock],stock_analysis[Beta_Daily])</f>
        <v>0.40441496376882879</v>
      </c>
      <c r="J4" s="2">
        <f>_xlfn.XLOOKUP($B4,stock_analysis[Stock],stock_analysis[Beta_Weekly])</f>
        <v>1.0544635279071539</v>
      </c>
      <c r="K4" s="2">
        <f>_xlfn.XLOOKUP($B4,stock_analysis[Stock],stock_analysis[Beta_Monthly])</f>
        <v>-1.0236841266862196</v>
      </c>
      <c r="L4" s="3">
        <f>G4+H4*I4</f>
        <v>8.7850902605109749E-2</v>
      </c>
      <c r="M4" s="3">
        <f>J4*H4+G4</f>
        <v>0.12184844250954414</v>
      </c>
      <c r="N4" s="3">
        <f>K4*H4+G4</f>
        <v>1.3161320174310716E-2</v>
      </c>
      <c r="O4" s="2">
        <f>_xlfn.XLOOKUP($B4,stock_analysis[Stock],stock_analysis[Interest_Coverage_Ratio])</f>
        <v>2.258642797257977</v>
      </c>
      <c r="P4" s="3" cm="1">
        <f t="array" ref="P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4" s="3" t="str" cm="1">
        <f t="array" ref="Q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4" s="3">
        <f>Table2[[#This Row],[Default Spread]]+Table2[[#This Row],[Risk Free Rate]]</f>
        <v>9.8799999999999999E-2</v>
      </c>
      <c r="S4" s="2">
        <f>_xlfn.XLOOKUP($B4,stock_analysis[Stock],stock_analysis[Market_Cap_Cr])</f>
        <v>116.34983680000001</v>
      </c>
      <c r="T4" s="2">
        <f>_xlfn.XLOOKUP($B4,stock_analysis[Stock],stock_analysis[Total_Debt_Cr])</f>
        <v>46.593500800000001</v>
      </c>
      <c r="U4" s="3">
        <f>Table2[[#This Row],[Market Value of Equity]]/(Table2[[#This Row],[Market Value of Equity]]+Table2[[#This Row],[Market Value of Debt]])</f>
        <v>0.7140508996177577</v>
      </c>
      <c r="V4" s="3">
        <f>Table2[[#This Row],[Market Value of Debt]]/(Table2[[#This Row],[Market Value of Equity]]+Table2[[#This Row],[Market Value of Debt]])</f>
        <v>0.2859491003822423</v>
      </c>
      <c r="W4" s="32">
        <f>(Table2[[#This Row],[Cost of Equity (Daily Beta)]]*Table2[[#This Row],[Weight of Equity]])+(Table2[[#This Row],[Cost of Debt]]*Table2[[#This Row],[Weight of Debt]])</f>
        <v>9.0981787155176172E-2</v>
      </c>
      <c r="X4" s="33">
        <f>(Table2[[#This Row],[Cost of Equity (Weekly Beta)]]*Table2[[#This Row],[Weight of Equity]])+(Table2[[#This Row],[Cost of Debt]]*Table2[[#This Row],[Weight of Debt]])</f>
        <v>0.11525776110872817</v>
      </c>
      <c r="Y4" s="34">
        <f>(Table2[[#This Row],[Cost of Equity (Monthly Beta)]]*Table2[[#This Row],[Weight of Equity]])+(Table2[[#This Row],[Cost of Debt]]*Table2[[#This Row],[Weight of Debt]])</f>
        <v>3.7649623628389445E-2</v>
      </c>
      <c r="Z4" t="b">
        <f>IF(Table2[[#This Row],[Sector]]="Financial Services",TRUE,FALSE)</f>
        <v>0</v>
      </c>
      <c r="AA4" t="b">
        <f>IF(Table2[[#This Row],[Market Capitalisation In(Cr)]]&gt;25000,TRUE,FALSE)</f>
        <v>0</v>
      </c>
    </row>
    <row r="5" spans="2:27" ht="14" customHeight="1">
      <c r="B5" s="37" t="s">
        <v>554</v>
      </c>
      <c r="C5" s="38" t="str">
        <f>_xlfn.XLOOKUP(B5,stock_analysis[Stock],stock_analysis[Company_Name])</f>
        <v>Best Agrolife Limited</v>
      </c>
      <c r="D5" s="37" t="str">
        <f>_xlfn.XLOOKUP(B5,stock_analysis[Stock],stock_analysis[Sector])</f>
        <v>Basic Materials</v>
      </c>
      <c r="E5" s="37" t="str">
        <f>_xlfn.XLOOKUP($B5,stock_analysis[Stock],stock_analysis[Industry])</f>
        <v>Agricultural Inputs</v>
      </c>
      <c r="F5" s="2">
        <f>_xlfn.XLOOKUP($B5,stock_analysis[Stock],stock_analysis[Market_Cap_Cr])</f>
        <v>550.59189760000004</v>
      </c>
      <c r="G5" s="3">
        <f>Imputs!$C$2</f>
        <v>6.6699999999999995E-2</v>
      </c>
      <c r="H5" s="3">
        <f>Imputs!$C$3</f>
        <v>5.2299999999999999E-2</v>
      </c>
      <c r="I5" s="2">
        <f>_xlfn.XLOOKUP($B5,stock_analysis[Stock],stock_analysis[Beta_Daily])</f>
        <v>0.43568158921432443</v>
      </c>
      <c r="J5" s="2">
        <f>_xlfn.XLOOKUP($B5,stock_analysis[Stock],stock_analysis[Beta_Weekly])</f>
        <v>0.77127595750076905</v>
      </c>
      <c r="K5" s="2">
        <f>_xlfn.XLOOKUP($B5,stock_analysis[Stock],stock_analysis[Beta_Monthly])</f>
        <v>0.53287150083869039</v>
      </c>
      <c r="L5" s="3">
        <f>G5+H5*I5</f>
        <v>8.9486147115909159E-2</v>
      </c>
      <c r="M5" s="3">
        <f>J5*H5+G5</f>
        <v>0.10703773257729021</v>
      </c>
      <c r="N5" s="3">
        <f>K5*H5+G5</f>
        <v>9.4569179493863509E-2</v>
      </c>
      <c r="O5" s="2">
        <f>_xlfn.XLOOKUP($B5,stock_analysis[Stock],stock_analysis[Interest_Coverage_Ratio])</f>
        <v>2.6000332336324359</v>
      </c>
      <c r="P5" s="3" cm="1">
        <f t="array" ref="P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5" s="3" t="str" cm="1">
        <f t="array" ref="Q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5" s="3">
        <f>Table2[[#This Row],[Default Spread]]+Table2[[#This Row],[Risk Free Rate]]</f>
        <v>9.4199999999999992E-2</v>
      </c>
      <c r="S5" s="2">
        <f>_xlfn.XLOOKUP($B5,stock_analysis[Stock],stock_analysis[Market_Cap_Cr])</f>
        <v>550.59189760000004</v>
      </c>
      <c r="T5" s="2">
        <f>_xlfn.XLOOKUP($B5,stock_analysis[Stock],stock_analysis[Total_Debt_Cr])</f>
        <v>435.68</v>
      </c>
      <c r="U5" s="3">
        <f>Table2[[#This Row],[Market Value of Equity]]/(Table2[[#This Row],[Market Value of Equity]]+Table2[[#This Row],[Market Value of Debt]])</f>
        <v>0.55825568886208121</v>
      </c>
      <c r="V5" s="3">
        <f>Table2[[#This Row],[Market Value of Debt]]/(Table2[[#This Row],[Market Value of Equity]]+Table2[[#This Row],[Market Value of Debt]])</f>
        <v>0.44174431113791879</v>
      </c>
      <c r="W5" s="32">
        <f>(Table2[[#This Row],[Cost of Equity (Daily Beta)]]*Table2[[#This Row],[Weight of Equity]])+(Table2[[#This Row],[Cost of Debt]]*Table2[[#This Row],[Weight of Debt]])</f>
        <v>9.1568464810997355E-2</v>
      </c>
      <c r="X5" s="33">
        <f>(Table2[[#This Row],[Cost of Equity (Weekly Beta)]]*Table2[[#This Row],[Weight of Equity]])+(Table2[[#This Row],[Cost of Debt]]*Table2[[#This Row],[Weight of Debt]])</f>
        <v>0.10136673724336231</v>
      </c>
      <c r="Y5" s="34">
        <f>(Table2[[#This Row],[Cost of Equity (Monthly Beta)]]*Table2[[#This Row],[Weight of Equity]])+(Table2[[#This Row],[Cost of Debt]]*Table2[[#This Row],[Weight of Debt]])</f>
        <v>9.4406096552660523E-2</v>
      </c>
      <c r="Z5" t="b">
        <f>IF(Table2[[#This Row],[Sector]]="Financial Services",TRUE,FALSE)</f>
        <v>0</v>
      </c>
      <c r="AA5" t="b">
        <f>IF(Table2[[#This Row],[Market Capitalisation In(Cr)]]&gt;25000,TRUE,FALSE)</f>
        <v>0</v>
      </c>
    </row>
    <row r="6" spans="2:27" ht="14" customHeight="1">
      <c r="B6" s="37" t="s">
        <v>560</v>
      </c>
      <c r="C6" s="38" t="str">
        <f>_xlfn.XLOOKUP(B6,stock_analysis[Stock],stock_analysis[Company_Name])</f>
        <v>Bhagiradha Chemicals &amp; Industries Limited</v>
      </c>
      <c r="D6" s="37" t="str">
        <f>_xlfn.XLOOKUP(B6,stock_analysis[Stock],stock_analysis[Sector])</f>
        <v>Basic Materials</v>
      </c>
      <c r="E6" s="37" t="str">
        <f>_xlfn.XLOOKUP($B6,stock_analysis[Stock],stock_analysis[Industry])</f>
        <v>Agricultural Inputs</v>
      </c>
      <c r="F6" s="2">
        <f>_xlfn.XLOOKUP($B6,stock_analysis[Stock],stock_analysis[Market_Cap_Cr])</f>
        <v>2587.8528000000001</v>
      </c>
      <c r="G6" s="3">
        <f>Imputs!$C$2</f>
        <v>6.6699999999999995E-2</v>
      </c>
      <c r="H6" s="3">
        <f>Imputs!$C$3</f>
        <v>5.2299999999999999E-2</v>
      </c>
      <c r="I6" s="2">
        <f>_xlfn.XLOOKUP($B6,stock_analysis[Stock],stock_analysis[Beta_Daily])</f>
        <v>0.50418824532691564</v>
      </c>
      <c r="J6" s="2">
        <f>_xlfn.XLOOKUP($B6,stock_analysis[Stock],stock_analysis[Beta_Weekly])</f>
        <v>1.0261574621741396</v>
      </c>
      <c r="K6" s="2">
        <f>_xlfn.XLOOKUP($B6,stock_analysis[Stock],stock_analysis[Beta_Monthly])</f>
        <v>1.1118535223333292</v>
      </c>
      <c r="L6" s="3">
        <f>G6+H6*I6</f>
        <v>9.3069045230597683E-2</v>
      </c>
      <c r="M6" s="3">
        <f>J6*H6+G6</f>
        <v>0.1203680352717075</v>
      </c>
      <c r="N6" s="3">
        <f>K6*H6+G6</f>
        <v>0.12484993921803311</v>
      </c>
      <c r="O6" s="2">
        <f>_xlfn.XLOOKUP($B6,stock_analysis[Stock],stock_analysis[Interest_Coverage_Ratio])</f>
        <v>5.9107493630511305</v>
      </c>
      <c r="P6" s="3" cm="1">
        <f t="array" ref="P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6" s="3" t="str" cm="1">
        <f t="array" ref="Q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6" s="3">
        <f>Table2[[#This Row],[Default Spread]]+Table2[[#This Row],[Risk Free Rate]]</f>
        <v>7.5600000000000001E-2</v>
      </c>
      <c r="S6" s="2">
        <f>_xlfn.XLOOKUP($B6,stock_analysis[Stock],stock_analysis[Market_Cap_Cr])</f>
        <v>2587.8528000000001</v>
      </c>
      <c r="T6" s="2">
        <f>_xlfn.XLOOKUP($B6,stock_analysis[Stock],stock_analysis[Total_Debt_Cr])</f>
        <v>188.82929920000001</v>
      </c>
      <c r="U6" s="3">
        <f>Table2[[#This Row],[Market Value of Equity]]/(Table2[[#This Row],[Market Value of Equity]]+Table2[[#This Row],[Market Value of Debt]])</f>
        <v>0.93199462795744448</v>
      </c>
      <c r="V6" s="3">
        <f>Table2[[#This Row],[Market Value of Debt]]/(Table2[[#This Row],[Market Value of Equity]]+Table2[[#This Row],[Market Value of Debt]])</f>
        <v>6.8005372042555495E-2</v>
      </c>
      <c r="W6" s="32">
        <f>(Table2[[#This Row],[Cost of Equity (Daily Beta)]]*Table2[[#This Row],[Weight of Equity]])+(Table2[[#This Row],[Cost of Debt]]*Table2[[#This Row],[Weight of Debt]])</f>
        <v>9.1881056310462658E-2</v>
      </c>
      <c r="X6" s="33">
        <f>(Table2[[#This Row],[Cost of Equity (Weekly Beta)]]*Table2[[#This Row],[Weight of Equity]])+(Table2[[#This Row],[Cost of Debt]]*Table2[[#This Row],[Weight of Debt]])</f>
        <v>0.11732356837744078</v>
      </c>
      <c r="Y6" s="34">
        <f>(Table2[[#This Row],[Cost of Equity (Monthly Beta)]]*Table2[[#This Row],[Weight of Equity]])+(Table2[[#This Row],[Cost of Debt]]*Table2[[#This Row],[Weight of Debt]])</f>
        <v>0.12150067877843752</v>
      </c>
      <c r="Z6" t="b">
        <f>IF(Table2[[#This Row],[Sector]]="Financial Services",TRUE,FALSE)</f>
        <v>0</v>
      </c>
      <c r="AA6" t="b">
        <f>IF(Table2[[#This Row],[Market Capitalisation In(Cr)]]&gt;25000,TRUE,FALSE)</f>
        <v>0</v>
      </c>
    </row>
    <row r="7" spans="2:27" ht="14" customHeight="1">
      <c r="B7" s="37" t="s">
        <v>522</v>
      </c>
      <c r="C7" s="38" t="str">
        <f>_xlfn.XLOOKUP(B7,stock_analysis[Stock],stock_analysis[Company_Name])</f>
        <v>Bayer Cropscience Limited</v>
      </c>
      <c r="D7" s="37" t="str">
        <f>_xlfn.XLOOKUP(B7,stock_analysis[Stock],stock_analysis[Sector])</f>
        <v>Basic Materials</v>
      </c>
      <c r="E7" s="37" t="str">
        <f>_xlfn.XLOOKUP($B7,stock_analysis[Stock],stock_analysis[Industry])</f>
        <v>Agricultural Inputs</v>
      </c>
      <c r="F7" s="2">
        <f>_xlfn.XLOOKUP($B7,stock_analysis[Stock],stock_analysis[Market_Cap_Cr])</f>
        <v>20255.257395199998</v>
      </c>
      <c r="G7" s="3">
        <f>Imputs!$C$2</f>
        <v>6.6699999999999995E-2</v>
      </c>
      <c r="H7" s="3">
        <f>Imputs!$C$3</f>
        <v>5.2299999999999999E-2</v>
      </c>
      <c r="I7" s="2">
        <f>_xlfn.XLOOKUP($B7,stock_analysis[Stock],stock_analysis[Beta_Daily])</f>
        <v>0.50725538268573767</v>
      </c>
      <c r="J7" s="2">
        <f>_xlfn.XLOOKUP($B7,stock_analysis[Stock],stock_analysis[Beta_Weekly])</f>
        <v>1.1368508107366924</v>
      </c>
      <c r="K7" s="2">
        <f>_xlfn.XLOOKUP($B7,stock_analysis[Stock],stock_analysis[Beta_Monthly])</f>
        <v>0.88865631034754811</v>
      </c>
      <c r="L7" s="3">
        <f>G7+H7*I7</f>
        <v>9.3229456514464071E-2</v>
      </c>
      <c r="M7" s="3">
        <f>J7*H7+G7</f>
        <v>0.12615729740152901</v>
      </c>
      <c r="N7" s="3">
        <f>K7*H7+G7</f>
        <v>0.11317672503117676</v>
      </c>
      <c r="O7" s="2">
        <f>_xlfn.XLOOKUP($B7,stock_analysis[Stock],stock_analysis[Interest_Coverage_Ratio])</f>
        <v>42.611764705882351</v>
      </c>
      <c r="P7" s="3" cm="1">
        <f t="array" ref="P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 s="3" t="str" cm="1">
        <f t="array" ref="Q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 s="3">
        <f>Table2[[#This Row],[Default Spread]]+Table2[[#This Row],[Risk Free Rate]]</f>
        <v>7.0699999999999999E-2</v>
      </c>
      <c r="S7" s="2">
        <f>_xlfn.XLOOKUP($B7,stock_analysis[Stock],stock_analysis[Market_Cap_Cr])</f>
        <v>20255.257395199998</v>
      </c>
      <c r="T7" s="2">
        <f>_xlfn.XLOOKUP($B7,stock_analysis[Stock],stock_analysis[Total_Debt_Cr])</f>
        <v>102</v>
      </c>
      <c r="U7" s="3">
        <f>Table2[[#This Row],[Market Value of Equity]]/(Table2[[#This Row],[Market Value of Equity]]+Table2[[#This Row],[Market Value of Debt]])</f>
        <v>0.99498950187543189</v>
      </c>
      <c r="V7" s="3">
        <f>Table2[[#This Row],[Market Value of Debt]]/(Table2[[#This Row],[Market Value of Equity]]+Table2[[#This Row],[Market Value of Debt]])</f>
        <v>5.0104981245681158E-3</v>
      </c>
      <c r="W7" s="32">
        <f>(Table2[[#This Row],[Cost of Equity (Daily Beta)]]*Table2[[#This Row],[Weight of Equity]])+(Table2[[#This Row],[Cost of Debt]]*Table2[[#This Row],[Weight of Debt]])</f>
        <v>9.3116572714850812E-2</v>
      </c>
      <c r="X7" s="33">
        <f>(Table2[[#This Row],[Cost of Equity (Weekly Beta)]]*Table2[[#This Row],[Weight of Equity]])+(Table2[[#This Row],[Cost of Debt]]*Table2[[#This Row],[Weight of Debt]])</f>
        <v>0.12587942871690502</v>
      </c>
      <c r="Y7" s="34">
        <f>(Table2[[#This Row],[Cost of Equity (Monthly Beta)]]*Table2[[#This Row],[Weight of Equity]])+(Table2[[#This Row],[Cost of Debt]]*Table2[[#This Row],[Weight of Debt]])</f>
        <v>0.11296389548007026</v>
      </c>
      <c r="Z7" t="b">
        <f>IF(Table2[[#This Row],[Sector]]="Financial Services",TRUE,FALSE)</f>
        <v>0</v>
      </c>
      <c r="AA7" t="b">
        <f>IF(Table2[[#This Row],[Market Capitalisation In(Cr)]]&gt;25000,TRUE,FALSE)</f>
        <v>0</v>
      </c>
    </row>
    <row r="8" spans="2:27" ht="14" customHeight="1">
      <c r="B8" s="37" t="s">
        <v>1689</v>
      </c>
      <c r="C8" s="38" t="str">
        <f>_xlfn.XLOOKUP(B8,stock_analysis[Stock],stock_analysis[Company_Name])</f>
        <v>Insecticides (India) Limited</v>
      </c>
      <c r="D8" s="37" t="str">
        <f>_xlfn.XLOOKUP(B8,stock_analysis[Stock],stock_analysis[Sector])</f>
        <v>Basic Materials</v>
      </c>
      <c r="E8" s="37" t="str">
        <f>_xlfn.XLOOKUP($B8,stock_analysis[Stock],stock_analysis[Industry])</f>
        <v>Agricultural Inputs</v>
      </c>
      <c r="F8" s="2">
        <f>_xlfn.XLOOKUP($B8,stock_analysis[Stock],stock_analysis[Market_Cap_Cr])</f>
        <v>1776.8593407999999</v>
      </c>
      <c r="G8" s="3">
        <f>Imputs!$C$2</f>
        <v>6.6699999999999995E-2</v>
      </c>
      <c r="H8" s="3">
        <f>Imputs!$C$3</f>
        <v>5.2299999999999999E-2</v>
      </c>
      <c r="I8" s="2">
        <f>_xlfn.XLOOKUP($B8,stock_analysis[Stock],stock_analysis[Beta_Daily])</f>
        <v>0.62019220332935387</v>
      </c>
      <c r="J8" s="2">
        <f>_xlfn.XLOOKUP($B8,stock_analysis[Stock],stock_analysis[Beta_Weekly])</f>
        <v>1.2702470722206576</v>
      </c>
      <c r="K8" s="2">
        <f>_xlfn.XLOOKUP($B8,stock_analysis[Stock],stock_analysis[Beta_Monthly])</f>
        <v>1.0892811747071889</v>
      </c>
      <c r="L8" s="3">
        <f>G8+H8*I8</f>
        <v>9.9136052234125194E-2</v>
      </c>
      <c r="M8" s="3">
        <f>J8*H8+G8</f>
        <v>0.1331339218771404</v>
      </c>
      <c r="N8" s="3">
        <f>K8*H8+G8</f>
        <v>0.12366940543718596</v>
      </c>
      <c r="O8" s="2">
        <f>_xlfn.XLOOKUP($B8,stock_analysis[Stock],stock_analysis[Interest_Coverage_Ratio])</f>
        <v>40.55867022368151</v>
      </c>
      <c r="P8" s="3" cm="1">
        <f t="array" ref="P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 s="3" t="str" cm="1">
        <f t="array" ref="Q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 s="3">
        <f>Table2[[#This Row],[Default Spread]]+Table2[[#This Row],[Risk Free Rate]]</f>
        <v>7.0699999999999999E-2</v>
      </c>
      <c r="S8" s="2">
        <f>_xlfn.XLOOKUP($B8,stock_analysis[Stock],stock_analysis[Market_Cap_Cr])</f>
        <v>1776.8593407999999</v>
      </c>
      <c r="T8" s="2">
        <f>_xlfn.XLOOKUP($B8,stock_analysis[Stock],stock_analysis[Total_Debt_Cr])</f>
        <v>246.44538879999999</v>
      </c>
      <c r="U8" s="3">
        <f>Table2[[#This Row],[Market Value of Equity]]/(Table2[[#This Row],[Market Value of Equity]]+Table2[[#This Row],[Market Value of Debt]])</f>
        <v>0.87819660321323845</v>
      </c>
      <c r="V8" s="3">
        <f>Table2[[#This Row],[Market Value of Debt]]/(Table2[[#This Row],[Market Value of Equity]]+Table2[[#This Row],[Market Value of Debt]])</f>
        <v>0.1218033967867615</v>
      </c>
      <c r="W8" s="32">
        <f>(Table2[[#This Row],[Cost of Equity (Daily Beta)]]*Table2[[#This Row],[Weight of Equity]])+(Table2[[#This Row],[Cost of Debt]]*Table2[[#This Row],[Weight of Debt]])</f>
        <v>9.5672444480802962E-2</v>
      </c>
      <c r="X8" s="33">
        <f>(Table2[[#This Row],[Cost of Equity (Weekly Beta)]]*Table2[[#This Row],[Weight of Equity]])+(Table2[[#This Row],[Cost of Debt]]*Table2[[#This Row],[Weight of Debt]])</f>
        <v>0.1255292581177854</v>
      </c>
      <c r="Y8" s="34">
        <f>(Table2[[#This Row],[Cost of Equity (Monthly Beta)]]*Table2[[#This Row],[Weight of Equity]])+(Table2[[#This Row],[Cost of Debt]]*Table2[[#This Row],[Weight of Debt]])</f>
        <v>0.11721755192916156</v>
      </c>
      <c r="Z8" t="b">
        <f>IF(Table2[[#This Row],[Sector]]="Financial Services",TRUE,FALSE)</f>
        <v>0</v>
      </c>
      <c r="AA8" t="b">
        <f>IF(Table2[[#This Row],[Market Capitalisation In(Cr)]]&gt;25000,TRUE,FALSE)</f>
        <v>0</v>
      </c>
    </row>
    <row r="9" spans="2:27" ht="14" customHeight="1">
      <c r="B9" s="37" t="s">
        <v>3238</v>
      </c>
      <c r="C9" s="38" t="str">
        <f>_xlfn.XLOOKUP(B9,stock_analysis[Stock],stock_analysis[Company_Name])</f>
        <v>Sikko Industries Limited</v>
      </c>
      <c r="D9" s="37" t="str">
        <f>_xlfn.XLOOKUP(B9,stock_analysis[Stock],stock_analysis[Sector])</f>
        <v>Basic Materials</v>
      </c>
      <c r="E9" s="37" t="str">
        <f>_xlfn.XLOOKUP($B9,stock_analysis[Stock],stock_analysis[Industry])</f>
        <v>Agricultural Inputs</v>
      </c>
      <c r="F9" s="2">
        <f>_xlfn.XLOOKUP($B9,stock_analysis[Stock],stock_analysis[Market_Cap_Cr])</f>
        <v>196.56</v>
      </c>
      <c r="G9" s="3">
        <f>Imputs!$C$2</f>
        <v>6.6699999999999995E-2</v>
      </c>
      <c r="H9" s="3">
        <f>Imputs!$C$3</f>
        <v>5.2299999999999999E-2</v>
      </c>
      <c r="I9" s="2">
        <f>_xlfn.XLOOKUP($B9,stock_analysis[Stock],stock_analysis[Beta_Daily])</f>
        <v>0.63903524818629498</v>
      </c>
      <c r="J9" s="2">
        <f>_xlfn.XLOOKUP($B9,stock_analysis[Stock],stock_analysis[Beta_Weekly])</f>
        <v>1.303426502501603</v>
      </c>
      <c r="K9" s="2">
        <f>_xlfn.XLOOKUP($B9,stock_analysis[Stock],stock_analysis[Beta_Monthly])</f>
        <v>1.9895812306656</v>
      </c>
      <c r="L9" s="3">
        <f>G9+H9*I9</f>
        <v>0.10012154348014322</v>
      </c>
      <c r="M9" s="3">
        <f>J9*H9+G9</f>
        <v>0.13486920608083383</v>
      </c>
      <c r="N9" s="3">
        <f>K9*H9+G9</f>
        <v>0.17075509836381086</v>
      </c>
      <c r="O9" s="2">
        <f>_xlfn.XLOOKUP($B9,stock_analysis[Stock],stock_analysis[Interest_Coverage_Ratio])</f>
        <v>16.921879123779362</v>
      </c>
      <c r="P9" s="3" cm="1">
        <f t="array" ref="P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 s="3" t="str" cm="1">
        <f t="array" ref="Q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 s="3">
        <f>Table2[[#This Row],[Default Spread]]+Table2[[#This Row],[Risk Free Rate]]</f>
        <v>7.0699999999999999E-2</v>
      </c>
      <c r="S9" s="2">
        <f>_xlfn.XLOOKUP($B9,stock_analysis[Stock],stock_analysis[Market_Cap_Cr])</f>
        <v>196.56</v>
      </c>
      <c r="T9" s="2">
        <f>_xlfn.XLOOKUP($B9,stock_analysis[Stock],stock_analysis[Total_Debt_Cr])</f>
        <v>12.2905</v>
      </c>
      <c r="U9" s="3">
        <f>Table2[[#This Row],[Market Value of Equity]]/(Table2[[#This Row],[Market Value of Equity]]+Table2[[#This Row],[Market Value of Debt]])</f>
        <v>0.94115168505701441</v>
      </c>
      <c r="V9" s="3">
        <f>Table2[[#This Row],[Market Value of Debt]]/(Table2[[#This Row],[Market Value of Equity]]+Table2[[#This Row],[Market Value of Debt]])</f>
        <v>5.8848314942985529E-2</v>
      </c>
      <c r="W9" s="32">
        <f>(Table2[[#This Row],[Cost of Equity (Daily Beta)]]*Table2[[#This Row],[Weight of Equity]])+(Table2[[#This Row],[Cost of Debt]]*Table2[[#This Row],[Weight of Debt]])</f>
        <v>9.8390135223315009E-2</v>
      </c>
      <c r="X9" s="33">
        <f>(Table2[[#This Row],[Cost of Equity (Weekly Beta)]]*Table2[[#This Row],[Weight of Equity]])+(Table2[[#This Row],[Cost of Debt]]*Table2[[#This Row],[Weight of Debt]])</f>
        <v>0.13109295643174756</v>
      </c>
      <c r="Y9" s="34">
        <f>(Table2[[#This Row],[Cost of Equity (Monthly Beta)]]*Table2[[#This Row],[Weight of Equity]])+(Table2[[#This Row],[Cost of Debt]]*Table2[[#This Row],[Weight of Debt]])</f>
        <v>0.16486702442364592</v>
      </c>
      <c r="Z9" t="b">
        <f>IF(Table2[[#This Row],[Sector]]="Financial Services",TRUE,FALSE)</f>
        <v>0</v>
      </c>
      <c r="AA9" t="b">
        <f>IF(Table2[[#This Row],[Market Capitalisation In(Cr)]]&gt;25000,TRUE,FALSE)</f>
        <v>0</v>
      </c>
    </row>
    <row r="10" spans="2:27" ht="14" customHeight="1">
      <c r="B10" s="37" t="s">
        <v>942</v>
      </c>
      <c r="C10" s="38" t="str">
        <f>_xlfn.XLOOKUP(B10,stock_analysis[Stock],stock_analysis[Company_Name])</f>
        <v>Dharmaj Crop Guard Limited</v>
      </c>
      <c r="D10" s="37" t="str">
        <f>_xlfn.XLOOKUP(B10,stock_analysis[Stock],stock_analysis[Sector])</f>
        <v>Basic Materials</v>
      </c>
      <c r="E10" s="37" t="str">
        <f>_xlfn.XLOOKUP($B10,stock_analysis[Stock],stock_analysis[Industry])</f>
        <v>Agricultural Inputs</v>
      </c>
      <c r="F10" s="2">
        <f>_xlfn.XLOOKUP($B10,stock_analysis[Stock],stock_analysis[Market_Cap_Cr])</f>
        <v>812.45317120000004</v>
      </c>
      <c r="G10" s="3">
        <f>Imputs!$C$2</f>
        <v>6.6699999999999995E-2</v>
      </c>
      <c r="H10" s="3">
        <f>Imputs!$C$3</f>
        <v>5.2299999999999999E-2</v>
      </c>
      <c r="I10" s="2">
        <f>_xlfn.XLOOKUP($B10,stock_analysis[Stock],stock_analysis[Beta_Daily])</f>
        <v>0.71048324200513724</v>
      </c>
      <c r="J10" s="2">
        <f>_xlfn.XLOOKUP($B10,stock_analysis[Stock],stock_analysis[Beta_Weekly])</f>
        <v>1.1768834000275681</v>
      </c>
      <c r="K10" s="2">
        <f>_xlfn.XLOOKUP($B10,stock_analysis[Stock],stock_analysis[Beta_Monthly])</f>
        <v>1.0270976046858342</v>
      </c>
      <c r="L10" s="3">
        <f>G10+H10*I10</f>
        <v>0.10385827355686866</v>
      </c>
      <c r="M10" s="3">
        <f>J10*H10+G10</f>
        <v>0.12825100182144181</v>
      </c>
      <c r="N10" s="3">
        <f>K10*H10+G10</f>
        <v>0.12041720472506912</v>
      </c>
      <c r="O10" s="2">
        <f>_xlfn.XLOOKUP($B10,stock_analysis[Stock],stock_analysis[Interest_Coverage_Ratio])</f>
        <v>5.1574595675086314</v>
      </c>
      <c r="P10" s="3" cm="1">
        <f t="array" ref="P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0" s="3" t="str" cm="1">
        <f t="array" ref="Q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0" s="3">
        <f>Table2[[#This Row],[Default Spread]]+Table2[[#This Row],[Risk Free Rate]]</f>
        <v>7.5600000000000001E-2</v>
      </c>
      <c r="S10" s="2">
        <f>_xlfn.XLOOKUP($B10,stock_analysis[Stock],stock_analysis[Market_Cap_Cr])</f>
        <v>812.45317120000004</v>
      </c>
      <c r="T10" s="2">
        <f>_xlfn.XLOOKUP($B10,stock_analysis[Stock],stock_analysis[Total_Debt_Cr])</f>
        <v>138.8749952</v>
      </c>
      <c r="U10" s="3">
        <f>Table2[[#This Row],[Market Value of Equity]]/(Table2[[#This Row],[Market Value of Equity]]+Table2[[#This Row],[Market Value of Debt]])</f>
        <v>0.85401988493042469</v>
      </c>
      <c r="V10" s="3">
        <f>Table2[[#This Row],[Market Value of Debt]]/(Table2[[#This Row],[Market Value of Equity]]+Table2[[#This Row],[Market Value of Debt]])</f>
        <v>0.1459801150695752</v>
      </c>
      <c r="W10" s="32">
        <f>(Table2[[#This Row],[Cost of Equity (Daily Beta)]]*Table2[[#This Row],[Weight of Equity]])+(Table2[[#This Row],[Cost of Debt]]*Table2[[#This Row],[Weight of Debt]])</f>
        <v>9.9733127531369425E-2</v>
      </c>
      <c r="X10" s="33">
        <f>(Table2[[#This Row],[Cost of Equity (Weekly Beta)]]*Table2[[#This Row],[Weight of Equity]])+(Table2[[#This Row],[Cost of Debt]]*Table2[[#This Row],[Weight of Debt]])</f>
        <v>0.12056500251701931</v>
      </c>
      <c r="Y10" s="34">
        <f>(Table2[[#This Row],[Cost of Equity (Monthly Beta)]]*Table2[[#This Row],[Weight of Equity]])+(Table2[[#This Row],[Cost of Debt]]*Table2[[#This Row],[Weight of Debt]])</f>
        <v>0.1138747840222068</v>
      </c>
      <c r="Z10" t="b">
        <f>IF(Table2[[#This Row],[Sector]]="Financial Services",TRUE,FALSE)</f>
        <v>0</v>
      </c>
      <c r="AA10" t="b">
        <f>IF(Table2[[#This Row],[Market Capitalisation In(Cr)]]&gt;25000,TRUE,FALSE)</f>
        <v>0</v>
      </c>
    </row>
    <row r="11" spans="2:27" ht="14" customHeight="1">
      <c r="B11" s="37" t="s">
        <v>1659</v>
      </c>
      <c r="C11" s="38" t="str">
        <f>_xlfn.XLOOKUP(B11,stock_analysis[Stock],stock_analysis[Company_Name])</f>
        <v>Indo Us Biotech Limited</v>
      </c>
      <c r="D11" s="37" t="str">
        <f>_xlfn.XLOOKUP(B11,stock_analysis[Stock],stock_analysis[Sector])</f>
        <v>Basic Materials</v>
      </c>
      <c r="E11" s="37" t="str">
        <f>_xlfn.XLOOKUP($B11,stock_analysis[Stock],stock_analysis[Industry])</f>
        <v>Agricultural Inputs</v>
      </c>
      <c r="F11" s="2">
        <f>_xlfn.XLOOKUP($B11,stock_analysis[Stock],stock_analysis[Market_Cap_Cr])</f>
        <v>276.40061439999999</v>
      </c>
      <c r="G11" s="3">
        <f>Imputs!$C$2</f>
        <v>6.6699999999999995E-2</v>
      </c>
      <c r="H11" s="3">
        <f>Imputs!$C$3</f>
        <v>5.2299999999999999E-2</v>
      </c>
      <c r="I11" s="2">
        <f>_xlfn.XLOOKUP($B11,stock_analysis[Stock],stock_analysis[Beta_Daily])</f>
        <v>0.69794505956090247</v>
      </c>
      <c r="J11" s="2">
        <f>_xlfn.XLOOKUP($B11,stock_analysis[Stock],stock_analysis[Beta_Weekly])</f>
        <v>1.1978304755642353</v>
      </c>
      <c r="K11" s="2">
        <f>_xlfn.XLOOKUP($B11,stock_analysis[Stock],stock_analysis[Beta_Monthly])</f>
        <v>-0.67415215073581469</v>
      </c>
      <c r="L11" s="3">
        <f>G11+H11*I11</f>
        <v>0.10320252661503519</v>
      </c>
      <c r="M11" s="3">
        <f>J11*H11+G11</f>
        <v>0.12934653387200951</v>
      </c>
      <c r="N11" s="3">
        <f>K11*H11+G11</f>
        <v>3.1441842516516889E-2</v>
      </c>
      <c r="O11" s="2">
        <f>_xlfn.XLOOKUP($B11,stock_analysis[Stock],stock_analysis[Interest_Coverage_Ratio])</f>
        <v>12.510953652441884</v>
      </c>
      <c r="P11" s="3" cm="1">
        <f t="array" ref="P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 s="3" t="str" cm="1">
        <f t="array" ref="Q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 s="3">
        <f>Table2[[#This Row],[Default Spread]]+Table2[[#This Row],[Risk Free Rate]]</f>
        <v>7.0699999999999999E-2</v>
      </c>
      <c r="S11" s="2">
        <f>_xlfn.XLOOKUP($B11,stock_analysis[Stock],stock_analysis[Market_Cap_Cr])</f>
        <v>276.40061439999999</v>
      </c>
      <c r="T11" s="2">
        <f>_xlfn.XLOOKUP($B11,stock_analysis[Stock],stock_analysis[Total_Debt_Cr])</f>
        <v>27.643398399999999</v>
      </c>
      <c r="U11" s="3">
        <f>Table2[[#This Row],[Market Value of Equity]]/(Table2[[#This Row],[Market Value of Equity]]+Table2[[#This Row],[Market Value of Debt]])</f>
        <v>0.9090809315880729</v>
      </c>
      <c r="V11" s="3">
        <f>Table2[[#This Row],[Market Value of Debt]]/(Table2[[#This Row],[Market Value of Equity]]+Table2[[#This Row],[Market Value of Debt]])</f>
        <v>9.0919068411926957E-2</v>
      </c>
      <c r="W11" s="32">
        <f>(Table2[[#This Row],[Cost of Equity (Daily Beta)]]*Table2[[#This Row],[Weight of Equity]])+(Table2[[#This Row],[Cost of Debt]]*Table2[[#This Row],[Weight of Debt]])</f>
        <v>0.10024742717416231</v>
      </c>
      <c r="X11" s="33">
        <f>(Table2[[#This Row],[Cost of Equity (Weekly Beta)]]*Table2[[#This Row],[Weight of Equity]])+(Table2[[#This Row],[Cost of Debt]]*Table2[[#This Row],[Weight of Debt]])</f>
        <v>0.12401444564677785</v>
      </c>
      <c r="Y11" s="34">
        <f>(Table2[[#This Row],[Cost of Equity (Monthly Beta)]]*Table2[[#This Row],[Weight of Equity]])+(Table2[[#This Row],[Cost of Debt]]*Table2[[#This Row],[Weight of Debt]])</f>
        <v>3.5011157622483885E-2</v>
      </c>
      <c r="Z11" t="b">
        <f>IF(Table2[[#This Row],[Sector]]="Financial Services",TRUE,FALSE)</f>
        <v>0</v>
      </c>
      <c r="AA11" t="b">
        <f>IF(Table2[[#This Row],[Market Capitalisation In(Cr)]]&gt;25000,TRUE,FALSE)</f>
        <v>0</v>
      </c>
    </row>
    <row r="12" spans="2:27" ht="14" customHeight="1">
      <c r="B12" s="37" t="s">
        <v>2224</v>
      </c>
      <c r="C12" s="38" t="str">
        <f>_xlfn.XLOOKUP(B12,stock_analysis[Stock],stock_analysis[Company_Name])</f>
        <v>Madhya Bharat Agro Products Limited</v>
      </c>
      <c r="D12" s="37" t="str">
        <f>_xlfn.XLOOKUP(B12,stock_analysis[Stock],stock_analysis[Sector])</f>
        <v>Basic Materials</v>
      </c>
      <c r="E12" s="37" t="str">
        <f>_xlfn.XLOOKUP($B12,stock_analysis[Stock],stock_analysis[Industry])</f>
        <v>Agricultural Inputs</v>
      </c>
      <c r="F12" s="2">
        <f>_xlfn.XLOOKUP($B12,stock_analysis[Stock],stock_analysis[Market_Cap_Cr])</f>
        <v>4058.0038656000002</v>
      </c>
      <c r="G12" s="3">
        <f>Imputs!$C$2</f>
        <v>6.6699999999999995E-2</v>
      </c>
      <c r="H12" s="3">
        <f>Imputs!$C$3</f>
        <v>5.2299999999999999E-2</v>
      </c>
      <c r="I12" s="2">
        <f>_xlfn.XLOOKUP($B12,stock_analysis[Stock],stock_analysis[Beta_Daily])</f>
        <v>0.70754567126393297</v>
      </c>
      <c r="J12" s="2">
        <f>_xlfn.XLOOKUP($B12,stock_analysis[Stock],stock_analysis[Beta_Weekly])</f>
        <v>0.54003015927963671</v>
      </c>
      <c r="K12" s="2">
        <f>_xlfn.XLOOKUP($B12,stock_analysis[Stock],stock_analysis[Beta_Monthly])</f>
        <v>9.9410437543360805E-2</v>
      </c>
      <c r="L12" s="3">
        <f>G12+H12*I12</f>
        <v>0.10370463860710369</v>
      </c>
      <c r="M12" s="3">
        <f>J12*H12+G12</f>
        <v>9.4943577330324991E-2</v>
      </c>
      <c r="N12" s="3">
        <f>K12*H12+G12</f>
        <v>7.189916588351776E-2</v>
      </c>
      <c r="O12" s="2">
        <f>_xlfn.XLOOKUP($B12,stock_analysis[Stock],stock_analysis[Interest_Coverage_Ratio])</f>
        <v>4.5335800551202858</v>
      </c>
      <c r="P12" s="3" cm="1">
        <f t="array" ref="P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2" s="3" t="str" cm="1">
        <f t="array" ref="Q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2" s="3">
        <f>Table2[[#This Row],[Default Spread]]+Table2[[#This Row],[Risk Free Rate]]</f>
        <v>7.5600000000000001E-2</v>
      </c>
      <c r="S12" s="2">
        <f>_xlfn.XLOOKUP($B12,stock_analysis[Stock],stock_analysis[Market_Cap_Cr])</f>
        <v>4058.0038656000002</v>
      </c>
      <c r="T12" s="2">
        <f>_xlfn.XLOOKUP($B12,stock_analysis[Stock],stock_analysis[Total_Debt_Cr])</f>
        <v>312.21570559999998</v>
      </c>
      <c r="U12" s="3">
        <f>Table2[[#This Row],[Market Value of Equity]]/(Table2[[#This Row],[Market Value of Equity]]+Table2[[#This Row],[Market Value of Debt]])</f>
        <v>0.92855834803873016</v>
      </c>
      <c r="V12" s="3">
        <f>Table2[[#This Row],[Market Value of Debt]]/(Table2[[#This Row],[Market Value of Equity]]+Table2[[#This Row],[Market Value of Debt]])</f>
        <v>7.1441651961269753E-2</v>
      </c>
      <c r="W12" s="32">
        <f>(Table2[[#This Row],[Cost of Equity (Daily Beta)]]*Table2[[#This Row],[Weight of Equity]])+(Table2[[#This Row],[Cost of Debt]]*Table2[[#This Row],[Weight of Debt]])</f>
        <v>0.10169679679723771</v>
      </c>
      <c r="X12" s="33">
        <f>(Table2[[#This Row],[Cost of Equity (Weekly Beta)]]*Table2[[#This Row],[Weight of Equity]])+(Table2[[#This Row],[Cost of Debt]]*Table2[[#This Row],[Weight of Debt]])</f>
        <v>9.3561640211005992E-2</v>
      </c>
      <c r="Y12" s="34">
        <f>(Table2[[#This Row],[Cost of Equity (Monthly Beta)]]*Table2[[#This Row],[Weight of Equity]])+(Table2[[#This Row],[Cost of Debt]]*Table2[[#This Row],[Weight of Debt]])</f>
        <v>7.2163559586433876E-2</v>
      </c>
      <c r="Z12" t="b">
        <f>IF(Table2[[#This Row],[Sector]]="Financial Services",TRUE,FALSE)</f>
        <v>0</v>
      </c>
      <c r="AA12" t="b">
        <f>IF(Table2[[#This Row],[Market Capitalisation In(Cr)]]&gt;25000,TRUE,FALSE)</f>
        <v>0</v>
      </c>
    </row>
    <row r="13" spans="2:27" ht="14" customHeight="1">
      <c r="B13" s="37" t="s">
        <v>2394</v>
      </c>
      <c r="C13" s="38" t="str">
        <f>_xlfn.XLOOKUP(B13,stock_analysis[Stock],stock_analysis[Company_Name])</f>
        <v>Nath Bio-Genes (India) Limited</v>
      </c>
      <c r="D13" s="37" t="str">
        <f>_xlfn.XLOOKUP(B13,stock_analysis[Stock],stock_analysis[Sector])</f>
        <v>Basic Materials</v>
      </c>
      <c r="E13" s="37" t="str">
        <f>_xlfn.XLOOKUP($B13,stock_analysis[Stock],stock_analysis[Industry])</f>
        <v>Agricultural Inputs</v>
      </c>
      <c r="F13" s="2">
        <f>_xlfn.XLOOKUP($B13,stock_analysis[Stock],stock_analysis[Market_Cap_Cr])</f>
        <v>272.13506560000002</v>
      </c>
      <c r="G13" s="3">
        <f>Imputs!$C$2</f>
        <v>6.6699999999999995E-2</v>
      </c>
      <c r="H13" s="3">
        <f>Imputs!$C$3</f>
        <v>5.2299999999999999E-2</v>
      </c>
      <c r="I13" s="2">
        <f>_xlfn.XLOOKUP($B13,stock_analysis[Stock],stock_analysis[Beta_Daily])</f>
        <v>0.99060072650552122</v>
      </c>
      <c r="J13" s="2">
        <f>_xlfn.XLOOKUP($B13,stock_analysis[Stock],stock_analysis[Beta_Weekly])</f>
        <v>1.4398622198510358</v>
      </c>
      <c r="K13" s="2">
        <f>_xlfn.XLOOKUP($B13,stock_analysis[Stock],stock_analysis[Beta_Monthly])</f>
        <v>1.374020289455294</v>
      </c>
      <c r="L13" s="3">
        <f>G13+H13*I13</f>
        <v>0.11850841799623876</v>
      </c>
      <c r="M13" s="3">
        <f>J13*H13+G13</f>
        <v>0.14200479409820915</v>
      </c>
      <c r="N13" s="3">
        <f>K13*H13+G13</f>
        <v>0.13856126113851186</v>
      </c>
      <c r="O13" s="2">
        <f>_xlfn.XLOOKUP($B13,stock_analysis[Stock],stock_analysis[Interest_Coverage_Ratio])</f>
        <v>5.0995999838377308</v>
      </c>
      <c r="P13" s="3" cm="1">
        <f t="array" ref="P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3" s="3" t="str" cm="1">
        <f t="array" ref="Q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3" s="3">
        <f>Table2[[#This Row],[Default Spread]]+Table2[[#This Row],[Risk Free Rate]]</f>
        <v>7.5600000000000001E-2</v>
      </c>
      <c r="S13" s="2">
        <f>_xlfn.XLOOKUP($B13,stock_analysis[Stock],stock_analysis[Market_Cap_Cr])</f>
        <v>272.13506560000002</v>
      </c>
      <c r="T13" s="2">
        <f>_xlfn.XLOOKUP($B13,stock_analysis[Stock],stock_analysis[Total_Debt_Cr])</f>
        <v>154.8288</v>
      </c>
      <c r="U13" s="3">
        <f>Table2[[#This Row],[Market Value of Equity]]/(Table2[[#This Row],[Market Value of Equity]]+Table2[[#This Row],[Market Value of Debt]])</f>
        <v>0.63737259174749239</v>
      </c>
      <c r="V13" s="3">
        <f>Table2[[#This Row],[Market Value of Debt]]/(Table2[[#This Row],[Market Value of Equity]]+Table2[[#This Row],[Market Value of Debt]])</f>
        <v>0.36262740825250761</v>
      </c>
      <c r="W13" s="32">
        <f>(Table2[[#This Row],[Cost of Equity (Daily Beta)]]*Table2[[#This Row],[Weight of Equity]])+(Table2[[#This Row],[Cost of Debt]]*Table2[[#This Row],[Weight of Debt]])</f>
        <v>0.10294864958604744</v>
      </c>
      <c r="X13" s="33">
        <f>(Table2[[#This Row],[Cost of Equity (Weekly Beta)]]*Table2[[#This Row],[Weight of Equity]])+(Table2[[#This Row],[Cost of Debt]]*Table2[[#This Row],[Weight of Debt]])</f>
        <v>0.11792459571883415</v>
      </c>
      <c r="Y13" s="34">
        <f>(Table2[[#This Row],[Cost of Equity (Monthly Beta)]]*Table2[[#This Row],[Weight of Equity]])+(Table2[[#This Row],[Cost of Debt]]*Table2[[#This Row],[Weight of Debt]])</f>
        <v>0.11572978219154398</v>
      </c>
      <c r="Z13" t="b">
        <f>IF(Table2[[#This Row],[Sector]]="Financial Services",TRUE,FALSE)</f>
        <v>0</v>
      </c>
      <c r="AA13" t="b">
        <f>IF(Table2[[#This Row],[Market Capitalisation In(Cr)]]&gt;25000,TRUE,FALSE)</f>
        <v>0</v>
      </c>
    </row>
    <row r="14" spans="2:27" ht="14" customHeight="1">
      <c r="B14" s="37" t="s">
        <v>744</v>
      </c>
      <c r="C14" s="38" t="str">
        <f>_xlfn.XLOOKUP(B14,stock_analysis[Stock],stock_analysis[Company_Name])</f>
        <v>Chambal Fertilizers &amp; Chemicals Limited</v>
      </c>
      <c r="D14" s="37" t="str">
        <f>_xlfn.XLOOKUP(B14,stock_analysis[Stock],stock_analysis[Sector])</f>
        <v>Basic Materials</v>
      </c>
      <c r="E14" s="37" t="str">
        <f>_xlfn.XLOOKUP($B14,stock_analysis[Stock],stock_analysis[Industry])</f>
        <v>Agricultural Inputs</v>
      </c>
      <c r="F14" s="2">
        <f>_xlfn.XLOOKUP($B14,stock_analysis[Stock],stock_analysis[Market_Cap_Cr])</f>
        <v>17147.917107199999</v>
      </c>
      <c r="G14" s="3">
        <f>Imputs!$C$2</f>
        <v>6.6699999999999995E-2</v>
      </c>
      <c r="H14" s="3">
        <f>Imputs!$C$3</f>
        <v>5.2299999999999999E-2</v>
      </c>
      <c r="I14" s="2">
        <f>_xlfn.XLOOKUP($B14,stock_analysis[Stock],stock_analysis[Beta_Daily])</f>
        <v>0.76192180947268862</v>
      </c>
      <c r="J14" s="2">
        <f>_xlfn.XLOOKUP($B14,stock_analysis[Stock],stock_analysis[Beta_Weekly])</f>
        <v>0.95027719629310059</v>
      </c>
      <c r="K14" s="2">
        <f>_xlfn.XLOOKUP($B14,stock_analysis[Stock],stock_analysis[Beta_Monthly])</f>
        <v>1.7737476032970092</v>
      </c>
      <c r="L14" s="3">
        <f>G14+H14*I14</f>
        <v>0.10654851063542162</v>
      </c>
      <c r="M14" s="3">
        <f>J14*H14+G14</f>
        <v>0.11639949736612915</v>
      </c>
      <c r="N14" s="3">
        <f>K14*H14+G14</f>
        <v>0.15946699965243358</v>
      </c>
      <c r="O14" s="2">
        <f>_xlfn.XLOOKUP($B14,stock_analysis[Stock],stock_analysis[Interest_Coverage_Ratio])</f>
        <v>75.316762655350104</v>
      </c>
      <c r="P14" s="3" cm="1">
        <f t="array" ref="P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 s="3" t="str" cm="1">
        <f t="array" ref="Q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 s="3">
        <f>Table2[[#This Row],[Default Spread]]+Table2[[#This Row],[Risk Free Rate]]</f>
        <v>7.0699999999999999E-2</v>
      </c>
      <c r="S14" s="2">
        <f>_xlfn.XLOOKUP($B14,stock_analysis[Stock],stock_analysis[Market_Cap_Cr])</f>
        <v>17147.917107199999</v>
      </c>
      <c r="T14" s="2">
        <f>_xlfn.XLOOKUP($B14,stock_analysis[Stock],stock_analysis[Total_Debt_Cr])</f>
        <v>100.3699968</v>
      </c>
      <c r="U14" s="3">
        <f>Table2[[#This Row],[Market Value of Equity]]/(Table2[[#This Row],[Market Value of Equity]]+Table2[[#This Row],[Market Value of Debt]])</f>
        <v>0.99418087163120539</v>
      </c>
      <c r="V14" s="3">
        <f>Table2[[#This Row],[Market Value of Debt]]/(Table2[[#This Row],[Market Value of Equity]]+Table2[[#This Row],[Market Value of Debt]])</f>
        <v>5.8191283687945737E-3</v>
      </c>
      <c r="W14" s="32">
        <f>(Table2[[#This Row],[Cost of Equity (Daily Beta)]]*Table2[[#This Row],[Weight of Equity]])+(Table2[[#This Row],[Cost of Debt]]*Table2[[#This Row],[Weight of Debt]])</f>
        <v>0.10633990355020399</v>
      </c>
      <c r="X14" s="33">
        <f>(Table2[[#This Row],[Cost of Equity (Weekly Beta)]]*Table2[[#This Row],[Weight of Equity]])+(Table2[[#This Row],[Cost of Debt]]*Table2[[#This Row],[Weight of Debt]])</f>
        <v>0.11613356612456624</v>
      </c>
      <c r="Y14" s="34">
        <f>(Table2[[#This Row],[Cost of Equity (Monthly Beta)]]*Table2[[#This Row],[Weight of Equity]])+(Table2[[#This Row],[Cost of Debt]]*Table2[[#This Row],[Weight of Debt]])</f>
        <v>0.15895045308654332</v>
      </c>
      <c r="Z14" t="b">
        <f>IF(Table2[[#This Row],[Sector]]="Financial Services",TRUE,FALSE)</f>
        <v>0</v>
      </c>
      <c r="AA14" t="b">
        <f>IF(Table2[[#This Row],[Market Capitalisation In(Cr)]]&gt;25000,TRUE,FALSE)</f>
        <v>0</v>
      </c>
    </row>
    <row r="15" spans="2:27" ht="14" customHeight="1">
      <c r="B15" s="37" t="s">
        <v>3190</v>
      </c>
      <c r="C15" s="38" t="str">
        <f>_xlfn.XLOOKUP(B15,stock_analysis[Stock],stock_analysis[Company_Name])</f>
        <v>Shivalik Rasayan Limited</v>
      </c>
      <c r="D15" s="37" t="str">
        <f>_xlfn.XLOOKUP(B15,stock_analysis[Stock],stock_analysis[Sector])</f>
        <v>Basic Materials</v>
      </c>
      <c r="E15" s="37" t="str">
        <f>_xlfn.XLOOKUP($B15,stock_analysis[Stock],stock_analysis[Industry])</f>
        <v>Agricultural Inputs</v>
      </c>
      <c r="F15" s="2">
        <f>_xlfn.XLOOKUP($B15,stock_analysis[Stock],stock_analysis[Market_Cap_Cr])</f>
        <v>437.61638399999998</v>
      </c>
      <c r="G15" s="3">
        <f>Imputs!$C$2</f>
        <v>6.6699999999999995E-2</v>
      </c>
      <c r="H15" s="3">
        <f>Imputs!$C$3</f>
        <v>5.2299999999999999E-2</v>
      </c>
      <c r="I15" s="2">
        <f>_xlfn.XLOOKUP($B15,stock_analysis[Stock],stock_analysis[Beta_Daily])</f>
        <v>0.88457152902900527</v>
      </c>
      <c r="J15" s="2">
        <f>_xlfn.XLOOKUP($B15,stock_analysis[Stock],stock_analysis[Beta_Weekly])</f>
        <v>0.92577473869150861</v>
      </c>
      <c r="K15" s="2">
        <f>_xlfn.XLOOKUP($B15,stock_analysis[Stock],stock_analysis[Beta_Monthly])</f>
        <v>0.78035326735727828</v>
      </c>
      <c r="L15" s="3">
        <f>G15+H15*I15</f>
        <v>0.11296309096821697</v>
      </c>
      <c r="M15" s="3">
        <f>J15*H15+G15</f>
        <v>0.1151180188335659</v>
      </c>
      <c r="N15" s="3">
        <f>K15*H15+G15</f>
        <v>0.10751247588278565</v>
      </c>
      <c r="O15" s="2">
        <f>_xlfn.XLOOKUP($B15,stock_analysis[Stock],stock_analysis[Interest_Coverage_Ratio])</f>
        <v>3.5078264782454975</v>
      </c>
      <c r="P15" s="3" cm="1">
        <f t="array" ref="P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5" s="3" t="str" cm="1">
        <f t="array" ref="Q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5" s="3">
        <f>Table2[[#This Row],[Default Spread]]+Table2[[#This Row],[Risk Free Rate]]</f>
        <v>8.0499999999999988E-2</v>
      </c>
      <c r="S15" s="2">
        <f>_xlfn.XLOOKUP($B15,stock_analysis[Stock],stock_analysis[Market_Cap_Cr])</f>
        <v>437.61638399999998</v>
      </c>
      <c r="T15" s="2">
        <f>_xlfn.XLOOKUP($B15,stock_analysis[Stock],stock_analysis[Total_Debt_Cr])</f>
        <v>100.3836992</v>
      </c>
      <c r="U15" s="3">
        <f>Table2[[#This Row],[Market Value of Equity]]/(Table2[[#This Row],[Market Value of Equity]]+Table2[[#This Row],[Market Value of Debt]])</f>
        <v>0.81341322736806598</v>
      </c>
      <c r="V15" s="3">
        <f>Table2[[#This Row],[Market Value of Debt]]/(Table2[[#This Row],[Market Value of Equity]]+Table2[[#This Row],[Market Value of Debt]])</f>
        <v>0.18658677263193404</v>
      </c>
      <c r="W15" s="32">
        <f>(Table2[[#This Row],[Cost of Equity (Daily Beta)]]*Table2[[#This Row],[Weight of Equity]])+(Table2[[#This Row],[Cost of Debt]]*Table2[[#This Row],[Weight of Debt]])</f>
        <v>0.10690590759480048</v>
      </c>
      <c r="X15" s="33">
        <f>(Table2[[#This Row],[Cost of Equity (Weekly Beta)]]*Table2[[#This Row],[Weight of Equity]])+(Table2[[#This Row],[Cost of Debt]]*Table2[[#This Row],[Weight of Debt]])</f>
        <v>0.10865875442449933</v>
      </c>
      <c r="Y15" s="34">
        <f>(Table2[[#This Row],[Cost of Equity (Monthly Beta)]]*Table2[[#This Row],[Weight of Equity]])+(Table2[[#This Row],[Cost of Debt]]*Table2[[#This Row],[Weight of Debt]])</f>
        <v>0.10247230518701872</v>
      </c>
      <c r="Z15" t="b">
        <f>IF(Table2[[#This Row],[Sector]]="Financial Services",TRUE,FALSE)</f>
        <v>0</v>
      </c>
      <c r="AA15" t="b">
        <f>IF(Table2[[#This Row],[Market Capitalisation In(Cr)]]&gt;25000,TRUE,FALSE)</f>
        <v>0</v>
      </c>
    </row>
    <row r="16" spans="2:27" ht="14" customHeight="1">
      <c r="B16" s="37" t="s">
        <v>2500</v>
      </c>
      <c r="C16" s="38" t="str">
        <f>_xlfn.XLOOKUP(B16,stock_analysis[Stock],stock_analysis[Company_Name])</f>
        <v>Nova Agritech Limited</v>
      </c>
      <c r="D16" s="37" t="str">
        <f>_xlfn.XLOOKUP(B16,stock_analysis[Stock],stock_analysis[Sector])</f>
        <v>Basic Materials</v>
      </c>
      <c r="E16" s="37" t="str">
        <f>_xlfn.XLOOKUP($B16,stock_analysis[Stock],stock_analysis[Industry])</f>
        <v>Agricultural Inputs</v>
      </c>
      <c r="F16" s="2">
        <f>_xlfn.XLOOKUP($B16,stock_analysis[Stock],stock_analysis[Market_Cap_Cr])</f>
        <v>244.76387840000001</v>
      </c>
      <c r="G16" s="3">
        <f>Imputs!$C$2</f>
        <v>6.6699999999999995E-2</v>
      </c>
      <c r="H16" s="3">
        <f>Imputs!$C$3</f>
        <v>5.2299999999999999E-2</v>
      </c>
      <c r="I16" s="2">
        <f>_xlfn.XLOOKUP($B16,stock_analysis[Stock],stock_analysis[Beta_Daily])</f>
        <v>0.90931656736702715</v>
      </c>
      <c r="J16" s="2">
        <f>_xlfn.XLOOKUP($B16,stock_analysis[Stock],stock_analysis[Beta_Weekly])</f>
        <v>1.4152025657629814</v>
      </c>
      <c r="K16" s="2">
        <f>_xlfn.XLOOKUP($B16,stock_analysis[Stock],stock_analysis[Beta_Monthly])</f>
        <v>1.8561056925388431</v>
      </c>
      <c r="L16" s="3">
        <f>G16+H16*I16</f>
        <v>0.11425725647329552</v>
      </c>
      <c r="M16" s="3">
        <f>J16*H16+G16</f>
        <v>0.14071509418940392</v>
      </c>
      <c r="N16" s="3">
        <f>K16*H16+G16</f>
        <v>0.16377432771978148</v>
      </c>
      <c r="O16" s="2">
        <f>_xlfn.XLOOKUP($B16,stock_analysis[Stock],stock_analysis[Interest_Coverage_Ratio])</f>
        <v>8.4890654499685336</v>
      </c>
      <c r="P16" s="3" cm="1">
        <f t="array" ref="P1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6" s="3" t="str" cm="1">
        <f t="array" ref="Q1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6" s="3">
        <f>Table2[[#This Row],[Default Spread]]+Table2[[#This Row],[Risk Free Rate]]</f>
        <v>7.3700000000000002E-2</v>
      </c>
      <c r="S16" s="2">
        <f>_xlfn.XLOOKUP($B16,stock_analysis[Stock],stock_analysis[Market_Cap_Cr])</f>
        <v>244.76387840000001</v>
      </c>
      <c r="T16" s="2">
        <f>_xlfn.XLOOKUP($B16,stock_analysis[Stock],stock_analysis[Total_Debt_Cr])</f>
        <v>53.564099200000001</v>
      </c>
      <c r="U16" s="3">
        <f>Table2[[#This Row],[Market Value of Equity]]/(Table2[[#This Row],[Market Value of Equity]]+Table2[[#This Row],[Market Value of Debt]])</f>
        <v>0.82045231013559494</v>
      </c>
      <c r="V16" s="3">
        <f>Table2[[#This Row],[Market Value of Debt]]/(Table2[[#This Row],[Market Value of Equity]]+Table2[[#This Row],[Market Value of Debt]])</f>
        <v>0.17954768986440514</v>
      </c>
      <c r="W16" s="32">
        <f>(Table2[[#This Row],[Cost of Equity (Daily Beta)]]*Table2[[#This Row],[Weight of Equity]])+(Table2[[#This Row],[Cost of Debt]]*Table2[[#This Row],[Weight of Debt]])</f>
        <v>0.10697529476627712</v>
      </c>
      <c r="X16" s="33">
        <f>(Table2[[#This Row],[Cost of Equity (Weekly Beta)]]*Table2[[#This Row],[Weight of Equity]])+(Table2[[#This Row],[Cost of Debt]]*Table2[[#This Row],[Weight of Debt]])</f>
        <v>0.12868268884165093</v>
      </c>
      <c r="Y16" s="34">
        <f>(Table2[[#This Row],[Cost of Equity (Monthly Beta)]]*Table2[[#This Row],[Weight of Equity]])+(Table2[[#This Row],[Cost of Debt]]*Table2[[#This Row],[Weight of Debt]])</f>
        <v>0.14760169026160538</v>
      </c>
      <c r="Z16" t="b">
        <f>IF(Table2[[#This Row],[Sector]]="Financial Services",TRUE,FALSE)</f>
        <v>0</v>
      </c>
      <c r="AA16" t="b">
        <f>IF(Table2[[#This Row],[Market Capitalisation In(Cr)]]&gt;25000,TRUE,FALSE)</f>
        <v>0</v>
      </c>
    </row>
    <row r="17" spans="2:27" ht="14" customHeight="1">
      <c r="B17" s="37" t="s">
        <v>3394</v>
      </c>
      <c r="C17" s="38" t="str">
        <f>_xlfn.XLOOKUP(B17,stock_analysis[Stock],stock_analysis[Company_Name])</f>
        <v>Sumitomo Chemical India Limited</v>
      </c>
      <c r="D17" s="37" t="str">
        <f>_xlfn.XLOOKUP(B17,stock_analysis[Stock],stock_analysis[Sector])</f>
        <v>Basic Materials</v>
      </c>
      <c r="E17" s="37" t="str">
        <f>_xlfn.XLOOKUP($B17,stock_analysis[Stock],stock_analysis[Industry])</f>
        <v>Agricultural Inputs</v>
      </c>
      <c r="F17" s="2">
        <f>_xlfn.XLOOKUP($B17,stock_analysis[Stock],stock_analysis[Market_Cap_Cr])</f>
        <v>19731.229900800001</v>
      </c>
      <c r="G17" s="3">
        <f>Imputs!$C$2</f>
        <v>6.6699999999999995E-2</v>
      </c>
      <c r="H17" s="3">
        <f>Imputs!$C$3</f>
        <v>5.2299999999999999E-2</v>
      </c>
      <c r="I17" s="2">
        <f>_xlfn.XLOOKUP($B17,stock_analysis[Stock],stock_analysis[Beta_Daily])</f>
        <v>0.81389006456389157</v>
      </c>
      <c r="J17" s="2">
        <f>_xlfn.XLOOKUP($B17,stock_analysis[Stock],stock_analysis[Beta_Weekly])</f>
        <v>1.1944585604225499</v>
      </c>
      <c r="K17" s="2">
        <f>_xlfn.XLOOKUP($B17,stock_analysis[Stock],stock_analysis[Beta_Monthly])</f>
        <v>0.57156942506768382</v>
      </c>
      <c r="L17" s="3">
        <f>G17+H17*I17</f>
        <v>0.10926645037669153</v>
      </c>
      <c r="M17" s="3">
        <f>J17*H17+G17</f>
        <v>0.12917018271009936</v>
      </c>
      <c r="N17" s="3">
        <f>K17*H17+G17</f>
        <v>9.6593080931039854E-2</v>
      </c>
      <c r="O17" s="2">
        <f>_xlfn.XLOOKUP($B17,stock_analysis[Stock],stock_analysis[Interest_Coverage_Ratio])</f>
        <v>145.63852859876675</v>
      </c>
      <c r="P17" s="3" cm="1">
        <f t="array" ref="P1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 s="3" t="str" cm="1">
        <f t="array" ref="Q1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 s="3">
        <f>Table2[[#This Row],[Default Spread]]+Table2[[#This Row],[Risk Free Rate]]</f>
        <v>7.0699999999999999E-2</v>
      </c>
      <c r="S17" s="2">
        <f>_xlfn.XLOOKUP($B17,stock_analysis[Stock],stock_analysis[Market_Cap_Cr])</f>
        <v>19731.229900800001</v>
      </c>
      <c r="T17" s="2">
        <f>_xlfn.XLOOKUP($B17,stock_analysis[Stock],stock_analysis[Total_Debt_Cr])</f>
        <v>58.247999999999998</v>
      </c>
      <c r="U17" s="3">
        <f>Table2[[#This Row],[Market Value of Equity]]/(Table2[[#This Row],[Market Value of Equity]]+Table2[[#This Row],[Market Value of Debt]])</f>
        <v>0.99705661764843001</v>
      </c>
      <c r="V17" s="3">
        <f>Table2[[#This Row],[Market Value of Debt]]/(Table2[[#This Row],[Market Value of Equity]]+Table2[[#This Row],[Market Value of Debt]])</f>
        <v>2.9433823515700374E-3</v>
      </c>
      <c r="W17" s="32">
        <f>(Table2[[#This Row],[Cost of Equity (Daily Beta)]]*Table2[[#This Row],[Weight of Equity]])+(Table2[[#This Row],[Cost of Debt]]*Table2[[#This Row],[Weight of Debt]])</f>
        <v>0.10915293456729008</v>
      </c>
      <c r="X17" s="33">
        <f>(Table2[[#This Row],[Cost of Equity (Weekly Beta)]]*Table2[[#This Row],[Weight of Equity]])+(Table2[[#This Row],[Cost of Debt]]*Table2[[#This Row],[Weight of Debt]])</f>
        <v>0.1289980826062174</v>
      </c>
      <c r="Y17" s="34">
        <f>(Table2[[#This Row],[Cost of Equity (Monthly Beta)]]*Table2[[#This Row],[Weight of Equity]])+(Table2[[#This Row],[Cost of Debt]]*Table2[[#This Row],[Weight of Debt]])</f>
        <v>9.6516867693599656E-2</v>
      </c>
      <c r="Z17" t="b">
        <f>IF(Table2[[#This Row],[Sector]]="Financial Services",TRUE,FALSE)</f>
        <v>0</v>
      </c>
      <c r="AA17" t="b">
        <f>IF(Table2[[#This Row],[Market Capitalisation In(Cr)]]&gt;25000,TRUE,FALSE)</f>
        <v>0</v>
      </c>
    </row>
    <row r="18" spans="2:27" ht="14" customHeight="1">
      <c r="B18" s="37" t="s">
        <v>1038</v>
      </c>
      <c r="C18" s="38" t="str">
        <f>_xlfn.XLOOKUP(B18,stock_analysis[Stock],stock_analysis[Company_Name])</f>
        <v>EID Parry India Limited</v>
      </c>
      <c r="D18" s="37" t="str">
        <f>_xlfn.XLOOKUP(B18,stock_analysis[Stock],stock_analysis[Sector])</f>
        <v>Basic Materials</v>
      </c>
      <c r="E18" s="37" t="str">
        <f>_xlfn.XLOOKUP($B18,stock_analysis[Stock],stock_analysis[Industry])</f>
        <v>Agricultural Inputs</v>
      </c>
      <c r="F18" s="2">
        <f>_xlfn.XLOOKUP($B18,stock_analysis[Stock],stock_analysis[Market_Cap_Cr])</f>
        <v>14761.852928</v>
      </c>
      <c r="G18" s="3">
        <f>Imputs!$C$2</f>
        <v>6.6699999999999995E-2</v>
      </c>
      <c r="H18" s="3">
        <f>Imputs!$C$3</f>
        <v>5.2299999999999999E-2</v>
      </c>
      <c r="I18" s="2">
        <f>_xlfn.XLOOKUP($B18,stock_analysis[Stock],stock_analysis[Beta_Daily])</f>
        <v>0.94249453243076298</v>
      </c>
      <c r="J18" s="2">
        <f>_xlfn.XLOOKUP($B18,stock_analysis[Stock],stock_analysis[Beta_Weekly])</f>
        <v>1.2343977980264051</v>
      </c>
      <c r="K18" s="2">
        <f>_xlfn.XLOOKUP($B18,stock_analysis[Stock],stock_analysis[Beta_Monthly])</f>
        <v>1.0322564308470987</v>
      </c>
      <c r="L18" s="3">
        <f>G18+H18*I18</f>
        <v>0.1159924640461289</v>
      </c>
      <c r="M18" s="3">
        <f>J18*H18+G18</f>
        <v>0.13125900483678099</v>
      </c>
      <c r="N18" s="3">
        <f>K18*H18+G18</f>
        <v>0.12068701133330326</v>
      </c>
      <c r="O18" s="2">
        <f>_xlfn.XLOOKUP($B18,stock_analysis[Stock],stock_analysis[Interest_Coverage_Ratio])</f>
        <v>8.2763087686014103</v>
      </c>
      <c r="P18" s="3" cm="1">
        <f t="array" ref="P1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8" s="3" t="str" cm="1">
        <f t="array" ref="Q1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8" s="3">
        <f>Table2[[#This Row],[Default Spread]]+Table2[[#This Row],[Risk Free Rate]]</f>
        <v>7.3700000000000002E-2</v>
      </c>
      <c r="S18" s="2">
        <f>_xlfn.XLOOKUP($B18,stock_analysis[Stock],stock_analysis[Market_Cap_Cr])</f>
        <v>14761.852928</v>
      </c>
      <c r="T18" s="2">
        <f>_xlfn.XLOOKUP($B18,stock_analysis[Stock],stock_analysis[Total_Debt_Cr])</f>
        <v>2665.7300479999999</v>
      </c>
      <c r="U18" s="3">
        <f>Table2[[#This Row],[Market Value of Equity]]/(Table2[[#This Row],[Market Value of Equity]]+Table2[[#This Row],[Market Value of Debt]])</f>
        <v>0.84703960086312313</v>
      </c>
      <c r="V18" s="3">
        <f>Table2[[#This Row],[Market Value of Debt]]/(Table2[[#This Row],[Market Value of Equity]]+Table2[[#This Row],[Market Value of Debt]])</f>
        <v>0.15296039913687681</v>
      </c>
      <c r="W18" s="32">
        <f>(Table2[[#This Row],[Cost of Equity (Daily Beta)]]*Table2[[#This Row],[Weight of Equity]])+(Table2[[#This Row],[Cost of Debt]]*Table2[[#This Row],[Weight of Debt]])</f>
        <v>0.109523391865151</v>
      </c>
      <c r="X18" s="33">
        <f>(Table2[[#This Row],[Cost of Equity (Weekly Beta)]]*Table2[[#This Row],[Weight of Equity]])+(Table2[[#This Row],[Cost of Debt]]*Table2[[#This Row],[Weight of Debt]])</f>
        <v>0.12245475648302553</v>
      </c>
      <c r="Y18" s="34">
        <f>(Table2[[#This Row],[Cost of Equity (Monthly Beta)]]*Table2[[#This Row],[Weight of Equity]])+(Table2[[#This Row],[Cost of Debt]]*Table2[[#This Row],[Weight of Debt]])</f>
        <v>0.11349985932551222</v>
      </c>
      <c r="Z18" t="b">
        <f>IF(Table2[[#This Row],[Sector]]="Financial Services",TRUE,FALSE)</f>
        <v>0</v>
      </c>
      <c r="AA18" t="b">
        <f>IF(Table2[[#This Row],[Market Capitalisation In(Cr)]]&gt;25000,TRUE,FALSE)</f>
        <v>0</v>
      </c>
    </row>
    <row r="19" spans="2:27" ht="14" customHeight="1">
      <c r="B19" s="37" t="s">
        <v>2626</v>
      </c>
      <c r="C19" s="38" t="str">
        <f>_xlfn.XLOOKUP(B19,stock_analysis[Stock],stock_analysis[Company_Name])</f>
        <v>Paradeep Phosphates Limited</v>
      </c>
      <c r="D19" s="37" t="str">
        <f>_xlfn.XLOOKUP(B19,stock_analysis[Stock],stock_analysis[Sector])</f>
        <v>Basic Materials</v>
      </c>
      <c r="E19" s="37" t="str">
        <f>_xlfn.XLOOKUP($B19,stock_analysis[Stock],stock_analysis[Industry])</f>
        <v>Agricultural Inputs</v>
      </c>
      <c r="F19" s="2">
        <f>_xlfn.XLOOKUP($B19,stock_analysis[Stock],stock_analysis[Market_Cap_Cr])</f>
        <v>11180.286771200001</v>
      </c>
      <c r="G19" s="3">
        <f>Imputs!$C$2</f>
        <v>6.6699999999999995E-2</v>
      </c>
      <c r="H19" s="3">
        <f>Imputs!$C$3</f>
        <v>5.2299999999999999E-2</v>
      </c>
      <c r="I19" s="2">
        <f>_xlfn.XLOOKUP($B19,stock_analysis[Stock],stock_analysis[Beta_Daily])</f>
        <v>1.106625965819249</v>
      </c>
      <c r="J19" s="2">
        <f>_xlfn.XLOOKUP($B19,stock_analysis[Stock],stock_analysis[Beta_Weekly])</f>
        <v>0.25400998060850061</v>
      </c>
      <c r="K19" s="2">
        <f>_xlfn.XLOOKUP($B19,stock_analysis[Stock],stock_analysis[Beta_Monthly])</f>
        <v>0.91203037075899462</v>
      </c>
      <c r="L19" s="3">
        <f>G19+H19*I19</f>
        <v>0.12457653801234672</v>
      </c>
      <c r="M19" s="3">
        <f>J19*H19+G19</f>
        <v>7.9984721985824569E-2</v>
      </c>
      <c r="N19" s="3">
        <f>K19*H19+G19</f>
        <v>0.11439918839069541</v>
      </c>
      <c r="O19" s="2">
        <f>_xlfn.XLOOKUP($B19,stock_analysis[Stock],stock_analysis[Interest_Coverage_Ratio])</f>
        <v>3.6526017350188313</v>
      </c>
      <c r="P19" s="3" cm="1">
        <f t="array" ref="P1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9" s="3" t="str" cm="1">
        <f t="array" ref="Q1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9" s="3">
        <f>Table2[[#This Row],[Default Spread]]+Table2[[#This Row],[Risk Free Rate]]</f>
        <v>8.0499999999999988E-2</v>
      </c>
      <c r="S19" s="2">
        <f>_xlfn.XLOOKUP($B19,stock_analysis[Stock],stock_analysis[Market_Cap_Cr])</f>
        <v>11180.286771200001</v>
      </c>
      <c r="T19" s="2">
        <f>_xlfn.XLOOKUP($B19,stock_analysis[Stock],stock_analysis[Total_Debt_Cr])</f>
        <v>5603.4099200000001</v>
      </c>
      <c r="U19" s="3">
        <f>Table2[[#This Row],[Market Value of Equity]]/(Table2[[#This Row],[Market Value of Equity]]+Table2[[#This Row],[Market Value of Debt]])</f>
        <v>0.66613970550731116</v>
      </c>
      <c r="V19" s="3">
        <f>Table2[[#This Row],[Market Value of Debt]]/(Table2[[#This Row],[Market Value of Equity]]+Table2[[#This Row],[Market Value of Debt]])</f>
        <v>0.33386029449268889</v>
      </c>
      <c r="W19" s="32">
        <f>(Table2[[#This Row],[Cost of Equity (Daily Beta)]]*Table2[[#This Row],[Weight of Equity]])+(Table2[[#This Row],[Cost of Debt]]*Table2[[#This Row],[Weight of Debt]])</f>
        <v>0.10986113205132646</v>
      </c>
      <c r="X19" s="33">
        <f>(Table2[[#This Row],[Cost of Equity (Weekly Beta)]]*Table2[[#This Row],[Weight of Equity]])+(Table2[[#This Row],[Cost of Debt]]*Table2[[#This Row],[Weight of Debt]])</f>
        <v>8.015675285538279E-2</v>
      </c>
      <c r="Y19" s="34">
        <f>(Table2[[#This Row],[Cost of Equity (Monthly Beta)]]*Table2[[#This Row],[Weight of Equity]])+(Table2[[#This Row],[Cost of Debt]]*Table2[[#This Row],[Weight of Debt]])</f>
        <v>0.10308159537151471</v>
      </c>
      <c r="Z19" t="b">
        <f>IF(Table2[[#This Row],[Sector]]="Financial Services",TRUE,FALSE)</f>
        <v>0</v>
      </c>
      <c r="AA19" t="b">
        <f>IF(Table2[[#This Row],[Market Capitalisation In(Cr)]]&gt;25000,TRUE,FALSE)</f>
        <v>0</v>
      </c>
    </row>
    <row r="20" spans="2:27" ht="14" customHeight="1">
      <c r="B20" s="37" t="s">
        <v>2690</v>
      </c>
      <c r="C20" s="38" t="str">
        <f>_xlfn.XLOOKUP(B20,stock_analysis[Stock],stock_analysis[Company_Name])</f>
        <v>PI Industries Limited</v>
      </c>
      <c r="D20" s="37" t="str">
        <f>_xlfn.XLOOKUP(B20,stock_analysis[Stock],stock_analysis[Sector])</f>
        <v>Basic Materials</v>
      </c>
      <c r="E20" s="37" t="str">
        <f>_xlfn.XLOOKUP($B20,stock_analysis[Stock],stock_analysis[Industry])</f>
        <v>Agricultural Inputs</v>
      </c>
      <c r="F20" s="2">
        <f>_xlfn.XLOOKUP($B20,stock_analysis[Stock],stock_analysis[Market_Cap_Cr])</f>
        <v>46269.484236800003</v>
      </c>
      <c r="G20" s="3">
        <f>Imputs!$C$2</f>
        <v>6.6699999999999995E-2</v>
      </c>
      <c r="H20" s="3">
        <f>Imputs!$C$3</f>
        <v>5.2299999999999999E-2</v>
      </c>
      <c r="I20" s="2">
        <f>_xlfn.XLOOKUP($B20,stock_analysis[Stock],stock_analysis[Beta_Daily])</f>
        <v>0.8378476839403608</v>
      </c>
      <c r="J20" s="2">
        <f>_xlfn.XLOOKUP($B20,stock_analysis[Stock],stock_analysis[Beta_Weekly])</f>
        <v>0.79123184695925364</v>
      </c>
      <c r="K20" s="2">
        <f>_xlfn.XLOOKUP($B20,stock_analysis[Stock],stock_analysis[Beta_Monthly])</f>
        <v>1.4702132991594334</v>
      </c>
      <c r="L20" s="3">
        <f>G20+H20*I20</f>
        <v>0.11051943387008087</v>
      </c>
      <c r="M20" s="3">
        <f>J20*H20+G20</f>
        <v>0.10808142559596896</v>
      </c>
      <c r="N20" s="3">
        <f>K20*H20+G20</f>
        <v>0.14359215554603838</v>
      </c>
      <c r="O20" s="2">
        <f>_xlfn.XLOOKUP($B20,stock_analysis[Stock],stock_analysis[Interest_Coverage_Ratio])</f>
        <v>65.909090909090907</v>
      </c>
      <c r="P20" s="3" cm="1">
        <f t="array" ref="P2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0" s="3" t="str" cm="1">
        <f t="array" ref="Q2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0" s="3">
        <f>Table2[[#This Row],[Default Spread]]+Table2[[#This Row],[Risk Free Rate]]</f>
        <v>7.0699999999999999E-2</v>
      </c>
      <c r="S20" s="2">
        <f>_xlfn.XLOOKUP($B20,stock_analysis[Stock],stock_analysis[Market_Cap_Cr])</f>
        <v>46269.484236800003</v>
      </c>
      <c r="T20" s="2">
        <f>_xlfn.XLOOKUP($B20,stock_analysis[Stock],stock_analysis[Total_Debt_Cr])</f>
        <v>242.2000128</v>
      </c>
      <c r="U20" s="3">
        <f>Table2[[#This Row],[Market Value of Equity]]/(Table2[[#This Row],[Market Value of Equity]]+Table2[[#This Row],[Market Value of Debt]])</f>
        <v>0.99479270603274095</v>
      </c>
      <c r="V20" s="3">
        <f>Table2[[#This Row],[Market Value of Debt]]/(Table2[[#This Row],[Market Value of Equity]]+Table2[[#This Row],[Market Value of Debt]])</f>
        <v>5.2072939672590524E-3</v>
      </c>
      <c r="W20" s="32">
        <f>(Table2[[#This Row],[Cost of Equity (Daily Beta)]]*Table2[[#This Row],[Weight of Equity]])+(Table2[[#This Row],[Cost of Debt]]*Table2[[#This Row],[Weight of Debt]])</f>
        <v>0.11031208237230954</v>
      </c>
      <c r="X20" s="33">
        <f>(Table2[[#This Row],[Cost of Equity (Weekly Beta)]]*Table2[[#This Row],[Weight of Equity]])+(Table2[[#This Row],[Cost of Debt]]*Table2[[#This Row],[Weight of Debt]])</f>
        <v>0.10788676952397554</v>
      </c>
      <c r="Y20" s="34">
        <f>(Table2[[#This Row],[Cost of Equity (Monthly Beta)]]*Table2[[#This Row],[Weight of Equity]])+(Table2[[#This Row],[Cost of Debt]]*Table2[[#This Row],[Weight of Debt]])</f>
        <v>0.143212584664203</v>
      </c>
      <c r="Z20" t="b">
        <f>IF(Table2[[#This Row],[Sector]]="Financial Services",TRUE,FALSE)</f>
        <v>0</v>
      </c>
      <c r="AA20" t="b">
        <f>IF(Table2[[#This Row],[Market Capitalisation In(Cr)]]&gt;25000,TRUE,FALSE)</f>
        <v>1</v>
      </c>
    </row>
    <row r="21" spans="2:27" ht="14" customHeight="1">
      <c r="B21" s="37" t="s">
        <v>1475</v>
      </c>
      <c r="C21" s="38" t="str">
        <f>_xlfn.XLOOKUP(B21,stock_analysis[Stock],stock_analysis[Company_Name])</f>
        <v>Heranba Industries Limited</v>
      </c>
      <c r="D21" s="37" t="str">
        <f>_xlfn.XLOOKUP(B21,stock_analysis[Stock],stock_analysis[Sector])</f>
        <v>Basic Materials</v>
      </c>
      <c r="E21" s="37" t="str">
        <f>_xlfn.XLOOKUP($B21,stock_analysis[Stock],stock_analysis[Industry])</f>
        <v>Agricultural Inputs</v>
      </c>
      <c r="F21" s="2">
        <f>_xlfn.XLOOKUP($B21,stock_analysis[Stock],stock_analysis[Market_Cap_Cr])</f>
        <v>785.184256</v>
      </c>
      <c r="G21" s="3">
        <f>Imputs!$C$2</f>
        <v>6.6699999999999995E-2</v>
      </c>
      <c r="H21" s="3">
        <f>Imputs!$C$3</f>
        <v>5.2299999999999999E-2</v>
      </c>
      <c r="I21" s="2">
        <f>_xlfn.XLOOKUP($B21,stock_analysis[Stock],stock_analysis[Beta_Daily])</f>
        <v>0.76723830008221605</v>
      </c>
      <c r="J21" s="2">
        <f>_xlfn.XLOOKUP($B21,stock_analysis[Stock],stock_analysis[Beta_Weekly])</f>
        <v>1.622518407513351</v>
      </c>
      <c r="K21" s="2">
        <f>_xlfn.XLOOKUP($B21,stock_analysis[Stock],stock_analysis[Beta_Monthly])</f>
        <v>1.4537053055931568</v>
      </c>
      <c r="L21" s="3">
        <f>G21+H21*I21</f>
        <v>0.10682656309429989</v>
      </c>
      <c r="M21" s="3">
        <f>J21*H21+G21</f>
        <v>0.15155771271294827</v>
      </c>
      <c r="N21" s="3">
        <f>K21*H21+G21</f>
        <v>0.1427287874825221</v>
      </c>
      <c r="O21" s="2">
        <f>_xlfn.XLOOKUP($B21,stock_analysis[Stock],stock_analysis[Interest_Coverage_Ratio])</f>
        <v>1.6848691695108078</v>
      </c>
      <c r="P21" s="3" cm="1">
        <f t="array" ref="P2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21" s="3" t="str" cm="1">
        <f t="array" ref="Q2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21" s="3">
        <f>Table2[[#This Row],[Default Spread]]+Table2[[#This Row],[Risk Free Rate]]</f>
        <v>0.1176</v>
      </c>
      <c r="S21" s="2">
        <f>_xlfn.XLOOKUP($B21,stock_analysis[Stock],stock_analysis[Market_Cap_Cr])</f>
        <v>785.184256</v>
      </c>
      <c r="T21" s="2">
        <f>_xlfn.XLOOKUP($B21,stock_analysis[Stock],stock_analysis[Total_Debt_Cr])</f>
        <v>512.69002239999998</v>
      </c>
      <c r="U21" s="3">
        <f>Table2[[#This Row],[Market Value of Equity]]/(Table2[[#This Row],[Market Value of Equity]]+Table2[[#This Row],[Market Value of Debt]])</f>
        <v>0.60497712996359199</v>
      </c>
      <c r="V21" s="3">
        <f>Table2[[#This Row],[Market Value of Debt]]/(Table2[[#This Row],[Market Value of Equity]]+Table2[[#This Row],[Market Value of Debt]])</f>
        <v>0.39502287003640796</v>
      </c>
      <c r="W21" s="32">
        <f>(Table2[[#This Row],[Cost of Equity (Daily Beta)]]*Table2[[#This Row],[Weight of Equity]])+(Table2[[#This Row],[Cost of Debt]]*Table2[[#This Row],[Weight of Debt]])</f>
        <v>0.11108231706094571</v>
      </c>
      <c r="X21" s="33">
        <f>(Table2[[#This Row],[Cost of Equity (Weekly Beta)]]*Table2[[#This Row],[Weight of Equity]])+(Table2[[#This Row],[Cost of Debt]]*Table2[[#This Row],[Weight of Debt]])</f>
        <v>0.13814363957720763</v>
      </c>
      <c r="Y21" s="34">
        <f>(Table2[[#This Row],[Cost of Equity (Monthly Beta)]]*Table2[[#This Row],[Weight of Equity]])+(Table2[[#This Row],[Cost of Debt]]*Table2[[#This Row],[Weight of Debt]])</f>
        <v>0.13280234173064126</v>
      </c>
      <c r="Z21" t="b">
        <f>IF(Table2[[#This Row],[Sector]]="Financial Services",TRUE,FALSE)</f>
        <v>0</v>
      </c>
      <c r="AA21" t="b">
        <f>IF(Table2[[#This Row],[Market Capitalisation In(Cr)]]&gt;25000,TRUE,FALSE)</f>
        <v>0</v>
      </c>
    </row>
    <row r="22" spans="2:27" ht="14" customHeight="1">
      <c r="B22" s="37" t="s">
        <v>814</v>
      </c>
      <c r="C22" s="38" t="str">
        <f>_xlfn.XLOOKUP(B22,stock_analysis[Stock],stock_analysis[Company_Name])</f>
        <v>Coromandel International Limited</v>
      </c>
      <c r="D22" s="37" t="str">
        <f>_xlfn.XLOOKUP(B22,stock_analysis[Stock],stock_analysis[Sector])</f>
        <v>Basic Materials</v>
      </c>
      <c r="E22" s="37" t="str">
        <f>_xlfn.XLOOKUP($B22,stock_analysis[Stock],stock_analysis[Industry])</f>
        <v>Agricultural Inputs</v>
      </c>
      <c r="F22" s="2">
        <f>_xlfn.XLOOKUP($B22,stock_analysis[Stock],stock_analysis[Market_Cap_Cr])</f>
        <v>60143.167078400002</v>
      </c>
      <c r="G22" s="3">
        <f>Imputs!$C$2</f>
        <v>6.6699999999999995E-2</v>
      </c>
      <c r="H22" s="3">
        <f>Imputs!$C$3</f>
        <v>5.2299999999999999E-2</v>
      </c>
      <c r="I22" s="2">
        <f>_xlfn.XLOOKUP($B22,stock_analysis[Stock],stock_analysis[Beta_Daily])</f>
        <v>0.87853199022626116</v>
      </c>
      <c r="J22" s="2">
        <f>_xlfn.XLOOKUP($B22,stock_analysis[Stock],stock_analysis[Beta_Weekly])</f>
        <v>0.80618134339218783</v>
      </c>
      <c r="K22" s="2">
        <f>_xlfn.XLOOKUP($B22,stock_analysis[Stock],stock_analysis[Beta_Monthly])</f>
        <v>0.72021131643765879</v>
      </c>
      <c r="L22" s="3">
        <f>G22+H22*I22</f>
        <v>0.11264722308883346</v>
      </c>
      <c r="M22" s="3">
        <f>J22*H22+G22</f>
        <v>0.10886328425941141</v>
      </c>
      <c r="N22" s="3">
        <f>K22*H22+G22</f>
        <v>0.10436705184968956</v>
      </c>
      <c r="O22" s="2">
        <f>_xlfn.XLOOKUP($B22,stock_analysis[Stock],stock_analysis[Interest_Coverage_Ratio])</f>
        <v>11.833498828295667</v>
      </c>
      <c r="P22" s="3" cm="1">
        <f t="array" ref="P2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2" s="3" t="str" cm="1">
        <f t="array" ref="Q2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2" s="3">
        <f>Table2[[#This Row],[Default Spread]]+Table2[[#This Row],[Risk Free Rate]]</f>
        <v>7.0699999999999999E-2</v>
      </c>
      <c r="S22" s="2">
        <f>_xlfn.XLOOKUP($B22,stock_analysis[Stock],stock_analysis[Market_Cap_Cr])</f>
        <v>60143.167078400002</v>
      </c>
      <c r="T22" s="2">
        <f>_xlfn.XLOOKUP($B22,stock_analysis[Stock],stock_analysis[Total_Debt_Cr])</f>
        <v>1471.190016</v>
      </c>
      <c r="U22" s="3">
        <f>Table2[[#This Row],[Market Value of Equity]]/(Table2[[#This Row],[Market Value of Equity]]+Table2[[#This Row],[Market Value of Debt]])</f>
        <v>0.97612261029120251</v>
      </c>
      <c r="V22" s="3">
        <f>Table2[[#This Row],[Market Value of Debt]]/(Table2[[#This Row],[Market Value of Equity]]+Table2[[#This Row],[Market Value of Debt]])</f>
        <v>2.3877389708797485E-2</v>
      </c>
      <c r="W22" s="32">
        <f>(Table2[[#This Row],[Cost of Equity (Daily Beta)]]*Table2[[#This Row],[Weight of Equity]])+(Table2[[#This Row],[Cost of Debt]]*Table2[[#This Row],[Weight of Debt]])</f>
        <v>0.11164563289593951</v>
      </c>
      <c r="X22" s="33">
        <f>(Table2[[#This Row],[Cost of Equity (Weekly Beta)]]*Table2[[#This Row],[Weight of Equity]])+(Table2[[#This Row],[Cost of Debt]]*Table2[[#This Row],[Weight of Debt]])</f>
        <v>0.10795204464858182</v>
      </c>
      <c r="Y22" s="34">
        <f>(Table2[[#This Row],[Cost of Equity (Monthly Beta)]]*Table2[[#This Row],[Weight of Equity]])+(Table2[[#This Row],[Cost of Debt]]*Table2[[#This Row],[Weight of Debt]])</f>
        <v>0.10356317053232822</v>
      </c>
      <c r="Z22" t="b">
        <f>IF(Table2[[#This Row],[Sector]]="Financial Services",TRUE,FALSE)</f>
        <v>0</v>
      </c>
      <c r="AA22" t="b">
        <f>IF(Table2[[#This Row],[Market Capitalisation In(Cr)]]&gt;25000,TRUE,FALSE)</f>
        <v>1</v>
      </c>
    </row>
    <row r="23" spans="2:27" ht="14" customHeight="1">
      <c r="B23" s="37" t="s">
        <v>2370</v>
      </c>
      <c r="C23" s="38" t="str">
        <f>_xlfn.XLOOKUP(B23,stock_analysis[Stock],stock_analysis[Company_Name])</f>
        <v>NACL Industries Limited</v>
      </c>
      <c r="D23" s="37" t="str">
        <f>_xlfn.XLOOKUP(B23,stock_analysis[Stock],stock_analysis[Sector])</f>
        <v>Basic Materials</v>
      </c>
      <c r="E23" s="37" t="str">
        <f>_xlfn.XLOOKUP($B23,stock_analysis[Stock],stock_analysis[Industry])</f>
        <v>Agricultural Inputs</v>
      </c>
      <c r="F23" s="2">
        <f>_xlfn.XLOOKUP($B23,stock_analysis[Stock],stock_analysis[Market_Cap_Cr])</f>
        <v>2821.2645888000002</v>
      </c>
      <c r="G23" s="3">
        <f>Imputs!$C$2</f>
        <v>6.6699999999999995E-2</v>
      </c>
      <c r="H23" s="3">
        <f>Imputs!$C$3</f>
        <v>5.2299999999999999E-2</v>
      </c>
      <c r="I23" s="2">
        <f>_xlfn.XLOOKUP($B23,stock_analysis[Stock],stock_analysis[Beta_Daily])</f>
        <v>0.37648149832317251</v>
      </c>
      <c r="J23" s="2">
        <f>_xlfn.XLOOKUP($B23,stock_analysis[Stock],stock_analysis[Beta_Weekly])</f>
        <v>0.97580794804105442</v>
      </c>
      <c r="K23" s="2">
        <f>_xlfn.XLOOKUP($B23,stock_analysis[Stock],stock_analysis[Beta_Monthly])</f>
        <v>1.6670784619736554</v>
      </c>
      <c r="L23" s="3">
        <f>G23+H23*I23</f>
        <v>8.6389982362301915E-2</v>
      </c>
      <c r="M23" s="3">
        <f>J23*H23+G23</f>
        <v>0.11773475568254714</v>
      </c>
      <c r="N23" s="3">
        <f>K23*H23+G23</f>
        <v>0.15388820356122218</v>
      </c>
      <c r="O23" s="2">
        <f>_xlfn.XLOOKUP($B23,stock_analysis[Stock],stock_analysis[Interest_Coverage_Ratio])</f>
        <v>-1.2600454890068231</v>
      </c>
      <c r="P23" s="3" cm="1">
        <f t="array" ref="P2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23" s="3" t="str" cm="1">
        <f t="array" ref="Q2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23" s="3">
        <f>Table2[[#This Row],[Default Spread]]+Table2[[#This Row],[Risk Free Rate]]</f>
        <v>0.25669999999999998</v>
      </c>
      <c r="S23" s="2">
        <f>_xlfn.XLOOKUP($B23,stock_analysis[Stock],stock_analysis[Market_Cap_Cr])</f>
        <v>2821.2645888000002</v>
      </c>
      <c r="T23" s="2">
        <f>_xlfn.XLOOKUP($B23,stock_analysis[Stock],stock_analysis[Total_Debt_Cr])</f>
        <v>501.63998720000001</v>
      </c>
      <c r="U23" s="3">
        <f>Table2[[#This Row],[Market Value of Equity]]/(Table2[[#This Row],[Market Value of Equity]]+Table2[[#This Row],[Market Value of Debt]])</f>
        <v>0.84903569280227198</v>
      </c>
      <c r="V23" s="3">
        <f>Table2[[#This Row],[Market Value of Debt]]/(Table2[[#This Row],[Market Value of Equity]]+Table2[[#This Row],[Market Value of Debt]])</f>
        <v>0.15096430719772796</v>
      </c>
      <c r="W23" s="32">
        <f>(Table2[[#This Row],[Cost of Equity (Daily Beta)]]*Table2[[#This Row],[Weight of Equity]])+(Table2[[#This Row],[Cost of Debt]]*Table2[[#This Row],[Weight of Debt]])</f>
        <v>0.11210071618380983</v>
      </c>
      <c r="X23" s="33">
        <f>(Table2[[#This Row],[Cost of Equity (Weekly Beta)]]*Table2[[#This Row],[Weight of Equity]])+(Table2[[#This Row],[Cost of Debt]]*Table2[[#This Row],[Weight of Debt]])</f>
        <v>0.13871354751549442</v>
      </c>
      <c r="Y23" s="34">
        <f>(Table2[[#This Row],[Cost of Equity (Monthly Beta)]]*Table2[[#This Row],[Weight of Equity]])+(Table2[[#This Row],[Cost of Debt]]*Table2[[#This Row],[Weight of Debt]])</f>
        <v>0.1694091151823561</v>
      </c>
      <c r="Z23" t="b">
        <f>IF(Table2[[#This Row],[Sector]]="Financial Services",TRUE,FALSE)</f>
        <v>0</v>
      </c>
      <c r="AA23" t="b">
        <f>IF(Table2[[#This Row],[Market Capitalisation In(Cr)]]&gt;25000,TRUE,FALSE)</f>
        <v>0</v>
      </c>
    </row>
    <row r="24" spans="2:27" ht="14" customHeight="1">
      <c r="B24" s="37" t="s">
        <v>2388</v>
      </c>
      <c r="C24" s="38" t="str">
        <f>_xlfn.XLOOKUP(B24,stock_analysis[Stock],stock_analysis[Company_Name])</f>
        <v>Narmada Agrobase Limited</v>
      </c>
      <c r="D24" s="37" t="str">
        <f>_xlfn.XLOOKUP(B24,stock_analysis[Stock],stock_analysis[Sector])</f>
        <v>Basic Materials</v>
      </c>
      <c r="E24" s="37" t="str">
        <f>_xlfn.XLOOKUP($B24,stock_analysis[Stock],stock_analysis[Industry])</f>
        <v>Agricultural Inputs</v>
      </c>
      <c r="F24" s="2">
        <f>_xlfn.XLOOKUP($B24,stock_analysis[Stock],stock_analysis[Market_Cap_Cr])</f>
        <v>122.9686016</v>
      </c>
      <c r="G24" s="3">
        <f>Imputs!$C$2</f>
        <v>6.6699999999999995E-2</v>
      </c>
      <c r="H24" s="3">
        <f>Imputs!$C$3</f>
        <v>5.2299999999999999E-2</v>
      </c>
      <c r="I24" s="2">
        <f>_xlfn.XLOOKUP($B24,stock_analysis[Stock],stock_analysis[Beta_Daily])</f>
        <v>0.95135173739649082</v>
      </c>
      <c r="J24" s="2">
        <f>_xlfn.XLOOKUP($B24,stock_analysis[Stock],stock_analysis[Beta_Weekly])</f>
        <v>0.65350654063743874</v>
      </c>
      <c r="K24" s="2">
        <f>_xlfn.XLOOKUP($B24,stock_analysis[Stock],stock_analysis[Beta_Monthly])</f>
        <v>5.07825936488406E-2</v>
      </c>
      <c r="L24" s="3">
        <f>G24+H24*I24</f>
        <v>0.11645569586583646</v>
      </c>
      <c r="M24" s="3">
        <f>J24*H24+G24</f>
        <v>0.10087839207533804</v>
      </c>
      <c r="N24" s="3">
        <f>K24*H24+G24</f>
        <v>6.9355929647834352E-2</v>
      </c>
      <c r="O24" s="2">
        <f>_xlfn.XLOOKUP($B24,stock_analysis[Stock],stock_analysis[Interest_Coverage_Ratio])</f>
        <v>7.1380788001428401</v>
      </c>
      <c r="P24" s="3" cm="1">
        <f t="array" ref="P2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24" s="3" t="str" cm="1">
        <f t="array" ref="Q2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24" s="3">
        <f>Table2[[#This Row],[Default Spread]]+Table2[[#This Row],[Risk Free Rate]]</f>
        <v>7.4499999999999997E-2</v>
      </c>
      <c r="S24" s="2">
        <f>_xlfn.XLOOKUP($B24,stock_analysis[Stock],stock_analysis[Market_Cap_Cr])</f>
        <v>122.9686016</v>
      </c>
      <c r="T24" s="2">
        <f>_xlfn.XLOOKUP($B24,stock_analysis[Stock],stock_analysis[Total_Debt_Cr])</f>
        <v>10.5364</v>
      </c>
      <c r="U24" s="3">
        <f>Table2[[#This Row],[Market Value of Equity]]/(Table2[[#This Row],[Market Value of Equity]]+Table2[[#This Row],[Market Value of Debt]])</f>
        <v>0.92107861223380549</v>
      </c>
      <c r="V24" s="3">
        <f>Table2[[#This Row],[Market Value of Debt]]/(Table2[[#This Row],[Market Value of Equity]]+Table2[[#This Row],[Market Value of Debt]])</f>
        <v>7.8921387766194367E-2</v>
      </c>
      <c r="W24" s="32">
        <f>(Table2[[#This Row],[Cost of Equity (Daily Beta)]]*Table2[[#This Row],[Weight of Equity]])+(Table2[[#This Row],[Cost of Debt]]*Table2[[#This Row],[Weight of Debt]])</f>
        <v>0.11314449412340824</v>
      </c>
      <c r="X24" s="33">
        <f>(Table2[[#This Row],[Cost of Equity (Weekly Beta)]]*Table2[[#This Row],[Weight of Equity]])+(Table2[[#This Row],[Cost of Debt]]*Table2[[#This Row],[Weight of Debt]])</f>
        <v>9.8796572765711563E-2</v>
      </c>
      <c r="Y24" s="34">
        <f>(Table2[[#This Row],[Cost of Equity (Monthly Beta)]]*Table2[[#This Row],[Weight of Equity]])+(Table2[[#This Row],[Cost of Debt]]*Table2[[#This Row],[Weight of Debt]])</f>
        <v>6.9761906818794184E-2</v>
      </c>
      <c r="Z24" t="b">
        <f>IF(Table2[[#This Row],[Sector]]="Financial Services",TRUE,FALSE)</f>
        <v>0</v>
      </c>
      <c r="AA24" t="b">
        <f>IF(Table2[[#This Row],[Market Capitalisation In(Cr)]]&gt;25000,TRUE,FALSE)</f>
        <v>0</v>
      </c>
    </row>
    <row r="25" spans="2:27" ht="14" customHeight="1">
      <c r="B25" s="37" t="s">
        <v>660</v>
      </c>
      <c r="C25" s="38" t="str">
        <f>_xlfn.XLOOKUP(B25,stock_analysis[Stock],stock_analysis[Company_Name])</f>
        <v>Bombay Super Hybrid Seeds Limited</v>
      </c>
      <c r="D25" s="37" t="str">
        <f>_xlfn.XLOOKUP(B25,stock_analysis[Stock],stock_analysis[Sector])</f>
        <v>Basic Materials</v>
      </c>
      <c r="E25" s="37" t="str">
        <f>_xlfn.XLOOKUP($B25,stock_analysis[Stock],stock_analysis[Industry])</f>
        <v>Agricultural Inputs</v>
      </c>
      <c r="F25" s="2">
        <f>_xlfn.XLOOKUP($B25,stock_analysis[Stock],stock_analysis[Market_Cap_Cr])</f>
        <v>886.72</v>
      </c>
      <c r="G25" s="3">
        <f>Imputs!$C$2</f>
        <v>6.6699999999999995E-2</v>
      </c>
      <c r="H25" s="3">
        <f>Imputs!$C$3</f>
        <v>5.2299999999999999E-2</v>
      </c>
      <c r="I25" s="2">
        <f>_xlfn.XLOOKUP($B25,stock_analysis[Stock],stock_analysis[Beta_Daily])</f>
        <v>0.95759806872993536</v>
      </c>
      <c r="J25" s="2">
        <f>_xlfn.XLOOKUP($B25,stock_analysis[Stock],stock_analysis[Beta_Weekly])</f>
        <v>1.3168781057491945</v>
      </c>
      <c r="K25" s="2">
        <f>_xlfn.XLOOKUP($B25,stock_analysis[Stock],stock_analysis[Beta_Monthly])</f>
        <v>-0.56160529390914449</v>
      </c>
      <c r="L25" s="3">
        <f>G25+H25*I25</f>
        <v>0.11678237899457561</v>
      </c>
      <c r="M25" s="3">
        <f>J25*H25+G25</f>
        <v>0.13557272493068287</v>
      </c>
      <c r="N25" s="3">
        <f>K25*H25+G25</f>
        <v>3.7328043128551744E-2</v>
      </c>
      <c r="O25" s="2">
        <f>_xlfn.XLOOKUP($B25,stock_analysis[Stock],stock_analysis[Interest_Coverage_Ratio])</f>
        <v>6.0087595770141453</v>
      </c>
      <c r="P25" s="3" cm="1">
        <f t="array" ref="P2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25" s="3" t="str" cm="1">
        <f t="array" ref="Q2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25" s="3">
        <f>Table2[[#This Row],[Default Spread]]+Table2[[#This Row],[Risk Free Rate]]</f>
        <v>7.4499999999999997E-2</v>
      </c>
      <c r="S25" s="2">
        <f>_xlfn.XLOOKUP($B25,stock_analysis[Stock],stock_analysis[Market_Cap_Cr])</f>
        <v>886.72</v>
      </c>
      <c r="T25" s="2">
        <f>_xlfn.XLOOKUP($B25,stock_analysis[Stock],stock_analysis[Total_Debt_Cr])</f>
        <v>29.838099199999998</v>
      </c>
      <c r="U25" s="3">
        <f>Table2[[#This Row],[Market Value of Equity]]/(Table2[[#This Row],[Market Value of Equity]]+Table2[[#This Row],[Market Value of Debt]])</f>
        <v>0.96744549066115548</v>
      </c>
      <c r="V25" s="3">
        <f>Table2[[#This Row],[Market Value of Debt]]/(Table2[[#This Row],[Market Value of Equity]]+Table2[[#This Row],[Market Value of Debt]])</f>
        <v>3.2554509338844538E-2</v>
      </c>
      <c r="W25" s="32">
        <f>(Table2[[#This Row],[Cost of Equity (Daily Beta)]]*Table2[[#This Row],[Weight of Equity]])+(Table2[[#This Row],[Cost of Debt]]*Table2[[#This Row],[Weight of Debt]])</f>
        <v>0.11540589689272814</v>
      </c>
      <c r="X25" s="33">
        <f>(Table2[[#This Row],[Cost of Equity (Weekly Beta)]]*Table2[[#This Row],[Weight of Equity]])+(Table2[[#This Row],[Cost of Debt]]*Table2[[#This Row],[Weight of Debt]])</f>
        <v>0.13358453233657827</v>
      </c>
      <c r="Y25" s="34">
        <f>(Table2[[#This Row],[Cost of Equity (Monthly Beta)]]*Table2[[#This Row],[Weight of Equity]])+(Table2[[#This Row],[Cost of Debt]]*Table2[[#This Row],[Weight of Debt]])</f>
        <v>3.8538157945666437E-2</v>
      </c>
      <c r="Z25" t="b">
        <f>IF(Table2[[#This Row],[Sector]]="Financial Services",TRUE,FALSE)</f>
        <v>0</v>
      </c>
      <c r="AA25" t="b">
        <f>IF(Table2[[#This Row],[Market Capitalisation In(Cr)]]&gt;25000,TRUE,FALSE)</f>
        <v>0</v>
      </c>
    </row>
    <row r="26" spans="2:27" ht="14" customHeight="1">
      <c r="B26" s="37" t="s">
        <v>938</v>
      </c>
      <c r="C26" s="38" t="str">
        <f>_xlfn.XLOOKUP(B26,stock_analysis[Stock],stock_analysis[Company_Name])</f>
        <v>Dhanuka Agritech Limited</v>
      </c>
      <c r="D26" s="37" t="str">
        <f>_xlfn.XLOOKUP(B26,stock_analysis[Stock],stock_analysis[Sector])</f>
        <v>Basic Materials</v>
      </c>
      <c r="E26" s="37" t="str">
        <f>_xlfn.XLOOKUP($B26,stock_analysis[Stock],stock_analysis[Industry])</f>
        <v>Agricultural Inputs</v>
      </c>
      <c r="F26" s="2">
        <f>_xlfn.XLOOKUP($B26,stock_analysis[Stock],stock_analysis[Market_Cap_Cr])</f>
        <v>4459.5986432</v>
      </c>
      <c r="G26" s="3">
        <f>Imputs!$C$2</f>
        <v>6.6699999999999995E-2</v>
      </c>
      <c r="H26" s="3">
        <f>Imputs!$C$3</f>
        <v>5.2299999999999999E-2</v>
      </c>
      <c r="I26" s="2">
        <f>_xlfn.XLOOKUP($B26,stock_analysis[Stock],stock_analysis[Beta_Daily])</f>
        <v>0.95205556584026962</v>
      </c>
      <c r="J26" s="2">
        <f>_xlfn.XLOOKUP($B26,stock_analysis[Stock],stock_analysis[Beta_Weekly])</f>
        <v>1.2702033330215363</v>
      </c>
      <c r="K26" s="2">
        <f>_xlfn.XLOOKUP($B26,stock_analysis[Stock],stock_analysis[Beta_Monthly])</f>
        <v>0.98214328690889363</v>
      </c>
      <c r="L26" s="3">
        <f>G26+H26*I26</f>
        <v>0.11649250609344609</v>
      </c>
      <c r="M26" s="3">
        <f>J26*H26+G26</f>
        <v>0.13313163431702635</v>
      </c>
      <c r="N26" s="3">
        <f>K26*H26+G26</f>
        <v>0.11806609390533512</v>
      </c>
      <c r="O26" s="2">
        <f>_xlfn.XLOOKUP($B26,stock_analysis[Stock],stock_analysis[Interest_Coverage_Ratio])</f>
        <v>77.717343245622615</v>
      </c>
      <c r="P26" s="3" cm="1">
        <f t="array" ref="P2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6" s="3" t="str" cm="1">
        <f t="array" ref="Q2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6" s="3">
        <f>Table2[[#This Row],[Default Spread]]+Table2[[#This Row],[Risk Free Rate]]</f>
        <v>7.0699999999999999E-2</v>
      </c>
      <c r="S26" s="2">
        <f>_xlfn.XLOOKUP($B26,stock_analysis[Stock],stock_analysis[Market_Cap_Cr])</f>
        <v>4459.5986432</v>
      </c>
      <c r="T26" s="2">
        <f>_xlfn.XLOOKUP($B26,stock_analysis[Stock],stock_analysis[Total_Debt_Cr])</f>
        <v>31.8377984</v>
      </c>
      <c r="U26" s="3">
        <f>Table2[[#This Row],[Market Value of Equity]]/(Table2[[#This Row],[Market Value of Equity]]+Table2[[#This Row],[Market Value of Debt]])</f>
        <v>0.9929114440749699</v>
      </c>
      <c r="V26" s="3">
        <f>Table2[[#This Row],[Market Value of Debt]]/(Table2[[#This Row],[Market Value of Equity]]+Table2[[#This Row],[Market Value of Debt]])</f>
        <v>7.088555925030147E-3</v>
      </c>
      <c r="W26" s="32">
        <f>(Table2[[#This Row],[Cost of Equity (Daily Beta)]]*Table2[[#This Row],[Weight of Equity]])+(Table2[[#This Row],[Cost of Debt]]*Table2[[#This Row],[Weight of Debt]])</f>
        <v>0.11616790335305542</v>
      </c>
      <c r="X26" s="33">
        <f>(Table2[[#This Row],[Cost of Equity (Weekly Beta)]]*Table2[[#This Row],[Weight of Equity]])+(Table2[[#This Row],[Cost of Debt]]*Table2[[#This Row],[Weight of Debt]])</f>
        <v>0.13268908418567907</v>
      </c>
      <c r="Y26" s="34">
        <f>(Table2[[#This Row],[Cost of Equity (Monthly Beta)]]*Table2[[#This Row],[Weight of Equity]])+(Table2[[#This Row],[Cost of Debt]]*Table2[[#This Row],[Weight of Debt]])</f>
        <v>0.11773033669973694</v>
      </c>
      <c r="Z26" t="b">
        <f>IF(Table2[[#This Row],[Sector]]="Financial Services",TRUE,FALSE)</f>
        <v>0</v>
      </c>
      <c r="AA26" t="b">
        <f>IF(Table2[[#This Row],[Market Capitalisation In(Cr)]]&gt;25000,TRUE,FALSE)</f>
        <v>0</v>
      </c>
    </row>
    <row r="27" spans="2:27" ht="14" customHeight="1">
      <c r="B27" s="37" t="s">
        <v>3720</v>
      </c>
      <c r="C27" s="38" t="str">
        <f>_xlfn.XLOOKUP(B27,stock_analysis[Stock],stock_analysis[Company_Name])</f>
        <v>UPL Limited</v>
      </c>
      <c r="D27" s="37" t="str">
        <f>_xlfn.XLOOKUP(B27,stock_analysis[Stock],stock_analysis[Sector])</f>
        <v>Basic Materials</v>
      </c>
      <c r="E27" s="37" t="str">
        <f>_xlfn.XLOOKUP($B27,stock_analysis[Stock],stock_analysis[Industry])</f>
        <v>Agricultural Inputs</v>
      </c>
      <c r="F27" s="2">
        <f>_xlfn.XLOOKUP($B27,stock_analysis[Stock],stock_analysis[Market_Cap_Cr])</f>
        <v>53066.937139200003</v>
      </c>
      <c r="G27" s="3">
        <f>Imputs!$C$2</f>
        <v>6.6699999999999995E-2</v>
      </c>
      <c r="H27" s="3">
        <f>Imputs!$C$3</f>
        <v>5.2299999999999999E-2</v>
      </c>
      <c r="I27" s="2">
        <f>_xlfn.XLOOKUP($B27,stock_analysis[Stock],stock_analysis[Beta_Daily])</f>
        <v>1.0574285673751027</v>
      </c>
      <c r="J27" s="2">
        <f>_xlfn.XLOOKUP($B27,stock_analysis[Stock],stock_analysis[Beta_Weekly])</f>
        <v>1.1525027039221016</v>
      </c>
      <c r="K27" s="2">
        <f>_xlfn.XLOOKUP($B27,stock_analysis[Stock],stock_analysis[Beta_Monthly])</f>
        <v>1.3438572439750287</v>
      </c>
      <c r="L27" s="3">
        <f>G27+H27*I27</f>
        <v>0.12200351407371787</v>
      </c>
      <c r="M27" s="3">
        <f>J27*H27+G27</f>
        <v>0.12697589141512591</v>
      </c>
      <c r="N27" s="3">
        <f>K27*H27+G27</f>
        <v>0.13698373385989399</v>
      </c>
      <c r="O27" s="2">
        <f>_xlfn.XLOOKUP($B27,stock_analysis[Stock],stock_analysis[Interest_Coverage_Ratio])</f>
        <v>1.2564975247524752</v>
      </c>
      <c r="P27" s="3" cm="1">
        <f t="array" ref="P2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27" s="3" t="str" cm="1">
        <f t="array" ref="Q2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27" s="3">
        <f>Table2[[#This Row],[Default Spread]]+Table2[[#This Row],[Risk Free Rate]]</f>
        <v>0.1176</v>
      </c>
      <c r="S27" s="2">
        <f>_xlfn.XLOOKUP($B27,stock_analysis[Stock],stock_analysis[Market_Cap_Cr])</f>
        <v>53066.937139200003</v>
      </c>
      <c r="T27" s="2">
        <f>_xlfn.XLOOKUP($B27,stock_analysis[Stock],stock_analysis[Total_Debt_Cr])</f>
        <v>30021.999001600001</v>
      </c>
      <c r="U27" s="3">
        <f>Table2[[#This Row],[Market Value of Equity]]/(Table2[[#This Row],[Market Value of Equity]]+Table2[[#This Row],[Market Value of Debt]])</f>
        <v>0.63867633410631675</v>
      </c>
      <c r="V27" s="3">
        <f>Table2[[#This Row],[Market Value of Debt]]/(Table2[[#This Row],[Market Value of Equity]]+Table2[[#This Row],[Market Value of Debt]])</f>
        <v>0.3613236658936832</v>
      </c>
      <c r="W27" s="32">
        <f>(Table2[[#This Row],[Cost of Equity (Daily Beta)]]*Table2[[#This Row],[Weight of Equity]])+(Table2[[#This Row],[Cost of Debt]]*Table2[[#This Row],[Weight of Debt]])</f>
        <v>0.12041242022578769</v>
      </c>
      <c r="X27" s="33">
        <f>(Table2[[#This Row],[Cost of Equity (Weekly Beta)]]*Table2[[#This Row],[Weight of Equity]])+(Table2[[#This Row],[Cost of Debt]]*Table2[[#This Row],[Weight of Debt]])</f>
        <v>0.12358815995799149</v>
      </c>
      <c r="Y27" s="34">
        <f>(Table2[[#This Row],[Cost of Equity (Monthly Beta)]]*Table2[[#This Row],[Weight of Equity]])+(Table2[[#This Row],[Cost of Debt]]*Table2[[#This Row],[Weight of Debt]])</f>
        <v>0.12997993208292957</v>
      </c>
      <c r="Z27" t="b">
        <f>IF(Table2[[#This Row],[Sector]]="Financial Services",TRUE,FALSE)</f>
        <v>0</v>
      </c>
      <c r="AA27" t="b">
        <f>IF(Table2[[#This Row],[Market Capitalisation In(Cr)]]&gt;25000,TRUE,FALSE)</f>
        <v>1</v>
      </c>
    </row>
    <row r="28" spans="2:27" ht="14" customHeight="1">
      <c r="B28" s="37" t="s">
        <v>1996</v>
      </c>
      <c r="C28" s="38" t="str">
        <f>_xlfn.XLOOKUP(B28,stock_analysis[Stock],stock_analysis[Company_Name])</f>
        <v>Krishana Phoschem Limited</v>
      </c>
      <c r="D28" s="37" t="str">
        <f>_xlfn.XLOOKUP(B28,stock_analysis[Stock],stock_analysis[Sector])</f>
        <v>Basic Materials</v>
      </c>
      <c r="E28" s="37" t="str">
        <f>_xlfn.XLOOKUP($B28,stock_analysis[Stock],stock_analysis[Industry])</f>
        <v>Agricultural Inputs</v>
      </c>
      <c r="F28" s="2">
        <f>_xlfn.XLOOKUP($B28,stock_analysis[Stock],stock_analysis[Market_Cap_Cr])</f>
        <v>2930.6281984000002</v>
      </c>
      <c r="G28" s="3">
        <f>Imputs!$C$2</f>
        <v>6.6699999999999995E-2</v>
      </c>
      <c r="H28" s="3">
        <f>Imputs!$C$3</f>
        <v>5.2299999999999999E-2</v>
      </c>
      <c r="I28" s="2">
        <f>_xlfn.XLOOKUP($B28,stock_analysis[Stock],stock_analysis[Beta_Daily])</f>
        <v>1.1420718199523594</v>
      </c>
      <c r="J28" s="2">
        <f>_xlfn.XLOOKUP($B28,stock_analysis[Stock],stock_analysis[Beta_Weekly])</f>
        <v>0.83536756434217641</v>
      </c>
      <c r="K28" s="2">
        <f>_xlfn.XLOOKUP($B28,stock_analysis[Stock],stock_analysis[Beta_Monthly])</f>
        <v>0.85941843974255838</v>
      </c>
      <c r="L28" s="3">
        <f>G28+H28*I28</f>
        <v>0.1264303561835084</v>
      </c>
      <c r="M28" s="3">
        <f>J28*H28+G28</f>
        <v>0.11038972361509583</v>
      </c>
      <c r="N28" s="3">
        <f>K28*H28+G28</f>
        <v>0.1116475843985358</v>
      </c>
      <c r="O28" s="2">
        <f>_xlfn.XLOOKUP($B28,stock_analysis[Stock],stock_analysis[Interest_Coverage_Ratio])</f>
        <v>4.1244499645138397</v>
      </c>
      <c r="P28" s="3" cm="1">
        <f t="array" ref="P2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28" s="3" t="str" cm="1">
        <f t="array" ref="Q2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28" s="3">
        <f>Table2[[#This Row],[Default Spread]]+Table2[[#This Row],[Risk Free Rate]]</f>
        <v>7.7799999999999994E-2</v>
      </c>
      <c r="S28" s="2">
        <f>_xlfn.XLOOKUP($B28,stock_analysis[Stock],stock_analysis[Market_Cap_Cr])</f>
        <v>2930.6281984000002</v>
      </c>
      <c r="T28" s="2">
        <f>_xlfn.XLOOKUP($B28,stock_analysis[Stock],stock_analysis[Total_Debt_Cr])</f>
        <v>412.751104</v>
      </c>
      <c r="U28" s="3">
        <f>Table2[[#This Row],[Market Value of Equity]]/(Table2[[#This Row],[Market Value of Equity]]+Table2[[#This Row],[Market Value of Debt]])</f>
        <v>0.87654673111611592</v>
      </c>
      <c r="V28" s="3">
        <f>Table2[[#This Row],[Market Value of Debt]]/(Table2[[#This Row],[Market Value of Equity]]+Table2[[#This Row],[Market Value of Debt]])</f>
        <v>0.12345326888388408</v>
      </c>
      <c r="W28" s="32">
        <f>(Table2[[#This Row],[Cost of Equity (Daily Beta)]]*Table2[[#This Row],[Weight of Equity]])+(Table2[[#This Row],[Cost of Debt]]*Table2[[#This Row],[Weight of Debt]])</f>
        <v>0.12042677974566668</v>
      </c>
      <c r="X28" s="33">
        <f>(Table2[[#This Row],[Cost of Equity (Weekly Beta)]]*Table2[[#This Row],[Weight of Equity]])+(Table2[[#This Row],[Cost of Debt]]*Table2[[#This Row],[Weight of Debt]])</f>
        <v>0.10636641570278993</v>
      </c>
      <c r="Y28" s="34">
        <f>(Table2[[#This Row],[Cost of Equity (Monthly Beta)]]*Table2[[#This Row],[Weight of Equity]])+(Table2[[#This Row],[Cost of Debt]]*Table2[[#This Row],[Weight of Debt]])</f>
        <v>0.1074689894607134</v>
      </c>
      <c r="Z28" t="b">
        <f>IF(Table2[[#This Row],[Sector]]="Financial Services",TRUE,FALSE)</f>
        <v>0</v>
      </c>
      <c r="AA28" t="b">
        <f>IF(Table2[[#This Row],[Market Capitalisation In(Cr)]]&gt;25000,TRUE,FALSE)</f>
        <v>0</v>
      </c>
    </row>
    <row r="29" spans="2:27" ht="14" customHeight="1">
      <c r="B29" s="37" t="s">
        <v>3960</v>
      </c>
      <c r="C29" s="38" t="str">
        <f>_xlfn.XLOOKUP(B29,stock_analysis[Stock],stock_analysis[Company_Name])</f>
        <v>Zuari Agro Chemicals Limited</v>
      </c>
      <c r="D29" s="37" t="str">
        <f>_xlfn.XLOOKUP(B29,stock_analysis[Stock],stock_analysis[Sector])</f>
        <v>Basic Materials</v>
      </c>
      <c r="E29" s="37" t="str">
        <f>_xlfn.XLOOKUP($B29,stock_analysis[Stock],stock_analysis[Industry])</f>
        <v>Agricultural Inputs</v>
      </c>
      <c r="F29" s="2">
        <f>_xlfn.XLOOKUP($B29,stock_analysis[Stock],stock_analysis[Market_Cap_Cr])</f>
        <v>885.41317119999997</v>
      </c>
      <c r="G29" s="3">
        <f>Imputs!$C$2</f>
        <v>6.6699999999999995E-2</v>
      </c>
      <c r="H29" s="3">
        <f>Imputs!$C$3</f>
        <v>5.2299999999999999E-2</v>
      </c>
      <c r="I29" s="2">
        <f>_xlfn.XLOOKUP($B29,stock_analysis[Stock],stock_analysis[Beta_Daily])</f>
        <v>1.4406378501871844</v>
      </c>
      <c r="J29" s="2">
        <f>_xlfn.XLOOKUP($B29,stock_analysis[Stock],stock_analysis[Beta_Weekly])</f>
        <v>1.0114564050334305</v>
      </c>
      <c r="K29" s="2">
        <f>_xlfn.XLOOKUP($B29,stock_analysis[Stock],stock_analysis[Beta_Monthly])</f>
        <v>0.85291457559296446</v>
      </c>
      <c r="L29" s="3">
        <f>G29+H29*I29</f>
        <v>0.14204535956478975</v>
      </c>
      <c r="M29" s="3">
        <f>J29*H29+G29</f>
        <v>0.1195991699832484</v>
      </c>
      <c r="N29" s="3">
        <f>K29*H29+G29</f>
        <v>0.11130743230351203</v>
      </c>
      <c r="O29" s="2">
        <f>_xlfn.XLOOKUP($B29,stock_analysis[Stock],stock_analysis[Interest_Coverage_Ratio])</f>
        <v>2.9431134404304569</v>
      </c>
      <c r="P29" s="3" cm="1">
        <f t="array" ref="P2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29" s="3" t="str" cm="1">
        <f t="array" ref="Q2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29" s="3">
        <f>Table2[[#This Row],[Default Spread]]+Table2[[#This Row],[Risk Free Rate]]</f>
        <v>9.4199999999999992E-2</v>
      </c>
      <c r="S29" s="2">
        <f>_xlfn.XLOOKUP($B29,stock_analysis[Stock],stock_analysis[Market_Cap_Cr])</f>
        <v>885.41317119999997</v>
      </c>
      <c r="T29" s="2">
        <f>_xlfn.XLOOKUP($B29,stock_analysis[Stock],stock_analysis[Total_Debt_Cr])</f>
        <v>607.10000639999998</v>
      </c>
      <c r="U29" s="3">
        <f>Table2[[#This Row],[Market Value of Equity]]/(Table2[[#This Row],[Market Value of Equity]]+Table2[[#This Row],[Market Value of Debt]])</f>
        <v>0.59323641793486037</v>
      </c>
      <c r="V29" s="3">
        <f>Table2[[#This Row],[Market Value of Debt]]/(Table2[[#This Row],[Market Value of Equity]]+Table2[[#This Row],[Market Value of Debt]])</f>
        <v>0.40676358206513974</v>
      </c>
      <c r="W29" s="32">
        <f>(Table2[[#This Row],[Cost of Equity (Daily Beta)]]*Table2[[#This Row],[Weight of Equity]])+(Table2[[#This Row],[Cost of Debt]]*Table2[[#This Row],[Weight of Debt]])</f>
        <v>0.12258360972302129</v>
      </c>
      <c r="X29" s="33">
        <f>(Table2[[#This Row],[Cost of Equity (Weekly Beta)]]*Table2[[#This Row],[Weight of Equity]])+(Table2[[#This Row],[Cost of Debt]]*Table2[[#This Row],[Weight of Debt]])</f>
        <v>0.10926771261938092</v>
      </c>
      <c r="Y29" s="34">
        <f>(Table2[[#This Row],[Cost of Equity (Monthly Beta)]]*Table2[[#This Row],[Weight of Equity]])+(Table2[[#This Row],[Cost of Debt]]*Table2[[#This Row],[Weight of Debt]])</f>
        <v>0.10434875185979861</v>
      </c>
      <c r="Z29" t="b">
        <f>IF(Table2[[#This Row],[Sector]]="Financial Services",TRUE,FALSE)</f>
        <v>0</v>
      </c>
      <c r="AA29" t="b">
        <f>IF(Table2[[#This Row],[Market Capitalisation In(Cr)]]&gt;25000,TRUE,FALSE)</f>
        <v>0</v>
      </c>
    </row>
    <row r="30" spans="2:27" ht="14" customHeight="1">
      <c r="B30" s="37" t="s">
        <v>2128</v>
      </c>
      <c r="C30" s="38" t="str">
        <f>_xlfn.XLOOKUP(B30,stock_analysis[Stock],stock_analysis[Company_Name])</f>
        <v>Madras Fertilizers Limited</v>
      </c>
      <c r="D30" s="37" t="str">
        <f>_xlfn.XLOOKUP(B30,stock_analysis[Stock],stock_analysis[Sector])</f>
        <v>Basic Materials</v>
      </c>
      <c r="E30" s="37" t="str">
        <f>_xlfn.XLOOKUP($B30,stock_analysis[Stock],stock_analysis[Industry])</f>
        <v>Agricultural Inputs</v>
      </c>
      <c r="F30" s="2">
        <f>_xlfn.XLOOKUP($B30,stock_analysis[Stock],stock_analysis[Market_Cap_Cr])</f>
        <v>986.26211839999996</v>
      </c>
      <c r="G30" s="3">
        <f>Imputs!$C$2</f>
        <v>6.6699999999999995E-2</v>
      </c>
      <c r="H30" s="3">
        <f>Imputs!$C$3</f>
        <v>5.2299999999999999E-2</v>
      </c>
      <c r="I30" s="2">
        <f>_xlfn.XLOOKUP($B30,stock_analysis[Stock],stock_analysis[Beta_Daily])</f>
        <v>1.3560230270842488</v>
      </c>
      <c r="J30" s="2">
        <f>_xlfn.XLOOKUP($B30,stock_analysis[Stock],stock_analysis[Beta_Weekly])</f>
        <v>1.8374272503690483</v>
      </c>
      <c r="K30" s="2">
        <f>_xlfn.XLOOKUP($B30,stock_analysis[Stock],stock_analysis[Beta_Monthly])</f>
        <v>1.4289751266801165</v>
      </c>
      <c r="L30" s="3">
        <f>G30+H30*I30</f>
        <v>0.13762000431650623</v>
      </c>
      <c r="M30" s="3">
        <f>J30*H30+G30</f>
        <v>0.16279744519430123</v>
      </c>
      <c r="N30" s="3">
        <f>K30*H30+G30</f>
        <v>0.14143539912537009</v>
      </c>
      <c r="O30" s="2">
        <f>_xlfn.XLOOKUP($B30,stock_analysis[Stock],stock_analysis[Interest_Coverage_Ratio])</f>
        <v>2.4947780678851177</v>
      </c>
      <c r="P30" s="3" cm="1">
        <f t="array" ref="P3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30" s="3" t="str" cm="1">
        <f t="array" ref="Q3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30" s="3">
        <f>Table2[[#This Row],[Default Spread]]+Table2[[#This Row],[Risk Free Rate]]</f>
        <v>9.8799999999999999E-2</v>
      </c>
      <c r="S30" s="2">
        <f>_xlfn.XLOOKUP($B30,stock_analysis[Stock],stock_analysis[Market_Cap_Cr])</f>
        <v>986.26211839999996</v>
      </c>
      <c r="T30" s="2">
        <f>_xlfn.XLOOKUP($B30,stock_analysis[Stock],stock_analysis[Total_Debt_Cr])</f>
        <v>584.16</v>
      </c>
      <c r="U30" s="3">
        <f>Table2[[#This Row],[Market Value of Equity]]/(Table2[[#This Row],[Market Value of Equity]]+Table2[[#This Row],[Market Value of Debt]])</f>
        <v>0.62802357840249845</v>
      </c>
      <c r="V30" s="3">
        <f>Table2[[#This Row],[Market Value of Debt]]/(Table2[[#This Row],[Market Value of Equity]]+Table2[[#This Row],[Market Value of Debt]])</f>
        <v>0.37197642159750166</v>
      </c>
      <c r="W30" s="32">
        <f>(Table2[[#This Row],[Cost of Equity (Daily Beta)]]*Table2[[#This Row],[Weight of Equity]])+(Table2[[#This Row],[Cost of Debt]]*Table2[[#This Row],[Weight of Debt]])</f>
        <v>0.12317987802445268</v>
      </c>
      <c r="X30" s="33">
        <f>(Table2[[#This Row],[Cost of Equity (Weekly Beta)]]*Table2[[#This Row],[Weight of Equity]])+(Table2[[#This Row],[Cost of Debt]]*Table2[[#This Row],[Weight of Debt]])</f>
        <v>0.13899190453954285</v>
      </c>
      <c r="Y30" s="34">
        <f>(Table2[[#This Row],[Cost of Equity (Monthly Beta)]]*Table2[[#This Row],[Weight of Equity]])+(Table2[[#This Row],[Cost of Debt]]*Table2[[#This Row],[Weight of Debt]])</f>
        <v>0.12557603592533367</v>
      </c>
      <c r="Z30" t="b">
        <f>IF(Table2[[#This Row],[Sector]]="Financial Services",TRUE,FALSE)</f>
        <v>0</v>
      </c>
      <c r="AA30" t="b">
        <f>IF(Table2[[#This Row],[Market Capitalisation In(Cr)]]&gt;25000,TRUE,FALSE)</f>
        <v>0</v>
      </c>
    </row>
    <row r="31" spans="2:27" ht="14" customHeight="1">
      <c r="B31" s="37" t="s">
        <v>3328</v>
      </c>
      <c r="C31" s="38" t="str">
        <f>_xlfn.XLOOKUP(B31,stock_analysis[Stock],stock_analysis[Company_Name])</f>
        <v>Southern Petrochemicals Industries Corporation  Limited</v>
      </c>
      <c r="D31" s="37" t="str">
        <f>_xlfn.XLOOKUP(B31,stock_analysis[Stock],stock_analysis[Sector])</f>
        <v>Basic Materials</v>
      </c>
      <c r="E31" s="37" t="str">
        <f>_xlfn.XLOOKUP($B31,stock_analysis[Stock],stock_analysis[Industry])</f>
        <v>Agricultural Inputs</v>
      </c>
      <c r="F31" s="2">
        <f>_xlfn.XLOOKUP($B31,stock_analysis[Stock],stock_analysis[Market_Cap_Cr])</f>
        <v>1286.59968</v>
      </c>
      <c r="G31" s="3">
        <f>Imputs!$C$2</f>
        <v>6.6699999999999995E-2</v>
      </c>
      <c r="H31" s="3">
        <f>Imputs!$C$3</f>
        <v>5.2299999999999999E-2</v>
      </c>
      <c r="I31" s="2">
        <f>_xlfn.XLOOKUP($B31,stock_analysis[Stock],stock_analysis[Beta_Daily])</f>
        <v>1.4326879479167249</v>
      </c>
      <c r="J31" s="2">
        <f>_xlfn.XLOOKUP($B31,stock_analysis[Stock],stock_analysis[Beta_Weekly])</f>
        <v>1.3738625494380421</v>
      </c>
      <c r="K31" s="2">
        <f>_xlfn.XLOOKUP($B31,stock_analysis[Stock],stock_analysis[Beta_Monthly])</f>
        <v>1.4736967808143262</v>
      </c>
      <c r="L31" s="3">
        <f>G31+H31*I31</f>
        <v>0.14162957967604473</v>
      </c>
      <c r="M31" s="3">
        <f>J31*H31+G31</f>
        <v>0.1385530113356096</v>
      </c>
      <c r="N31" s="3">
        <f>K31*H31+G31</f>
        <v>0.14377434163658925</v>
      </c>
      <c r="O31" s="2">
        <f>_xlfn.XLOOKUP($B31,stock_analysis[Stock],stock_analysis[Interest_Coverage_Ratio])</f>
        <v>5.2708938953488369</v>
      </c>
      <c r="P31" s="3" cm="1">
        <f t="array" ref="P3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31" s="3" t="str" cm="1">
        <f t="array" ref="Q3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31" s="3">
        <f>Table2[[#This Row],[Default Spread]]+Table2[[#This Row],[Risk Free Rate]]</f>
        <v>7.5600000000000001E-2</v>
      </c>
      <c r="S31" s="2">
        <f>_xlfn.XLOOKUP($B31,stock_analysis[Stock],stock_analysis[Market_Cap_Cr])</f>
        <v>1286.59968</v>
      </c>
      <c r="T31" s="2">
        <f>_xlfn.XLOOKUP($B31,stock_analysis[Stock],stock_analysis[Total_Debt_Cr])</f>
        <v>448.76001280000003</v>
      </c>
      <c r="U31" s="3">
        <f>Table2[[#This Row],[Market Value of Equity]]/(Table2[[#This Row],[Market Value of Equity]]+Table2[[#This Row],[Market Value of Debt]])</f>
        <v>0.74140230716323341</v>
      </c>
      <c r="V31" s="3">
        <f>Table2[[#This Row],[Market Value of Debt]]/(Table2[[#This Row],[Market Value of Equity]]+Table2[[#This Row],[Market Value of Debt]])</f>
        <v>0.25859769283676654</v>
      </c>
      <c r="W31" s="32">
        <f>(Table2[[#This Row],[Cost of Equity (Daily Beta)]]*Table2[[#This Row],[Weight of Equity]])+(Table2[[#This Row],[Cost of Debt]]*Table2[[#This Row],[Weight of Debt]])</f>
        <v>0.1245544827128381</v>
      </c>
      <c r="X31" s="33">
        <f>(Table2[[#This Row],[Cost of Equity (Weekly Beta)]]*Table2[[#This Row],[Weight of Equity]])+(Table2[[#This Row],[Cost of Debt]]*Table2[[#This Row],[Weight of Debt]])</f>
        <v>0.12227350784709413</v>
      </c>
      <c r="Y31" s="34">
        <f>(Table2[[#This Row],[Cost of Equity (Monthly Beta)]]*Table2[[#This Row],[Weight of Equity]])+(Table2[[#This Row],[Cost of Debt]]*Table2[[#This Row],[Weight of Debt]])</f>
        <v>0.12614461417870176</v>
      </c>
      <c r="Z31" t="b">
        <f>IF(Table2[[#This Row],[Sector]]="Financial Services",TRUE,FALSE)</f>
        <v>0</v>
      </c>
      <c r="AA31" t="b">
        <f>IF(Table2[[#This Row],[Market Capitalisation In(Cr)]]&gt;25000,TRUE,FALSE)</f>
        <v>0</v>
      </c>
    </row>
    <row r="32" spans="2:27" ht="14" customHeight="1">
      <c r="B32" s="37" t="s">
        <v>2854</v>
      </c>
      <c r="C32" s="38" t="str">
        <f>_xlfn.XLOOKUP(B32,stock_analysis[Stock],stock_analysis[Company_Name])</f>
        <v>Rallis India Limited</v>
      </c>
      <c r="D32" s="37" t="str">
        <f>_xlfn.XLOOKUP(B32,stock_analysis[Stock],stock_analysis[Sector])</f>
        <v>Basic Materials</v>
      </c>
      <c r="E32" s="37" t="str">
        <f>_xlfn.XLOOKUP($B32,stock_analysis[Stock],stock_analysis[Industry])</f>
        <v>Agricultural Inputs</v>
      </c>
      <c r="F32" s="2">
        <f>_xlfn.XLOOKUP($B32,stock_analysis[Stock],stock_analysis[Market_Cap_Cr])</f>
        <v>4929.7866752</v>
      </c>
      <c r="G32" s="3">
        <f>Imputs!$C$2</f>
        <v>6.6699999999999995E-2</v>
      </c>
      <c r="H32" s="3">
        <f>Imputs!$C$3</f>
        <v>5.2299999999999999E-2</v>
      </c>
      <c r="I32" s="2">
        <f>_xlfn.XLOOKUP($B32,stock_analysis[Stock],stock_analysis[Beta_Daily])</f>
        <v>1.186384520973627</v>
      </c>
      <c r="J32" s="2">
        <f>_xlfn.XLOOKUP($B32,stock_analysis[Stock],stock_analysis[Beta_Weekly])</f>
        <v>1.5449407906726991</v>
      </c>
      <c r="K32" s="2">
        <f>_xlfn.XLOOKUP($B32,stock_analysis[Stock],stock_analysis[Beta_Monthly])</f>
        <v>1.0230272978296526</v>
      </c>
      <c r="L32" s="3">
        <f>G32+H32*I32</f>
        <v>0.12874791044692069</v>
      </c>
      <c r="M32" s="3">
        <f>J32*H32+G32</f>
        <v>0.14750040335218217</v>
      </c>
      <c r="N32" s="3">
        <f>K32*H32+G32</f>
        <v>0.12020432767649084</v>
      </c>
      <c r="O32" s="2">
        <f>_xlfn.XLOOKUP($B32,stock_analysis[Stock],stock_analysis[Interest_Coverage_Ratio])</f>
        <v>15.945556445156123</v>
      </c>
      <c r="P32" s="3" cm="1">
        <f t="array" ref="P3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2" s="3" t="str" cm="1">
        <f t="array" ref="Q3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2" s="3">
        <f>Table2[[#This Row],[Default Spread]]+Table2[[#This Row],[Risk Free Rate]]</f>
        <v>7.0699999999999999E-2</v>
      </c>
      <c r="S32" s="2">
        <f>_xlfn.XLOOKUP($B32,stock_analysis[Stock],stock_analysis[Market_Cap_Cr])</f>
        <v>4929.7866752</v>
      </c>
      <c r="T32" s="2">
        <f>_xlfn.XLOOKUP($B32,stock_analysis[Stock],stock_analysis[Total_Debt_Cr])</f>
        <v>61</v>
      </c>
      <c r="U32" s="3">
        <f>Table2[[#This Row],[Market Value of Equity]]/(Table2[[#This Row],[Market Value of Equity]]+Table2[[#This Row],[Market Value of Debt]])</f>
        <v>0.9877774779869638</v>
      </c>
      <c r="V32" s="3">
        <f>Table2[[#This Row],[Market Value of Debt]]/(Table2[[#This Row],[Market Value of Equity]]+Table2[[#This Row],[Market Value of Debt]])</f>
        <v>1.222252201303625E-2</v>
      </c>
      <c r="W32" s="32">
        <f>(Table2[[#This Row],[Cost of Equity (Daily Beta)]]*Table2[[#This Row],[Weight of Equity]])+(Table2[[#This Row],[Cost of Debt]]*Table2[[#This Row],[Weight of Debt]])</f>
        <v>0.12803841858367243</v>
      </c>
      <c r="X32" s="33">
        <f>(Table2[[#This Row],[Cost of Equity (Weekly Beta)]]*Table2[[#This Row],[Weight of Equity]])+(Table2[[#This Row],[Cost of Debt]]*Table2[[#This Row],[Weight of Debt]])</f>
        <v>0.14656170873160007</v>
      </c>
      <c r="Y32" s="34">
        <f>(Table2[[#This Row],[Cost of Equity (Monthly Beta)]]*Table2[[#This Row],[Weight of Equity]])+(Table2[[#This Row],[Cost of Debt]]*Table2[[#This Row],[Weight of Debt]])</f>
        <v>0.11959925994172438</v>
      </c>
      <c r="Z32" t="b">
        <f>IF(Table2[[#This Row],[Sector]]="Financial Services",TRUE,FALSE)</f>
        <v>0</v>
      </c>
      <c r="AA32" t="b">
        <f>IF(Table2[[#This Row],[Market Capitalisation In(Cr)]]&gt;25000,TRUE,FALSE)</f>
        <v>0</v>
      </c>
    </row>
    <row r="33" spans="2:27" ht="14" customHeight="1">
      <c r="B33" s="37" t="s">
        <v>2450</v>
      </c>
      <c r="C33" s="38" t="str">
        <f>_xlfn.XLOOKUP(B33,stock_analysis[Stock],stock_analysis[Company_Name])</f>
        <v>National Fertilizers Limited</v>
      </c>
      <c r="D33" s="37" t="str">
        <f>_xlfn.XLOOKUP(B33,stock_analysis[Stock],stock_analysis[Sector])</f>
        <v>Basic Materials</v>
      </c>
      <c r="E33" s="37" t="str">
        <f>_xlfn.XLOOKUP($B33,stock_analysis[Stock],stock_analysis[Industry])</f>
        <v>Agricultural Inputs</v>
      </c>
      <c r="F33" s="2">
        <f>_xlfn.XLOOKUP($B33,stock_analysis[Stock],stock_analysis[Market_Cap_Cr])</f>
        <v>3529.7067007999999</v>
      </c>
      <c r="G33" s="3">
        <f>Imputs!$C$2</f>
        <v>6.6699999999999995E-2</v>
      </c>
      <c r="H33" s="3">
        <f>Imputs!$C$3</f>
        <v>5.2299999999999999E-2</v>
      </c>
      <c r="I33" s="2">
        <f>_xlfn.XLOOKUP($B33,stock_analysis[Stock],stock_analysis[Beta_Daily])</f>
        <v>1.4689725479750448</v>
      </c>
      <c r="J33" s="2">
        <f>_xlfn.XLOOKUP($B33,stock_analysis[Stock],stock_analysis[Beta_Weekly])</f>
        <v>1.9843397672989491</v>
      </c>
      <c r="K33" s="2">
        <f>_xlfn.XLOOKUP($B33,stock_analysis[Stock],stock_analysis[Beta_Monthly])</f>
        <v>1.7016029809103079</v>
      </c>
      <c r="L33" s="3">
        <f>G33+H33*I33</f>
        <v>0.14352726425909484</v>
      </c>
      <c r="M33" s="3">
        <f>J33*H33+G33</f>
        <v>0.17048096982973504</v>
      </c>
      <c r="N33" s="3">
        <f>K33*H33+G33</f>
        <v>0.1556938359016091</v>
      </c>
      <c r="O33" s="2">
        <f>_xlfn.XLOOKUP($B33,stock_analysis[Stock],stock_analysis[Interest_Coverage_Ratio])</f>
        <v>1.9446148375338936</v>
      </c>
      <c r="P33" s="3" cm="1">
        <f t="array" ref="P3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33" s="3" t="str" cm="1">
        <f t="array" ref="Q3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33" s="3">
        <f>Table2[[#This Row],[Default Spread]]+Table2[[#This Row],[Risk Free Rate]]</f>
        <v>0.1176</v>
      </c>
      <c r="S33" s="2">
        <f>_xlfn.XLOOKUP($B33,stock_analysis[Stock],stock_analysis[Market_Cap_Cr])</f>
        <v>3529.7067007999999</v>
      </c>
      <c r="T33" s="2">
        <f>_xlfn.XLOOKUP($B33,stock_analysis[Stock],stock_analysis[Total_Debt_Cr])</f>
        <v>4537.0601471999998</v>
      </c>
      <c r="U33" s="3">
        <f>Table2[[#This Row],[Market Value of Equity]]/(Table2[[#This Row],[Market Value of Equity]]+Table2[[#This Row],[Market Value of Debt]])</f>
        <v>0.43756151222780454</v>
      </c>
      <c r="V33" s="3">
        <f>Table2[[#This Row],[Market Value of Debt]]/(Table2[[#This Row],[Market Value of Equity]]+Table2[[#This Row],[Market Value of Debt]])</f>
        <v>0.56243848777219552</v>
      </c>
      <c r="W33" s="32">
        <f>(Table2[[#This Row],[Cost of Equity (Daily Beta)]]*Table2[[#This Row],[Weight of Equity]])+(Table2[[#This Row],[Cost of Debt]]*Table2[[#This Row],[Weight of Debt]])</f>
        <v>0.12894477295713946</v>
      </c>
      <c r="X33" s="33">
        <f>(Table2[[#This Row],[Cost of Equity (Weekly Beta)]]*Table2[[#This Row],[Weight of Equity]])+(Table2[[#This Row],[Cost of Debt]]*Table2[[#This Row],[Weight of Debt]])</f>
        <v>0.14073867712677179</v>
      </c>
      <c r="Y33" s="34">
        <f>(Table2[[#This Row],[Cost of Equity (Monthly Beta)]]*Table2[[#This Row],[Weight of Equity]])+(Table2[[#This Row],[Cost of Debt]]*Table2[[#This Row],[Weight of Debt]])</f>
        <v>0.13426839644366589</v>
      </c>
      <c r="Z33" t="b">
        <f>IF(Table2[[#This Row],[Sector]]="Financial Services",TRUE,FALSE)</f>
        <v>0</v>
      </c>
      <c r="AA33" t="b">
        <f>IF(Table2[[#This Row],[Market Capitalisation In(Cr)]]&gt;25000,TRUE,FALSE)</f>
        <v>0</v>
      </c>
    </row>
    <row r="34" spans="2:27" ht="14" customHeight="1">
      <c r="B34" s="37" t="s">
        <v>1393</v>
      </c>
      <c r="C34" s="38" t="str">
        <f>_xlfn.XLOOKUP(B34,stock_analysis[Stock],stock_analysis[Company_Name])</f>
        <v>Gujarat State Fertilizers &amp; Chemicals Limited</v>
      </c>
      <c r="D34" s="37" t="str">
        <f>_xlfn.XLOOKUP(B34,stock_analysis[Stock],stock_analysis[Sector])</f>
        <v>Basic Materials</v>
      </c>
      <c r="E34" s="37" t="str">
        <f>_xlfn.XLOOKUP($B34,stock_analysis[Stock],stock_analysis[Industry])</f>
        <v>Agricultural Inputs</v>
      </c>
      <c r="F34" s="2">
        <f>_xlfn.XLOOKUP($B34,stock_analysis[Stock],stock_analysis[Market_Cap_Cr])</f>
        <v>6311.4858495999997</v>
      </c>
      <c r="G34" s="3">
        <f>Imputs!$C$2</f>
        <v>6.6699999999999995E-2</v>
      </c>
      <c r="H34" s="3">
        <f>Imputs!$C$3</f>
        <v>5.2299999999999999E-2</v>
      </c>
      <c r="I34" s="2">
        <f>_xlfn.XLOOKUP($B34,stock_analysis[Stock],stock_analysis[Beta_Daily])</f>
        <v>1.209251741481157</v>
      </c>
      <c r="J34" s="2">
        <f>_xlfn.XLOOKUP($B34,stock_analysis[Stock],stock_analysis[Beta_Weekly])</f>
        <v>1.3598255056755235</v>
      </c>
      <c r="K34" s="2">
        <f>_xlfn.XLOOKUP($B34,stock_analysis[Stock],stock_analysis[Beta_Monthly])</f>
        <v>1.4173293747471929</v>
      </c>
      <c r="L34" s="3">
        <f>G34+H34*I34</f>
        <v>0.12994386607946451</v>
      </c>
      <c r="M34" s="3">
        <f>J34*H34+G34</f>
        <v>0.13781887394682987</v>
      </c>
      <c r="N34" s="3">
        <f>K34*H34+G34</f>
        <v>0.14082632629927819</v>
      </c>
      <c r="O34" s="2">
        <f>_xlfn.XLOOKUP($B34,stock_analysis[Stock],stock_analysis[Interest_Coverage_Ratio])</f>
        <v>96.953626167275686</v>
      </c>
      <c r="P34" s="3" cm="1">
        <f t="array" ref="P3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4" s="3" t="str" cm="1">
        <f t="array" ref="Q3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4" s="3">
        <f>Table2[[#This Row],[Default Spread]]+Table2[[#This Row],[Risk Free Rate]]</f>
        <v>7.0699999999999999E-2</v>
      </c>
      <c r="S34" s="2">
        <f>_xlfn.XLOOKUP($B34,stock_analysis[Stock],stock_analysis[Market_Cap_Cr])</f>
        <v>6311.4858495999997</v>
      </c>
      <c r="T34" s="2">
        <f>_xlfn.XLOOKUP($B34,stock_analysis[Stock],stock_analysis[Total_Debt_Cr])</f>
        <v>1.39</v>
      </c>
      <c r="U34" s="3">
        <f>Table2[[#This Row],[Market Value of Equity]]/(Table2[[#This Row],[Market Value of Equity]]+Table2[[#This Row],[Market Value of Debt]])</f>
        <v>0.99977981509012437</v>
      </c>
      <c r="V34" s="3">
        <f>Table2[[#This Row],[Market Value of Debt]]/(Table2[[#This Row],[Market Value of Equity]]+Table2[[#This Row],[Market Value of Debt]])</f>
        <v>2.2018490987559558E-4</v>
      </c>
      <c r="W34" s="32">
        <f>(Table2[[#This Row],[Cost of Equity (Daily Beta)]]*Table2[[#This Row],[Weight of Equity]])+(Table2[[#This Row],[Cost of Debt]]*Table2[[#This Row],[Weight of Debt]])</f>
        <v>0.12993082147415111</v>
      </c>
      <c r="X34" s="33">
        <f>(Table2[[#This Row],[Cost of Equity (Weekly Beta)]]*Table2[[#This Row],[Weight of Equity]])+(Table2[[#This Row],[Cost of Debt]]*Table2[[#This Row],[Weight of Debt]])</f>
        <v>0.13780409538361893</v>
      </c>
      <c r="Y34" s="34">
        <f>(Table2[[#This Row],[Cost of Equity (Monthly Beta)]]*Table2[[#This Row],[Weight of Equity]])+(Table2[[#This Row],[Cost of Debt]]*Table2[[#This Row],[Weight of Debt]])</f>
        <v>0.14081088554044205</v>
      </c>
      <c r="Z34" t="b">
        <f>IF(Table2[[#This Row],[Sector]]="Financial Services",TRUE,FALSE)</f>
        <v>0</v>
      </c>
      <c r="AA34" t="b">
        <f>IF(Table2[[#This Row],[Market Capitalisation In(Cr)]]&gt;25000,TRUE,FALSE)</f>
        <v>0</v>
      </c>
    </row>
    <row r="35" spans="2:27" ht="14" customHeight="1">
      <c r="B35" s="37" t="s">
        <v>384</v>
      </c>
      <c r="C35" s="38" t="str">
        <f>_xlfn.XLOOKUP(B35,stock_analysis[Stock],stock_analysis[Company_Name])</f>
        <v>Astec LifeSciences Limited</v>
      </c>
      <c r="D35" s="37" t="str">
        <f>_xlfn.XLOOKUP(B35,stock_analysis[Stock],stock_analysis[Sector])</f>
        <v>Basic Materials</v>
      </c>
      <c r="E35" s="37" t="str">
        <f>_xlfn.XLOOKUP($B35,stock_analysis[Stock],stock_analysis[Industry])</f>
        <v>Agricultural Inputs</v>
      </c>
      <c r="F35" s="2">
        <f>_xlfn.XLOOKUP($B35,stock_analysis[Stock],stock_analysis[Market_Cap_Cr])</f>
        <v>1402.853376</v>
      </c>
      <c r="G35" s="3">
        <f>Imputs!$C$2</f>
        <v>6.6699999999999995E-2</v>
      </c>
      <c r="H35" s="3">
        <f>Imputs!$C$3</f>
        <v>5.2299999999999999E-2</v>
      </c>
      <c r="I35" s="2">
        <f>_xlfn.XLOOKUP($B35,stock_analysis[Stock],stock_analysis[Beta_Daily])</f>
        <v>0.60476674146633891</v>
      </c>
      <c r="J35" s="2">
        <f>_xlfn.XLOOKUP($B35,stock_analysis[Stock],stock_analysis[Beta_Weekly])</f>
        <v>1.3640241320285882</v>
      </c>
      <c r="K35" s="2">
        <f>_xlfn.XLOOKUP($B35,stock_analysis[Stock],stock_analysis[Beta_Monthly])</f>
        <v>0.94044758425833241</v>
      </c>
      <c r="L35" s="3">
        <f>G35+H35*I35</f>
        <v>9.8329300578689521E-2</v>
      </c>
      <c r="M35" s="3">
        <f>J35*H35+G35</f>
        <v>0.13803846210509516</v>
      </c>
      <c r="N35" s="3">
        <f>K35*H35+G35</f>
        <v>0.11588540865671078</v>
      </c>
      <c r="O35" s="2">
        <f>_xlfn.XLOOKUP($B35,stock_analysis[Stock],stock_analysis[Interest_Coverage_Ratio])</f>
        <v>-2.8865910607071381</v>
      </c>
      <c r="P35" s="3" cm="1">
        <f t="array" ref="P3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5" s="3" t="str" cm="1">
        <f t="array" ref="Q3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5" s="3">
        <f>Table2[[#This Row],[Default Spread]]+Table2[[#This Row],[Risk Free Rate]]</f>
        <v>0.25669999999999998</v>
      </c>
      <c r="S35" s="2">
        <f>_xlfn.XLOOKUP($B35,stock_analysis[Stock],stock_analysis[Market_Cap_Cr])</f>
        <v>1402.853376</v>
      </c>
      <c r="T35" s="2">
        <f>_xlfn.XLOOKUP($B35,stock_analysis[Stock],stock_analysis[Total_Debt_Cr])</f>
        <v>367.02269439999998</v>
      </c>
      <c r="U35" s="3">
        <f>Table2[[#This Row],[Market Value of Equity]]/(Table2[[#This Row],[Market Value of Equity]]+Table2[[#This Row],[Market Value of Debt]])</f>
        <v>0.79262802603062976</v>
      </c>
      <c r="V35" s="3">
        <f>Table2[[#This Row],[Market Value of Debt]]/(Table2[[#This Row],[Market Value of Equity]]+Table2[[#This Row],[Market Value of Debt]])</f>
        <v>0.20737197396937015</v>
      </c>
      <c r="W35" s="32">
        <f>(Table2[[#This Row],[Cost of Equity (Daily Beta)]]*Table2[[#This Row],[Weight of Equity]])+(Table2[[#This Row],[Cost of Debt]]*Table2[[#This Row],[Weight of Debt]])</f>
        <v>0.13117094513659644</v>
      </c>
      <c r="X35" s="33">
        <f>(Table2[[#This Row],[Cost of Equity (Weekly Beta)]]*Table2[[#This Row],[Weight of Equity]])+(Table2[[#This Row],[Cost of Debt]]*Table2[[#This Row],[Weight of Debt]])</f>
        <v>0.16264553945260279</v>
      </c>
      <c r="Y35" s="34">
        <f>(Table2[[#This Row],[Cost of Equity (Monthly Beta)]]*Table2[[#This Row],[Weight of Equity]])+(Table2[[#This Row],[Cost of Debt]]*Table2[[#This Row],[Weight of Debt]])</f>
        <v>0.14508640842725884</v>
      </c>
      <c r="Z35" t="b">
        <f>IF(Table2[[#This Row],[Sector]]="Financial Services",TRUE,FALSE)</f>
        <v>0</v>
      </c>
      <c r="AA35" t="b">
        <f>IF(Table2[[#This Row],[Market Capitalisation In(Cr)]]&gt;25000,TRUE,FALSE)</f>
        <v>0</v>
      </c>
    </row>
    <row r="36" spans="2:27" ht="14" customHeight="1">
      <c r="B36" s="37" t="s">
        <v>1593</v>
      </c>
      <c r="C36" s="38" t="str">
        <f>_xlfn.XLOOKUP(B36,stock_analysis[Stock],stock_analysis[Company_Name])</f>
        <v>Indogulf Cropsciences Limited</v>
      </c>
      <c r="D36" s="37" t="str">
        <f>_xlfn.XLOOKUP(B36,stock_analysis[Stock],stock_analysis[Sector])</f>
        <v>Basic Materials</v>
      </c>
      <c r="E36" s="37" t="str">
        <f>_xlfn.XLOOKUP($B36,stock_analysis[Stock],stock_analysis[Industry])</f>
        <v>Agricultural Inputs</v>
      </c>
      <c r="F36" s="2">
        <f>_xlfn.XLOOKUP($B36,stock_analysis[Stock],stock_analysis[Market_Cap_Cr])</f>
        <v>401.15627519999998</v>
      </c>
      <c r="G36" s="3">
        <f>Imputs!$C$2</f>
        <v>6.6699999999999995E-2</v>
      </c>
      <c r="H36" s="3">
        <f>Imputs!$C$3</f>
        <v>5.2299999999999999E-2</v>
      </c>
      <c r="I36" s="2">
        <f>_xlfn.XLOOKUP($B36,stock_analysis[Stock],stock_analysis[Beta_Daily])</f>
        <v>1.7710502449536505</v>
      </c>
      <c r="J36" s="2">
        <f>_xlfn.XLOOKUP($B36,stock_analysis[Stock],stock_analysis[Beta_Weekly])</f>
        <v>1.663582690692305</v>
      </c>
      <c r="K36" s="2">
        <f>_xlfn.XLOOKUP($B36,stock_analysis[Stock],stock_analysis[Beta_Monthly])</f>
        <v>1.5080775173601859</v>
      </c>
      <c r="L36" s="3">
        <f>G36+H36*I36</f>
        <v>0.15932592781107591</v>
      </c>
      <c r="M36" s="3">
        <f>J36*H36+G36</f>
        <v>0.15370537472320756</v>
      </c>
      <c r="N36" s="3">
        <f>K36*H36+G36</f>
        <v>0.14557245415793774</v>
      </c>
      <c r="O36" s="2">
        <f>_xlfn.XLOOKUP($B36,stock_analysis[Stock],stock_analysis[Interest_Coverage_Ratio])</f>
        <v>3.9171995143666538</v>
      </c>
      <c r="P36" s="3" cm="1">
        <f t="array" ref="P3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36" s="3" t="str" cm="1">
        <f t="array" ref="Q3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36" s="3">
        <f>Table2[[#This Row],[Default Spread]]+Table2[[#This Row],[Risk Free Rate]]</f>
        <v>8.0499999999999988E-2</v>
      </c>
      <c r="S36" s="2">
        <f>_xlfn.XLOOKUP($B36,stock_analysis[Stock],stock_analysis[Market_Cap_Cr])</f>
        <v>401.15627519999998</v>
      </c>
      <c r="T36" s="2">
        <f>_xlfn.XLOOKUP($B36,stock_analysis[Stock],stock_analysis[Total_Debt_Cr])</f>
        <v>207.50000639999999</v>
      </c>
      <c r="U36" s="3">
        <f>Table2[[#This Row],[Market Value of Equity]]/(Table2[[#This Row],[Market Value of Equity]]+Table2[[#This Row],[Market Value of Debt]])</f>
        <v>0.65908508188803028</v>
      </c>
      <c r="V36" s="3">
        <f>Table2[[#This Row],[Market Value of Debt]]/(Table2[[#This Row],[Market Value of Equity]]+Table2[[#This Row],[Market Value of Debt]])</f>
        <v>0.34091491811196978</v>
      </c>
      <c r="W36" s="32">
        <f>(Table2[[#This Row],[Cost of Equity (Daily Beta)]]*Table2[[#This Row],[Weight of Equity]])+(Table2[[#This Row],[Cost of Debt]]*Table2[[#This Row],[Weight of Debt]])</f>
        <v>0.13245299308626293</v>
      </c>
      <c r="X36" s="33">
        <f>(Table2[[#This Row],[Cost of Equity (Weekly Beta)]]*Table2[[#This Row],[Weight of Equity]])+(Table2[[#This Row],[Cost of Debt]]*Table2[[#This Row],[Weight of Debt]])</f>
        <v>0.12874857039408918</v>
      </c>
      <c r="Y36" s="34">
        <f>(Table2[[#This Row],[Cost of Equity (Monthly Beta)]]*Table2[[#This Row],[Weight of Equity]])+(Table2[[#This Row],[Cost of Debt]]*Table2[[#This Row],[Weight of Debt]])</f>
        <v>0.1233882837773395</v>
      </c>
      <c r="Z36" t="b">
        <f>IF(Table2[[#This Row],[Sector]]="Financial Services",TRUE,FALSE)</f>
        <v>0</v>
      </c>
      <c r="AA36" t="b">
        <f>IF(Table2[[#This Row],[Market Capitalisation In(Cr)]]&gt;25000,TRUE,FALSE)</f>
        <v>0</v>
      </c>
    </row>
    <row r="37" spans="2:27" ht="14" customHeight="1">
      <c r="B37" s="37" t="s">
        <v>3178</v>
      </c>
      <c r="C37" s="38" t="str">
        <f>_xlfn.XLOOKUP(B37,stock_analysis[Stock],stock_analysis[Company_Name])</f>
        <v>Sharda Cropchem Limited</v>
      </c>
      <c r="D37" s="37" t="str">
        <f>_xlfn.XLOOKUP(B37,stock_analysis[Stock],stock_analysis[Sector])</f>
        <v>Basic Materials</v>
      </c>
      <c r="E37" s="37" t="str">
        <f>_xlfn.XLOOKUP($B37,stock_analysis[Stock],stock_analysis[Industry])</f>
        <v>Agricultural Inputs</v>
      </c>
      <c r="F37" s="2">
        <f>_xlfn.XLOOKUP($B37,stock_analysis[Stock],stock_analysis[Market_Cap_Cr])</f>
        <v>9513.2753919999996</v>
      </c>
      <c r="G37" s="3">
        <f>Imputs!$C$2</f>
        <v>6.6699999999999995E-2</v>
      </c>
      <c r="H37" s="3">
        <f>Imputs!$C$3</f>
        <v>5.2299999999999999E-2</v>
      </c>
      <c r="I37" s="2">
        <f>_xlfn.XLOOKUP($B37,stock_analysis[Stock],stock_analysis[Beta_Daily])</f>
        <v>1.2599265869923759</v>
      </c>
      <c r="J37" s="2">
        <f>_xlfn.XLOOKUP($B37,stock_analysis[Stock],stock_analysis[Beta_Weekly])</f>
        <v>1.8702301189585988</v>
      </c>
      <c r="K37" s="2">
        <f>_xlfn.XLOOKUP($B37,stock_analysis[Stock],stock_analysis[Beta_Monthly])</f>
        <v>-1.6165330812392301E-2</v>
      </c>
      <c r="L37" s="3">
        <f>G37+H37*I37</f>
        <v>0.13259416049970124</v>
      </c>
      <c r="M37" s="3">
        <f>J37*H37+G37</f>
        <v>0.16451303522153471</v>
      </c>
      <c r="N37" s="3">
        <f>K37*H37+G37</f>
        <v>6.5854553198511884E-2</v>
      </c>
      <c r="O37" s="2">
        <f>_xlfn.XLOOKUP($B37,stock_analysis[Stock],stock_analysis[Interest_Coverage_Ratio])</f>
        <v>180.67369520824428</v>
      </c>
      <c r="P37" s="3" cm="1">
        <f t="array" ref="P3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7" s="3" t="str" cm="1">
        <f t="array" ref="Q3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7" s="3">
        <f>Table2[[#This Row],[Default Spread]]+Table2[[#This Row],[Risk Free Rate]]</f>
        <v>7.0699999999999999E-2</v>
      </c>
      <c r="S37" s="2">
        <f>_xlfn.XLOOKUP($B37,stock_analysis[Stock],stock_analysis[Market_Cap_Cr])</f>
        <v>9513.2753919999996</v>
      </c>
      <c r="T37" s="2">
        <f>_xlfn.XLOOKUP($B37,stock_analysis[Stock],stock_analysis[Total_Debt_Cr])</f>
        <v>3.9571999999999998</v>
      </c>
      <c r="U37" s="3">
        <f>Table2[[#This Row],[Market Value of Equity]]/(Table2[[#This Row],[Market Value of Equity]]+Table2[[#This Row],[Market Value of Debt]])</f>
        <v>0.99958420686247307</v>
      </c>
      <c r="V37" s="3">
        <f>Table2[[#This Row],[Market Value of Debt]]/(Table2[[#This Row],[Market Value of Equity]]+Table2[[#This Row],[Market Value of Debt]])</f>
        <v>4.1579313752680003E-4</v>
      </c>
      <c r="W37" s="32">
        <f>(Table2[[#This Row],[Cost of Equity (Daily Beta)]]*Table2[[#This Row],[Weight of Equity]])+(Table2[[#This Row],[Cost of Debt]]*Table2[[#This Row],[Weight of Debt]])</f>
        <v>0.13256842533251248</v>
      </c>
      <c r="X37" s="33">
        <f>(Table2[[#This Row],[Cost of Equity (Weekly Beta)]]*Table2[[#This Row],[Weight of Equity]])+(Table2[[#This Row],[Cost of Debt]]*Table2[[#This Row],[Weight of Debt]])</f>
        <v>0.16447402840527903</v>
      </c>
      <c r="Y37" s="34">
        <f>(Table2[[#This Row],[Cost of Equity (Monthly Beta)]]*Table2[[#This Row],[Weight of Equity]])+(Table2[[#This Row],[Cost of Debt]]*Table2[[#This Row],[Weight of Debt]])</f>
        <v>6.5856567902040183E-2</v>
      </c>
      <c r="Z37" t="b">
        <f>IF(Table2[[#This Row],[Sector]]="Financial Services",TRUE,FALSE)</f>
        <v>0</v>
      </c>
      <c r="AA37" t="b">
        <f>IF(Table2[[#This Row],[Market Capitalisation In(Cr)]]&gt;25000,TRUE,FALSE)</f>
        <v>0</v>
      </c>
    </row>
    <row r="38" spans="2:27" ht="14" customHeight="1">
      <c r="B38" s="37" t="s">
        <v>2888</v>
      </c>
      <c r="C38" s="38" t="str">
        <f>_xlfn.XLOOKUP(B38,stock_analysis[Stock],stock_analysis[Company_Name])</f>
        <v>Rashtriya Chemicals and Fertilizers Limited</v>
      </c>
      <c r="D38" s="37" t="str">
        <f>_xlfn.XLOOKUP(B38,stock_analysis[Stock],stock_analysis[Sector])</f>
        <v>Basic Materials</v>
      </c>
      <c r="E38" s="37" t="str">
        <f>_xlfn.XLOOKUP($B38,stock_analysis[Stock],stock_analysis[Industry])</f>
        <v>Agricultural Inputs</v>
      </c>
      <c r="F38" s="2">
        <f>_xlfn.XLOOKUP($B38,stock_analysis[Stock],stock_analysis[Market_Cap_Cr])</f>
        <v>6175.5969536000002</v>
      </c>
      <c r="G38" s="3">
        <f>Imputs!$C$2</f>
        <v>6.6699999999999995E-2</v>
      </c>
      <c r="H38" s="3">
        <f>Imputs!$C$3</f>
        <v>5.2299999999999999E-2</v>
      </c>
      <c r="I38" s="2">
        <f>_xlfn.XLOOKUP($B38,stock_analysis[Stock],stock_analysis[Beta_Daily])</f>
        <v>1.5502812700758242</v>
      </c>
      <c r="J38" s="2">
        <f>_xlfn.XLOOKUP($B38,stock_analysis[Stock],stock_analysis[Beta_Weekly])</f>
        <v>1.9275536426506936</v>
      </c>
      <c r="K38" s="2">
        <f>_xlfn.XLOOKUP($B38,stock_analysis[Stock],stock_analysis[Beta_Monthly])</f>
        <v>1.7799849109679915</v>
      </c>
      <c r="L38" s="3">
        <f>G38+H38*I38</f>
        <v>0.1477797104249656</v>
      </c>
      <c r="M38" s="3">
        <f>J38*H38+G38</f>
        <v>0.16751105551063128</v>
      </c>
      <c r="N38" s="3">
        <f>K38*H38+G38</f>
        <v>0.15979321084362597</v>
      </c>
      <c r="O38" s="2">
        <f>_xlfn.XLOOKUP($B38,stock_analysis[Stock],stock_analysis[Interest_Coverage_Ratio])</f>
        <v>2.4403158587409521</v>
      </c>
      <c r="P38" s="3" cm="1">
        <f t="array" ref="P3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38" s="3" t="str" cm="1">
        <f t="array" ref="Q3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38" s="3">
        <f>Table2[[#This Row],[Default Spread]]+Table2[[#This Row],[Risk Free Rate]]</f>
        <v>9.8799999999999999E-2</v>
      </c>
      <c r="S38" s="2">
        <f>_xlfn.XLOOKUP($B38,stock_analysis[Stock],stock_analysis[Market_Cap_Cr])</f>
        <v>6175.5969536000002</v>
      </c>
      <c r="T38" s="2">
        <f>_xlfn.XLOOKUP($B38,stock_analysis[Stock],stock_analysis[Total_Debt_Cr])</f>
        <v>2778.0599808000002</v>
      </c>
      <c r="U38" s="3">
        <f>Table2[[#This Row],[Market Value of Equity]]/(Table2[[#This Row],[Market Value of Equity]]+Table2[[#This Row],[Market Value of Debt]])</f>
        <v>0.68972901227355743</v>
      </c>
      <c r="V38" s="3">
        <f>Table2[[#This Row],[Market Value of Debt]]/(Table2[[#This Row],[Market Value of Equity]]+Table2[[#This Row],[Market Value of Debt]])</f>
        <v>0.31027098772644263</v>
      </c>
      <c r="W38" s="32">
        <f>(Table2[[#This Row],[Cost of Equity (Daily Beta)]]*Table2[[#This Row],[Weight of Equity]])+(Table2[[#This Row],[Cost of Debt]]*Table2[[#This Row],[Weight of Debt]])</f>
        <v>0.13258272729285639</v>
      </c>
      <c r="X38" s="33">
        <f>(Table2[[#This Row],[Cost of Equity (Weekly Beta)]]*Table2[[#This Row],[Weight of Equity]])+(Table2[[#This Row],[Cost of Debt]]*Table2[[#This Row],[Weight of Debt]])</f>
        <v>0.1461920084496213</v>
      </c>
      <c r="Y38" s="34">
        <f>(Table2[[#This Row],[Cost of Equity (Monthly Beta)]]*Table2[[#This Row],[Weight of Equity]])+(Table2[[#This Row],[Cost of Debt]]*Table2[[#This Row],[Weight of Debt]])</f>
        <v>0.14086878707056696</v>
      </c>
      <c r="Z38" t="b">
        <f>IF(Table2[[#This Row],[Sector]]="Financial Services",TRUE,FALSE)</f>
        <v>0</v>
      </c>
      <c r="AA38" t="b">
        <f>IF(Table2[[#This Row],[Market Capitalisation In(Cr)]]&gt;25000,TRUE,FALSE)</f>
        <v>0</v>
      </c>
    </row>
    <row r="39" spans="2:27" ht="14" customHeight="1">
      <c r="B39" s="37" t="s">
        <v>2858</v>
      </c>
      <c r="C39" s="38" t="str">
        <f>_xlfn.XLOOKUP(B39,stock_analysis[Stock],stock_analysis[Company_Name])</f>
        <v>Rama Phosphates Limited</v>
      </c>
      <c r="D39" s="37" t="str">
        <f>_xlfn.XLOOKUP(B39,stock_analysis[Stock],stock_analysis[Sector])</f>
        <v>Basic Materials</v>
      </c>
      <c r="E39" s="37" t="str">
        <f>_xlfn.XLOOKUP($B39,stock_analysis[Stock],stock_analysis[Industry])</f>
        <v>Agricultural Inputs</v>
      </c>
      <c r="F39" s="2">
        <f>_xlfn.XLOOKUP($B39,stock_analysis[Stock],stock_analysis[Market_Cap_Cr])</f>
        <v>420.87380480000002</v>
      </c>
      <c r="G39" s="3">
        <f>Imputs!$C$2</f>
        <v>6.6699999999999995E-2</v>
      </c>
      <c r="H39" s="3">
        <f>Imputs!$C$3</f>
        <v>5.2299999999999999E-2</v>
      </c>
      <c r="I39" s="2">
        <f>_xlfn.XLOOKUP($B39,stock_analysis[Stock],stock_analysis[Beta_Daily])</f>
        <v>1.4951467390654882</v>
      </c>
      <c r="J39" s="2">
        <f>_xlfn.XLOOKUP($B39,stock_analysis[Stock],stock_analysis[Beta_Weekly])</f>
        <v>1.4595866122189467</v>
      </c>
      <c r="K39" s="2">
        <f>_xlfn.XLOOKUP($B39,stock_analysis[Stock],stock_analysis[Beta_Monthly])</f>
        <v>1.2380301266841442</v>
      </c>
      <c r="L39" s="3">
        <f>G39+H39*I39</f>
        <v>0.14489617445312503</v>
      </c>
      <c r="M39" s="3">
        <f>J39*H39+G39</f>
        <v>0.1430363798190509</v>
      </c>
      <c r="N39" s="3">
        <f>K39*H39+G39</f>
        <v>0.13144897562558072</v>
      </c>
      <c r="O39" s="2">
        <f>_xlfn.XLOOKUP($B39,stock_analysis[Stock],stock_analysis[Interest_Coverage_Ratio])</f>
        <v>3.2694418299028576</v>
      </c>
      <c r="P39" s="3" cm="1">
        <f t="array" ref="P3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39" s="3" t="str" cm="1">
        <f t="array" ref="Q3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39" s="3">
        <f>Table2[[#This Row],[Default Spread]]+Table2[[#This Row],[Risk Free Rate]]</f>
        <v>8.5099999999999995E-2</v>
      </c>
      <c r="S39" s="2">
        <f>_xlfn.XLOOKUP($B39,stock_analysis[Stock],stock_analysis[Market_Cap_Cr])</f>
        <v>420.87380480000002</v>
      </c>
      <c r="T39" s="2">
        <f>_xlfn.XLOOKUP($B39,stock_analysis[Stock],stock_analysis[Total_Debt_Cr])</f>
        <v>103.1056</v>
      </c>
      <c r="U39" s="3">
        <f>Table2[[#This Row],[Market Value of Equity]]/(Table2[[#This Row],[Market Value of Equity]]+Table2[[#This Row],[Market Value of Debt]])</f>
        <v>0.80322585381126799</v>
      </c>
      <c r="V39" s="3">
        <f>Table2[[#This Row],[Market Value of Debt]]/(Table2[[#This Row],[Market Value of Equity]]+Table2[[#This Row],[Market Value of Debt]])</f>
        <v>0.19677414618873201</v>
      </c>
      <c r="W39" s="32">
        <f>(Table2[[#This Row],[Cost of Equity (Daily Beta)]]*Table2[[#This Row],[Weight of Equity]])+(Table2[[#This Row],[Cost of Debt]]*Table2[[#This Row],[Weight of Debt]])</f>
        <v>0.13312983327975889</v>
      </c>
      <c r="X39" s="33">
        <f>(Table2[[#This Row],[Cost of Equity (Weekly Beta)]]*Table2[[#This Row],[Weight of Equity]])+(Table2[[#This Row],[Cost of Debt]]*Table2[[#This Row],[Weight of Debt]])</f>
        <v>0.13163599814689109</v>
      </c>
      <c r="Y39" s="34">
        <f>(Table2[[#This Row],[Cost of Equity (Monthly Beta)]]*Table2[[#This Row],[Weight of Equity]])+(Table2[[#This Row],[Cost of Debt]]*Table2[[#This Row],[Weight of Debt]])</f>
        <v>0.12232869552013471</v>
      </c>
      <c r="Z39" t="b">
        <f>IF(Table2[[#This Row],[Sector]]="Financial Services",TRUE,FALSE)</f>
        <v>0</v>
      </c>
      <c r="AA39" t="b">
        <f>IF(Table2[[#This Row],[Market Capitalisation In(Cr)]]&gt;25000,TRUE,FALSE)</f>
        <v>0</v>
      </c>
    </row>
    <row r="40" spans="2:27" ht="14" customHeight="1">
      <c r="B40" s="37" t="s">
        <v>572</v>
      </c>
      <c r="C40" s="38" t="str">
        <f>_xlfn.XLOOKUP(B40,stock_analysis[Stock],stock_analysis[Company_Name])</f>
        <v>Bharat Rasayan Limited</v>
      </c>
      <c r="D40" s="37" t="str">
        <f>_xlfn.XLOOKUP(B40,stock_analysis[Stock],stock_analysis[Sector])</f>
        <v>Basic Materials</v>
      </c>
      <c r="E40" s="37" t="str">
        <f>_xlfn.XLOOKUP($B40,stock_analysis[Stock],stock_analysis[Industry])</f>
        <v>Agricultural Inputs</v>
      </c>
      <c r="F40" s="2">
        <f>_xlfn.XLOOKUP($B40,stock_analysis[Stock],stock_analysis[Market_Cap_Cr])</f>
        <v>2318.6395136000001</v>
      </c>
      <c r="G40" s="3">
        <f>Imputs!$C$2</f>
        <v>6.6699999999999995E-2</v>
      </c>
      <c r="H40" s="3">
        <f>Imputs!$C$3</f>
        <v>5.2299999999999999E-2</v>
      </c>
      <c r="I40" s="2">
        <f>_xlfn.XLOOKUP($B40,stock_analysis[Stock],stock_analysis[Beta_Daily])</f>
        <v>1.3562783806420506</v>
      </c>
      <c r="J40" s="2">
        <f>_xlfn.XLOOKUP($B40,stock_analysis[Stock],stock_analysis[Beta_Weekly])</f>
        <v>0.67661511972567911</v>
      </c>
      <c r="K40" s="2">
        <f>_xlfn.XLOOKUP($B40,stock_analysis[Stock],stock_analysis[Beta_Monthly])</f>
        <v>0.78571421563112753</v>
      </c>
      <c r="L40" s="3">
        <f>G40+H40*I40</f>
        <v>0.13763335930757925</v>
      </c>
      <c r="M40" s="3">
        <f>J40*H40+G40</f>
        <v>0.10208697076165302</v>
      </c>
      <c r="N40" s="3">
        <f>K40*H40+G40</f>
        <v>0.10779285347750797</v>
      </c>
      <c r="O40" s="2">
        <f>_xlfn.XLOOKUP($B40,stock_analysis[Stock],stock_analysis[Interest_Coverage_Ratio])</f>
        <v>40.23441840737992</v>
      </c>
      <c r="P40" s="3" cm="1">
        <f t="array" ref="P4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0" s="3" t="str" cm="1">
        <f t="array" ref="Q4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0" s="3">
        <f>Table2[[#This Row],[Default Spread]]+Table2[[#This Row],[Risk Free Rate]]</f>
        <v>7.0699999999999999E-2</v>
      </c>
      <c r="S40" s="2">
        <f>_xlfn.XLOOKUP($B40,stock_analysis[Stock],stock_analysis[Market_Cap_Cr])</f>
        <v>2318.6395136000001</v>
      </c>
      <c r="T40" s="2">
        <f>_xlfn.XLOOKUP($B40,stock_analysis[Stock],stock_analysis[Total_Debt_Cr])</f>
        <v>90.441203200000004</v>
      </c>
      <c r="U40" s="3">
        <f>Table2[[#This Row],[Market Value of Equity]]/(Table2[[#This Row],[Market Value of Equity]]+Table2[[#This Row],[Market Value of Debt]])</f>
        <v>0.96245820965262896</v>
      </c>
      <c r="V40" s="3">
        <f>Table2[[#This Row],[Market Value of Debt]]/(Table2[[#This Row],[Market Value of Equity]]+Table2[[#This Row],[Market Value of Debt]])</f>
        <v>3.7541790347371061E-2</v>
      </c>
      <c r="W40" s="32">
        <f>(Table2[[#This Row],[Cost of Equity (Daily Beta)]]*Table2[[#This Row],[Weight of Equity]])+(Table2[[#This Row],[Cost of Debt]]*Table2[[#This Row],[Weight of Debt]])</f>
        <v>0.13512056116520885</v>
      </c>
      <c r="X40" s="33">
        <f>(Table2[[#This Row],[Cost of Equity (Weekly Beta)]]*Table2[[#This Row],[Weight of Equity]])+(Table2[[#This Row],[Cost of Debt]]*Table2[[#This Row],[Weight of Debt]])</f>
        <v>0.10090864768567998</v>
      </c>
      <c r="Y40" s="34">
        <f>(Table2[[#This Row],[Cost of Equity (Monthly Beta)]]*Table2[[#This Row],[Weight of Equity]])+(Table2[[#This Row],[Cost of Debt]]*Table2[[#This Row],[Weight of Debt]])</f>
        <v>0.10640032134886962</v>
      </c>
      <c r="Z40" t="b">
        <f>IF(Table2[[#This Row],[Sector]]="Financial Services",TRUE,FALSE)</f>
        <v>0</v>
      </c>
      <c r="AA40" t="b">
        <f>IF(Table2[[#This Row],[Market Capitalisation In(Cr)]]&gt;25000,TRUE,FALSE)</f>
        <v>0</v>
      </c>
    </row>
    <row r="41" spans="2:27" ht="14" customHeight="1">
      <c r="B41" s="37" t="s">
        <v>326</v>
      </c>
      <c r="C41" s="38" t="str">
        <f>_xlfn.XLOOKUP(B41,stock_analysis[Stock],stock_analysis[Company_Name])</f>
        <v>Aries Agro Limited</v>
      </c>
      <c r="D41" s="37" t="str">
        <f>_xlfn.XLOOKUP(B41,stock_analysis[Stock],stock_analysis[Sector])</f>
        <v>Basic Materials</v>
      </c>
      <c r="E41" s="37" t="str">
        <f>_xlfn.XLOOKUP($B41,stock_analysis[Stock],stock_analysis[Industry])</f>
        <v>Agricultural Inputs</v>
      </c>
      <c r="F41" s="2">
        <f>_xlfn.XLOOKUP($B41,stock_analysis[Stock],stock_analysis[Market_Cap_Cr])</f>
        <v>447.41427199999998</v>
      </c>
      <c r="G41" s="3">
        <f>Imputs!$C$2</f>
        <v>6.6699999999999995E-2</v>
      </c>
      <c r="H41" s="3">
        <f>Imputs!$C$3</f>
        <v>5.2299999999999999E-2</v>
      </c>
      <c r="I41" s="2">
        <f>_xlfn.XLOOKUP($B41,stock_analysis[Stock],stock_analysis[Beta_Daily])</f>
        <v>1.4773326157205933</v>
      </c>
      <c r="J41" s="2">
        <f>_xlfn.XLOOKUP($B41,stock_analysis[Stock],stock_analysis[Beta_Weekly])</f>
        <v>1.7005694400117048</v>
      </c>
      <c r="K41" s="2">
        <f>_xlfn.XLOOKUP($B41,stock_analysis[Stock],stock_analysis[Beta_Monthly])</f>
        <v>0.74395203459037695</v>
      </c>
      <c r="L41" s="3">
        <f>G41+H41*I41</f>
        <v>0.14396449580218701</v>
      </c>
      <c r="M41" s="3">
        <f>J41*H41+G41</f>
        <v>0.15563978171261217</v>
      </c>
      <c r="N41" s="3">
        <f>K41*H41+G41</f>
        <v>0.10560869140907671</v>
      </c>
      <c r="O41" s="2">
        <f>_xlfn.XLOOKUP($B41,stock_analysis[Stock],stock_analysis[Interest_Coverage_Ratio])</f>
        <v>3.5565916565392435</v>
      </c>
      <c r="P41" s="3" cm="1">
        <f t="array" ref="P4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41" s="3" t="str" cm="1">
        <f t="array" ref="Q4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41" s="3">
        <f>Table2[[#This Row],[Default Spread]]+Table2[[#This Row],[Risk Free Rate]]</f>
        <v>8.0499999999999988E-2</v>
      </c>
      <c r="S41" s="2">
        <f>_xlfn.XLOOKUP($B41,stock_analysis[Stock],stock_analysis[Market_Cap_Cr])</f>
        <v>447.41427199999998</v>
      </c>
      <c r="T41" s="2">
        <f>_xlfn.XLOOKUP($B41,stock_analysis[Stock],stock_analysis[Total_Debt_Cr])</f>
        <v>66.858803199999997</v>
      </c>
      <c r="U41" s="3">
        <f>Table2[[#This Row],[Market Value of Equity]]/(Table2[[#This Row],[Market Value of Equity]]+Table2[[#This Row],[Market Value of Debt]])</f>
        <v>0.86999357651769205</v>
      </c>
      <c r="V41" s="3">
        <f>Table2[[#This Row],[Market Value of Debt]]/(Table2[[#This Row],[Market Value of Equity]]+Table2[[#This Row],[Market Value of Debt]])</f>
        <v>0.13000642348230795</v>
      </c>
      <c r="W41" s="32">
        <f>(Table2[[#This Row],[Cost of Equity (Daily Beta)]]*Table2[[#This Row],[Weight of Equity]])+(Table2[[#This Row],[Cost of Debt]]*Table2[[#This Row],[Weight of Debt]])</f>
        <v>0.13571370368483673</v>
      </c>
      <c r="X41" s="33">
        <f>(Table2[[#This Row],[Cost of Equity (Weekly Beta)]]*Table2[[#This Row],[Weight of Equity]])+(Table2[[#This Row],[Cost of Debt]]*Table2[[#This Row],[Weight of Debt]])</f>
        <v>0.14587112743091413</v>
      </c>
      <c r="Y41" s="34">
        <f>(Table2[[#This Row],[Cost of Equity (Monthly Beta)]]*Table2[[#This Row],[Weight of Equity]])+(Table2[[#This Row],[Cost of Debt]]*Table2[[#This Row],[Weight of Debt]])</f>
        <v>0.10234440024066169</v>
      </c>
      <c r="Z41" t="b">
        <f>IF(Table2[[#This Row],[Sector]]="Financial Services",TRUE,FALSE)</f>
        <v>0</v>
      </c>
      <c r="AA41" t="b">
        <f>IF(Table2[[#This Row],[Market Capitalisation In(Cr)]]&gt;25000,TRUE,FALSE)</f>
        <v>0</v>
      </c>
    </row>
    <row r="42" spans="2:27" ht="14" customHeight="1">
      <c r="B42" s="37" t="s">
        <v>1709</v>
      </c>
      <c r="C42" s="38" t="str">
        <f>_xlfn.XLOOKUP(B42,stock_analysis[Stock],stock_analysis[Company_Name])</f>
        <v>India Pesticides Limited</v>
      </c>
      <c r="D42" s="37" t="str">
        <f>_xlfn.XLOOKUP(B42,stock_analysis[Stock],stock_analysis[Sector])</f>
        <v>Basic Materials</v>
      </c>
      <c r="E42" s="37" t="str">
        <f>_xlfn.XLOOKUP($B42,stock_analysis[Stock],stock_analysis[Industry])</f>
        <v>Agricultural Inputs</v>
      </c>
      <c r="F42" s="2">
        <f>_xlfn.XLOOKUP($B42,stock_analysis[Stock],stock_analysis[Market_Cap_Cr])</f>
        <v>1783.8045184</v>
      </c>
      <c r="G42" s="3">
        <f>Imputs!$C$2</f>
        <v>6.6699999999999995E-2</v>
      </c>
      <c r="H42" s="3">
        <f>Imputs!$C$3</f>
        <v>5.2299999999999999E-2</v>
      </c>
      <c r="I42" s="2">
        <f>_xlfn.XLOOKUP($B42,stock_analysis[Stock],stock_analysis[Beta_Daily])</f>
        <v>1.6012002595924304</v>
      </c>
      <c r="J42" s="2">
        <f>_xlfn.XLOOKUP($B42,stock_analysis[Stock],stock_analysis[Beta_Weekly])</f>
        <v>2.147005771067148</v>
      </c>
      <c r="K42" s="2">
        <f>_xlfn.XLOOKUP($B42,stock_analysis[Stock],stock_analysis[Beta_Monthly])</f>
        <v>1.1759842649956189</v>
      </c>
      <c r="L42" s="3">
        <f>G42+H42*I42</f>
        <v>0.15044277357668412</v>
      </c>
      <c r="M42" s="3">
        <f>J42*H42+G42</f>
        <v>0.17898840182681183</v>
      </c>
      <c r="N42" s="3">
        <f>K42*H42+G42</f>
        <v>0.12820397705927086</v>
      </c>
      <c r="O42" s="2">
        <f>_xlfn.XLOOKUP($B42,stock_analysis[Stock],stock_analysis[Interest_Coverage_Ratio])</f>
        <v>28.842500000000001</v>
      </c>
      <c r="P42" s="3" cm="1">
        <f t="array" ref="P4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2" s="3" t="str" cm="1">
        <f t="array" ref="Q4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2" s="3">
        <f>Table2[[#This Row],[Default Spread]]+Table2[[#This Row],[Risk Free Rate]]</f>
        <v>7.0699999999999999E-2</v>
      </c>
      <c r="S42" s="2">
        <f>_xlfn.XLOOKUP($B42,stock_analysis[Stock],stock_analysis[Market_Cap_Cr])</f>
        <v>1783.8045184</v>
      </c>
      <c r="T42" s="2">
        <f>_xlfn.XLOOKUP($B42,stock_analysis[Stock],stock_analysis[Total_Debt_Cr])</f>
        <v>47.66</v>
      </c>
      <c r="U42" s="3">
        <f>Table2[[#This Row],[Market Value of Equity]]/(Table2[[#This Row],[Market Value of Equity]]+Table2[[#This Row],[Market Value of Debt]])</f>
        <v>0.97397710983686614</v>
      </c>
      <c r="V42" s="3">
        <f>Table2[[#This Row],[Market Value of Debt]]/(Table2[[#This Row],[Market Value of Equity]]+Table2[[#This Row],[Market Value of Debt]])</f>
        <v>2.6022890163133829E-2</v>
      </c>
      <c r="W42" s="32">
        <f>(Table2[[#This Row],[Cost of Equity (Daily Beta)]]*Table2[[#This Row],[Weight of Equity]])+(Table2[[#This Row],[Cost of Debt]]*Table2[[#This Row],[Weight of Debt]])</f>
        <v>0.14836763613859441</v>
      </c>
      <c r="X42" s="33">
        <f>(Table2[[#This Row],[Cost of Equity (Weekly Beta)]]*Table2[[#This Row],[Weight of Equity]])+(Table2[[#This Row],[Cost of Debt]]*Table2[[#This Row],[Weight of Debt]])</f>
        <v>0.17617042464013141</v>
      </c>
      <c r="Y42" s="34">
        <f>(Table2[[#This Row],[Cost of Equity (Monthly Beta)]]*Table2[[#This Row],[Weight of Equity]])+(Table2[[#This Row],[Cost of Debt]]*Table2[[#This Row],[Weight of Debt]])</f>
        <v>0.12670755738031408</v>
      </c>
      <c r="Z42" t="b">
        <f>IF(Table2[[#This Row],[Sector]]="Financial Services",TRUE,FALSE)</f>
        <v>0</v>
      </c>
      <c r="AA42" t="b">
        <f>IF(Table2[[#This Row],[Market Capitalisation In(Cr)]]&gt;25000,TRUE,FALSE)</f>
        <v>0</v>
      </c>
    </row>
    <row r="43" spans="2:27" ht="14" customHeight="1">
      <c r="B43" s="37" t="s">
        <v>1152</v>
      </c>
      <c r="C43" s="38" t="str">
        <f>_xlfn.XLOOKUP(B43,stock_analysis[Stock],stock_analysis[Company_Name])</f>
        <v>Fertilizers and Chemicals Travancore Limited</v>
      </c>
      <c r="D43" s="37" t="str">
        <f>_xlfn.XLOOKUP(B43,stock_analysis[Stock],stock_analysis[Sector])</f>
        <v>Basic Materials</v>
      </c>
      <c r="E43" s="37" t="str">
        <f>_xlfn.XLOOKUP($B43,stock_analysis[Stock],stock_analysis[Industry])</f>
        <v>Agricultural Inputs</v>
      </c>
      <c r="F43" s="2">
        <f>_xlfn.XLOOKUP($B43,stock_analysis[Stock],stock_analysis[Market_Cap_Cr])</f>
        <v>43366.767001599997</v>
      </c>
      <c r="G43" s="3">
        <f>Imputs!$C$2</f>
        <v>6.6699999999999995E-2</v>
      </c>
      <c r="H43" s="3">
        <f>Imputs!$C$3</f>
        <v>5.2299999999999999E-2</v>
      </c>
      <c r="I43" s="2">
        <f>_xlfn.XLOOKUP($B43,stock_analysis[Stock],stock_analysis[Beta_Daily])</f>
        <v>1.5580902438156317</v>
      </c>
      <c r="J43" s="2">
        <f>_xlfn.XLOOKUP($B43,stock_analysis[Stock],stock_analysis[Beta_Weekly])</f>
        <v>2.0171623356714696</v>
      </c>
      <c r="K43" s="2">
        <f>_xlfn.XLOOKUP($B43,stock_analysis[Stock],stock_analysis[Beta_Monthly])</f>
        <v>1.3089274806199449</v>
      </c>
      <c r="L43" s="3">
        <f>G43+H43*I43</f>
        <v>0.14818811975155755</v>
      </c>
      <c r="M43" s="3">
        <f>J43*H43+G43</f>
        <v>0.17219759015561786</v>
      </c>
      <c r="N43" s="3">
        <f>K43*H43+G43</f>
        <v>0.1351569072364231</v>
      </c>
      <c r="O43" s="2">
        <f>_xlfn.XLOOKUP($B43,stock_analysis[Stock],stock_analysis[Interest_Coverage_Ratio])</f>
        <v>1.2215048560296338</v>
      </c>
      <c r="P43" s="3" cm="1">
        <f t="array" ref="P4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43" s="3" t="str" cm="1">
        <f t="array" ref="Q4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43" s="3">
        <f>Table2[[#This Row],[Default Spread]]+Table2[[#This Row],[Risk Free Rate]]</f>
        <v>0.1552</v>
      </c>
      <c r="S43" s="2">
        <f>_xlfn.XLOOKUP($B43,stock_analysis[Stock],stock_analysis[Market_Cap_Cr])</f>
        <v>43366.767001599997</v>
      </c>
      <c r="T43" s="2">
        <f>_xlfn.XLOOKUP($B43,stock_analysis[Stock],stock_analysis[Total_Debt_Cr])</f>
        <v>3836.5233152000001</v>
      </c>
      <c r="U43" s="3">
        <f>Table2[[#This Row],[Market Value of Equity]]/(Table2[[#This Row],[Market Value of Equity]]+Table2[[#This Row],[Market Value of Debt]])</f>
        <v>0.91872339217347831</v>
      </c>
      <c r="V43" s="3">
        <f>Table2[[#This Row],[Market Value of Debt]]/(Table2[[#This Row],[Market Value of Equity]]+Table2[[#This Row],[Market Value of Debt]])</f>
        <v>8.1276607826521644E-2</v>
      </c>
      <c r="W43" s="32">
        <f>(Table2[[#This Row],[Cost of Equity (Daily Beta)]]*Table2[[#This Row],[Weight of Equity]])+(Table2[[#This Row],[Cost of Debt]]*Table2[[#This Row],[Weight of Debt]])</f>
        <v>0.14875802159263674</v>
      </c>
      <c r="X43" s="33">
        <f>(Table2[[#This Row],[Cost of Equity (Weekly Beta)]]*Table2[[#This Row],[Weight of Equity]])+(Table2[[#This Row],[Cost of Debt]]*Table2[[#This Row],[Weight of Debt]])</f>
        <v>0.17081608368654377</v>
      </c>
      <c r="Y43" s="34">
        <f>(Table2[[#This Row],[Cost of Equity (Monthly Beta)]]*Table2[[#This Row],[Weight of Equity]])+(Table2[[#This Row],[Cost of Debt]]*Table2[[#This Row],[Weight of Debt]])</f>
        <v>0.13678594182659892</v>
      </c>
      <c r="Z43" t="b">
        <f>IF(Table2[[#This Row],[Sector]]="Financial Services",TRUE,FALSE)</f>
        <v>0</v>
      </c>
      <c r="AA43" t="b">
        <f>IF(Table2[[#This Row],[Market Capitalisation In(Cr)]]&gt;25000,TRUE,FALSE)</f>
        <v>1</v>
      </c>
    </row>
    <row r="44" spans="2:27" ht="14" customHeight="1">
      <c r="B44" s="37" t="s">
        <v>2304</v>
      </c>
      <c r="C44" s="38" t="str">
        <f>_xlfn.XLOOKUP(B44,stock_analysis[Stock],stock_analysis[Company_Name])</f>
        <v>Meghmani Organics Limited</v>
      </c>
      <c r="D44" s="37" t="str">
        <f>_xlfn.XLOOKUP(B44,stock_analysis[Stock],stock_analysis[Sector])</f>
        <v>Basic Materials</v>
      </c>
      <c r="E44" s="37" t="str">
        <f>_xlfn.XLOOKUP($B44,stock_analysis[Stock],stock_analysis[Industry])</f>
        <v>Agricultural Inputs</v>
      </c>
      <c r="F44" s="2">
        <f>_xlfn.XLOOKUP($B44,stock_analysis[Stock],stock_analysis[Market_Cap_Cr])</f>
        <v>1233.8077696</v>
      </c>
      <c r="G44" s="3">
        <f>Imputs!$C$2</f>
        <v>6.6699999999999995E-2</v>
      </c>
      <c r="H44" s="3">
        <f>Imputs!$C$3</f>
        <v>5.2299999999999999E-2</v>
      </c>
      <c r="I44" s="2">
        <f>_xlfn.XLOOKUP($B44,stock_analysis[Stock],stock_analysis[Beta_Daily])</f>
        <v>1.5342377779176286</v>
      </c>
      <c r="J44" s="2">
        <f>_xlfn.XLOOKUP($B44,stock_analysis[Stock],stock_analysis[Beta_Weekly])</f>
        <v>1.3688669650452834</v>
      </c>
      <c r="K44" s="2">
        <f>_xlfn.XLOOKUP($B44,stock_analysis[Stock],stock_analysis[Beta_Monthly])</f>
        <v>1.0398451410417251</v>
      </c>
      <c r="L44" s="3">
        <f>G44+H44*I44</f>
        <v>0.14694063578509198</v>
      </c>
      <c r="M44" s="3">
        <f>J44*H44+G44</f>
        <v>0.1382917422718683</v>
      </c>
      <c r="N44" s="3">
        <f>K44*H44+G44</f>
        <v>0.12108390087648221</v>
      </c>
      <c r="O44" s="2">
        <f>_xlfn.XLOOKUP($B44,stock_analysis[Stock],stock_analysis[Interest_Coverage_Ratio])</f>
        <v>1.2049390357388643</v>
      </c>
      <c r="P44" s="3" cm="1">
        <f t="array" ref="P4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44" s="3" t="str" cm="1">
        <f t="array" ref="Q4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44" s="3">
        <f>Table2[[#This Row],[Default Spread]]+Table2[[#This Row],[Risk Free Rate]]</f>
        <v>0.19279999999999997</v>
      </c>
      <c r="S44" s="2">
        <f>_xlfn.XLOOKUP($B44,stock_analysis[Stock],stock_analysis[Market_Cap_Cr])</f>
        <v>1233.8077696</v>
      </c>
      <c r="T44" s="2">
        <f>_xlfn.XLOOKUP($B44,stock_analysis[Stock],stock_analysis[Total_Debt_Cr])</f>
        <v>840.7808</v>
      </c>
      <c r="U44" s="3">
        <f>Table2[[#This Row],[Market Value of Equity]]/(Table2[[#This Row],[Market Value of Equity]]+Table2[[#This Row],[Market Value of Debt]])</f>
        <v>0.59472407574186603</v>
      </c>
      <c r="V44" s="3">
        <f>Table2[[#This Row],[Market Value of Debt]]/(Table2[[#This Row],[Market Value of Equity]]+Table2[[#This Row],[Market Value of Debt]])</f>
        <v>0.40527592425813391</v>
      </c>
      <c r="W44" s="32">
        <f>(Table2[[#This Row],[Cost of Equity (Daily Beta)]]*Table2[[#This Row],[Weight of Equity]])+(Table2[[#This Row],[Cost of Debt]]*Table2[[#This Row],[Weight of Debt]])</f>
        <v>0.16552633200317921</v>
      </c>
      <c r="X44" s="33">
        <f>(Table2[[#This Row],[Cost of Equity (Weekly Beta)]]*Table2[[#This Row],[Weight of Equity]])+(Table2[[#This Row],[Cost of Debt]]*Table2[[#This Row],[Weight of Debt]])</f>
        <v>0.16038262680233745</v>
      </c>
      <c r="Y44" s="34">
        <f>(Table2[[#This Row],[Cost of Equity (Monthly Beta)]]*Table2[[#This Row],[Weight of Equity]])+(Table2[[#This Row],[Cost of Debt]]*Table2[[#This Row],[Weight of Debt]])</f>
        <v>0.15014870923295381</v>
      </c>
      <c r="Z44" t="b">
        <f>IF(Table2[[#This Row],[Sector]]="Financial Services",TRUE,FALSE)</f>
        <v>0</v>
      </c>
      <c r="AA44" t="b">
        <f>IF(Table2[[#This Row],[Market Capitalisation In(Cr)]]&gt;25000,TRUE,FALSE)</f>
        <v>0</v>
      </c>
    </row>
    <row r="45" spans="2:27" ht="14" customHeight="1">
      <c r="B45" s="37" t="s">
        <v>1930</v>
      </c>
      <c r="C45" s="38" t="str">
        <f>_xlfn.XLOOKUP(B45,stock_analysis[Stock],stock_analysis[Company_Name])</f>
        <v>Khaitan Chemicals &amp; Fertilizers Limited</v>
      </c>
      <c r="D45" s="37" t="str">
        <f>_xlfn.XLOOKUP(B45,stock_analysis[Stock],stock_analysis[Sector])</f>
        <v>Basic Materials</v>
      </c>
      <c r="E45" s="37" t="str">
        <f>_xlfn.XLOOKUP($B45,stock_analysis[Stock],stock_analysis[Industry])</f>
        <v>Agricultural Inputs</v>
      </c>
      <c r="F45" s="2">
        <f>_xlfn.XLOOKUP($B45,stock_analysis[Stock],stock_analysis[Market_Cap_Cr])</f>
        <v>527.18156799999997</v>
      </c>
      <c r="G45" s="3">
        <f>Imputs!$C$2</f>
        <v>6.6699999999999995E-2</v>
      </c>
      <c r="H45" s="3">
        <f>Imputs!$C$3</f>
        <v>5.2299999999999999E-2</v>
      </c>
      <c r="I45" s="2">
        <f>_xlfn.XLOOKUP($B45,stock_analysis[Stock],stock_analysis[Beta_Daily])</f>
        <v>1.4018240870890344</v>
      </c>
      <c r="J45" s="2">
        <f>_xlfn.XLOOKUP($B45,stock_analysis[Stock],stock_analysis[Beta_Weekly])</f>
        <v>1.7435127969275972</v>
      </c>
      <c r="K45" s="2">
        <f>_xlfn.XLOOKUP($B45,stock_analysis[Stock],stock_analysis[Beta_Monthly])</f>
        <v>0.92136139355341695</v>
      </c>
      <c r="L45" s="3">
        <f>G45+H45*I45</f>
        <v>0.14001539975475649</v>
      </c>
      <c r="M45" s="3">
        <f>J45*H45+G45</f>
        <v>0.15788571927931333</v>
      </c>
      <c r="N45" s="3">
        <f>K45*H45+G45</f>
        <v>0.11488720088284371</v>
      </c>
      <c r="O45" s="2">
        <f>_xlfn.XLOOKUP($B45,stock_analysis[Stock],stock_analysis[Interest_Coverage_Ratio])</f>
        <v>0.41073826462101082</v>
      </c>
      <c r="P45" s="3" cm="1">
        <f t="array" ref="P4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45" s="3" t="str" cm="1">
        <f t="array" ref="Q4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45" s="3">
        <f>Table2[[#This Row],[Default Spread]]+Table2[[#This Row],[Risk Free Rate]]</f>
        <v>0.25669999999999998</v>
      </c>
      <c r="S45" s="2">
        <f>_xlfn.XLOOKUP($B45,stock_analysis[Stock],stock_analysis[Market_Cap_Cr])</f>
        <v>527.18156799999997</v>
      </c>
      <c r="T45" s="2">
        <f>_xlfn.XLOOKUP($B45,stock_analysis[Stock],stock_analysis[Total_Debt_Cr])</f>
        <v>284.0993024</v>
      </c>
      <c r="U45" s="3">
        <f>Table2[[#This Row],[Market Value of Equity]]/(Table2[[#This Row],[Market Value of Equity]]+Table2[[#This Row],[Market Value of Debt]])</f>
        <v>0.64981387733211859</v>
      </c>
      <c r="V45" s="3">
        <f>Table2[[#This Row],[Market Value of Debt]]/(Table2[[#This Row],[Market Value of Equity]]+Table2[[#This Row],[Market Value of Debt]])</f>
        <v>0.35018612266788146</v>
      </c>
      <c r="W45" s="32">
        <f>(Table2[[#This Row],[Cost of Equity (Daily Beta)]]*Table2[[#This Row],[Weight of Equity]])+(Table2[[#This Row],[Cost of Debt]]*Table2[[#This Row],[Weight of Debt]])</f>
        <v>0.18087672748969005</v>
      </c>
      <c r="X45" s="33">
        <f>(Table2[[#This Row],[Cost of Equity (Weekly Beta)]]*Table2[[#This Row],[Weight of Equity]])+(Table2[[#This Row],[Cost of Debt]]*Table2[[#This Row],[Weight of Debt]])</f>
        <v>0.19248910910910619</v>
      </c>
      <c r="Y45" s="34">
        <f>(Table2[[#This Row],[Cost of Equity (Monthly Beta)]]*Table2[[#This Row],[Weight of Equity]])+(Table2[[#This Row],[Cost of Debt]]*Table2[[#This Row],[Weight of Debt]])</f>
        <v>0.16454807515035985</v>
      </c>
      <c r="Z45" t="b">
        <f>IF(Table2[[#This Row],[Sector]]="Financial Services",TRUE,FALSE)</f>
        <v>0</v>
      </c>
      <c r="AA45" t="b">
        <f>IF(Table2[[#This Row],[Market Capitalisation In(Cr)]]&gt;25000,TRUE,FALSE)</f>
        <v>0</v>
      </c>
    </row>
    <row r="46" spans="2:27" ht="14" customHeight="1">
      <c r="B46" s="37" t="s">
        <v>324</v>
      </c>
      <c r="C46" s="38" t="str">
        <f>_xlfn.XLOOKUP(B46,stock_analysis[Stock],stock_analysis[Company_Name])</f>
        <v>Arfin India Limited</v>
      </c>
      <c r="D46" s="37" t="str">
        <f>_xlfn.XLOOKUP(B46,stock_analysis[Stock],stock_analysis[Sector])</f>
        <v>Basic Materials</v>
      </c>
      <c r="E46" s="37" t="str">
        <f>_xlfn.XLOOKUP($B46,stock_analysis[Stock],stock_analysis[Industry])</f>
        <v>Aluminum</v>
      </c>
      <c r="F46" s="2">
        <f>_xlfn.XLOOKUP($B46,stock_analysis[Stock],stock_analysis[Market_Cap_Cr])</f>
        <v>1243.1639551999999</v>
      </c>
      <c r="G46" s="3">
        <f>Imputs!$C$2</f>
        <v>6.6699999999999995E-2</v>
      </c>
      <c r="H46" s="3">
        <f>Imputs!$C$3</f>
        <v>5.2299999999999999E-2</v>
      </c>
      <c r="I46" s="2">
        <f>_xlfn.XLOOKUP($B46,stock_analysis[Stock],stock_analysis[Beta_Daily])</f>
        <v>0.28235853134433408</v>
      </c>
      <c r="J46" s="2">
        <f>_xlfn.XLOOKUP($B46,stock_analysis[Stock],stock_analysis[Beta_Weekly])</f>
        <v>0.94042487530230057</v>
      </c>
      <c r="K46" s="2">
        <f>_xlfn.XLOOKUP($B46,stock_analysis[Stock],stock_analysis[Beta_Monthly])</f>
        <v>2.1556006634190372</v>
      </c>
      <c r="L46" s="3">
        <f>G46+H46*I46</f>
        <v>8.1467351189308673E-2</v>
      </c>
      <c r="M46" s="3">
        <f>J46*H46+G46</f>
        <v>0.11588422097831032</v>
      </c>
      <c r="N46" s="3">
        <f>K46*H46+G46</f>
        <v>0.17943791469681564</v>
      </c>
      <c r="O46" s="2">
        <f>_xlfn.XLOOKUP($B46,stock_analysis[Stock],stock_analysis[Interest_Coverage_Ratio])</f>
        <v>1.7796447509678259</v>
      </c>
      <c r="P46" s="3" cm="1">
        <f t="array" ref="P4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46" s="3" t="str" cm="1">
        <f t="array" ref="Q4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46" s="3">
        <f>Table2[[#This Row],[Default Spread]]+Table2[[#This Row],[Risk Free Rate]]</f>
        <v>0.1176</v>
      </c>
      <c r="S46" s="2">
        <f>_xlfn.XLOOKUP($B46,stock_analysis[Stock],stock_analysis[Market_Cap_Cr])</f>
        <v>1243.1639551999999</v>
      </c>
      <c r="T46" s="2">
        <f>_xlfn.XLOOKUP($B46,stock_analysis[Stock],stock_analysis[Total_Debt_Cr])</f>
        <v>148.72870399999999</v>
      </c>
      <c r="U46" s="3">
        <f>Table2[[#This Row],[Market Value of Equity]]/(Table2[[#This Row],[Market Value of Equity]]+Table2[[#This Row],[Market Value of Debt]])</f>
        <v>0.89314642690515889</v>
      </c>
      <c r="V46" s="3">
        <f>Table2[[#This Row],[Market Value of Debt]]/(Table2[[#This Row],[Market Value of Equity]]+Table2[[#This Row],[Market Value of Debt]])</f>
        <v>0.10685357309484114</v>
      </c>
      <c r="W46" s="32">
        <f>(Table2[[#This Row],[Cost of Equity (Daily Beta)]]*Table2[[#This Row],[Weight of Equity]])+(Table2[[#This Row],[Cost of Debt]]*Table2[[#This Row],[Weight of Debt]])</f>
        <v>8.5328253820112096E-2</v>
      </c>
      <c r="X46" s="33">
        <f>(Table2[[#This Row],[Cost of Equity (Weekly Beta)]]*Table2[[#This Row],[Weight of Equity]])+(Table2[[#This Row],[Cost of Debt]]*Table2[[#This Row],[Weight of Debt]])</f>
        <v>0.11606755809741903</v>
      </c>
      <c r="Y46" s="34">
        <f>(Table2[[#This Row],[Cost of Equity (Monthly Beta)]]*Table2[[#This Row],[Weight of Equity]])+(Table2[[#This Row],[Cost of Debt]]*Table2[[#This Row],[Weight of Debt]])</f>
        <v>0.17283031255872688</v>
      </c>
      <c r="Z46" t="b">
        <f>IF(Table2[[#This Row],[Sector]]="Financial Services",TRUE,FALSE)</f>
        <v>0</v>
      </c>
      <c r="AA46" t="b">
        <f>IF(Table2[[#This Row],[Market Capitalisation In(Cr)]]&gt;25000,TRUE,FALSE)</f>
        <v>0</v>
      </c>
    </row>
    <row r="47" spans="2:27" ht="14" customHeight="1">
      <c r="B47" s="37" t="s">
        <v>2290</v>
      </c>
      <c r="C47" s="38" t="str">
        <f>_xlfn.XLOOKUP(B47,stock_analysis[Stock],stock_analysis[Company_Name])</f>
        <v>MMP Industries Limited</v>
      </c>
      <c r="D47" s="37" t="str">
        <f>_xlfn.XLOOKUP(B47,stock_analysis[Stock],stock_analysis[Sector])</f>
        <v>Basic Materials</v>
      </c>
      <c r="E47" s="37" t="str">
        <f>_xlfn.XLOOKUP($B47,stock_analysis[Stock],stock_analysis[Industry])</f>
        <v>Aluminum</v>
      </c>
      <c r="F47" s="2">
        <f>_xlfn.XLOOKUP($B47,stock_analysis[Stock],stock_analysis[Market_Cap_Cr])</f>
        <v>597.31701759999999</v>
      </c>
      <c r="G47" s="3">
        <f>Imputs!$C$2</f>
        <v>6.6699999999999995E-2</v>
      </c>
      <c r="H47" s="3">
        <f>Imputs!$C$3</f>
        <v>5.2299999999999999E-2</v>
      </c>
      <c r="I47" s="2">
        <f>_xlfn.XLOOKUP($B47,stock_analysis[Stock],stock_analysis[Beta_Daily])</f>
        <v>0.67812089374216133</v>
      </c>
      <c r="J47" s="2">
        <f>_xlfn.XLOOKUP($B47,stock_analysis[Stock],stock_analysis[Beta_Weekly])</f>
        <v>1.5559424755256392</v>
      </c>
      <c r="K47" s="2">
        <f>_xlfn.XLOOKUP($B47,stock_analysis[Stock],stock_analysis[Beta_Monthly])</f>
        <v>1.0210294695934636</v>
      </c>
      <c r="L47" s="3">
        <f>G47+H47*I47</f>
        <v>0.10216572274271504</v>
      </c>
      <c r="M47" s="3">
        <f>J47*H47+G47</f>
        <v>0.14807579146999095</v>
      </c>
      <c r="N47" s="3">
        <f>K47*H47+G47</f>
        <v>0.12009984125973813</v>
      </c>
      <c r="O47" s="2">
        <f>_xlfn.XLOOKUP($B47,stock_analysis[Stock],stock_analysis[Interest_Coverage_Ratio])</f>
        <v>6.0145201958264245</v>
      </c>
      <c r="P47" s="3" cm="1">
        <f t="array" ref="P4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47" s="3" t="str" cm="1">
        <f t="array" ref="Q4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47" s="3">
        <f>Table2[[#This Row],[Default Spread]]+Table2[[#This Row],[Risk Free Rate]]</f>
        <v>7.4499999999999997E-2</v>
      </c>
      <c r="S47" s="2">
        <f>_xlfn.XLOOKUP($B47,stock_analysis[Stock],stock_analysis[Market_Cap_Cr])</f>
        <v>597.31701759999999</v>
      </c>
      <c r="T47" s="2">
        <f>_xlfn.XLOOKUP($B47,stock_analysis[Stock],stock_analysis[Total_Debt_Cr])</f>
        <v>173.11719679999999</v>
      </c>
      <c r="U47" s="3">
        <f>Table2[[#This Row],[Market Value of Equity]]/(Table2[[#This Row],[Market Value of Equity]]+Table2[[#This Row],[Market Value of Debt]])</f>
        <v>0.77529918380530327</v>
      </c>
      <c r="V47" s="3">
        <f>Table2[[#This Row],[Market Value of Debt]]/(Table2[[#This Row],[Market Value of Equity]]+Table2[[#This Row],[Market Value of Debt]])</f>
        <v>0.22470081619469676</v>
      </c>
      <c r="W47" s="32">
        <f>(Table2[[#This Row],[Cost of Equity (Daily Beta)]]*Table2[[#This Row],[Weight of Equity]])+(Table2[[#This Row],[Cost of Debt]]*Table2[[#This Row],[Weight of Debt]])</f>
        <v>9.5949212261810787E-2</v>
      </c>
      <c r="X47" s="33">
        <f>(Table2[[#This Row],[Cost of Equity (Weekly Beta)]]*Table2[[#This Row],[Weight of Equity]])+(Table2[[#This Row],[Cost of Debt]]*Table2[[#This Row],[Weight of Debt]])</f>
        <v>0.13154325107451317</v>
      </c>
      <c r="Y47" s="34">
        <f>(Table2[[#This Row],[Cost of Equity (Monthly Beta)]]*Table2[[#This Row],[Weight of Equity]])+(Table2[[#This Row],[Cost of Debt]]*Table2[[#This Row],[Weight of Debt]])</f>
        <v>0.10985351971032636</v>
      </c>
      <c r="Z47" t="b">
        <f>IF(Table2[[#This Row],[Sector]]="Financial Services",TRUE,FALSE)</f>
        <v>0</v>
      </c>
      <c r="AA47" t="b">
        <f>IF(Table2[[#This Row],[Market Capitalisation In(Cr)]]&gt;25000,TRUE,FALSE)</f>
        <v>0</v>
      </c>
    </row>
    <row r="48" spans="2:27" ht="14" customHeight="1">
      <c r="B48" s="37" t="s">
        <v>1351</v>
      </c>
      <c r="C48" s="38" t="str">
        <f>_xlfn.XLOOKUP(B48,stock_analysis[Stock],stock_analysis[Company_Name])</f>
        <v>Goyal Aluminiums Limited</v>
      </c>
      <c r="D48" s="37" t="str">
        <f>_xlfn.XLOOKUP(B48,stock_analysis[Stock],stock_analysis[Sector])</f>
        <v>Basic Materials</v>
      </c>
      <c r="E48" s="37" t="str">
        <f>_xlfn.XLOOKUP($B48,stock_analysis[Stock],stock_analysis[Industry])</f>
        <v>Aluminum</v>
      </c>
      <c r="F48" s="2">
        <f>_xlfn.XLOOKUP($B48,stock_analysis[Stock],stock_analysis[Market_Cap_Cr])</f>
        <v>93.0617728</v>
      </c>
      <c r="G48" s="3">
        <f>Imputs!$C$2</f>
        <v>6.6699999999999995E-2</v>
      </c>
      <c r="H48" s="3">
        <f>Imputs!$C$3</f>
        <v>5.2299999999999999E-2</v>
      </c>
      <c r="I48" s="2">
        <f>_xlfn.XLOOKUP($B48,stock_analysis[Stock],stock_analysis[Beta_Daily])</f>
        <v>0.71816598108435459</v>
      </c>
      <c r="J48" s="2">
        <f>_xlfn.XLOOKUP($B48,stock_analysis[Stock],stock_analysis[Beta_Weekly])</f>
        <v>0.85619857735865967</v>
      </c>
      <c r="K48" s="2">
        <f>_xlfn.XLOOKUP($B48,stock_analysis[Stock],stock_analysis[Beta_Monthly])</f>
        <v>0.34042061531091888</v>
      </c>
      <c r="L48" s="3">
        <f>G48+H48*I48</f>
        <v>0.10426008081071174</v>
      </c>
      <c r="M48" s="3">
        <f>J48*H48+G48</f>
        <v>0.1114791855958579</v>
      </c>
      <c r="N48" s="3">
        <f>K48*H48+G48</f>
        <v>8.4503998180761056E-2</v>
      </c>
      <c r="O48" s="2">
        <f>_xlfn.XLOOKUP($B48,stock_analysis[Stock],stock_analysis[Interest_Coverage_Ratio])</f>
        <v>10.684300521707154</v>
      </c>
      <c r="P48" s="3" cm="1">
        <f t="array" ref="P4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48" s="3" t="str" cm="1">
        <f t="array" ref="Q4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48" s="3">
        <f>Table2[[#This Row],[Default Spread]]+Table2[[#This Row],[Risk Free Rate]]</f>
        <v>7.22E-2</v>
      </c>
      <c r="S48" s="2">
        <f>_xlfn.XLOOKUP($B48,stock_analysis[Stock],stock_analysis[Market_Cap_Cr])</f>
        <v>93.0617728</v>
      </c>
      <c r="T48" s="2">
        <f>_xlfn.XLOOKUP($B48,stock_analysis[Stock],stock_analysis[Total_Debt_Cr])</f>
        <v>1.3887</v>
      </c>
      <c r="U48" s="3">
        <f>Table2[[#This Row],[Market Value of Equity]]/(Table2[[#This Row],[Market Value of Equity]]+Table2[[#This Row],[Market Value of Debt]])</f>
        <v>0.98529705613077667</v>
      </c>
      <c r="V48" s="3">
        <f>Table2[[#This Row],[Market Value of Debt]]/(Table2[[#This Row],[Market Value of Equity]]+Table2[[#This Row],[Market Value of Debt]])</f>
        <v>1.4702943869223278E-2</v>
      </c>
      <c r="W48" s="32">
        <f>(Table2[[#This Row],[Cost of Equity (Daily Beta)]]*Table2[[#This Row],[Weight of Equity]])+(Table2[[#This Row],[Cost of Debt]]*Table2[[#This Row],[Weight of Debt]])</f>
        <v>0.10378870324210908</v>
      </c>
      <c r="X48" s="33">
        <f>(Table2[[#This Row],[Cost of Equity (Weekly Beta)]]*Table2[[#This Row],[Weight of Equity]])+(Table2[[#This Row],[Cost of Debt]]*Table2[[#This Row],[Weight of Debt]])</f>
        <v>0.11090166593481318</v>
      </c>
      <c r="Y48" s="34">
        <f>(Table2[[#This Row],[Cost of Equity (Monthly Beta)]]*Table2[[#This Row],[Weight of Equity]])+(Table2[[#This Row],[Cost of Debt]]*Table2[[#This Row],[Weight of Debt]])</f>
        <v>8.4323093186142298E-2</v>
      </c>
      <c r="Z48" t="b">
        <f>IF(Table2[[#This Row],[Sector]]="Financial Services",TRUE,FALSE)</f>
        <v>0</v>
      </c>
      <c r="AA48" t="b">
        <f>IF(Table2[[#This Row],[Market Capitalisation In(Cr)]]&gt;25000,TRUE,FALSE)</f>
        <v>0</v>
      </c>
    </row>
    <row r="49" spans="2:27" ht="14" customHeight="1">
      <c r="B49" s="37" t="s">
        <v>2120</v>
      </c>
      <c r="C49" s="38" t="str">
        <f>_xlfn.XLOOKUP(B49,stock_analysis[Stock],stock_analysis[Company_Name])</f>
        <v>Maan Aluminium Limited</v>
      </c>
      <c r="D49" s="37" t="str">
        <f>_xlfn.XLOOKUP(B49,stock_analysis[Stock],stock_analysis[Sector])</f>
        <v>Basic Materials</v>
      </c>
      <c r="E49" s="37" t="str">
        <f>_xlfn.XLOOKUP($B49,stock_analysis[Stock],stock_analysis[Industry])</f>
        <v>Aluminum</v>
      </c>
      <c r="F49" s="2">
        <f>_xlfn.XLOOKUP($B49,stock_analysis[Stock],stock_analysis[Market_Cap_Cr])</f>
        <v>701.22926080000002</v>
      </c>
      <c r="G49" s="3">
        <f>Imputs!$C$2</f>
        <v>6.6699999999999995E-2</v>
      </c>
      <c r="H49" s="3">
        <f>Imputs!$C$3</f>
        <v>5.2299999999999999E-2</v>
      </c>
      <c r="I49" s="2">
        <f>_xlfn.XLOOKUP($B49,stock_analysis[Stock],stock_analysis[Beta_Daily])</f>
        <v>0.89567799664022396</v>
      </c>
      <c r="J49" s="2">
        <f>_xlfn.XLOOKUP($B49,stock_analysis[Stock],stock_analysis[Beta_Weekly])</f>
        <v>0.96379323371292558</v>
      </c>
      <c r="K49" s="2">
        <f>_xlfn.XLOOKUP($B49,stock_analysis[Stock],stock_analysis[Beta_Monthly])</f>
        <v>0.44767258759718731</v>
      </c>
      <c r="L49" s="3">
        <f>G49+H49*I49</f>
        <v>0.1135439592242837</v>
      </c>
      <c r="M49" s="3">
        <f>J49*H49+G49</f>
        <v>0.117106386123186</v>
      </c>
      <c r="N49" s="3">
        <f>K49*H49+G49</f>
        <v>9.0113276331332898E-2</v>
      </c>
      <c r="O49" s="2">
        <f>_xlfn.XLOOKUP($B49,stock_analysis[Stock],stock_analysis[Interest_Coverage_Ratio])</f>
        <v>7.4211692307692312</v>
      </c>
      <c r="P49" s="3" cm="1">
        <f t="array" ref="P4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49" s="3" t="str" cm="1">
        <f t="array" ref="Q4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49" s="3">
        <f>Table2[[#This Row],[Default Spread]]+Table2[[#This Row],[Risk Free Rate]]</f>
        <v>7.4499999999999997E-2</v>
      </c>
      <c r="S49" s="2">
        <f>_xlfn.XLOOKUP($B49,stock_analysis[Stock],stock_analysis[Market_Cap_Cr])</f>
        <v>701.22926080000002</v>
      </c>
      <c r="T49" s="2">
        <f>_xlfn.XLOOKUP($B49,stock_analysis[Stock],stock_analysis[Total_Debt_Cr])</f>
        <v>82.809996799999993</v>
      </c>
      <c r="U49" s="3">
        <f>Table2[[#This Row],[Market Value of Equity]]/(Table2[[#This Row],[Market Value of Equity]]+Table2[[#This Row],[Market Value of Debt]])</f>
        <v>0.89438029282680653</v>
      </c>
      <c r="V49" s="3">
        <f>Table2[[#This Row],[Market Value of Debt]]/(Table2[[#This Row],[Market Value of Equity]]+Table2[[#This Row],[Market Value of Debt]])</f>
        <v>0.10561970717319345</v>
      </c>
      <c r="W49" s="32">
        <f>(Table2[[#This Row],[Cost of Equity (Daily Beta)]]*Table2[[#This Row],[Weight of Equity]])+(Table2[[#This Row],[Cost of Debt]]*Table2[[#This Row],[Weight of Debt]])</f>
        <v>0.10942014768413275</v>
      </c>
      <c r="X49" s="33">
        <f>(Table2[[#This Row],[Cost of Equity (Weekly Beta)]]*Table2[[#This Row],[Weight of Equity]])+(Table2[[#This Row],[Cost of Debt]]*Table2[[#This Row],[Weight of Debt]])</f>
        <v>0.11260631209714708</v>
      </c>
      <c r="Y49" s="34">
        <f>(Table2[[#This Row],[Cost of Equity (Monthly Beta)]]*Table2[[#This Row],[Weight of Equity]])+(Table2[[#This Row],[Cost of Debt]]*Table2[[#This Row],[Weight of Debt]])</f>
        <v>8.8464206657203365E-2</v>
      </c>
      <c r="Z49" t="b">
        <f>IF(Table2[[#This Row],[Sector]]="Financial Services",TRUE,FALSE)</f>
        <v>0</v>
      </c>
      <c r="AA49" t="b">
        <f>IF(Table2[[#This Row],[Market Capitalisation In(Cr)]]&gt;25000,TRUE,FALSE)</f>
        <v>0</v>
      </c>
    </row>
    <row r="50" spans="2:27" ht="14" customHeight="1">
      <c r="B50" s="37" t="s">
        <v>722</v>
      </c>
      <c r="C50" s="38" t="str">
        <f>_xlfn.XLOOKUP(B50,stock_analysis[Stock],stock_analysis[Company_Name])</f>
        <v>Century Extrusions Limited</v>
      </c>
      <c r="D50" s="37" t="str">
        <f>_xlfn.XLOOKUP(B50,stock_analysis[Stock],stock_analysis[Sector])</f>
        <v>Basic Materials</v>
      </c>
      <c r="E50" s="37" t="str">
        <f>_xlfn.XLOOKUP($B50,stock_analysis[Stock],stock_analysis[Industry])</f>
        <v>Aluminum</v>
      </c>
      <c r="F50" s="2">
        <f>_xlfn.XLOOKUP($B50,stock_analysis[Stock],stock_analysis[Market_Cap_Cr])</f>
        <v>168.82557439999999</v>
      </c>
      <c r="G50" s="3">
        <f>Imputs!$C$2</f>
        <v>6.6699999999999995E-2</v>
      </c>
      <c r="H50" s="3">
        <f>Imputs!$C$3</f>
        <v>5.2299999999999999E-2</v>
      </c>
      <c r="I50" s="2">
        <f>_xlfn.XLOOKUP($B50,stock_analysis[Stock],stock_analysis[Beta_Daily])</f>
        <v>0.99533418933222761</v>
      </c>
      <c r="J50" s="2">
        <f>_xlfn.XLOOKUP($B50,stock_analysis[Stock],stock_analysis[Beta_Weekly])</f>
        <v>1.4908765175737413</v>
      </c>
      <c r="K50" s="2">
        <f>_xlfn.XLOOKUP($B50,stock_analysis[Stock],stock_analysis[Beta_Monthly])</f>
        <v>1.3555889893507418</v>
      </c>
      <c r="L50" s="3">
        <f>G50+H50*I50</f>
        <v>0.1187559781020755</v>
      </c>
      <c r="M50" s="3">
        <f>J50*H50+G50</f>
        <v>0.14467284186910667</v>
      </c>
      <c r="N50" s="3">
        <f>K50*H50+G50</f>
        <v>0.13759730414304377</v>
      </c>
      <c r="O50" s="2">
        <f>_xlfn.XLOOKUP($B50,stock_analysis[Stock],stock_analysis[Interest_Coverage_Ratio])</f>
        <v>2.4154696132596687</v>
      </c>
      <c r="P50" s="3" cm="1">
        <f t="array" ref="P5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50" s="3" t="str" cm="1">
        <f t="array" ref="Q5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50" s="3">
        <f>Table2[[#This Row],[Default Spread]]+Table2[[#This Row],[Risk Free Rate]]</f>
        <v>9.8799999999999999E-2</v>
      </c>
      <c r="S50" s="2">
        <f>_xlfn.XLOOKUP($B50,stock_analysis[Stock],stock_analysis[Market_Cap_Cr])</f>
        <v>168.82557439999999</v>
      </c>
      <c r="T50" s="2">
        <f>_xlfn.XLOOKUP($B50,stock_analysis[Stock],stock_analysis[Total_Debt_Cr])</f>
        <v>56.009996800000003</v>
      </c>
      <c r="U50" s="3">
        <f>Table2[[#This Row],[Market Value of Equity]]/(Table2[[#This Row],[Market Value of Equity]]+Table2[[#This Row],[Market Value of Debt]])</f>
        <v>0.75088462870416117</v>
      </c>
      <c r="V50" s="3">
        <f>Table2[[#This Row],[Market Value of Debt]]/(Table2[[#This Row],[Market Value of Equity]]+Table2[[#This Row],[Market Value of Debt]])</f>
        <v>0.2491153712958388</v>
      </c>
      <c r="W50" s="32">
        <f>(Table2[[#This Row],[Cost of Equity (Daily Beta)]]*Table2[[#This Row],[Weight of Equity]])+(Table2[[#This Row],[Cost of Debt]]*Table2[[#This Row],[Weight of Debt]])</f>
        <v>0.11378463720760533</v>
      </c>
      <c r="X50" s="33">
        <f>(Table2[[#This Row],[Cost of Equity (Weekly Beta)]]*Table2[[#This Row],[Weight of Equity]])+(Table2[[#This Row],[Cost of Debt]]*Table2[[#This Row],[Weight of Debt]])</f>
        <v>0.13324521183448884</v>
      </c>
      <c r="Y50" s="34">
        <f>(Table2[[#This Row],[Cost of Equity (Monthly Beta)]]*Table2[[#This Row],[Weight of Equity]])+(Table2[[#This Row],[Cost of Debt]]*Table2[[#This Row],[Weight of Debt]])</f>
        <v>0.12793229931617184</v>
      </c>
      <c r="Z50" t="b">
        <f>IF(Table2[[#This Row],[Sector]]="Financial Services",TRUE,FALSE)</f>
        <v>0</v>
      </c>
      <c r="AA50" t="b">
        <f>IF(Table2[[#This Row],[Market Capitalisation In(Cr)]]&gt;25000,TRUE,FALSE)</f>
        <v>0</v>
      </c>
    </row>
    <row r="51" spans="2:27" ht="14" customHeight="1">
      <c r="B51" s="37" t="s">
        <v>1501</v>
      </c>
      <c r="C51" s="38" t="str">
        <f>_xlfn.XLOOKUP(B51,stock_analysis[Stock],stock_analysis[Company_Name])</f>
        <v>Hindalco Industries Limited</v>
      </c>
      <c r="D51" s="37" t="str">
        <f>_xlfn.XLOOKUP(B51,stock_analysis[Stock],stock_analysis[Sector])</f>
        <v>Basic Materials</v>
      </c>
      <c r="E51" s="37" t="str">
        <f>_xlfn.XLOOKUP($B51,stock_analysis[Stock],stock_analysis[Industry])</f>
        <v>Aluminum</v>
      </c>
      <c r="F51" s="2">
        <f>_xlfn.XLOOKUP($B51,stock_analysis[Stock],stock_analysis[Market_Cap_Cr])</f>
        <v>219048.70604799999</v>
      </c>
      <c r="G51" s="3">
        <f>Imputs!$C$2</f>
        <v>6.6699999999999995E-2</v>
      </c>
      <c r="H51" s="3">
        <f>Imputs!$C$3</f>
        <v>5.2299999999999999E-2</v>
      </c>
      <c r="I51" s="2">
        <f>_xlfn.XLOOKUP($B51,stock_analysis[Stock],stock_analysis[Beta_Daily])</f>
        <v>1.3341011451648266</v>
      </c>
      <c r="J51" s="2">
        <f>_xlfn.XLOOKUP($B51,stock_analysis[Stock],stock_analysis[Beta_Weekly])</f>
        <v>1.0051525875798295</v>
      </c>
      <c r="K51" s="2">
        <f>_xlfn.XLOOKUP($B51,stock_analysis[Stock],stock_analysis[Beta_Monthly])</f>
        <v>1.270282759218337</v>
      </c>
      <c r="L51" s="3">
        <f>G51+H51*I51</f>
        <v>0.13647348989212044</v>
      </c>
      <c r="M51" s="3">
        <f>J51*H51+G51</f>
        <v>0.11926948033042509</v>
      </c>
      <c r="N51" s="3">
        <f>K51*H51+G51</f>
        <v>0.13313578830711903</v>
      </c>
      <c r="O51" s="2">
        <f>_xlfn.XLOOKUP($B51,stock_analysis[Stock],stock_analysis[Interest_Coverage_Ratio])</f>
        <v>7.7098227696004802</v>
      </c>
      <c r="P51" s="3" cm="1">
        <f t="array" ref="P5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51" s="3" t="str" cm="1">
        <f t="array" ref="Q5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51" s="3">
        <f>Table2[[#This Row],[Default Spread]]+Table2[[#This Row],[Risk Free Rate]]</f>
        <v>7.22E-2</v>
      </c>
      <c r="S51" s="2">
        <f>_xlfn.XLOOKUP($B51,stock_analysis[Stock],stock_analysis[Market_Cap_Cr])</f>
        <v>219048.70604799999</v>
      </c>
      <c r="T51" s="2">
        <f>_xlfn.XLOOKUP($B51,stock_analysis[Stock],stock_analysis[Total_Debt_Cr])</f>
        <v>77650.001919999995</v>
      </c>
      <c r="U51" s="3">
        <f>Table2[[#This Row],[Market Value of Equity]]/(Table2[[#This Row],[Market Value of Equity]]+Table2[[#This Row],[Market Value of Debt]])</f>
        <v>0.73828668668023045</v>
      </c>
      <c r="V51" s="3">
        <f>Table2[[#This Row],[Market Value of Debt]]/(Table2[[#This Row],[Market Value of Equity]]+Table2[[#This Row],[Market Value of Debt]])</f>
        <v>0.2617133133197696</v>
      </c>
      <c r="W51" s="32">
        <f>(Table2[[#This Row],[Cost of Equity (Daily Beta)]]*Table2[[#This Row],[Weight of Equity]])+(Table2[[#This Row],[Cost of Debt]]*Table2[[#This Row],[Weight of Debt]])</f>
        <v>0.11965226189382888</v>
      </c>
      <c r="X51" s="33">
        <f>(Table2[[#This Row],[Cost of Equity (Weekly Beta)]]*Table2[[#This Row],[Weight of Equity]])+(Table2[[#This Row],[Cost of Debt]]*Table2[[#This Row],[Weight of Debt]])</f>
        <v>0.10695077067690982</v>
      </c>
      <c r="Y51" s="34">
        <f>(Table2[[#This Row],[Cost of Equity (Monthly Beta)]]*Table2[[#This Row],[Weight of Equity]])+(Table2[[#This Row],[Cost of Debt]]*Table2[[#This Row],[Weight of Debt]])</f>
        <v>0.11718808124951084</v>
      </c>
      <c r="Z51" t="b">
        <f>IF(Table2[[#This Row],[Sector]]="Financial Services",TRUE,FALSE)</f>
        <v>0</v>
      </c>
      <c r="AA51" t="b">
        <f>IF(Table2[[#This Row],[Market Capitalisation In(Cr)]]&gt;25000,TRUE,FALSE)</f>
        <v>1</v>
      </c>
    </row>
    <row r="52" spans="2:27" ht="14" customHeight="1">
      <c r="B52" s="37" t="s">
        <v>2154</v>
      </c>
      <c r="C52" s="38" t="str">
        <f>_xlfn.XLOOKUP(B52,stock_analysis[Stock],stock_analysis[Company_Name])</f>
        <v>Manaksia Aluminium Company Limited</v>
      </c>
      <c r="D52" s="37" t="str">
        <f>_xlfn.XLOOKUP(B52,stock_analysis[Stock],stock_analysis[Sector])</f>
        <v>Basic Materials</v>
      </c>
      <c r="E52" s="37" t="str">
        <f>_xlfn.XLOOKUP($B52,stock_analysis[Stock],stock_analysis[Industry])</f>
        <v>Aluminum</v>
      </c>
      <c r="F52" s="2">
        <f>_xlfn.XLOOKUP($B52,stock_analysis[Stock],stock_analysis[Market_Cap_Cr])</f>
        <v>182.44679679999999</v>
      </c>
      <c r="G52" s="3">
        <f>Imputs!$C$2</f>
        <v>6.6699999999999995E-2</v>
      </c>
      <c r="H52" s="3">
        <f>Imputs!$C$3</f>
        <v>5.2299999999999999E-2</v>
      </c>
      <c r="I52" s="2">
        <f>_xlfn.XLOOKUP($B52,stock_analysis[Stock],stock_analysis[Beta_Daily])</f>
        <v>0.94371085671988797</v>
      </c>
      <c r="J52" s="2">
        <f>_xlfn.XLOOKUP($B52,stock_analysis[Stock],stock_analysis[Beta_Weekly])</f>
        <v>1.0723236403955918</v>
      </c>
      <c r="K52" s="2">
        <f>_xlfn.XLOOKUP($B52,stock_analysis[Stock],stock_analysis[Beta_Monthly])</f>
        <v>1.3106565361654583</v>
      </c>
      <c r="L52" s="3">
        <f>G52+H52*I52</f>
        <v>0.11605607780645014</v>
      </c>
      <c r="M52" s="3">
        <f>J52*H52+G52</f>
        <v>0.12278252639268944</v>
      </c>
      <c r="N52" s="3">
        <f>K52*H52+G52</f>
        <v>0.13524733684145346</v>
      </c>
      <c r="O52" s="2">
        <f>_xlfn.XLOOKUP($B52,stock_analysis[Stock],stock_analysis[Interest_Coverage_Ratio])</f>
        <v>1.335613104524181</v>
      </c>
      <c r="P52" s="3" cm="1">
        <f t="array" ref="P5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52" s="3" t="str" cm="1">
        <f t="array" ref="Q5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52" s="3">
        <f>Table2[[#This Row],[Default Spread]]+Table2[[#This Row],[Risk Free Rate]]</f>
        <v>0.1552</v>
      </c>
      <c r="S52" s="2">
        <f>_xlfn.XLOOKUP($B52,stock_analysis[Stock],stock_analysis[Market_Cap_Cr])</f>
        <v>182.44679679999999</v>
      </c>
      <c r="T52" s="2">
        <f>_xlfn.XLOOKUP($B52,stock_analysis[Stock],stock_analysis[Total_Debt_Cr])</f>
        <v>267.04168959999998</v>
      </c>
      <c r="U52" s="3">
        <f>Table2[[#This Row],[Market Value of Equity]]/(Table2[[#This Row],[Market Value of Equity]]+Table2[[#This Row],[Market Value of Debt]])</f>
        <v>0.40589871002310951</v>
      </c>
      <c r="V52" s="3">
        <f>Table2[[#This Row],[Market Value of Debt]]/(Table2[[#This Row],[Market Value of Equity]]+Table2[[#This Row],[Market Value of Debt]])</f>
        <v>0.59410128997689049</v>
      </c>
      <c r="W52" s="32">
        <f>(Table2[[#This Row],[Cost of Equity (Daily Beta)]]*Table2[[#This Row],[Weight of Equity]])+(Table2[[#This Row],[Cost of Debt]]*Table2[[#This Row],[Weight of Debt]])</f>
        <v>0.13931153247639314</v>
      </c>
      <c r="X52" s="33">
        <f>(Table2[[#This Row],[Cost of Equity (Weekly Beta)]]*Table2[[#This Row],[Weight of Equity]])+(Table2[[#This Row],[Cost of Debt]]*Table2[[#This Row],[Weight of Debt]])</f>
        <v>0.14204178928058445</v>
      </c>
      <c r="Y52" s="34">
        <f>(Table2[[#This Row],[Cost of Equity (Monthly Beta)]]*Table2[[#This Row],[Weight of Equity]])+(Table2[[#This Row],[Cost of Debt]]*Table2[[#This Row],[Weight of Debt]])</f>
        <v>0.14710123976242034</v>
      </c>
      <c r="Z52" t="b">
        <f>IF(Table2[[#This Row],[Sector]]="Financial Services",TRUE,FALSE)</f>
        <v>0</v>
      </c>
      <c r="AA52" t="b">
        <f>IF(Table2[[#This Row],[Market Capitalisation In(Cr)]]&gt;25000,TRUE,FALSE)</f>
        <v>0</v>
      </c>
    </row>
    <row r="53" spans="2:27" ht="14" customHeight="1">
      <c r="B53" s="37" t="s">
        <v>2396</v>
      </c>
      <c r="C53" s="38" t="str">
        <f>_xlfn.XLOOKUP(B53,stock_analysis[Stock],stock_analysis[Company_Name])</f>
        <v>National Aluminium Company Limited</v>
      </c>
      <c r="D53" s="37" t="str">
        <f>_xlfn.XLOOKUP(B53,stock_analysis[Stock],stock_analysis[Sector])</f>
        <v>Basic Materials</v>
      </c>
      <c r="E53" s="37" t="str">
        <f>_xlfn.XLOOKUP($B53,stock_analysis[Stock],stock_analysis[Industry])</f>
        <v>Aluminum</v>
      </c>
      <c r="F53" s="2">
        <f>_xlfn.XLOOKUP($B53,stock_analysis[Stock],stock_analysis[Market_Cap_Cr])</f>
        <v>73730.949120000005</v>
      </c>
      <c r="G53" s="3">
        <f>Imputs!$C$2</f>
        <v>6.6699999999999995E-2</v>
      </c>
      <c r="H53" s="3">
        <f>Imputs!$C$3</f>
        <v>5.2299999999999999E-2</v>
      </c>
      <c r="I53" s="2">
        <f>_xlfn.XLOOKUP($B53,stock_analysis[Stock],stock_analysis[Beta_Daily])</f>
        <v>1.4435919219272226</v>
      </c>
      <c r="J53" s="2">
        <f>_xlfn.XLOOKUP($B53,stock_analysis[Stock],stock_analysis[Beta_Weekly])</f>
        <v>1.3029781994892695</v>
      </c>
      <c r="K53" s="2">
        <f>_xlfn.XLOOKUP($B53,stock_analysis[Stock],stock_analysis[Beta_Monthly])</f>
        <v>1.1221399843697075</v>
      </c>
      <c r="L53" s="3">
        <f>G53+H53*I53</f>
        <v>0.14219985751679373</v>
      </c>
      <c r="M53" s="3">
        <f>J53*H53+G53</f>
        <v>0.13484575983328878</v>
      </c>
      <c r="N53" s="3">
        <f>K53*H53+G53</f>
        <v>0.12538792118253569</v>
      </c>
      <c r="O53" s="2">
        <f>_xlfn.XLOOKUP($B53,stock_analysis[Stock],stock_analysis[Interest_Coverage_Ratio])</f>
        <v>168.25661625708884</v>
      </c>
      <c r="P53" s="3" cm="1">
        <f t="array" ref="P5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3" s="3" t="str" cm="1">
        <f t="array" ref="Q5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3" s="3">
        <f>Table2[[#This Row],[Default Spread]]+Table2[[#This Row],[Risk Free Rate]]</f>
        <v>7.0699999999999999E-2</v>
      </c>
      <c r="S53" s="2">
        <f>_xlfn.XLOOKUP($B53,stock_analysis[Stock],stock_analysis[Market_Cap_Cr])</f>
        <v>73730.949120000005</v>
      </c>
      <c r="T53" s="2">
        <f>_xlfn.XLOOKUP($B53,stock_analysis[Stock],stock_analysis[Total_Debt_Cr])</f>
        <v>55.88</v>
      </c>
      <c r="U53" s="3">
        <f>Table2[[#This Row],[Market Value of Equity]]/(Table2[[#This Row],[Market Value of Equity]]+Table2[[#This Row],[Market Value of Debt]])</f>
        <v>0.99924268327198174</v>
      </c>
      <c r="V53" s="3">
        <f>Table2[[#This Row],[Market Value of Debt]]/(Table2[[#This Row],[Market Value of Equity]]+Table2[[#This Row],[Market Value of Debt]])</f>
        <v>7.5731672801824818E-4</v>
      </c>
      <c r="W53" s="32">
        <f>(Table2[[#This Row],[Cost of Equity (Daily Beta)]]*Table2[[#This Row],[Weight of Equity]])+(Table2[[#This Row],[Cost of Debt]]*Table2[[#This Row],[Weight of Debt]])</f>
        <v>0.14214570947864533</v>
      </c>
      <c r="X53" s="33">
        <f>(Table2[[#This Row],[Cost of Equity (Weekly Beta)]]*Table2[[#This Row],[Weight of Equity]])+(Table2[[#This Row],[Cost of Debt]]*Table2[[#This Row],[Weight of Debt]])</f>
        <v>0.13479718117633557</v>
      </c>
      <c r="Y53" s="34">
        <f>(Table2[[#This Row],[Cost of Equity (Monthly Beta)]]*Table2[[#This Row],[Weight of Equity]])+(Table2[[#This Row],[Cost of Debt]]*Table2[[#This Row],[Weight of Debt]])</f>
        <v>0.12534650510500361</v>
      </c>
      <c r="Z53" t="b">
        <f>IF(Table2[[#This Row],[Sector]]="Financial Services",TRUE,FALSE)</f>
        <v>0</v>
      </c>
      <c r="AA53" t="b">
        <f>IF(Table2[[#This Row],[Market Capitalisation In(Cr)]]&gt;25000,TRUE,FALSE)</f>
        <v>1</v>
      </c>
    </row>
    <row r="54" spans="2:27" ht="14" customHeight="1">
      <c r="B54" s="37" t="s">
        <v>2406</v>
      </c>
      <c r="C54" s="38" t="str">
        <f>_xlfn.XLOOKUP(B54,stock_analysis[Stock],stock_analysis[Company_Name])</f>
        <v>Navkar Urbanstructure Limited</v>
      </c>
      <c r="D54" s="37" t="str">
        <f>_xlfn.XLOOKUP(B54,stock_analysis[Stock],stock_analysis[Sector])</f>
        <v>Basic Materials</v>
      </c>
      <c r="E54" s="37" t="str">
        <f>_xlfn.XLOOKUP($B54,stock_analysis[Stock],stock_analysis[Industry])</f>
        <v>Building Materials</v>
      </c>
      <c r="F54" s="2">
        <f>_xlfn.XLOOKUP($B54,stock_analysis[Stock],stock_analysis[Market_Cap_Cr])</f>
        <v>125.7735552</v>
      </c>
      <c r="G54" s="3">
        <f>Imputs!$C$2</f>
        <v>6.6699999999999995E-2</v>
      </c>
      <c r="H54" s="3">
        <f>Imputs!$C$3</f>
        <v>5.2299999999999999E-2</v>
      </c>
      <c r="I54" s="2">
        <f>_xlfn.XLOOKUP($B54,stock_analysis[Stock],stock_analysis[Beta_Daily])</f>
        <v>0.24366131624481649</v>
      </c>
      <c r="J54" s="2">
        <f>_xlfn.XLOOKUP($B54,stock_analysis[Stock],stock_analysis[Beta_Weekly])</f>
        <v>0.5938732460111833</v>
      </c>
      <c r="K54" s="2">
        <f>_xlfn.XLOOKUP($B54,stock_analysis[Stock],stock_analysis[Beta_Monthly])</f>
        <v>-1.3980476091733871</v>
      </c>
      <c r="L54" s="3">
        <f>G54+H54*I54</f>
        <v>7.9443486839603894E-2</v>
      </c>
      <c r="M54" s="3">
        <f>J54*H54+G54</f>
        <v>9.775957076638489E-2</v>
      </c>
      <c r="N54" s="3">
        <f>K54*H54+G54</f>
        <v>-6.4178899597681499E-3</v>
      </c>
      <c r="O54" s="2">
        <f>_xlfn.XLOOKUP($B54,stock_analysis[Stock],stock_analysis[Interest_Coverage_Ratio])</f>
        <v>4.3601910860036703</v>
      </c>
      <c r="P54" s="3" cm="1">
        <f t="array" ref="P5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54" s="3" t="str" cm="1">
        <f t="array" ref="Q5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54" s="3">
        <f>Table2[[#This Row],[Default Spread]]+Table2[[#This Row],[Risk Free Rate]]</f>
        <v>7.7799999999999994E-2</v>
      </c>
      <c r="S54" s="2">
        <f>_xlfn.XLOOKUP($B54,stock_analysis[Stock],stock_analysis[Market_Cap_Cr])</f>
        <v>125.7735552</v>
      </c>
      <c r="T54" s="2">
        <f>_xlfn.XLOOKUP($B54,stock_analysis[Stock],stock_analysis[Total_Debt_Cr])</f>
        <v>6.0349000000000004</v>
      </c>
      <c r="U54" s="3">
        <f>Table2[[#This Row],[Market Value of Equity]]/(Table2[[#This Row],[Market Value of Equity]]+Table2[[#This Row],[Market Value of Debt]])</f>
        <v>0.95421462158218218</v>
      </c>
      <c r="V54" s="3">
        <f>Table2[[#This Row],[Market Value of Debt]]/(Table2[[#This Row],[Market Value of Equity]]+Table2[[#This Row],[Market Value of Debt]])</f>
        <v>4.5785378417817921E-2</v>
      </c>
      <c r="W54" s="32">
        <f>(Table2[[#This Row],[Cost of Equity (Daily Beta)]]*Table2[[#This Row],[Weight of Equity]])+(Table2[[#This Row],[Cost of Debt]]*Table2[[#This Row],[Weight of Debt]])</f>
        <v>7.9368239172727936E-2</v>
      </c>
      <c r="X54" s="33">
        <f>(Table2[[#This Row],[Cost of Equity (Weekly Beta)]]*Table2[[#This Row],[Weight of Equity]])+(Table2[[#This Row],[Cost of Debt]]*Table2[[#This Row],[Weight of Debt]])</f>
        <v>9.6845714265788752E-2</v>
      </c>
      <c r="Y54" s="34">
        <f>(Table2[[#This Row],[Cost of Equity (Monthly Beta)]]*Table2[[#This Row],[Weight of Equity]])+(Table2[[#This Row],[Cost of Debt]]*Table2[[#This Row],[Weight of Debt]])</f>
        <v>-2.5619419984100173E-3</v>
      </c>
      <c r="Z54" t="b">
        <f>IF(Table2[[#This Row],[Sector]]="Financial Services",TRUE,FALSE)</f>
        <v>0</v>
      </c>
      <c r="AA54" t="b">
        <f>IF(Table2[[#This Row],[Market Capitalisation In(Cr)]]&gt;25000,TRUE,FALSE)</f>
        <v>0</v>
      </c>
    </row>
    <row r="55" spans="2:27" ht="14" customHeight="1">
      <c r="B55" s="37" t="s">
        <v>3356</v>
      </c>
      <c r="C55" s="38" t="str">
        <f>_xlfn.XLOOKUP(B55,stock_analysis[Stock],stock_analysis[Company_Name])</f>
        <v>Star Cement Limited</v>
      </c>
      <c r="D55" s="37" t="str">
        <f>_xlfn.XLOOKUP(B55,stock_analysis[Stock],stock_analysis[Sector])</f>
        <v>Basic Materials</v>
      </c>
      <c r="E55" s="37" t="str">
        <f>_xlfn.XLOOKUP($B55,stock_analysis[Stock],stock_analysis[Industry])</f>
        <v>Building Materials</v>
      </c>
      <c r="F55" s="2">
        <f>_xlfn.XLOOKUP($B55,stock_analysis[Stock],stock_analysis[Market_Cap_Cr])</f>
        <v>8183.0371328000001</v>
      </c>
      <c r="G55" s="3">
        <f>Imputs!$C$2</f>
        <v>6.6699999999999995E-2</v>
      </c>
      <c r="H55" s="3">
        <f>Imputs!$C$3</f>
        <v>5.2299999999999999E-2</v>
      </c>
      <c r="I55" s="2">
        <f>_xlfn.XLOOKUP($B55,stock_analysis[Stock],stock_analysis[Beta_Daily])</f>
        <v>0.58368382058057044</v>
      </c>
      <c r="J55" s="2">
        <f>_xlfn.XLOOKUP($B55,stock_analysis[Stock],stock_analysis[Beta_Weekly])</f>
        <v>0.79613238797847463</v>
      </c>
      <c r="K55" s="2">
        <f>_xlfn.XLOOKUP($B55,stock_analysis[Stock],stock_analysis[Beta_Monthly])</f>
        <v>0.1187273591910719</v>
      </c>
      <c r="L55" s="3">
        <f>G55+H55*I55</f>
        <v>9.7226663816363829E-2</v>
      </c>
      <c r="M55" s="3">
        <f>J55*H55+G55</f>
        <v>0.10833772389127422</v>
      </c>
      <c r="N55" s="3">
        <f>K55*H55+G55</f>
        <v>7.2909440885693053E-2</v>
      </c>
      <c r="O55" s="2">
        <f>_xlfn.XLOOKUP($B55,stock_analysis[Stock],stock_analysis[Interest_Coverage_Ratio])</f>
        <v>8.5662533862618346</v>
      </c>
      <c r="P55" s="3" cm="1">
        <f t="array" ref="P5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55" s="3" t="str" cm="1">
        <f t="array" ref="Q5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55" s="3">
        <f>Table2[[#This Row],[Default Spread]]+Table2[[#This Row],[Risk Free Rate]]</f>
        <v>7.3700000000000002E-2</v>
      </c>
      <c r="S55" s="2">
        <f>_xlfn.XLOOKUP($B55,stock_analysis[Stock],stock_analysis[Market_Cap_Cr])</f>
        <v>8183.0371328000001</v>
      </c>
      <c r="T55" s="2">
        <f>_xlfn.XLOOKUP($B55,stock_analysis[Stock],stock_analysis[Total_Debt_Cr])</f>
        <v>643.16851199999996</v>
      </c>
      <c r="U55" s="3">
        <f>Table2[[#This Row],[Market Value of Equity]]/(Table2[[#This Row],[Market Value of Equity]]+Table2[[#This Row],[Market Value of Debt]])</f>
        <v>0.92712967067803076</v>
      </c>
      <c r="V55" s="3">
        <f>Table2[[#This Row],[Market Value of Debt]]/(Table2[[#This Row],[Market Value of Equity]]+Table2[[#This Row],[Market Value of Debt]])</f>
        <v>7.2870329321969254E-2</v>
      </c>
      <c r="W55" s="32">
        <f>(Table2[[#This Row],[Cost of Equity (Daily Beta)]]*Table2[[#This Row],[Weight of Equity]])+(Table2[[#This Row],[Cost of Debt]]*Table2[[#This Row],[Weight of Debt]])</f>
        <v>9.551226807621814E-2</v>
      </c>
      <c r="X55" s="33">
        <f>(Table2[[#This Row],[Cost of Equity (Weekly Beta)]]*Table2[[#This Row],[Weight of Equity]])+(Table2[[#This Row],[Cost of Debt]]*Table2[[#This Row],[Weight of Debt]])</f>
        <v>0.10581366154435362</v>
      </c>
      <c r="Y55" s="34">
        <f>(Table2[[#This Row],[Cost of Equity (Monthly Beta)]]*Table2[[#This Row],[Weight of Equity]])+(Table2[[#This Row],[Cost of Debt]]*Table2[[#This Row],[Weight of Debt]])</f>
        <v>7.2967049188701089E-2</v>
      </c>
      <c r="Z55" t="b">
        <f>IF(Table2[[#This Row],[Sector]]="Financial Services",TRUE,FALSE)</f>
        <v>0</v>
      </c>
      <c r="AA55" t="b">
        <f>IF(Table2[[#This Row],[Market Capitalisation In(Cr)]]&gt;25000,TRUE,FALSE)</f>
        <v>0</v>
      </c>
    </row>
    <row r="56" spans="2:27" ht="14" customHeight="1">
      <c r="B56" s="37" t="s">
        <v>1806</v>
      </c>
      <c r="C56" s="38" t="str">
        <f>_xlfn.XLOOKUP(B56,stock_analysis[Stock],stock_analysis[Company_Name])</f>
        <v>JK Cement Limited</v>
      </c>
      <c r="D56" s="37" t="str">
        <f>_xlfn.XLOOKUP(B56,stock_analysis[Stock],stock_analysis[Sector])</f>
        <v>Basic Materials</v>
      </c>
      <c r="E56" s="37" t="str">
        <f>_xlfn.XLOOKUP($B56,stock_analysis[Stock],stock_analysis[Industry])</f>
        <v>Building Materials</v>
      </c>
      <c r="F56" s="2">
        <f>_xlfn.XLOOKUP($B56,stock_analysis[Stock],stock_analysis[Market_Cap_Cr])</f>
        <v>42632.757248000002</v>
      </c>
      <c r="G56" s="3">
        <f>Imputs!$C$2</f>
        <v>6.6699999999999995E-2</v>
      </c>
      <c r="H56" s="3">
        <f>Imputs!$C$3</f>
        <v>5.2299999999999999E-2</v>
      </c>
      <c r="I56" s="2">
        <f>_xlfn.XLOOKUP($B56,stock_analysis[Stock],stock_analysis[Beta_Daily])</f>
        <v>0.64888077818848799</v>
      </c>
      <c r="J56" s="2">
        <f>_xlfn.XLOOKUP($B56,stock_analysis[Stock],stock_analysis[Beta_Weekly])</f>
        <v>1.0763252293894323</v>
      </c>
      <c r="K56" s="2">
        <f>_xlfn.XLOOKUP($B56,stock_analysis[Stock],stock_analysis[Beta_Monthly])</f>
        <v>0.95835694665112403</v>
      </c>
      <c r="L56" s="3">
        <f>G56+H56*I56</f>
        <v>0.10063646469925791</v>
      </c>
      <c r="M56" s="3">
        <f>J56*H56+G56</f>
        <v>0.12299180949706731</v>
      </c>
      <c r="N56" s="3">
        <f>K56*H56+G56</f>
        <v>0.11682206830985378</v>
      </c>
      <c r="O56" s="2">
        <f>_xlfn.XLOOKUP($B56,stock_analysis[Stock],stock_analysis[Interest_Coverage_Ratio])</f>
        <v>3.7565174946196001</v>
      </c>
      <c r="P56" s="3" cm="1">
        <f t="array" ref="P5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56" s="3" t="str" cm="1">
        <f t="array" ref="Q5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56" s="3">
        <f>Table2[[#This Row],[Default Spread]]+Table2[[#This Row],[Risk Free Rate]]</f>
        <v>7.5600000000000001E-2</v>
      </c>
      <c r="S56" s="2">
        <f>_xlfn.XLOOKUP($B56,stock_analysis[Stock],stock_analysis[Market_Cap_Cr])</f>
        <v>42632.757248000002</v>
      </c>
      <c r="T56" s="2">
        <f>_xlfn.XLOOKUP($B56,stock_analysis[Stock],stock_analysis[Total_Debt_Cr])</f>
        <v>6509.8301439999996</v>
      </c>
      <c r="U56" s="3">
        <f>Table2[[#This Row],[Market Value of Equity]]/(Table2[[#This Row],[Market Value of Equity]]+Table2[[#This Row],[Market Value of Debt]])</f>
        <v>0.86753179900617639</v>
      </c>
      <c r="V56" s="3">
        <f>Table2[[#This Row],[Market Value of Debt]]/(Table2[[#This Row],[Market Value of Equity]]+Table2[[#This Row],[Market Value of Debt]])</f>
        <v>0.13246820099382364</v>
      </c>
      <c r="W56" s="32">
        <f>(Table2[[#This Row],[Cost of Equity (Daily Beta)]]*Table2[[#This Row],[Weight of Equity]])+(Table2[[#This Row],[Cost of Debt]]*Table2[[#This Row],[Weight of Debt]])</f>
        <v>9.7319929261301841E-2</v>
      </c>
      <c r="X56" s="33">
        <f>(Table2[[#This Row],[Cost of Equity (Weekly Beta)]]*Table2[[#This Row],[Weight of Equity]])+(Table2[[#This Row],[Cost of Debt]]*Table2[[#This Row],[Weight of Debt]])</f>
        <v>0.11671390175114879</v>
      </c>
      <c r="Y56" s="34">
        <f>(Table2[[#This Row],[Cost of Equity (Monthly Beta)]]*Table2[[#This Row],[Weight of Equity]])+(Table2[[#This Row],[Cost of Debt]]*Table2[[#This Row],[Weight of Debt]])</f>
        <v>0.11136145507960293</v>
      </c>
      <c r="Z56" t="b">
        <f>IF(Table2[[#This Row],[Sector]]="Financial Services",TRUE,FALSE)</f>
        <v>0</v>
      </c>
      <c r="AA56" t="b">
        <f>IF(Table2[[#This Row],[Market Capitalisation In(Cr)]]&gt;25000,TRUE,FALSE)</f>
        <v>1</v>
      </c>
    </row>
    <row r="57" spans="2:27" ht="14" customHeight="1">
      <c r="B57" s="37" t="s">
        <v>1365</v>
      </c>
      <c r="C57" s="38" t="str">
        <f>_xlfn.XLOOKUP(B57,stock_analysis[Stock],stock_analysis[Company_Name])</f>
        <v>Grasim Industries Limited</v>
      </c>
      <c r="D57" s="37" t="str">
        <f>_xlfn.XLOOKUP(B57,stock_analysis[Stock],stock_analysis[Sector])</f>
        <v>Basic Materials</v>
      </c>
      <c r="E57" s="37" t="str">
        <f>_xlfn.XLOOKUP($B57,stock_analysis[Stock],stock_analysis[Industry])</f>
        <v>Building Materials</v>
      </c>
      <c r="F57" s="2">
        <f>_xlfn.XLOOKUP($B57,stock_analysis[Stock],stock_analysis[Market_Cap_Cr])</f>
        <v>182701.60158720001</v>
      </c>
      <c r="G57" s="3">
        <f>Imputs!$C$2</f>
        <v>6.6699999999999995E-2</v>
      </c>
      <c r="H57" s="3">
        <f>Imputs!$C$3</f>
        <v>5.2299999999999999E-2</v>
      </c>
      <c r="I57" s="2">
        <f>_xlfn.XLOOKUP($B57,stock_analysis[Stock],stock_analysis[Beta_Daily])</f>
        <v>1.0973835678592905</v>
      </c>
      <c r="J57" s="2">
        <f>_xlfn.XLOOKUP($B57,stock_analysis[Stock],stock_analysis[Beta_Weekly])</f>
        <v>1.190294895023349</v>
      </c>
      <c r="K57" s="2">
        <f>_xlfn.XLOOKUP($B57,stock_analysis[Stock],stock_analysis[Beta_Monthly])</f>
        <v>1.1700754961344799</v>
      </c>
      <c r="L57" s="3">
        <f>G57+H57*I57</f>
        <v>0.12409316059904088</v>
      </c>
      <c r="M57" s="3">
        <f>J57*H57+G57</f>
        <v>0.12895242300972115</v>
      </c>
      <c r="N57" s="3">
        <f>K57*H57+G57</f>
        <v>0.12789494844783328</v>
      </c>
      <c r="O57" s="2">
        <f>_xlfn.XLOOKUP($B57,stock_analysis[Stock],stock_analysis[Interest_Coverage_Ratio])</f>
        <v>4.9054401668236052</v>
      </c>
      <c r="P57" s="3" cm="1">
        <f t="array" ref="P5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57" s="3" t="str" cm="1">
        <f t="array" ref="Q5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57" s="3">
        <f>Table2[[#This Row],[Default Spread]]+Table2[[#This Row],[Risk Free Rate]]</f>
        <v>7.4499999999999997E-2</v>
      </c>
      <c r="S57" s="2">
        <f>_xlfn.XLOOKUP($B57,stock_analysis[Stock],stock_analysis[Market_Cap_Cr])</f>
        <v>182701.60158720001</v>
      </c>
      <c r="T57" s="2">
        <f>_xlfn.XLOOKUP($B57,stock_analysis[Stock],stock_analysis[Total_Debt_Cr])</f>
        <v>205403.389952</v>
      </c>
      <c r="U57" s="3">
        <f>Table2[[#This Row],[Market Value of Equity]]/(Table2[[#This Row],[Market Value of Equity]]+Table2[[#This Row],[Market Value of Debt]])</f>
        <v>0.47075303222104137</v>
      </c>
      <c r="V57" s="3">
        <f>Table2[[#This Row],[Market Value of Debt]]/(Table2[[#This Row],[Market Value of Equity]]+Table2[[#This Row],[Market Value of Debt]])</f>
        <v>0.52924696777895863</v>
      </c>
      <c r="W57" s="32">
        <f>(Table2[[#This Row],[Cost of Equity (Daily Beta)]]*Table2[[#This Row],[Weight of Equity]])+(Table2[[#This Row],[Cost of Debt]]*Table2[[#This Row],[Weight of Debt]])</f>
        <v>9.7846130729423567E-2</v>
      </c>
      <c r="X57" s="33">
        <f>(Table2[[#This Row],[Cost of Equity (Weekly Beta)]]*Table2[[#This Row],[Weight of Equity]])+(Table2[[#This Row],[Cost of Debt]]*Table2[[#This Row],[Weight of Debt]])</f>
        <v>0.10013364324360903</v>
      </c>
      <c r="Y57" s="34">
        <f>(Table2[[#This Row],[Cost of Equity (Monthly Beta)]]*Table2[[#This Row],[Weight of Equity]])+(Table2[[#This Row],[Cost of Debt]]*Table2[[#This Row],[Weight of Debt]])</f>
        <v>9.9635833887103703E-2</v>
      </c>
      <c r="Z57" t="b">
        <f>IF(Table2[[#This Row],[Sector]]="Financial Services",TRUE,FALSE)</f>
        <v>0</v>
      </c>
      <c r="AA57" t="b">
        <f>IF(Table2[[#This Row],[Market Capitalisation In(Cr)]]&gt;25000,TRUE,FALSE)</f>
        <v>1</v>
      </c>
    </row>
    <row r="58" spans="2:27" ht="14" customHeight="1">
      <c r="B58" s="37" t="s">
        <v>1812</v>
      </c>
      <c r="C58" s="38" t="str">
        <f>_xlfn.XLOOKUP(B58,stock_analysis[Stock],stock_analysis[Company_Name])</f>
        <v>JK Lakshmi Cement Limited</v>
      </c>
      <c r="D58" s="37" t="str">
        <f>_xlfn.XLOOKUP(B58,stock_analysis[Stock],stock_analysis[Sector])</f>
        <v>Basic Materials</v>
      </c>
      <c r="E58" s="37" t="str">
        <f>_xlfn.XLOOKUP($B58,stock_analysis[Stock],stock_analysis[Industry])</f>
        <v>Building Materials</v>
      </c>
      <c r="F58" s="2">
        <f>_xlfn.XLOOKUP($B58,stock_analysis[Stock],stock_analysis[Market_Cap_Cr])</f>
        <v>7989.3143552000001</v>
      </c>
      <c r="G58" s="3">
        <f>Imputs!$C$2</f>
        <v>6.6699999999999995E-2</v>
      </c>
      <c r="H58" s="3">
        <f>Imputs!$C$3</f>
        <v>5.2299999999999999E-2</v>
      </c>
      <c r="I58" s="2">
        <f>_xlfn.XLOOKUP($B58,stock_analysis[Stock],stock_analysis[Beta_Daily])</f>
        <v>0.68269694486025523</v>
      </c>
      <c r="J58" s="2">
        <f>_xlfn.XLOOKUP($B58,stock_analysis[Stock],stock_analysis[Beta_Weekly])</f>
        <v>1.1273487824590709</v>
      </c>
      <c r="K58" s="2">
        <f>_xlfn.XLOOKUP($B58,stock_analysis[Stock],stock_analysis[Beta_Monthly])</f>
        <v>0.79263583144373306</v>
      </c>
      <c r="L58" s="3">
        <f>G58+H58*I58</f>
        <v>0.10240505021619134</v>
      </c>
      <c r="M58" s="3">
        <f>J58*H58+G58</f>
        <v>0.12566034132260939</v>
      </c>
      <c r="N58" s="3">
        <f>K58*H58+G58</f>
        <v>0.10815485398450723</v>
      </c>
      <c r="O58" s="2">
        <f>_xlfn.XLOOKUP($B58,stock_analysis[Stock],stock_analysis[Interest_Coverage_Ratio])</f>
        <v>3.1998103419423218</v>
      </c>
      <c r="P58" s="3" cm="1">
        <f t="array" ref="P5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58" s="3" t="str" cm="1">
        <f t="array" ref="Q5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58" s="3">
        <f>Table2[[#This Row],[Default Spread]]+Table2[[#This Row],[Risk Free Rate]]</f>
        <v>8.5099999999999995E-2</v>
      </c>
      <c r="S58" s="2">
        <f>_xlfn.XLOOKUP($B58,stock_analysis[Stock],stock_analysis[Market_Cap_Cr])</f>
        <v>7989.3143552000001</v>
      </c>
      <c r="T58" s="2">
        <f>_xlfn.XLOOKUP($B58,stock_analysis[Stock],stock_analysis[Total_Debt_Cr])</f>
        <v>2673.07008</v>
      </c>
      <c r="U58" s="3">
        <f>Table2[[#This Row],[Market Value of Equity]]/(Table2[[#This Row],[Market Value of Equity]]+Table2[[#This Row],[Market Value of Debt]])</f>
        <v>0.74929903379066642</v>
      </c>
      <c r="V58" s="3">
        <f>Table2[[#This Row],[Market Value of Debt]]/(Table2[[#This Row],[Market Value of Equity]]+Table2[[#This Row],[Market Value of Debt]])</f>
        <v>0.25070096620933363</v>
      </c>
      <c r="W58" s="32">
        <f>(Table2[[#This Row],[Cost of Equity (Daily Beta)]]*Table2[[#This Row],[Weight of Equity]])+(Table2[[#This Row],[Cost of Debt]]*Table2[[#This Row],[Weight of Debt]])</f>
        <v>9.8066657406691141E-2</v>
      </c>
      <c r="X58" s="33">
        <f>(Table2[[#This Row],[Cost of Equity (Weekly Beta)]]*Table2[[#This Row],[Weight of Equity]])+(Table2[[#This Row],[Cost of Debt]]*Table2[[#This Row],[Weight of Debt]])</f>
        <v>0.11549182456325086</v>
      </c>
      <c r="Y58" s="34">
        <f>(Table2[[#This Row],[Cost of Equity (Monthly Beta)]]*Table2[[#This Row],[Weight of Equity]])+(Table2[[#This Row],[Cost of Debt]]*Table2[[#This Row],[Weight of Debt]])</f>
        <v>0.10237497981477617</v>
      </c>
      <c r="Z58" t="b">
        <f>IF(Table2[[#This Row],[Sector]]="Financial Services",TRUE,FALSE)</f>
        <v>0</v>
      </c>
      <c r="AA58" t="b">
        <f>IF(Table2[[#This Row],[Market Capitalisation In(Cr)]]&gt;25000,TRUE,FALSE)</f>
        <v>0</v>
      </c>
    </row>
    <row r="59" spans="2:27" ht="14" customHeight="1">
      <c r="B59" s="37" t="s">
        <v>2416</v>
      </c>
      <c r="C59" s="38" t="str">
        <f>_xlfn.XLOOKUP(B59,stock_analysis[Stock],stock_analysis[Company_Name])</f>
        <v>NCL Industries Limited</v>
      </c>
      <c r="D59" s="37" t="str">
        <f>_xlfn.XLOOKUP(B59,stock_analysis[Stock],stock_analysis[Sector])</f>
        <v>Basic Materials</v>
      </c>
      <c r="E59" s="37" t="str">
        <f>_xlfn.XLOOKUP($B59,stock_analysis[Stock],stock_analysis[Industry])</f>
        <v>Building Materials</v>
      </c>
      <c r="F59" s="2">
        <f>_xlfn.XLOOKUP($B59,stock_analysis[Stock],stock_analysis[Market_Cap_Cr])</f>
        <v>814.86873600000001</v>
      </c>
      <c r="G59" s="3">
        <f>Imputs!$C$2</f>
        <v>6.6699999999999995E-2</v>
      </c>
      <c r="H59" s="3">
        <f>Imputs!$C$3</f>
        <v>5.2299999999999999E-2</v>
      </c>
      <c r="I59" s="2">
        <f>_xlfn.XLOOKUP($B59,stock_analysis[Stock],stock_analysis[Beta_Daily])</f>
        <v>0.73109671410965604</v>
      </c>
      <c r="J59" s="2">
        <f>_xlfn.XLOOKUP($B59,stock_analysis[Stock],stock_analysis[Beta_Weekly])</f>
        <v>1.3683526722586143</v>
      </c>
      <c r="K59" s="2">
        <f>_xlfn.XLOOKUP($B59,stock_analysis[Stock],stock_analysis[Beta_Monthly])</f>
        <v>0.52853835512048619</v>
      </c>
      <c r="L59" s="3">
        <f>G59+H59*I59</f>
        <v>0.104936358147935</v>
      </c>
      <c r="M59" s="3">
        <f>J59*H59+G59</f>
        <v>0.13826484475912554</v>
      </c>
      <c r="N59" s="3">
        <f>K59*H59+G59</f>
        <v>9.4342555972801417E-2</v>
      </c>
      <c r="O59" s="2">
        <f>_xlfn.XLOOKUP($B59,stock_analysis[Stock],stock_analysis[Interest_Coverage_Ratio])</f>
        <v>3.137452994611547</v>
      </c>
      <c r="P59" s="3" cm="1">
        <f t="array" ref="P5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59" s="3" t="str" cm="1">
        <f t="array" ref="Q5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59" s="3">
        <f>Table2[[#This Row],[Default Spread]]+Table2[[#This Row],[Risk Free Rate]]</f>
        <v>8.5099999999999995E-2</v>
      </c>
      <c r="S59" s="2">
        <f>_xlfn.XLOOKUP($B59,stock_analysis[Stock],stock_analysis[Market_Cap_Cr])</f>
        <v>814.86873600000001</v>
      </c>
      <c r="T59" s="2">
        <f>_xlfn.XLOOKUP($B59,stock_analysis[Stock],stock_analysis[Total_Debt_Cr])</f>
        <v>317.3997056</v>
      </c>
      <c r="U59" s="3">
        <f>Table2[[#This Row],[Market Value of Equity]]/(Table2[[#This Row],[Market Value of Equity]]+Table2[[#This Row],[Market Value of Debt]])</f>
        <v>0.71967804282217318</v>
      </c>
      <c r="V59" s="3">
        <f>Table2[[#This Row],[Market Value of Debt]]/(Table2[[#This Row],[Market Value of Equity]]+Table2[[#This Row],[Market Value of Debt]])</f>
        <v>0.28032195717782693</v>
      </c>
      <c r="W59" s="32">
        <f>(Table2[[#This Row],[Cost of Equity (Daily Beta)]]*Table2[[#This Row],[Weight of Equity]])+(Table2[[#This Row],[Cost of Debt]]*Table2[[#This Row],[Weight of Debt]])</f>
        <v>9.9375791408625541E-2</v>
      </c>
      <c r="X59" s="33">
        <f>(Table2[[#This Row],[Cost of Equity (Weekly Beta)]]*Table2[[#This Row],[Weight of Equity]])+(Table2[[#This Row],[Cost of Debt]]*Table2[[#This Row],[Weight of Debt]])</f>
        <v>0.12336157142319215</v>
      </c>
      <c r="Y59" s="34">
        <f>(Table2[[#This Row],[Cost of Equity (Monthly Beta)]]*Table2[[#This Row],[Weight of Equity]])+(Table2[[#This Row],[Cost of Debt]]*Table2[[#This Row],[Weight of Debt]])</f>
        <v>9.1751664593180127E-2</v>
      </c>
      <c r="Z59" t="b">
        <f>IF(Table2[[#This Row],[Sector]]="Financial Services",TRUE,FALSE)</f>
        <v>0</v>
      </c>
      <c r="AA59" t="b">
        <f>IF(Table2[[#This Row],[Market Capitalisation In(Cr)]]&gt;25000,TRUE,FALSE)</f>
        <v>0</v>
      </c>
    </row>
    <row r="60" spans="2:27" ht="14" customHeight="1">
      <c r="B60" s="37" t="s">
        <v>858</v>
      </c>
      <c r="C60" s="38" t="str">
        <f>_xlfn.XLOOKUP(B60,stock_analysis[Stock],stock_analysis[Company_Name])</f>
        <v>Dalmia Bharat Limited</v>
      </c>
      <c r="D60" s="37" t="str">
        <f>_xlfn.XLOOKUP(B60,stock_analysis[Stock],stock_analysis[Sector])</f>
        <v>Basic Materials</v>
      </c>
      <c r="E60" s="37" t="str">
        <f>_xlfn.XLOOKUP($B60,stock_analysis[Stock],stock_analysis[Industry])</f>
        <v>Building Materials</v>
      </c>
      <c r="F60" s="2">
        <f>_xlfn.XLOOKUP($B60,stock_analysis[Stock],stock_analysis[Market_Cap_Cr])</f>
        <v>35707.895808000001</v>
      </c>
      <c r="G60" s="3">
        <f>Imputs!$C$2</f>
        <v>6.6699999999999995E-2</v>
      </c>
      <c r="H60" s="3">
        <f>Imputs!$C$3</f>
        <v>5.2299999999999999E-2</v>
      </c>
      <c r="I60" s="2">
        <f>_xlfn.XLOOKUP($B60,stock_analysis[Stock],stock_analysis[Beta_Daily])</f>
        <v>0.74396312291018807</v>
      </c>
      <c r="J60" s="2">
        <f>_xlfn.XLOOKUP($B60,stock_analysis[Stock],stock_analysis[Beta_Weekly])</f>
        <v>1.1121293101654901</v>
      </c>
      <c r="K60" s="2">
        <f>_xlfn.XLOOKUP($B60,stock_analysis[Stock],stock_analysis[Beta_Monthly])</f>
        <v>0.95428656467163375</v>
      </c>
      <c r="L60" s="3">
        <f>G60+H60*I60</f>
        <v>0.10560927132820283</v>
      </c>
      <c r="M60" s="3">
        <f>J60*H60+G60</f>
        <v>0.12486436292165512</v>
      </c>
      <c r="N60" s="3">
        <f>K60*H60+G60</f>
        <v>0.11660918733232645</v>
      </c>
      <c r="O60" s="2">
        <f>_xlfn.XLOOKUP($B60,stock_analysis[Stock],stock_analysis[Interest_Coverage_Ratio])</f>
        <v>3.0631313131313131</v>
      </c>
      <c r="P60" s="3" cm="1">
        <f t="array" ref="P6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60" s="3" t="str" cm="1">
        <f t="array" ref="Q6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60" s="3">
        <f>Table2[[#This Row],[Default Spread]]+Table2[[#This Row],[Risk Free Rate]]</f>
        <v>7.5600000000000001E-2</v>
      </c>
      <c r="S60" s="2">
        <f>_xlfn.XLOOKUP($B60,stock_analysis[Stock],stock_analysis[Market_Cap_Cr])</f>
        <v>35707.895808000001</v>
      </c>
      <c r="T60" s="2">
        <f>_xlfn.XLOOKUP($B60,stock_analysis[Stock],stock_analysis[Total_Debt_Cr])</f>
        <v>7082.0003839999999</v>
      </c>
      <c r="U60" s="3">
        <f>Table2[[#This Row],[Market Value of Equity]]/(Table2[[#This Row],[Market Value of Equity]]+Table2[[#This Row],[Market Value of Debt]])</f>
        <v>0.8344936301732826</v>
      </c>
      <c r="V60" s="3">
        <f>Table2[[#This Row],[Market Value of Debt]]/(Table2[[#This Row],[Market Value of Equity]]+Table2[[#This Row],[Market Value of Debt]])</f>
        <v>0.16550636982671743</v>
      </c>
      <c r="W60" s="32">
        <f>(Table2[[#This Row],[Cost of Equity (Daily Beta)]]*Table2[[#This Row],[Weight of Equity]])+(Table2[[#This Row],[Cost of Debt]]*Table2[[#This Row],[Weight of Debt]])</f>
        <v>0.100642545769527</v>
      </c>
      <c r="X60" s="33">
        <f>(Table2[[#This Row],[Cost of Equity (Weekly Beta)]]*Table2[[#This Row],[Weight of Equity]])+(Table2[[#This Row],[Cost of Debt]]*Table2[[#This Row],[Weight of Debt]])</f>
        <v>0.11671079705266606</v>
      </c>
      <c r="Y60" s="34">
        <f>(Table2[[#This Row],[Cost of Equity (Monthly Beta)]]*Table2[[#This Row],[Weight of Equity]])+(Table2[[#This Row],[Cost of Debt]]*Table2[[#This Row],[Weight of Debt]])</f>
        <v>0.1098219056074093</v>
      </c>
      <c r="Z60" t="b">
        <f>IF(Table2[[#This Row],[Sector]]="Financial Services",TRUE,FALSE)</f>
        <v>0</v>
      </c>
      <c r="AA60" t="b">
        <f>IF(Table2[[#This Row],[Market Capitalisation In(Cr)]]&gt;25000,TRUE,FALSE)</f>
        <v>1</v>
      </c>
    </row>
    <row r="61" spans="2:27" ht="14" customHeight="1">
      <c r="B61" s="37" t="s">
        <v>2170</v>
      </c>
      <c r="C61" s="38" t="str">
        <f>_xlfn.XLOOKUP(B61,stock_analysis[Stock],stock_analysis[Company_Name])</f>
        <v>Mangalam Cement Limited</v>
      </c>
      <c r="D61" s="37" t="str">
        <f>_xlfn.XLOOKUP(B61,stock_analysis[Stock],stock_analysis[Sector])</f>
        <v>Basic Materials</v>
      </c>
      <c r="E61" s="37" t="str">
        <f>_xlfn.XLOOKUP($B61,stock_analysis[Stock],stock_analysis[Industry])</f>
        <v>Building Materials</v>
      </c>
      <c r="F61" s="2">
        <f>_xlfn.XLOOKUP($B61,stock_analysis[Stock],stock_analysis[Market_Cap_Cr])</f>
        <v>2338.7420671999998</v>
      </c>
      <c r="G61" s="3">
        <f>Imputs!$C$2</f>
        <v>6.6699999999999995E-2</v>
      </c>
      <c r="H61" s="3">
        <f>Imputs!$C$3</f>
        <v>5.2299999999999999E-2</v>
      </c>
      <c r="I61" s="2">
        <f>_xlfn.XLOOKUP($B61,stock_analysis[Stock],stock_analysis[Beta_Daily])</f>
        <v>0.72888305346592608</v>
      </c>
      <c r="J61" s="2">
        <f>_xlfn.XLOOKUP($B61,stock_analysis[Stock],stock_analysis[Beta_Weekly])</f>
        <v>0.90544323415609618</v>
      </c>
      <c r="K61" s="2">
        <f>_xlfn.XLOOKUP($B61,stock_analysis[Stock],stock_analysis[Beta_Monthly])</f>
        <v>1.4872138941934434</v>
      </c>
      <c r="L61" s="3">
        <f>G61+H61*I61</f>
        <v>0.10482058369626793</v>
      </c>
      <c r="M61" s="3">
        <f>J61*H61+G61</f>
        <v>0.11405468114636383</v>
      </c>
      <c r="N61" s="3">
        <f>K61*H61+G61</f>
        <v>0.1444812866663171</v>
      </c>
      <c r="O61" s="2">
        <f>_xlfn.XLOOKUP($B61,stock_analysis[Stock],stock_analysis[Interest_Coverage_Ratio])</f>
        <v>2.5799263638600509</v>
      </c>
      <c r="P61" s="3" cm="1">
        <f t="array" ref="P6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61" s="3" t="str" cm="1">
        <f t="array" ref="Q6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61" s="3">
        <f>Table2[[#This Row],[Default Spread]]+Table2[[#This Row],[Risk Free Rate]]</f>
        <v>9.4199999999999992E-2</v>
      </c>
      <c r="S61" s="2">
        <f>_xlfn.XLOOKUP($B61,stock_analysis[Stock],stock_analysis[Market_Cap_Cr])</f>
        <v>2338.7420671999998</v>
      </c>
      <c r="T61" s="2">
        <f>_xlfn.XLOOKUP($B61,stock_analysis[Stock],stock_analysis[Total_Debt_Cr])</f>
        <v>734.11471359999996</v>
      </c>
      <c r="U61" s="3">
        <f>Table2[[#This Row],[Market Value of Equity]]/(Table2[[#This Row],[Market Value of Equity]]+Table2[[#This Row],[Market Value of Debt]])</f>
        <v>0.7610969967142831</v>
      </c>
      <c r="V61" s="3">
        <f>Table2[[#This Row],[Market Value of Debt]]/(Table2[[#This Row],[Market Value of Equity]]+Table2[[#This Row],[Market Value of Debt]])</f>
        <v>0.23890300328571695</v>
      </c>
      <c r="W61" s="32">
        <f>(Table2[[#This Row],[Cost of Equity (Daily Beta)]]*Table2[[#This Row],[Weight of Equity]])+(Table2[[#This Row],[Cost of Debt]]*Table2[[#This Row],[Weight of Debt]])</f>
        <v>0.10228329435458219</v>
      </c>
      <c r="X61" s="33">
        <f>(Table2[[#This Row],[Cost of Equity (Weekly Beta)]]*Table2[[#This Row],[Weight of Equity]])+(Table2[[#This Row],[Cost of Debt]]*Table2[[#This Row],[Weight of Debt]])</f>
        <v>0.10931133819121722</v>
      </c>
      <c r="Y61" s="34">
        <f>(Table2[[#This Row],[Cost of Equity (Monthly Beta)]]*Table2[[#This Row],[Weight of Equity]])+(Table2[[#This Row],[Cost of Debt]]*Table2[[#This Row],[Weight of Debt]])</f>
        <v>0.13246893627266387</v>
      </c>
      <c r="Z61" t="b">
        <f>IF(Table2[[#This Row],[Sector]]="Financial Services",TRUE,FALSE)</f>
        <v>0</v>
      </c>
      <c r="AA61" t="b">
        <f>IF(Table2[[#This Row],[Market Capitalisation In(Cr)]]&gt;25000,TRUE,FALSE)</f>
        <v>0</v>
      </c>
    </row>
    <row r="62" spans="2:27" ht="14" customHeight="1">
      <c r="B62" s="37" t="s">
        <v>2580</v>
      </c>
      <c r="C62" s="38" t="str">
        <f>_xlfn.XLOOKUP(B62,stock_analysis[Stock],stock_analysis[Company_Name])</f>
        <v>Orient Cement Limited</v>
      </c>
      <c r="D62" s="37" t="str">
        <f>_xlfn.XLOOKUP(B62,stock_analysis[Stock],stock_analysis[Sector])</f>
        <v>Basic Materials</v>
      </c>
      <c r="E62" s="37" t="str">
        <f>_xlfn.XLOOKUP($B62,stock_analysis[Stock],stock_analysis[Industry])</f>
        <v>Building Materials</v>
      </c>
      <c r="F62" s="2">
        <f>_xlfn.XLOOKUP($B62,stock_analysis[Stock],stock_analysis[Market_Cap_Cr])</f>
        <v>2986.5238528</v>
      </c>
      <c r="G62" s="3">
        <f>Imputs!$C$2</f>
        <v>6.6699999999999995E-2</v>
      </c>
      <c r="H62" s="3">
        <f>Imputs!$C$3</f>
        <v>5.2299999999999999E-2</v>
      </c>
      <c r="I62" s="2">
        <f>_xlfn.XLOOKUP($B62,stock_analysis[Stock],stock_analysis[Beta_Daily])</f>
        <v>0.71334701321492988</v>
      </c>
      <c r="J62" s="2">
        <f>_xlfn.XLOOKUP($B62,stock_analysis[Stock],stock_analysis[Beta_Weekly])</f>
        <v>0.45743957556385928</v>
      </c>
      <c r="K62" s="2">
        <f>_xlfn.XLOOKUP($B62,stock_analysis[Stock],stock_analysis[Beta_Monthly])</f>
        <v>0.62387416566956688</v>
      </c>
      <c r="L62" s="3">
        <f>G62+H62*I62</f>
        <v>0.10400804879114083</v>
      </c>
      <c r="M62" s="3">
        <f>J62*H62+G62</f>
        <v>9.0624089801989841E-2</v>
      </c>
      <c r="N62" s="3">
        <f>K62*H62+G62</f>
        <v>9.9328618864518353E-2</v>
      </c>
      <c r="O62" s="2">
        <f>_xlfn.XLOOKUP($B62,stock_analysis[Stock],stock_analysis[Interest_Coverage_Ratio])</f>
        <v>7.5991581468344327</v>
      </c>
      <c r="P62" s="3" cm="1">
        <f t="array" ref="P6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62" s="3" t="str" cm="1">
        <f t="array" ref="Q6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62" s="3">
        <f>Table2[[#This Row],[Default Spread]]+Table2[[#This Row],[Risk Free Rate]]</f>
        <v>7.3700000000000002E-2</v>
      </c>
      <c r="S62" s="2">
        <f>_xlfn.XLOOKUP($B62,stock_analysis[Stock],stock_analysis[Market_Cap_Cr])</f>
        <v>2986.5238528</v>
      </c>
      <c r="T62" s="2">
        <f>_xlfn.XLOOKUP($B62,stock_analysis[Stock],stock_analysis[Total_Debt_Cr])</f>
        <v>72.323097599999997</v>
      </c>
      <c r="U62" s="3">
        <f>Table2[[#This Row],[Market Value of Equity]]/(Table2[[#This Row],[Market Value of Equity]]+Table2[[#This Row],[Market Value of Debt]])</f>
        <v>0.97635609143813407</v>
      </c>
      <c r="V62" s="3">
        <f>Table2[[#This Row],[Market Value of Debt]]/(Table2[[#This Row],[Market Value of Equity]]+Table2[[#This Row],[Market Value of Debt]])</f>
        <v>2.3643908561865913E-2</v>
      </c>
      <c r="W62" s="32">
        <f>(Table2[[#This Row],[Cost of Equity (Daily Beta)]]*Table2[[#This Row],[Weight of Equity]])+(Table2[[#This Row],[Cost of Debt]]*Table2[[#This Row],[Weight of Debt]])</f>
        <v>0.10329144805683452</v>
      </c>
      <c r="X62" s="33">
        <f>(Table2[[#This Row],[Cost of Equity (Weekly Beta)]]*Table2[[#This Row],[Weight of Equity]])+(Table2[[#This Row],[Cost of Debt]]*Table2[[#This Row],[Weight of Debt]])</f>
        <v>9.0223938170218787E-2</v>
      </c>
      <c r="Y62" s="34">
        <f>(Table2[[#This Row],[Cost of Equity (Monthly Beta)]]*Table2[[#This Row],[Weight of Equity]])+(Table2[[#This Row],[Cost of Debt]]*Table2[[#This Row],[Weight of Debt]])</f>
        <v>9.8722658143518771E-2</v>
      </c>
      <c r="Z62" t="b">
        <f>IF(Table2[[#This Row],[Sector]]="Financial Services",TRUE,FALSE)</f>
        <v>0</v>
      </c>
      <c r="AA62" t="b">
        <f>IF(Table2[[#This Row],[Market Capitalisation In(Cr)]]&gt;25000,TRUE,FALSE)</f>
        <v>0</v>
      </c>
    </row>
    <row r="63" spans="2:27" ht="14" customHeight="1">
      <c r="B63" s="37" t="s">
        <v>3208</v>
      </c>
      <c r="C63" s="38" t="str">
        <f>_xlfn.XLOOKUP(B63,stock_analysis[Stock],stock_analysis[Company_Name])</f>
        <v>SHREE CEMENT LIMITED</v>
      </c>
      <c r="D63" s="37" t="str">
        <f>_xlfn.XLOOKUP(B63,stock_analysis[Stock],stock_analysis[Sector])</f>
        <v>Basic Materials</v>
      </c>
      <c r="E63" s="37" t="str">
        <f>_xlfn.XLOOKUP($B63,stock_analysis[Stock],stock_analysis[Industry])</f>
        <v>Building Materials</v>
      </c>
      <c r="F63" s="2">
        <f>_xlfn.XLOOKUP($B63,stock_analysis[Stock],stock_analysis[Market_Cap_Cr])</f>
        <v>90165.791948800004</v>
      </c>
      <c r="G63" s="3">
        <f>Imputs!$C$2</f>
        <v>6.6699999999999995E-2</v>
      </c>
      <c r="H63" s="3">
        <f>Imputs!$C$3</f>
        <v>5.2299999999999999E-2</v>
      </c>
      <c r="I63" s="2">
        <f>_xlfn.XLOOKUP($B63,stock_analysis[Stock],stock_analysis[Beta_Daily])</f>
        <v>0.71796326346406092</v>
      </c>
      <c r="J63" s="2">
        <f>_xlfn.XLOOKUP($B63,stock_analysis[Stock],stock_analysis[Beta_Weekly])</f>
        <v>0.8625973574376683</v>
      </c>
      <c r="K63" s="2">
        <f>_xlfn.XLOOKUP($B63,stock_analysis[Stock],stock_analysis[Beta_Monthly])</f>
        <v>0.70180490166371368</v>
      </c>
      <c r="L63" s="3">
        <f>G63+H63*I63</f>
        <v>0.10424947867917038</v>
      </c>
      <c r="M63" s="3">
        <f>J63*H63+G63</f>
        <v>0.11181384179399004</v>
      </c>
      <c r="N63" s="3">
        <f>K63*H63+G63</f>
        <v>0.10340439635701222</v>
      </c>
      <c r="O63" s="2">
        <f>_xlfn.XLOOKUP($B63,stock_analysis[Stock],stock_analysis[Interest_Coverage_Ratio])</f>
        <v>7.51941144305811</v>
      </c>
      <c r="P63" s="3" cm="1">
        <f t="array" ref="P6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63" s="3" t="str" cm="1">
        <f t="array" ref="Q6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63" s="3">
        <f>Table2[[#This Row],[Default Spread]]+Table2[[#This Row],[Risk Free Rate]]</f>
        <v>7.22E-2</v>
      </c>
      <c r="S63" s="2">
        <f>_xlfn.XLOOKUP($B63,stock_analysis[Stock],stock_analysis[Market_Cap_Cr])</f>
        <v>90165.791948800004</v>
      </c>
      <c r="T63" s="2">
        <f>_xlfn.XLOOKUP($B63,stock_analysis[Stock],stock_analysis[Total_Debt_Cr])</f>
        <v>2141.9599871999999</v>
      </c>
      <c r="U63" s="3">
        <f>Table2[[#This Row],[Market Value of Equity]]/(Table2[[#This Row],[Market Value of Equity]]+Table2[[#This Row],[Market Value of Debt]])</f>
        <v>0.97679544846152155</v>
      </c>
      <c r="V63" s="3">
        <f>Table2[[#This Row],[Market Value of Debt]]/(Table2[[#This Row],[Market Value of Equity]]+Table2[[#This Row],[Market Value of Debt]])</f>
        <v>2.3204551538478491E-2</v>
      </c>
      <c r="W63" s="32">
        <f>(Table2[[#This Row],[Cost of Equity (Daily Beta)]]*Table2[[#This Row],[Weight of Equity]])+(Table2[[#This Row],[Cost of Debt]]*Table2[[#This Row],[Weight of Debt]])</f>
        <v>0.1035057848993782</v>
      </c>
      <c r="X63" s="33">
        <f>(Table2[[#This Row],[Cost of Equity (Weekly Beta)]]*Table2[[#This Row],[Weight of Equity]])+(Table2[[#This Row],[Cost of Debt]]*Table2[[#This Row],[Weight of Debt]])</f>
        <v>0.11089462036044427</v>
      </c>
      <c r="Y63" s="34">
        <f>(Table2[[#This Row],[Cost of Equity (Monthly Beta)]]*Table2[[#This Row],[Weight of Equity]])+(Table2[[#This Row],[Cost of Debt]]*Table2[[#This Row],[Weight of Debt]])</f>
        <v>0.10268031233351882</v>
      </c>
      <c r="Z63" t="b">
        <f>IF(Table2[[#This Row],[Sector]]="Financial Services",TRUE,FALSE)</f>
        <v>0</v>
      </c>
      <c r="AA63" t="b">
        <f>IF(Table2[[#This Row],[Market Capitalisation In(Cr)]]&gt;25000,TRUE,FALSE)</f>
        <v>1</v>
      </c>
    </row>
    <row r="64" spans="2:27" ht="14" customHeight="1">
      <c r="B64" s="37" t="s">
        <v>2862</v>
      </c>
      <c r="C64" s="38" t="str">
        <f>_xlfn.XLOOKUP(B64,stock_analysis[Stock],stock_analysis[Company_Name])</f>
        <v>The Ramco Cements Limited</v>
      </c>
      <c r="D64" s="37" t="str">
        <f>_xlfn.XLOOKUP(B64,stock_analysis[Stock],stock_analysis[Sector])</f>
        <v>Basic Materials</v>
      </c>
      <c r="E64" s="37" t="str">
        <f>_xlfn.XLOOKUP($B64,stock_analysis[Stock],stock_analysis[Industry])</f>
        <v>Building Materials</v>
      </c>
      <c r="F64" s="2">
        <f>_xlfn.XLOOKUP($B64,stock_analysis[Stock],stock_analysis[Market_Cap_Cr])</f>
        <v>24886.312959999999</v>
      </c>
      <c r="G64" s="3">
        <f>Imputs!$C$2</f>
        <v>6.6699999999999995E-2</v>
      </c>
      <c r="H64" s="3">
        <f>Imputs!$C$3</f>
        <v>5.2299999999999999E-2</v>
      </c>
      <c r="I64" s="2">
        <f>_xlfn.XLOOKUP($B64,stock_analysis[Stock],stock_analysis[Beta_Daily])</f>
        <v>0.65704772878393358</v>
      </c>
      <c r="J64" s="2">
        <f>_xlfn.XLOOKUP($B64,stock_analysis[Stock],stock_analysis[Beta_Weekly])</f>
        <v>0.8974026894114544</v>
      </c>
      <c r="K64" s="2">
        <f>_xlfn.XLOOKUP($B64,stock_analysis[Stock],stock_analysis[Beta_Monthly])</f>
        <v>0.55825191063495216</v>
      </c>
      <c r="L64" s="3">
        <f>G64+H64*I64</f>
        <v>0.10106359621539973</v>
      </c>
      <c r="M64" s="3">
        <f>J64*H64+G64</f>
        <v>0.11363416065621906</v>
      </c>
      <c r="N64" s="3">
        <f>K64*H64+G64</f>
        <v>9.5896574926207998E-2</v>
      </c>
      <c r="O64" s="2">
        <f>_xlfn.XLOOKUP($B64,stock_analysis[Stock],stock_analysis[Interest_Coverage_Ratio])</f>
        <v>1.9300923363723748</v>
      </c>
      <c r="P64" s="3" cm="1">
        <f t="array" ref="P6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64" s="3" t="str" cm="1">
        <f t="array" ref="Q6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64" s="3">
        <f>Table2[[#This Row],[Default Spread]]+Table2[[#This Row],[Risk Free Rate]]</f>
        <v>0.1176</v>
      </c>
      <c r="S64" s="2">
        <f>_xlfn.XLOOKUP($B64,stock_analysis[Stock],stock_analysis[Market_Cap_Cr])</f>
        <v>24886.312959999999</v>
      </c>
      <c r="T64" s="2">
        <f>_xlfn.XLOOKUP($B64,stock_analysis[Stock],stock_analysis[Total_Debt_Cr])</f>
        <v>4699.1499264000004</v>
      </c>
      <c r="U64" s="3">
        <f>Table2[[#This Row],[Market Value of Equity]]/(Table2[[#This Row],[Market Value of Equity]]+Table2[[#This Row],[Market Value of Debt]])</f>
        <v>0.8411669290271564</v>
      </c>
      <c r="V64" s="3">
        <f>Table2[[#This Row],[Market Value of Debt]]/(Table2[[#This Row],[Market Value of Equity]]+Table2[[#This Row],[Market Value of Debt]])</f>
        <v>0.15883307097284355</v>
      </c>
      <c r="W64" s="32">
        <f>(Table2[[#This Row],[Cost of Equity (Daily Beta)]]*Table2[[#This Row],[Weight of Equity]])+(Table2[[#This Row],[Cost of Debt]]*Table2[[#This Row],[Weight of Debt]])</f>
        <v>0.10369012401135473</v>
      </c>
      <c r="X64" s="33">
        <f>(Table2[[#This Row],[Cost of Equity (Weekly Beta)]]*Table2[[#This Row],[Weight of Equity]])+(Table2[[#This Row],[Cost of Debt]]*Table2[[#This Row],[Weight of Debt]])</f>
        <v>0.11426406709817671</v>
      </c>
      <c r="Y64" s="34">
        <f>(Table2[[#This Row],[Cost of Equity (Monthly Beta)]]*Table2[[#This Row],[Weight of Equity]])+(Table2[[#This Row],[Cost of Debt]]*Table2[[#This Row],[Weight of Debt]])</f>
        <v>9.9343796581307389E-2</v>
      </c>
      <c r="Z64" t="b">
        <f>IF(Table2[[#This Row],[Sector]]="Financial Services",TRUE,FALSE)</f>
        <v>0</v>
      </c>
      <c r="AA64" t="b">
        <f>IF(Table2[[#This Row],[Market Capitalisation In(Cr)]]&gt;25000,TRUE,FALSE)</f>
        <v>0</v>
      </c>
    </row>
    <row r="65" spans="2:27" ht="14" customHeight="1">
      <c r="B65" s="37" t="s">
        <v>3688</v>
      </c>
      <c r="C65" s="38" t="str">
        <f>_xlfn.XLOOKUP(B65,stock_analysis[Stock],stock_analysis[Company_Name])</f>
        <v>UltraTech Cement Limited</v>
      </c>
      <c r="D65" s="37" t="str">
        <f>_xlfn.XLOOKUP(B65,stock_analysis[Stock],stock_analysis[Sector])</f>
        <v>Basic Materials</v>
      </c>
      <c r="E65" s="37" t="str">
        <f>_xlfn.XLOOKUP($B65,stock_analysis[Stock],stock_analysis[Industry])</f>
        <v>Building Materials</v>
      </c>
      <c r="F65" s="2">
        <f>_xlfn.XLOOKUP($B65,stock_analysis[Stock],stock_analysis[Market_Cap_Cr])</f>
        <v>359774.65692159999</v>
      </c>
      <c r="G65" s="3">
        <f>Imputs!$C$2</f>
        <v>6.6699999999999995E-2</v>
      </c>
      <c r="H65" s="3">
        <f>Imputs!$C$3</f>
        <v>5.2299999999999999E-2</v>
      </c>
      <c r="I65" s="2">
        <f>_xlfn.XLOOKUP($B65,stock_analysis[Stock],stock_analysis[Beta_Daily])</f>
        <v>0.80708121089938645</v>
      </c>
      <c r="J65" s="2">
        <f>_xlfn.XLOOKUP($B65,stock_analysis[Stock],stock_analysis[Beta_Weekly])</f>
        <v>1.1572622593987629</v>
      </c>
      <c r="K65" s="2">
        <f>_xlfn.XLOOKUP($B65,stock_analysis[Stock],stock_analysis[Beta_Monthly])</f>
        <v>1.0865940351845622</v>
      </c>
      <c r="L65" s="3">
        <f>G65+H65*I65</f>
        <v>0.1089103473300379</v>
      </c>
      <c r="M65" s="3">
        <f>J65*H65+G65</f>
        <v>0.12722481616655529</v>
      </c>
      <c r="N65" s="3">
        <f>K65*H65+G65</f>
        <v>0.12352886804015259</v>
      </c>
      <c r="O65" s="2">
        <f>_xlfn.XLOOKUP($B65,stock_analysis[Stock],stock_analysis[Interest_Coverage_Ratio])</f>
        <v>5.6299886220363478</v>
      </c>
      <c r="P65" s="3" cm="1">
        <f t="array" ref="P6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65" s="3" t="str" cm="1">
        <f t="array" ref="Q6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65" s="3">
        <f>Table2[[#This Row],[Default Spread]]+Table2[[#This Row],[Risk Free Rate]]</f>
        <v>7.3700000000000002E-2</v>
      </c>
      <c r="S65" s="2">
        <f>_xlfn.XLOOKUP($B65,stock_analysis[Stock],stock_analysis[Market_Cap_Cr])</f>
        <v>359774.65692159999</v>
      </c>
      <c r="T65" s="2">
        <f>_xlfn.XLOOKUP($B65,stock_analysis[Stock],stock_analysis[Total_Debt_Cr])</f>
        <v>25214.910464000001</v>
      </c>
      <c r="U65" s="3">
        <f>Table2[[#This Row],[Market Value of Equity]]/(Table2[[#This Row],[Market Value of Equity]]+Table2[[#This Row],[Market Value of Debt]])</f>
        <v>0.93450495130236833</v>
      </c>
      <c r="V65" s="3">
        <f>Table2[[#This Row],[Market Value of Debt]]/(Table2[[#This Row],[Market Value of Equity]]+Table2[[#This Row],[Market Value of Debt]])</f>
        <v>6.5495048697631619E-2</v>
      </c>
      <c r="W65" s="32">
        <f>(Table2[[#This Row],[Cost of Equity (Daily Beta)]]*Table2[[#This Row],[Weight of Equity]])+(Table2[[#This Row],[Cost of Debt]]*Table2[[#This Row],[Weight of Debt]])</f>
        <v>0.10660424391699655</v>
      </c>
      <c r="X65" s="33">
        <f>(Table2[[#This Row],[Cost of Equity (Weekly Beta)]]*Table2[[#This Row],[Weight of Equity]])+(Table2[[#This Row],[Cost of Debt]]*Table2[[#This Row],[Weight of Debt]])</f>
        <v>0.12371920572519497</v>
      </c>
      <c r="Y65" s="34">
        <f>(Table2[[#This Row],[Cost of Equity (Monthly Beta)]]*Table2[[#This Row],[Weight of Equity]])+(Table2[[#This Row],[Cost of Debt]]*Table2[[#This Row],[Weight of Debt]])</f>
        <v>0.12026532390131493</v>
      </c>
      <c r="Z65" t="b">
        <f>IF(Table2[[#This Row],[Sector]]="Financial Services",TRUE,FALSE)</f>
        <v>0</v>
      </c>
      <c r="AA65" t="b">
        <f>IF(Table2[[#This Row],[Market Capitalisation In(Cr)]]&gt;25000,TRUE,FALSE)</f>
        <v>1</v>
      </c>
    </row>
    <row r="66" spans="2:27" ht="14" customHeight="1">
      <c r="B66" s="37" t="s">
        <v>1128</v>
      </c>
      <c r="C66" s="38" t="str">
        <f>_xlfn.XLOOKUP(B66,stock_analysis[Stock],stock_analysis[Company_Name])</f>
        <v>Euro Pratik Sales Limited</v>
      </c>
      <c r="D66" s="37" t="str">
        <f>_xlfn.XLOOKUP(B66,stock_analysis[Stock],stock_analysis[Sector])</f>
        <v>Basic Materials</v>
      </c>
      <c r="E66" s="37" t="str">
        <f>_xlfn.XLOOKUP($B66,stock_analysis[Stock],stock_analysis[Industry])</f>
        <v>Building Materials</v>
      </c>
      <c r="F66" s="2">
        <f>_xlfn.XLOOKUP($B66,stock_analysis[Stock],stock_analysis[Market_Cap_Cr])</f>
        <v>2460.9761279999998</v>
      </c>
      <c r="G66" s="3">
        <f>Imputs!$C$2</f>
        <v>6.6699999999999995E-2</v>
      </c>
      <c r="H66" s="3">
        <f>Imputs!$C$3</f>
        <v>5.2299999999999999E-2</v>
      </c>
      <c r="I66" s="2">
        <f>_xlfn.XLOOKUP($B66,stock_analysis[Stock],stock_analysis[Beta_Daily])</f>
        <v>0.77767084442222001</v>
      </c>
      <c r="J66" s="2">
        <f>_xlfn.XLOOKUP($B66,stock_analysis[Stock],stock_analysis[Beta_Weekly])</f>
        <v>3.1931761756624768</v>
      </c>
      <c r="K66" s="2">
        <f>_xlfn.XLOOKUP($B66,stock_analysis[Stock],stock_analysis[Beta_Monthly])</f>
        <v>6.0510034102896837</v>
      </c>
      <c r="L66" s="3">
        <f>G66+H66*I66</f>
        <v>0.10737218516328209</v>
      </c>
      <c r="M66" s="3">
        <f>J66*H66+G66</f>
        <v>0.23370311398714755</v>
      </c>
      <c r="N66" s="3">
        <f>K66*H66+G66</f>
        <v>0.38316747835815046</v>
      </c>
      <c r="O66" s="2">
        <f>_xlfn.XLOOKUP($B66,stock_analysis[Stock],stock_analysis[Interest_Coverage_Ratio])</f>
        <v>26.922325102880659</v>
      </c>
      <c r="P66" s="3" cm="1">
        <f t="array" ref="P6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66" s="3" t="str" cm="1">
        <f t="array" ref="Q6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66" s="3">
        <f>Table2[[#This Row],[Default Spread]]+Table2[[#This Row],[Risk Free Rate]]</f>
        <v>7.0699999999999999E-2</v>
      </c>
      <c r="S66" s="2">
        <f>_xlfn.XLOOKUP($B66,stock_analysis[Stock],stock_analysis[Market_Cap_Cr])</f>
        <v>2460.9761279999998</v>
      </c>
      <c r="T66" s="2">
        <f>_xlfn.XLOOKUP($B66,stock_analysis[Stock],stock_analysis[Total_Debt_Cr])</f>
        <v>22.471800000000002</v>
      </c>
      <c r="U66" s="3">
        <f>Table2[[#This Row],[Market Value of Equity]]/(Table2[[#This Row],[Market Value of Equity]]+Table2[[#This Row],[Market Value of Debt]])</f>
        <v>0.99095137057369387</v>
      </c>
      <c r="V66" s="3">
        <f>Table2[[#This Row],[Market Value of Debt]]/(Table2[[#This Row],[Market Value of Equity]]+Table2[[#This Row],[Market Value of Debt]])</f>
        <v>9.0486294263062185E-3</v>
      </c>
      <c r="W66" s="32">
        <f>(Table2[[#This Row],[Cost of Equity (Daily Beta)]]*Table2[[#This Row],[Weight of Equity]])+(Table2[[#This Row],[Cost of Debt]]*Table2[[#This Row],[Weight of Debt]])</f>
        <v>0.10704035214948668</v>
      </c>
      <c r="X66" s="33">
        <f>(Table2[[#This Row],[Cost of Equity (Weekly Beta)]]*Table2[[#This Row],[Weight of Equity]])+(Table2[[#This Row],[Cost of Debt]]*Table2[[#This Row],[Weight of Debt]])</f>
        <v>0.23222815921334392</v>
      </c>
      <c r="Y66" s="34">
        <f>(Table2[[#This Row],[Cost of Equity (Monthly Beta)]]*Table2[[#This Row],[Weight of Equity]])+(Table2[[#This Row],[Cost of Debt]]*Table2[[#This Row],[Weight of Debt]])</f>
        <v>0.38034007593871522</v>
      </c>
      <c r="Z66" t="b">
        <f>IF(Table2[[#This Row],[Sector]]="Financial Services",TRUE,FALSE)</f>
        <v>0</v>
      </c>
      <c r="AA66" t="b">
        <f>IF(Table2[[#This Row],[Market Capitalisation In(Cr)]]&gt;25000,TRUE,FALSE)</f>
        <v>0</v>
      </c>
    </row>
    <row r="67" spans="2:27" ht="14" customHeight="1">
      <c r="B67" s="37" t="s">
        <v>1904</v>
      </c>
      <c r="C67" s="38" t="str">
        <f>_xlfn.XLOOKUP(B67,stock_analysis[Stock],stock_analysis[Company_Name])</f>
        <v>KCP Limited</v>
      </c>
      <c r="D67" s="37" t="str">
        <f>_xlfn.XLOOKUP(B67,stock_analysis[Stock],stock_analysis[Sector])</f>
        <v>Basic Materials</v>
      </c>
      <c r="E67" s="37" t="str">
        <f>_xlfn.XLOOKUP($B67,stock_analysis[Stock],stock_analysis[Industry])</f>
        <v>Building Materials</v>
      </c>
      <c r="F67" s="2">
        <f>_xlfn.XLOOKUP($B67,stock_analysis[Stock],stock_analysis[Market_Cap_Cr])</f>
        <v>2018.2269951999999</v>
      </c>
      <c r="G67" s="3">
        <f>Imputs!$C$2</f>
        <v>6.6699999999999995E-2</v>
      </c>
      <c r="H67" s="3">
        <f>Imputs!$C$3</f>
        <v>5.2299999999999999E-2</v>
      </c>
      <c r="I67" s="2">
        <f>_xlfn.XLOOKUP($B67,stock_analysis[Stock],stock_analysis[Beta_Daily])</f>
        <v>1.1073957108808949</v>
      </c>
      <c r="J67" s="2">
        <f>_xlfn.XLOOKUP($B67,stock_analysis[Stock],stock_analysis[Beta_Weekly])</f>
        <v>1.8893325154171512</v>
      </c>
      <c r="K67" s="2">
        <f>_xlfn.XLOOKUP($B67,stock_analysis[Stock],stock_analysis[Beta_Monthly])</f>
        <v>1.2437294452513337</v>
      </c>
      <c r="L67" s="3">
        <f>G67+H67*I67</f>
        <v>0.1246167956790708</v>
      </c>
      <c r="M67" s="3">
        <f>J67*H67+G67</f>
        <v>0.16551209055631699</v>
      </c>
      <c r="N67" s="3">
        <f>K67*H67+G67</f>
        <v>0.13174704998664474</v>
      </c>
      <c r="O67" s="2">
        <f>_xlfn.XLOOKUP($B67,stock_analysis[Stock],stock_analysis[Interest_Coverage_Ratio])</f>
        <v>8.9932842980492484</v>
      </c>
      <c r="P67" s="3" cm="1">
        <f t="array" ref="P6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67" s="3" t="str" cm="1">
        <f t="array" ref="Q6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67" s="3">
        <f>Table2[[#This Row],[Default Spread]]+Table2[[#This Row],[Risk Free Rate]]</f>
        <v>7.3700000000000002E-2</v>
      </c>
      <c r="S67" s="2">
        <f>_xlfn.XLOOKUP($B67,stock_analysis[Stock],stock_analysis[Market_Cap_Cr])</f>
        <v>2018.2269951999999</v>
      </c>
      <c r="T67" s="2">
        <f>_xlfn.XLOOKUP($B67,stock_analysis[Stock],stock_analysis[Total_Debt_Cr])</f>
        <v>824.6700032</v>
      </c>
      <c r="U67" s="3">
        <f>Table2[[#This Row],[Market Value of Equity]]/(Table2[[#This Row],[Market Value of Equity]]+Table2[[#This Row],[Market Value of Debt]])</f>
        <v>0.70991914105079101</v>
      </c>
      <c r="V67" s="3">
        <f>Table2[[#This Row],[Market Value of Debt]]/(Table2[[#This Row],[Market Value of Equity]]+Table2[[#This Row],[Market Value of Debt]])</f>
        <v>0.29008085894920899</v>
      </c>
      <c r="W67" s="32">
        <f>(Table2[[#This Row],[Cost of Equity (Daily Beta)]]*Table2[[#This Row],[Weight of Equity]])+(Table2[[#This Row],[Cost of Debt]]*Table2[[#This Row],[Weight of Debt]])</f>
        <v>0.10984680785354457</v>
      </c>
      <c r="X67" s="33">
        <f>(Table2[[#This Row],[Cost of Equity (Weekly Beta)]]*Table2[[#This Row],[Weight of Equity]])+(Table2[[#This Row],[Cost of Debt]]*Table2[[#This Row],[Weight of Debt]])</f>
        <v>0.138879160465818</v>
      </c>
      <c r="Y67" s="34">
        <f>(Table2[[#This Row],[Cost of Equity (Monthly Beta)]]*Table2[[#This Row],[Weight of Equity]])+(Table2[[#This Row],[Cost of Debt]]*Table2[[#This Row],[Weight of Debt]])</f>
        <v>0.11490871186705116</v>
      </c>
      <c r="Z67" t="b">
        <f>IF(Table2[[#This Row],[Sector]]="Financial Services",TRUE,FALSE)</f>
        <v>0</v>
      </c>
      <c r="AA67" t="b">
        <f>IF(Table2[[#This Row],[Market Capitalisation In(Cr)]]&gt;25000,TRUE,FALSE)</f>
        <v>0</v>
      </c>
    </row>
    <row r="68" spans="2:27" ht="14" customHeight="1">
      <c r="B68" s="37" t="s">
        <v>1471</v>
      </c>
      <c r="C68" s="38" t="str">
        <f>_xlfn.XLOOKUP(B68,stock_analysis[Stock],stock_analysis[Company_Name])</f>
        <v>HeidelbergCement India Limited</v>
      </c>
      <c r="D68" s="37" t="str">
        <f>_xlfn.XLOOKUP(B68,stock_analysis[Stock],stock_analysis[Sector])</f>
        <v>Basic Materials</v>
      </c>
      <c r="E68" s="37" t="str">
        <f>_xlfn.XLOOKUP($B68,stock_analysis[Stock],stock_analysis[Industry])</f>
        <v>Building Materials</v>
      </c>
      <c r="F68" s="2">
        <f>_xlfn.XLOOKUP($B68,stock_analysis[Stock],stock_analysis[Market_Cap_Cr])</f>
        <v>3522.8962815999998</v>
      </c>
      <c r="G68" s="3">
        <f>Imputs!$C$2</f>
        <v>6.6699999999999995E-2</v>
      </c>
      <c r="H68" s="3">
        <f>Imputs!$C$3</f>
        <v>5.2299999999999999E-2</v>
      </c>
      <c r="I68" s="2">
        <f>_xlfn.XLOOKUP($B68,stock_analysis[Stock],stock_analysis[Beta_Daily])</f>
        <v>0.84625252542707274</v>
      </c>
      <c r="J68" s="2">
        <f>_xlfn.XLOOKUP($B68,stock_analysis[Stock],stock_analysis[Beta_Weekly])</f>
        <v>1.1435020113881418</v>
      </c>
      <c r="K68" s="2">
        <f>_xlfn.XLOOKUP($B68,stock_analysis[Stock],stock_analysis[Beta_Monthly])</f>
        <v>0.84851498321446894</v>
      </c>
      <c r="L68" s="3">
        <f>G68+H68*I68</f>
        <v>0.1109590070798359</v>
      </c>
      <c r="M68" s="3">
        <f>J68*H68+G68</f>
        <v>0.12650515519559979</v>
      </c>
      <c r="N68" s="3">
        <f>K68*H68+G68</f>
        <v>0.11107733362211672</v>
      </c>
      <c r="O68" s="2">
        <f>_xlfn.XLOOKUP($B68,stock_analysis[Stock],stock_analysis[Interest_Coverage_Ratio])</f>
        <v>6.3176513493800144</v>
      </c>
      <c r="P68" s="3" cm="1">
        <f t="array" ref="P6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68" s="3" t="str" cm="1">
        <f t="array" ref="Q6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68" s="3">
        <f>Table2[[#This Row],[Default Spread]]+Table2[[#This Row],[Risk Free Rate]]</f>
        <v>7.4499999999999997E-2</v>
      </c>
      <c r="S68" s="2">
        <f>_xlfn.XLOOKUP($B68,stock_analysis[Stock],stock_analysis[Market_Cap_Cr])</f>
        <v>3522.8962815999998</v>
      </c>
      <c r="T68" s="2">
        <f>_xlfn.XLOOKUP($B68,stock_analysis[Stock],stock_analysis[Total_Debt_Cr])</f>
        <v>76.8499968</v>
      </c>
      <c r="U68" s="3">
        <f>Table2[[#This Row],[Market Value of Equity]]/(Table2[[#This Row],[Market Value of Equity]]+Table2[[#This Row],[Market Value of Debt]])</f>
        <v>0.97865127404641472</v>
      </c>
      <c r="V68" s="3">
        <f>Table2[[#This Row],[Market Value of Debt]]/(Table2[[#This Row],[Market Value of Equity]]+Table2[[#This Row],[Market Value of Debt]])</f>
        <v>2.1348725953585251E-2</v>
      </c>
      <c r="W68" s="32">
        <f>(Table2[[#This Row],[Cost of Equity (Daily Beta)]]*Table2[[#This Row],[Weight of Equity]])+(Table2[[#This Row],[Cost of Debt]]*Table2[[#This Row],[Weight of Debt]])</f>
        <v>0.11018065372914865</v>
      </c>
      <c r="X68" s="33">
        <f>(Table2[[#This Row],[Cost of Equity (Weekly Beta)]]*Table2[[#This Row],[Weight of Equity]])+(Table2[[#This Row],[Cost of Debt]]*Table2[[#This Row],[Weight of Debt]])</f>
        <v>0.12539491138915526</v>
      </c>
      <c r="Y68" s="34">
        <f>(Table2[[#This Row],[Cost of Equity (Monthly Beta)]]*Table2[[#This Row],[Weight of Equity]])+(Table2[[#This Row],[Cost of Debt]]*Table2[[#This Row],[Weight of Debt]])</f>
        <v>0.11029645415050528</v>
      </c>
      <c r="Z68" t="b">
        <f>IF(Table2[[#This Row],[Sector]]="Financial Services",TRUE,FALSE)</f>
        <v>0</v>
      </c>
      <c r="AA68" t="b">
        <f>IF(Table2[[#This Row],[Market Capitalisation In(Cr)]]&gt;25000,TRUE,FALSE)</f>
        <v>0</v>
      </c>
    </row>
    <row r="69" spans="2:27" ht="14" customHeight="1">
      <c r="B69" s="37" t="s">
        <v>1625</v>
      </c>
      <c r="C69" s="38" t="str">
        <f>_xlfn.XLOOKUP(B69,stock_analysis[Stock],stock_analysis[Company_Name])</f>
        <v>The India Cements Limited</v>
      </c>
      <c r="D69" s="37" t="str">
        <f>_xlfn.XLOOKUP(B69,stock_analysis[Stock],stock_analysis[Sector])</f>
        <v>Basic Materials</v>
      </c>
      <c r="E69" s="37" t="str">
        <f>_xlfn.XLOOKUP($B69,stock_analysis[Stock],stock_analysis[Industry])</f>
        <v>Building Materials</v>
      </c>
      <c r="F69" s="2">
        <f>_xlfn.XLOOKUP($B69,stock_analysis[Stock],stock_analysis[Market_Cap_Cr])</f>
        <v>18305.603993600002</v>
      </c>
      <c r="G69" s="3">
        <f>Imputs!$C$2</f>
        <v>6.6699999999999995E-2</v>
      </c>
      <c r="H69" s="3">
        <f>Imputs!$C$3</f>
        <v>5.2299999999999999E-2</v>
      </c>
      <c r="I69" s="2">
        <f>_xlfn.XLOOKUP($B69,stock_analysis[Stock],stock_analysis[Beta_Daily])</f>
        <v>0.63474358884970195</v>
      </c>
      <c r="J69" s="2">
        <f>_xlfn.XLOOKUP($B69,stock_analysis[Stock],stock_analysis[Beta_Weekly])</f>
        <v>1.077814104968239</v>
      </c>
      <c r="K69" s="2">
        <f>_xlfn.XLOOKUP($B69,stock_analysis[Stock],stock_analysis[Beta_Monthly])</f>
        <v>1.3692959006183851</v>
      </c>
      <c r="L69" s="3">
        <f>G69+H69*I69</f>
        <v>9.9897089696839414E-2</v>
      </c>
      <c r="M69" s="3">
        <f>J69*H69+G69</f>
        <v>0.1230696776898389</v>
      </c>
      <c r="N69" s="3">
        <f>K69*H69+G69</f>
        <v>0.13831417560234155</v>
      </c>
      <c r="O69" s="2">
        <f>_xlfn.XLOOKUP($B69,stock_analysis[Stock],stock_analysis[Interest_Coverage_Ratio])</f>
        <v>0.30455402557118327</v>
      </c>
      <c r="P69" s="3" cm="1">
        <f t="array" ref="P6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69" s="3" t="str" cm="1">
        <f t="array" ref="Q6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69" s="3">
        <f>Table2[[#This Row],[Default Spread]]+Table2[[#This Row],[Risk Free Rate]]</f>
        <v>0.25669999999999998</v>
      </c>
      <c r="S69" s="2">
        <f>_xlfn.XLOOKUP($B69,stock_analysis[Stock],stock_analysis[Market_Cap_Cr])</f>
        <v>18305.603993600002</v>
      </c>
      <c r="T69" s="2">
        <f>_xlfn.XLOOKUP($B69,stock_analysis[Stock],stock_analysis[Total_Debt_Cr])</f>
        <v>1340.3700223999999</v>
      </c>
      <c r="U69" s="3">
        <f>Table2[[#This Row],[Market Value of Equity]]/(Table2[[#This Row],[Market Value of Equity]]+Table2[[#This Row],[Market Value of Debt]])</f>
        <v>0.93177380661766229</v>
      </c>
      <c r="V69" s="3">
        <f>Table2[[#This Row],[Market Value of Debt]]/(Table2[[#This Row],[Market Value of Equity]]+Table2[[#This Row],[Market Value of Debt]])</f>
        <v>6.8226193382337819E-2</v>
      </c>
      <c r="W69" s="32">
        <f>(Table2[[#This Row],[Cost of Equity (Daily Beta)]]*Table2[[#This Row],[Weight of Equity]])+(Table2[[#This Row],[Cost of Debt]]*Table2[[#This Row],[Weight of Debt]])</f>
        <v>0.11059515537809622</v>
      </c>
      <c r="X69" s="33">
        <f>(Table2[[#This Row],[Cost of Equity (Weekly Beta)]]*Table2[[#This Row],[Weight of Equity]])+(Table2[[#This Row],[Cost of Debt]]*Table2[[#This Row],[Weight of Debt]])</f>
        <v>0.1321867659015161</v>
      </c>
      <c r="Y69" s="34">
        <f>(Table2[[#This Row],[Cost of Equity (Monthly Beta)]]*Table2[[#This Row],[Weight of Equity]])+(Table2[[#This Row],[Cost of Debt]]*Table2[[#This Row],[Weight of Debt]])</f>
        <v>0.14639118975142368</v>
      </c>
      <c r="Z69" t="b">
        <f>IF(Table2[[#This Row],[Sector]]="Financial Services",TRUE,FALSE)</f>
        <v>0</v>
      </c>
      <c r="AA69" t="b">
        <f>IF(Table2[[#This Row],[Market Capitalisation In(Cr)]]&gt;25000,TRUE,FALSE)</f>
        <v>0</v>
      </c>
    </row>
    <row r="70" spans="2:27" ht="14" customHeight="1">
      <c r="B70" s="37" t="s">
        <v>3206</v>
      </c>
      <c r="C70" s="38" t="str">
        <f>_xlfn.XLOOKUP(B70,stock_analysis[Stock],stock_analysis[Company_Name])</f>
        <v>Shree Digvijay Cement Co.Ltd</v>
      </c>
      <c r="D70" s="37" t="str">
        <f>_xlfn.XLOOKUP(B70,stock_analysis[Stock],stock_analysis[Sector])</f>
        <v>Basic Materials</v>
      </c>
      <c r="E70" s="37" t="str">
        <f>_xlfn.XLOOKUP($B70,stock_analysis[Stock],stock_analysis[Industry])</f>
        <v>Building Materials</v>
      </c>
      <c r="F70" s="2">
        <f>_xlfn.XLOOKUP($B70,stock_analysis[Stock],stock_analysis[Market_Cap_Cr])</f>
        <v>963.95991040000001</v>
      </c>
      <c r="G70" s="3">
        <f>Imputs!$C$2</f>
        <v>6.6699999999999995E-2</v>
      </c>
      <c r="H70" s="3">
        <f>Imputs!$C$3</f>
        <v>5.2299999999999999E-2</v>
      </c>
      <c r="I70" s="2">
        <f>_xlfn.XLOOKUP($B70,stock_analysis[Stock],stock_analysis[Beta_Daily])</f>
        <v>0.99075512694302237</v>
      </c>
      <c r="J70" s="2">
        <f>_xlfn.XLOOKUP($B70,stock_analysis[Stock],stock_analysis[Beta_Weekly])</f>
        <v>1.2021506594644551</v>
      </c>
      <c r="K70" s="2">
        <f>_xlfn.XLOOKUP($B70,stock_analysis[Stock],stock_analysis[Beta_Monthly])</f>
        <v>0.7256096139620003</v>
      </c>
      <c r="L70" s="3">
        <f>G70+H70*I70</f>
        <v>0.11851649313912006</v>
      </c>
      <c r="M70" s="3">
        <f>J70*H70+G70</f>
        <v>0.12957247948999101</v>
      </c>
      <c r="N70" s="3">
        <f>K70*H70+G70</f>
        <v>0.1046493828102126</v>
      </c>
      <c r="O70" s="2">
        <f>_xlfn.XLOOKUP($B70,stock_analysis[Stock],stock_analysis[Interest_Coverage_Ratio])</f>
        <v>16.032777608496932</v>
      </c>
      <c r="P70" s="3" cm="1">
        <f t="array" ref="P7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0" s="3" t="str" cm="1">
        <f t="array" ref="Q7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0" s="3">
        <f>Table2[[#This Row],[Default Spread]]+Table2[[#This Row],[Risk Free Rate]]</f>
        <v>7.0699999999999999E-2</v>
      </c>
      <c r="S70" s="2">
        <f>_xlfn.XLOOKUP($B70,stock_analysis[Stock],stock_analysis[Market_Cap_Cr])</f>
        <v>963.95991040000001</v>
      </c>
      <c r="T70" s="2">
        <f>_xlfn.XLOOKUP($B70,stock_analysis[Stock],stock_analysis[Total_Debt_Cr])</f>
        <v>142.9777024</v>
      </c>
      <c r="U70" s="3">
        <f>Table2[[#This Row],[Market Value of Equity]]/(Table2[[#This Row],[Market Value of Equity]]+Table2[[#This Row],[Market Value of Debt]])</f>
        <v>0.87083490456310575</v>
      </c>
      <c r="V70" s="3">
        <f>Table2[[#This Row],[Market Value of Debt]]/(Table2[[#This Row],[Market Value of Equity]]+Table2[[#This Row],[Market Value of Debt]])</f>
        <v>0.12916509543689436</v>
      </c>
      <c r="W70" s="32">
        <f>(Table2[[#This Row],[Cost of Equity (Daily Beta)]]*Table2[[#This Row],[Weight of Equity]])+(Table2[[#This Row],[Cost of Debt]]*Table2[[#This Row],[Weight of Debt]])</f>
        <v>0.11234027123934803</v>
      </c>
      <c r="X70" s="33">
        <f>(Table2[[#This Row],[Cost of Equity (Weekly Beta)]]*Table2[[#This Row],[Weight of Equity]])+(Table2[[#This Row],[Cost of Debt]]*Table2[[#This Row],[Weight of Debt]])</f>
        <v>0.12196821005805973</v>
      </c>
      <c r="Y70" s="34">
        <f>(Table2[[#This Row],[Cost of Equity (Monthly Beta)]]*Table2[[#This Row],[Weight of Equity]])+(Table2[[#This Row],[Cost of Debt]]*Table2[[#This Row],[Weight of Debt]])</f>
        <v>0.10026430753950784</v>
      </c>
      <c r="Z70" t="b">
        <f>IF(Table2[[#This Row],[Sector]]="Financial Services",TRUE,FALSE)</f>
        <v>0</v>
      </c>
      <c r="AA70" t="b">
        <f>IF(Table2[[#This Row],[Market Capitalisation In(Cr)]]&gt;25000,TRUE,FALSE)</f>
        <v>0</v>
      </c>
    </row>
    <row r="71" spans="2:27" ht="14" customHeight="1">
      <c r="B71" s="37" t="s">
        <v>258</v>
      </c>
      <c r="C71" s="38" t="str">
        <f>_xlfn.XLOOKUP(B71,stock_analysis[Stock],stock_analysis[Company_Name])</f>
        <v>Ambuja Cements Limited</v>
      </c>
      <c r="D71" s="37" t="str">
        <f>_xlfn.XLOOKUP(B71,stock_analysis[Stock],stock_analysis[Sector])</f>
        <v>Basic Materials</v>
      </c>
      <c r="E71" s="37" t="str">
        <f>_xlfn.XLOOKUP($B71,stock_analysis[Stock],stock_analysis[Industry])</f>
        <v>Building Materials</v>
      </c>
      <c r="F71" s="2">
        <f>_xlfn.XLOOKUP($B71,stock_analysis[Stock],stock_analysis[Market_Cap_Cr])</f>
        <v>116546.46988800001</v>
      </c>
      <c r="G71" s="3">
        <f>Imputs!$C$2</f>
        <v>6.6699999999999995E-2</v>
      </c>
      <c r="H71" s="3">
        <f>Imputs!$C$3</f>
        <v>5.2299999999999999E-2</v>
      </c>
      <c r="I71" s="2">
        <f>_xlfn.XLOOKUP($B71,stock_analysis[Stock],stock_analysis[Beta_Daily])</f>
        <v>0.94110439385982203</v>
      </c>
      <c r="J71" s="2">
        <f>_xlfn.XLOOKUP($B71,stock_analysis[Stock],stock_analysis[Beta_Weekly])</f>
        <v>1.0910919775698531</v>
      </c>
      <c r="K71" s="2">
        <f>_xlfn.XLOOKUP($B71,stock_analysis[Stock],stock_analysis[Beta_Monthly])</f>
        <v>0.94243856909403845</v>
      </c>
      <c r="L71" s="3">
        <f>G71+H71*I71</f>
        <v>0.11591975979886868</v>
      </c>
      <c r="M71" s="3">
        <f>J71*H71+G71</f>
        <v>0.12376411042690331</v>
      </c>
      <c r="N71" s="3">
        <f>K71*H71+G71</f>
        <v>0.11598953716361821</v>
      </c>
      <c r="O71" s="2">
        <f>_xlfn.XLOOKUP($B71,stock_analysis[Stock],stock_analysis[Interest_Coverage_Ratio])</f>
        <v>28.425997962396963</v>
      </c>
      <c r="P71" s="3" cm="1">
        <f t="array" ref="P7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1" s="3" t="str" cm="1">
        <f t="array" ref="Q7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1" s="3">
        <f>Table2[[#This Row],[Default Spread]]+Table2[[#This Row],[Risk Free Rate]]</f>
        <v>7.0699999999999999E-2</v>
      </c>
      <c r="S71" s="2">
        <f>_xlfn.XLOOKUP($B71,stock_analysis[Stock],stock_analysis[Market_Cap_Cr])</f>
        <v>116546.46988800001</v>
      </c>
      <c r="T71" s="2">
        <f>_xlfn.XLOOKUP($B71,stock_analysis[Stock],stock_analysis[Total_Debt_Cr])</f>
        <v>1270.72</v>
      </c>
      <c r="U71" s="3">
        <f>Table2[[#This Row],[Market Value of Equity]]/(Table2[[#This Row],[Market Value of Equity]]+Table2[[#This Row],[Market Value of Debt]])</f>
        <v>0.98921447709618626</v>
      </c>
      <c r="V71" s="3">
        <f>Table2[[#This Row],[Market Value of Debt]]/(Table2[[#This Row],[Market Value of Equity]]+Table2[[#This Row],[Market Value of Debt]])</f>
        <v>1.0785522903813769E-2</v>
      </c>
      <c r="W71" s="32">
        <f>(Table2[[#This Row],[Cost of Equity (Daily Beta)]]*Table2[[#This Row],[Weight of Equity]])+(Table2[[#This Row],[Cost of Debt]]*Table2[[#This Row],[Weight of Debt]])</f>
        <v>0.11543204104385303</v>
      </c>
      <c r="X71" s="33">
        <f>(Table2[[#This Row],[Cost of Equity (Weekly Beta)]]*Table2[[#This Row],[Weight of Equity]])+(Table2[[#This Row],[Cost of Debt]]*Table2[[#This Row],[Weight of Debt]])</f>
        <v>0.12319178624852345</v>
      </c>
      <c r="Y71" s="34">
        <f>(Table2[[#This Row],[Cost of Equity (Monthly Beta)]]*Table2[[#This Row],[Weight of Equity]])+(Table2[[#This Row],[Cost of Debt]]*Table2[[#This Row],[Weight of Debt]])</f>
        <v>0.11550106582323688</v>
      </c>
      <c r="Z71" t="b">
        <f>IF(Table2[[#This Row],[Sector]]="Financial Services",TRUE,FALSE)</f>
        <v>0</v>
      </c>
      <c r="AA71" t="b">
        <f>IF(Table2[[#This Row],[Market Capitalisation In(Cr)]]&gt;25000,TRUE,FALSE)</f>
        <v>1</v>
      </c>
    </row>
    <row r="72" spans="2:27" ht="14" customHeight="1">
      <c r="B72" s="37" t="s">
        <v>670</v>
      </c>
      <c r="C72" s="38" t="str">
        <f>_xlfn.XLOOKUP(B72,stock_analysis[Stock],stock_analysis[Company_Name])</f>
        <v>Barak Valley Cements Limited</v>
      </c>
      <c r="D72" s="37" t="str">
        <f>_xlfn.XLOOKUP(B72,stock_analysis[Stock],stock_analysis[Sector])</f>
        <v>Basic Materials</v>
      </c>
      <c r="E72" s="37" t="str">
        <f>_xlfn.XLOOKUP($B72,stock_analysis[Stock],stock_analysis[Industry])</f>
        <v>Building Materials</v>
      </c>
      <c r="F72" s="2">
        <f>_xlfn.XLOOKUP($B72,stock_analysis[Stock],stock_analysis[Market_Cap_Cr])</f>
        <v>89.440979200000001</v>
      </c>
      <c r="G72" s="3">
        <f>Imputs!$C$2</f>
        <v>6.6699999999999995E-2</v>
      </c>
      <c r="H72" s="3">
        <f>Imputs!$C$3</f>
        <v>5.2299999999999999E-2</v>
      </c>
      <c r="I72" s="2">
        <f>_xlfn.XLOOKUP($B72,stock_analysis[Stock],stock_analysis[Beta_Daily])</f>
        <v>1.2385143978814297</v>
      </c>
      <c r="J72" s="2">
        <f>_xlfn.XLOOKUP($B72,stock_analysis[Stock],stock_analysis[Beta_Weekly])</f>
        <v>1.304592787217296</v>
      </c>
      <c r="K72" s="2">
        <f>_xlfn.XLOOKUP($B72,stock_analysis[Stock],stock_analysis[Beta_Monthly])</f>
        <v>1.411051686037702</v>
      </c>
      <c r="L72" s="3">
        <f>G72+H72*I72</f>
        <v>0.13147430300919877</v>
      </c>
      <c r="M72" s="3">
        <f>J72*H72+G72</f>
        <v>0.13493020277146456</v>
      </c>
      <c r="N72" s="3">
        <f>K72*H72+G72</f>
        <v>0.14049800317977179</v>
      </c>
      <c r="O72" s="2">
        <f>_xlfn.XLOOKUP($B72,stock_analysis[Stock],stock_analysis[Interest_Coverage_Ratio])</f>
        <v>3.197003127803506</v>
      </c>
      <c r="P72" s="3" cm="1">
        <f t="array" ref="P7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72" s="3" t="str" cm="1">
        <f t="array" ref="Q7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72" s="3">
        <f>Table2[[#This Row],[Default Spread]]+Table2[[#This Row],[Risk Free Rate]]</f>
        <v>8.5099999999999995E-2</v>
      </c>
      <c r="S72" s="2">
        <f>_xlfn.XLOOKUP($B72,stock_analysis[Stock],stock_analysis[Market_Cap_Cr])</f>
        <v>89.440979200000001</v>
      </c>
      <c r="T72" s="2">
        <f>_xlfn.XLOOKUP($B72,stock_analysis[Stock],stock_analysis[Total_Debt_Cr])</f>
        <v>36.172800000000002</v>
      </c>
      <c r="U72" s="3">
        <f>Table2[[#This Row],[Market Value of Equity]]/(Table2[[#This Row],[Market Value of Equity]]+Table2[[#This Row],[Market Value of Debt]])</f>
        <v>0.71203159215195388</v>
      </c>
      <c r="V72" s="3">
        <f>Table2[[#This Row],[Market Value of Debt]]/(Table2[[#This Row],[Market Value of Equity]]+Table2[[#This Row],[Market Value of Debt]])</f>
        <v>0.287968407848046</v>
      </c>
      <c r="W72" s="32">
        <f>(Table2[[#This Row],[Cost of Equity (Daily Beta)]]*Table2[[#This Row],[Weight of Equity]])+(Table2[[#This Row],[Cost of Debt]]*Table2[[#This Row],[Weight of Debt]])</f>
        <v>0.11811996880657694</v>
      </c>
      <c r="X72" s="33">
        <f>(Table2[[#This Row],[Cost of Equity (Weekly Beta)]]*Table2[[#This Row],[Weight of Equity]])+(Table2[[#This Row],[Cost of Debt]]*Table2[[#This Row],[Weight of Debt]])</f>
        <v>0.12058067861662061</v>
      </c>
      <c r="Y72" s="34">
        <f>(Table2[[#This Row],[Cost of Equity (Monthly Beta)]]*Table2[[#This Row],[Weight of Equity]])+(Table2[[#This Row],[Cost of Debt]]*Table2[[#This Row],[Weight of Debt]])</f>
        <v>0.12454512840613191</v>
      </c>
      <c r="Z72" t="b">
        <f>IF(Table2[[#This Row],[Sector]]="Financial Services",TRUE,FALSE)</f>
        <v>0</v>
      </c>
      <c r="AA72" t="b">
        <f>IF(Table2[[#This Row],[Market Capitalisation In(Cr)]]&gt;25000,TRUE,FALSE)</f>
        <v>0</v>
      </c>
    </row>
    <row r="73" spans="2:27" ht="14" customHeight="1">
      <c r="B73" s="37" t="s">
        <v>176</v>
      </c>
      <c r="C73" s="38" t="str">
        <f>_xlfn.XLOOKUP(B73,stock_analysis[Stock],stock_analysis[Company_Name])</f>
        <v>ACC Limited</v>
      </c>
      <c r="D73" s="37" t="str">
        <f>_xlfn.XLOOKUP(B73,stock_analysis[Stock],stock_analysis[Sector])</f>
        <v>Basic Materials</v>
      </c>
      <c r="E73" s="37" t="str">
        <f>_xlfn.XLOOKUP($B73,stock_analysis[Stock],stock_analysis[Industry])</f>
        <v>Building Materials</v>
      </c>
      <c r="F73" s="2">
        <f>_xlfn.XLOOKUP($B73,stock_analysis[Stock],stock_analysis[Market_Cap_Cr])</f>
        <v>28338.975539200001</v>
      </c>
      <c r="G73" s="3">
        <f>Imputs!$C$2</f>
        <v>6.6699999999999995E-2</v>
      </c>
      <c r="H73" s="3">
        <f>Imputs!$C$3</f>
        <v>5.2299999999999999E-2</v>
      </c>
      <c r="I73" s="2">
        <f>_xlfn.XLOOKUP($B73,stock_analysis[Stock],stock_analysis[Beta_Daily])</f>
        <v>1</v>
      </c>
      <c r="J73" s="2">
        <f>_xlfn.XLOOKUP($B73,stock_analysis[Stock],stock_analysis[Beta_Weekly])</f>
        <v>0.29435877325891963</v>
      </c>
      <c r="K73" s="2">
        <f>_xlfn.XLOOKUP($B73,stock_analysis[Stock],stock_analysis[Beta_Monthly])</f>
        <v>-1.2547872873748299E-2</v>
      </c>
      <c r="L73" s="3">
        <f>G73+H73*I73</f>
        <v>0.11899999999999999</v>
      </c>
      <c r="M73" s="3">
        <f>J73*H73+G73</f>
        <v>8.2094963841441493E-2</v>
      </c>
      <c r="N73" s="3">
        <f>K73*H73+G73</f>
        <v>6.6043746248702961E-2</v>
      </c>
      <c r="O73" s="2">
        <f>_xlfn.XLOOKUP($B73,stock_analysis[Stock],stock_analysis[Interest_Coverage_Ratio])</f>
        <v>29.892810940676402</v>
      </c>
      <c r="P73" s="3" cm="1">
        <f t="array" ref="P7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3" s="3" t="str" cm="1">
        <f t="array" ref="Q7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3" s="3">
        <f>Table2[[#This Row],[Default Spread]]+Table2[[#This Row],[Risk Free Rate]]</f>
        <v>7.0699999999999999E-2</v>
      </c>
      <c r="S73" s="2">
        <f>_xlfn.XLOOKUP($B73,stock_analysis[Stock],stock_analysis[Market_Cap_Cr])</f>
        <v>28338.975539200001</v>
      </c>
      <c r="T73" s="2">
        <f>_xlfn.XLOOKUP($B73,stock_analysis[Stock],stock_analysis[Total_Debt_Cr])</f>
        <v>485.44</v>
      </c>
      <c r="U73" s="3">
        <f>Table2[[#This Row],[Market Value of Equity]]/(Table2[[#This Row],[Market Value of Equity]]+Table2[[#This Row],[Market Value of Debt]])</f>
        <v>0.98315872183636055</v>
      </c>
      <c r="V73" s="3">
        <f>Table2[[#This Row],[Market Value of Debt]]/(Table2[[#This Row],[Market Value of Equity]]+Table2[[#This Row],[Market Value of Debt]])</f>
        <v>1.6841278163639499E-2</v>
      </c>
      <c r="W73" s="32">
        <f>(Table2[[#This Row],[Cost of Equity (Daily Beta)]]*Table2[[#This Row],[Weight of Equity]])+(Table2[[#This Row],[Cost of Debt]]*Table2[[#This Row],[Weight of Debt]])</f>
        <v>0.11818656626469622</v>
      </c>
      <c r="X73" s="33">
        <f>(Table2[[#This Row],[Cost of Equity (Weekly Beta)]]*Table2[[#This Row],[Weight of Equity]])+(Table2[[#This Row],[Cost of Debt]]*Table2[[#This Row],[Weight of Debt]])</f>
        <v>8.1903058085723165E-2</v>
      </c>
      <c r="Y73" s="34">
        <f>(Table2[[#This Row],[Cost of Equity (Monthly Beta)]]*Table2[[#This Row],[Weight of Equity]])+(Table2[[#This Row],[Cost of Debt]]*Table2[[#This Row],[Weight of Debt]])</f>
        <v>6.6122163513329058E-2</v>
      </c>
      <c r="Z73" t="b">
        <f>IF(Table2[[#This Row],[Sector]]="Financial Services",TRUE,FALSE)</f>
        <v>0</v>
      </c>
      <c r="AA73" t="b">
        <f>IF(Table2[[#This Row],[Market Capitalisation In(Cr)]]&gt;25000,TRUE,FALSE)</f>
        <v>1</v>
      </c>
    </row>
    <row r="74" spans="2:27" ht="14" customHeight="1">
      <c r="B74" s="37" t="s">
        <v>906</v>
      </c>
      <c r="C74" s="38" t="str">
        <f>_xlfn.XLOOKUP(B74,stock_analysis[Stock],stock_analysis[Company_Name])</f>
        <v>Deccan Cements Limited</v>
      </c>
      <c r="D74" s="37" t="str">
        <f>_xlfn.XLOOKUP(B74,stock_analysis[Stock],stock_analysis[Sector])</f>
        <v>Basic Materials</v>
      </c>
      <c r="E74" s="37" t="str">
        <f>_xlfn.XLOOKUP($B74,stock_analysis[Stock],stock_analysis[Industry])</f>
        <v>Building Materials</v>
      </c>
      <c r="F74" s="2">
        <f>_xlfn.XLOOKUP($B74,stock_analysis[Stock],stock_analysis[Market_Cap_Cr])</f>
        <v>967.49209599999995</v>
      </c>
      <c r="G74" s="3">
        <f>Imputs!$C$2</f>
        <v>6.6699999999999995E-2</v>
      </c>
      <c r="H74" s="3">
        <f>Imputs!$C$3</f>
        <v>5.2299999999999999E-2</v>
      </c>
      <c r="I74" s="2">
        <f>_xlfn.XLOOKUP($B74,stock_analysis[Stock],stock_analysis[Beta_Daily])</f>
        <v>1.0480718987858049</v>
      </c>
      <c r="J74" s="2">
        <f>_xlfn.XLOOKUP($B74,stock_analysis[Stock],stock_analysis[Beta_Weekly])</f>
        <v>1.1938559515150735</v>
      </c>
      <c r="K74" s="2">
        <f>_xlfn.XLOOKUP($B74,stock_analysis[Stock],stock_analysis[Beta_Monthly])</f>
        <v>0.65548253021125402</v>
      </c>
      <c r="L74" s="3">
        <f>G74+H74*I74</f>
        <v>0.12151416030649759</v>
      </c>
      <c r="M74" s="3">
        <f>J74*H74+G74</f>
        <v>0.12913866626423834</v>
      </c>
      <c r="N74" s="3">
        <f>K74*H74+G74</f>
        <v>0.10098173633004859</v>
      </c>
      <c r="O74" s="2">
        <f>_xlfn.XLOOKUP($B74,stock_analysis[Stock],stock_analysis[Interest_Coverage_Ratio])</f>
        <v>1.915903470623348</v>
      </c>
      <c r="P74" s="3" cm="1">
        <f t="array" ref="P7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74" s="3" t="str" cm="1">
        <f t="array" ref="Q7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74" s="3">
        <f>Table2[[#This Row],[Default Spread]]+Table2[[#This Row],[Risk Free Rate]]</f>
        <v>0.1176</v>
      </c>
      <c r="S74" s="2">
        <f>_xlfn.XLOOKUP($B74,stock_analysis[Stock],stock_analysis[Market_Cap_Cr])</f>
        <v>967.49209599999995</v>
      </c>
      <c r="T74" s="2">
        <f>_xlfn.XLOOKUP($B74,stock_analysis[Stock],stock_analysis[Total_Debt_Cr])</f>
        <v>760.18749439999999</v>
      </c>
      <c r="U74" s="3">
        <f>Table2[[#This Row],[Market Value of Equity]]/(Table2[[#This Row],[Market Value of Equity]]+Table2[[#This Row],[Market Value of Debt]])</f>
        <v>0.55999509479416953</v>
      </c>
      <c r="V74" s="3">
        <f>Table2[[#This Row],[Market Value of Debt]]/(Table2[[#This Row],[Market Value of Equity]]+Table2[[#This Row],[Market Value of Debt]])</f>
        <v>0.44000490520583047</v>
      </c>
      <c r="W74" s="32">
        <f>(Table2[[#This Row],[Cost of Equity (Daily Beta)]]*Table2[[#This Row],[Weight of Equity]])+(Table2[[#This Row],[Cost of Debt]]*Table2[[#This Row],[Weight of Debt]])</f>
        <v>0.11979191057187669</v>
      </c>
      <c r="X74" s="33">
        <f>(Table2[[#This Row],[Cost of Equity (Weekly Beta)]]*Table2[[#This Row],[Weight of Equity]])+(Table2[[#This Row],[Cost of Debt]]*Table2[[#This Row],[Weight of Debt]])</f>
        <v>0.12406159650844042</v>
      </c>
      <c r="Y74" s="34">
        <f>(Table2[[#This Row],[Cost of Equity (Monthly Beta)]]*Table2[[#This Row],[Weight of Equity]])+(Table2[[#This Row],[Cost of Debt]]*Table2[[#This Row],[Weight of Debt]])</f>
        <v>0.10829385386083105</v>
      </c>
      <c r="Z74" t="b">
        <f>IF(Table2[[#This Row],[Sector]]="Financial Services",TRUE,FALSE)</f>
        <v>0</v>
      </c>
      <c r="AA74" t="b">
        <f>IF(Table2[[#This Row],[Market Capitalisation In(Cr)]]&gt;25000,TRUE,FALSE)</f>
        <v>0</v>
      </c>
    </row>
    <row r="75" spans="2:27" ht="14" customHeight="1">
      <c r="B75" s="37" t="s">
        <v>596</v>
      </c>
      <c r="C75" s="38" t="str">
        <f>_xlfn.XLOOKUP(B75,stock_analysis[Stock],stock_analysis[Company_Name])</f>
        <v>Birla Corporation Limited</v>
      </c>
      <c r="D75" s="37" t="str">
        <f>_xlfn.XLOOKUP(B75,stock_analysis[Stock],stock_analysis[Sector])</f>
        <v>Basic Materials</v>
      </c>
      <c r="E75" s="37" t="str">
        <f>_xlfn.XLOOKUP($B75,stock_analysis[Stock],stock_analysis[Industry])</f>
        <v>Building Materials</v>
      </c>
      <c r="F75" s="2">
        <f>_xlfn.XLOOKUP($B75,stock_analysis[Stock],stock_analysis[Market_Cap_Cr])</f>
        <v>6687.3794559999997</v>
      </c>
      <c r="G75" s="3">
        <f>Imputs!$C$2</f>
        <v>6.6699999999999995E-2</v>
      </c>
      <c r="H75" s="3">
        <f>Imputs!$C$3</f>
        <v>5.2299999999999999E-2</v>
      </c>
      <c r="I75" s="2">
        <f>_xlfn.XLOOKUP($B75,stock_analysis[Stock],stock_analysis[Beta_Daily])</f>
        <v>1.2858706403551592</v>
      </c>
      <c r="J75" s="2">
        <f>_xlfn.XLOOKUP($B75,stock_analysis[Stock],stock_analysis[Beta_Weekly])</f>
        <v>1.4591029972638281</v>
      </c>
      <c r="K75" s="2">
        <f>_xlfn.XLOOKUP($B75,stock_analysis[Stock],stock_analysis[Beta_Monthly])</f>
        <v>1.3976276677486648</v>
      </c>
      <c r="L75" s="3">
        <f>G75+H75*I75</f>
        <v>0.13395103449057483</v>
      </c>
      <c r="M75" s="3">
        <f>J75*H75+G75</f>
        <v>0.14301108675689822</v>
      </c>
      <c r="N75" s="3">
        <f>K75*H75+G75</f>
        <v>0.13979592702325516</v>
      </c>
      <c r="O75" s="2">
        <f>_xlfn.XLOOKUP($B75,stock_analysis[Stock],stock_analysis[Interest_Coverage_Ratio])</f>
        <v>2.2371703322860137</v>
      </c>
      <c r="P75" s="3" cm="1">
        <f t="array" ref="P7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75" s="3" t="str" cm="1">
        <f t="array" ref="Q7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75" s="3">
        <f>Table2[[#This Row],[Default Spread]]+Table2[[#This Row],[Risk Free Rate]]</f>
        <v>9.8799999999999999E-2</v>
      </c>
      <c r="S75" s="2">
        <f>_xlfn.XLOOKUP($B75,stock_analysis[Stock],stock_analysis[Market_Cap_Cr])</f>
        <v>6687.3794559999997</v>
      </c>
      <c r="T75" s="2">
        <f>_xlfn.XLOOKUP($B75,stock_analysis[Stock],stock_analysis[Total_Debt_Cr])</f>
        <v>3196.16</v>
      </c>
      <c r="U75" s="3">
        <f>Table2[[#This Row],[Market Value of Equity]]/(Table2[[#This Row],[Market Value of Equity]]+Table2[[#This Row],[Market Value of Debt]])</f>
        <v>0.67661787417060326</v>
      </c>
      <c r="V75" s="3">
        <f>Table2[[#This Row],[Market Value of Debt]]/(Table2[[#This Row],[Market Value of Equity]]+Table2[[#This Row],[Market Value of Debt]])</f>
        <v>0.32338212582939685</v>
      </c>
      <c r="W75" s="32">
        <f>(Table2[[#This Row],[Cost of Equity (Daily Beta)]]*Table2[[#This Row],[Weight of Equity]])+(Table2[[#This Row],[Cost of Debt]]*Table2[[#This Row],[Weight of Debt]])</f>
        <v>0.12258381823191031</v>
      </c>
      <c r="X75" s="33">
        <f>(Table2[[#This Row],[Cost of Equity (Weekly Beta)]]*Table2[[#This Row],[Weight of Equity]])+(Table2[[#This Row],[Cost of Debt]]*Table2[[#This Row],[Weight of Debt]])</f>
        <v>0.12871401153622458</v>
      </c>
      <c r="Y75" s="34">
        <f>(Table2[[#This Row],[Cost of Equity (Monthly Beta)]]*Table2[[#This Row],[Weight of Equity]])+(Table2[[#This Row],[Cost of Debt]]*Table2[[#This Row],[Weight of Debt]])</f>
        <v>0.12653857699212812</v>
      </c>
      <c r="Z75" t="b">
        <f>IF(Table2[[#This Row],[Sector]]="Financial Services",TRUE,FALSE)</f>
        <v>0</v>
      </c>
      <c r="AA75" t="b">
        <f>IF(Table2[[#This Row],[Market Capitalisation In(Cr)]]&gt;25000,TRUE,FALSE)</f>
        <v>0</v>
      </c>
    </row>
    <row r="76" spans="2:27" ht="14" customHeight="1">
      <c r="B76" s="37" t="s">
        <v>1834</v>
      </c>
      <c r="C76" s="38" t="str">
        <f>_xlfn.XLOOKUP(B76,stock_analysis[Stock],stock_analysis[Company_Name])</f>
        <v>JSW Cement Limited</v>
      </c>
      <c r="D76" s="37" t="str">
        <f>_xlfn.XLOOKUP(B76,stock_analysis[Stock],stock_analysis[Sector])</f>
        <v>Basic Materials</v>
      </c>
      <c r="E76" s="37" t="str">
        <f>_xlfn.XLOOKUP($B76,stock_analysis[Stock],stock_analysis[Industry])</f>
        <v>Building Materials</v>
      </c>
      <c r="F76" s="2">
        <f>_xlfn.XLOOKUP($B76,stock_analysis[Stock],stock_analysis[Market_Cap_Cr])</f>
        <v>16409.586892800002</v>
      </c>
      <c r="G76" s="3">
        <f>Imputs!$C$2</f>
        <v>6.6699999999999995E-2</v>
      </c>
      <c r="H76" s="3">
        <f>Imputs!$C$3</f>
        <v>5.2299999999999999E-2</v>
      </c>
      <c r="I76" s="2">
        <f>_xlfn.XLOOKUP($B76,stock_analysis[Stock],stock_analysis[Beta_Daily])</f>
        <v>0.95680138247523538</v>
      </c>
      <c r="J76" s="2">
        <f>_xlfn.XLOOKUP($B76,stock_analysis[Stock],stock_analysis[Beta_Weekly])</f>
        <v>1.1315790278952285</v>
      </c>
      <c r="K76" s="2">
        <f>_xlfn.XLOOKUP($B76,stock_analysis[Stock],stock_analysis[Beta_Monthly])</f>
        <v>-0.61833087064262948</v>
      </c>
      <c r="L76" s="3">
        <f>G76+H76*I76</f>
        <v>0.11674071230345481</v>
      </c>
      <c r="M76" s="3">
        <f>J76*H76+G76</f>
        <v>0.12588158315892045</v>
      </c>
      <c r="N76" s="3">
        <f>K76*H76+G76</f>
        <v>3.4361295465390476E-2</v>
      </c>
      <c r="O76" s="2">
        <f>_xlfn.XLOOKUP($B76,stock_analysis[Stock],stock_analysis[Interest_Coverage_Ratio])</f>
        <v>0.89805490734706372</v>
      </c>
      <c r="P76" s="3" cm="1">
        <f t="array" ref="P7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76" s="3" t="str" cm="1">
        <f t="array" ref="Q7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76" s="3">
        <f>Table2[[#This Row],[Default Spread]]+Table2[[#This Row],[Risk Free Rate]]</f>
        <v>0.19279999999999997</v>
      </c>
      <c r="S76" s="2">
        <f>_xlfn.XLOOKUP($B76,stock_analysis[Stock],stock_analysis[Market_Cap_Cr])</f>
        <v>16409.586892800002</v>
      </c>
      <c r="T76" s="2">
        <f>_xlfn.XLOOKUP($B76,stock_analysis[Stock],stock_analysis[Total_Debt_Cr])</f>
        <v>4560.3598335999995</v>
      </c>
      <c r="U76" s="3">
        <f>Table2[[#This Row],[Market Value of Equity]]/(Table2[[#This Row],[Market Value of Equity]]+Table2[[#This Row],[Market Value of Debt]])</f>
        <v>0.7825287830674954</v>
      </c>
      <c r="V76" s="3">
        <f>Table2[[#This Row],[Market Value of Debt]]/(Table2[[#This Row],[Market Value of Equity]]+Table2[[#This Row],[Market Value of Debt]])</f>
        <v>0.2174712169325046</v>
      </c>
      <c r="W76" s="32">
        <f>(Table2[[#This Row],[Cost of Equity (Daily Beta)]]*Table2[[#This Row],[Weight of Equity]])+(Table2[[#This Row],[Cost of Debt]]*Table2[[#This Row],[Weight of Debt]])</f>
        <v>0.13328141815784197</v>
      </c>
      <c r="X76" s="33">
        <f>(Table2[[#This Row],[Cost of Equity (Weekly Beta)]]*Table2[[#This Row],[Weight of Equity]])+(Table2[[#This Row],[Cost of Debt]]*Table2[[#This Row],[Weight of Debt]])</f>
        <v>0.14043441270454662</v>
      </c>
      <c r="Y76" s="34">
        <f>(Table2[[#This Row],[Cost of Equity (Monthly Beta)]]*Table2[[#This Row],[Weight of Equity]])+(Table2[[#This Row],[Cost of Debt]]*Table2[[#This Row],[Weight of Debt]])</f>
        <v>6.8817153349741533E-2</v>
      </c>
      <c r="Z76" t="b">
        <f>IF(Table2[[#This Row],[Sector]]="Financial Services",TRUE,FALSE)</f>
        <v>0</v>
      </c>
      <c r="AA76" t="b">
        <f>IF(Table2[[#This Row],[Market Capitalisation In(Cr)]]&gt;25000,TRUE,FALSE)</f>
        <v>0</v>
      </c>
    </row>
    <row r="77" spans="2:27" ht="14" customHeight="1">
      <c r="B77" s="37" t="s">
        <v>1870</v>
      </c>
      <c r="C77" s="38" t="str">
        <f>_xlfn.XLOOKUP(B77,stock_analysis[Stock],stock_analysis[Company_Name])</f>
        <v>Kakatiya Cement Sugar &amp; Industries Limited</v>
      </c>
      <c r="D77" s="37" t="str">
        <f>_xlfn.XLOOKUP(B77,stock_analysis[Stock],stock_analysis[Sector])</f>
        <v>Basic Materials</v>
      </c>
      <c r="E77" s="37" t="str">
        <f>_xlfn.XLOOKUP($B77,stock_analysis[Stock],stock_analysis[Industry])</f>
        <v>Building Materials</v>
      </c>
      <c r="F77" s="2">
        <f>_xlfn.XLOOKUP($B77,stock_analysis[Stock],stock_analysis[Market_Cap_Cr])</f>
        <v>83.957663999999994</v>
      </c>
      <c r="G77" s="3">
        <f>Imputs!$C$2</f>
        <v>6.6699999999999995E-2</v>
      </c>
      <c r="H77" s="3">
        <f>Imputs!$C$3</f>
        <v>5.2299999999999999E-2</v>
      </c>
      <c r="I77" s="2">
        <f>_xlfn.XLOOKUP($B77,stock_analysis[Stock],stock_analysis[Beta_Daily])</f>
        <v>1.0706262133639308</v>
      </c>
      <c r="J77" s="2">
        <f>_xlfn.XLOOKUP($B77,stock_analysis[Stock],stock_analysis[Beta_Weekly])</f>
        <v>1.277697453470078</v>
      </c>
      <c r="K77" s="2">
        <f>_xlfn.XLOOKUP($B77,stock_analysis[Stock],stock_analysis[Beta_Monthly])</f>
        <v>1.134945757452489</v>
      </c>
      <c r="L77" s="3">
        <f>G77+H77*I77</f>
        <v>0.12269375095893358</v>
      </c>
      <c r="M77" s="3">
        <f>J77*H77+G77</f>
        <v>0.13352357681648508</v>
      </c>
      <c r="N77" s="3">
        <f>K77*H77+G77</f>
        <v>0.12605766311476518</v>
      </c>
      <c r="O77" s="2">
        <f>_xlfn.XLOOKUP($B77,stock_analysis[Stock],stock_analysis[Interest_Coverage_Ratio])</f>
        <v>-1.6485385020377123</v>
      </c>
      <c r="P77" s="3" cm="1">
        <f t="array" ref="P7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77" s="3" t="str" cm="1">
        <f t="array" ref="Q7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77" s="3">
        <f>Table2[[#This Row],[Default Spread]]+Table2[[#This Row],[Risk Free Rate]]</f>
        <v>0.25669999999999998</v>
      </c>
      <c r="S77" s="2">
        <f>_xlfn.XLOOKUP($B77,stock_analysis[Stock],stock_analysis[Market_Cap_Cr])</f>
        <v>83.957663999999994</v>
      </c>
      <c r="T77" s="2">
        <f>_xlfn.XLOOKUP($B77,stock_analysis[Stock],stock_analysis[Total_Debt_Cr])</f>
        <v>9.3209999999999997</v>
      </c>
      <c r="U77" s="3">
        <f>Table2[[#This Row],[Market Value of Equity]]/(Table2[[#This Row],[Market Value of Equity]]+Table2[[#This Row],[Market Value of Debt]])</f>
        <v>0.90007361168894962</v>
      </c>
      <c r="V77" s="3">
        <f>Table2[[#This Row],[Market Value of Debt]]/(Table2[[#This Row],[Market Value of Equity]]+Table2[[#This Row],[Market Value of Debt]])</f>
        <v>9.9926388311050426E-2</v>
      </c>
      <c r="W77" s="32">
        <f>(Table2[[#This Row],[Cost of Equity (Daily Beta)]]*Table2[[#This Row],[Weight of Equity]])+(Table2[[#This Row],[Cost of Debt]]*Table2[[#This Row],[Weight of Debt]])</f>
        <v>0.13608451143671851</v>
      </c>
      <c r="X77" s="33">
        <f>(Table2[[#This Row],[Cost of Equity (Weekly Beta)]]*Table2[[#This Row],[Weight of Equity]])+(Table2[[#This Row],[Cost of Debt]]*Table2[[#This Row],[Weight of Debt]])</f>
        <v>0.14583215191028726</v>
      </c>
      <c r="Y77" s="34">
        <f>(Table2[[#This Row],[Cost of Equity (Monthly Beta)]]*Table2[[#This Row],[Weight of Equity]])+(Table2[[#This Row],[Cost of Debt]]*Table2[[#This Row],[Weight of Debt]])</f>
        <v>0.13911228000022222</v>
      </c>
      <c r="Z77" t="b">
        <f>IF(Table2[[#This Row],[Sector]]="Financial Services",TRUE,FALSE)</f>
        <v>0</v>
      </c>
      <c r="AA77" t="b">
        <f>IF(Table2[[#This Row],[Market Capitalisation In(Cr)]]&gt;25000,TRUE,FALSE)</f>
        <v>0</v>
      </c>
    </row>
    <row r="78" spans="2:27" ht="14" customHeight="1">
      <c r="B78" s="37" t="s">
        <v>2524</v>
      </c>
      <c r="C78" s="38" t="str">
        <f>_xlfn.XLOOKUP(B78,stock_analysis[Stock],stock_analysis[Company_Name])</f>
        <v>Nuvoco Vistas Corporation Limited</v>
      </c>
      <c r="D78" s="37" t="str">
        <f>_xlfn.XLOOKUP(B78,stock_analysis[Stock],stock_analysis[Sector])</f>
        <v>Basic Materials</v>
      </c>
      <c r="E78" s="37" t="str">
        <f>_xlfn.XLOOKUP($B78,stock_analysis[Stock],stock_analysis[Industry])</f>
        <v>Building Materials</v>
      </c>
      <c r="F78" s="2">
        <f>_xlfn.XLOOKUP($B78,stock_analysis[Stock],stock_analysis[Market_Cap_Cr])</f>
        <v>10901.1542016</v>
      </c>
      <c r="G78" s="3">
        <f>Imputs!$C$2</f>
        <v>6.6699999999999995E-2</v>
      </c>
      <c r="H78" s="3">
        <f>Imputs!$C$3</f>
        <v>5.2299999999999999E-2</v>
      </c>
      <c r="I78" s="2">
        <f>_xlfn.XLOOKUP($B78,stock_analysis[Stock],stock_analysis[Beta_Daily])</f>
        <v>0.75423987206884135</v>
      </c>
      <c r="J78" s="2">
        <f>_xlfn.XLOOKUP($B78,stock_analysis[Stock],stock_analysis[Beta_Weekly])</f>
        <v>1.1031983972245245</v>
      </c>
      <c r="K78" s="2">
        <f>_xlfn.XLOOKUP($B78,stock_analysis[Stock],stock_analysis[Beta_Monthly])</f>
        <v>0.8152678005046271</v>
      </c>
      <c r="L78" s="3">
        <f>G78+H78*I78</f>
        <v>0.1061467453092004</v>
      </c>
      <c r="M78" s="3">
        <f>J78*H78+G78</f>
        <v>0.12439727617484263</v>
      </c>
      <c r="N78" s="3">
        <f>K78*H78+G78</f>
        <v>0.109338505966392</v>
      </c>
      <c r="O78" s="2">
        <f>_xlfn.XLOOKUP($B78,stock_analysis[Stock],stock_analysis[Interest_Coverage_Ratio])</f>
        <v>1.0534034366753289</v>
      </c>
      <c r="P78" s="3" cm="1">
        <f t="array" ref="P7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78" s="3" t="str" cm="1">
        <f t="array" ref="Q7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78" s="3">
        <f>Table2[[#This Row],[Default Spread]]+Table2[[#This Row],[Risk Free Rate]]</f>
        <v>0.19279999999999997</v>
      </c>
      <c r="S78" s="2">
        <f>_xlfn.XLOOKUP($B78,stock_analysis[Stock],stock_analysis[Market_Cap_Cr])</f>
        <v>10901.1542016</v>
      </c>
      <c r="T78" s="2">
        <f>_xlfn.XLOOKUP($B78,stock_analysis[Stock],stock_analysis[Total_Debt_Cr])</f>
        <v>5803.7501952000002</v>
      </c>
      <c r="U78" s="3">
        <f>Table2[[#This Row],[Market Value of Equity]]/(Table2[[#This Row],[Market Value of Equity]]+Table2[[#This Row],[Market Value of Debt]])</f>
        <v>0.65257207959168151</v>
      </c>
      <c r="V78" s="3">
        <f>Table2[[#This Row],[Market Value of Debt]]/(Table2[[#This Row],[Market Value of Equity]]+Table2[[#This Row],[Market Value of Debt]])</f>
        <v>0.34742792040831849</v>
      </c>
      <c r="W78" s="32">
        <f>(Table2[[#This Row],[Cost of Equity (Daily Beta)]]*Table2[[#This Row],[Weight of Equity]])+(Table2[[#This Row],[Cost of Debt]]*Table2[[#This Row],[Weight of Debt]])</f>
        <v>0.13625250538303726</v>
      </c>
      <c r="X78" s="33">
        <f>(Table2[[#This Row],[Cost of Equity (Weekly Beta)]]*Table2[[#This Row],[Weight of Equity]])+(Table2[[#This Row],[Cost of Debt]]*Table2[[#This Row],[Weight of Debt]])</f>
        <v>0.14816229226368161</v>
      </c>
      <c r="Y78" s="34">
        <f>(Table2[[#This Row],[Cost of Equity (Monthly Beta)]]*Table2[[#This Row],[Weight of Equity]])+(Table2[[#This Row],[Cost of Debt]]*Table2[[#This Row],[Weight of Debt]])</f>
        <v>0.13833535927265972</v>
      </c>
      <c r="Z78" t="b">
        <f>IF(Table2[[#This Row],[Sector]]="Financial Services",TRUE,FALSE)</f>
        <v>0</v>
      </c>
      <c r="AA78" t="b">
        <f>IF(Table2[[#This Row],[Market Capitalisation In(Cr)]]&gt;25000,TRUE,FALSE)</f>
        <v>0</v>
      </c>
    </row>
    <row r="79" spans="2:27" ht="14" customHeight="1">
      <c r="B79" s="37" t="s">
        <v>1589</v>
      </c>
      <c r="C79" s="38" t="str">
        <f>_xlfn.XLOOKUP(B79,stock_analysis[Stock],stock_analysis[Company_Name])</f>
        <v>IFGL Refractories Limited</v>
      </c>
      <c r="D79" s="37" t="str">
        <f>_xlfn.XLOOKUP(B79,stock_analysis[Stock],stock_analysis[Sector])</f>
        <v>Basic Materials</v>
      </c>
      <c r="E79" s="37" t="str">
        <f>_xlfn.XLOOKUP($B79,stock_analysis[Stock],stock_analysis[Industry])</f>
        <v>Building Materials</v>
      </c>
      <c r="F79" s="2">
        <f>_xlfn.XLOOKUP($B79,stock_analysis[Stock],stock_analysis[Market_Cap_Cr])</f>
        <v>1095.5951104000001</v>
      </c>
      <c r="G79" s="3">
        <f>Imputs!$C$2</f>
        <v>6.6699999999999995E-2</v>
      </c>
      <c r="H79" s="3">
        <f>Imputs!$C$3</f>
        <v>5.2299999999999999E-2</v>
      </c>
      <c r="I79" s="2">
        <f>_xlfn.XLOOKUP($B79,stock_analysis[Stock],stock_analysis[Beta_Daily])</f>
        <v>1.5600349075697886</v>
      </c>
      <c r="J79" s="2">
        <f>_xlfn.XLOOKUP($B79,stock_analysis[Stock],stock_analysis[Beta_Weekly])</f>
        <v>1.7363759471451998</v>
      </c>
      <c r="K79" s="2">
        <f>_xlfn.XLOOKUP($B79,stock_analysis[Stock],stock_analysis[Beta_Monthly])</f>
        <v>0.91176691984827096</v>
      </c>
      <c r="L79" s="3">
        <f>G79+H79*I79</f>
        <v>0.14828982566589993</v>
      </c>
      <c r="M79" s="3">
        <f>J79*H79+G79</f>
        <v>0.15751246203569394</v>
      </c>
      <c r="N79" s="3">
        <f>K79*H79+G79</f>
        <v>0.11438540990806456</v>
      </c>
      <c r="O79" s="2">
        <f>_xlfn.XLOOKUP($B79,stock_analysis[Stock],stock_analysis[Interest_Coverage_Ratio])</f>
        <v>5.329963856911184</v>
      </c>
      <c r="P79" s="3" cm="1">
        <f t="array" ref="P7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79" s="3" t="str" cm="1">
        <f t="array" ref="Q7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79" s="3">
        <f>Table2[[#This Row],[Default Spread]]+Table2[[#This Row],[Risk Free Rate]]</f>
        <v>7.5600000000000001E-2</v>
      </c>
      <c r="S79" s="2">
        <f>_xlfn.XLOOKUP($B79,stock_analysis[Stock],stock_analysis[Market_Cap_Cr])</f>
        <v>1095.5951104000001</v>
      </c>
      <c r="T79" s="2">
        <f>_xlfn.XLOOKUP($B79,stock_analysis[Stock],stock_analysis[Total_Debt_Cr])</f>
        <v>216.78999039999999</v>
      </c>
      <c r="U79" s="3">
        <f>Table2[[#This Row],[Market Value of Equity]]/(Table2[[#This Row],[Market Value of Equity]]+Table2[[#This Row],[Market Value of Debt]])</f>
        <v>0.83481221307080533</v>
      </c>
      <c r="V79" s="3">
        <f>Table2[[#This Row],[Market Value of Debt]]/(Table2[[#This Row],[Market Value of Equity]]+Table2[[#This Row],[Market Value of Debt]])</f>
        <v>0.16518778692919459</v>
      </c>
      <c r="W79" s="32">
        <f>(Table2[[#This Row],[Cost of Equity (Daily Beta)]]*Table2[[#This Row],[Weight of Equity]])+(Table2[[#This Row],[Cost of Debt]]*Table2[[#This Row],[Weight of Debt]])</f>
        <v>0.13628235423188093</v>
      </c>
      <c r="X79" s="33">
        <f>(Table2[[#This Row],[Cost of Equity (Weekly Beta)]]*Table2[[#This Row],[Weight of Equity]])+(Table2[[#This Row],[Cost of Debt]]*Table2[[#This Row],[Weight of Debt]])</f>
        <v>0.14398152371009598</v>
      </c>
      <c r="Y79" s="34">
        <f>(Table2[[#This Row],[Cost of Equity (Monthly Beta)]]*Table2[[#This Row],[Weight of Equity]])+(Table2[[#This Row],[Cost of Debt]]*Table2[[#This Row],[Weight of Debt]])</f>
        <v>0.10797853388020971</v>
      </c>
      <c r="Z79" t="b">
        <f>IF(Table2[[#This Row],[Sector]]="Financial Services",TRUE,FALSE)</f>
        <v>0</v>
      </c>
      <c r="AA79" t="b">
        <f>IF(Table2[[#This Row],[Market Capitalisation In(Cr)]]&gt;25000,TRUE,FALSE)</f>
        <v>0</v>
      </c>
    </row>
    <row r="80" spans="2:27" ht="14" customHeight="1">
      <c r="B80" s="37" t="s">
        <v>1922</v>
      </c>
      <c r="C80" s="38" t="str">
        <f>_xlfn.XLOOKUP(B80,stock_analysis[Stock],stock_analysis[Company_Name])</f>
        <v>Kesoram Industries Limited</v>
      </c>
      <c r="D80" s="37" t="str">
        <f>_xlfn.XLOOKUP(B80,stock_analysis[Stock],stock_analysis[Sector])</f>
        <v>Basic Materials</v>
      </c>
      <c r="E80" s="37" t="str">
        <f>_xlfn.XLOOKUP($B80,stock_analysis[Stock],stock_analysis[Industry])</f>
        <v>Building Materials</v>
      </c>
      <c r="F80" s="2">
        <f>_xlfn.XLOOKUP($B80,stock_analysis[Stock],stock_analysis[Market_Cap_Cr])</f>
        <v>273.6946944</v>
      </c>
      <c r="G80" s="3">
        <f>Imputs!$C$2</f>
        <v>6.6699999999999995E-2</v>
      </c>
      <c r="H80" s="3">
        <f>Imputs!$C$3</f>
        <v>5.2299999999999999E-2</v>
      </c>
      <c r="I80" s="2">
        <f>_xlfn.XLOOKUP($B80,stock_analysis[Stock],stock_analysis[Beta_Daily])</f>
        <v>-0.28026660185276059</v>
      </c>
      <c r="J80" s="2">
        <f>_xlfn.XLOOKUP($B80,stock_analysis[Stock],stock_analysis[Beta_Weekly])</f>
        <v>-0.1053632001962176</v>
      </c>
      <c r="K80" s="2">
        <f>_xlfn.XLOOKUP($B80,stock_analysis[Stock],stock_analysis[Beta_Monthly])</f>
        <v>0.40666187384510671</v>
      </c>
      <c r="L80" s="3">
        <f>G80+H80*I80</f>
        <v>5.2042056723100617E-2</v>
      </c>
      <c r="M80" s="3">
        <f>J80*H80+G80</f>
        <v>6.1189504629737816E-2</v>
      </c>
      <c r="N80" s="3">
        <f>K80*H80+G80</f>
        <v>8.7968416002099079E-2</v>
      </c>
      <c r="O80" s="2">
        <f>_xlfn.XLOOKUP($B80,stock_analysis[Stock],stock_analysis[Interest_Coverage_Ratio])</f>
        <v>-2.2704741379310347</v>
      </c>
      <c r="P80" s="3" cm="1">
        <f t="array" ref="P8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80" s="3" t="str" cm="1">
        <f t="array" ref="Q8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80" s="3">
        <f>Table2[[#This Row],[Default Spread]]+Table2[[#This Row],[Risk Free Rate]]</f>
        <v>0.25669999999999998</v>
      </c>
      <c r="S80" s="2">
        <f>_xlfn.XLOOKUP($B80,stock_analysis[Stock],stock_analysis[Market_Cap_Cr])</f>
        <v>273.6946944</v>
      </c>
      <c r="T80" s="2">
        <f>_xlfn.XLOOKUP($B80,stock_analysis[Stock],stock_analysis[Total_Debt_Cr])</f>
        <v>199.3900032</v>
      </c>
      <c r="U80" s="3">
        <f>Table2[[#This Row],[Market Value of Equity]]/(Table2[[#This Row],[Market Value of Equity]]+Table2[[#This Row],[Market Value of Debt]])</f>
        <v>0.57853212287033817</v>
      </c>
      <c r="V80" s="3">
        <f>Table2[[#This Row],[Market Value of Debt]]/(Table2[[#This Row],[Market Value of Equity]]+Table2[[#This Row],[Market Value of Debt]])</f>
        <v>0.42146787712966177</v>
      </c>
      <c r="W80" s="32">
        <f>(Table2[[#This Row],[Cost of Equity (Daily Beta)]]*Table2[[#This Row],[Weight of Equity]])+(Table2[[#This Row],[Cost of Debt]]*Table2[[#This Row],[Weight of Debt]])</f>
        <v>0.13829880561373814</v>
      </c>
      <c r="X80" s="33">
        <f>(Table2[[#This Row],[Cost of Equity (Weekly Beta)]]*Table2[[#This Row],[Weight of Equity]])+(Table2[[#This Row],[Cost of Debt]]*Table2[[#This Row],[Weight of Debt]])</f>
        <v>0.14359089807001077</v>
      </c>
      <c r="Y80" s="34">
        <f>(Table2[[#This Row],[Cost of Equity (Monthly Beta)]]*Table2[[#This Row],[Weight of Equity]])+(Table2[[#This Row],[Cost of Debt]]*Table2[[#This Row],[Weight of Debt]])</f>
        <v>0.15908335851441957</v>
      </c>
      <c r="Z80" t="b">
        <f>IF(Table2[[#This Row],[Sector]]="Financial Services",TRUE,FALSE)</f>
        <v>0</v>
      </c>
      <c r="AA80" t="b">
        <f>IF(Table2[[#This Row],[Market Capitalisation In(Cr)]]&gt;25000,TRUE,FALSE)</f>
        <v>0</v>
      </c>
    </row>
    <row r="81" spans="2:27" ht="14" customHeight="1">
      <c r="B81" s="37" t="s">
        <v>2788</v>
      </c>
      <c r="C81" s="38" t="str">
        <f>_xlfn.XLOOKUP(B81,stock_analysis[Stock],stock_analysis[Company_Name])</f>
        <v>Prism Johnson Limited</v>
      </c>
      <c r="D81" s="37" t="str">
        <f>_xlfn.XLOOKUP(B81,stock_analysis[Stock],stock_analysis[Sector])</f>
        <v>Basic Materials</v>
      </c>
      <c r="E81" s="37" t="str">
        <f>_xlfn.XLOOKUP($B81,stock_analysis[Stock],stock_analysis[Industry])</f>
        <v>Building Materials</v>
      </c>
      <c r="F81" s="2">
        <f>_xlfn.XLOOKUP($B81,stock_analysis[Stock],stock_analysis[Market_Cap_Cr])</f>
        <v>6292.9637376000001</v>
      </c>
      <c r="G81" s="3">
        <f>Imputs!$C$2</f>
        <v>6.6699999999999995E-2</v>
      </c>
      <c r="H81" s="3">
        <f>Imputs!$C$3</f>
        <v>5.2299999999999999E-2</v>
      </c>
      <c r="I81" s="2">
        <f>_xlfn.XLOOKUP($B81,stock_analysis[Stock],stock_analysis[Beta_Daily])</f>
        <v>1.2076704074111335</v>
      </c>
      <c r="J81" s="2">
        <f>_xlfn.XLOOKUP($B81,stock_analysis[Stock],stock_analysis[Beta_Weekly])</f>
        <v>1.2848780959187849</v>
      </c>
      <c r="K81" s="2">
        <f>_xlfn.XLOOKUP($B81,stock_analysis[Stock],stock_analysis[Beta_Monthly])</f>
        <v>1.1197036996936969</v>
      </c>
      <c r="L81" s="3">
        <f>G81+H81*I81</f>
        <v>0.12986116230760228</v>
      </c>
      <c r="M81" s="3">
        <f>J81*H81+G81</f>
        <v>0.13389912441655244</v>
      </c>
      <c r="N81" s="3">
        <f>K81*H81+G81</f>
        <v>0.12526050349398032</v>
      </c>
      <c r="O81" s="2">
        <f>_xlfn.XLOOKUP($B81,stock_analysis[Stock],stock_analysis[Interest_Coverage_Ratio])</f>
        <v>1.0212245282130925</v>
      </c>
      <c r="P81" s="3" cm="1">
        <f t="array" ref="P8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81" s="3" t="str" cm="1">
        <f t="array" ref="Q8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81" s="3">
        <f>Table2[[#This Row],[Default Spread]]+Table2[[#This Row],[Risk Free Rate]]</f>
        <v>0.19279999999999997</v>
      </c>
      <c r="S81" s="2">
        <f>_xlfn.XLOOKUP($B81,stock_analysis[Stock],stock_analysis[Market_Cap_Cr])</f>
        <v>6292.9637376000001</v>
      </c>
      <c r="T81" s="2">
        <f>_xlfn.XLOOKUP($B81,stock_analysis[Stock],stock_analysis[Total_Debt_Cr])</f>
        <v>1694.1800447999999</v>
      </c>
      <c r="U81" s="3">
        <f>Table2[[#This Row],[Market Value of Equity]]/(Table2[[#This Row],[Market Value of Equity]]+Table2[[#This Row],[Market Value of Debt]])</f>
        <v>0.78788662243276553</v>
      </c>
      <c r="V81" s="3">
        <f>Table2[[#This Row],[Market Value of Debt]]/(Table2[[#This Row],[Market Value of Equity]]+Table2[[#This Row],[Market Value of Debt]])</f>
        <v>0.21211337756723439</v>
      </c>
      <c r="W81" s="32">
        <f>(Table2[[#This Row],[Cost of Equity (Daily Beta)]]*Table2[[#This Row],[Weight of Equity]])+(Table2[[#This Row],[Cost of Debt]]*Table2[[#This Row],[Weight of Debt]])</f>
        <v>0.1432113317506927</v>
      </c>
      <c r="X81" s="33">
        <f>(Table2[[#This Row],[Cost of Equity (Weekly Beta)]]*Table2[[#This Row],[Weight of Equity]])+(Table2[[#This Row],[Cost of Debt]]*Table2[[#This Row],[Weight of Debt]])</f>
        <v>0.14639278807822492</v>
      </c>
      <c r="Y81" s="34">
        <f>(Table2[[#This Row],[Cost of Equity (Monthly Beta)]]*Table2[[#This Row],[Weight of Equity]])+(Table2[[#This Row],[Cost of Debt]]*Table2[[#This Row],[Weight of Debt]])</f>
        <v>0.13958653421706257</v>
      </c>
      <c r="Z81" t="b">
        <f>IF(Table2[[#This Row],[Sector]]="Financial Services",TRUE,FALSE)</f>
        <v>0</v>
      </c>
      <c r="AA81" t="b">
        <f>IF(Table2[[#This Row],[Market Capitalisation In(Cr)]]&gt;25000,TRUE,FALSE)</f>
        <v>0</v>
      </c>
    </row>
    <row r="82" spans="2:27" ht="14" customHeight="1">
      <c r="B82" s="37" t="s">
        <v>3032</v>
      </c>
      <c r="C82" s="38" t="str">
        <f>_xlfn.XLOOKUP(B82,stock_analysis[Stock],stock_analysis[Company_Name])</f>
        <v>Sagar Cements Limited</v>
      </c>
      <c r="D82" s="37" t="str">
        <f>_xlfn.XLOOKUP(B82,stock_analysis[Stock],stock_analysis[Sector])</f>
        <v>Basic Materials</v>
      </c>
      <c r="E82" s="37" t="str">
        <f>_xlfn.XLOOKUP($B82,stock_analysis[Stock],stock_analysis[Industry])</f>
        <v>Building Materials</v>
      </c>
      <c r="F82" s="2">
        <f>_xlfn.XLOOKUP($B82,stock_analysis[Stock],stock_analysis[Market_Cap_Cr])</f>
        <v>2403.8123519999999</v>
      </c>
      <c r="G82" s="3">
        <f>Imputs!$C$2</f>
        <v>6.6699999999999995E-2</v>
      </c>
      <c r="H82" s="3">
        <f>Imputs!$C$3</f>
        <v>5.2299999999999999E-2</v>
      </c>
      <c r="I82" s="2">
        <f>_xlfn.XLOOKUP($B82,stock_analysis[Stock],stock_analysis[Beta_Daily])</f>
        <v>1.0801714639781976</v>
      </c>
      <c r="J82" s="2">
        <f>_xlfn.XLOOKUP($B82,stock_analysis[Stock],stock_analysis[Beta_Weekly])</f>
        <v>1.3521377013455398</v>
      </c>
      <c r="K82" s="2">
        <f>_xlfn.XLOOKUP($B82,stock_analysis[Stock],stock_analysis[Beta_Monthly])</f>
        <v>1.0510898247934382</v>
      </c>
      <c r="L82" s="3">
        <f>G82+H82*I82</f>
        <v>0.12319296756605974</v>
      </c>
      <c r="M82" s="3">
        <f>J82*H82+G82</f>
        <v>0.13741680178037174</v>
      </c>
      <c r="N82" s="3">
        <f>K82*H82+G82</f>
        <v>0.12167199783669681</v>
      </c>
      <c r="O82" s="2">
        <f>_xlfn.XLOOKUP($B82,stock_analysis[Stock],stock_analysis[Interest_Coverage_Ratio])</f>
        <v>-0.79438010252515667</v>
      </c>
      <c r="P82" s="3" cm="1">
        <f t="array" ref="P8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82" s="3" t="str" cm="1">
        <f t="array" ref="Q8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82" s="3">
        <f>Table2[[#This Row],[Default Spread]]+Table2[[#This Row],[Risk Free Rate]]</f>
        <v>0.25669999999999998</v>
      </c>
      <c r="S82" s="2">
        <f>_xlfn.XLOOKUP($B82,stock_analysis[Stock],stock_analysis[Market_Cap_Cr])</f>
        <v>2403.8123519999999</v>
      </c>
      <c r="T82" s="2">
        <f>_xlfn.XLOOKUP($B82,stock_analysis[Stock],stock_analysis[Total_Debt_Cr])</f>
        <v>1640.0100351999999</v>
      </c>
      <c r="U82" s="3">
        <f>Table2[[#This Row],[Market Value of Equity]]/(Table2[[#This Row],[Market Value of Equity]]+Table2[[#This Row],[Market Value of Debt]])</f>
        <v>0.594440636069685</v>
      </c>
      <c r="V82" s="3">
        <f>Table2[[#This Row],[Market Value of Debt]]/(Table2[[#This Row],[Market Value of Equity]]+Table2[[#This Row],[Market Value of Debt]])</f>
        <v>0.405559363930315</v>
      </c>
      <c r="W82" s="32">
        <f>(Table2[[#This Row],[Cost of Equity (Daily Beta)]]*Table2[[#This Row],[Weight of Equity]])+(Table2[[#This Row],[Cost of Debt]]*Table2[[#This Row],[Weight of Debt]])</f>
        <v>0.17733799472019249</v>
      </c>
      <c r="X82" s="33">
        <f>(Table2[[#This Row],[Cost of Equity (Weekly Beta)]]*Table2[[#This Row],[Weight of Equity]])+(Table2[[#This Row],[Cost of Debt]]*Table2[[#This Row],[Weight of Debt]])</f>
        <v>0.18579321977789787</v>
      </c>
      <c r="Y82" s="34">
        <f>(Table2[[#This Row],[Cost of Equity (Monthly Beta)]]*Table2[[#This Row],[Weight of Equity]])+(Table2[[#This Row],[Cost of Debt]]*Table2[[#This Row],[Weight of Debt]])</f>
        <v>0.17643386850682724</v>
      </c>
      <c r="Z82" t="b">
        <f>IF(Table2[[#This Row],[Sector]]="Financial Services",TRUE,FALSE)</f>
        <v>0</v>
      </c>
      <c r="AA82" t="b">
        <f>IF(Table2[[#This Row],[Market Capitalisation In(Cr)]]&gt;25000,TRUE,FALSE)</f>
        <v>0</v>
      </c>
    </row>
    <row r="83" spans="2:27" ht="14" customHeight="1">
      <c r="B83" s="37" t="s">
        <v>1395</v>
      </c>
      <c r="C83" s="38" t="str">
        <f>_xlfn.XLOOKUP(B83,stock_analysis[Stock],stock_analysis[Company_Name])</f>
        <v>Global Surfaces Limited</v>
      </c>
      <c r="D83" s="37" t="str">
        <f>_xlfn.XLOOKUP(B83,stock_analysis[Stock],stock_analysis[Sector])</f>
        <v>Basic Materials</v>
      </c>
      <c r="E83" s="37" t="str">
        <f>_xlfn.XLOOKUP($B83,stock_analysis[Stock],stock_analysis[Industry])</f>
        <v>Building Materials</v>
      </c>
      <c r="F83" s="2">
        <f>_xlfn.XLOOKUP($B83,stock_analysis[Stock],stock_analysis[Market_Cap_Cr])</f>
        <v>324.2209024</v>
      </c>
      <c r="G83" s="3">
        <f>Imputs!$C$2</f>
        <v>6.6699999999999995E-2</v>
      </c>
      <c r="H83" s="3">
        <f>Imputs!$C$3</f>
        <v>5.2299999999999999E-2</v>
      </c>
      <c r="I83" s="2">
        <f>_xlfn.XLOOKUP($B83,stock_analysis[Stock],stock_analysis[Beta_Daily])</f>
        <v>1.6392923229878753</v>
      </c>
      <c r="J83" s="2">
        <f>_xlfn.XLOOKUP($B83,stock_analysis[Stock],stock_analysis[Beta_Weekly])</f>
        <v>1.1415420408311168</v>
      </c>
      <c r="K83" s="2">
        <f>_xlfn.XLOOKUP($B83,stock_analysis[Stock],stock_analysis[Beta_Monthly])</f>
        <v>0.69923569530771967</v>
      </c>
      <c r="L83" s="3">
        <f>G83+H83*I83</f>
        <v>0.15243498849226589</v>
      </c>
      <c r="M83" s="3">
        <f>J83*H83+G83</f>
        <v>0.12640264873546742</v>
      </c>
      <c r="N83" s="3">
        <f>K83*H83+G83</f>
        <v>0.10327002686459373</v>
      </c>
      <c r="O83" s="2">
        <f>_xlfn.XLOOKUP($B83,stock_analysis[Stock],stock_analysis[Interest_Coverage_Ratio])</f>
        <v>-1.0379332897318509</v>
      </c>
      <c r="P83" s="3" cm="1">
        <f t="array" ref="P8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83" s="3" t="str" cm="1">
        <f t="array" ref="Q8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83" s="3">
        <f>Table2[[#This Row],[Default Spread]]+Table2[[#This Row],[Risk Free Rate]]</f>
        <v>0.25669999999999998</v>
      </c>
      <c r="S83" s="2">
        <f>_xlfn.XLOOKUP($B83,stock_analysis[Stock],stock_analysis[Market_Cap_Cr])</f>
        <v>324.2209024</v>
      </c>
      <c r="T83" s="2">
        <f>_xlfn.XLOOKUP($B83,stock_analysis[Stock],stock_analysis[Total_Debt_Cr])</f>
        <v>211.73400319999999</v>
      </c>
      <c r="U83" s="3">
        <f>Table2[[#This Row],[Market Value of Equity]]/(Table2[[#This Row],[Market Value of Equity]]+Table2[[#This Row],[Market Value of Debt]])</f>
        <v>0.60494063775204299</v>
      </c>
      <c r="V83" s="3">
        <f>Table2[[#This Row],[Market Value of Debt]]/(Table2[[#This Row],[Market Value of Equity]]+Table2[[#This Row],[Market Value of Debt]])</f>
        <v>0.39505936224795701</v>
      </c>
      <c r="W83" s="32">
        <f>(Table2[[#This Row],[Cost of Equity (Daily Beta)]]*Table2[[#This Row],[Weight of Equity]])+(Table2[[#This Row],[Cost of Debt]]*Table2[[#This Row],[Weight of Debt]])</f>
        <v>0.19362585744328722</v>
      </c>
      <c r="X83" s="33">
        <f>(Table2[[#This Row],[Cost of Equity (Weekly Beta)]]*Table2[[#This Row],[Weight of Equity]])+(Table2[[#This Row],[Cost of Debt]]*Table2[[#This Row],[Weight of Debt]])</f>
        <v>0.17787783722863171</v>
      </c>
      <c r="Y83" s="34">
        <f>(Table2[[#This Row],[Cost of Equity (Monthly Beta)]]*Table2[[#This Row],[Weight of Equity]])+(Table2[[#This Row],[Cost of Debt]]*Table2[[#This Row],[Weight of Debt]])</f>
        <v>0.1638839742011885</v>
      </c>
      <c r="Z83" t="b">
        <f>IF(Table2[[#This Row],[Sector]]="Financial Services",TRUE,FALSE)</f>
        <v>0</v>
      </c>
      <c r="AA83" t="b">
        <f>IF(Table2[[#This Row],[Market Capitalisation In(Cr)]]&gt;25000,TRUE,FALSE)</f>
        <v>0</v>
      </c>
    </row>
    <row r="84" spans="2:27" ht="14" customHeight="1">
      <c r="B84" s="37" t="s">
        <v>296</v>
      </c>
      <c r="C84" s="38" t="str">
        <f>_xlfn.XLOOKUP(B84,stock_analysis[Stock],stock_analysis[Company_Name])</f>
        <v>Anjani Portland Cement Limited</v>
      </c>
      <c r="D84" s="37" t="str">
        <f>_xlfn.XLOOKUP(B84,stock_analysis[Stock],stock_analysis[Sector])</f>
        <v>Basic Materials</v>
      </c>
      <c r="E84" s="37" t="str">
        <f>_xlfn.XLOOKUP($B84,stock_analysis[Stock],stock_analysis[Industry])</f>
        <v>Building Materials</v>
      </c>
      <c r="F84" s="2">
        <f>_xlfn.XLOOKUP($B84,stock_analysis[Stock],stock_analysis[Market_Cap_Cr])</f>
        <v>364.15895039999998</v>
      </c>
      <c r="G84" s="3">
        <f>Imputs!$C$2</f>
        <v>6.6699999999999995E-2</v>
      </c>
      <c r="H84" s="3">
        <f>Imputs!$C$3</f>
        <v>5.2299999999999999E-2</v>
      </c>
      <c r="I84" s="2">
        <f>_xlfn.XLOOKUP($B84,stock_analysis[Stock],stock_analysis[Beta_Daily])</f>
        <v>1.1498835118843436</v>
      </c>
      <c r="J84" s="2">
        <f>_xlfn.XLOOKUP($B84,stock_analysis[Stock],stock_analysis[Beta_Weekly])</f>
        <v>1.2103608058325903</v>
      </c>
      <c r="K84" s="2">
        <f>_xlfn.XLOOKUP($B84,stock_analysis[Stock],stock_analysis[Beta_Monthly])</f>
        <v>1.2981254458858988</v>
      </c>
      <c r="L84" s="3">
        <f>G84+H84*I84</f>
        <v>0.12683890767155115</v>
      </c>
      <c r="M84" s="3">
        <f>J84*H84+G84</f>
        <v>0.13000187014504447</v>
      </c>
      <c r="N84" s="3">
        <f>K84*H84+G84</f>
        <v>0.13459196081983249</v>
      </c>
      <c r="O84" s="2">
        <f>_xlfn.XLOOKUP($B84,stock_analysis[Stock],stock_analysis[Interest_Coverage_Ratio])</f>
        <v>-1.9199036434808792</v>
      </c>
      <c r="P84" s="3" cm="1">
        <f t="array" ref="P8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84" s="3" t="str" cm="1">
        <f t="array" ref="Q8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84" s="3">
        <f>Table2[[#This Row],[Default Spread]]+Table2[[#This Row],[Risk Free Rate]]</f>
        <v>0.25669999999999998</v>
      </c>
      <c r="S84" s="2">
        <f>_xlfn.XLOOKUP($B84,stock_analysis[Stock],stock_analysis[Market_Cap_Cr])</f>
        <v>364.15895039999998</v>
      </c>
      <c r="T84" s="2">
        <f>_xlfn.XLOOKUP($B84,stock_analysis[Stock],stock_analysis[Total_Debt_Cr])</f>
        <v>463.38001919999999</v>
      </c>
      <c r="U84" s="3">
        <f>Table2[[#This Row],[Market Value of Equity]]/(Table2[[#This Row],[Market Value of Equity]]+Table2[[#This Row],[Market Value of Debt]])</f>
        <v>0.44005051577935983</v>
      </c>
      <c r="V84" s="3">
        <f>Table2[[#This Row],[Market Value of Debt]]/(Table2[[#This Row],[Market Value of Equity]]+Table2[[#This Row],[Market Value of Debt]])</f>
        <v>0.55994948422064017</v>
      </c>
      <c r="W84" s="32">
        <f>(Table2[[#This Row],[Cost of Equity (Daily Beta)]]*Table2[[#This Row],[Weight of Equity]])+(Table2[[#This Row],[Cost of Debt]]*Table2[[#This Row],[Weight of Debt]])</f>
        <v>0.19955455934119501</v>
      </c>
      <c r="X84" s="33">
        <f>(Table2[[#This Row],[Cost of Equity (Weekly Beta)]]*Table2[[#This Row],[Weight of Equity]])+(Table2[[#This Row],[Cost of Debt]]*Table2[[#This Row],[Weight of Debt]])</f>
        <v>0.20094642260904649</v>
      </c>
      <c r="Y84" s="34">
        <f>(Table2[[#This Row],[Cost of Equity (Monthly Beta)]]*Table2[[#This Row],[Weight of Equity]])+(Table2[[#This Row],[Cost of Debt]]*Table2[[#This Row],[Weight of Debt]])</f>
        <v>0.20296629437796099</v>
      </c>
      <c r="Z84" t="b">
        <f>IF(Table2[[#This Row],[Sector]]="Financial Services",TRUE,FALSE)</f>
        <v>0</v>
      </c>
      <c r="AA84" t="b">
        <f>IF(Table2[[#This Row],[Market Capitalisation In(Cr)]]&gt;25000,TRUE,FALSE)</f>
        <v>0</v>
      </c>
    </row>
    <row r="85" spans="2:27" ht="14" customHeight="1">
      <c r="B85" s="37" t="s">
        <v>186</v>
      </c>
      <c r="C85" s="38" t="str">
        <f>_xlfn.XLOOKUP(B85,stock_analysis[Stock],stock_analysis[Company_Name])</f>
        <v>Andhra Cements Limited</v>
      </c>
      <c r="D85" s="37" t="str">
        <f>_xlfn.XLOOKUP(B85,stock_analysis[Stock],stock_analysis[Sector])</f>
        <v>Basic Materials</v>
      </c>
      <c r="E85" s="37" t="str">
        <f>_xlfn.XLOOKUP($B85,stock_analysis[Stock],stock_analysis[Industry])</f>
        <v>Building Materials</v>
      </c>
      <c r="F85" s="2">
        <f>_xlfn.XLOOKUP($B85,stock_analysis[Stock],stock_analysis[Market_Cap_Cr])</f>
        <v>495.11009280000002</v>
      </c>
      <c r="G85" s="3">
        <f>Imputs!$C$2</f>
        <v>6.6699999999999995E-2</v>
      </c>
      <c r="H85" s="3">
        <f>Imputs!$C$3</f>
        <v>5.2299999999999999E-2</v>
      </c>
      <c r="I85" s="2">
        <f>_xlfn.XLOOKUP($B85,stock_analysis[Stock],stock_analysis[Beta_Daily])</f>
        <v>0.78015979275624681</v>
      </c>
      <c r="J85" s="2">
        <f>_xlfn.XLOOKUP($B85,stock_analysis[Stock],stock_analysis[Beta_Weekly])</f>
        <v>0.99997877969892723</v>
      </c>
      <c r="K85" s="2">
        <f>_xlfn.XLOOKUP($B85,stock_analysis[Stock],stock_analysis[Beta_Monthly])</f>
        <v>0.2375143228394743</v>
      </c>
      <c r="L85" s="3">
        <f>G85+H85*I85</f>
        <v>0.1075023571611517</v>
      </c>
      <c r="M85" s="3">
        <f>J85*H85+G85</f>
        <v>0.11899889017825388</v>
      </c>
      <c r="N85" s="3">
        <f>K85*H85+G85</f>
        <v>7.9121999084504499E-2</v>
      </c>
      <c r="O85" s="2">
        <f>_xlfn.XLOOKUP($B85,stock_analysis[Stock],stock_analysis[Interest_Coverage_Ratio])</f>
        <v>-1.4637865311308766</v>
      </c>
      <c r="P85" s="3" cm="1">
        <f t="array" ref="P8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85" s="3" t="str" cm="1">
        <f t="array" ref="Q8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85" s="3">
        <f>Table2[[#This Row],[Default Spread]]+Table2[[#This Row],[Risk Free Rate]]</f>
        <v>0.25669999999999998</v>
      </c>
      <c r="S85" s="2">
        <f>_xlfn.XLOOKUP($B85,stock_analysis[Stock],stock_analysis[Market_Cap_Cr])</f>
        <v>495.11009280000002</v>
      </c>
      <c r="T85" s="2">
        <f>_xlfn.XLOOKUP($B85,stock_analysis[Stock],stock_analysis[Total_Debt_Cr])</f>
        <v>931.21003519999999</v>
      </c>
      <c r="U85" s="3">
        <f>Table2[[#This Row],[Market Value of Equity]]/(Table2[[#This Row],[Market Value of Equity]]+Table2[[#This Row],[Market Value of Debt]])</f>
        <v>0.34712410144155237</v>
      </c>
      <c r="V85" s="3">
        <f>Table2[[#This Row],[Market Value of Debt]]/(Table2[[#This Row],[Market Value of Equity]]+Table2[[#This Row],[Market Value of Debt]])</f>
        <v>0.65287589855844752</v>
      </c>
      <c r="W85" s="32">
        <f>(Table2[[#This Row],[Cost of Equity (Daily Beta)]]*Table2[[#This Row],[Weight of Equity]])+(Table2[[#This Row],[Cost of Debt]]*Table2[[#This Row],[Weight of Debt]])</f>
        <v>0.20490990229236708</v>
      </c>
      <c r="X85" s="33">
        <f>(Table2[[#This Row],[Cost of Equity (Weekly Beta)]]*Table2[[#This Row],[Weight of Equity]])+(Table2[[#This Row],[Cost of Debt]]*Table2[[#This Row],[Weight of Debt]])</f>
        <v>0.20890062598562181</v>
      </c>
      <c r="Y85" s="34">
        <f>(Table2[[#This Row],[Cost of Equity (Monthly Beta)]]*Table2[[#This Row],[Weight of Equity]])+(Table2[[#This Row],[Cost of Debt]]*Table2[[#This Row],[Weight of Debt]])</f>
        <v>0.19505839599642141</v>
      </c>
      <c r="Z85" t="b">
        <f>IF(Table2[[#This Row],[Sector]]="Financial Services",TRUE,FALSE)</f>
        <v>0</v>
      </c>
      <c r="AA85" t="b">
        <f>IF(Table2[[#This Row],[Market Capitalisation In(Cr)]]&gt;25000,TRUE,FALSE)</f>
        <v>0</v>
      </c>
    </row>
    <row r="86" spans="2:27" ht="14" customHeight="1">
      <c r="B86" s="37" t="s">
        <v>3076</v>
      </c>
      <c r="C86" s="38" t="str">
        <f>_xlfn.XLOOKUP(B86,stock_analysis[Stock],stock_analysis[Company_Name])</f>
        <v>Sanghi Industries Limited</v>
      </c>
      <c r="D86" s="37" t="str">
        <f>_xlfn.XLOOKUP(B86,stock_analysis[Stock],stock_analysis[Sector])</f>
        <v>Basic Materials</v>
      </c>
      <c r="E86" s="37" t="str">
        <f>_xlfn.XLOOKUP($B86,stock_analysis[Stock],stock_analysis[Industry])</f>
        <v>Building Materials</v>
      </c>
      <c r="F86" s="2">
        <f>_xlfn.XLOOKUP($B86,stock_analysis[Stock],stock_analysis[Market_Cap_Cr])</f>
        <v>1457.9918848</v>
      </c>
      <c r="G86" s="3">
        <f>Imputs!$C$2</f>
        <v>6.6699999999999995E-2</v>
      </c>
      <c r="H86" s="3">
        <f>Imputs!$C$3</f>
        <v>5.2299999999999999E-2</v>
      </c>
      <c r="I86" s="2">
        <f>_xlfn.XLOOKUP($B86,stock_analysis[Stock],stock_analysis[Beta_Daily])</f>
        <v>0.98632632597710201</v>
      </c>
      <c r="J86" s="2">
        <f>_xlfn.XLOOKUP($B86,stock_analysis[Stock],stock_analysis[Beta_Weekly])</f>
        <v>1.5198736362487111</v>
      </c>
      <c r="K86" s="2">
        <f>_xlfn.XLOOKUP($B86,stock_analysis[Stock],stock_analysis[Beta_Monthly])</f>
        <v>1.1873072921531689</v>
      </c>
      <c r="L86" s="3">
        <f>G86+H86*I86</f>
        <v>0.11828486684860243</v>
      </c>
      <c r="M86" s="3">
        <f>J86*H86+G86</f>
        <v>0.14618939117580759</v>
      </c>
      <c r="N86" s="3">
        <f>K86*H86+G86</f>
        <v>0.12879617137961072</v>
      </c>
      <c r="O86" s="2">
        <f>_xlfn.XLOOKUP($B86,stock_analysis[Stock],stock_analysis[Interest_Coverage_Ratio])</f>
        <v>-3.6685881877022655</v>
      </c>
      <c r="P86" s="3" cm="1">
        <f t="array" ref="P8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86" s="3" t="str" cm="1">
        <f t="array" ref="Q8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86" s="3">
        <f>Table2[[#This Row],[Default Spread]]+Table2[[#This Row],[Risk Free Rate]]</f>
        <v>0.25669999999999998</v>
      </c>
      <c r="S86" s="2">
        <f>_xlfn.XLOOKUP($B86,stock_analysis[Stock],stock_analysis[Market_Cap_Cr])</f>
        <v>1457.9918848</v>
      </c>
      <c r="T86" s="2">
        <f>_xlfn.XLOOKUP($B86,stock_analysis[Stock],stock_analysis[Total_Debt_Cr])</f>
        <v>2493.6400896</v>
      </c>
      <c r="U86" s="3">
        <f>Table2[[#This Row],[Market Value of Equity]]/(Table2[[#This Row],[Market Value of Equity]]+Table2[[#This Row],[Market Value of Debt]])</f>
        <v>0.36895943100100448</v>
      </c>
      <c r="V86" s="3">
        <f>Table2[[#This Row],[Market Value of Debt]]/(Table2[[#This Row],[Market Value of Equity]]+Table2[[#This Row],[Market Value of Debt]])</f>
        <v>0.63104056899899541</v>
      </c>
      <c r="W86" s="32">
        <f>(Table2[[#This Row],[Cost of Equity (Daily Beta)]]*Table2[[#This Row],[Weight of Equity]])+(Table2[[#This Row],[Cost of Debt]]*Table2[[#This Row],[Weight of Debt]])</f>
        <v>0.20563043123053204</v>
      </c>
      <c r="X86" s="33">
        <f>(Table2[[#This Row],[Cost of Equity (Weekly Beta)]]*Table2[[#This Row],[Weight of Equity]])+(Table2[[#This Row],[Cost of Debt]]*Table2[[#This Row],[Weight of Debt]])</f>
        <v>0.21592606864865135</v>
      </c>
      <c r="Y86" s="34">
        <f>(Table2[[#This Row],[Cost of Equity (Monthly Beta)]]*Table2[[#This Row],[Weight of Equity]])+(Table2[[#This Row],[Cost of Debt]]*Table2[[#This Row],[Weight of Debt]])</f>
        <v>0.20950867616937113</v>
      </c>
      <c r="Z86" t="b">
        <f>IF(Table2[[#This Row],[Sector]]="Financial Services",TRUE,FALSE)</f>
        <v>0</v>
      </c>
      <c r="AA86" t="b">
        <f>IF(Table2[[#This Row],[Market Capitalisation In(Cr)]]&gt;25000,TRUE,FALSE)</f>
        <v>0</v>
      </c>
    </row>
    <row r="87" spans="2:27" ht="14" customHeight="1">
      <c r="B87" s="37" t="s">
        <v>1647</v>
      </c>
      <c r="C87" s="38" t="str">
        <f>_xlfn.XLOOKUP(B87,stock_analysis[Stock],stock_analysis[Company_Name])</f>
        <v>Indo Borax &amp; Chemicals Limited</v>
      </c>
      <c r="D87" s="37" t="str">
        <f>_xlfn.XLOOKUP(B87,stock_analysis[Stock],stock_analysis[Sector])</f>
        <v>Basic Materials</v>
      </c>
      <c r="E87" s="37" t="str">
        <f>_xlfn.XLOOKUP($B87,stock_analysis[Stock],stock_analysis[Industry])</f>
        <v>Chemicals</v>
      </c>
      <c r="F87" s="2">
        <f>_xlfn.XLOOKUP($B87,stock_analysis[Stock],stock_analysis[Market_Cap_Cr])</f>
        <v>787.66807040000003</v>
      </c>
      <c r="G87" s="3">
        <f>Imputs!$C$2</f>
        <v>6.6699999999999995E-2</v>
      </c>
      <c r="H87" s="3">
        <f>Imputs!$C$3</f>
        <v>5.2299999999999999E-2</v>
      </c>
      <c r="I87" s="2">
        <f>_xlfn.XLOOKUP($B87,stock_analysis[Stock],stock_analysis[Beta_Daily])</f>
        <v>0.56891620138261123</v>
      </c>
      <c r="J87" s="2">
        <f>_xlfn.XLOOKUP($B87,stock_analysis[Stock],stock_analysis[Beta_Weekly])</f>
        <v>1.2461143565659083</v>
      </c>
      <c r="K87" s="2">
        <f>_xlfn.XLOOKUP($B87,stock_analysis[Stock],stock_analysis[Beta_Monthly])</f>
        <v>2.3650718858622586</v>
      </c>
      <c r="L87" s="3">
        <f>G87+H87*I87</f>
        <v>9.6454317332310566E-2</v>
      </c>
      <c r="M87" s="3">
        <f>J87*H87+G87</f>
        <v>0.13187178084839701</v>
      </c>
      <c r="N87" s="3">
        <f>K87*H87+G87</f>
        <v>0.19039325963059611</v>
      </c>
      <c r="O87" s="2">
        <f>_xlfn.XLOOKUP($B87,stock_analysis[Stock],stock_analysis[Interest_Coverage_Ratio])</f>
        <v>328.89994410285078</v>
      </c>
      <c r="P87" s="3" cm="1">
        <f t="array" ref="P8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7" s="3" t="str" cm="1">
        <f t="array" ref="Q8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7" s="3">
        <f>Table2[[#This Row],[Default Spread]]+Table2[[#This Row],[Risk Free Rate]]</f>
        <v>7.0699999999999999E-2</v>
      </c>
      <c r="S87" s="2">
        <f>_xlfn.XLOOKUP($B87,stock_analysis[Stock],stock_analysis[Market_Cap_Cr])</f>
        <v>787.66807040000003</v>
      </c>
      <c r="T87" s="2">
        <f>_xlfn.XLOOKUP($B87,stock_analysis[Stock],stock_analysis[Total_Debt_Cr])</f>
        <v>3.2599999999999997E-2</v>
      </c>
      <c r="U87" s="3">
        <f>Table2[[#This Row],[Market Value of Equity]]/(Table2[[#This Row],[Market Value of Equity]]+Table2[[#This Row],[Market Value of Debt]])</f>
        <v>0.99995861372063644</v>
      </c>
      <c r="V87" s="3">
        <f>Table2[[#This Row],[Market Value of Debt]]/(Table2[[#This Row],[Market Value of Equity]]+Table2[[#This Row],[Market Value of Debt]])</f>
        <v>4.1386279363511883E-5</v>
      </c>
      <c r="W87" s="32">
        <f>(Table2[[#This Row],[Cost of Equity (Daily Beta)]]*Table2[[#This Row],[Weight of Equity]])+(Table2[[#This Row],[Cost of Debt]]*Table2[[#This Row],[Weight of Debt]])</f>
        <v>9.645325145693863E-2</v>
      </c>
      <c r="X87" s="33">
        <f>(Table2[[#This Row],[Cost of Equity (Weekly Beta)]]*Table2[[#This Row],[Weight of Equity]])+(Table2[[#This Row],[Cost of Debt]]*Table2[[#This Row],[Weight of Debt]])</f>
        <v>0.13186924917598564</v>
      </c>
      <c r="Y87" s="34">
        <f>(Table2[[#This Row],[Cost of Equity (Monthly Beta)]]*Table2[[#This Row],[Weight of Equity]])+(Table2[[#This Row],[Cost of Debt]]*Table2[[#This Row],[Weight of Debt]])</f>
        <v>0.19038830597191511</v>
      </c>
      <c r="Z87" t="b">
        <f>IF(Table2[[#This Row],[Sector]]="Financial Services",TRUE,FALSE)</f>
        <v>0</v>
      </c>
      <c r="AA87" t="b">
        <f>IF(Table2[[#This Row],[Market Capitalisation In(Cr)]]&gt;25000,TRUE,FALSE)</f>
        <v>0</v>
      </c>
    </row>
    <row r="88" spans="2:27" ht="14" customHeight="1">
      <c r="B88" s="37" t="s">
        <v>2402</v>
      </c>
      <c r="C88" s="38" t="str">
        <f>_xlfn.XLOOKUP(B88,stock_analysis[Stock],stock_analysis[Company_Name])</f>
        <v>Navin Fluorine International Limited</v>
      </c>
      <c r="D88" s="37" t="str">
        <f>_xlfn.XLOOKUP(B88,stock_analysis[Stock],stock_analysis[Sector])</f>
        <v>Basic Materials</v>
      </c>
      <c r="E88" s="37" t="str">
        <f>_xlfn.XLOOKUP($B88,stock_analysis[Stock],stock_analysis[Industry])</f>
        <v>Chemicals</v>
      </c>
      <c r="F88" s="2">
        <f>_xlfn.XLOOKUP($B88,stock_analysis[Stock],stock_analysis[Market_Cap_Cr])</f>
        <v>32957.5923712</v>
      </c>
      <c r="G88" s="3">
        <f>Imputs!$C$2</f>
        <v>6.6699999999999995E-2</v>
      </c>
      <c r="H88" s="3">
        <f>Imputs!$C$3</f>
        <v>5.2299999999999999E-2</v>
      </c>
      <c r="I88" s="2">
        <f>_xlfn.XLOOKUP($B88,stock_analysis[Stock],stock_analysis[Beta_Daily])</f>
        <v>0.64878915235733603</v>
      </c>
      <c r="J88" s="2">
        <f>_xlfn.XLOOKUP($B88,stock_analysis[Stock],stock_analysis[Beta_Weekly])</f>
        <v>0.87831377331227833</v>
      </c>
      <c r="K88" s="2">
        <f>_xlfn.XLOOKUP($B88,stock_analysis[Stock],stock_analysis[Beta_Monthly])</f>
        <v>0.81480733615333445</v>
      </c>
      <c r="L88" s="3">
        <f>G88+H88*I88</f>
        <v>0.10063167266828867</v>
      </c>
      <c r="M88" s="3">
        <f>J88*H88+G88</f>
        <v>0.11263581034423215</v>
      </c>
      <c r="N88" s="3">
        <f>K88*H88+G88</f>
        <v>0.10931442368081939</v>
      </c>
      <c r="O88" s="2">
        <f>_xlfn.XLOOKUP($B88,stock_analysis[Stock],stock_analysis[Interest_Coverage_Ratio])</f>
        <v>5.8773258052098036</v>
      </c>
      <c r="P88" s="3" cm="1">
        <f t="array" ref="P8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88" s="3" t="str" cm="1">
        <f t="array" ref="Q8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88" s="3">
        <f>Table2[[#This Row],[Default Spread]]+Table2[[#This Row],[Risk Free Rate]]</f>
        <v>7.3700000000000002E-2</v>
      </c>
      <c r="S88" s="2">
        <f>_xlfn.XLOOKUP($B88,stock_analysis[Stock],stock_analysis[Market_Cap_Cr])</f>
        <v>32957.5923712</v>
      </c>
      <c r="T88" s="2">
        <f>_xlfn.XLOOKUP($B88,stock_analysis[Stock],stock_analysis[Total_Debt_Cr])</f>
        <v>1176.7199744</v>
      </c>
      <c r="U88" s="3">
        <f>Table2[[#This Row],[Market Value of Equity]]/(Table2[[#This Row],[Market Value of Equity]]+Table2[[#This Row],[Market Value of Debt]])</f>
        <v>0.965526770761161</v>
      </c>
      <c r="V88" s="3">
        <f>Table2[[#This Row],[Market Value of Debt]]/(Table2[[#This Row],[Market Value of Equity]]+Table2[[#This Row],[Market Value of Debt]])</f>
        <v>3.4473229238838971E-2</v>
      </c>
      <c r="W88" s="32">
        <f>(Table2[[#This Row],[Cost of Equity (Daily Beta)]]*Table2[[#This Row],[Weight of Equity]])+(Table2[[#This Row],[Cost of Debt]]*Table2[[#This Row],[Weight of Debt]])</f>
        <v>9.9703250942609373E-2</v>
      </c>
      <c r="X88" s="33">
        <f>(Table2[[#This Row],[Cost of Equity (Weekly Beta)]]*Table2[[#This Row],[Weight of Equity]])+(Table2[[#This Row],[Cost of Debt]]*Table2[[#This Row],[Weight of Debt]])</f>
        <v>0.11129356722863547</v>
      </c>
      <c r="Y88" s="34">
        <f>(Table2[[#This Row],[Cost of Equity (Monthly Beta)]]*Table2[[#This Row],[Weight of Equity]])+(Table2[[#This Row],[Cost of Debt]]*Table2[[#This Row],[Weight of Debt]])</f>
        <v>0.10808667948906137</v>
      </c>
      <c r="Z88" t="b">
        <f>IF(Table2[[#This Row],[Sector]]="Financial Services",TRUE,FALSE)</f>
        <v>0</v>
      </c>
      <c r="AA88" t="b">
        <f>IF(Table2[[#This Row],[Market Capitalisation In(Cr)]]&gt;25000,TRUE,FALSE)</f>
        <v>1</v>
      </c>
    </row>
    <row r="89" spans="2:27" ht="14" customHeight="1">
      <c r="B89" s="37" t="s">
        <v>2090</v>
      </c>
      <c r="C89" s="38" t="str">
        <f>_xlfn.XLOOKUP(B89,stock_analysis[Stock],stock_analysis[Company_Name])</f>
        <v>Lords Chloro Alkali Limited</v>
      </c>
      <c r="D89" s="37" t="str">
        <f>_xlfn.XLOOKUP(B89,stock_analysis[Stock],stock_analysis[Sector])</f>
        <v>Basic Materials</v>
      </c>
      <c r="E89" s="37" t="str">
        <f>_xlfn.XLOOKUP($B89,stock_analysis[Stock],stock_analysis[Industry])</f>
        <v>Chemicals</v>
      </c>
      <c r="F89" s="2">
        <f>_xlfn.XLOOKUP($B89,stock_analysis[Stock],stock_analysis[Market_Cap_Cr])</f>
        <v>350.66593280000001</v>
      </c>
      <c r="G89" s="3">
        <f>Imputs!$C$2</f>
        <v>6.6699999999999995E-2</v>
      </c>
      <c r="H89" s="3">
        <f>Imputs!$C$3</f>
        <v>5.2299999999999999E-2</v>
      </c>
      <c r="I89" s="2">
        <f>_xlfn.XLOOKUP($B89,stock_analysis[Stock],stock_analysis[Beta_Daily])</f>
        <v>0.70275255830576144</v>
      </c>
      <c r="J89" s="2">
        <f>_xlfn.XLOOKUP($B89,stock_analysis[Stock],stock_analysis[Beta_Weekly])</f>
        <v>1.5165400137173142</v>
      </c>
      <c r="K89" s="2">
        <f>_xlfn.XLOOKUP($B89,stock_analysis[Stock],stock_analysis[Beta_Monthly])</f>
        <v>0.88274433252433127</v>
      </c>
      <c r="L89" s="3">
        <f>G89+H89*I89</f>
        <v>0.10345395879939132</v>
      </c>
      <c r="M89" s="3">
        <f>J89*H89+G89</f>
        <v>0.14601504271741553</v>
      </c>
      <c r="N89" s="3">
        <f>K89*H89+G89</f>
        <v>0.11286752859102252</v>
      </c>
      <c r="O89" s="2">
        <f>_xlfn.XLOOKUP($B89,stock_analysis[Stock],stock_analysis[Interest_Coverage_Ratio])</f>
        <v>2.5269604629820388</v>
      </c>
      <c r="P89" s="3" cm="1">
        <f t="array" ref="P8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89" s="3" t="str" cm="1">
        <f t="array" ref="Q8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89" s="3">
        <f>Table2[[#This Row],[Default Spread]]+Table2[[#This Row],[Risk Free Rate]]</f>
        <v>9.4199999999999992E-2</v>
      </c>
      <c r="S89" s="2">
        <f>_xlfn.XLOOKUP($B89,stock_analysis[Stock],stock_analysis[Market_Cap_Cr])</f>
        <v>350.66593280000001</v>
      </c>
      <c r="T89" s="2">
        <f>_xlfn.XLOOKUP($B89,stock_analysis[Stock],stock_analysis[Total_Debt_Cr])</f>
        <v>146.71000319999999</v>
      </c>
      <c r="U89" s="3">
        <f>Table2[[#This Row],[Market Value of Equity]]/(Table2[[#This Row],[Market Value of Equity]]+Table2[[#This Row],[Market Value of Debt]])</f>
        <v>0.70503196358900644</v>
      </c>
      <c r="V89" s="3">
        <f>Table2[[#This Row],[Market Value of Debt]]/(Table2[[#This Row],[Market Value of Equity]]+Table2[[#This Row],[Market Value of Debt]])</f>
        <v>0.29496803641099351</v>
      </c>
      <c r="W89" s="32">
        <f>(Table2[[#This Row],[Cost of Equity (Daily Beta)]]*Table2[[#This Row],[Weight of Equity]])+(Table2[[#This Row],[Cost of Debt]]*Table2[[#This Row],[Weight of Debt]])</f>
        <v>0.10072433674330661</v>
      </c>
      <c r="X89" s="33">
        <f>(Table2[[#This Row],[Cost of Equity (Weekly Beta)]]*Table2[[#This Row],[Weight of Equity]])+(Table2[[#This Row],[Cost of Debt]]*Table2[[#This Row],[Weight of Debt]])</f>
        <v>0.13073126131050772</v>
      </c>
      <c r="Y89" s="34">
        <f>(Table2[[#This Row],[Cost of Equity (Monthly Beta)]]*Table2[[#This Row],[Weight of Equity]])+(Table2[[#This Row],[Cost of Debt]]*Table2[[#This Row],[Weight of Debt]])</f>
        <v>0.10736120433788252</v>
      </c>
      <c r="Z89" t="b">
        <f>IF(Table2[[#This Row],[Sector]]="Financial Services",TRUE,FALSE)</f>
        <v>0</v>
      </c>
      <c r="AA89" t="b">
        <f>IF(Table2[[#This Row],[Market Capitalisation In(Cr)]]&gt;25000,TRUE,FALSE)</f>
        <v>0</v>
      </c>
    </row>
    <row r="90" spans="2:27" ht="14" customHeight="1">
      <c r="B90" s="37" t="s">
        <v>3026</v>
      </c>
      <c r="C90" s="38" t="str">
        <f>_xlfn.XLOOKUP(B90,stock_analysis[Stock],stock_analysis[Company_Name])</f>
        <v>Sadhana Nitrochem Limited</v>
      </c>
      <c r="D90" s="37" t="str">
        <f>_xlfn.XLOOKUP(B90,stock_analysis[Stock],stock_analysis[Sector])</f>
        <v>Basic Materials</v>
      </c>
      <c r="E90" s="37" t="str">
        <f>_xlfn.XLOOKUP($B90,stock_analysis[Stock],stock_analysis[Industry])</f>
        <v>Chemicals</v>
      </c>
      <c r="F90" s="2">
        <f>_xlfn.XLOOKUP($B90,stock_analysis[Stock],stock_analysis[Market_Cap_Cr])</f>
        <v>208.1815168</v>
      </c>
      <c r="G90" s="3">
        <f>Imputs!$C$2</f>
        <v>6.6699999999999995E-2</v>
      </c>
      <c r="H90" s="3">
        <f>Imputs!$C$3</f>
        <v>5.2299999999999999E-2</v>
      </c>
      <c r="I90" s="2">
        <f>_xlfn.XLOOKUP($B90,stock_analysis[Stock],stock_analysis[Beta_Daily])</f>
        <v>0.41063187515507088</v>
      </c>
      <c r="J90" s="2">
        <f>_xlfn.XLOOKUP($B90,stock_analysis[Stock],stock_analysis[Beta_Weekly])</f>
        <v>1.8313095076069903</v>
      </c>
      <c r="K90" s="2">
        <f>_xlfn.XLOOKUP($B90,stock_analysis[Stock],stock_analysis[Beta_Monthly])</f>
        <v>0.61712031334710293</v>
      </c>
      <c r="L90" s="3">
        <f>G90+H90*I90</f>
        <v>8.8176047070610206E-2</v>
      </c>
      <c r="M90" s="3">
        <f>J90*H90+G90</f>
        <v>0.16247748724784558</v>
      </c>
      <c r="N90" s="3">
        <f>K90*H90+G90</f>
        <v>9.8975392388053474E-2</v>
      </c>
      <c r="O90" s="2">
        <f>_xlfn.XLOOKUP($B90,stock_analysis[Stock],stock_analysis[Interest_Coverage_Ratio])</f>
        <v>1.6800871861211035</v>
      </c>
      <c r="P90" s="3" cm="1">
        <f t="array" ref="P9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90" s="3" t="str" cm="1">
        <f t="array" ref="Q9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90" s="3">
        <f>Table2[[#This Row],[Default Spread]]+Table2[[#This Row],[Risk Free Rate]]</f>
        <v>0.1176</v>
      </c>
      <c r="S90" s="2">
        <f>_xlfn.XLOOKUP($B90,stock_analysis[Stock],stock_analysis[Market_Cap_Cr])</f>
        <v>208.1815168</v>
      </c>
      <c r="T90" s="2">
        <f>_xlfn.XLOOKUP($B90,stock_analysis[Stock],stock_analysis[Total_Debt_Cr])</f>
        <v>258.24</v>
      </c>
      <c r="U90" s="3">
        <f>Table2[[#This Row],[Market Value of Equity]]/(Table2[[#This Row],[Market Value of Equity]]+Table2[[#This Row],[Market Value of Debt]])</f>
        <v>0.44633772092737212</v>
      </c>
      <c r="V90" s="3">
        <f>Table2[[#This Row],[Market Value of Debt]]/(Table2[[#This Row],[Market Value of Equity]]+Table2[[#This Row],[Market Value of Debt]])</f>
        <v>0.55366227907262788</v>
      </c>
      <c r="W90" s="32">
        <f>(Table2[[#This Row],[Cost of Equity (Daily Beta)]]*Table2[[#This Row],[Weight of Equity]])+(Table2[[#This Row],[Cost of Debt]]*Table2[[#This Row],[Weight of Debt]])</f>
        <v>0.10446697990882188</v>
      </c>
      <c r="X90" s="33">
        <f>(Table2[[#This Row],[Cost of Equity (Weekly Beta)]]*Table2[[#This Row],[Weight of Equity]])+(Table2[[#This Row],[Cost of Debt]]*Table2[[#This Row],[Weight of Debt]])</f>
        <v>0.13763051537915061</v>
      </c>
      <c r="Y90" s="34">
        <f>(Table2[[#This Row],[Cost of Equity (Monthly Beta)]]*Table2[[#This Row],[Weight of Equity]])+(Table2[[#This Row],[Cost of Debt]]*Table2[[#This Row],[Weight of Debt]])</f>
        <v>0.10928713508531719</v>
      </c>
      <c r="Z90" t="b">
        <f>IF(Table2[[#This Row],[Sector]]="Financial Services",TRUE,FALSE)</f>
        <v>0</v>
      </c>
      <c r="AA90" t="b">
        <f>IF(Table2[[#This Row],[Market Capitalisation In(Cr)]]&gt;25000,TRUE,FALSE)</f>
        <v>0</v>
      </c>
    </row>
    <row r="91" spans="2:27" ht="14" customHeight="1">
      <c r="B91" s="37" t="s">
        <v>262</v>
      </c>
      <c r="C91" s="38" t="str">
        <f>_xlfn.XLOOKUP(B91,stock_analysis[Stock],stock_analysis[Company_Name])</f>
        <v>Amines &amp; Plasticizers Limited</v>
      </c>
      <c r="D91" s="37" t="str">
        <f>_xlfn.XLOOKUP(B91,stock_analysis[Stock],stock_analysis[Sector])</f>
        <v>Basic Materials</v>
      </c>
      <c r="E91" s="37" t="str">
        <f>_xlfn.XLOOKUP($B91,stock_analysis[Stock],stock_analysis[Industry])</f>
        <v>Chemicals</v>
      </c>
      <c r="F91" s="2">
        <f>_xlfn.XLOOKUP($B91,stock_analysis[Stock],stock_analysis[Market_Cap_Cr])</f>
        <v>825.30001919999995</v>
      </c>
      <c r="G91" s="3">
        <f>Imputs!$C$2</f>
        <v>6.6699999999999995E-2</v>
      </c>
      <c r="H91" s="3">
        <f>Imputs!$C$3</f>
        <v>5.2299999999999999E-2</v>
      </c>
      <c r="I91" s="2">
        <f>_xlfn.XLOOKUP($B91,stock_analysis[Stock],stock_analysis[Beta_Daily])</f>
        <v>0.75504095121330073</v>
      </c>
      <c r="J91" s="2">
        <f>_xlfn.XLOOKUP($B91,stock_analysis[Stock],stock_analysis[Beta_Weekly])</f>
        <v>1.557209596405682</v>
      </c>
      <c r="K91" s="2">
        <f>_xlfn.XLOOKUP($B91,stock_analysis[Stock],stock_analysis[Beta_Monthly])</f>
        <v>2.2964160505976734</v>
      </c>
      <c r="L91" s="3">
        <f>G91+H91*I91</f>
        <v>0.10618864174845563</v>
      </c>
      <c r="M91" s="3">
        <f>J91*H91+G91</f>
        <v>0.14814206189201717</v>
      </c>
      <c r="N91" s="3">
        <f>K91*H91+G91</f>
        <v>0.18680255944625831</v>
      </c>
      <c r="O91" s="2">
        <f>_xlfn.XLOOKUP($B91,stock_analysis[Stock],stock_analysis[Interest_Coverage_Ratio])</f>
        <v>6.5926095727122682</v>
      </c>
      <c r="P91" s="3" cm="1">
        <f t="array" ref="P9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91" s="3" t="str" cm="1">
        <f t="array" ref="Q9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91" s="3">
        <f>Table2[[#This Row],[Default Spread]]+Table2[[#This Row],[Risk Free Rate]]</f>
        <v>7.4499999999999997E-2</v>
      </c>
      <c r="S91" s="2">
        <f>_xlfn.XLOOKUP($B91,stock_analysis[Stock],stock_analysis[Market_Cap_Cr])</f>
        <v>825.30001919999995</v>
      </c>
      <c r="T91" s="2">
        <f>_xlfn.XLOOKUP($B91,stock_analysis[Stock],stock_analysis[Total_Debt_Cr])</f>
        <v>30.4935008</v>
      </c>
      <c r="U91" s="3">
        <f>Table2[[#This Row],[Market Value of Equity]]/(Table2[[#This Row],[Market Value of Equity]]+Table2[[#This Row],[Market Value of Debt]])</f>
        <v>0.96436815646839669</v>
      </c>
      <c r="V91" s="3">
        <f>Table2[[#This Row],[Market Value of Debt]]/(Table2[[#This Row],[Market Value of Equity]]+Table2[[#This Row],[Market Value of Debt]])</f>
        <v>3.5631843531603279E-2</v>
      </c>
      <c r="W91" s="32">
        <f>(Table2[[#This Row],[Cost of Equity (Daily Beta)]]*Table2[[#This Row],[Weight of Equity]])+(Table2[[#This Row],[Cost of Debt]]*Table2[[#This Row],[Weight of Debt]])</f>
        <v>0.10505951702394563</v>
      </c>
      <c r="X91" s="33">
        <f>(Table2[[#This Row],[Cost of Equity (Weekly Beta)]]*Table2[[#This Row],[Weight of Equity]])+(Table2[[#This Row],[Cost of Debt]]*Table2[[#This Row],[Weight of Debt]])</f>
        <v>0.14551805946533619</v>
      </c>
      <c r="Y91" s="34">
        <f>(Table2[[#This Row],[Cost of Equity (Monthly Beta)]]*Table2[[#This Row],[Weight of Equity]])+(Table2[[#This Row],[Cost of Debt]]*Table2[[#This Row],[Weight of Debt]])</f>
        <v>0.18280101221987066</v>
      </c>
      <c r="Z91" t="b">
        <f>IF(Table2[[#This Row],[Sector]]="Financial Services",TRUE,FALSE)</f>
        <v>0</v>
      </c>
      <c r="AA91" t="b">
        <f>IF(Table2[[#This Row],[Market Capitalisation In(Cr)]]&gt;25000,TRUE,FALSE)</f>
        <v>0</v>
      </c>
    </row>
    <row r="92" spans="2:27" ht="14" customHeight="1">
      <c r="B92" s="37" t="s">
        <v>184</v>
      </c>
      <c r="C92" s="38" t="str">
        <f>_xlfn.XLOOKUP(B92,stock_analysis[Stock],stock_analysis[Company_Name])</f>
        <v>Archean Chemical Industries Limited</v>
      </c>
      <c r="D92" s="37" t="str">
        <f>_xlfn.XLOOKUP(B92,stock_analysis[Stock],stock_analysis[Sector])</f>
        <v>Basic Materials</v>
      </c>
      <c r="E92" s="37" t="str">
        <f>_xlfn.XLOOKUP($B92,stock_analysis[Stock],stock_analysis[Industry])</f>
        <v>Chemicals</v>
      </c>
      <c r="F92" s="2">
        <f>_xlfn.XLOOKUP($B92,stock_analysis[Stock],stock_analysis[Market_Cap_Cr])</f>
        <v>6526.0101631999996</v>
      </c>
      <c r="G92" s="3">
        <f>Imputs!$C$2</f>
        <v>6.6699999999999995E-2</v>
      </c>
      <c r="H92" s="3">
        <f>Imputs!$C$3</f>
        <v>5.2299999999999999E-2</v>
      </c>
      <c r="I92" s="2">
        <f>_xlfn.XLOOKUP($B92,stock_analysis[Stock],stock_analysis[Beta_Daily])</f>
        <v>0.76919400143529371</v>
      </c>
      <c r="J92" s="2">
        <f>_xlfn.XLOOKUP($B92,stock_analysis[Stock],stock_analysis[Beta_Weekly])</f>
        <v>1.8940765071647785</v>
      </c>
      <c r="K92" s="2">
        <f>_xlfn.XLOOKUP($B92,stock_analysis[Stock],stock_analysis[Beta_Monthly])</f>
        <v>0.99999999999999978</v>
      </c>
      <c r="L92" s="3">
        <f>G92+H92*I92</f>
        <v>0.10692884627506585</v>
      </c>
      <c r="M92" s="3">
        <f>J92*H92+G92</f>
        <v>0.16576020132471792</v>
      </c>
      <c r="N92" s="3">
        <f>K92*H92+G92</f>
        <v>0.11899999999999998</v>
      </c>
      <c r="O92" s="2">
        <f>_xlfn.XLOOKUP($B92,stock_analysis[Stock],stock_analysis[Interest_Coverage_Ratio])</f>
        <v>34.535691270138628</v>
      </c>
      <c r="P92" s="3" cm="1">
        <f t="array" ref="P9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2" s="3" t="str" cm="1">
        <f t="array" ref="Q9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2" s="3">
        <f>Table2[[#This Row],[Default Spread]]+Table2[[#This Row],[Risk Free Rate]]</f>
        <v>7.0699999999999999E-2</v>
      </c>
      <c r="S92" s="2">
        <f>_xlfn.XLOOKUP($B92,stock_analysis[Stock],stock_analysis[Market_Cap_Cr])</f>
        <v>6526.0101631999996</v>
      </c>
      <c r="T92" s="2">
        <f>_xlfn.XLOOKUP($B92,stock_analysis[Stock],stock_analysis[Total_Debt_Cr])</f>
        <v>281.38370559999998</v>
      </c>
      <c r="U92" s="3">
        <f>Table2[[#This Row],[Market Value of Equity]]/(Table2[[#This Row],[Market Value of Equity]]+Table2[[#This Row],[Market Value of Debt]])</f>
        <v>0.95866498824320234</v>
      </c>
      <c r="V92" s="3">
        <f>Table2[[#This Row],[Market Value of Debt]]/(Table2[[#This Row],[Market Value of Equity]]+Table2[[#This Row],[Market Value of Debt]])</f>
        <v>4.1335011756797616E-2</v>
      </c>
      <c r="W92" s="32">
        <f>(Table2[[#This Row],[Cost of Equity (Daily Beta)]]*Table2[[#This Row],[Weight of Equity]])+(Table2[[#This Row],[Cost of Debt]]*Table2[[#This Row],[Weight of Debt]])</f>
        <v>0.10543132648835078</v>
      </c>
      <c r="X92" s="33">
        <f>(Table2[[#This Row],[Cost of Equity (Weekly Beta)]]*Table2[[#This Row],[Weight of Equity]])+(Table2[[#This Row],[Cost of Debt]]*Table2[[#This Row],[Weight of Debt]])</f>
        <v>0.16183088678535715</v>
      </c>
      <c r="Y92" s="34">
        <f>(Table2[[#This Row],[Cost of Equity (Monthly Beta)]]*Table2[[#This Row],[Weight of Equity]])+(Table2[[#This Row],[Cost of Debt]]*Table2[[#This Row],[Weight of Debt]])</f>
        <v>0.11700351893214665</v>
      </c>
      <c r="Z92" t="b">
        <f>IF(Table2[[#This Row],[Sector]]="Financial Services",TRUE,FALSE)</f>
        <v>0</v>
      </c>
      <c r="AA92" t="b">
        <f>IF(Table2[[#This Row],[Market Capitalisation In(Cr)]]&gt;25000,TRUE,FALSE)</f>
        <v>0</v>
      </c>
    </row>
    <row r="93" spans="2:27" ht="14" customHeight="1">
      <c r="B93" s="37" t="s">
        <v>1599</v>
      </c>
      <c r="C93" s="38" t="str">
        <f>_xlfn.XLOOKUP(B93,stock_analysis[Stock],stock_analysis[Company_Name])</f>
        <v>IG Petrochemicals Limited</v>
      </c>
      <c r="D93" s="37" t="str">
        <f>_xlfn.XLOOKUP(B93,stock_analysis[Stock],stock_analysis[Sector])</f>
        <v>Basic Materials</v>
      </c>
      <c r="E93" s="37" t="str">
        <f>_xlfn.XLOOKUP($B93,stock_analysis[Stock],stock_analysis[Industry])</f>
        <v>Chemicals</v>
      </c>
      <c r="F93" s="2">
        <f>_xlfn.XLOOKUP($B93,stock_analysis[Stock],stock_analysis[Market_Cap_Cr])</f>
        <v>1033.8502656000001</v>
      </c>
      <c r="G93" s="3">
        <f>Imputs!$C$2</f>
        <v>6.6699999999999995E-2</v>
      </c>
      <c r="H93" s="3">
        <f>Imputs!$C$3</f>
        <v>5.2299999999999999E-2</v>
      </c>
      <c r="I93" s="2">
        <f>_xlfn.XLOOKUP($B93,stock_analysis[Stock],stock_analysis[Beta_Daily])</f>
        <v>0.977265920331442</v>
      </c>
      <c r="J93" s="2">
        <f>_xlfn.XLOOKUP($B93,stock_analysis[Stock],stock_analysis[Beta_Weekly])</f>
        <v>1.2244024999343901</v>
      </c>
      <c r="K93" s="2">
        <f>_xlfn.XLOOKUP($B93,stock_analysis[Stock],stock_analysis[Beta_Monthly])</f>
        <v>0.91364667331581995</v>
      </c>
      <c r="L93" s="3">
        <f>G93+H93*I93</f>
        <v>0.11781100763333441</v>
      </c>
      <c r="M93" s="3">
        <f>J93*H93+G93</f>
        <v>0.13073625074656858</v>
      </c>
      <c r="N93" s="3">
        <f>K93*H93+G93</f>
        <v>0.11448372101441738</v>
      </c>
      <c r="O93" s="2">
        <f>_xlfn.XLOOKUP($B93,stock_analysis[Stock],stock_analysis[Interest_Coverage_Ratio])</f>
        <v>4.6223860748728152</v>
      </c>
      <c r="P93" s="3" cm="1">
        <f t="array" ref="P9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93" s="3" t="str" cm="1">
        <f t="array" ref="Q9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93" s="3">
        <f>Table2[[#This Row],[Default Spread]]+Table2[[#This Row],[Risk Free Rate]]</f>
        <v>7.5600000000000001E-2</v>
      </c>
      <c r="S93" s="2">
        <f>_xlfn.XLOOKUP($B93,stock_analysis[Stock],stock_analysis[Market_Cap_Cr])</f>
        <v>1033.8502656000001</v>
      </c>
      <c r="T93" s="2">
        <f>_xlfn.XLOOKUP($B93,stock_analysis[Stock],stock_analysis[Total_Debt_Cr])</f>
        <v>402.29939200000001</v>
      </c>
      <c r="U93" s="3">
        <f>Table2[[#This Row],[Market Value of Equity]]/(Table2[[#This Row],[Market Value of Equity]]+Table2[[#This Row],[Market Value of Debt]])</f>
        <v>0.7198764140832673</v>
      </c>
      <c r="V93" s="3">
        <f>Table2[[#This Row],[Market Value of Debt]]/(Table2[[#This Row],[Market Value of Equity]]+Table2[[#This Row],[Market Value of Debt]])</f>
        <v>0.28012358591673281</v>
      </c>
      <c r="W93" s="32">
        <f>(Table2[[#This Row],[Cost of Equity (Daily Beta)]]*Table2[[#This Row],[Weight of Equity]])+(Table2[[#This Row],[Cost of Debt]]*Table2[[#This Row],[Weight of Debt]])</f>
        <v>0.10598670880992621</v>
      </c>
      <c r="X93" s="33">
        <f>(Table2[[#This Row],[Cost of Equity (Weekly Beta)]]*Table2[[#This Row],[Weight of Equity]])+(Table2[[#This Row],[Cost of Debt]]*Table2[[#This Row],[Weight of Debt]])</f>
        <v>0.11529128647343567</v>
      </c>
      <c r="Y93" s="34">
        <f>(Table2[[#This Row],[Cost of Equity (Monthly Beta)]]*Table2[[#This Row],[Weight of Equity]])+(Table2[[#This Row],[Cost of Debt]]*Table2[[#This Row],[Weight of Debt]])</f>
        <v>0.10359147365007298</v>
      </c>
      <c r="Z93" t="b">
        <f>IF(Table2[[#This Row],[Sector]]="Financial Services",TRUE,FALSE)</f>
        <v>0</v>
      </c>
      <c r="AA93" t="b">
        <f>IF(Table2[[#This Row],[Market Capitalisation In(Cr)]]&gt;25000,TRUE,FALSE)</f>
        <v>0</v>
      </c>
    </row>
    <row r="94" spans="2:27" ht="14" customHeight="1">
      <c r="B94" s="37" t="s">
        <v>272</v>
      </c>
      <c r="C94" s="38" t="str">
        <f>_xlfn.XLOOKUP(B94,stock_analysis[Stock],stock_analysis[Company_Name])</f>
        <v>The Andhra Sugars Limited</v>
      </c>
      <c r="D94" s="37" t="str">
        <f>_xlfn.XLOOKUP(B94,stock_analysis[Stock],stock_analysis[Sector])</f>
        <v>Basic Materials</v>
      </c>
      <c r="E94" s="37" t="str">
        <f>_xlfn.XLOOKUP($B94,stock_analysis[Stock],stock_analysis[Industry])</f>
        <v>Chemicals</v>
      </c>
      <c r="F94" s="2">
        <f>_xlfn.XLOOKUP($B94,stock_analysis[Stock],stock_analysis[Market_Cap_Cr])</f>
        <v>1013.7827328</v>
      </c>
      <c r="G94" s="3">
        <f>Imputs!$C$2</f>
        <v>6.6699999999999995E-2</v>
      </c>
      <c r="H94" s="3">
        <f>Imputs!$C$3</f>
        <v>5.2299999999999999E-2</v>
      </c>
      <c r="I94" s="2">
        <f>_xlfn.XLOOKUP($B94,stock_analysis[Stock],stock_analysis[Beta_Daily])</f>
        <v>0.78459812451001487</v>
      </c>
      <c r="J94" s="2">
        <f>_xlfn.XLOOKUP($B94,stock_analysis[Stock],stock_analysis[Beta_Weekly])</f>
        <v>1.3908132719112347</v>
      </c>
      <c r="K94" s="2">
        <f>_xlfn.XLOOKUP($B94,stock_analysis[Stock],stock_analysis[Beta_Monthly])</f>
        <v>1.0407277176396048</v>
      </c>
      <c r="L94" s="3">
        <f>G94+H94*I94</f>
        <v>0.10773448191187376</v>
      </c>
      <c r="M94" s="3">
        <f>J94*H94+G94</f>
        <v>0.13943953412095755</v>
      </c>
      <c r="N94" s="3">
        <f>K94*H94+G94</f>
        <v>0.12113005963255133</v>
      </c>
      <c r="O94" s="2">
        <f>_xlfn.XLOOKUP($B94,stock_analysis[Stock],stock_analysis[Interest_Coverage_Ratio])</f>
        <v>32.161030825087209</v>
      </c>
      <c r="P94" s="3" cm="1">
        <f t="array" ref="P9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4" s="3" t="str" cm="1">
        <f t="array" ref="Q9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4" s="3">
        <f>Table2[[#This Row],[Default Spread]]+Table2[[#This Row],[Risk Free Rate]]</f>
        <v>7.0699999999999999E-2</v>
      </c>
      <c r="S94" s="2">
        <f>_xlfn.XLOOKUP($B94,stock_analysis[Stock],stock_analysis[Market_Cap_Cr])</f>
        <v>1013.7827328</v>
      </c>
      <c r="T94" s="2">
        <f>_xlfn.XLOOKUP($B94,stock_analysis[Stock],stock_analysis[Total_Debt_Cr])</f>
        <v>7.4002999999999997</v>
      </c>
      <c r="U94" s="3">
        <f>Table2[[#This Row],[Market Value of Equity]]/(Table2[[#This Row],[Market Value of Equity]]+Table2[[#This Row],[Market Value of Debt]])</f>
        <v>0.99275320901121022</v>
      </c>
      <c r="V94" s="3">
        <f>Table2[[#This Row],[Market Value of Debt]]/(Table2[[#This Row],[Market Value of Equity]]+Table2[[#This Row],[Market Value of Debt]])</f>
        <v>7.2467909887897223E-3</v>
      </c>
      <c r="W94" s="32">
        <f>(Table2[[#This Row],[Cost of Equity (Daily Beta)]]*Table2[[#This Row],[Weight of Equity]])+(Table2[[#This Row],[Cost of Debt]]*Table2[[#This Row],[Weight of Debt]])</f>
        <v>0.1074661007620803</v>
      </c>
      <c r="X94" s="33">
        <f>(Table2[[#This Row],[Cost of Equity (Weekly Beta)]]*Table2[[#This Row],[Weight of Equity]])+(Table2[[#This Row],[Cost of Debt]]*Table2[[#This Row],[Weight of Debt]])</f>
        <v>0.1389413930845162</v>
      </c>
      <c r="Y94" s="34">
        <f>(Table2[[#This Row],[Cost of Equity (Monthly Beta)]]*Table2[[#This Row],[Weight of Equity]])+(Table2[[#This Row],[Cost of Debt]]*Table2[[#This Row],[Weight of Debt]])</f>
        <v>0.12076460353084202</v>
      </c>
      <c r="Z94" t="b">
        <f>IF(Table2[[#This Row],[Sector]]="Financial Services",TRUE,FALSE)</f>
        <v>0</v>
      </c>
      <c r="AA94" t="b">
        <f>IF(Table2[[#This Row],[Market Capitalisation In(Cr)]]&gt;25000,TRUE,FALSE)</f>
        <v>0</v>
      </c>
    </row>
    <row r="95" spans="2:27" ht="14" customHeight="1">
      <c r="B95" s="37" t="s">
        <v>3378</v>
      </c>
      <c r="C95" s="38" t="str">
        <f>_xlfn.XLOOKUP(B95,stock_analysis[Stock],stock_analysis[Company_Name])</f>
        <v>Styrenix Performance Materials Limited</v>
      </c>
      <c r="D95" s="37" t="str">
        <f>_xlfn.XLOOKUP(B95,stock_analysis[Stock],stock_analysis[Sector])</f>
        <v>Basic Materials</v>
      </c>
      <c r="E95" s="37" t="str">
        <f>_xlfn.XLOOKUP($B95,stock_analysis[Stock],stock_analysis[Industry])</f>
        <v>Chemicals</v>
      </c>
      <c r="F95" s="2">
        <f>_xlfn.XLOOKUP($B95,stock_analysis[Stock],stock_analysis[Market_Cap_Cr])</f>
        <v>3293.1483647999999</v>
      </c>
      <c r="G95" s="3">
        <f>Imputs!$C$2</f>
        <v>6.6699999999999995E-2</v>
      </c>
      <c r="H95" s="3">
        <f>Imputs!$C$3</f>
        <v>5.2299999999999999E-2</v>
      </c>
      <c r="I95" s="2">
        <f>_xlfn.XLOOKUP($B95,stock_analysis[Stock],stock_analysis[Beta_Daily])</f>
        <v>0.9185578105812704</v>
      </c>
      <c r="J95" s="2">
        <f>_xlfn.XLOOKUP($B95,stock_analysis[Stock],stock_analysis[Beta_Weekly])</f>
        <v>0.90841196113671419</v>
      </c>
      <c r="K95" s="2">
        <f>_xlfn.XLOOKUP($B95,stock_analysis[Stock],stock_analysis[Beta_Monthly])</f>
        <v>1.2853760741843925</v>
      </c>
      <c r="L95" s="3">
        <f>G95+H95*I95</f>
        <v>0.11474057349340044</v>
      </c>
      <c r="M95" s="3">
        <f>J95*H95+G95</f>
        <v>0.11420994556745015</v>
      </c>
      <c r="N95" s="3">
        <f>K95*H95+G95</f>
        <v>0.13392516867984372</v>
      </c>
      <c r="O95" s="2">
        <f>_xlfn.XLOOKUP($B95,stock_analysis[Stock],stock_analysis[Interest_Coverage_Ratio])</f>
        <v>54.959147424511542</v>
      </c>
      <c r="P95" s="3" cm="1">
        <f t="array" ref="P9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5" s="3" t="str" cm="1">
        <f t="array" ref="Q9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5" s="3">
        <f>Table2[[#This Row],[Default Spread]]+Table2[[#This Row],[Risk Free Rate]]</f>
        <v>7.0699999999999999E-2</v>
      </c>
      <c r="S95" s="2">
        <f>_xlfn.XLOOKUP($B95,stock_analysis[Stock],stock_analysis[Market_Cap_Cr])</f>
        <v>3293.1483647999999</v>
      </c>
      <c r="T95" s="2">
        <f>_xlfn.XLOOKUP($B95,stock_analysis[Stock],stock_analysis[Total_Debt_Cr])</f>
        <v>549.17002239999999</v>
      </c>
      <c r="U95" s="3">
        <f>Table2[[#This Row],[Market Value of Equity]]/(Table2[[#This Row],[Market Value of Equity]]+Table2[[#This Row],[Market Value of Debt]])</f>
        <v>0.85707326487324365</v>
      </c>
      <c r="V95" s="3">
        <f>Table2[[#This Row],[Market Value of Debt]]/(Table2[[#This Row],[Market Value of Equity]]+Table2[[#This Row],[Market Value of Debt]])</f>
        <v>0.14292673512675633</v>
      </c>
      <c r="W95" s="32">
        <f>(Table2[[#This Row],[Cost of Equity (Daily Beta)]]*Table2[[#This Row],[Weight of Equity]])+(Table2[[#This Row],[Cost of Debt]]*Table2[[#This Row],[Weight of Debt]])</f>
        <v>0.10844599811087874</v>
      </c>
      <c r="X95" s="33">
        <f>(Table2[[#This Row],[Cost of Equity (Weekly Beta)]]*Table2[[#This Row],[Weight of Equity]])+(Table2[[#This Row],[Cost of Debt]]*Table2[[#This Row],[Weight of Debt]])</f>
        <v>0.10799121110195162</v>
      </c>
      <c r="Y95" s="34">
        <f>(Table2[[#This Row],[Cost of Equity (Monthly Beta)]]*Table2[[#This Row],[Weight of Equity]])+(Table2[[#This Row],[Cost of Debt]]*Table2[[#This Row],[Weight of Debt]])</f>
        <v>0.1248886017425952</v>
      </c>
      <c r="Z95" t="b">
        <f>IF(Table2[[#This Row],[Sector]]="Financial Services",TRUE,FALSE)</f>
        <v>0</v>
      </c>
      <c r="AA95" t="b">
        <f>IF(Table2[[#This Row],[Market Capitalisation In(Cr)]]&gt;25000,TRUE,FALSE)</f>
        <v>0</v>
      </c>
    </row>
    <row r="96" spans="2:27" ht="14" customHeight="1">
      <c r="B96" s="37" t="s">
        <v>3500</v>
      </c>
      <c r="C96" s="38" t="str">
        <f>_xlfn.XLOOKUP(B96,stock_analysis[Stock],stock_analysis[Company_Name])</f>
        <v>Tata Chemicals Limited</v>
      </c>
      <c r="D96" s="37" t="str">
        <f>_xlfn.XLOOKUP(B96,stock_analysis[Stock],stock_analysis[Sector])</f>
        <v>Basic Materials</v>
      </c>
      <c r="E96" s="37" t="str">
        <f>_xlfn.XLOOKUP($B96,stock_analysis[Stock],stock_analysis[Industry])</f>
        <v>Chemicals</v>
      </c>
      <c r="F96" s="2">
        <f>_xlfn.XLOOKUP($B96,stock_analysis[Stock],stock_analysis[Market_Cap_Cr])</f>
        <v>18046.93504</v>
      </c>
      <c r="G96" s="3">
        <f>Imputs!$C$2</f>
        <v>6.6699999999999995E-2</v>
      </c>
      <c r="H96" s="3">
        <f>Imputs!$C$3</f>
        <v>5.2299999999999999E-2</v>
      </c>
      <c r="I96" s="2">
        <f>_xlfn.XLOOKUP($B96,stock_analysis[Stock],stock_analysis[Beta_Daily])</f>
        <v>0.91977841686374795</v>
      </c>
      <c r="J96" s="2">
        <f>_xlfn.XLOOKUP($B96,stock_analysis[Stock],stock_analysis[Beta_Weekly])</f>
        <v>0.99257140319828263</v>
      </c>
      <c r="K96" s="2">
        <f>_xlfn.XLOOKUP($B96,stock_analysis[Stock],stock_analysis[Beta_Monthly])</f>
        <v>1.1593934513725916</v>
      </c>
      <c r="L96" s="3">
        <f>G96+H96*I96</f>
        <v>0.11480441120197402</v>
      </c>
      <c r="M96" s="3">
        <f>J96*H96+G96</f>
        <v>0.11861148438727018</v>
      </c>
      <c r="N96" s="3">
        <f>K96*H96+G96</f>
        <v>0.12733627750678653</v>
      </c>
      <c r="O96" s="2">
        <f>_xlfn.XLOOKUP($B96,stock_analysis[Stock],stock_analysis[Interest_Coverage_Ratio])</f>
        <v>2.0991561181434597</v>
      </c>
      <c r="P96" s="3" cm="1">
        <f t="array" ref="P9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96" s="3" t="str" cm="1">
        <f t="array" ref="Q9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96" s="3">
        <f>Table2[[#This Row],[Default Spread]]+Table2[[#This Row],[Risk Free Rate]]</f>
        <v>9.8799999999999999E-2</v>
      </c>
      <c r="S96" s="2">
        <f>_xlfn.XLOOKUP($B96,stock_analysis[Stock],stock_analysis[Market_Cap_Cr])</f>
        <v>18046.93504</v>
      </c>
      <c r="T96" s="2">
        <f>_xlfn.XLOOKUP($B96,stock_analysis[Stock],stock_analysis[Total_Debt_Cr])</f>
        <v>7495.0000639999998</v>
      </c>
      <c r="U96" s="3">
        <f>Table2[[#This Row],[Market Value of Equity]]/(Table2[[#This Row],[Market Value of Equity]]+Table2[[#This Row],[Market Value of Debt]])</f>
        <v>0.70656099338275102</v>
      </c>
      <c r="V96" s="3">
        <f>Table2[[#This Row],[Market Value of Debt]]/(Table2[[#This Row],[Market Value of Equity]]+Table2[[#This Row],[Market Value of Debt]])</f>
        <v>0.29343900661724898</v>
      </c>
      <c r="W96" s="32">
        <f>(Table2[[#This Row],[Cost of Equity (Daily Beta)]]*Table2[[#This Row],[Weight of Equity]])+(Table2[[#This Row],[Cost of Debt]]*Table2[[#This Row],[Weight of Debt]])</f>
        <v>0.11010809267737279</v>
      </c>
      <c r="X96" s="33">
        <f>(Table2[[#This Row],[Cost of Equity (Weekly Beta)]]*Table2[[#This Row],[Weight of Equity]])+(Table2[[#This Row],[Cost of Debt]]*Table2[[#This Row],[Weight of Debt]])</f>
        <v>0.11279802208905647</v>
      </c>
      <c r="Y96" s="34">
        <f>(Table2[[#This Row],[Cost of Equity (Monthly Beta)]]*Table2[[#This Row],[Weight of Equity]])+(Table2[[#This Row],[Cost of Debt]]*Table2[[#This Row],[Weight of Debt]])</f>
        <v>0.11896262058264094</v>
      </c>
      <c r="Z96" t="b">
        <f>IF(Table2[[#This Row],[Sector]]="Financial Services",TRUE,FALSE)</f>
        <v>0</v>
      </c>
      <c r="AA96" t="b">
        <f>IF(Table2[[#This Row],[Market Capitalisation In(Cr)]]&gt;25000,TRUE,FALSE)</f>
        <v>0</v>
      </c>
    </row>
    <row r="97" spans="2:27" ht="14" customHeight="1">
      <c r="B97" s="37" t="s">
        <v>950</v>
      </c>
      <c r="C97" s="38" t="str">
        <f>_xlfn.XLOOKUP(B97,stock_analysis[Stock],stock_analysis[Company_Name])</f>
        <v>Diamines &amp; Chemicals Limited</v>
      </c>
      <c r="D97" s="37" t="str">
        <f>_xlfn.XLOOKUP(B97,stock_analysis[Stock],stock_analysis[Sector])</f>
        <v>Basic Materials</v>
      </c>
      <c r="E97" s="37" t="str">
        <f>_xlfn.XLOOKUP($B97,stock_analysis[Stock],stock_analysis[Industry])</f>
        <v>Chemicals</v>
      </c>
      <c r="F97" s="2">
        <f>_xlfn.XLOOKUP($B97,stock_analysis[Stock],stock_analysis[Market_Cap_Cr])</f>
        <v>216.33379840000001</v>
      </c>
      <c r="G97" s="3">
        <f>Imputs!$C$2</f>
        <v>6.6699999999999995E-2</v>
      </c>
      <c r="H97" s="3">
        <f>Imputs!$C$3</f>
        <v>5.2299999999999999E-2</v>
      </c>
      <c r="I97" s="2">
        <f>_xlfn.XLOOKUP($B97,stock_analysis[Stock],stock_analysis[Beta_Daily])</f>
        <v>0.88249298383701502</v>
      </c>
      <c r="J97" s="2">
        <f>_xlfn.XLOOKUP($B97,stock_analysis[Stock],stock_analysis[Beta_Weekly])</f>
        <v>1.3156565391233337</v>
      </c>
      <c r="K97" s="2">
        <f>_xlfn.XLOOKUP($B97,stock_analysis[Stock],stock_analysis[Beta_Monthly])</f>
        <v>1.4172510052885434</v>
      </c>
      <c r="L97" s="3">
        <f>G97+H97*I97</f>
        <v>0.11285438305467588</v>
      </c>
      <c r="M97" s="3">
        <f>J97*H97+G97</f>
        <v>0.13550883699615035</v>
      </c>
      <c r="N97" s="3">
        <f>K97*H97+G97</f>
        <v>0.1408222275765908</v>
      </c>
      <c r="O97" s="2">
        <f>_xlfn.XLOOKUP($B97,stock_analysis[Stock],stock_analysis[Interest_Coverage_Ratio])</f>
        <v>17.210312075983719</v>
      </c>
      <c r="P97" s="3" cm="1">
        <f t="array" ref="P9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7" s="3" t="str" cm="1">
        <f t="array" ref="Q9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7" s="3">
        <f>Table2[[#This Row],[Default Spread]]+Table2[[#This Row],[Risk Free Rate]]</f>
        <v>7.0699999999999999E-2</v>
      </c>
      <c r="S97" s="2">
        <f>_xlfn.XLOOKUP($B97,stock_analysis[Stock],stock_analysis[Market_Cap_Cr])</f>
        <v>216.33379840000001</v>
      </c>
      <c r="T97" s="2">
        <f>_xlfn.XLOOKUP($B97,stock_analysis[Stock],stock_analysis[Total_Debt_Cr])</f>
        <v>9.8147000000000002</v>
      </c>
      <c r="U97" s="3">
        <f>Table2[[#This Row],[Market Value of Equity]]/(Table2[[#This Row],[Market Value of Equity]]+Table2[[#This Row],[Market Value of Debt]])</f>
        <v>0.95660064042238191</v>
      </c>
      <c r="V97" s="3">
        <f>Table2[[#This Row],[Market Value of Debt]]/(Table2[[#This Row],[Market Value of Equity]]+Table2[[#This Row],[Market Value of Debt]])</f>
        <v>4.3399359577618139E-2</v>
      </c>
      <c r="W97" s="32">
        <f>(Table2[[#This Row],[Cost of Equity (Daily Beta)]]*Table2[[#This Row],[Weight of Equity]])+(Table2[[#This Row],[Cost of Debt]]*Table2[[#This Row],[Weight of Debt]])</f>
        <v>0.11102490982671336</v>
      </c>
      <c r="X97" s="33">
        <f>(Table2[[#This Row],[Cost of Equity (Weekly Beta)]]*Table2[[#This Row],[Weight of Equity]])+(Table2[[#This Row],[Cost of Debt]]*Table2[[#This Row],[Weight of Debt]])</f>
        <v>0.1326961749755472</v>
      </c>
      <c r="Y97" s="34">
        <f>(Table2[[#This Row],[Cost of Equity (Monthly Beta)]]*Table2[[#This Row],[Weight of Equity]])+(Table2[[#This Row],[Cost of Debt]]*Table2[[#This Row],[Weight of Debt]])</f>
        <v>0.13777896780761079</v>
      </c>
      <c r="Z97" t="b">
        <f>IF(Table2[[#This Row],[Sector]]="Financial Services",TRUE,FALSE)</f>
        <v>0</v>
      </c>
      <c r="AA97" t="b">
        <f>IF(Table2[[#This Row],[Market Capitalisation In(Cr)]]&gt;25000,TRUE,FALSE)</f>
        <v>0</v>
      </c>
    </row>
    <row r="98" spans="2:27" ht="14" customHeight="1">
      <c r="B98" s="37" t="s">
        <v>1205</v>
      </c>
      <c r="C98" s="38" t="str">
        <f>_xlfn.XLOOKUP(B98,stock_analysis[Stock],stock_analysis[Company_Name])</f>
        <v>Foseco India Limited</v>
      </c>
      <c r="D98" s="37" t="str">
        <f>_xlfn.XLOOKUP(B98,stock_analysis[Stock],stock_analysis[Sector])</f>
        <v>Basic Materials</v>
      </c>
      <c r="E98" s="37" t="str">
        <f>_xlfn.XLOOKUP($B98,stock_analysis[Stock],stock_analysis[Industry])</f>
        <v>Chemicals</v>
      </c>
      <c r="F98" s="2">
        <f>_xlfn.XLOOKUP($B98,stock_analysis[Stock],stock_analysis[Market_Cap_Cr])</f>
        <v>3954.3443456</v>
      </c>
      <c r="G98" s="3">
        <f>Imputs!$C$2</f>
        <v>6.6699999999999995E-2</v>
      </c>
      <c r="H98" s="3">
        <f>Imputs!$C$3</f>
        <v>5.2299999999999999E-2</v>
      </c>
      <c r="I98" s="2">
        <f>_xlfn.XLOOKUP($B98,stock_analysis[Stock],stock_analysis[Beta_Daily])</f>
        <v>0.87914522612408441</v>
      </c>
      <c r="J98" s="2">
        <f>_xlfn.XLOOKUP($B98,stock_analysis[Stock],stock_analysis[Beta_Weekly])</f>
        <v>1.2955832693893501</v>
      </c>
      <c r="K98" s="2">
        <f>_xlfn.XLOOKUP($B98,stock_analysis[Stock],stock_analysis[Beta_Monthly])</f>
        <v>0.64302686812127208</v>
      </c>
      <c r="L98" s="3">
        <f>G98+H98*I98</f>
        <v>0.11267929532628962</v>
      </c>
      <c r="M98" s="3">
        <f>J98*H98+G98</f>
        <v>0.13445900498906299</v>
      </c>
      <c r="N98" s="3">
        <f>K98*H98+G98</f>
        <v>0.10033030520274253</v>
      </c>
      <c r="O98" s="2">
        <f>_xlfn.XLOOKUP($B98,stock_analysis[Stock],stock_analysis[Interest_Coverage_Ratio])</f>
        <v>641.19596354166663</v>
      </c>
      <c r="P98" s="3" cm="1">
        <f t="array" ref="P9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8" s="3" t="str" cm="1">
        <f t="array" ref="Q9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8" s="3">
        <f>Table2[[#This Row],[Default Spread]]+Table2[[#This Row],[Risk Free Rate]]</f>
        <v>7.0699999999999999E-2</v>
      </c>
      <c r="S98" s="2">
        <f>_xlfn.XLOOKUP($B98,stock_analysis[Stock],stock_analysis[Market_Cap_Cr])</f>
        <v>3954.3443456</v>
      </c>
      <c r="T98" s="2">
        <f>_xlfn.XLOOKUP($B98,stock_analysis[Stock],stock_analysis[Total_Debt_Cr])</f>
        <v>2.7776000000000001</v>
      </c>
      <c r="U98" s="3">
        <f>Table2[[#This Row],[Market Value of Equity]]/(Table2[[#This Row],[Market Value of Equity]]+Table2[[#This Row],[Market Value of Debt]])</f>
        <v>0.99929807571305995</v>
      </c>
      <c r="V98" s="3">
        <f>Table2[[#This Row],[Market Value of Debt]]/(Table2[[#This Row],[Market Value of Equity]]+Table2[[#This Row],[Market Value of Debt]])</f>
        <v>7.0192428694002397E-4</v>
      </c>
      <c r="W98" s="32">
        <f>(Table2[[#This Row],[Cost of Equity (Daily Beta)]]*Table2[[#This Row],[Weight of Equity]])+(Table2[[#This Row],[Cost of Debt]]*Table2[[#This Row],[Weight of Debt]])</f>
        <v>0.11264982903935147</v>
      </c>
      <c r="X98" s="33">
        <f>(Table2[[#This Row],[Cost of Equity (Weekly Beta)]]*Table2[[#This Row],[Weight of Equity]])+(Table2[[#This Row],[Cost of Debt]]*Table2[[#This Row],[Weight of Debt]])</f>
        <v>0.13441425099495005</v>
      </c>
      <c r="Y98" s="34">
        <f>(Table2[[#This Row],[Cost of Equity (Monthly Beta)]]*Table2[[#This Row],[Weight of Equity]])+(Table2[[#This Row],[Cost of Debt]]*Table2[[#This Row],[Weight of Debt]])</f>
        <v>0.10030950697189128</v>
      </c>
      <c r="Z98" t="b">
        <f>IF(Table2[[#This Row],[Sector]]="Financial Services",TRUE,FALSE)</f>
        <v>0</v>
      </c>
      <c r="AA98" t="b">
        <f>IF(Table2[[#This Row],[Market Capitalisation In(Cr)]]&gt;25000,TRUE,FALSE)</f>
        <v>0</v>
      </c>
    </row>
    <row r="99" spans="2:27" ht="14" customHeight="1">
      <c r="B99" s="37" t="s">
        <v>1263</v>
      </c>
      <c r="C99" s="38" t="str">
        <f>_xlfn.XLOOKUP(B99,stock_analysis[Stock],stock_analysis[Company_Name])</f>
        <v>GHCL Limited</v>
      </c>
      <c r="D99" s="37" t="str">
        <f>_xlfn.XLOOKUP(B99,stock_analysis[Stock],stock_analysis[Sector])</f>
        <v>Basic Materials</v>
      </c>
      <c r="E99" s="37" t="str">
        <f>_xlfn.XLOOKUP($B99,stock_analysis[Stock],stock_analysis[Industry])</f>
        <v>Chemicals</v>
      </c>
      <c r="F99" s="2">
        <f>_xlfn.XLOOKUP($B99,stock_analysis[Stock],stock_analysis[Market_Cap_Cr])</f>
        <v>4274.9382655999998</v>
      </c>
      <c r="G99" s="3">
        <f>Imputs!$C$2</f>
        <v>6.6699999999999995E-2</v>
      </c>
      <c r="H99" s="3">
        <f>Imputs!$C$3</f>
        <v>5.2299999999999999E-2</v>
      </c>
      <c r="I99" s="2">
        <f>_xlfn.XLOOKUP($B99,stock_analysis[Stock],stock_analysis[Beta_Daily])</f>
        <v>0.92079839112078277</v>
      </c>
      <c r="J99" s="2">
        <f>_xlfn.XLOOKUP($B99,stock_analysis[Stock],stock_analysis[Beta_Weekly])</f>
        <v>1.3703158425731148</v>
      </c>
      <c r="K99" s="2">
        <f>_xlfn.XLOOKUP($B99,stock_analysis[Stock],stock_analysis[Beta_Monthly])</f>
        <v>0.8570761412290725</v>
      </c>
      <c r="L99" s="3">
        <f>G99+H99*I99</f>
        <v>0.11485775585561693</v>
      </c>
      <c r="M99" s="3">
        <f>J99*H99+G99</f>
        <v>0.13836751856657389</v>
      </c>
      <c r="N99" s="3">
        <f>K99*H99+G99</f>
        <v>0.11152508218628049</v>
      </c>
      <c r="O99" s="2">
        <f>_xlfn.XLOOKUP($B99,stock_analysis[Stock],stock_analysis[Interest_Coverage_Ratio])</f>
        <v>53.982889733840302</v>
      </c>
      <c r="P99" s="3" cm="1">
        <f t="array" ref="P9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9" s="3" t="str" cm="1">
        <f t="array" ref="Q9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9" s="3">
        <f>Table2[[#This Row],[Default Spread]]+Table2[[#This Row],[Risk Free Rate]]</f>
        <v>7.0699999999999999E-2</v>
      </c>
      <c r="S99" s="2">
        <f>_xlfn.XLOOKUP($B99,stock_analysis[Stock],stock_analysis[Market_Cap_Cr])</f>
        <v>4274.9382655999998</v>
      </c>
      <c r="T99" s="2">
        <f>_xlfn.XLOOKUP($B99,stock_analysis[Stock],stock_analysis[Total_Debt_Cr])</f>
        <v>96.82</v>
      </c>
      <c r="U99" s="3">
        <f>Table2[[#This Row],[Market Value of Equity]]/(Table2[[#This Row],[Market Value of Equity]]+Table2[[#This Row],[Market Value of Debt]])</f>
        <v>0.9778533042959292</v>
      </c>
      <c r="V99" s="3">
        <f>Table2[[#This Row],[Market Value of Debt]]/(Table2[[#This Row],[Market Value of Equity]]+Table2[[#This Row],[Market Value of Debt]])</f>
        <v>2.2146695704070907E-2</v>
      </c>
      <c r="W99" s="32">
        <f>(Table2[[#This Row],[Cost of Equity (Daily Beta)]]*Table2[[#This Row],[Weight of Equity]])+(Table2[[#This Row],[Cost of Debt]]*Table2[[#This Row],[Weight of Debt]])</f>
        <v>0.11387980747370793</v>
      </c>
      <c r="X99" s="33">
        <f>(Table2[[#This Row],[Cost of Equity (Weekly Beta)]]*Table2[[#This Row],[Weight of Equity]])+(Table2[[#This Row],[Cost of Debt]]*Table2[[#This Row],[Weight of Debt]])</f>
        <v>0.13686890662383042</v>
      </c>
      <c r="Y99" s="34">
        <f>(Table2[[#This Row],[Cost of Equity (Monthly Beta)]]*Table2[[#This Row],[Weight of Equity]])+(Table2[[#This Row],[Cost of Debt]]*Table2[[#This Row],[Weight of Debt]])</f>
        <v>0.11062094151400725</v>
      </c>
      <c r="Z99" t="b">
        <f>IF(Table2[[#This Row],[Sector]]="Financial Services",TRUE,FALSE)</f>
        <v>0</v>
      </c>
      <c r="AA99" t="b">
        <f>IF(Table2[[#This Row],[Market Capitalisation In(Cr)]]&gt;25000,TRUE,FALSE)</f>
        <v>0</v>
      </c>
    </row>
    <row r="100" spans="2:27" ht="14" customHeight="1">
      <c r="B100" s="37" t="s">
        <v>1645</v>
      </c>
      <c r="C100" s="38" t="str">
        <f>_xlfn.XLOOKUP(B100,stock_analysis[Stock],stock_analysis[Company_Name])</f>
        <v>Indo Amines Limited</v>
      </c>
      <c r="D100" s="37" t="str">
        <f>_xlfn.XLOOKUP(B100,stock_analysis[Stock],stock_analysis[Sector])</f>
        <v>Basic Materials</v>
      </c>
      <c r="E100" s="37" t="str">
        <f>_xlfn.XLOOKUP($B100,stock_analysis[Stock],stock_analysis[Industry])</f>
        <v>Chemicals</v>
      </c>
      <c r="F100" s="2">
        <f>_xlfn.XLOOKUP($B100,stock_analysis[Stock],stock_analysis[Market_Cap_Cr])</f>
        <v>734.14492159999998</v>
      </c>
      <c r="G100" s="3">
        <f>Imputs!$C$2</f>
        <v>6.6699999999999995E-2</v>
      </c>
      <c r="H100" s="3">
        <f>Imputs!$C$3</f>
        <v>5.2299999999999999E-2</v>
      </c>
      <c r="I100" s="2">
        <f>_xlfn.XLOOKUP($B100,stock_analysis[Stock],stock_analysis[Beta_Daily])</f>
        <v>1.1948919950924912</v>
      </c>
      <c r="J100" s="2">
        <f>_xlfn.XLOOKUP($B100,stock_analysis[Stock],stock_analysis[Beta_Weekly])</f>
        <v>2.1362928218012573</v>
      </c>
      <c r="K100" s="2">
        <f>_xlfn.XLOOKUP($B100,stock_analysis[Stock],stock_analysis[Beta_Monthly])</f>
        <v>2.7733999745765785</v>
      </c>
      <c r="L100" s="3">
        <f>G100+H100*I100</f>
        <v>0.1291928513433373</v>
      </c>
      <c r="M100" s="3">
        <f>J100*H100+G100</f>
        <v>0.17842811458020574</v>
      </c>
      <c r="N100" s="3">
        <f>K100*H100+G100</f>
        <v>0.21174881867035505</v>
      </c>
      <c r="O100" s="2">
        <f>_xlfn.XLOOKUP($B100,stock_analysis[Stock],stock_analysis[Interest_Coverage_Ratio])</f>
        <v>4.3680758246241727</v>
      </c>
      <c r="P100" s="3" cm="1">
        <f t="array" ref="P10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00" s="3" t="str" cm="1">
        <f t="array" ref="Q10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00" s="3">
        <f>Table2[[#This Row],[Default Spread]]+Table2[[#This Row],[Risk Free Rate]]</f>
        <v>7.7799999999999994E-2</v>
      </c>
      <c r="S100" s="2">
        <f>_xlfn.XLOOKUP($B100,stock_analysis[Stock],stock_analysis[Market_Cap_Cr])</f>
        <v>734.14492159999998</v>
      </c>
      <c r="T100" s="2">
        <f>_xlfn.XLOOKUP($B100,stock_analysis[Stock],stock_analysis[Total_Debt_Cr])</f>
        <v>306.94090240000003</v>
      </c>
      <c r="U100" s="3">
        <f>Table2[[#This Row],[Market Value of Equity]]/(Table2[[#This Row],[Market Value of Equity]]+Table2[[#This Row],[Market Value of Debt]])</f>
        <v>0.70517233514842281</v>
      </c>
      <c r="V100" s="3">
        <f>Table2[[#This Row],[Market Value of Debt]]/(Table2[[#This Row],[Market Value of Equity]]+Table2[[#This Row],[Market Value of Debt]])</f>
        <v>0.29482766485157713</v>
      </c>
      <c r="W100" s="32">
        <f>(Table2[[#This Row],[Cost of Equity (Daily Beta)]]*Table2[[#This Row],[Weight of Equity]])+(Table2[[#This Row],[Cost of Debt]]*Table2[[#This Row],[Weight of Debt]])</f>
        <v>0.11404081699171692</v>
      </c>
      <c r="X100" s="33">
        <f>(Table2[[#This Row],[Cost of Equity (Weekly Beta)]]*Table2[[#This Row],[Weight of Equity]])+(Table2[[#This Row],[Cost of Debt]]*Table2[[#This Row],[Weight of Debt]])</f>
        <v>0.14876016254010674</v>
      </c>
      <c r="Y100" s="34">
        <f>(Table2[[#This Row],[Cost of Equity (Monthly Beta)]]*Table2[[#This Row],[Weight of Equity]])+(Table2[[#This Row],[Cost of Debt]]*Table2[[#This Row],[Weight of Debt]])</f>
        <v>0.17225700125214694</v>
      </c>
      <c r="Z100" t="b">
        <f>IF(Table2[[#This Row],[Sector]]="Financial Services",TRUE,FALSE)</f>
        <v>0</v>
      </c>
      <c r="AA100" t="b">
        <f>IF(Table2[[#This Row],[Market Capitalisation In(Cr)]]&gt;25000,TRUE,FALSE)</f>
        <v>0</v>
      </c>
    </row>
    <row r="101" spans="2:27" ht="14" customHeight="1">
      <c r="B101" s="37" t="s">
        <v>2774</v>
      </c>
      <c r="C101" s="38" t="str">
        <f>_xlfn.XLOOKUP(B101,stock_analysis[Stock],stock_analysis[Company_Name])</f>
        <v>Primo Chemicals Limited</v>
      </c>
      <c r="D101" s="37" t="str">
        <f>_xlfn.XLOOKUP(B101,stock_analysis[Stock],stock_analysis[Sector])</f>
        <v>Basic Materials</v>
      </c>
      <c r="E101" s="37" t="str">
        <f>_xlfn.XLOOKUP($B101,stock_analysis[Stock],stock_analysis[Industry])</f>
        <v>Chemicals</v>
      </c>
      <c r="F101" s="2">
        <f>_xlfn.XLOOKUP($B101,stock_analysis[Stock],stock_analysis[Market_Cap_Cr])</f>
        <v>433.73311999999999</v>
      </c>
      <c r="G101" s="3">
        <f>Imputs!$C$2</f>
        <v>6.6699999999999995E-2</v>
      </c>
      <c r="H101" s="3">
        <f>Imputs!$C$3</f>
        <v>5.2299999999999999E-2</v>
      </c>
      <c r="I101" s="2">
        <f>_xlfn.XLOOKUP($B101,stock_analysis[Stock],stock_analysis[Beta_Daily])</f>
        <v>0.88994540072971773</v>
      </c>
      <c r="J101" s="2">
        <f>_xlfn.XLOOKUP($B101,stock_analysis[Stock],stock_analysis[Beta_Weekly])</f>
        <v>1.4197850283518614</v>
      </c>
      <c r="K101" s="2">
        <f>_xlfn.XLOOKUP($B101,stock_analysis[Stock],stock_analysis[Beta_Monthly])</f>
        <v>0.92190336275264162</v>
      </c>
      <c r="L101" s="3">
        <f>G101+H101*I101</f>
        <v>0.11324414445816423</v>
      </c>
      <c r="M101" s="3">
        <f>J101*H101+G101</f>
        <v>0.14095475698280235</v>
      </c>
      <c r="N101" s="3">
        <f>K101*H101+G101</f>
        <v>0.11491554587196315</v>
      </c>
      <c r="O101" s="2">
        <f>_xlfn.XLOOKUP($B101,stock_analysis[Stock],stock_analysis[Interest_Coverage_Ratio])</f>
        <v>1.6569584492350486</v>
      </c>
      <c r="P101" s="3" cm="1">
        <f t="array" ref="P10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01" s="3" t="str" cm="1">
        <f t="array" ref="Q10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01" s="3">
        <f>Table2[[#This Row],[Default Spread]]+Table2[[#This Row],[Risk Free Rate]]</f>
        <v>0.1176</v>
      </c>
      <c r="S101" s="2">
        <f>_xlfn.XLOOKUP($B101,stock_analysis[Stock],stock_analysis[Market_Cap_Cr])</f>
        <v>433.73311999999999</v>
      </c>
      <c r="T101" s="2">
        <f>_xlfn.XLOOKUP($B101,stock_analysis[Stock],stock_analysis[Total_Debt_Cr])</f>
        <v>161.78059519999999</v>
      </c>
      <c r="U101" s="3">
        <f>Table2[[#This Row],[Market Value of Equity]]/(Table2[[#This Row],[Market Value of Equity]]+Table2[[#This Row],[Market Value of Debt]])</f>
        <v>0.72833439252416399</v>
      </c>
      <c r="V101" s="3">
        <f>Table2[[#This Row],[Market Value of Debt]]/(Table2[[#This Row],[Market Value of Equity]]+Table2[[#This Row],[Market Value of Debt]])</f>
        <v>0.27166560747583601</v>
      </c>
      <c r="W101" s="32">
        <f>(Table2[[#This Row],[Cost of Equity (Daily Beta)]]*Table2[[#This Row],[Weight of Equity]])+(Table2[[#This Row],[Cost of Debt]]*Table2[[#This Row],[Weight of Debt]])</f>
        <v>0.11442748060001404</v>
      </c>
      <c r="X101" s="33">
        <f>(Table2[[#This Row],[Cost of Equity (Weekly Beta)]]*Table2[[#This Row],[Weight of Equity]])+(Table2[[#This Row],[Cost of Debt]]*Table2[[#This Row],[Weight of Debt]])</f>
        <v>0.13461007273961884</v>
      </c>
      <c r="Y101" s="34">
        <f>(Table2[[#This Row],[Cost of Equity (Monthly Beta)]]*Table2[[#This Row],[Weight of Equity]])+(Table2[[#This Row],[Cost of Debt]]*Table2[[#This Row],[Weight of Debt]])</f>
        <v>0.1156448197333973</v>
      </c>
      <c r="Z101" t="b">
        <f>IF(Table2[[#This Row],[Sector]]="Financial Services",TRUE,FALSE)</f>
        <v>0</v>
      </c>
      <c r="AA101" t="b">
        <f>IF(Table2[[#This Row],[Market Capitalisation In(Cr)]]&gt;25000,TRUE,FALSE)</f>
        <v>0</v>
      </c>
    </row>
    <row r="102" spans="2:27" ht="14" customHeight="1">
      <c r="B102" s="37" t="s">
        <v>912</v>
      </c>
      <c r="C102" s="38" t="str">
        <f>_xlfn.XLOOKUP(B102,stock_analysis[Stock],stock_analysis[Company_Name])</f>
        <v>Deepak Nitrite Limited</v>
      </c>
      <c r="D102" s="37" t="str">
        <f>_xlfn.XLOOKUP(B102,stock_analysis[Stock],stock_analysis[Sector])</f>
        <v>Basic Materials</v>
      </c>
      <c r="E102" s="37" t="str">
        <f>_xlfn.XLOOKUP($B102,stock_analysis[Stock],stock_analysis[Industry])</f>
        <v>Chemicals</v>
      </c>
      <c r="F102" s="2">
        <f>_xlfn.XLOOKUP($B102,stock_analysis[Stock],stock_analysis[Market_Cap_Cr])</f>
        <v>20880.410214399999</v>
      </c>
      <c r="G102" s="3">
        <f>Imputs!$C$2</f>
        <v>6.6699999999999995E-2</v>
      </c>
      <c r="H102" s="3">
        <f>Imputs!$C$3</f>
        <v>5.2299999999999999E-2</v>
      </c>
      <c r="I102" s="2">
        <f>_xlfn.XLOOKUP($B102,stock_analysis[Stock],stock_analysis[Beta_Daily])</f>
        <v>0.99263403817805562</v>
      </c>
      <c r="J102" s="2">
        <f>_xlfn.XLOOKUP($B102,stock_analysis[Stock],stock_analysis[Beta_Weekly])</f>
        <v>0.95773515883548321</v>
      </c>
      <c r="K102" s="2">
        <f>_xlfn.XLOOKUP($B102,stock_analysis[Stock],stock_analysis[Beta_Monthly])</f>
        <v>1.5132833722802506</v>
      </c>
      <c r="L102" s="3">
        <f>G102+H102*I102</f>
        <v>0.1186147601967123</v>
      </c>
      <c r="M102" s="3">
        <f>J102*H102+G102</f>
        <v>0.11678954880709577</v>
      </c>
      <c r="N102" s="3">
        <f>K102*H102+G102</f>
        <v>0.14584472037025709</v>
      </c>
      <c r="O102" s="2">
        <f>_xlfn.XLOOKUP($B102,stock_analysis[Stock],stock_analysis[Interest_Coverage_Ratio])</f>
        <v>35.645454545454548</v>
      </c>
      <c r="P102" s="3" cm="1">
        <f t="array" ref="P10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2" s="3" t="str" cm="1">
        <f t="array" ref="Q10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2" s="3">
        <f>Table2[[#This Row],[Default Spread]]+Table2[[#This Row],[Risk Free Rate]]</f>
        <v>7.0699999999999999E-2</v>
      </c>
      <c r="S102" s="2">
        <f>_xlfn.XLOOKUP($B102,stock_analysis[Stock],stock_analysis[Market_Cap_Cr])</f>
        <v>20880.410214399999</v>
      </c>
      <c r="T102" s="2">
        <f>_xlfn.XLOOKUP($B102,stock_analysis[Stock],stock_analysis[Total_Debt_Cr])</f>
        <v>1243.9000063999999</v>
      </c>
      <c r="U102" s="3">
        <f>Table2[[#This Row],[Market Value of Equity]]/(Table2[[#This Row],[Market Value of Equity]]+Table2[[#This Row],[Market Value of Debt]])</f>
        <v>0.94377677794309012</v>
      </c>
      <c r="V102" s="3">
        <f>Table2[[#This Row],[Market Value of Debt]]/(Table2[[#This Row],[Market Value of Equity]]+Table2[[#This Row],[Market Value of Debt]])</f>
        <v>5.6223222056909918E-2</v>
      </c>
      <c r="W102" s="32">
        <f>(Table2[[#This Row],[Cost of Equity (Daily Beta)]]*Table2[[#This Row],[Weight of Equity]])+(Table2[[#This Row],[Cost of Debt]]*Table2[[#This Row],[Weight of Debt]])</f>
        <v>0.11592083799436896</v>
      </c>
      <c r="X102" s="33">
        <f>(Table2[[#This Row],[Cost of Equity (Weekly Beta)]]*Table2[[#This Row],[Weight of Equity]])+(Table2[[#This Row],[Cost of Debt]]*Table2[[#This Row],[Weight of Debt]])</f>
        <v>0.11419824587001164</v>
      </c>
      <c r="Y102" s="34">
        <f>(Table2[[#This Row],[Cost of Equity (Monthly Beta)]]*Table2[[#This Row],[Weight of Equity]])+(Table2[[#This Row],[Cost of Debt]]*Table2[[#This Row],[Weight of Debt]])</f>
        <v>0.14161984207047573</v>
      </c>
      <c r="Z102" t="b">
        <f>IF(Table2[[#This Row],[Sector]]="Financial Services",TRUE,FALSE)</f>
        <v>0</v>
      </c>
      <c r="AA102" t="b">
        <f>IF(Table2[[#This Row],[Market Capitalisation In(Cr)]]&gt;25000,TRUE,FALSE)</f>
        <v>0</v>
      </c>
    </row>
    <row r="103" spans="2:27" ht="14" customHeight="1">
      <c r="B103" s="37" t="s">
        <v>1313</v>
      </c>
      <c r="C103" s="38" t="str">
        <f>_xlfn.XLOOKUP(B103,stock_analysis[Stock],stock_analysis[Company_Name])</f>
        <v>Gujarat Narmada Valley Fertilizers and Chemicals Limited</v>
      </c>
      <c r="D103" s="37" t="str">
        <f>_xlfn.XLOOKUP(B103,stock_analysis[Stock],stock_analysis[Sector])</f>
        <v>Basic Materials</v>
      </c>
      <c r="E103" s="37" t="str">
        <f>_xlfn.XLOOKUP($B103,stock_analysis[Stock],stock_analysis[Industry])</f>
        <v>Chemicals</v>
      </c>
      <c r="F103" s="2">
        <f>_xlfn.XLOOKUP($B103,stock_analysis[Stock],stock_analysis[Market_Cap_Cr])</f>
        <v>6311.8368768</v>
      </c>
      <c r="G103" s="3">
        <f>Imputs!$C$2</f>
        <v>6.6699999999999995E-2</v>
      </c>
      <c r="H103" s="3">
        <f>Imputs!$C$3</f>
        <v>5.2299999999999999E-2</v>
      </c>
      <c r="I103" s="2">
        <f>_xlfn.XLOOKUP($B103,stock_analysis[Stock],stock_analysis[Beta_Daily])</f>
        <v>0.96115474428177317</v>
      </c>
      <c r="J103" s="2">
        <f>_xlfn.XLOOKUP($B103,stock_analysis[Stock],stock_analysis[Beta_Weekly])</f>
        <v>1.3174193541043684</v>
      </c>
      <c r="K103" s="2">
        <f>_xlfn.XLOOKUP($B103,stock_analysis[Stock],stock_analysis[Beta_Monthly])</f>
        <v>1.3696907906583209</v>
      </c>
      <c r="L103" s="3">
        <f>G103+H103*I103</f>
        <v>0.11696839312593674</v>
      </c>
      <c r="M103" s="3">
        <f>J103*H103+G103</f>
        <v>0.13560103221965847</v>
      </c>
      <c r="N103" s="3">
        <f>K103*H103+G103</f>
        <v>0.13833482835143018</v>
      </c>
      <c r="O103" s="2">
        <f>_xlfn.XLOOKUP($B103,stock_analysis[Stock],stock_analysis[Interest_Coverage_Ratio])</f>
        <v>37.473927088140286</v>
      </c>
      <c r="P103" s="3" cm="1">
        <f t="array" ref="P10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3" s="3" t="str" cm="1">
        <f t="array" ref="Q10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3" s="3">
        <f>Table2[[#This Row],[Default Spread]]+Table2[[#This Row],[Risk Free Rate]]</f>
        <v>7.0699999999999999E-2</v>
      </c>
      <c r="S103" s="2">
        <f>_xlfn.XLOOKUP($B103,stock_analysis[Stock],stock_analysis[Market_Cap_Cr])</f>
        <v>6311.8368768</v>
      </c>
      <c r="T103" s="2">
        <f>_xlfn.XLOOKUP($B103,stock_analysis[Stock],stock_analysis[Total_Debt_Cr])</f>
        <v>13</v>
      </c>
      <c r="U103" s="3">
        <f>Table2[[#This Row],[Market Value of Equity]]/(Table2[[#This Row],[Market Value of Equity]]+Table2[[#This Row],[Market Value of Debt]])</f>
        <v>0.99794461102266763</v>
      </c>
      <c r="V103" s="3">
        <f>Table2[[#This Row],[Market Value of Debt]]/(Table2[[#This Row],[Market Value of Equity]]+Table2[[#This Row],[Market Value of Debt]])</f>
        <v>2.0553889773323678E-3</v>
      </c>
      <c r="W103" s="32">
        <f>(Table2[[#This Row],[Cost of Equity (Daily Beta)]]*Table2[[#This Row],[Weight of Equity]])+(Table2[[#This Row],[Cost of Debt]]*Table2[[#This Row],[Weight of Debt]])</f>
        <v>0.11687329358070681</v>
      </c>
      <c r="X103" s="33">
        <f>(Table2[[#This Row],[Cost of Equity (Weekly Beta)]]*Table2[[#This Row],[Weight of Equity]])+(Table2[[#This Row],[Cost of Debt]]*Table2[[#This Row],[Weight of Debt]])</f>
        <v>0.13546763535341669</v>
      </c>
      <c r="Y103" s="34">
        <f>(Table2[[#This Row],[Cost of Equity (Monthly Beta)]]*Table2[[#This Row],[Weight of Equity]])+(Table2[[#This Row],[Cost of Debt]]*Table2[[#This Row],[Weight of Debt]])</f>
        <v>0.13819581247075288</v>
      </c>
      <c r="Z103" t="b">
        <f>IF(Table2[[#This Row],[Sector]]="Financial Services",TRUE,FALSE)</f>
        <v>0</v>
      </c>
      <c r="AA103" t="b">
        <f>IF(Table2[[#This Row],[Market Capitalisation In(Cr)]]&gt;25000,TRUE,FALSE)</f>
        <v>0</v>
      </c>
    </row>
    <row r="104" spans="2:27" ht="14" customHeight="1">
      <c r="B104" s="37" t="s">
        <v>910</v>
      </c>
      <c r="C104" s="38" t="str">
        <f>_xlfn.XLOOKUP(B104,stock_analysis[Stock],stock_analysis[Company_Name])</f>
        <v>Deepak Fertilizers and Petrochemicals Corporation Limited</v>
      </c>
      <c r="D104" s="37" t="str">
        <f>_xlfn.XLOOKUP(B104,stock_analysis[Stock],stock_analysis[Sector])</f>
        <v>Basic Materials</v>
      </c>
      <c r="E104" s="37" t="str">
        <f>_xlfn.XLOOKUP($B104,stock_analysis[Stock],stock_analysis[Industry])</f>
        <v>Chemicals</v>
      </c>
      <c r="F104" s="2">
        <f>_xlfn.XLOOKUP($B104,stock_analysis[Stock],stock_analysis[Market_Cap_Cr])</f>
        <v>11975.010713600001</v>
      </c>
      <c r="G104" s="3">
        <f>Imputs!$C$2</f>
        <v>6.6699999999999995E-2</v>
      </c>
      <c r="H104" s="3">
        <f>Imputs!$C$3</f>
        <v>5.2299999999999999E-2</v>
      </c>
      <c r="I104" s="2">
        <f>_xlfn.XLOOKUP($B104,stock_analysis[Stock],stock_analysis[Beta_Daily])</f>
        <v>1.2512269035491397</v>
      </c>
      <c r="J104" s="2">
        <f>_xlfn.XLOOKUP($B104,stock_analysis[Stock],stock_analysis[Beta_Weekly])</f>
        <v>1.2324538784597148</v>
      </c>
      <c r="K104" s="2">
        <f>_xlfn.XLOOKUP($B104,stock_analysis[Stock],stock_analysis[Beta_Monthly])</f>
        <v>1.2938422608786555</v>
      </c>
      <c r="L104" s="3">
        <f>G104+H104*I104</f>
        <v>0.13213916705562001</v>
      </c>
      <c r="M104" s="3">
        <f>J104*H104+G104</f>
        <v>0.13115733784344308</v>
      </c>
      <c r="N104" s="3">
        <f>K104*H104+G104</f>
        <v>0.13436795024395368</v>
      </c>
      <c r="O104" s="2">
        <f>_xlfn.XLOOKUP($B104,stock_analysis[Stock],stock_analysis[Interest_Coverage_Ratio])</f>
        <v>3.9316685976286143</v>
      </c>
      <c r="P104" s="3" cm="1">
        <f t="array" ref="P10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04" s="3" t="str" cm="1">
        <f t="array" ref="Q10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04" s="3">
        <f>Table2[[#This Row],[Default Spread]]+Table2[[#This Row],[Risk Free Rate]]</f>
        <v>8.0499999999999988E-2</v>
      </c>
      <c r="S104" s="2">
        <f>_xlfn.XLOOKUP($B104,stock_analysis[Stock],stock_analysis[Market_Cap_Cr])</f>
        <v>11975.010713600001</v>
      </c>
      <c r="T104" s="2">
        <f>_xlfn.XLOOKUP($B104,stock_analysis[Stock],stock_analysis[Total_Debt_Cr])</f>
        <v>4440.1500159999996</v>
      </c>
      <c r="U104" s="3">
        <f>Table2[[#This Row],[Market Value of Equity]]/(Table2[[#This Row],[Market Value of Equity]]+Table2[[#This Row],[Market Value of Debt]])</f>
        <v>0.72950919645925416</v>
      </c>
      <c r="V104" s="3">
        <f>Table2[[#This Row],[Market Value of Debt]]/(Table2[[#This Row],[Market Value of Equity]]+Table2[[#This Row],[Market Value of Debt]])</f>
        <v>0.27049080354074584</v>
      </c>
      <c r="W104" s="32">
        <f>(Table2[[#This Row],[Cost of Equity (Daily Beta)]]*Table2[[#This Row],[Weight of Equity]])+(Table2[[#This Row],[Cost of Debt]]*Table2[[#This Row],[Weight of Debt]])</f>
        <v>0.11817124726457054</v>
      </c>
      <c r="X104" s="33">
        <f>(Table2[[#This Row],[Cost of Equity (Weekly Beta)]]*Table2[[#This Row],[Weight of Equity]])+(Table2[[#This Row],[Cost of Debt]]*Table2[[#This Row],[Weight of Debt]])</f>
        <v>0.11745499382493513</v>
      </c>
      <c r="Y104" s="34">
        <f>(Table2[[#This Row],[Cost of Equity (Monthly Beta)]]*Table2[[#This Row],[Weight of Equity]])+(Table2[[#This Row],[Cost of Debt]]*Table2[[#This Row],[Weight of Debt]])</f>
        <v>0.11979716509737373</v>
      </c>
      <c r="Z104" t="b">
        <f>IF(Table2[[#This Row],[Sector]]="Financial Services",TRUE,FALSE)</f>
        <v>0</v>
      </c>
      <c r="AA104" t="b">
        <f>IF(Table2[[#This Row],[Market Capitalisation In(Cr)]]&gt;25000,TRUE,FALSE)</f>
        <v>0</v>
      </c>
    </row>
    <row r="105" spans="2:27" ht="14" customHeight="1">
      <c r="B105" s="37" t="s">
        <v>980</v>
      </c>
      <c r="C105" s="38" t="str">
        <f>_xlfn.XLOOKUP(B105,stock_analysis[Stock],stock_analysis[Company_Name])</f>
        <v>DMCC SPECIALITY CHEMICALS LIMITED</v>
      </c>
      <c r="D105" s="37" t="str">
        <f>_xlfn.XLOOKUP(B105,stock_analysis[Stock],stock_analysis[Sector])</f>
        <v>Basic Materials</v>
      </c>
      <c r="E105" s="37" t="str">
        <f>_xlfn.XLOOKUP($B105,stock_analysis[Stock],stock_analysis[Industry])</f>
        <v>Chemicals</v>
      </c>
      <c r="F105" s="2">
        <f>_xlfn.XLOOKUP($B105,stock_analysis[Stock],stock_analysis[Market_Cap_Cr])</f>
        <v>541.30775040000003</v>
      </c>
      <c r="G105" s="3">
        <f>Imputs!$C$2</f>
        <v>6.6699999999999995E-2</v>
      </c>
      <c r="H105" s="3">
        <f>Imputs!$C$3</f>
        <v>5.2299999999999999E-2</v>
      </c>
      <c r="I105" s="2">
        <f>_xlfn.XLOOKUP($B105,stock_analysis[Stock],stock_analysis[Beta_Daily])</f>
        <v>1.0719597875059008</v>
      </c>
      <c r="J105" s="2">
        <f>_xlfn.XLOOKUP($B105,stock_analysis[Stock],stock_analysis[Beta_Weekly])</f>
        <v>0.52230001594138109</v>
      </c>
      <c r="K105" s="2">
        <f>_xlfn.XLOOKUP($B105,stock_analysis[Stock],stock_analysis[Beta_Monthly])</f>
        <v>0.22527811073848339</v>
      </c>
      <c r="L105" s="3">
        <f>G105+H105*I105</f>
        <v>0.1227634968865586</v>
      </c>
      <c r="M105" s="3">
        <f>J105*H105+G105</f>
        <v>9.4016290833734223E-2</v>
      </c>
      <c r="N105" s="3">
        <f>K105*H105+G105</f>
        <v>7.8482045191622676E-2</v>
      </c>
      <c r="O105" s="2">
        <f>_xlfn.XLOOKUP($B105,stock_analysis[Stock],stock_analysis[Interest_Coverage_Ratio])</f>
        <v>4.0584000392869424</v>
      </c>
      <c r="P105" s="3" cm="1">
        <f t="array" ref="P10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05" s="3" t="str" cm="1">
        <f t="array" ref="Q10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05" s="3">
        <f>Table2[[#This Row],[Default Spread]]+Table2[[#This Row],[Risk Free Rate]]</f>
        <v>7.7799999999999994E-2</v>
      </c>
      <c r="S105" s="2">
        <f>_xlfn.XLOOKUP($B105,stock_analysis[Stock],stock_analysis[Market_Cap_Cr])</f>
        <v>541.30775040000003</v>
      </c>
      <c r="T105" s="2">
        <f>_xlfn.XLOOKUP($B105,stock_analysis[Stock],stock_analysis[Total_Debt_Cr])</f>
        <v>39.559199999999997</v>
      </c>
      <c r="U105" s="3">
        <f>Table2[[#This Row],[Market Value of Equity]]/(Table2[[#This Row],[Market Value of Equity]]+Table2[[#This Row],[Market Value of Debt]])</f>
        <v>0.93189628025357862</v>
      </c>
      <c r="V105" s="3">
        <f>Table2[[#This Row],[Market Value of Debt]]/(Table2[[#This Row],[Market Value of Equity]]+Table2[[#This Row],[Market Value of Debt]])</f>
        <v>6.8103719746421279E-2</v>
      </c>
      <c r="W105" s="32">
        <f>(Table2[[#This Row],[Cost of Equity (Daily Beta)]]*Table2[[#This Row],[Weight of Equity]])+(Table2[[#This Row],[Cost of Debt]]*Table2[[#This Row],[Weight of Debt]])</f>
        <v>0.11970131549577731</v>
      </c>
      <c r="X105" s="33">
        <f>(Table2[[#This Row],[Cost of Equity (Weekly Beta)]]*Table2[[#This Row],[Weight of Equity]])+(Table2[[#This Row],[Cost of Debt]]*Table2[[#This Row],[Weight of Debt]])</f>
        <v>9.291190110746711E-2</v>
      </c>
      <c r="Y105" s="34">
        <f>(Table2[[#This Row],[Cost of Equity (Monthly Beta)]]*Table2[[#This Row],[Weight of Equity]])+(Table2[[#This Row],[Cost of Debt]]*Table2[[#This Row],[Weight of Debt]])</f>
        <v>7.8435595377037995E-2</v>
      </c>
      <c r="Z105" t="b">
        <f>IF(Table2[[#This Row],[Sector]]="Financial Services",TRUE,FALSE)</f>
        <v>0</v>
      </c>
      <c r="AA105" t="b">
        <f>IF(Table2[[#This Row],[Market Capitalisation In(Cr)]]&gt;25000,TRUE,FALSE)</f>
        <v>0</v>
      </c>
    </row>
    <row r="106" spans="2:27" ht="14" customHeight="1">
      <c r="B106" s="37" t="s">
        <v>3088</v>
      </c>
      <c r="C106" s="38" t="str">
        <f>_xlfn.XLOOKUP(B106,stock_analysis[Stock],stock_analysis[Company_Name])</f>
        <v>Sanstar Limited</v>
      </c>
      <c r="D106" s="37" t="str">
        <f>_xlfn.XLOOKUP(B106,stock_analysis[Stock],stock_analysis[Sector])</f>
        <v>Basic Materials</v>
      </c>
      <c r="E106" s="37" t="str">
        <f>_xlfn.XLOOKUP($B106,stock_analysis[Stock],stock_analysis[Industry])</f>
        <v>Chemicals</v>
      </c>
      <c r="F106" s="2">
        <f>_xlfn.XLOOKUP($B106,stock_analysis[Stock],stock_analysis[Market_Cap_Cr])</f>
        <v>1512.9917439999999</v>
      </c>
      <c r="G106" s="3">
        <f>Imputs!$C$2</f>
        <v>6.6699999999999995E-2</v>
      </c>
      <c r="H106" s="3">
        <f>Imputs!$C$3</f>
        <v>5.2299999999999999E-2</v>
      </c>
      <c r="I106" s="2">
        <f>_xlfn.XLOOKUP($B106,stock_analysis[Stock],stock_analysis[Beta_Daily])</f>
        <v>1.0481492022897447</v>
      </c>
      <c r="J106" s="2">
        <f>_xlfn.XLOOKUP($B106,stock_analysis[Stock],stock_analysis[Beta_Weekly])</f>
        <v>1.6844419123765269</v>
      </c>
      <c r="K106" s="2">
        <f>_xlfn.XLOOKUP($B106,stock_analysis[Stock],stock_analysis[Beta_Monthly])</f>
        <v>1.2702652375705146</v>
      </c>
      <c r="L106" s="3">
        <f>G106+H106*I106</f>
        <v>0.12151820327975364</v>
      </c>
      <c r="M106" s="3">
        <f>J106*H106+G106</f>
        <v>0.15479631201729235</v>
      </c>
      <c r="N106" s="3">
        <f>K106*H106+G106</f>
        <v>0.13313487192493789</v>
      </c>
      <c r="O106" s="2">
        <f>_xlfn.XLOOKUP($B106,stock_analysis[Stock],stock_analysis[Interest_Coverage_Ratio])</f>
        <v>8.454077485776212</v>
      </c>
      <c r="P106" s="3" cm="1">
        <f t="array" ref="P10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06" s="3" t="str" cm="1">
        <f t="array" ref="Q10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06" s="3">
        <f>Table2[[#This Row],[Default Spread]]+Table2[[#This Row],[Risk Free Rate]]</f>
        <v>7.3700000000000002E-2</v>
      </c>
      <c r="S106" s="2">
        <f>_xlfn.XLOOKUP($B106,stock_analysis[Stock],stock_analysis[Market_Cap_Cr])</f>
        <v>1512.9917439999999</v>
      </c>
      <c r="T106" s="2">
        <f>_xlfn.XLOOKUP($B106,stock_analysis[Stock],stock_analysis[Total_Debt_Cr])</f>
        <v>22.43</v>
      </c>
      <c r="U106" s="3">
        <f>Table2[[#This Row],[Market Value of Equity]]/(Table2[[#This Row],[Market Value of Equity]]+Table2[[#This Row],[Market Value of Debt]])</f>
        <v>0.98539163582406575</v>
      </c>
      <c r="V106" s="3">
        <f>Table2[[#This Row],[Market Value of Debt]]/(Table2[[#This Row],[Market Value of Equity]]+Table2[[#This Row],[Market Value of Debt]])</f>
        <v>1.4608364175934191E-2</v>
      </c>
      <c r="W106" s="32">
        <f>(Table2[[#This Row],[Cost of Equity (Daily Beta)]]*Table2[[#This Row],[Weight of Equity]])+(Table2[[#This Row],[Cost of Debt]]*Table2[[#This Row],[Weight of Debt]])</f>
        <v>0.12081965755200415</v>
      </c>
      <c r="X106" s="33">
        <f>(Table2[[#This Row],[Cost of Equity (Weekly Beta)]]*Table2[[#This Row],[Weight of Equity]])+(Table2[[#This Row],[Cost of Debt]]*Table2[[#This Row],[Weight of Debt]])</f>
        <v>0.15361162755801855</v>
      </c>
      <c r="Y106" s="34">
        <f>(Table2[[#This Row],[Cost of Equity (Monthly Beta)]]*Table2[[#This Row],[Weight of Equity]])+(Table2[[#This Row],[Cost of Debt]]*Table2[[#This Row],[Weight of Debt]])</f>
        <v>0.13226662567110839</v>
      </c>
      <c r="Z106" t="b">
        <f>IF(Table2[[#This Row],[Sector]]="Financial Services",TRUE,FALSE)</f>
        <v>0</v>
      </c>
      <c r="AA106" t="b">
        <f>IF(Table2[[#This Row],[Market Capitalisation In(Cr)]]&gt;25000,TRUE,FALSE)</f>
        <v>0</v>
      </c>
    </row>
    <row r="107" spans="2:27" ht="14" customHeight="1">
      <c r="B107" s="37" t="s">
        <v>3342</v>
      </c>
      <c r="C107" s="38" t="str">
        <f>_xlfn.XLOOKUP(B107,stock_analysis[Stock],stock_analysis[Company_Name])</f>
        <v>Sree Rayalaseema Hi-Strength Hypo Limited</v>
      </c>
      <c r="D107" s="37" t="str">
        <f>_xlfn.XLOOKUP(B107,stock_analysis[Stock],stock_analysis[Sector])</f>
        <v>Basic Materials</v>
      </c>
      <c r="E107" s="37" t="str">
        <f>_xlfn.XLOOKUP($B107,stock_analysis[Stock],stock_analysis[Industry])</f>
        <v>Chemicals</v>
      </c>
      <c r="F107" s="2">
        <f>_xlfn.XLOOKUP($B107,stock_analysis[Stock],stock_analysis[Market_Cap_Cr])</f>
        <v>767.78240000000005</v>
      </c>
      <c r="G107" s="3">
        <f>Imputs!$C$2</f>
        <v>6.6699999999999995E-2</v>
      </c>
      <c r="H107" s="3">
        <f>Imputs!$C$3</f>
        <v>5.2299999999999999E-2</v>
      </c>
      <c r="I107" s="2">
        <f>_xlfn.XLOOKUP($B107,stock_analysis[Stock],stock_analysis[Beta_Daily])</f>
        <v>1.0887679328911493</v>
      </c>
      <c r="J107" s="2">
        <f>_xlfn.XLOOKUP($B107,stock_analysis[Stock],stock_analysis[Beta_Weekly])</f>
        <v>1.6058747698246001</v>
      </c>
      <c r="K107" s="2">
        <f>_xlfn.XLOOKUP($B107,stock_analysis[Stock],stock_analysis[Beta_Monthly])</f>
        <v>1.6292889913466011</v>
      </c>
      <c r="L107" s="3">
        <f>G107+H107*I107</f>
        <v>0.1236425628902071</v>
      </c>
      <c r="M107" s="3">
        <f>J107*H107+G107</f>
        <v>0.15068725046182657</v>
      </c>
      <c r="N107" s="3">
        <f>K107*H107+G107</f>
        <v>0.15191181424742722</v>
      </c>
      <c r="O107" s="2">
        <f>_xlfn.XLOOKUP($B107,stock_analysis[Stock],stock_analysis[Interest_Coverage_Ratio])</f>
        <v>98.116390903904161</v>
      </c>
      <c r="P107" s="3" cm="1">
        <f t="array" ref="P10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7" s="3" t="str" cm="1">
        <f t="array" ref="Q10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7" s="3">
        <f>Table2[[#This Row],[Default Spread]]+Table2[[#This Row],[Risk Free Rate]]</f>
        <v>7.0699999999999999E-2</v>
      </c>
      <c r="S107" s="2">
        <f>_xlfn.XLOOKUP($B107,stock_analysis[Stock],stock_analysis[Market_Cap_Cr])</f>
        <v>767.78240000000005</v>
      </c>
      <c r="T107" s="2">
        <f>_xlfn.XLOOKUP($B107,stock_analysis[Stock],stock_analysis[Total_Debt_Cr])</f>
        <v>13.075900000000001</v>
      </c>
      <c r="U107" s="3">
        <f>Table2[[#This Row],[Market Value of Equity]]/(Table2[[#This Row],[Market Value of Equity]]+Table2[[#This Row],[Market Value of Debt]])</f>
        <v>0.98325445218421825</v>
      </c>
      <c r="V107" s="3">
        <f>Table2[[#This Row],[Market Value of Debt]]/(Table2[[#This Row],[Market Value of Equity]]+Table2[[#This Row],[Market Value of Debt]])</f>
        <v>1.6745547815781685E-2</v>
      </c>
      <c r="W107" s="32">
        <f>(Table2[[#This Row],[Cost of Equity (Daily Beta)]]*Table2[[#This Row],[Weight of Equity]])+(Table2[[#This Row],[Cost of Debt]]*Table2[[#This Row],[Weight of Debt]])</f>
        <v>0.1227560106718391</v>
      </c>
      <c r="X107" s="33">
        <f>(Table2[[#This Row],[Cost of Equity (Weekly Beta)]]*Table2[[#This Row],[Weight of Equity]])+(Table2[[#This Row],[Cost of Debt]]*Table2[[#This Row],[Weight of Debt]])</f>
        <v>0.14934782013456513</v>
      </c>
      <c r="Y107" s="34">
        <f>(Table2[[#This Row],[Cost of Equity (Monthly Beta)]]*Table2[[#This Row],[Weight of Equity]])+(Table2[[#This Row],[Cost of Debt]]*Table2[[#This Row],[Weight of Debt]])</f>
        <v>0.15055187792874053</v>
      </c>
      <c r="Z107" t="b">
        <f>IF(Table2[[#This Row],[Sector]]="Financial Services",TRUE,FALSE)</f>
        <v>0</v>
      </c>
      <c r="AA107" t="b">
        <f>IF(Table2[[#This Row],[Market Capitalisation In(Cr)]]&gt;25000,TRUE,FALSE)</f>
        <v>0</v>
      </c>
    </row>
    <row r="108" spans="2:27" ht="14" customHeight="1">
      <c r="B108" s="37" t="s">
        <v>1423</v>
      </c>
      <c r="C108" s="38" t="str">
        <f>_xlfn.XLOOKUP(B108,stock_analysis[Stock],stock_analysis[Company_Name])</f>
        <v>Gulshan Polyols Limited</v>
      </c>
      <c r="D108" s="37" t="str">
        <f>_xlfn.XLOOKUP(B108,stock_analysis[Stock],stock_analysis[Sector])</f>
        <v>Basic Materials</v>
      </c>
      <c r="E108" s="37" t="str">
        <f>_xlfn.XLOOKUP($B108,stock_analysis[Stock],stock_analysis[Industry])</f>
        <v>Chemicals</v>
      </c>
      <c r="F108" s="2">
        <f>_xlfn.XLOOKUP($B108,stock_analysis[Stock],stock_analysis[Market_Cap_Cr])</f>
        <v>945.91293440000004</v>
      </c>
      <c r="G108" s="3">
        <f>Imputs!$C$2</f>
        <v>6.6699999999999995E-2</v>
      </c>
      <c r="H108" s="3">
        <f>Imputs!$C$3</f>
        <v>5.2299999999999999E-2</v>
      </c>
      <c r="I108" s="2">
        <f>_xlfn.XLOOKUP($B108,stock_analysis[Stock],stock_analysis[Beta_Daily])</f>
        <v>1.3111721866428241</v>
      </c>
      <c r="J108" s="2">
        <f>_xlfn.XLOOKUP($B108,stock_analysis[Stock],stock_analysis[Beta_Weekly])</f>
        <v>1.8083960598716211</v>
      </c>
      <c r="K108" s="2">
        <f>_xlfn.XLOOKUP($B108,stock_analysis[Stock],stock_analysis[Beta_Monthly])</f>
        <v>1.4399654296139981</v>
      </c>
      <c r="L108" s="3">
        <f>G108+H108*I108</f>
        <v>0.13527430536141971</v>
      </c>
      <c r="M108" s="3">
        <f>J108*H108+G108</f>
        <v>0.16127911393128577</v>
      </c>
      <c r="N108" s="3">
        <f>K108*H108+G108</f>
        <v>0.14201019196881209</v>
      </c>
      <c r="O108" s="2">
        <f>_xlfn.XLOOKUP($B108,stock_analysis[Stock],stock_analysis[Interest_Coverage_Ratio])</f>
        <v>2.2120464369693469</v>
      </c>
      <c r="P108" s="3" cm="1">
        <f t="array" ref="P10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08" s="3" t="str" cm="1">
        <f t="array" ref="Q10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08" s="3">
        <f>Table2[[#This Row],[Default Spread]]+Table2[[#This Row],[Risk Free Rate]]</f>
        <v>9.8799999999999999E-2</v>
      </c>
      <c r="S108" s="2">
        <f>_xlfn.XLOOKUP($B108,stock_analysis[Stock],stock_analysis[Market_Cap_Cr])</f>
        <v>945.91293440000004</v>
      </c>
      <c r="T108" s="2">
        <f>_xlfn.XLOOKUP($B108,stock_analysis[Stock],stock_analysis[Total_Debt_Cr])</f>
        <v>453.1236864</v>
      </c>
      <c r="U108" s="3">
        <f>Table2[[#This Row],[Market Value of Equity]]/(Table2[[#This Row],[Market Value of Equity]]+Table2[[#This Row],[Market Value of Debt]])</f>
        <v>0.67611735128070205</v>
      </c>
      <c r="V108" s="3">
        <f>Table2[[#This Row],[Market Value of Debt]]/(Table2[[#This Row],[Market Value of Equity]]+Table2[[#This Row],[Market Value of Debt]])</f>
        <v>0.32388264871929789</v>
      </c>
      <c r="W108" s="32">
        <f>(Table2[[#This Row],[Cost of Equity (Daily Beta)]]*Table2[[#This Row],[Weight of Equity]])+(Table2[[#This Row],[Cost of Debt]]*Table2[[#This Row],[Weight of Debt]])</f>
        <v>0.12346091073076659</v>
      </c>
      <c r="X108" s="33">
        <f>(Table2[[#This Row],[Cost of Equity (Weekly Beta)]]*Table2[[#This Row],[Weight of Equity]])+(Table2[[#This Row],[Cost of Debt]]*Table2[[#This Row],[Weight of Debt]])</f>
        <v>0.14104321302158612</v>
      </c>
      <c r="Y108" s="34">
        <f>(Table2[[#This Row],[Cost of Equity (Monthly Beta)]]*Table2[[#This Row],[Weight of Equity]])+(Table2[[#This Row],[Cost of Debt]]*Table2[[#This Row],[Weight of Debt]])</f>
        <v>0.1280151605422839</v>
      </c>
      <c r="Z108" t="b">
        <f>IF(Table2[[#This Row],[Sector]]="Financial Services",TRUE,FALSE)</f>
        <v>0</v>
      </c>
      <c r="AA108" t="b">
        <f>IF(Table2[[#This Row],[Market Capitalisation In(Cr)]]&gt;25000,TRUE,FALSE)</f>
        <v>0</v>
      </c>
    </row>
    <row r="109" spans="2:27" ht="14" customHeight="1">
      <c r="B109" s="37" t="s">
        <v>2800</v>
      </c>
      <c r="C109" s="38" t="str">
        <f>_xlfn.XLOOKUP(B109,stock_analysis[Stock],stock_analysis[Company_Name])</f>
        <v>Punjab Chemicals &amp; Crop Protection Limited</v>
      </c>
      <c r="D109" s="37" t="str">
        <f>_xlfn.XLOOKUP(B109,stock_analysis[Stock],stock_analysis[Sector])</f>
        <v>Basic Materials</v>
      </c>
      <c r="E109" s="37" t="str">
        <f>_xlfn.XLOOKUP($B109,stock_analysis[Stock],stock_analysis[Industry])</f>
        <v>Chemicals</v>
      </c>
      <c r="F109" s="2">
        <f>_xlfn.XLOOKUP($B109,stock_analysis[Stock],stock_analysis[Market_Cap_Cr])</f>
        <v>1310.4454656</v>
      </c>
      <c r="G109" s="3">
        <f>Imputs!$C$2</f>
        <v>6.6699999999999995E-2</v>
      </c>
      <c r="H109" s="3">
        <f>Imputs!$C$3</f>
        <v>5.2299999999999999E-2</v>
      </c>
      <c r="I109" s="2">
        <f>_xlfn.XLOOKUP($B109,stock_analysis[Stock],stock_analysis[Beta_Daily])</f>
        <v>1.1968936080958277</v>
      </c>
      <c r="J109" s="2">
        <f>_xlfn.XLOOKUP($B109,stock_analysis[Stock],stock_analysis[Beta_Weekly])</f>
        <v>0.894536584133792</v>
      </c>
      <c r="K109" s="2">
        <f>_xlfn.XLOOKUP($B109,stock_analysis[Stock],stock_analysis[Beta_Monthly])</f>
        <v>1.572588421415416</v>
      </c>
      <c r="L109" s="3">
        <f>G109+H109*I109</f>
        <v>0.12929753570341179</v>
      </c>
      <c r="M109" s="3">
        <f>J109*H109+G109</f>
        <v>0.11348426335019732</v>
      </c>
      <c r="N109" s="3">
        <f>K109*H109+G109</f>
        <v>0.14894637444002623</v>
      </c>
      <c r="O109" s="2">
        <f>_xlfn.XLOOKUP($B109,stock_analysis[Stock],stock_analysis[Interest_Coverage_Ratio])</f>
        <v>4.145625366999413</v>
      </c>
      <c r="P109" s="3" cm="1">
        <f t="array" ref="P10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09" s="3" t="str" cm="1">
        <f t="array" ref="Q10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09" s="3">
        <f>Table2[[#This Row],[Default Spread]]+Table2[[#This Row],[Risk Free Rate]]</f>
        <v>7.7799999999999994E-2</v>
      </c>
      <c r="S109" s="2">
        <f>_xlfn.XLOOKUP($B109,stock_analysis[Stock],stock_analysis[Market_Cap_Cr])</f>
        <v>1310.4454656</v>
      </c>
      <c r="T109" s="2">
        <f>_xlfn.XLOOKUP($B109,stock_analysis[Stock],stock_analysis[Total_Debt_Cr])</f>
        <v>124.04</v>
      </c>
      <c r="U109" s="3">
        <f>Table2[[#This Row],[Market Value of Equity]]/(Table2[[#This Row],[Market Value of Equity]]+Table2[[#This Row],[Market Value of Debt]])</f>
        <v>0.91352997086790422</v>
      </c>
      <c r="V109" s="3">
        <f>Table2[[#This Row],[Market Value of Debt]]/(Table2[[#This Row],[Market Value of Equity]]+Table2[[#This Row],[Market Value of Debt]])</f>
        <v>8.6470029132095796E-2</v>
      </c>
      <c r="W109" s="32">
        <f>(Table2[[#This Row],[Cost of Equity (Daily Beta)]]*Table2[[#This Row],[Weight of Equity]])+(Table2[[#This Row],[Cost of Debt]]*Table2[[#This Row],[Weight of Debt]])</f>
        <v>0.12484454229090662</v>
      </c>
      <c r="X109" s="33">
        <f>(Table2[[#This Row],[Cost of Equity (Weekly Beta)]]*Table2[[#This Row],[Weight of Equity]])+(Table2[[#This Row],[Cost of Debt]]*Table2[[#This Row],[Weight of Debt]])</f>
        <v>0.11039864405874837</v>
      </c>
      <c r="Y109" s="34">
        <f>(Table2[[#This Row],[Cost of Equity (Monthly Beta)]]*Table2[[#This Row],[Weight of Equity]])+(Table2[[#This Row],[Cost of Debt]]*Table2[[#This Row],[Weight of Debt]])</f>
        <v>0.14279434536955415</v>
      </c>
      <c r="Z109" t="b">
        <f>IF(Table2[[#This Row],[Sector]]="Financial Services",TRUE,FALSE)</f>
        <v>0</v>
      </c>
      <c r="AA109" t="b">
        <f>IF(Table2[[#This Row],[Market Capitalisation In(Cr)]]&gt;25000,TRUE,FALSE)</f>
        <v>0</v>
      </c>
    </row>
    <row r="110" spans="2:27" ht="14" customHeight="1">
      <c r="B110" s="37" t="s">
        <v>1627</v>
      </c>
      <c r="C110" s="38" t="str">
        <f>_xlfn.XLOOKUP(B110,stock_analysis[Stock],stock_analysis[Company_Name])</f>
        <v>India Glycols Limited</v>
      </c>
      <c r="D110" s="37" t="str">
        <f>_xlfn.XLOOKUP(B110,stock_analysis[Stock],stock_analysis[Sector])</f>
        <v>Basic Materials</v>
      </c>
      <c r="E110" s="37" t="str">
        <f>_xlfn.XLOOKUP($B110,stock_analysis[Stock],stock_analysis[Industry])</f>
        <v>Chemicals</v>
      </c>
      <c r="F110" s="2">
        <f>_xlfn.XLOOKUP($B110,stock_analysis[Stock],stock_analysis[Market_Cap_Cr])</f>
        <v>5648.5355520000003</v>
      </c>
      <c r="G110" s="3">
        <f>Imputs!$C$2</f>
        <v>6.6699999999999995E-2</v>
      </c>
      <c r="H110" s="3">
        <f>Imputs!$C$3</f>
        <v>5.2299999999999999E-2</v>
      </c>
      <c r="I110" s="2">
        <f>_xlfn.XLOOKUP($B110,stock_analysis[Stock],stock_analysis[Beta_Daily])</f>
        <v>1.4007037049869362</v>
      </c>
      <c r="J110" s="2">
        <f>_xlfn.XLOOKUP($B110,stock_analysis[Stock],stock_analysis[Beta_Weekly])</f>
        <v>1.8782090779909877</v>
      </c>
      <c r="K110" s="2">
        <f>_xlfn.XLOOKUP($B110,stock_analysis[Stock],stock_analysis[Beta_Monthly])</f>
        <v>1.7186274522671756</v>
      </c>
      <c r="L110" s="3">
        <f>G110+H110*I110</f>
        <v>0.13995680377081676</v>
      </c>
      <c r="M110" s="3">
        <f>J110*H110+G110</f>
        <v>0.16493033477892866</v>
      </c>
      <c r="N110" s="3">
        <f>K110*H110+G110</f>
        <v>0.15658421575357329</v>
      </c>
      <c r="O110" s="2">
        <f>_xlfn.XLOOKUP($B110,stock_analysis[Stock],stock_analysis[Interest_Coverage_Ratio])</f>
        <v>3.111082544769916</v>
      </c>
      <c r="P110" s="3" cm="1">
        <f t="array" ref="P1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10" s="3" t="str" cm="1">
        <f t="array" ref="Q1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10" s="3">
        <f>Table2[[#This Row],[Default Spread]]+Table2[[#This Row],[Risk Free Rate]]</f>
        <v>8.5099999999999995E-2</v>
      </c>
      <c r="S110" s="2">
        <f>_xlfn.XLOOKUP($B110,stock_analysis[Stock],stock_analysis[Market_Cap_Cr])</f>
        <v>5648.5355520000003</v>
      </c>
      <c r="T110" s="2">
        <f>_xlfn.XLOOKUP($B110,stock_analysis[Stock],stock_analysis[Total_Debt_Cr])</f>
        <v>2054.9400575999998</v>
      </c>
      <c r="U110" s="3">
        <f>Table2[[#This Row],[Market Value of Equity]]/(Table2[[#This Row],[Market Value of Equity]]+Table2[[#This Row],[Market Value of Debt]])</f>
        <v>0.73324507511399761</v>
      </c>
      <c r="V110" s="3">
        <f>Table2[[#This Row],[Market Value of Debt]]/(Table2[[#This Row],[Market Value of Equity]]+Table2[[#This Row],[Market Value of Debt]])</f>
        <v>0.26675492488600244</v>
      </c>
      <c r="W110" s="32">
        <f>(Table2[[#This Row],[Cost of Equity (Daily Beta)]]*Table2[[#This Row],[Weight of Equity]])+(Table2[[#This Row],[Cost of Debt]]*Table2[[#This Row],[Weight of Debt]])</f>
        <v>0.12532348120144637</v>
      </c>
      <c r="X110" s="33">
        <f>(Table2[[#This Row],[Cost of Equity (Weekly Beta)]]*Table2[[#This Row],[Weight of Equity]])+(Table2[[#This Row],[Cost of Debt]]*Table2[[#This Row],[Weight of Debt]])</f>
        <v>0.14363519982135112</v>
      </c>
      <c r="Y110" s="34">
        <f>(Table2[[#This Row],[Cost of Equity (Monthly Beta)]]*Table2[[#This Row],[Weight of Equity]])+(Table2[[#This Row],[Cost of Debt]]*Table2[[#This Row],[Weight of Debt]])</f>
        <v>0.13751544914969405</v>
      </c>
      <c r="Z110" t="b">
        <f>IF(Table2[[#This Row],[Sector]]="Financial Services",TRUE,FALSE)</f>
        <v>0</v>
      </c>
      <c r="AA110" t="b">
        <f>IF(Table2[[#This Row],[Market Capitalisation In(Cr)]]&gt;25000,TRUE,FALSE)</f>
        <v>0</v>
      </c>
    </row>
    <row r="111" spans="2:27" ht="14" customHeight="1">
      <c r="B111" s="37" t="s">
        <v>1731</v>
      </c>
      <c r="C111" s="38" t="str">
        <f>_xlfn.XLOOKUP(B111,stock_analysis[Stock],stock_analysis[Company_Name])</f>
        <v>Ishan Dyes and Chemicals Limited</v>
      </c>
      <c r="D111" s="37" t="str">
        <f>_xlfn.XLOOKUP(B111,stock_analysis[Stock],stock_analysis[Sector])</f>
        <v>Basic Materials</v>
      </c>
      <c r="E111" s="37" t="str">
        <f>_xlfn.XLOOKUP($B111,stock_analysis[Stock],stock_analysis[Industry])</f>
        <v>Chemicals</v>
      </c>
      <c r="F111" s="2">
        <f>_xlfn.XLOOKUP($B111,stock_analysis[Stock],stock_analysis[Market_Cap_Cr])</f>
        <v>156.39562240000001</v>
      </c>
      <c r="G111" s="3">
        <f>Imputs!$C$2</f>
        <v>6.6699999999999995E-2</v>
      </c>
      <c r="H111" s="3">
        <f>Imputs!$C$3</f>
        <v>5.2299999999999999E-2</v>
      </c>
      <c r="I111" s="2">
        <f>_xlfn.XLOOKUP($B111,stock_analysis[Stock],stock_analysis[Beta_Daily])</f>
        <v>0.82105947786741895</v>
      </c>
      <c r="J111" s="2">
        <f>_xlfn.XLOOKUP($B111,stock_analysis[Stock],stock_analysis[Beta_Weekly])</f>
        <v>1.0380504953632099</v>
      </c>
      <c r="K111" s="2">
        <f>_xlfn.XLOOKUP($B111,stock_analysis[Stock],stock_analysis[Beta_Monthly])</f>
        <v>3.5339219308593433</v>
      </c>
      <c r="L111" s="3">
        <f>G111+H111*I111</f>
        <v>0.109641410692466</v>
      </c>
      <c r="M111" s="3">
        <f>J111*H111+G111</f>
        <v>0.12099004090749588</v>
      </c>
      <c r="N111" s="3">
        <f>K111*H111+G111</f>
        <v>0.25152411698394367</v>
      </c>
      <c r="O111" s="2">
        <f>_xlfn.XLOOKUP($B111,stock_analysis[Stock],stock_analysis[Interest_Coverage_Ratio])</f>
        <v>1.4415270484287741</v>
      </c>
      <c r="P111" s="3" cm="1">
        <f t="array" ref="P1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111" s="3" t="str" cm="1">
        <f t="array" ref="Q1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111" s="3">
        <f>Table2[[#This Row],[Default Spread]]+Table2[[#This Row],[Risk Free Rate]]</f>
        <v>0.1552</v>
      </c>
      <c r="S111" s="2">
        <f>_xlfn.XLOOKUP($B111,stock_analysis[Stock],stock_analysis[Market_Cap_Cr])</f>
        <v>156.39562240000001</v>
      </c>
      <c r="T111" s="2">
        <f>_xlfn.XLOOKUP($B111,stock_analysis[Stock],stock_analysis[Total_Debt_Cr])</f>
        <v>88.251999999999995</v>
      </c>
      <c r="U111" s="3">
        <f>Table2[[#This Row],[Market Value of Equity]]/(Table2[[#This Row],[Market Value of Equity]]+Table2[[#This Row],[Market Value of Debt]])</f>
        <v>0.63926892428283011</v>
      </c>
      <c r="V111" s="3">
        <f>Table2[[#This Row],[Market Value of Debt]]/(Table2[[#This Row],[Market Value of Equity]]+Table2[[#This Row],[Market Value of Debt]])</f>
        <v>0.36073107571716995</v>
      </c>
      <c r="W111" s="32">
        <f>(Table2[[#This Row],[Cost of Equity (Daily Beta)]]*Table2[[#This Row],[Weight of Equity]])+(Table2[[#This Row],[Cost of Debt]]*Table2[[#This Row],[Weight of Debt]])</f>
        <v>0.12607580962152951</v>
      </c>
      <c r="X111" s="33">
        <f>(Table2[[#This Row],[Cost of Equity (Weekly Beta)]]*Table2[[#This Row],[Weight of Equity]])+(Table2[[#This Row],[Cost of Debt]]*Table2[[#This Row],[Weight of Debt]])</f>
        <v>0.13333063625117528</v>
      </c>
      <c r="Y111" s="34">
        <f>(Table2[[#This Row],[Cost of Equity (Monthly Beta)]]*Table2[[#This Row],[Weight of Equity]])+(Table2[[#This Row],[Cost of Debt]]*Table2[[#This Row],[Weight of Debt]])</f>
        <v>0.21677701464681917</v>
      </c>
      <c r="Z111" t="b">
        <f>IF(Table2[[#This Row],[Sector]]="Financial Services",TRUE,FALSE)</f>
        <v>0</v>
      </c>
      <c r="AA111" t="b">
        <f>IF(Table2[[#This Row],[Market Capitalisation In(Cr)]]&gt;25000,TRUE,FALSE)</f>
        <v>0</v>
      </c>
    </row>
    <row r="112" spans="2:27" ht="14" customHeight="1">
      <c r="B112" s="37" t="s">
        <v>3080</v>
      </c>
      <c r="C112" s="38" t="str">
        <f>_xlfn.XLOOKUP(B112,stock_analysis[Stock],stock_analysis[Company_Name])</f>
        <v>Sanginita Chemicals Limited</v>
      </c>
      <c r="D112" s="37" t="str">
        <f>_xlfn.XLOOKUP(B112,stock_analysis[Stock],stock_analysis[Sector])</f>
        <v>Basic Materials</v>
      </c>
      <c r="E112" s="37" t="str">
        <f>_xlfn.XLOOKUP($B112,stock_analysis[Stock],stock_analysis[Industry])</f>
        <v>Chemicals</v>
      </c>
      <c r="F112" s="2">
        <f>_xlfn.XLOOKUP($B112,stock_analysis[Stock],stock_analysis[Market_Cap_Cr])</f>
        <v>34.190044800000003</v>
      </c>
      <c r="G112" s="3">
        <f>Imputs!$C$2</f>
        <v>6.6699999999999995E-2</v>
      </c>
      <c r="H112" s="3">
        <f>Imputs!$C$3</f>
        <v>5.2299999999999999E-2</v>
      </c>
      <c r="I112" s="2">
        <f>_xlfn.XLOOKUP($B112,stock_analysis[Stock],stock_analysis[Beta_Daily])</f>
        <v>0.72149362023684105</v>
      </c>
      <c r="J112" s="2">
        <f>_xlfn.XLOOKUP($B112,stock_analysis[Stock],stock_analysis[Beta_Weekly])</f>
        <v>0.61884084791894756</v>
      </c>
      <c r="K112" s="2">
        <f>_xlfn.XLOOKUP($B112,stock_analysis[Stock],stock_analysis[Beta_Monthly])</f>
        <v>0.15842245089046009</v>
      </c>
      <c r="L112" s="3">
        <f>G112+H112*I112</f>
        <v>0.10443411633838678</v>
      </c>
      <c r="M112" s="3">
        <f>J112*H112+G112</f>
        <v>9.9065376346160944E-2</v>
      </c>
      <c r="N112" s="3">
        <f>K112*H112+G112</f>
        <v>7.4985494181571063E-2</v>
      </c>
      <c r="O112" s="2">
        <f>_xlfn.XLOOKUP($B112,stock_analysis[Stock],stock_analysis[Interest_Coverage_Ratio])</f>
        <v>1.3452038818776293</v>
      </c>
      <c r="P112" s="3" cm="1">
        <f t="array" ref="P1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112" s="3" t="str" cm="1">
        <f t="array" ref="Q1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112" s="3">
        <f>Table2[[#This Row],[Default Spread]]+Table2[[#This Row],[Risk Free Rate]]</f>
        <v>0.1552</v>
      </c>
      <c r="S112" s="2">
        <f>_xlfn.XLOOKUP($B112,stock_analysis[Stock],stock_analysis[Market_Cap_Cr])</f>
        <v>34.190044800000003</v>
      </c>
      <c r="T112" s="2">
        <f>_xlfn.XLOOKUP($B112,stock_analysis[Stock],stock_analysis[Total_Debt_Cr])</f>
        <v>26.372</v>
      </c>
      <c r="U112" s="3">
        <f>Table2[[#This Row],[Market Value of Equity]]/(Table2[[#This Row],[Market Value of Equity]]+Table2[[#This Row],[Market Value of Debt]])</f>
        <v>0.56454574664559543</v>
      </c>
      <c r="V112" s="3">
        <f>Table2[[#This Row],[Market Value of Debt]]/(Table2[[#This Row],[Market Value of Equity]]+Table2[[#This Row],[Market Value of Debt]])</f>
        <v>0.43545425335440457</v>
      </c>
      <c r="W112" s="32">
        <f>(Table2[[#This Row],[Cost of Equity (Daily Beta)]]*Table2[[#This Row],[Weight of Equity]])+(Table2[[#This Row],[Cost of Debt]]*Table2[[#This Row],[Weight of Debt]])</f>
        <v>0.12654033630413114</v>
      </c>
      <c r="X112" s="33">
        <f>(Table2[[#This Row],[Cost of Equity (Weekly Beta)]]*Table2[[#This Row],[Weight of Equity]])+(Table2[[#This Row],[Cost of Debt]]*Table2[[#This Row],[Weight of Debt]])</f>
        <v>0.12350943697667392</v>
      </c>
      <c r="Y112" s="34">
        <f>(Table2[[#This Row],[Cost of Equity (Monthly Beta)]]*Table2[[#This Row],[Weight of Equity]])+(Table2[[#This Row],[Cost of Debt]]*Table2[[#This Row],[Weight of Debt]])</f>
        <v>0.10991524192092758</v>
      </c>
      <c r="Z112" t="b">
        <f>IF(Table2[[#This Row],[Sector]]="Financial Services",TRUE,FALSE)</f>
        <v>0</v>
      </c>
      <c r="AA112" t="b">
        <f>IF(Table2[[#This Row],[Market Capitalisation In(Cr)]]&gt;25000,TRUE,FALSE)</f>
        <v>0</v>
      </c>
    </row>
    <row r="113" spans="2:27" ht="14" customHeight="1">
      <c r="B113" s="37" t="s">
        <v>1321</v>
      </c>
      <c r="C113" s="38" t="str">
        <f>_xlfn.XLOOKUP(B113,stock_analysis[Stock],stock_analysis[Company_Name])</f>
        <v>Godavari Biorefineries Limited</v>
      </c>
      <c r="D113" s="37" t="str">
        <f>_xlfn.XLOOKUP(B113,stock_analysis[Stock],stock_analysis[Sector])</f>
        <v>Basic Materials</v>
      </c>
      <c r="E113" s="37" t="str">
        <f>_xlfn.XLOOKUP($B113,stock_analysis[Stock],stock_analysis[Industry])</f>
        <v>Chemicals</v>
      </c>
      <c r="F113" s="2">
        <f>_xlfn.XLOOKUP($B113,stock_analysis[Stock],stock_analysis[Market_Cap_Cr])</f>
        <v>1461.3299199999999</v>
      </c>
      <c r="G113" s="3">
        <f>Imputs!$C$2</f>
        <v>6.6699999999999995E-2</v>
      </c>
      <c r="H113" s="3">
        <f>Imputs!$C$3</f>
        <v>5.2299999999999999E-2</v>
      </c>
      <c r="I113" s="2">
        <f>_xlfn.XLOOKUP($B113,stock_analysis[Stock],stock_analysis[Beta_Daily])</f>
        <v>1.0069234844312835</v>
      </c>
      <c r="J113" s="2">
        <f>_xlfn.XLOOKUP($B113,stock_analysis[Stock],stock_analysis[Beta_Weekly])</f>
        <v>1.7008762779558131</v>
      </c>
      <c r="K113" s="2">
        <f>_xlfn.XLOOKUP($B113,stock_analysis[Stock],stock_analysis[Beta_Monthly])</f>
        <v>2.0146399325814253</v>
      </c>
      <c r="L113" s="3">
        <f>G113+H113*I113</f>
        <v>0.11936209823575612</v>
      </c>
      <c r="M113" s="3">
        <f>J113*H113+G113</f>
        <v>0.15565582933708902</v>
      </c>
      <c r="N113" s="3">
        <f>K113*H113+G113</f>
        <v>0.17206566847400853</v>
      </c>
      <c r="O113" s="2">
        <f>_xlfn.XLOOKUP($B113,stock_analysis[Stock],stock_analysis[Interest_Coverage_Ratio])</f>
        <v>0.97586275088362517</v>
      </c>
      <c r="P113" s="3" cm="1">
        <f t="array" ref="P1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13" s="3" t="str" cm="1">
        <f t="array" ref="Q1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13" s="3">
        <f>Table2[[#This Row],[Default Spread]]+Table2[[#This Row],[Risk Free Rate]]</f>
        <v>0.19279999999999997</v>
      </c>
      <c r="S113" s="2">
        <f>_xlfn.XLOOKUP($B113,stock_analysis[Stock],stock_analysis[Market_Cap_Cr])</f>
        <v>1461.3299199999999</v>
      </c>
      <c r="T113" s="2">
        <f>_xlfn.XLOOKUP($B113,stock_analysis[Stock],stock_analysis[Total_Debt_Cr])</f>
        <v>492.54000639999998</v>
      </c>
      <c r="U113" s="3">
        <f>Table2[[#This Row],[Market Value of Equity]]/(Table2[[#This Row],[Market Value of Equity]]+Table2[[#This Row],[Market Value of Debt]])</f>
        <v>0.74791566227363782</v>
      </c>
      <c r="V113" s="3">
        <f>Table2[[#This Row],[Market Value of Debt]]/(Table2[[#This Row],[Market Value of Equity]]+Table2[[#This Row],[Market Value of Debt]])</f>
        <v>0.25208433772636218</v>
      </c>
      <c r="W113" s="32">
        <f>(Table2[[#This Row],[Cost of Equity (Daily Beta)]]*Table2[[#This Row],[Weight of Equity]])+(Table2[[#This Row],[Cost of Debt]]*Table2[[#This Row],[Weight of Debt]])</f>
        <v>0.13787464306600916</v>
      </c>
      <c r="X113" s="33">
        <f>(Table2[[#This Row],[Cost of Equity (Weekly Beta)]]*Table2[[#This Row],[Weight of Equity]])+(Table2[[#This Row],[Cost of Debt]]*Table2[[#This Row],[Weight of Debt]])</f>
        <v>0.16501929299904389</v>
      </c>
      <c r="Y113" s="34">
        <f>(Table2[[#This Row],[Cost of Equity (Monthly Beta)]]*Table2[[#This Row],[Weight of Equity]])+(Table2[[#This Row],[Cost of Debt]]*Table2[[#This Row],[Weight of Debt]])</f>
        <v>0.17729246870493692</v>
      </c>
      <c r="Z113" t="b">
        <f>IF(Table2[[#This Row],[Sector]]="Financial Services",TRUE,FALSE)</f>
        <v>0</v>
      </c>
      <c r="AA113" t="b">
        <f>IF(Table2[[#This Row],[Market Capitalisation In(Cr)]]&gt;25000,TRUE,FALSE)</f>
        <v>0</v>
      </c>
    </row>
    <row r="114" spans="2:27" ht="14" customHeight="1">
      <c r="B114" s="37" t="s">
        <v>900</v>
      </c>
      <c r="C114" s="38" t="str">
        <f>_xlfn.XLOOKUP(B114,stock_analysis[Stock],stock_analysis[Company_Name])</f>
        <v>DCW Limited</v>
      </c>
      <c r="D114" s="37" t="str">
        <f>_xlfn.XLOOKUP(B114,stock_analysis[Stock],stock_analysis[Sector])</f>
        <v>Basic Materials</v>
      </c>
      <c r="E114" s="37" t="str">
        <f>_xlfn.XLOOKUP($B114,stock_analysis[Stock],stock_analysis[Industry])</f>
        <v>Chemicals</v>
      </c>
      <c r="F114" s="2">
        <f>_xlfn.XLOOKUP($B114,stock_analysis[Stock],stock_analysis[Market_Cap_Cr])</f>
        <v>1548.3977728</v>
      </c>
      <c r="G114" s="3">
        <f>Imputs!$C$2</f>
        <v>6.6699999999999995E-2</v>
      </c>
      <c r="H114" s="3">
        <f>Imputs!$C$3</f>
        <v>5.2299999999999999E-2</v>
      </c>
      <c r="I114" s="2">
        <f>_xlfn.XLOOKUP($B114,stock_analysis[Stock],stock_analysis[Beta_Daily])</f>
        <v>1.5432189953125406</v>
      </c>
      <c r="J114" s="2">
        <f>_xlfn.XLOOKUP($B114,stock_analysis[Stock],stock_analysis[Beta_Weekly])</f>
        <v>1.6539683123017703</v>
      </c>
      <c r="K114" s="2">
        <f>_xlfn.XLOOKUP($B114,stock_analysis[Stock],stock_analysis[Beta_Monthly])</f>
        <v>0.97267619174690001</v>
      </c>
      <c r="L114" s="3">
        <f>G114+H114*I114</f>
        <v>0.14741035345484588</v>
      </c>
      <c r="M114" s="3">
        <f>J114*H114+G114</f>
        <v>0.15320254273338257</v>
      </c>
      <c r="N114" s="3">
        <f>K114*H114+G114</f>
        <v>0.11757096482836286</v>
      </c>
      <c r="O114" s="2">
        <f>_xlfn.XLOOKUP($B114,stock_analysis[Stock],stock_analysis[Interest_Coverage_Ratio])</f>
        <v>1.8282188002295248</v>
      </c>
      <c r="P114" s="3" cm="1">
        <f t="array" ref="P1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14" s="3" t="str" cm="1">
        <f t="array" ref="Q1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14" s="3">
        <f>Table2[[#This Row],[Default Spread]]+Table2[[#This Row],[Risk Free Rate]]</f>
        <v>0.1176</v>
      </c>
      <c r="S114" s="2">
        <f>_xlfn.XLOOKUP($B114,stock_analysis[Stock],stock_analysis[Market_Cap_Cr])</f>
        <v>1548.3977728</v>
      </c>
      <c r="T114" s="2">
        <f>_xlfn.XLOOKUP($B114,stock_analysis[Stock],stock_analysis[Total_Debt_Cr])</f>
        <v>380.14888960000002</v>
      </c>
      <c r="U114" s="3">
        <f>Table2[[#This Row],[Market Value of Equity]]/(Table2[[#This Row],[Market Value of Equity]]+Table2[[#This Row],[Market Value of Debt]])</f>
        <v>0.80288322963006775</v>
      </c>
      <c r="V114" s="3">
        <f>Table2[[#This Row],[Market Value of Debt]]/(Table2[[#This Row],[Market Value of Equity]]+Table2[[#This Row],[Market Value of Debt]])</f>
        <v>0.19711677036993222</v>
      </c>
      <c r="W114" s="32">
        <f>(Table2[[#This Row],[Cost of Equity (Daily Beta)]]*Table2[[#This Row],[Weight of Equity]])+(Table2[[#This Row],[Cost of Debt]]*Table2[[#This Row],[Weight of Debt]])</f>
        <v>0.14153423285824049</v>
      </c>
      <c r="X114" s="33">
        <f>(Table2[[#This Row],[Cost of Equity (Weekly Beta)]]*Table2[[#This Row],[Weight of Equity]])+(Table2[[#This Row],[Cost of Debt]]*Table2[[#This Row],[Weight of Debt]])</f>
        <v>0.14618468449282068</v>
      </c>
      <c r="Y114" s="34">
        <f>(Table2[[#This Row],[Cost of Equity (Monthly Beta)]]*Table2[[#This Row],[Weight of Equity]])+(Table2[[#This Row],[Cost of Debt]]*Table2[[#This Row],[Weight of Debt]])</f>
        <v>0.11757668814762311</v>
      </c>
      <c r="Z114" t="b">
        <f>IF(Table2[[#This Row],[Sector]]="Financial Services",TRUE,FALSE)</f>
        <v>0</v>
      </c>
      <c r="AA114" t="b">
        <f>IF(Table2[[#This Row],[Market Capitalisation In(Cr)]]&gt;25000,TRUE,FALSE)</f>
        <v>0</v>
      </c>
    </row>
    <row r="115" spans="2:27" ht="14" customHeight="1">
      <c r="B115" s="37" t="s">
        <v>3750</v>
      </c>
      <c r="C115" s="38" t="str">
        <f>_xlfn.XLOOKUP(B115,stock_analysis[Stock],stock_analysis[Company_Name])</f>
        <v>Valiant Organics Limited</v>
      </c>
      <c r="D115" s="37" t="str">
        <f>_xlfn.XLOOKUP(B115,stock_analysis[Stock],stock_analysis[Sector])</f>
        <v>Basic Materials</v>
      </c>
      <c r="E115" s="37" t="str">
        <f>_xlfn.XLOOKUP($B115,stock_analysis[Stock],stock_analysis[Industry])</f>
        <v>Chemicals</v>
      </c>
      <c r="F115" s="2">
        <f>_xlfn.XLOOKUP($B115,stock_analysis[Stock],stock_analysis[Market_Cap_Cr])</f>
        <v>601.82589440000004</v>
      </c>
      <c r="G115" s="3">
        <f>Imputs!$C$2</f>
        <v>6.6699999999999995E-2</v>
      </c>
      <c r="H115" s="3">
        <f>Imputs!$C$3</f>
        <v>5.2299999999999999E-2</v>
      </c>
      <c r="I115" s="2">
        <f>_xlfn.XLOOKUP($B115,stock_analysis[Stock],stock_analysis[Beta_Daily])</f>
        <v>1.1232297701639344</v>
      </c>
      <c r="J115" s="2">
        <f>_xlfn.XLOOKUP($B115,stock_analysis[Stock],stock_analysis[Beta_Weekly])</f>
        <v>0.94834829981440305</v>
      </c>
      <c r="K115" s="2">
        <f>_xlfn.XLOOKUP($B115,stock_analysis[Stock],stock_analysis[Beta_Monthly])</f>
        <v>1.3883229524995084</v>
      </c>
      <c r="L115" s="3">
        <f>G115+H115*I115</f>
        <v>0.12544491697957377</v>
      </c>
      <c r="M115" s="3">
        <f>J115*H115+G115</f>
        <v>0.11629861608029327</v>
      </c>
      <c r="N115" s="3">
        <f>K115*H115+G115</f>
        <v>0.13930929041572429</v>
      </c>
      <c r="O115" s="2">
        <f>_xlfn.XLOOKUP($B115,stock_analysis[Stock],stock_analysis[Interest_Coverage_Ratio])</f>
        <v>1.0910233089386183</v>
      </c>
      <c r="P115" s="3" cm="1">
        <f t="array" ref="P1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15" s="3" t="str" cm="1">
        <f t="array" ref="Q1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15" s="3">
        <f>Table2[[#This Row],[Default Spread]]+Table2[[#This Row],[Risk Free Rate]]</f>
        <v>0.19279999999999997</v>
      </c>
      <c r="S115" s="2">
        <f>_xlfn.XLOOKUP($B115,stock_analysis[Stock],stock_analysis[Market_Cap_Cr])</f>
        <v>601.82589440000004</v>
      </c>
      <c r="T115" s="2">
        <f>_xlfn.XLOOKUP($B115,stock_analysis[Stock],stock_analysis[Total_Debt_Cr])</f>
        <v>235.92261120000001</v>
      </c>
      <c r="U115" s="3">
        <f>Table2[[#This Row],[Market Value of Equity]]/(Table2[[#This Row],[Market Value of Equity]]+Table2[[#This Row],[Market Value of Debt]])</f>
        <v>0.71838492146156563</v>
      </c>
      <c r="V115" s="3">
        <f>Table2[[#This Row],[Market Value of Debt]]/(Table2[[#This Row],[Market Value of Equity]]+Table2[[#This Row],[Market Value of Debt]])</f>
        <v>0.28161507853843432</v>
      </c>
      <c r="W115" s="32">
        <f>(Table2[[#This Row],[Cost of Equity (Daily Beta)]]*Table2[[#This Row],[Weight of Equity]])+(Table2[[#This Row],[Cost of Debt]]*Table2[[#This Row],[Weight of Debt]])</f>
        <v>0.14441312397433384</v>
      </c>
      <c r="X115" s="33">
        <f>(Table2[[#This Row],[Cost of Equity (Weekly Beta)]]*Table2[[#This Row],[Weight of Equity]])+(Table2[[#This Row],[Cost of Debt]]*Table2[[#This Row],[Weight of Debt]])</f>
        <v>0.13784255932114037</v>
      </c>
      <c r="Y115" s="34">
        <f>(Table2[[#This Row],[Cost of Equity (Monthly Beta)]]*Table2[[#This Row],[Weight of Equity]])+(Table2[[#This Row],[Cost of Debt]]*Table2[[#This Row],[Weight of Debt]])</f>
        <v>0.15437308079637665</v>
      </c>
      <c r="Z115" t="b">
        <f>IF(Table2[[#This Row],[Sector]]="Financial Services",TRUE,FALSE)</f>
        <v>0</v>
      </c>
      <c r="AA115" t="b">
        <f>IF(Table2[[#This Row],[Market Capitalisation In(Cr)]]&gt;25000,TRUE,FALSE)</f>
        <v>0</v>
      </c>
    </row>
    <row r="116" spans="2:27" ht="14" customHeight="1">
      <c r="B116" s="37" t="s">
        <v>2972</v>
      </c>
      <c r="C116" s="38" t="str">
        <f>_xlfn.XLOOKUP(B116,stock_analysis[Stock],stock_analysis[Company_Name])</f>
        <v>Raghav Productivity Enhancers Limited</v>
      </c>
      <c r="D116" s="37" t="str">
        <f>_xlfn.XLOOKUP(B116,stock_analysis[Stock],stock_analysis[Sector])</f>
        <v>Basic Materials</v>
      </c>
      <c r="E116" s="37" t="str">
        <f>_xlfn.XLOOKUP($B116,stock_analysis[Stock],stock_analysis[Industry])</f>
        <v>Chemicals</v>
      </c>
      <c r="F116" s="2">
        <f>_xlfn.XLOOKUP($B116,stock_analysis[Stock],stock_analysis[Market_Cap_Cr])</f>
        <v>3028.5826047999999</v>
      </c>
      <c r="G116" s="3">
        <f>Imputs!$C$2</f>
        <v>6.6699999999999995E-2</v>
      </c>
      <c r="H116" s="3">
        <f>Imputs!$C$3</f>
        <v>5.2299999999999999E-2</v>
      </c>
      <c r="I116" s="2">
        <f>_xlfn.XLOOKUP($B116,stock_analysis[Stock],stock_analysis[Beta_Daily])</f>
        <v>1.5127839833090866</v>
      </c>
      <c r="J116" s="2">
        <f>_xlfn.XLOOKUP($B116,stock_analysis[Stock],stock_analysis[Beta_Weekly])</f>
        <v>1.1703370328895832</v>
      </c>
      <c r="K116" s="2">
        <f>_xlfn.XLOOKUP($B116,stock_analysis[Stock],stock_analysis[Beta_Monthly])</f>
        <v>1.9931824481951841</v>
      </c>
      <c r="L116" s="3">
        <f>G116+H116*I116</f>
        <v>0.14581860232706523</v>
      </c>
      <c r="M116" s="3">
        <f>J116*H116+G116</f>
        <v>0.12790862682012522</v>
      </c>
      <c r="N116" s="3">
        <f>K116*H116+G116</f>
        <v>0.17094344204060813</v>
      </c>
      <c r="O116" s="2">
        <f>_xlfn.XLOOKUP($B116,stock_analysis[Stock],stock_analysis[Interest_Coverage_Ratio])</f>
        <v>67.399443284620745</v>
      </c>
      <c r="P116" s="3" cm="1">
        <f t="array" ref="P11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6" s="3" t="str" cm="1">
        <f t="array" ref="Q11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6" s="3">
        <f>Table2[[#This Row],[Default Spread]]+Table2[[#This Row],[Risk Free Rate]]</f>
        <v>7.0699999999999999E-2</v>
      </c>
      <c r="S116" s="2">
        <f>_xlfn.XLOOKUP($B116,stock_analysis[Stock],stock_analysis[Market_Cap_Cr])</f>
        <v>3028.5826047999999</v>
      </c>
      <c r="T116" s="2">
        <f>_xlfn.XLOOKUP($B116,stock_analysis[Stock],stock_analysis[Total_Debt_Cr])</f>
        <v>6.2462999999999997</v>
      </c>
      <c r="U116" s="3">
        <f>Table2[[#This Row],[Market Value of Equity]]/(Table2[[#This Row],[Market Value of Equity]]+Table2[[#This Row],[Market Value of Debt]])</f>
        <v>0.9979417950085685</v>
      </c>
      <c r="V116" s="3">
        <f>Table2[[#This Row],[Market Value of Debt]]/(Table2[[#This Row],[Market Value of Equity]]+Table2[[#This Row],[Market Value of Debt]])</f>
        <v>2.0582049914315156E-3</v>
      </c>
      <c r="W116" s="32">
        <f>(Table2[[#This Row],[Cost of Equity (Daily Beta)]]*Table2[[#This Row],[Weight of Equity]])+(Table2[[#This Row],[Cost of Debt]]*Table2[[#This Row],[Weight of Debt]])</f>
        <v>0.1456639928448063</v>
      </c>
      <c r="X116" s="33">
        <f>(Table2[[#This Row],[Cost of Equity (Weekly Beta)]]*Table2[[#This Row],[Weight of Equity]])+(Table2[[#This Row],[Cost of Debt]]*Table2[[#This Row],[Weight of Debt]])</f>
        <v>0.12779087973885109</v>
      </c>
      <c r="Y116" s="34">
        <f>(Table2[[#This Row],[Cost of Equity (Monthly Beta)]]*Table2[[#This Row],[Weight of Equity]])+(Table2[[#This Row],[Cost of Debt]]*Table2[[#This Row],[Weight of Debt]])</f>
        <v>0.17073712048784187</v>
      </c>
      <c r="Z116" t="b">
        <f>IF(Table2[[#This Row],[Sector]]="Financial Services",TRUE,FALSE)</f>
        <v>0</v>
      </c>
      <c r="AA116" t="b">
        <f>IF(Table2[[#This Row],[Market Capitalisation In(Cr)]]&gt;25000,TRUE,FALSE)</f>
        <v>0</v>
      </c>
    </row>
    <row r="117" spans="2:27" ht="14" customHeight="1">
      <c r="B117" s="37" t="s">
        <v>1411</v>
      </c>
      <c r="C117" s="38" t="str">
        <f>_xlfn.XLOOKUP(B117,stock_analysis[Stock],stock_analysis[Company_Name])</f>
        <v>Gujarat Alkalies and Chemicals Limited</v>
      </c>
      <c r="D117" s="37" t="str">
        <f>_xlfn.XLOOKUP(B117,stock_analysis[Stock],stock_analysis[Sector])</f>
        <v>Basic Materials</v>
      </c>
      <c r="E117" s="37" t="str">
        <f>_xlfn.XLOOKUP($B117,stock_analysis[Stock],stock_analysis[Industry])</f>
        <v>Chemicals</v>
      </c>
      <c r="F117" s="2">
        <f>_xlfn.XLOOKUP($B117,stock_analysis[Stock],stock_analysis[Market_Cap_Cr])</f>
        <v>3337.8570239999999</v>
      </c>
      <c r="G117" s="3">
        <f>Imputs!$C$2</f>
        <v>6.6699999999999995E-2</v>
      </c>
      <c r="H117" s="3">
        <f>Imputs!$C$3</f>
        <v>5.2299999999999999E-2</v>
      </c>
      <c r="I117" s="2">
        <f>_xlfn.XLOOKUP($B117,stock_analysis[Stock],stock_analysis[Beta_Daily])</f>
        <v>1.28435559465063</v>
      </c>
      <c r="J117" s="2">
        <f>_xlfn.XLOOKUP($B117,stock_analysis[Stock],stock_analysis[Beta_Weekly])</f>
        <v>1.1012544476597901</v>
      </c>
      <c r="K117" s="2">
        <f>_xlfn.XLOOKUP($B117,stock_analysis[Stock],stock_analysis[Beta_Monthly])</f>
        <v>1.4129290483866792</v>
      </c>
      <c r="L117" s="3">
        <f>G117+H117*I117</f>
        <v>0.13387179760022794</v>
      </c>
      <c r="M117" s="3">
        <f>J117*H117+G117</f>
        <v>0.12429560761260702</v>
      </c>
      <c r="N117" s="3">
        <f>K117*H117+G117</f>
        <v>0.14059618923062334</v>
      </c>
      <c r="O117" s="2">
        <f>_xlfn.XLOOKUP($B117,stock_analysis[Stock],stock_analysis[Interest_Coverage_Ratio])</f>
        <v>-0.47635701743292908</v>
      </c>
      <c r="P117" s="3" cm="1">
        <f t="array" ref="P11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17" s="3" t="str" cm="1">
        <f t="array" ref="Q11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17" s="3">
        <f>Table2[[#This Row],[Default Spread]]+Table2[[#This Row],[Risk Free Rate]]</f>
        <v>0.25669999999999998</v>
      </c>
      <c r="S117" s="2">
        <f>_xlfn.XLOOKUP($B117,stock_analysis[Stock],stock_analysis[Market_Cap_Cr])</f>
        <v>3337.8570239999999</v>
      </c>
      <c r="T117" s="2">
        <f>_xlfn.XLOOKUP($B117,stock_analysis[Stock],stock_analysis[Total_Debt_Cr])</f>
        <v>636.63001599999996</v>
      </c>
      <c r="U117" s="3">
        <f>Table2[[#This Row],[Market Value of Equity]]/(Table2[[#This Row],[Market Value of Equity]]+Table2[[#This Row],[Market Value of Debt]])</f>
        <v>0.83982083484162018</v>
      </c>
      <c r="V117" s="3">
        <f>Table2[[#This Row],[Market Value of Debt]]/(Table2[[#This Row],[Market Value of Equity]]+Table2[[#This Row],[Market Value of Debt]])</f>
        <v>0.16017916515837977</v>
      </c>
      <c r="W117" s="32">
        <f>(Table2[[#This Row],[Cost of Equity (Daily Beta)]]*Table2[[#This Row],[Weight of Equity]])+(Table2[[#This Row],[Cost of Debt]]*Table2[[#This Row],[Weight of Debt]])</f>
        <v>0.1535463165185279</v>
      </c>
      <c r="X117" s="33">
        <f>(Table2[[#This Row],[Cost of Equity (Weekly Beta)]]*Table2[[#This Row],[Weight of Equity]])+(Table2[[#This Row],[Cost of Debt]]*Table2[[#This Row],[Weight of Debt]])</f>
        <v>0.14550403264852216</v>
      </c>
      <c r="Y117" s="34">
        <f>(Table2[[#This Row],[Cost of Equity (Monthly Beta)]]*Table2[[#This Row],[Weight of Equity]])+(Table2[[#This Row],[Cost of Debt]]*Table2[[#This Row],[Weight of Debt]])</f>
        <v>0.15919360071136857</v>
      </c>
      <c r="Z117" t="b">
        <f>IF(Table2[[#This Row],[Sector]]="Financial Services",TRUE,FALSE)</f>
        <v>0</v>
      </c>
      <c r="AA117" t="b">
        <f>IF(Table2[[#This Row],[Market Capitalisation In(Cr)]]&gt;25000,TRUE,FALSE)</f>
        <v>0</v>
      </c>
    </row>
    <row r="118" spans="2:27" ht="14" customHeight="1">
      <c r="B118" s="37" t="s">
        <v>3810</v>
      </c>
      <c r="C118" s="38" t="str">
        <f>_xlfn.XLOOKUP(B118,stock_analysis[Stock],stock_analysis[Company_Name])</f>
        <v>Vineet Laboratories Limited</v>
      </c>
      <c r="D118" s="37" t="str">
        <f>_xlfn.XLOOKUP(B118,stock_analysis[Stock],stock_analysis[Sector])</f>
        <v>Basic Materials</v>
      </c>
      <c r="E118" s="37" t="str">
        <f>_xlfn.XLOOKUP($B118,stock_analysis[Stock],stock_analysis[Industry])</f>
        <v>Chemicals</v>
      </c>
      <c r="F118" s="2">
        <f>_xlfn.XLOOKUP($B118,stock_analysis[Stock],stock_analysis[Market_Cap_Cr])</f>
        <v>60.826246400000002</v>
      </c>
      <c r="G118" s="3">
        <f>Imputs!$C$2</f>
        <v>6.6699999999999995E-2</v>
      </c>
      <c r="H118" s="3">
        <f>Imputs!$C$3</f>
        <v>5.2299999999999999E-2</v>
      </c>
      <c r="I118" s="2">
        <f>_xlfn.XLOOKUP($B118,stock_analysis[Stock],stock_analysis[Beta_Daily])</f>
        <v>0.75112221077048624</v>
      </c>
      <c r="J118" s="2">
        <f>_xlfn.XLOOKUP($B118,stock_analysis[Stock],stock_analysis[Beta_Weekly])</f>
        <v>0.96955327477302056</v>
      </c>
      <c r="K118" s="2">
        <f>_xlfn.XLOOKUP($B118,stock_analysis[Stock],stock_analysis[Beta_Monthly])</f>
        <v>0.78047797527942675</v>
      </c>
      <c r="L118" s="3">
        <f>G118+H118*I118</f>
        <v>0.10598369162329643</v>
      </c>
      <c r="M118" s="3">
        <f>J118*H118+G118</f>
        <v>0.11740763627062897</v>
      </c>
      <c r="N118" s="3">
        <f>K118*H118+G118</f>
        <v>0.10751899810711402</v>
      </c>
      <c r="O118" s="2">
        <f>_xlfn.XLOOKUP($B118,stock_analysis[Stock],stock_analysis[Interest_Coverage_Ratio])</f>
        <v>-4.4234213068107655</v>
      </c>
      <c r="P118" s="3" cm="1">
        <f t="array" ref="P11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18" s="3" t="str" cm="1">
        <f t="array" ref="Q11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18" s="3">
        <f>Table2[[#This Row],[Default Spread]]+Table2[[#This Row],[Risk Free Rate]]</f>
        <v>0.25669999999999998</v>
      </c>
      <c r="S118" s="2">
        <f>_xlfn.XLOOKUP($B118,stock_analysis[Stock],stock_analysis[Market_Cap_Cr])</f>
        <v>60.826246400000002</v>
      </c>
      <c r="T118" s="2">
        <f>_xlfn.XLOOKUP($B118,stock_analysis[Stock],stock_analysis[Total_Debt_Cr])</f>
        <v>42.781299199999999</v>
      </c>
      <c r="U118" s="3">
        <f>Table2[[#This Row],[Market Value of Equity]]/(Table2[[#This Row],[Market Value of Equity]]+Table2[[#This Row],[Market Value of Debt]])</f>
        <v>0.58708317089986151</v>
      </c>
      <c r="V118" s="3">
        <f>Table2[[#This Row],[Market Value of Debt]]/(Table2[[#This Row],[Market Value of Equity]]+Table2[[#This Row],[Market Value of Debt]])</f>
        <v>0.41291682910013838</v>
      </c>
      <c r="W118" s="32">
        <f>(Table2[[#This Row],[Cost of Equity (Daily Beta)]]*Table2[[#This Row],[Weight of Equity]])+(Table2[[#This Row],[Cost of Debt]]*Table2[[#This Row],[Weight of Debt]])</f>
        <v>0.16821699177188348</v>
      </c>
      <c r="X118" s="33">
        <f>(Table2[[#This Row],[Cost of Equity (Weekly Beta)]]*Table2[[#This Row],[Weight of Equity]])+(Table2[[#This Row],[Cost of Debt]]*Table2[[#This Row],[Weight of Debt]])</f>
        <v>0.17492379741962397</v>
      </c>
      <c r="Y118" s="34">
        <f>(Table2[[#This Row],[Cost of Equity (Monthly Beta)]]*Table2[[#This Row],[Weight of Equity]])+(Table2[[#This Row],[Cost of Debt]]*Table2[[#This Row],[Weight of Debt]])</f>
        <v>0.16911834437070622</v>
      </c>
      <c r="Z118" t="b">
        <f>IF(Table2[[#This Row],[Sector]]="Financial Services",TRUE,FALSE)</f>
        <v>0</v>
      </c>
      <c r="AA118" t="b">
        <f>IF(Table2[[#This Row],[Market Capitalisation In(Cr)]]&gt;25000,TRUE,FALSE)</f>
        <v>0</v>
      </c>
    </row>
    <row r="119" spans="2:27" ht="14" customHeight="1">
      <c r="B119" s="37" t="s">
        <v>1249</v>
      </c>
      <c r="C119" s="38" t="str">
        <f>_xlfn.XLOOKUP(B119,stock_analysis[Stock],stock_analysis[Company_Name])</f>
        <v>Gem Aromatics Limited</v>
      </c>
      <c r="D119" s="37" t="str">
        <f>_xlfn.XLOOKUP(B119,stock_analysis[Stock],stock_analysis[Sector])</f>
        <v>Basic Materials</v>
      </c>
      <c r="E119" s="37" t="str">
        <f>_xlfn.XLOOKUP($B119,stock_analysis[Stock],stock_analysis[Industry])</f>
        <v>Chemicals</v>
      </c>
      <c r="F119" s="2">
        <f>_xlfn.XLOOKUP($B119,stock_analysis[Stock],stock_analysis[Market_Cap_Cr])</f>
        <v>1061.9286528</v>
      </c>
      <c r="G119" s="3">
        <f>Imputs!$C$2</f>
        <v>6.6699999999999995E-2</v>
      </c>
      <c r="H119" s="3">
        <f>Imputs!$C$3</f>
        <v>5.2299999999999999E-2</v>
      </c>
      <c r="I119" s="2">
        <f>_xlfn.XLOOKUP($B119,stock_analysis[Stock],stock_analysis[Beta_Daily])</f>
        <v>2.2050216416347936</v>
      </c>
      <c r="J119" s="2">
        <f>_xlfn.XLOOKUP($B119,stock_analysis[Stock],stock_analysis[Beta_Weekly])</f>
        <v>1.1611182363310648</v>
      </c>
      <c r="K119" s="2">
        <f>_xlfn.XLOOKUP($B119,stock_analysis[Stock],stock_analysis[Beta_Monthly])</f>
        <v>-2.0624036722652037</v>
      </c>
      <c r="L119" s="3">
        <f>G119+H119*I119</f>
        <v>0.1820226318574997</v>
      </c>
      <c r="M119" s="3">
        <f>J119*H119+G119</f>
        <v>0.12742648376011467</v>
      </c>
      <c r="N119" s="3">
        <f>K119*H119+G119</f>
        <v>-4.1163712059470156E-2</v>
      </c>
      <c r="O119" s="2">
        <f>_xlfn.XLOOKUP($B119,stock_analysis[Stock],stock_analysis[Interest_Coverage_Ratio])</f>
        <v>10.481598984771574</v>
      </c>
      <c r="P119" s="3" cm="1">
        <f t="array" ref="P11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19" s="3" t="str" cm="1">
        <f t="array" ref="Q11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19" s="3">
        <f>Table2[[#This Row],[Default Spread]]+Table2[[#This Row],[Risk Free Rate]]</f>
        <v>7.22E-2</v>
      </c>
      <c r="S119" s="2">
        <f>_xlfn.XLOOKUP($B119,stock_analysis[Stock],stock_analysis[Market_Cap_Cr])</f>
        <v>1061.9286528</v>
      </c>
      <c r="T119" s="2">
        <f>_xlfn.XLOOKUP($B119,stock_analysis[Stock],stock_analysis[Total_Debt_Cr])</f>
        <v>143.77200640000001</v>
      </c>
      <c r="U119" s="3">
        <f>Table2[[#This Row],[Market Value of Equity]]/(Table2[[#This Row],[Market Value of Equity]]+Table2[[#This Row],[Market Value of Debt]])</f>
        <v>0.88075646695308696</v>
      </c>
      <c r="V119" s="3">
        <f>Table2[[#This Row],[Market Value of Debt]]/(Table2[[#This Row],[Market Value of Equity]]+Table2[[#This Row],[Market Value of Debt]])</f>
        <v>0.11924353304691301</v>
      </c>
      <c r="W119" s="32">
        <f>(Table2[[#This Row],[Cost of Equity (Daily Beta)]]*Table2[[#This Row],[Weight of Equity]])+(Table2[[#This Row],[Cost of Debt]]*Table2[[#This Row],[Weight of Debt]])</f>
        <v>0.16892699322630098</v>
      </c>
      <c r="X119" s="33">
        <f>(Table2[[#This Row],[Cost of Equity (Weekly Beta)]]*Table2[[#This Row],[Weight of Equity]])+(Table2[[#This Row],[Cost of Debt]]*Table2[[#This Row],[Weight of Debt]])</f>
        <v>0.12084108271880063</v>
      </c>
      <c r="Y119" s="34">
        <f>(Table2[[#This Row],[Cost of Equity (Monthly Beta)]]*Table2[[#This Row],[Weight of Equity]])+(Table2[[#This Row],[Cost of Debt]]*Table2[[#This Row],[Weight of Debt]])</f>
        <v>-2.7645822514185993E-2</v>
      </c>
      <c r="Z119" t="b">
        <f>IF(Table2[[#This Row],[Sector]]="Financial Services",TRUE,FALSE)</f>
        <v>0</v>
      </c>
      <c r="AA119" t="b">
        <f>IF(Table2[[#This Row],[Market Capitalisation In(Cr)]]&gt;25000,TRUE,FALSE)</f>
        <v>0</v>
      </c>
    </row>
    <row r="120" spans="2:27" ht="14" customHeight="1">
      <c r="B120" s="37" t="s">
        <v>752</v>
      </c>
      <c r="C120" s="38" t="str">
        <f>_xlfn.XLOOKUP(B120,stock_analysis[Stock],stock_analysis[Company_Name])</f>
        <v>Chemplast Sanmar Limited</v>
      </c>
      <c r="D120" s="37" t="str">
        <f>_xlfn.XLOOKUP(B120,stock_analysis[Stock],stock_analysis[Sector])</f>
        <v>Basic Materials</v>
      </c>
      <c r="E120" s="37" t="str">
        <f>_xlfn.XLOOKUP($B120,stock_analysis[Stock],stock_analysis[Industry])</f>
        <v>Chemicals</v>
      </c>
      <c r="F120" s="2">
        <f>_xlfn.XLOOKUP($B120,stock_analysis[Stock],stock_analysis[Market_Cap_Cr])</f>
        <v>3420.8688127999999</v>
      </c>
      <c r="G120" s="3">
        <f>Imputs!$C$2</f>
        <v>6.6699999999999995E-2</v>
      </c>
      <c r="H120" s="3">
        <f>Imputs!$C$3</f>
        <v>5.2299999999999999E-2</v>
      </c>
      <c r="I120" s="2">
        <f>_xlfn.XLOOKUP($B120,stock_analysis[Stock],stock_analysis[Beta_Daily])</f>
        <v>1.1260004810342754</v>
      </c>
      <c r="J120" s="2">
        <f>_xlfn.XLOOKUP($B120,stock_analysis[Stock],stock_analysis[Beta_Weekly])</f>
        <v>1.2156651094914976</v>
      </c>
      <c r="K120" s="2">
        <f>_xlfn.XLOOKUP($B120,stock_analysis[Stock],stock_analysis[Beta_Monthly])</f>
        <v>1.1022332274557121</v>
      </c>
      <c r="L120" s="3">
        <f>G120+H120*I120</f>
        <v>0.12558982515809258</v>
      </c>
      <c r="M120" s="3">
        <f>J120*H120+G120</f>
        <v>0.13027928522640531</v>
      </c>
      <c r="N120" s="3">
        <f>K120*H120+G120</f>
        <v>0.12434679779593374</v>
      </c>
      <c r="O120" s="2">
        <f>_xlfn.XLOOKUP($B120,stock_analysis[Stock],stock_analysis[Interest_Coverage_Ratio])</f>
        <v>-0.31818181818181818</v>
      </c>
      <c r="P120" s="3" cm="1">
        <f t="array" ref="P12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20" s="3" t="str" cm="1">
        <f t="array" ref="Q12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20" s="3">
        <f>Table2[[#This Row],[Default Spread]]+Table2[[#This Row],[Risk Free Rate]]</f>
        <v>0.25669999999999998</v>
      </c>
      <c r="S120" s="2">
        <f>_xlfn.XLOOKUP($B120,stock_analysis[Stock],stock_analysis[Market_Cap_Cr])</f>
        <v>3420.8688127999999</v>
      </c>
      <c r="T120" s="2">
        <f>_xlfn.XLOOKUP($B120,stock_analysis[Stock],stock_analysis[Total_Debt_Cr])</f>
        <v>1888.8699904</v>
      </c>
      <c r="U120" s="3">
        <f>Table2[[#This Row],[Market Value of Equity]]/(Table2[[#This Row],[Market Value of Equity]]+Table2[[#This Row],[Market Value of Debt]])</f>
        <v>0.64426310588730995</v>
      </c>
      <c r="V120" s="3">
        <f>Table2[[#This Row],[Market Value of Debt]]/(Table2[[#This Row],[Market Value of Equity]]+Table2[[#This Row],[Market Value of Debt]])</f>
        <v>0.35573689411269005</v>
      </c>
      <c r="W120" s="32">
        <f>(Table2[[#This Row],[Cost of Equity (Daily Beta)]]*Table2[[#This Row],[Weight of Equity]])+(Table2[[#This Row],[Cost of Debt]]*Table2[[#This Row],[Weight of Debt]])</f>
        <v>0.17223055154292449</v>
      </c>
      <c r="X120" s="33">
        <f>(Table2[[#This Row],[Cost of Equity (Weekly Beta)]]*Table2[[#This Row],[Weight of Equity]])+(Table2[[#This Row],[Cost of Debt]]*Table2[[#This Row],[Weight of Debt]])</f>
        <v>0.17525179765147014</v>
      </c>
      <c r="Y120" s="34">
        <f>(Table2[[#This Row],[Cost of Equity (Monthly Beta)]]*Table2[[#This Row],[Weight of Equity]])+(Table2[[#This Row],[Cost of Debt]]*Table2[[#This Row],[Weight of Debt]])</f>
        <v>0.17142971487387709</v>
      </c>
      <c r="Z120" t="b">
        <f>IF(Table2[[#This Row],[Sector]]="Financial Services",TRUE,FALSE)</f>
        <v>0</v>
      </c>
      <c r="AA120" t="b">
        <f>IF(Table2[[#This Row],[Market Capitalisation In(Cr)]]&gt;25000,TRUE,FALSE)</f>
        <v>0</v>
      </c>
    </row>
    <row r="121" spans="2:27" ht="14" customHeight="1">
      <c r="B121" s="37" t="s">
        <v>1888</v>
      </c>
      <c r="C121" s="38" t="str">
        <f>_xlfn.XLOOKUP(B121,stock_analysis[Stock],stock_analysis[Company_Name])</f>
        <v>Kanoria Chemicals &amp; Industries Limited</v>
      </c>
      <c r="D121" s="37" t="str">
        <f>_xlfn.XLOOKUP(B121,stock_analysis[Stock],stock_analysis[Sector])</f>
        <v>Basic Materials</v>
      </c>
      <c r="E121" s="37" t="str">
        <f>_xlfn.XLOOKUP($B121,stock_analysis[Stock],stock_analysis[Industry])</f>
        <v>Chemicals</v>
      </c>
      <c r="F121" s="2">
        <f>_xlfn.XLOOKUP($B121,stock_analysis[Stock],stock_analysis[Market_Cap_Cr])</f>
        <v>289.55568640000001</v>
      </c>
      <c r="G121" s="3">
        <f>Imputs!$C$2</f>
        <v>6.6699999999999995E-2</v>
      </c>
      <c r="H121" s="3">
        <f>Imputs!$C$3</f>
        <v>5.2299999999999999E-2</v>
      </c>
      <c r="I121" s="2">
        <f>_xlfn.XLOOKUP($B121,stock_analysis[Stock],stock_analysis[Beta_Daily])</f>
        <v>1.1313387815167737</v>
      </c>
      <c r="J121" s="2">
        <f>_xlfn.XLOOKUP($B121,stock_analysis[Stock],stock_analysis[Beta_Weekly])</f>
        <v>1.6132413231600773</v>
      </c>
      <c r="K121" s="2">
        <f>_xlfn.XLOOKUP($B121,stock_analysis[Stock],stock_analysis[Beta_Monthly])</f>
        <v>1.2964851803181701</v>
      </c>
      <c r="L121" s="3">
        <f>G121+H121*I121</f>
        <v>0.12586901827332725</v>
      </c>
      <c r="M121" s="3">
        <f>J121*H121+G121</f>
        <v>0.15107252120127204</v>
      </c>
      <c r="N121" s="3">
        <f>K121*H121+G121</f>
        <v>0.13450617493064029</v>
      </c>
      <c r="O121" s="2">
        <f>_xlfn.XLOOKUP($B121,stock_analysis[Stock],stock_analysis[Interest_Coverage_Ratio])</f>
        <v>-1.3826836857191855</v>
      </c>
      <c r="P121" s="3" cm="1">
        <f t="array" ref="P12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21" s="3" t="str" cm="1">
        <f t="array" ref="Q12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21" s="3">
        <f>Table2[[#This Row],[Default Spread]]+Table2[[#This Row],[Risk Free Rate]]</f>
        <v>0.25669999999999998</v>
      </c>
      <c r="S121" s="2">
        <f>_xlfn.XLOOKUP($B121,stock_analysis[Stock],stock_analysis[Market_Cap_Cr])</f>
        <v>289.55568640000001</v>
      </c>
      <c r="T121" s="2">
        <f>_xlfn.XLOOKUP($B121,stock_analysis[Stock],stock_analysis[Total_Debt_Cr])</f>
        <v>327.3700096</v>
      </c>
      <c r="U121" s="3">
        <f>Table2[[#This Row],[Market Value of Equity]]/(Table2[[#This Row],[Market Value of Equity]]+Table2[[#This Row],[Market Value of Debt]])</f>
        <v>0.46935261130701872</v>
      </c>
      <c r="V121" s="3">
        <f>Table2[[#This Row],[Market Value of Debt]]/(Table2[[#This Row],[Market Value of Equity]]+Table2[[#This Row],[Market Value of Debt]])</f>
        <v>0.53064738869298123</v>
      </c>
      <c r="W121" s="32">
        <f>(Table2[[#This Row],[Cost of Equity (Daily Beta)]]*Table2[[#This Row],[Weight of Equity]])+(Table2[[#This Row],[Cost of Debt]]*Table2[[#This Row],[Weight of Debt]])</f>
        <v>0.19529413708672527</v>
      </c>
      <c r="X121" s="33">
        <f>(Table2[[#This Row],[Cost of Equity (Weekly Beta)]]*Table2[[#This Row],[Weight of Equity]])+(Table2[[#This Row],[Cost of Debt]]*Table2[[#This Row],[Weight of Debt]])</f>
        <v>0.20712346700004025</v>
      </c>
      <c r="Y121" s="34">
        <f>(Table2[[#This Row],[Cost of Equity (Monthly Beta)]]*Table2[[#This Row],[Weight of Equity]])+(Table2[[#This Row],[Cost of Debt]]*Table2[[#This Row],[Weight of Debt]])</f>
        <v>0.19934800911810296</v>
      </c>
      <c r="Z121" t="b">
        <f>IF(Table2[[#This Row],[Sector]]="Financial Services",TRUE,FALSE)</f>
        <v>0</v>
      </c>
      <c r="AA121" t="b">
        <f>IF(Table2[[#This Row],[Market Capitalisation In(Cr)]]&gt;25000,TRUE,FALSE)</f>
        <v>0</v>
      </c>
    </row>
    <row r="122" spans="2:27" ht="14" customHeight="1">
      <c r="B122" s="37" t="s">
        <v>2230</v>
      </c>
      <c r="C122" s="38" t="str">
        <f>_xlfn.XLOOKUP(B122,stock_analysis[Stock],stock_analysis[Company_Name])</f>
        <v>Madhav Copper Limited</v>
      </c>
      <c r="D122" s="37" t="str">
        <f>_xlfn.XLOOKUP(B122,stock_analysis[Stock],stock_analysis[Sector])</f>
        <v>Basic Materials</v>
      </c>
      <c r="E122" s="37" t="str">
        <f>_xlfn.XLOOKUP($B122,stock_analysis[Stock],stock_analysis[Industry])</f>
        <v>Copper</v>
      </c>
      <c r="F122" s="2">
        <f>_xlfn.XLOOKUP($B122,stock_analysis[Stock],stock_analysis[Market_Cap_Cr])</f>
        <v>184.57103359999999</v>
      </c>
      <c r="G122" s="3">
        <f>Imputs!$C$2</f>
        <v>6.6699999999999995E-2</v>
      </c>
      <c r="H122" s="3">
        <f>Imputs!$C$3</f>
        <v>5.2299999999999999E-2</v>
      </c>
      <c r="I122" s="2">
        <f>_xlfn.XLOOKUP($B122,stock_analysis[Stock],stock_analysis[Beta_Daily])</f>
        <v>0.49252162960805179</v>
      </c>
      <c r="J122" s="2">
        <f>_xlfn.XLOOKUP($B122,stock_analysis[Stock],stock_analysis[Beta_Weekly])</f>
        <v>1.2430898702014526</v>
      </c>
      <c r="K122" s="2">
        <f>_xlfn.XLOOKUP($B122,stock_analysis[Stock],stock_analysis[Beta_Monthly])</f>
        <v>0.46346434712903728</v>
      </c>
      <c r="L122" s="3">
        <f>G122+H122*I122</f>
        <v>9.24588812285011E-2</v>
      </c>
      <c r="M122" s="3">
        <f>J122*H122+G122</f>
        <v>0.13171360021153597</v>
      </c>
      <c r="N122" s="3">
        <f>K122*H122+G122</f>
        <v>9.0939185354848642E-2</v>
      </c>
      <c r="O122" s="2">
        <f>_xlfn.XLOOKUP($B122,stock_analysis[Stock],stock_analysis[Interest_Coverage_Ratio])</f>
        <v>2.8717281742806047</v>
      </c>
      <c r="P122" s="3" cm="1">
        <f t="array" ref="P12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22" s="3" t="str" cm="1">
        <f t="array" ref="Q12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22" s="3">
        <f>Table2[[#This Row],[Default Spread]]+Table2[[#This Row],[Risk Free Rate]]</f>
        <v>9.4199999999999992E-2</v>
      </c>
      <c r="S122" s="2">
        <f>_xlfn.XLOOKUP($B122,stock_analysis[Stock],stock_analysis[Market_Cap_Cr])</f>
        <v>184.57103359999999</v>
      </c>
      <c r="T122" s="2">
        <f>_xlfn.XLOOKUP($B122,stock_analysis[Stock],stock_analysis[Total_Debt_Cr])</f>
        <v>52.391846399999999</v>
      </c>
      <c r="U122" s="3">
        <f>Table2[[#This Row],[Market Value of Equity]]/(Table2[[#This Row],[Market Value of Equity]]+Table2[[#This Row],[Market Value of Debt]])</f>
        <v>0.77890272771836666</v>
      </c>
      <c r="V122" s="3">
        <f>Table2[[#This Row],[Market Value of Debt]]/(Table2[[#This Row],[Market Value of Equity]]+Table2[[#This Row],[Market Value of Debt]])</f>
        <v>0.22109727228163331</v>
      </c>
      <c r="W122" s="32">
        <f>(Table2[[#This Row],[Cost of Equity (Daily Beta)]]*Table2[[#This Row],[Weight of Equity]])+(Table2[[#This Row],[Cost of Debt]]*Table2[[#This Row],[Weight of Debt]])</f>
        <v>9.2843837839597848E-2</v>
      </c>
      <c r="X122" s="33">
        <f>(Table2[[#This Row],[Cost of Equity (Weekly Beta)]]*Table2[[#This Row],[Weight of Equity]])+(Table2[[#This Row],[Cost of Debt]]*Table2[[#This Row],[Weight of Debt]])</f>
        <v>0.12341944553130166</v>
      </c>
      <c r="Y122" s="34">
        <f>(Table2[[#This Row],[Cost of Equity (Monthly Beta)]]*Table2[[#This Row],[Weight of Equity]])+(Table2[[#This Row],[Cost of Debt]]*Table2[[#This Row],[Weight of Debt]])</f>
        <v>9.1660142578307596E-2</v>
      </c>
      <c r="Z122" t="b">
        <f>IF(Table2[[#This Row],[Sector]]="Financial Services",TRUE,FALSE)</f>
        <v>0</v>
      </c>
      <c r="AA122" t="b">
        <f>IF(Table2[[#This Row],[Market Capitalisation In(Cr)]]&gt;25000,TRUE,FALSE)</f>
        <v>0</v>
      </c>
    </row>
    <row r="123" spans="2:27" ht="14" customHeight="1">
      <c r="B123" s="37" t="s">
        <v>3030</v>
      </c>
      <c r="C123" s="38" t="str">
        <f>_xlfn.XLOOKUP(B123,stock_analysis[Stock],stock_analysis[Company_Name])</f>
        <v>Sagardeep Alloys Limited</v>
      </c>
      <c r="D123" s="37" t="str">
        <f>_xlfn.XLOOKUP(B123,stock_analysis[Stock],stock_analysis[Sector])</f>
        <v>Basic Materials</v>
      </c>
      <c r="E123" s="37" t="str">
        <f>_xlfn.XLOOKUP($B123,stock_analysis[Stock],stock_analysis[Industry])</f>
        <v>Copper</v>
      </c>
      <c r="F123" s="2">
        <f>_xlfn.XLOOKUP($B123,stock_analysis[Stock],stock_analysis[Market_Cap_Cr])</f>
        <v>42.285296000000002</v>
      </c>
      <c r="G123" s="3">
        <f>Imputs!$C$2</f>
        <v>6.6699999999999995E-2</v>
      </c>
      <c r="H123" s="3">
        <f>Imputs!$C$3</f>
        <v>5.2299999999999999E-2</v>
      </c>
      <c r="I123" s="2">
        <f>_xlfn.XLOOKUP($B123,stock_analysis[Stock],stock_analysis[Beta_Daily])</f>
        <v>0.68074623480840035</v>
      </c>
      <c r="J123" s="2">
        <f>_xlfn.XLOOKUP($B123,stock_analysis[Stock],stock_analysis[Beta_Weekly])</f>
        <v>0.53031494326975037</v>
      </c>
      <c r="K123" s="2">
        <f>_xlfn.XLOOKUP($B123,stock_analysis[Stock],stock_analysis[Beta_Monthly])</f>
        <v>-2.3355801243450901E-2</v>
      </c>
      <c r="L123" s="3">
        <f>G123+H123*I123</f>
        <v>0.10230302808047934</v>
      </c>
      <c r="M123" s="3">
        <f>J123*H123+G123</f>
        <v>9.4435471533007936E-2</v>
      </c>
      <c r="N123" s="3">
        <f>K123*H123+G123</f>
        <v>6.5478491594967519E-2</v>
      </c>
      <c r="O123" s="2">
        <f>_xlfn.XLOOKUP($B123,stock_analysis[Stock],stock_analysis[Interest_Coverage_Ratio])</f>
        <v>3.2326569545612212</v>
      </c>
      <c r="P123" s="3" cm="1">
        <f t="array" ref="P12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23" s="3" t="str" cm="1">
        <f t="array" ref="Q12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23" s="3">
        <f>Table2[[#This Row],[Default Spread]]+Table2[[#This Row],[Risk Free Rate]]</f>
        <v>8.5099999999999995E-2</v>
      </c>
      <c r="S123" s="2">
        <f>_xlfn.XLOOKUP($B123,stock_analysis[Stock],stock_analysis[Market_Cap_Cr])</f>
        <v>42.285296000000002</v>
      </c>
      <c r="T123" s="2">
        <f>_xlfn.XLOOKUP($B123,stock_analysis[Stock],stock_analysis[Total_Debt_Cr])</f>
        <v>12.190799999999999</v>
      </c>
      <c r="U123" s="3">
        <f>Table2[[#This Row],[Market Value of Equity]]/(Table2[[#This Row],[Market Value of Equity]]+Table2[[#This Row],[Market Value of Debt]])</f>
        <v>0.77621744406941351</v>
      </c>
      <c r="V123" s="3">
        <f>Table2[[#This Row],[Market Value of Debt]]/(Table2[[#This Row],[Market Value of Equity]]+Table2[[#This Row],[Market Value of Debt]])</f>
        <v>0.22378255593058652</v>
      </c>
      <c r="W123" s="32">
        <f>(Table2[[#This Row],[Cost of Equity (Daily Beta)]]*Table2[[#This Row],[Weight of Equity]])+(Table2[[#This Row],[Cost of Debt]]*Table2[[#This Row],[Weight of Debt]])</f>
        <v>9.8453290486884032E-2</v>
      </c>
      <c r="X123" s="33">
        <f>(Table2[[#This Row],[Cost of Equity (Weekly Beta)]]*Table2[[#This Row],[Weight of Equity]])+(Table2[[#This Row],[Cost of Debt]]*Table2[[#This Row],[Weight of Debt]])</f>
        <v>9.2346355852534201E-2</v>
      </c>
      <c r="Y123" s="34">
        <f>(Table2[[#This Row],[Cost of Equity (Monthly Beta)]]*Table2[[#This Row],[Weight of Equity]])+(Table2[[#This Row],[Cost of Debt]]*Table2[[#This Row],[Weight of Debt]])</f>
        <v>6.9869442897059181E-2</v>
      </c>
      <c r="Z123" t="b">
        <f>IF(Table2[[#This Row],[Sector]]="Financial Services",TRUE,FALSE)</f>
        <v>0</v>
      </c>
      <c r="AA123" t="b">
        <f>IF(Table2[[#This Row],[Market Capitalisation In(Cr)]]&gt;25000,TRUE,FALSE)</f>
        <v>0</v>
      </c>
    </row>
    <row r="124" spans="2:27" ht="14" customHeight="1">
      <c r="B124" s="37" t="s">
        <v>564</v>
      </c>
      <c r="C124" s="38" t="str">
        <f>_xlfn.XLOOKUP(B124,stock_analysis[Stock],stock_analysis[Company_Name])</f>
        <v>Bhagyanagar India Limited</v>
      </c>
      <c r="D124" s="37" t="str">
        <f>_xlfn.XLOOKUP(B124,stock_analysis[Stock],stock_analysis[Sector])</f>
        <v>Basic Materials</v>
      </c>
      <c r="E124" s="37" t="str">
        <f>_xlfn.XLOOKUP($B124,stock_analysis[Stock],stock_analysis[Industry])</f>
        <v>Copper</v>
      </c>
      <c r="F124" s="2">
        <f>_xlfn.XLOOKUP($B124,stock_analysis[Stock],stock_analysis[Market_Cap_Cr])</f>
        <v>509.48720639999999</v>
      </c>
      <c r="G124" s="3">
        <f>Imputs!$C$2</f>
        <v>6.6699999999999995E-2</v>
      </c>
      <c r="H124" s="3">
        <f>Imputs!$C$3</f>
        <v>5.2299999999999999E-2</v>
      </c>
      <c r="I124" s="2">
        <f>_xlfn.XLOOKUP($B124,stock_analysis[Stock],stock_analysis[Beta_Daily])</f>
        <v>1.0718654292830585</v>
      </c>
      <c r="J124" s="2">
        <f>_xlfn.XLOOKUP($B124,stock_analysis[Stock],stock_analysis[Beta_Weekly])</f>
        <v>1.1011313870820516</v>
      </c>
      <c r="K124" s="2">
        <f>_xlfn.XLOOKUP($B124,stock_analysis[Stock],stock_analysis[Beta_Monthly])</f>
        <v>1.308917533979308</v>
      </c>
      <c r="L124" s="3">
        <f>G124+H124*I124</f>
        <v>0.12275856195150395</v>
      </c>
      <c r="M124" s="3">
        <f>J124*H124+G124</f>
        <v>0.12428917154439129</v>
      </c>
      <c r="N124" s="3">
        <f>K124*H124+G124</f>
        <v>0.1351563870271178</v>
      </c>
      <c r="O124" s="2">
        <f>_xlfn.XLOOKUP($B124,stock_analysis[Stock],stock_analysis[Interest_Coverage_Ratio])</f>
        <v>2.1839966527621053</v>
      </c>
      <c r="P124" s="3" cm="1">
        <f t="array" ref="P12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24" s="3" t="str" cm="1">
        <f t="array" ref="Q12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24" s="3">
        <f>Table2[[#This Row],[Default Spread]]+Table2[[#This Row],[Risk Free Rate]]</f>
        <v>9.8799999999999999E-2</v>
      </c>
      <c r="S124" s="2">
        <f>_xlfn.XLOOKUP($B124,stock_analysis[Stock],stock_analysis[Market_Cap_Cr])</f>
        <v>509.48720639999999</v>
      </c>
      <c r="T124" s="2">
        <f>_xlfn.XLOOKUP($B124,stock_analysis[Stock],stock_analysis[Total_Debt_Cr])</f>
        <v>368.73118720000002</v>
      </c>
      <c r="U124" s="3">
        <f>Table2[[#This Row],[Market Value of Equity]]/(Table2[[#This Row],[Market Value of Equity]]+Table2[[#This Row],[Market Value of Debt]])</f>
        <v>0.58013725300321473</v>
      </c>
      <c r="V124" s="3">
        <f>Table2[[#This Row],[Market Value of Debt]]/(Table2[[#This Row],[Market Value of Equity]]+Table2[[#This Row],[Market Value of Debt]])</f>
        <v>0.41986274699678533</v>
      </c>
      <c r="W124" s="32">
        <f>(Table2[[#This Row],[Cost of Equity (Daily Beta)]]*Table2[[#This Row],[Weight of Equity]])+(Table2[[#This Row],[Cost of Debt]]*Table2[[#This Row],[Weight of Debt]])</f>
        <v>0.11269925431645285</v>
      </c>
      <c r="X124" s="33">
        <f>(Table2[[#This Row],[Cost of Equity (Weekly Beta)]]*Table2[[#This Row],[Weight of Equity]])+(Table2[[#This Row],[Cost of Debt]]*Table2[[#This Row],[Weight of Debt]])</f>
        <v>0.11358721796109088</v>
      </c>
      <c r="Y124" s="34">
        <f>(Table2[[#This Row],[Cost of Equity (Monthly Beta)]]*Table2[[#This Row],[Weight of Equity]])+(Table2[[#This Row],[Cost of Debt]]*Table2[[#This Row],[Weight of Debt]])</f>
        <v>0.11989169449903384</v>
      </c>
      <c r="Z124" t="b">
        <f>IF(Table2[[#This Row],[Sector]]="Financial Services",TRUE,FALSE)</f>
        <v>0</v>
      </c>
      <c r="AA124" t="b">
        <f>IF(Table2[[#This Row],[Market Capitalisation In(Cr)]]&gt;25000,TRUE,FALSE)</f>
        <v>0</v>
      </c>
    </row>
    <row r="125" spans="2:27" ht="14" customHeight="1">
      <c r="B125" s="37" t="s">
        <v>840</v>
      </c>
      <c r="C125" s="38" t="str">
        <f>_xlfn.XLOOKUP(B125,stock_analysis[Stock],stock_analysis[Company_Name])</f>
        <v>Cubex Tubings Limited</v>
      </c>
      <c r="D125" s="37" t="str">
        <f>_xlfn.XLOOKUP(B125,stock_analysis[Stock],stock_analysis[Sector])</f>
        <v>Basic Materials</v>
      </c>
      <c r="E125" s="37" t="str">
        <f>_xlfn.XLOOKUP($B125,stock_analysis[Stock],stock_analysis[Industry])</f>
        <v>Copper</v>
      </c>
      <c r="F125" s="2">
        <f>_xlfn.XLOOKUP($B125,stock_analysis[Stock],stock_analysis[Market_Cap_Cr])</f>
        <v>138.50745599999999</v>
      </c>
      <c r="G125" s="3">
        <f>Imputs!$C$2</f>
        <v>6.6699999999999995E-2</v>
      </c>
      <c r="H125" s="3">
        <f>Imputs!$C$3</f>
        <v>5.2299999999999999E-2</v>
      </c>
      <c r="I125" s="2">
        <f>_xlfn.XLOOKUP($B125,stock_analysis[Stock],stock_analysis[Beta_Daily])</f>
        <v>1.1908050351310615</v>
      </c>
      <c r="J125" s="2">
        <f>_xlfn.XLOOKUP($B125,stock_analysis[Stock],stock_analysis[Beta_Weekly])</f>
        <v>0.82909277367316736</v>
      </c>
      <c r="K125" s="2">
        <f>_xlfn.XLOOKUP($B125,stock_analysis[Stock],stock_analysis[Beta_Monthly])</f>
        <v>0.59347855357396884</v>
      </c>
      <c r="L125" s="3">
        <f>G125+H125*I125</f>
        <v>0.12897910333735452</v>
      </c>
      <c r="M125" s="3">
        <f>J125*H125+G125</f>
        <v>0.11006155206310664</v>
      </c>
      <c r="N125" s="3">
        <f>K125*H125+G125</f>
        <v>9.7738928351918566E-2</v>
      </c>
      <c r="O125" s="2">
        <f>_xlfn.XLOOKUP($B125,stock_analysis[Stock],stock_analysis[Interest_Coverage_Ratio])</f>
        <v>4.259399709536873</v>
      </c>
      <c r="P125" s="3" cm="1">
        <f t="array" ref="P12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25" s="3" t="str" cm="1">
        <f t="array" ref="Q12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25" s="3">
        <f>Table2[[#This Row],[Default Spread]]+Table2[[#This Row],[Risk Free Rate]]</f>
        <v>7.7799999999999994E-2</v>
      </c>
      <c r="S125" s="2">
        <f>_xlfn.XLOOKUP($B125,stock_analysis[Stock],stock_analysis[Market_Cap_Cr])</f>
        <v>138.50745599999999</v>
      </c>
      <c r="T125" s="2">
        <f>_xlfn.XLOOKUP($B125,stock_analysis[Stock],stock_analysis[Total_Debt_Cr])</f>
        <v>41.624899200000002</v>
      </c>
      <c r="U125" s="3">
        <f>Table2[[#This Row],[Market Value of Equity]]/(Table2[[#This Row],[Market Value of Equity]]+Table2[[#This Row],[Market Value of Debt]])</f>
        <v>0.76892047431576571</v>
      </c>
      <c r="V125" s="3">
        <f>Table2[[#This Row],[Market Value of Debt]]/(Table2[[#This Row],[Market Value of Equity]]+Table2[[#This Row],[Market Value of Debt]])</f>
        <v>0.2310795256842342</v>
      </c>
      <c r="W125" s="32">
        <f>(Table2[[#This Row],[Cost of Equity (Daily Beta)]]*Table2[[#This Row],[Weight of Equity]])+(Table2[[#This Row],[Cost of Debt]]*Table2[[#This Row],[Weight of Debt]])</f>
        <v>0.11715266041321422</v>
      </c>
      <c r="X125" s="33">
        <f>(Table2[[#This Row],[Cost of Equity (Weekly Beta)]]*Table2[[#This Row],[Weight of Equity]])+(Table2[[#This Row],[Cost of Debt]]*Table2[[#This Row],[Weight of Debt]])</f>
        <v>0.10260656791452671</v>
      </c>
      <c r="Y125" s="34">
        <f>(Table2[[#This Row],[Cost of Equity (Monthly Beta)]]*Table2[[#This Row],[Weight of Equity]])+(Table2[[#This Row],[Cost of Debt]]*Table2[[#This Row],[Weight of Debt]])</f>
        <v>9.3131450245705294E-2</v>
      </c>
      <c r="Z125" t="b">
        <f>IF(Table2[[#This Row],[Sector]]="Financial Services",TRUE,FALSE)</f>
        <v>0</v>
      </c>
      <c r="AA125" t="b">
        <f>IF(Table2[[#This Row],[Market Capitalisation In(Cr)]]&gt;25000,TRUE,FALSE)</f>
        <v>0</v>
      </c>
    </row>
    <row r="126" spans="2:27" ht="14" customHeight="1">
      <c r="B126" s="37" t="s">
        <v>2842</v>
      </c>
      <c r="C126" s="38" t="str">
        <f>_xlfn.XLOOKUP(B126,stock_analysis[Stock],stock_analysis[Company_Name])</f>
        <v>Rajnandini Metal Limited</v>
      </c>
      <c r="D126" s="37" t="str">
        <f>_xlfn.XLOOKUP(B126,stock_analysis[Stock],stock_analysis[Sector])</f>
        <v>Basic Materials</v>
      </c>
      <c r="E126" s="37" t="str">
        <f>_xlfn.XLOOKUP($B126,stock_analysis[Stock],stock_analysis[Industry])</f>
        <v>Copper</v>
      </c>
      <c r="F126" s="2">
        <f>_xlfn.XLOOKUP($B126,stock_analysis[Stock],stock_analysis[Market_Cap_Cr])</f>
        <v>100.63872000000001</v>
      </c>
      <c r="G126" s="3">
        <f>Imputs!$C$2</f>
        <v>6.6699999999999995E-2</v>
      </c>
      <c r="H126" s="3">
        <f>Imputs!$C$3</f>
        <v>5.2299999999999999E-2</v>
      </c>
      <c r="I126" s="2">
        <f>_xlfn.XLOOKUP($B126,stock_analysis[Stock],stock_analysis[Beta_Daily])</f>
        <v>0.67339606050681389</v>
      </c>
      <c r="J126" s="2">
        <f>_xlfn.XLOOKUP($B126,stock_analysis[Stock],stock_analysis[Beta_Weekly])</f>
        <v>0.93748004975811183</v>
      </c>
      <c r="K126" s="2">
        <f>_xlfn.XLOOKUP($B126,stock_analysis[Stock],stock_analysis[Beta_Monthly])</f>
        <v>1.0243220409879523</v>
      </c>
      <c r="L126" s="3">
        <f>G126+H126*I126</f>
        <v>0.10191861396450635</v>
      </c>
      <c r="M126" s="3">
        <f>J126*H126+G126</f>
        <v>0.11573020660234924</v>
      </c>
      <c r="N126" s="3">
        <f>K126*H126+G126</f>
        <v>0.1202720427436699</v>
      </c>
      <c r="O126" s="2">
        <f>_xlfn.XLOOKUP($B126,stock_analysis[Stock],stock_analysis[Interest_Coverage_Ratio])</f>
        <v>0.79347000759301445</v>
      </c>
      <c r="P126" s="3" cm="1">
        <f t="array" ref="P12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126" s="3" t="str" cm="1">
        <f t="array" ref="Q12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126" s="3">
        <f>Table2[[#This Row],[Default Spread]]+Table2[[#This Row],[Risk Free Rate]]</f>
        <v>0.22670000000000001</v>
      </c>
      <c r="S126" s="2">
        <f>_xlfn.XLOOKUP($B126,stock_analysis[Stock],stock_analysis[Market_Cap_Cr])</f>
        <v>100.63872000000001</v>
      </c>
      <c r="T126" s="2">
        <f>_xlfn.XLOOKUP($B126,stock_analysis[Stock],stock_analysis[Total_Debt_Cr])</f>
        <v>15.39</v>
      </c>
      <c r="U126" s="3">
        <f>Table2[[#This Row],[Market Value of Equity]]/(Table2[[#This Row],[Market Value of Equity]]+Table2[[#This Row],[Market Value of Debt]])</f>
        <v>0.86736042593592344</v>
      </c>
      <c r="V126" s="3">
        <f>Table2[[#This Row],[Market Value of Debt]]/(Table2[[#This Row],[Market Value of Equity]]+Table2[[#This Row],[Market Value of Debt]])</f>
        <v>0.13263957406407656</v>
      </c>
      <c r="W126" s="32">
        <f>(Table2[[#This Row],[Cost of Equity (Daily Beta)]]*Table2[[#This Row],[Weight of Equity]])+(Table2[[#This Row],[Cost of Debt]]*Table2[[#This Row],[Weight of Debt]])</f>
        <v>0.11846956385937935</v>
      </c>
      <c r="X126" s="33">
        <f>(Table2[[#This Row],[Cost of Equity (Weekly Beta)]]*Table2[[#This Row],[Weight of Equity]])+(Table2[[#This Row],[Cost of Debt]]*Table2[[#This Row],[Weight of Debt]])</f>
        <v>0.13044919273259223</v>
      </c>
      <c r="Y126" s="34">
        <f>(Table2[[#This Row],[Cost of Equity (Monthly Beta)]]*Table2[[#This Row],[Weight of Equity]])+(Table2[[#This Row],[Cost of Debt]]*Table2[[#This Row],[Weight of Debt]])</f>
        <v>0.13438860166265928</v>
      </c>
      <c r="Z126" t="b">
        <f>IF(Table2[[#This Row],[Sector]]="Financial Services",TRUE,FALSE)</f>
        <v>0</v>
      </c>
      <c r="AA126" t="b">
        <f>IF(Table2[[#This Row],[Market Capitalisation In(Cr)]]&gt;25000,TRUE,FALSE)</f>
        <v>0</v>
      </c>
    </row>
    <row r="127" spans="2:27" ht="14" customHeight="1">
      <c r="B127" s="37" t="s">
        <v>1507</v>
      </c>
      <c r="C127" s="38" t="str">
        <f>_xlfn.XLOOKUP(B127,stock_analysis[Stock],stock_analysis[Company_Name])</f>
        <v>Hindustan Copper Limited</v>
      </c>
      <c r="D127" s="37" t="str">
        <f>_xlfn.XLOOKUP(B127,stock_analysis[Stock],stock_analysis[Sector])</f>
        <v>Basic Materials</v>
      </c>
      <c r="E127" s="37" t="str">
        <f>_xlfn.XLOOKUP($B127,stock_analysis[Stock],stock_analysis[Industry])</f>
        <v>Copper</v>
      </c>
      <c r="F127" s="2">
        <f>_xlfn.XLOOKUP($B127,stock_analysis[Stock],stock_analysis[Market_Cap_Cr])</f>
        <v>54096.8517632</v>
      </c>
      <c r="G127" s="3">
        <f>Imputs!$C$2</f>
        <v>6.6699999999999995E-2</v>
      </c>
      <c r="H127" s="3">
        <f>Imputs!$C$3</f>
        <v>5.2299999999999999E-2</v>
      </c>
      <c r="I127" s="2">
        <f>_xlfn.XLOOKUP($B127,stock_analysis[Stock],stock_analysis[Beta_Daily])</f>
        <v>1.9168167833999683</v>
      </c>
      <c r="J127" s="2">
        <f>_xlfn.XLOOKUP($B127,stock_analysis[Stock],stock_analysis[Beta_Weekly])</f>
        <v>1.5325421960224741</v>
      </c>
      <c r="K127" s="2">
        <f>_xlfn.XLOOKUP($B127,stock_analysis[Stock],stock_analysis[Beta_Monthly])</f>
        <v>1.5358759555610295</v>
      </c>
      <c r="L127" s="3">
        <f>G127+H127*I127</f>
        <v>0.16694951777181832</v>
      </c>
      <c r="M127" s="3">
        <f>J127*H127+G127</f>
        <v>0.14685195685197538</v>
      </c>
      <c r="N127" s="3">
        <f>K127*H127+G127</f>
        <v>0.14702631247584186</v>
      </c>
      <c r="O127" s="2">
        <f>_xlfn.XLOOKUP($B127,stock_analysis[Stock],stock_analysis[Interest_Coverage_Ratio])</f>
        <v>302.5590100615135</v>
      </c>
      <c r="P127" s="3" cm="1">
        <f t="array" ref="P12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7" s="3" t="str" cm="1">
        <f t="array" ref="Q12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7" s="3">
        <f>Table2[[#This Row],[Default Spread]]+Table2[[#This Row],[Risk Free Rate]]</f>
        <v>7.0699999999999999E-2</v>
      </c>
      <c r="S127" s="2">
        <f>_xlfn.XLOOKUP($B127,stock_analysis[Stock],stock_analysis[Market_Cap_Cr])</f>
        <v>54096.8517632</v>
      </c>
      <c r="T127" s="2">
        <f>_xlfn.XLOOKUP($B127,stock_analysis[Stock],stock_analysis[Total_Debt_Cr])</f>
        <v>142.40999679999999</v>
      </c>
      <c r="U127" s="3">
        <f>Table2[[#This Row],[Market Value of Equity]]/(Table2[[#This Row],[Market Value of Equity]]+Table2[[#This Row],[Market Value of Debt]])</f>
        <v>0.9973744112257622</v>
      </c>
      <c r="V127" s="3">
        <f>Table2[[#This Row],[Market Value of Debt]]/(Table2[[#This Row],[Market Value of Equity]]+Table2[[#This Row],[Market Value of Debt]])</f>
        <v>2.6255887742377706E-3</v>
      </c>
      <c r="W127" s="32">
        <f>(Table2[[#This Row],[Cost of Equity (Daily Beta)]]*Table2[[#This Row],[Weight of Equity]])+(Table2[[#This Row],[Cost of Debt]]*Table2[[#This Row],[Weight of Debt]])</f>
        <v>0.16669680611843082</v>
      </c>
      <c r="X127" s="33">
        <f>(Table2[[#This Row],[Cost of Equity (Weekly Beta)]]*Table2[[#This Row],[Weight of Equity]])+(Table2[[#This Row],[Cost of Debt]]*Table2[[#This Row],[Weight of Debt]])</f>
        <v>0.14665201312892859</v>
      </c>
      <c r="Y127" s="34">
        <f>(Table2[[#This Row],[Cost of Equity (Monthly Beta)]]*Table2[[#This Row],[Weight of Equity]])+(Table2[[#This Row],[Cost of Debt]]*Table2[[#This Row],[Weight of Debt]])</f>
        <v>0.14682591096662631</v>
      </c>
      <c r="Z127" t="b">
        <f>IF(Table2[[#This Row],[Sector]]="Financial Services",TRUE,FALSE)</f>
        <v>0</v>
      </c>
      <c r="AA127" t="b">
        <f>IF(Table2[[#This Row],[Market Capitalisation In(Cr)]]&gt;25000,TRUE,FALSE)</f>
        <v>1</v>
      </c>
    </row>
    <row r="128" spans="2:27" ht="14" customHeight="1">
      <c r="B128" s="37" t="s">
        <v>3906</v>
      </c>
      <c r="C128" s="38" t="str">
        <f>_xlfn.XLOOKUP(B128,stock_analysis[Stock],stock_analysis[Company_Name])</f>
        <v>The Western India Plywoods Limited</v>
      </c>
      <c r="D128" s="37" t="str">
        <f>_xlfn.XLOOKUP(B128,stock_analysis[Stock],stock_analysis[Sector])</f>
        <v>Basic Materials</v>
      </c>
      <c r="E128" s="37" t="str">
        <f>_xlfn.XLOOKUP($B128,stock_analysis[Stock],stock_analysis[Industry])</f>
        <v>Lumber &amp; Wood Production</v>
      </c>
      <c r="F128" s="2">
        <f>_xlfn.XLOOKUP($B128,stock_analysis[Stock],stock_analysis[Market_Cap_Cr])</f>
        <v>125.1882624</v>
      </c>
      <c r="G128" s="3">
        <f>Imputs!$C$2</f>
        <v>6.6699999999999995E-2</v>
      </c>
      <c r="H128" s="3">
        <f>Imputs!$C$3</f>
        <v>5.2299999999999999E-2</v>
      </c>
      <c r="I128" s="2">
        <f>_xlfn.XLOOKUP($B128,stock_analysis[Stock],stock_analysis[Beta_Daily])</f>
        <v>0.16296210777007039</v>
      </c>
      <c r="J128" s="2">
        <f>_xlfn.XLOOKUP($B128,stock_analysis[Stock],stock_analysis[Beta_Weekly])</f>
        <v>0.7356355840497143</v>
      </c>
      <c r="K128" s="2">
        <f>_xlfn.XLOOKUP($B128,stock_analysis[Stock],stock_analysis[Beta_Monthly])</f>
        <v>0.33761578905968609</v>
      </c>
      <c r="L128" s="3">
        <f>G128+H128*I128</f>
        <v>7.522291823637467E-2</v>
      </c>
      <c r="M128" s="3">
        <f>J128*H128+G128</f>
        <v>0.10517374104580005</v>
      </c>
      <c r="N128" s="3">
        <f>K128*H128+G128</f>
        <v>8.4357305767821578E-2</v>
      </c>
      <c r="O128" s="2">
        <f>_xlfn.XLOOKUP($B128,stock_analysis[Stock],stock_analysis[Interest_Coverage_Ratio])</f>
        <v>5.1222685736988476</v>
      </c>
      <c r="P128" s="3" cm="1">
        <f t="array" ref="P12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28" s="3" t="str" cm="1">
        <f t="array" ref="Q12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28" s="3">
        <f>Table2[[#This Row],[Default Spread]]+Table2[[#This Row],[Risk Free Rate]]</f>
        <v>7.5600000000000001E-2</v>
      </c>
      <c r="S128" s="2">
        <f>_xlfn.XLOOKUP($B128,stock_analysis[Stock],stock_analysis[Market_Cap_Cr])</f>
        <v>125.1882624</v>
      </c>
      <c r="T128" s="2">
        <f>_xlfn.XLOOKUP($B128,stock_analysis[Stock],stock_analysis[Total_Debt_Cr])</f>
        <v>19.82</v>
      </c>
      <c r="U128" s="3">
        <f>Table2[[#This Row],[Market Value of Equity]]/(Table2[[#This Row],[Market Value of Equity]]+Table2[[#This Row],[Market Value of Debt]])</f>
        <v>0.86331813324314399</v>
      </c>
      <c r="V128" s="3">
        <f>Table2[[#This Row],[Market Value of Debt]]/(Table2[[#This Row],[Market Value of Equity]]+Table2[[#This Row],[Market Value of Debt]])</f>
        <v>0.13668186675685592</v>
      </c>
      <c r="W128" s="32">
        <f>(Table2[[#This Row],[Cost of Equity (Daily Beta)]]*Table2[[#This Row],[Weight of Equity]])+(Table2[[#This Row],[Cost of Debt]]*Table2[[#This Row],[Weight of Debt]])</f>
        <v>7.5274458475746944E-2</v>
      </c>
      <c r="X128" s="33">
        <f>(Table2[[#This Row],[Cost of Equity (Weekly Beta)]]*Table2[[#This Row],[Weight of Equity]])+(Table2[[#This Row],[Cost of Debt]]*Table2[[#This Row],[Weight of Debt]])</f>
        <v>0.10113154691267623</v>
      </c>
      <c r="Y128" s="34">
        <f>(Table2[[#This Row],[Cost of Equity (Monthly Beta)]]*Table2[[#This Row],[Weight of Equity]])+(Table2[[#This Row],[Cost of Debt]]*Table2[[#This Row],[Weight of Debt]])</f>
        <v>8.3160340867715135E-2</v>
      </c>
      <c r="Z128" t="b">
        <f>IF(Table2[[#This Row],[Sector]]="Financial Services",TRUE,FALSE)</f>
        <v>0</v>
      </c>
      <c r="AA128" t="b">
        <f>IF(Table2[[#This Row],[Market Capitalisation In(Cr)]]&gt;25000,TRUE,FALSE)</f>
        <v>0</v>
      </c>
    </row>
    <row r="129" spans="2:27" ht="14" customHeight="1">
      <c r="B129" s="37" t="s">
        <v>728</v>
      </c>
      <c r="C129" s="38" t="str">
        <f>_xlfn.XLOOKUP(B129,stock_analysis[Stock],stock_analysis[Company_Name])</f>
        <v>Century Plyboards (India) Limited</v>
      </c>
      <c r="D129" s="37" t="str">
        <f>_xlfn.XLOOKUP(B129,stock_analysis[Stock],stock_analysis[Sector])</f>
        <v>Basic Materials</v>
      </c>
      <c r="E129" s="37" t="str">
        <f>_xlfn.XLOOKUP($B129,stock_analysis[Stock],stock_analysis[Industry])</f>
        <v>Lumber &amp; Wood Production</v>
      </c>
      <c r="F129" s="2">
        <f>_xlfn.XLOOKUP($B129,stock_analysis[Stock],stock_analysis[Market_Cap_Cr])</f>
        <v>15622.094848000001</v>
      </c>
      <c r="G129" s="3">
        <f>Imputs!$C$2</f>
        <v>6.6699999999999995E-2</v>
      </c>
      <c r="H129" s="3">
        <f>Imputs!$C$3</f>
        <v>5.2299999999999999E-2</v>
      </c>
      <c r="I129" s="2">
        <f>_xlfn.XLOOKUP($B129,stock_analysis[Stock],stock_analysis[Beta_Daily])</f>
        <v>0.86994034556339039</v>
      </c>
      <c r="J129" s="2">
        <f>_xlfn.XLOOKUP($B129,stock_analysis[Stock],stock_analysis[Beta_Weekly])</f>
        <v>1.2436827238803572</v>
      </c>
      <c r="K129" s="2">
        <f>_xlfn.XLOOKUP($B129,stock_analysis[Stock],stock_analysis[Beta_Monthly])</f>
        <v>1.0301492857304506</v>
      </c>
      <c r="L129" s="3">
        <f>G129+H129*I129</f>
        <v>0.11219788007296531</v>
      </c>
      <c r="M129" s="3">
        <f>J129*H129+G129</f>
        <v>0.13174460645894268</v>
      </c>
      <c r="N129" s="3">
        <f>K129*H129+G129</f>
        <v>0.12057680764370257</v>
      </c>
      <c r="O129" s="2">
        <f>_xlfn.XLOOKUP($B129,stock_analysis[Stock],stock_analysis[Interest_Coverage_Ratio])</f>
        <v>5.1398237963072173</v>
      </c>
      <c r="P129" s="3" cm="1">
        <f t="array" ref="P12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29" s="3" t="str" cm="1">
        <f t="array" ref="Q12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29" s="3">
        <f>Table2[[#This Row],[Default Spread]]+Table2[[#This Row],[Risk Free Rate]]</f>
        <v>7.5600000000000001E-2</v>
      </c>
      <c r="S129" s="2">
        <f>_xlfn.XLOOKUP($B129,stock_analysis[Stock],stock_analysis[Market_Cap_Cr])</f>
        <v>15622.094848000001</v>
      </c>
      <c r="T129" s="2">
        <f>_xlfn.XLOOKUP($B129,stock_analysis[Stock],stock_analysis[Total_Debt_Cr])</f>
        <v>1643.2485376</v>
      </c>
      <c r="U129" s="3">
        <f>Table2[[#This Row],[Market Value of Equity]]/(Table2[[#This Row],[Market Value of Equity]]+Table2[[#This Row],[Market Value of Debt]])</f>
        <v>0.90482387167749379</v>
      </c>
      <c r="V129" s="3">
        <f>Table2[[#This Row],[Market Value of Debt]]/(Table2[[#This Row],[Market Value of Equity]]+Table2[[#This Row],[Market Value of Debt]])</f>
        <v>9.5176128322506243E-2</v>
      </c>
      <c r="W129" s="32">
        <f>(Table2[[#This Row],[Cost of Equity (Daily Beta)]]*Table2[[#This Row],[Weight of Equity]])+(Table2[[#This Row],[Cost of Debt]]*Table2[[#This Row],[Weight of Debt]])</f>
        <v>0.10871463554280908</v>
      </c>
      <c r="X129" s="33">
        <f>(Table2[[#This Row],[Cost of Equity (Weekly Beta)]]*Table2[[#This Row],[Weight of Equity]])+(Table2[[#This Row],[Cost of Debt]]*Table2[[#This Row],[Weight of Debt]])</f>
        <v>0.12640098018998974</v>
      </c>
      <c r="Y129" s="34">
        <f>(Table2[[#This Row],[Cost of Equity (Monthly Beta)]]*Table2[[#This Row],[Weight of Equity]])+(Table2[[#This Row],[Cost of Debt]]*Table2[[#This Row],[Weight of Debt]])</f>
        <v>0.11629608922786887</v>
      </c>
      <c r="Z129" t="b">
        <f>IF(Table2[[#This Row],[Sector]]="Financial Services",TRUE,FALSE)</f>
        <v>0</v>
      </c>
      <c r="AA129" t="b">
        <f>IF(Table2[[#This Row],[Market Capitalisation In(Cr)]]&gt;25000,TRUE,FALSE)</f>
        <v>0</v>
      </c>
    </row>
    <row r="130" spans="2:27" ht="14" customHeight="1">
      <c r="B130" s="37" t="s">
        <v>1373</v>
      </c>
      <c r="C130" s="38" t="str">
        <f>_xlfn.XLOOKUP(B130,stock_analysis[Stock],stock_analysis[Company_Name])</f>
        <v>Greenpanel Industries Limited</v>
      </c>
      <c r="D130" s="37" t="str">
        <f>_xlfn.XLOOKUP(B130,stock_analysis[Stock],stock_analysis[Sector])</f>
        <v>Basic Materials</v>
      </c>
      <c r="E130" s="37" t="str">
        <f>_xlfn.XLOOKUP($B130,stock_analysis[Stock],stock_analysis[Industry])</f>
        <v>Lumber &amp; Wood Production</v>
      </c>
      <c r="F130" s="2">
        <f>_xlfn.XLOOKUP($B130,stock_analysis[Stock],stock_analysis[Market_Cap_Cr])</f>
        <v>2407.1739391999999</v>
      </c>
      <c r="G130" s="3">
        <f>Imputs!$C$2</f>
        <v>6.6699999999999995E-2</v>
      </c>
      <c r="H130" s="3">
        <f>Imputs!$C$3</f>
        <v>5.2299999999999999E-2</v>
      </c>
      <c r="I130" s="2">
        <f>_xlfn.XLOOKUP($B130,stock_analysis[Stock],stock_analysis[Beta_Daily])</f>
        <v>1.0735697915723961</v>
      </c>
      <c r="J130" s="2">
        <f>_xlfn.XLOOKUP($B130,stock_analysis[Stock],stock_analysis[Beta_Weekly])</f>
        <v>1.4130996344478033</v>
      </c>
      <c r="K130" s="2">
        <f>_xlfn.XLOOKUP($B130,stock_analysis[Stock],stock_analysis[Beta_Monthly])</f>
        <v>1.1433292146755034</v>
      </c>
      <c r="L130" s="3">
        <f>G130+H130*I130</f>
        <v>0.12284770009923632</v>
      </c>
      <c r="M130" s="3">
        <f>J130*H130+G130</f>
        <v>0.14060511088162009</v>
      </c>
      <c r="N130" s="3">
        <f>K130*H130+G130</f>
        <v>0.12649611792752882</v>
      </c>
      <c r="O130" s="2">
        <f>_xlfn.XLOOKUP($B130,stock_analysis[Stock],stock_analysis[Interest_Coverage_Ratio])</f>
        <v>18.442500836960161</v>
      </c>
      <c r="P130" s="3" cm="1">
        <f t="array" ref="P13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0" s="3" t="str" cm="1">
        <f t="array" ref="Q13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0" s="3">
        <f>Table2[[#This Row],[Default Spread]]+Table2[[#This Row],[Risk Free Rate]]</f>
        <v>7.0699999999999999E-2</v>
      </c>
      <c r="S130" s="2">
        <f>_xlfn.XLOOKUP($B130,stock_analysis[Stock],stock_analysis[Market_Cap_Cr])</f>
        <v>2407.1739391999999</v>
      </c>
      <c r="T130" s="2">
        <f>_xlfn.XLOOKUP($B130,stock_analysis[Stock],stock_analysis[Total_Debt_Cr])</f>
        <v>415.2637952</v>
      </c>
      <c r="U130" s="3">
        <f>Table2[[#This Row],[Market Value of Equity]]/(Table2[[#This Row],[Market Value of Equity]]+Table2[[#This Row],[Market Value of Debt]])</f>
        <v>0.85287052035240818</v>
      </c>
      <c r="V130" s="3">
        <f>Table2[[#This Row],[Market Value of Debt]]/(Table2[[#This Row],[Market Value of Equity]]+Table2[[#This Row],[Market Value of Debt]])</f>
        <v>0.14712947964759185</v>
      </c>
      <c r="W130" s="32">
        <f>(Table2[[#This Row],[Cost of Equity (Daily Beta)]]*Table2[[#This Row],[Weight of Equity]])+(Table2[[#This Row],[Cost of Debt]]*Table2[[#This Row],[Weight of Debt]])</f>
        <v>0.115175236118817</v>
      </c>
      <c r="X130" s="33">
        <f>(Table2[[#This Row],[Cost of Equity (Weekly Beta)]]*Table2[[#This Row],[Weight of Equity]])+(Table2[[#This Row],[Cost of Debt]]*Table2[[#This Row],[Weight of Debt]])</f>
        <v>0.13032000829290011</v>
      </c>
      <c r="Y130" s="34">
        <f>(Table2[[#This Row],[Cost of Equity (Monthly Beta)]]*Table2[[#This Row],[Weight of Equity]])+(Table2[[#This Row],[Cost of Debt]]*Table2[[#This Row],[Weight of Debt]])</f>
        <v>0.11828686413049584</v>
      </c>
      <c r="Z130" t="b">
        <f>IF(Table2[[#This Row],[Sector]]="Financial Services",TRUE,FALSE)</f>
        <v>0</v>
      </c>
      <c r="AA130" t="b">
        <f>IF(Table2[[#This Row],[Market Capitalisation In(Cr)]]&gt;25000,TRUE,FALSE)</f>
        <v>0</v>
      </c>
    </row>
    <row r="131" spans="2:27" ht="14" customHeight="1">
      <c r="B131" s="37" t="s">
        <v>1375</v>
      </c>
      <c r="C131" s="38" t="str">
        <f>_xlfn.XLOOKUP(B131,stock_analysis[Stock],stock_analysis[Company_Name])</f>
        <v>Greenply Industries Limited</v>
      </c>
      <c r="D131" s="37" t="str">
        <f>_xlfn.XLOOKUP(B131,stock_analysis[Stock],stock_analysis[Sector])</f>
        <v>Basic Materials</v>
      </c>
      <c r="E131" s="37" t="str">
        <f>_xlfn.XLOOKUP($B131,stock_analysis[Stock],stock_analysis[Industry])</f>
        <v>Lumber &amp; Wood Production</v>
      </c>
      <c r="F131" s="2">
        <f>_xlfn.XLOOKUP($B131,stock_analysis[Stock],stock_analysis[Market_Cap_Cr])</f>
        <v>2513.8663424000001</v>
      </c>
      <c r="G131" s="3">
        <f>Imputs!$C$2</f>
        <v>6.6699999999999995E-2</v>
      </c>
      <c r="H131" s="3">
        <f>Imputs!$C$3</f>
        <v>5.2299999999999999E-2</v>
      </c>
      <c r="I131" s="2">
        <f>_xlfn.XLOOKUP($B131,stock_analysis[Stock],stock_analysis[Beta_Daily])</f>
        <v>1.15950337855407</v>
      </c>
      <c r="J131" s="2">
        <f>_xlfn.XLOOKUP($B131,stock_analysis[Stock],stock_analysis[Beta_Weekly])</f>
        <v>1.5046663675415983</v>
      </c>
      <c r="K131" s="2">
        <f>_xlfn.XLOOKUP($B131,stock_analysis[Stock],stock_analysis[Beta_Monthly])</f>
        <v>1.4524229879965316</v>
      </c>
      <c r="L131" s="3">
        <f>G131+H131*I131</f>
        <v>0.12734202669837785</v>
      </c>
      <c r="M131" s="3">
        <f>J131*H131+G131</f>
        <v>0.14539405102242559</v>
      </c>
      <c r="N131" s="3">
        <f>K131*H131+G131</f>
        <v>0.1426617222722186</v>
      </c>
      <c r="O131" s="2">
        <f>_xlfn.XLOOKUP($B131,stock_analysis[Stock],stock_analysis[Interest_Coverage_Ratio])</f>
        <v>4.0225294114607824</v>
      </c>
      <c r="P131" s="3" cm="1">
        <f t="array" ref="P13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31" s="3" t="str" cm="1">
        <f t="array" ref="Q13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31" s="3">
        <f>Table2[[#This Row],[Default Spread]]+Table2[[#This Row],[Risk Free Rate]]</f>
        <v>7.7799999999999994E-2</v>
      </c>
      <c r="S131" s="2">
        <f>_xlfn.XLOOKUP($B131,stock_analysis[Stock],stock_analysis[Market_Cap_Cr])</f>
        <v>2513.8663424000001</v>
      </c>
      <c r="T131" s="2">
        <f>_xlfn.XLOOKUP($B131,stock_analysis[Stock],stock_analysis[Total_Debt_Cr])</f>
        <v>542.29667840000002</v>
      </c>
      <c r="U131" s="3">
        <f>Table2[[#This Row],[Market Value of Equity]]/(Table2[[#This Row],[Market Value of Equity]]+Table2[[#This Row],[Market Value of Debt]])</f>
        <v>0.82255636407182064</v>
      </c>
      <c r="V131" s="3">
        <f>Table2[[#This Row],[Market Value of Debt]]/(Table2[[#This Row],[Market Value of Equity]]+Table2[[#This Row],[Market Value of Debt]])</f>
        <v>0.17744363592817936</v>
      </c>
      <c r="W131" s="32">
        <f>(Table2[[#This Row],[Cost of Equity (Daily Beta)]]*Table2[[#This Row],[Weight of Equity]])+(Table2[[#This Row],[Cost of Debt]]*Table2[[#This Row],[Weight of Debt]])</f>
        <v>0.11855110934976675</v>
      </c>
      <c r="X131" s="33">
        <f>(Table2[[#This Row],[Cost of Equity (Weekly Beta)]]*Table2[[#This Row],[Weight of Equity]])+(Table2[[#This Row],[Cost of Debt]]*Table2[[#This Row],[Weight of Debt]])</f>
        <v>0.13339991684189151</v>
      </c>
      <c r="Y131" s="34">
        <f>(Table2[[#This Row],[Cost of Equity (Monthly Beta)]]*Table2[[#This Row],[Weight of Equity]])+(Table2[[#This Row],[Cost of Debt]]*Table2[[#This Row],[Weight of Debt]])</f>
        <v>0.13115242243967234</v>
      </c>
      <c r="Z131" t="b">
        <f>IF(Table2[[#This Row],[Sector]]="Financial Services",TRUE,FALSE)</f>
        <v>0</v>
      </c>
      <c r="AA131" t="b">
        <f>IF(Table2[[#This Row],[Market Capitalisation In(Cr)]]&gt;25000,TRUE,FALSE)</f>
        <v>0</v>
      </c>
    </row>
    <row r="132" spans="2:27" ht="14" customHeight="1">
      <c r="B132" s="37" t="s">
        <v>318</v>
      </c>
      <c r="C132" s="38" t="str">
        <f>_xlfn.XLOOKUP(B132,stock_analysis[Stock],stock_analysis[Company_Name])</f>
        <v>Archidply Industries Limited</v>
      </c>
      <c r="D132" s="37" t="str">
        <f>_xlfn.XLOOKUP(B132,stock_analysis[Stock],stock_analysis[Sector])</f>
        <v>Basic Materials</v>
      </c>
      <c r="E132" s="37" t="str">
        <f>_xlfn.XLOOKUP($B132,stock_analysis[Stock],stock_analysis[Industry])</f>
        <v>Lumber &amp; Wood Production</v>
      </c>
      <c r="F132" s="2">
        <f>_xlfn.XLOOKUP($B132,stock_analysis[Stock],stock_analysis[Market_Cap_Cr])</f>
        <v>156.8832768</v>
      </c>
      <c r="G132" s="3">
        <f>Imputs!$C$2</f>
        <v>6.6699999999999995E-2</v>
      </c>
      <c r="H132" s="3">
        <f>Imputs!$C$3</f>
        <v>5.2299999999999999E-2</v>
      </c>
      <c r="I132" s="2">
        <f>_xlfn.XLOOKUP($B132,stock_analysis[Stock],stock_analysis[Beta_Daily])</f>
        <v>1.0364144527498351</v>
      </c>
      <c r="J132" s="2">
        <f>_xlfn.XLOOKUP($B132,stock_analysis[Stock],stock_analysis[Beta_Weekly])</f>
        <v>1.1076957324121246</v>
      </c>
      <c r="K132" s="2">
        <f>_xlfn.XLOOKUP($B132,stock_analysis[Stock],stock_analysis[Beta_Monthly])</f>
        <v>0.87873366627327798</v>
      </c>
      <c r="L132" s="3">
        <f>G132+H132*I132</f>
        <v>0.12090447587881636</v>
      </c>
      <c r="M132" s="3">
        <f>J132*H132+G132</f>
        <v>0.12463248680515411</v>
      </c>
      <c r="N132" s="3">
        <f>K132*H132+G132</f>
        <v>0.11265777074609243</v>
      </c>
      <c r="O132" s="2">
        <f>_xlfn.XLOOKUP($B132,stock_analysis[Stock],stock_analysis[Interest_Coverage_Ratio])</f>
        <v>0.53441131701659861</v>
      </c>
      <c r="P132" s="3" cm="1">
        <f t="array" ref="P13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132" s="3" t="str" cm="1">
        <f t="array" ref="Q13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132" s="3">
        <f>Table2[[#This Row],[Default Spread]]+Table2[[#This Row],[Risk Free Rate]]</f>
        <v>0.22670000000000001</v>
      </c>
      <c r="S132" s="2">
        <f>_xlfn.XLOOKUP($B132,stock_analysis[Stock],stock_analysis[Market_Cap_Cr])</f>
        <v>156.8832768</v>
      </c>
      <c r="T132" s="2">
        <f>_xlfn.XLOOKUP($B132,stock_analysis[Stock],stock_analysis[Total_Debt_Cr])</f>
        <v>190.90749439999999</v>
      </c>
      <c r="U132" s="3">
        <f>Table2[[#This Row],[Market Value of Equity]]/(Table2[[#This Row],[Market Value of Equity]]+Table2[[#This Row],[Market Value of Debt]])</f>
        <v>0.45108522074550095</v>
      </c>
      <c r="V132" s="3">
        <f>Table2[[#This Row],[Market Value of Debt]]/(Table2[[#This Row],[Market Value of Equity]]+Table2[[#This Row],[Market Value of Debt]])</f>
        <v>0.54891477925449905</v>
      </c>
      <c r="W132" s="32">
        <f>(Table2[[#This Row],[Cost of Equity (Daily Beta)]]*Table2[[#This Row],[Weight of Equity]])+(Table2[[#This Row],[Cost of Debt]]*Table2[[#This Row],[Weight of Debt]])</f>
        <v>0.17897720264790992</v>
      </c>
      <c r="X132" s="33">
        <f>(Table2[[#This Row],[Cost of Equity (Weekly Beta)]]*Table2[[#This Row],[Weight of Equity]])+(Table2[[#This Row],[Cost of Debt]]*Table2[[#This Row],[Weight of Debt]])</f>
        <v>0.18065885327955861</v>
      </c>
      <c r="Y132" s="34">
        <f>(Table2[[#This Row],[Cost of Equity (Monthly Beta)]]*Table2[[#This Row],[Weight of Equity]])+(Table2[[#This Row],[Cost of Debt]]*Table2[[#This Row],[Weight of Debt]])</f>
        <v>0.17525723584269209</v>
      </c>
      <c r="Z132" t="b">
        <f>IF(Table2[[#This Row],[Sector]]="Financial Services",TRUE,FALSE)</f>
        <v>0</v>
      </c>
      <c r="AA132" t="b">
        <f>IF(Table2[[#This Row],[Market Capitalisation In(Cr)]]&gt;25000,TRUE,FALSE)</f>
        <v>0</v>
      </c>
    </row>
    <row r="133" spans="2:27" ht="14" customHeight="1">
      <c r="B133" s="37" t="s">
        <v>1757</v>
      </c>
      <c r="C133" s="38" t="str">
        <f>_xlfn.XLOOKUP(B133,stock_analysis[Stock],stock_analysis[Company_Name])</f>
        <v>Jain Resource Recycling Limited</v>
      </c>
      <c r="D133" s="37" t="str">
        <f>_xlfn.XLOOKUP(B133,stock_analysis[Stock],stock_analysis[Sector])</f>
        <v>Basic Materials</v>
      </c>
      <c r="E133" s="37" t="str">
        <f>_xlfn.XLOOKUP($B133,stock_analysis[Stock],stock_analysis[Industry])</f>
        <v>Other Industrial Metals &amp; Mining</v>
      </c>
      <c r="F133" s="2">
        <f>_xlfn.XLOOKUP($B133,stock_analysis[Stock],stock_analysis[Market_Cap_Cr])</f>
        <v>13837.9411456</v>
      </c>
      <c r="G133" s="3">
        <f>Imputs!$C$2</f>
        <v>6.6699999999999995E-2</v>
      </c>
      <c r="H133" s="3">
        <f>Imputs!$C$3</f>
        <v>5.2299999999999999E-2</v>
      </c>
      <c r="I133" s="2">
        <f>_xlfn.XLOOKUP($B133,stock_analysis[Stock],stock_analysis[Beta_Daily])</f>
        <v>0.78616311147957862</v>
      </c>
      <c r="J133" s="2">
        <f>_xlfn.XLOOKUP($B133,stock_analysis[Stock],stock_analysis[Beta_Weekly])</f>
        <v>1.2592660013031014</v>
      </c>
      <c r="K133" s="2">
        <f>_xlfn.XLOOKUP($B133,stock_analysis[Stock],stock_analysis[Beta_Monthly])</f>
        <v>0.72399193237073656</v>
      </c>
      <c r="L133" s="3">
        <f>G133+H133*I133</f>
        <v>0.10781633073038197</v>
      </c>
      <c r="M133" s="3">
        <f>J133*H133+G133</f>
        <v>0.13255961186815218</v>
      </c>
      <c r="N133" s="3">
        <f>K133*H133+G133</f>
        <v>0.10456477806298951</v>
      </c>
      <c r="O133" s="2">
        <f>_xlfn.XLOOKUP($B133,stock_analysis[Stock],stock_analysis[Interest_Coverage_Ratio])</f>
        <v>5.0523248852524443</v>
      </c>
      <c r="P133" s="3" cm="1">
        <f t="array" ref="P13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33" s="3" t="str" cm="1">
        <f t="array" ref="Q13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33" s="3">
        <f>Table2[[#This Row],[Default Spread]]+Table2[[#This Row],[Risk Free Rate]]</f>
        <v>7.5600000000000001E-2</v>
      </c>
      <c r="S133" s="2">
        <f>_xlfn.XLOOKUP($B133,stock_analysis[Stock],stock_analysis[Market_Cap_Cr])</f>
        <v>13837.9411456</v>
      </c>
      <c r="T133" s="2">
        <f>_xlfn.XLOOKUP($B133,stock_analysis[Stock],stock_analysis[Total_Debt_Cr])</f>
        <v>1293.5709695999999</v>
      </c>
      <c r="U133" s="3">
        <f>Table2[[#This Row],[Market Value of Equity]]/(Table2[[#This Row],[Market Value of Equity]]+Table2[[#This Row],[Market Value of Debt]])</f>
        <v>0.9145114539940411</v>
      </c>
      <c r="V133" s="3">
        <f>Table2[[#This Row],[Market Value of Debt]]/(Table2[[#This Row],[Market Value of Equity]]+Table2[[#This Row],[Market Value of Debt]])</f>
        <v>8.5488546005958926E-2</v>
      </c>
      <c r="W133" s="32">
        <f>(Table2[[#This Row],[Cost of Equity (Daily Beta)]]*Table2[[#This Row],[Weight of Equity]])+(Table2[[#This Row],[Cost of Debt]]*Table2[[#This Row],[Weight of Debt]])</f>
        <v>0.10506220345859453</v>
      </c>
      <c r="X133" s="33">
        <f>(Table2[[#This Row],[Cost of Equity (Weekly Beta)]]*Table2[[#This Row],[Weight of Equity]])+(Table2[[#This Row],[Cost of Debt]]*Table2[[#This Row],[Weight of Debt]])</f>
        <v>0.12769021746848008</v>
      </c>
      <c r="Y133" s="34">
        <f>(Table2[[#This Row],[Cost of Equity (Monthly Beta)]]*Table2[[#This Row],[Weight of Equity]])+(Table2[[#This Row],[Cost of Debt]]*Table2[[#This Row],[Weight of Debt]])</f>
        <v>0.10208862130099926</v>
      </c>
      <c r="Z133" t="b">
        <f>IF(Table2[[#This Row],[Sector]]="Financial Services",TRUE,FALSE)</f>
        <v>0</v>
      </c>
      <c r="AA133" t="b">
        <f>IF(Table2[[#This Row],[Market Capitalisation In(Cr)]]&gt;25000,TRUE,FALSE)</f>
        <v>0</v>
      </c>
    </row>
    <row r="134" spans="2:27" ht="14" customHeight="1">
      <c r="B134" s="37" t="s">
        <v>142</v>
      </c>
      <c r="C134" s="38" t="str">
        <f>_xlfn.XLOOKUP(B134,stock_analysis[Stock],stock_analysis[Company_Name])</f>
        <v>20 Microns Limited</v>
      </c>
      <c r="D134" s="37" t="str">
        <f>_xlfn.XLOOKUP($B134,stock_analysis[Stock],stock_analysis[Sector])</f>
        <v>Basic Materials</v>
      </c>
      <c r="E134" s="37" t="str">
        <f>_xlfn.XLOOKUP($B134,stock_analysis[Stock],stock_analysis[Industry])</f>
        <v>Other Industrial Metals &amp; Mining</v>
      </c>
      <c r="F134" s="2">
        <f>_xlfn.XLOOKUP($B134,stock_analysis[Stock],stock_analysis[Market_Cap_Cr])</f>
        <v>589.3353472</v>
      </c>
      <c r="G134" s="3">
        <f>Imputs!$C$2</f>
        <v>6.6699999999999995E-2</v>
      </c>
      <c r="H134" s="3">
        <f>Imputs!$C$3</f>
        <v>5.2299999999999999E-2</v>
      </c>
      <c r="I134" s="2">
        <f>_xlfn.XLOOKUP($B134,stock_analysis[Stock],stock_analysis[Beta_Daily])</f>
        <v>1.1950362739508755</v>
      </c>
      <c r="J134" s="2">
        <f>_xlfn.XLOOKUP($B134,stock_analysis[Stock],stock_analysis[Beta_Weekly])</f>
        <v>1.3751500320098209</v>
      </c>
      <c r="K134" s="2">
        <f>_xlfn.XLOOKUP($B134,stock_analysis[Stock],stock_analysis[Beta_Monthly])</f>
        <v>8.214817224981207</v>
      </c>
      <c r="L134" s="3">
        <f>G134+H134*I134</f>
        <v>0.12920039712763079</v>
      </c>
      <c r="M134" s="3">
        <f>J134*H134+G134</f>
        <v>0.13862034667411363</v>
      </c>
      <c r="N134" s="3">
        <f>K134*H134+G134</f>
        <v>0.49633494086651708</v>
      </c>
      <c r="O134" s="2">
        <f>_xlfn.XLOOKUP($B134,stock_analysis[Stock],stock_analysis[Interest_Coverage_Ratio])</f>
        <v>8.302805520968553</v>
      </c>
      <c r="P134" s="3" cm="1">
        <f t="array" ref="P13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34" s="3" t="str" cm="1">
        <f t="array" ref="Q13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34" s="3">
        <f>Table2[[#This Row],[Default Spread]]+Table2[[#This Row],[Risk Free Rate]]</f>
        <v>7.3700000000000002E-2</v>
      </c>
      <c r="S134" s="2">
        <f>_xlfn.XLOOKUP($B134,stock_analysis[Stock],stock_analysis[Market_Cap_Cr])</f>
        <v>589.3353472</v>
      </c>
      <c r="T134" s="2">
        <f>_xlfn.XLOOKUP($B134,stock_analysis[Stock],stock_analysis[Total_Debt_Cr])</f>
        <v>163.36579839999999</v>
      </c>
      <c r="U134" s="3">
        <f>Table2[[#This Row],[Market Value of Equity]]/(Table2[[#This Row],[Market Value of Equity]]+Table2[[#This Row],[Market Value of Debt]])</f>
        <v>0.7829606087954385</v>
      </c>
      <c r="V134" s="3">
        <f>Table2[[#This Row],[Market Value of Debt]]/(Table2[[#This Row],[Market Value of Equity]]+Table2[[#This Row],[Market Value of Debt]])</f>
        <v>0.21703939120456148</v>
      </c>
      <c r="W134" s="32">
        <f>(Table2[[#This Row],[Cost of Equity (Daily Beta)]]*Table2[[#This Row],[Weight of Equity]])+(Table2[[#This Row],[Cost of Debt]]*Table2[[#This Row],[Weight of Debt]])</f>
        <v>0.11715462472343841</v>
      </c>
      <c r="X134" s="33">
        <f>(Table2[[#This Row],[Cost of Equity (Weekly Beta)]]*Table2[[#This Row],[Weight of Equity]])+(Table2[[#This Row],[Cost of Debt]]*Table2[[#This Row],[Weight of Debt]])</f>
        <v>0.12453007415517492</v>
      </c>
      <c r="Y134" s="34">
        <f>(Table2[[#This Row],[Cost of Equity (Monthly Beta)]]*Table2[[#This Row],[Weight of Equity]])+(Table2[[#This Row],[Cost of Debt]]*Table2[[#This Row],[Weight of Debt]])</f>
        <v>0.40460651059907238</v>
      </c>
      <c r="Z134" t="b">
        <f>IF(Table2[[#This Row],[Sector]]="Financial Services",TRUE,FALSE)</f>
        <v>0</v>
      </c>
      <c r="AA134" t="b">
        <f>IF(Table2[[#This Row],[Market Capitalisation In(Cr)]]&gt;25000,TRUE,FALSE)</f>
        <v>0</v>
      </c>
    </row>
    <row r="135" spans="2:27" ht="14" customHeight="1">
      <c r="B135" s="37" t="s">
        <v>1613</v>
      </c>
      <c r="C135" s="38" t="str">
        <f>_xlfn.XLOOKUP(B135,stock_analysis[Stock],stock_analysis[Company_Name])</f>
        <v>Indian Metals &amp; Ferro Alloys Limited</v>
      </c>
      <c r="D135" s="37" t="str">
        <f>_xlfn.XLOOKUP(B135,stock_analysis[Stock],stock_analysis[Sector])</f>
        <v>Basic Materials</v>
      </c>
      <c r="E135" s="37" t="str">
        <f>_xlfn.XLOOKUP($B135,stock_analysis[Stock],stock_analysis[Industry])</f>
        <v>Other Industrial Metals &amp; Mining</v>
      </c>
      <c r="F135" s="2">
        <f>_xlfn.XLOOKUP($B135,stock_analysis[Stock],stock_analysis[Market_Cap_Cr])</f>
        <v>6378.6467327999999</v>
      </c>
      <c r="G135" s="3">
        <f>Imputs!$C$2</f>
        <v>6.6699999999999995E-2</v>
      </c>
      <c r="H135" s="3">
        <f>Imputs!$C$3</f>
        <v>5.2299999999999999E-2</v>
      </c>
      <c r="I135" s="2">
        <f>_xlfn.XLOOKUP($B135,stock_analysis[Stock],stock_analysis[Beta_Daily])</f>
        <v>1.0561700575228423</v>
      </c>
      <c r="J135" s="2">
        <f>_xlfn.XLOOKUP($B135,stock_analysis[Stock],stock_analysis[Beta_Weekly])</f>
        <v>1.7206584383211243</v>
      </c>
      <c r="K135" s="2">
        <f>_xlfn.XLOOKUP($B135,stock_analysis[Stock],stock_analysis[Beta_Monthly])</f>
        <v>0.71569949598660476</v>
      </c>
      <c r="L135" s="3">
        <f>G135+H135*I135</f>
        <v>0.12193769400844465</v>
      </c>
      <c r="M135" s="3">
        <f>J135*H135+G135</f>
        <v>0.1566904363241948</v>
      </c>
      <c r="N135" s="3">
        <f>K135*H135+G135</f>
        <v>0.10413108364009943</v>
      </c>
      <c r="O135" s="2">
        <f>_xlfn.XLOOKUP($B135,stock_analysis[Stock],stock_analysis[Interest_Coverage_Ratio])</f>
        <v>23.323491098567089</v>
      </c>
      <c r="P135" s="3" cm="1">
        <f t="array" ref="P13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5" s="3" t="str" cm="1">
        <f t="array" ref="Q13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5" s="3">
        <f>Table2[[#This Row],[Default Spread]]+Table2[[#This Row],[Risk Free Rate]]</f>
        <v>7.0699999999999999E-2</v>
      </c>
      <c r="S135" s="2">
        <f>_xlfn.XLOOKUP($B135,stock_analysis[Stock],stock_analysis[Market_Cap_Cr])</f>
        <v>6378.6467327999999</v>
      </c>
      <c r="T135" s="2">
        <f>_xlfn.XLOOKUP($B135,stock_analysis[Stock],stock_analysis[Total_Debt_Cr])</f>
        <v>435.32001279999997</v>
      </c>
      <c r="U135" s="3">
        <f>Table2[[#This Row],[Market Value of Equity]]/(Table2[[#This Row],[Market Value of Equity]]+Table2[[#This Row],[Market Value of Debt]])</f>
        <v>0.93611356951791702</v>
      </c>
      <c r="V135" s="3">
        <f>Table2[[#This Row],[Market Value of Debt]]/(Table2[[#This Row],[Market Value of Equity]]+Table2[[#This Row],[Market Value of Debt]])</f>
        <v>6.3886430482083034E-2</v>
      </c>
      <c r="W135" s="32">
        <f>(Table2[[#This Row],[Cost of Equity (Daily Beta)]]*Table2[[#This Row],[Weight of Equity]])+(Table2[[#This Row],[Cost of Debt]]*Table2[[#This Row],[Weight of Debt]])</f>
        <v>0.1186643006321119</v>
      </c>
      <c r="X135" s="33">
        <f>(Table2[[#This Row],[Cost of Equity (Weekly Beta)]]*Table2[[#This Row],[Weight of Equity]])+(Table2[[#This Row],[Cost of Debt]]*Table2[[#This Row],[Weight of Debt]])</f>
        <v>0.15119681429184514</v>
      </c>
      <c r="Y135" s="34">
        <f>(Table2[[#This Row],[Cost of Equity (Monthly Beta)]]*Table2[[#This Row],[Weight of Equity]])+(Table2[[#This Row],[Cost of Debt]]*Table2[[#This Row],[Weight of Debt]])</f>
        <v>0.10199529103918552</v>
      </c>
      <c r="Z135" t="b">
        <f>IF(Table2[[#This Row],[Sector]]="Financial Services",TRUE,FALSE)</f>
        <v>0</v>
      </c>
      <c r="AA135" t="b">
        <f>IF(Table2[[#This Row],[Market Capitalisation In(Cr)]]&gt;25000,TRUE,FALSE)</f>
        <v>0</v>
      </c>
    </row>
    <row r="136" spans="2:27" ht="14" customHeight="1">
      <c r="B136" s="37" t="s">
        <v>3764</v>
      </c>
      <c r="C136" s="38" t="str">
        <f>_xlfn.XLOOKUP(B136,stock_analysis[Stock],stock_analysis[Company_Name])</f>
        <v>Vedanta Limited</v>
      </c>
      <c r="D136" s="37" t="str">
        <f>_xlfn.XLOOKUP(B136,stock_analysis[Stock],stock_analysis[Sector])</f>
        <v>Basic Materials</v>
      </c>
      <c r="E136" s="37" t="str">
        <f>_xlfn.XLOOKUP($B136,stock_analysis[Stock],stock_analysis[Industry])</f>
        <v>Other Industrial Metals &amp; Mining</v>
      </c>
      <c r="F136" s="2">
        <f>_xlfn.XLOOKUP($B136,stock_analysis[Stock],stock_analysis[Market_Cap_Cr])</f>
        <v>281114.70591999998</v>
      </c>
      <c r="G136" s="3">
        <f>Imputs!$C$2</f>
        <v>6.6699999999999995E-2</v>
      </c>
      <c r="H136" s="3">
        <f>Imputs!$C$3</f>
        <v>5.2299999999999999E-2</v>
      </c>
      <c r="I136" s="2">
        <f>_xlfn.XLOOKUP($B136,stock_analysis[Stock],stock_analysis[Beta_Daily])</f>
        <v>1.3951658128267179</v>
      </c>
      <c r="J136" s="2">
        <f>_xlfn.XLOOKUP($B136,stock_analysis[Stock],stock_analysis[Beta_Weekly])</f>
        <v>1.4937794227572816</v>
      </c>
      <c r="K136" s="2">
        <f>_xlfn.XLOOKUP($B136,stock_analysis[Stock],stock_analysis[Beta_Monthly])</f>
        <v>0.94049145985059157</v>
      </c>
      <c r="L136" s="3">
        <f>G136+H136*I136</f>
        <v>0.13966717201083734</v>
      </c>
      <c r="M136" s="3">
        <f>J136*H136+G136</f>
        <v>0.14482466381020581</v>
      </c>
      <c r="N136" s="3">
        <f>K136*H136+G136</f>
        <v>0.11588770335018593</v>
      </c>
      <c r="O136" s="2">
        <f>_xlfn.XLOOKUP($B136,stock_analysis[Stock],stock_analysis[Interest_Coverage_Ratio])</f>
        <v>4.0280531771068047</v>
      </c>
      <c r="P136" s="3" cm="1">
        <f t="array" ref="P13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36" s="3" t="str" cm="1">
        <f t="array" ref="Q13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36" s="3">
        <f>Table2[[#This Row],[Default Spread]]+Table2[[#This Row],[Risk Free Rate]]</f>
        <v>7.5600000000000001E-2</v>
      </c>
      <c r="S136" s="2">
        <f>_xlfn.XLOOKUP($B136,stock_analysis[Stock],stock_analysis[Market_Cap_Cr])</f>
        <v>281114.70591999998</v>
      </c>
      <c r="T136" s="2">
        <f>_xlfn.XLOOKUP($B136,stock_analysis[Stock],stock_analysis[Total_Debt_Cr])</f>
        <v>103143.00129280001</v>
      </c>
      <c r="U136" s="3">
        <f>Table2[[#This Row],[Market Value of Equity]]/(Table2[[#This Row],[Market Value of Equity]]+Table2[[#This Row],[Market Value of Debt]])</f>
        <v>0.73157857511578828</v>
      </c>
      <c r="V136" s="3">
        <f>Table2[[#This Row],[Market Value of Debt]]/(Table2[[#This Row],[Market Value of Equity]]+Table2[[#This Row],[Market Value of Debt]])</f>
        <v>0.26842142488421172</v>
      </c>
      <c r="W136" s="32">
        <f>(Table2[[#This Row],[Cost of Equity (Daily Beta)]]*Table2[[#This Row],[Weight of Equity]])+(Table2[[#This Row],[Cost of Debt]]*Table2[[#This Row],[Weight of Debt]])</f>
        <v>0.1224701704113865</v>
      </c>
      <c r="X136" s="33">
        <f>(Table2[[#This Row],[Cost of Equity (Weekly Beta)]]*Table2[[#This Row],[Weight of Equity]])+(Table2[[#This Row],[Cost of Debt]]*Table2[[#This Row],[Weight of Debt]])</f>
        <v>0.12624328091313985</v>
      </c>
      <c r="Y136" s="34">
        <f>(Table2[[#This Row],[Cost of Equity (Monthly Beta)]]*Table2[[#This Row],[Weight of Equity]])+(Table2[[#This Row],[Cost of Debt]]*Table2[[#This Row],[Weight of Debt]])</f>
        <v>0.1050736206116166</v>
      </c>
      <c r="Z136" t="b">
        <f>IF(Table2[[#This Row],[Sector]]="Financial Services",TRUE,FALSE)</f>
        <v>0</v>
      </c>
      <c r="AA136" t="b">
        <f>IF(Table2[[#This Row],[Market Capitalisation In(Cr)]]&gt;25000,TRUE,FALSE)</f>
        <v>1</v>
      </c>
    </row>
    <row r="137" spans="2:27" ht="14" customHeight="1">
      <c r="B137" s="37" t="s">
        <v>1517</v>
      </c>
      <c r="C137" s="38" t="str">
        <f>_xlfn.XLOOKUP(B137,stock_analysis[Stock],stock_analysis[Company_Name])</f>
        <v>Hindustan Zinc Limited</v>
      </c>
      <c r="D137" s="37" t="str">
        <f>_xlfn.XLOOKUP(B137,stock_analysis[Stock],stock_analysis[Sector])</f>
        <v>Basic Materials</v>
      </c>
      <c r="E137" s="37" t="str">
        <f>_xlfn.XLOOKUP($B137,stock_analysis[Stock],stock_analysis[Industry])</f>
        <v>Other Industrial Metals &amp; Mining</v>
      </c>
      <c r="F137" s="2">
        <f>_xlfn.XLOOKUP($B137,stock_analysis[Stock],stock_analysis[Market_Cap_Cr])</f>
        <v>252864.20725760001</v>
      </c>
      <c r="G137" s="3">
        <f>Imputs!$C$2</f>
        <v>6.6699999999999995E-2</v>
      </c>
      <c r="H137" s="3">
        <f>Imputs!$C$3</f>
        <v>5.2299999999999999E-2</v>
      </c>
      <c r="I137" s="2">
        <f>_xlfn.XLOOKUP($B137,stock_analysis[Stock],stock_analysis[Beta_Daily])</f>
        <v>1.2304810212205544</v>
      </c>
      <c r="J137" s="2">
        <f>_xlfn.XLOOKUP($B137,stock_analysis[Stock],stock_analysis[Beta_Weekly])</f>
        <v>1.2663747020241132</v>
      </c>
      <c r="K137" s="2">
        <f>_xlfn.XLOOKUP($B137,stock_analysis[Stock],stock_analysis[Beta_Monthly])</f>
        <v>0.60377139775331512</v>
      </c>
      <c r="L137" s="3">
        <f>G137+H137*I137</f>
        <v>0.131054157409835</v>
      </c>
      <c r="M137" s="3">
        <f>J137*H137+G137</f>
        <v>0.13293139691586112</v>
      </c>
      <c r="N137" s="3">
        <f>K137*H137+G137</f>
        <v>9.8277244102498384E-2</v>
      </c>
      <c r="O137" s="2">
        <f>_xlfn.XLOOKUP($B137,stock_analysis[Stock],stock_analysis[Interest_Coverage_Ratio])</f>
        <v>14.829591836734696</v>
      </c>
      <c r="P137" s="3" cm="1">
        <f t="array" ref="P13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7" s="3" t="str" cm="1">
        <f t="array" ref="Q13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7" s="3">
        <f>Table2[[#This Row],[Default Spread]]+Table2[[#This Row],[Risk Free Rate]]</f>
        <v>7.0699999999999999E-2</v>
      </c>
      <c r="S137" s="2">
        <f>_xlfn.XLOOKUP($B137,stock_analysis[Stock],stock_analysis[Market_Cap_Cr])</f>
        <v>252864.20725760001</v>
      </c>
      <c r="T137" s="2">
        <f>_xlfn.XLOOKUP($B137,stock_analysis[Stock],stock_analysis[Total_Debt_Cr])</f>
        <v>12077.000294400001</v>
      </c>
      <c r="U137" s="3">
        <f>Table2[[#This Row],[Market Value of Equity]]/(Table2[[#This Row],[Market Value of Equity]]+Table2[[#This Row],[Market Value of Debt]])</f>
        <v>0.95441630086165574</v>
      </c>
      <c r="V137" s="3">
        <f>Table2[[#This Row],[Market Value of Debt]]/(Table2[[#This Row],[Market Value of Equity]]+Table2[[#This Row],[Market Value of Debt]])</f>
        <v>4.55836991383443E-2</v>
      </c>
      <c r="W137" s="32">
        <f>(Table2[[#This Row],[Cost of Equity (Daily Beta)]]*Table2[[#This Row],[Weight of Equity]])+(Table2[[#This Row],[Cost of Debt]]*Table2[[#This Row],[Weight of Debt]])</f>
        <v>0.1283029916567168</v>
      </c>
      <c r="X137" s="33">
        <f>(Table2[[#This Row],[Cost of Equity (Weekly Beta)]]*Table2[[#This Row],[Weight of Equity]])+(Table2[[#This Row],[Cost of Debt]]*Table2[[#This Row],[Weight of Debt]])</f>
        <v>0.13009465964188963</v>
      </c>
      <c r="Y137" s="34">
        <f>(Table2[[#This Row],[Cost of Equity (Monthly Beta)]]*Table2[[#This Row],[Weight of Equity]])+(Table2[[#This Row],[Cost of Debt]]*Table2[[#This Row],[Weight of Debt]])</f>
        <v>9.7020171304265435E-2</v>
      </c>
      <c r="Z137" t="b">
        <f>IF(Table2[[#This Row],[Sector]]="Financial Services",TRUE,FALSE)</f>
        <v>0</v>
      </c>
      <c r="AA137" t="b">
        <f>IF(Table2[[#This Row],[Market Capitalisation In(Cr)]]&gt;25000,TRUE,FALSE)</f>
        <v>1</v>
      </c>
    </row>
    <row r="138" spans="2:27" ht="14" customHeight="1">
      <c r="B138" s="37" t="s">
        <v>358</v>
      </c>
      <c r="C138" s="38" t="str">
        <f>_xlfn.XLOOKUP(B138,stock_analysis[Stock],stock_analysis[Company_Name])</f>
        <v>Ashapura Minechem Limited</v>
      </c>
      <c r="D138" s="37" t="str">
        <f>_xlfn.XLOOKUP(B138,stock_analysis[Stock],stock_analysis[Sector])</f>
        <v>Basic Materials</v>
      </c>
      <c r="E138" s="37" t="str">
        <f>_xlfn.XLOOKUP($B138,stock_analysis[Stock],stock_analysis[Industry])</f>
        <v>Other Industrial Metals &amp; Mining</v>
      </c>
      <c r="F138" s="2">
        <f>_xlfn.XLOOKUP($B138,stock_analysis[Stock],stock_analysis[Market_Cap_Cr])</f>
        <v>4876.1294847999998</v>
      </c>
      <c r="G138" s="3">
        <f>Imputs!$C$2</f>
        <v>6.6699999999999995E-2</v>
      </c>
      <c r="H138" s="3">
        <f>Imputs!$C$3</f>
        <v>5.2299999999999999E-2</v>
      </c>
      <c r="I138" s="2">
        <f>_xlfn.XLOOKUP($B138,stock_analysis[Stock],stock_analysis[Beta_Daily])</f>
        <v>1.4499822061435208</v>
      </c>
      <c r="J138" s="2">
        <f>_xlfn.XLOOKUP($B138,stock_analysis[Stock],stock_analysis[Beta_Weekly])</f>
        <v>1.6075562635145937</v>
      </c>
      <c r="K138" s="2">
        <f>_xlfn.XLOOKUP($B138,stock_analysis[Stock],stock_analysis[Beta_Monthly])</f>
        <v>1.072891380730014</v>
      </c>
      <c r="L138" s="3">
        <f>G138+H138*I138</f>
        <v>0.14253406938130614</v>
      </c>
      <c r="M138" s="3">
        <f>J138*H138+G138</f>
        <v>0.15077519258181324</v>
      </c>
      <c r="N138" s="3">
        <f>K138*H138+G138</f>
        <v>0.12281221921217972</v>
      </c>
      <c r="O138" s="2">
        <f>_xlfn.XLOOKUP($B138,stock_analysis[Stock],stock_analysis[Interest_Coverage_Ratio])</f>
        <v>4.4482170482936079</v>
      </c>
      <c r="P138" s="3" cm="1">
        <f t="array" ref="P13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38" s="3" t="str" cm="1">
        <f t="array" ref="Q13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38" s="3">
        <f>Table2[[#This Row],[Default Spread]]+Table2[[#This Row],[Risk Free Rate]]</f>
        <v>7.7799999999999994E-2</v>
      </c>
      <c r="S138" s="2">
        <f>_xlfn.XLOOKUP($B138,stock_analysis[Stock],stock_analysis[Market_Cap_Cr])</f>
        <v>4876.1294847999998</v>
      </c>
      <c r="T138" s="2">
        <f>_xlfn.XLOOKUP($B138,stock_analysis[Stock],stock_analysis[Total_Debt_Cr])</f>
        <v>1227.5500032</v>
      </c>
      <c r="U138" s="3">
        <f>Table2[[#This Row],[Market Value of Equity]]/(Table2[[#This Row],[Market Value of Equity]]+Table2[[#This Row],[Market Value of Debt]])</f>
        <v>0.79888360691065174</v>
      </c>
      <c r="V138" s="3">
        <f>Table2[[#This Row],[Market Value of Debt]]/(Table2[[#This Row],[Market Value of Equity]]+Table2[[#This Row],[Market Value of Debt]])</f>
        <v>0.20111639308934828</v>
      </c>
      <c r="W138" s="32">
        <f>(Table2[[#This Row],[Cost of Equity (Daily Beta)]]*Table2[[#This Row],[Weight of Equity]])+(Table2[[#This Row],[Cost of Debt]]*Table2[[#This Row],[Weight of Debt]])</f>
        <v>0.12951498683734222</v>
      </c>
      <c r="X138" s="33">
        <f>(Table2[[#This Row],[Cost of Equity (Weekly Beta)]]*Table2[[#This Row],[Weight of Equity]])+(Table2[[#This Row],[Cost of Debt]]*Table2[[#This Row],[Weight of Debt]])</f>
        <v>0.13609868506475839</v>
      </c>
      <c r="Y138" s="34">
        <f>(Table2[[#This Row],[Cost of Equity (Monthly Beta)]]*Table2[[#This Row],[Weight of Equity]])+(Table2[[#This Row],[Cost of Debt]]*Table2[[#This Row],[Weight of Debt]])</f>
        <v>0.11375952403927907</v>
      </c>
      <c r="Z138" t="b">
        <f>IF(Table2[[#This Row],[Sector]]="Financial Services",TRUE,FALSE)</f>
        <v>0</v>
      </c>
      <c r="AA138" t="b">
        <f>IF(Table2[[#This Row],[Market Capitalisation In(Cr)]]&gt;25000,TRUE,FALSE)</f>
        <v>0</v>
      </c>
    </row>
    <row r="139" spans="2:27" ht="14" customHeight="1">
      <c r="B139" s="37" t="s">
        <v>1783</v>
      </c>
      <c r="C139" s="38" t="str">
        <f>_xlfn.XLOOKUP(B139,stock_analysis[Stock],stock_analysis[Company_Name])</f>
        <v>J.G.Chemicals Limited</v>
      </c>
      <c r="D139" s="37" t="str">
        <f>_xlfn.XLOOKUP(B139,stock_analysis[Stock],stock_analysis[Sector])</f>
        <v>Basic Materials</v>
      </c>
      <c r="E139" s="37" t="str">
        <f>_xlfn.XLOOKUP($B139,stock_analysis[Stock],stock_analysis[Industry])</f>
        <v>Other Industrial Metals &amp; Mining</v>
      </c>
      <c r="F139" s="2">
        <f>_xlfn.XLOOKUP($B139,stock_analysis[Stock],stock_analysis[Market_Cap_Cr])</f>
        <v>1401.0976255999999</v>
      </c>
      <c r="G139" s="3">
        <f>Imputs!$C$2</f>
        <v>6.6699999999999995E-2</v>
      </c>
      <c r="H139" s="3">
        <f>Imputs!$C$3</f>
        <v>5.2299999999999999E-2</v>
      </c>
      <c r="I139" s="2">
        <f>_xlfn.XLOOKUP($B139,stock_analysis[Stock],stock_analysis[Beta_Daily])</f>
        <v>1.362837851285909</v>
      </c>
      <c r="J139" s="2">
        <f>_xlfn.XLOOKUP($B139,stock_analysis[Stock],stock_analysis[Beta_Weekly])</f>
        <v>1.2786031398635305</v>
      </c>
      <c r="K139" s="2">
        <f>_xlfn.XLOOKUP($B139,stock_analysis[Stock],stock_analysis[Beta_Monthly])</f>
        <v>1.6744236784603994</v>
      </c>
      <c r="L139" s="3">
        <f>G139+H139*I139</f>
        <v>0.13797641962225304</v>
      </c>
      <c r="M139" s="3">
        <f>J139*H139+G139</f>
        <v>0.13357094421486265</v>
      </c>
      <c r="N139" s="3">
        <f>K139*H139+G139</f>
        <v>0.15427235838347889</v>
      </c>
      <c r="O139" s="2">
        <f>_xlfn.XLOOKUP($B139,stock_analysis[Stock],stock_analysis[Interest_Coverage_Ratio])</f>
        <v>145.53376205787782</v>
      </c>
      <c r="P139" s="3" cm="1">
        <f t="array" ref="P13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9" s="3" t="str" cm="1">
        <f t="array" ref="Q13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9" s="3">
        <f>Table2[[#This Row],[Default Spread]]+Table2[[#This Row],[Risk Free Rate]]</f>
        <v>7.0699999999999999E-2</v>
      </c>
      <c r="S139" s="2">
        <f>_xlfn.XLOOKUP($B139,stock_analysis[Stock],stock_analysis[Market_Cap_Cr])</f>
        <v>1401.0976255999999</v>
      </c>
      <c r="T139" s="2">
        <f>_xlfn.XLOOKUP($B139,stock_analysis[Stock],stock_analysis[Total_Debt_Cr])</f>
        <v>5.1079999999999997</v>
      </c>
      <c r="U139" s="3">
        <f>Table2[[#This Row],[Market Value of Equity]]/(Table2[[#This Row],[Market Value of Equity]]+Table2[[#This Row],[Market Value of Debt]])</f>
        <v>0.99636752982137977</v>
      </c>
      <c r="V139" s="3">
        <f>Table2[[#This Row],[Market Value of Debt]]/(Table2[[#This Row],[Market Value of Equity]]+Table2[[#This Row],[Market Value of Debt]])</f>
        <v>3.6324701786202272E-3</v>
      </c>
      <c r="W139" s="32">
        <f>(Table2[[#This Row],[Cost of Equity (Daily Beta)]]*Table2[[#This Row],[Weight of Equity]])+(Table2[[#This Row],[Cost of Debt]]*Table2[[#This Row],[Weight of Debt]])</f>
        <v>0.13773204003425085</v>
      </c>
      <c r="X139" s="33">
        <f>(Table2[[#This Row],[Cost of Equity (Weekly Beta)]]*Table2[[#This Row],[Weight of Equity]])+(Table2[[#This Row],[Cost of Debt]]*Table2[[#This Row],[Weight of Debt]])</f>
        <v>0.13334256738490047</v>
      </c>
      <c r="Y139" s="34">
        <f>(Table2[[#This Row],[Cost of Equity (Monthly Beta)]]*Table2[[#This Row],[Weight of Equity]])+(Table2[[#This Row],[Cost of Debt]]*Table2[[#This Row],[Weight of Debt]])</f>
        <v>0.15396878428389393</v>
      </c>
      <c r="Z139" t="b">
        <f>IF(Table2[[#This Row],[Sector]]="Financial Services",TRUE,FALSE)</f>
        <v>0</v>
      </c>
      <c r="AA139" t="b">
        <f>IF(Table2[[#This Row],[Market Capitalisation In(Cr)]]&gt;25000,TRUE,FALSE)</f>
        <v>0</v>
      </c>
    </row>
    <row r="140" spans="2:27" ht="14" customHeight="1">
      <c r="B140" s="37" t="s">
        <v>2594</v>
      </c>
      <c r="C140" s="38" t="str">
        <f>_xlfn.XLOOKUP(B140,stock_analysis[Stock],stock_analysis[Company_Name])</f>
        <v>The Orissa Minerals Development Company Limited</v>
      </c>
      <c r="D140" s="37" t="str">
        <f>_xlfn.XLOOKUP(B140,stock_analysis[Stock],stock_analysis[Sector])</f>
        <v>Basic Materials</v>
      </c>
      <c r="E140" s="37" t="str">
        <f>_xlfn.XLOOKUP($B140,stock_analysis[Stock],stock_analysis[Industry])</f>
        <v>Other Industrial Metals &amp; Mining</v>
      </c>
      <c r="F140" s="2">
        <f>_xlfn.XLOOKUP($B140,stock_analysis[Stock],stock_analysis[Market_Cap_Cr])</f>
        <v>2309.2799488000001</v>
      </c>
      <c r="G140" s="3">
        <f>Imputs!$C$2</f>
        <v>6.6699999999999995E-2</v>
      </c>
      <c r="H140" s="3">
        <f>Imputs!$C$3</f>
        <v>5.2299999999999999E-2</v>
      </c>
      <c r="I140" s="2">
        <f>_xlfn.XLOOKUP($B140,stock_analysis[Stock],stock_analysis[Beta_Daily])</f>
        <v>1.4853050993534966</v>
      </c>
      <c r="J140" s="2">
        <f>_xlfn.XLOOKUP($B140,stock_analysis[Stock],stock_analysis[Beta_Weekly])</f>
        <v>1.7691724537417333</v>
      </c>
      <c r="K140" s="2">
        <f>_xlfn.XLOOKUP($B140,stock_analysis[Stock],stock_analysis[Beta_Monthly])</f>
        <v>1.5582964635834371</v>
      </c>
      <c r="L140" s="3">
        <f>G140+H140*I140</f>
        <v>0.14438145669618785</v>
      </c>
      <c r="M140" s="3">
        <f>J140*H140+G140</f>
        <v>0.15922771933069263</v>
      </c>
      <c r="N140" s="3">
        <f>K140*H140+G140</f>
        <v>0.14819890504541375</v>
      </c>
      <c r="O140" s="2">
        <f>_xlfn.XLOOKUP($B140,stock_analysis[Stock],stock_analysis[Interest_Coverage_Ratio])</f>
        <v>-1.1598129506675234</v>
      </c>
      <c r="P140" s="3" cm="1">
        <f t="array" ref="P14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40" s="3" t="str" cm="1">
        <f t="array" ref="Q14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40" s="3">
        <f>Table2[[#This Row],[Default Spread]]+Table2[[#This Row],[Risk Free Rate]]</f>
        <v>0.25669999999999998</v>
      </c>
      <c r="S140" s="2">
        <f>_xlfn.XLOOKUP($B140,stock_analysis[Stock],stock_analysis[Market_Cap_Cr])</f>
        <v>2309.2799488000001</v>
      </c>
      <c r="T140" s="2">
        <f>_xlfn.XLOOKUP($B140,stock_analysis[Stock],stock_analysis[Total_Debt_Cr])</f>
        <v>7.9416000000000002</v>
      </c>
      <c r="U140" s="3">
        <f>Table2[[#This Row],[Market Value of Equity]]/(Table2[[#This Row],[Market Value of Equity]]+Table2[[#This Row],[Market Value of Debt]])</f>
        <v>0.99657279209917893</v>
      </c>
      <c r="V140" s="3">
        <f>Table2[[#This Row],[Market Value of Debt]]/(Table2[[#This Row],[Market Value of Equity]]+Table2[[#This Row],[Market Value of Debt]])</f>
        <v>3.4272079008209849E-3</v>
      </c>
      <c r="W140" s="32">
        <f>(Table2[[#This Row],[Cost of Equity (Daily Beta)]]*Table2[[#This Row],[Weight of Equity]])+(Table2[[#This Row],[Cost of Debt]]*Table2[[#This Row],[Weight of Debt]])</f>
        <v>0.14476639569520736</v>
      </c>
      <c r="X140" s="33">
        <f>(Table2[[#This Row],[Cost of Equity (Weekly Beta)]]*Table2[[#This Row],[Weight of Equity]])+(Table2[[#This Row],[Cost of Debt]]*Table2[[#This Row],[Weight of Debt]])</f>
        <v>0.15956177710111349</v>
      </c>
      <c r="Y140" s="34">
        <f>(Table2[[#This Row],[Cost of Equity (Monthly Beta)]]*Table2[[#This Row],[Weight of Equity]])+(Table2[[#This Row],[Cost of Debt]]*Table2[[#This Row],[Weight of Debt]])</f>
        <v>0.14857076085528981</v>
      </c>
      <c r="Z140" t="b">
        <f>IF(Table2[[#This Row],[Sector]]="Financial Services",TRUE,FALSE)</f>
        <v>0</v>
      </c>
      <c r="AA140" t="b">
        <f>IF(Table2[[#This Row],[Market Capitalisation In(Cr)]]&gt;25000,TRUE,FALSE)</f>
        <v>0</v>
      </c>
    </row>
    <row r="141" spans="2:27" ht="14" customHeight="1">
      <c r="B141" s="37" t="s">
        <v>1615</v>
      </c>
      <c r="C141" s="38" t="str">
        <f>_xlfn.XLOOKUP(B141,stock_analysis[Stock],stock_analysis[Company_Name])</f>
        <v>Impex Ferro Tech Limited</v>
      </c>
      <c r="D141" s="37" t="str">
        <f>_xlfn.XLOOKUP(B141,stock_analysis[Stock],stock_analysis[Sector])</f>
        <v>Basic Materials</v>
      </c>
      <c r="E141" s="37" t="str">
        <f>_xlfn.XLOOKUP($B141,stock_analysis[Stock],stock_analysis[Industry])</f>
        <v>Other Industrial Metals &amp; Mining</v>
      </c>
      <c r="F141" s="2">
        <f>_xlfn.XLOOKUP($B141,stock_analysis[Stock],stock_analysis[Market_Cap_Cr])</f>
        <v>14.7427264</v>
      </c>
      <c r="G141" s="3">
        <f>Imputs!$C$2</f>
        <v>6.6699999999999995E-2</v>
      </c>
      <c r="H141" s="3">
        <f>Imputs!$C$3</f>
        <v>5.2299999999999999E-2</v>
      </c>
      <c r="I141" s="2">
        <f>_xlfn.XLOOKUP($B141,stock_analysis[Stock],stock_analysis[Beta_Daily])</f>
        <v>0.1473507437331403</v>
      </c>
      <c r="J141" s="2">
        <f>_xlfn.XLOOKUP($B141,stock_analysis[Stock],stock_analysis[Beta_Weekly])</f>
        <v>0.81601073865048968</v>
      </c>
      <c r="K141" s="2">
        <f>_xlfn.XLOOKUP($B141,stock_analysis[Stock],stock_analysis[Beta_Monthly])</f>
        <v>-0.90045758515472052</v>
      </c>
      <c r="L141" s="3">
        <f>G141+H141*I141</f>
        <v>7.4406443897243227E-2</v>
      </c>
      <c r="M141" s="3">
        <f>J141*H141+G141</f>
        <v>0.1093773616314206</v>
      </c>
      <c r="N141" s="3">
        <f>K141*H141+G141</f>
        <v>1.9606068296408111E-2</v>
      </c>
      <c r="O141" s="2">
        <f>_xlfn.XLOOKUP($B141,stock_analysis[Stock],stock_analysis[Interest_Coverage_Ratio])</f>
        <v>-4415.1875</v>
      </c>
      <c r="P141" s="3" cm="1">
        <f t="array" ref="P14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41" s="3" t="str" cm="1">
        <f t="array" ref="Q14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41" s="3">
        <f>Table2[[#This Row],[Default Spread]]+Table2[[#This Row],[Risk Free Rate]]</f>
        <v>0.25669999999999998</v>
      </c>
      <c r="S141" s="2">
        <f>_xlfn.XLOOKUP($B141,stock_analysis[Stock],stock_analysis[Market_Cap_Cr])</f>
        <v>14.7427264</v>
      </c>
      <c r="T141" s="2">
        <f>_xlfn.XLOOKUP($B141,stock_analysis[Stock],stock_analysis[Total_Debt_Cr])</f>
        <v>267.68599039999998</v>
      </c>
      <c r="U141" s="3">
        <f>Table2[[#This Row],[Market Value of Equity]]/(Table2[[#This Row],[Market Value of Equity]]+Table2[[#This Row],[Market Value of Debt]])</f>
        <v>5.2199813698264846E-2</v>
      </c>
      <c r="V141" s="3">
        <f>Table2[[#This Row],[Market Value of Debt]]/(Table2[[#This Row],[Market Value of Equity]]+Table2[[#This Row],[Market Value of Debt]])</f>
        <v>0.94780018630173524</v>
      </c>
      <c r="W141" s="32">
        <f>(Table2[[#This Row],[Cost of Equity (Daily Beta)]]*Table2[[#This Row],[Weight of Equity]])+(Table2[[#This Row],[Cost of Debt]]*Table2[[#This Row],[Weight of Debt]])</f>
        <v>0.24718431033304192</v>
      </c>
      <c r="X141" s="33">
        <f>(Table2[[#This Row],[Cost of Equity (Weekly Beta)]]*Table2[[#This Row],[Weight of Equity]])+(Table2[[#This Row],[Cost of Debt]]*Table2[[#This Row],[Weight of Debt]])</f>
        <v>0.24900978572362331</v>
      </c>
      <c r="Y141" s="34">
        <f>(Table2[[#This Row],[Cost of Equity (Monthly Beta)]]*Table2[[#This Row],[Weight of Equity]])+(Table2[[#This Row],[Cost of Debt]]*Table2[[#This Row],[Weight of Debt]])</f>
        <v>0.24432374093608339</v>
      </c>
      <c r="Z141" t="b">
        <f>IF(Table2[[#This Row],[Sector]]="Financial Services",TRUE,FALSE)</f>
        <v>0</v>
      </c>
      <c r="AA141" t="b">
        <f>IF(Table2[[#This Row],[Market Capitalisation In(Cr)]]&gt;25000,TRUE,FALSE)</f>
        <v>0</v>
      </c>
    </row>
    <row r="142" spans="2:27" ht="14" customHeight="1">
      <c r="B142" s="37" t="s">
        <v>1595</v>
      </c>
      <c r="C142" s="38" t="str">
        <f>_xlfn.XLOOKUP(B142,stock_analysis[Stock],stock_analysis[Company_Name])</f>
        <v>International Gemmological Institute (India) Limited</v>
      </c>
      <c r="D142" s="37" t="str">
        <f>_xlfn.XLOOKUP(B142,stock_analysis[Stock],stock_analysis[Sector])</f>
        <v>Basic Materials</v>
      </c>
      <c r="E142" s="37" t="str">
        <f>_xlfn.XLOOKUP($B142,stock_analysis[Stock],stock_analysis[Industry])</f>
        <v>Other Precious Metals &amp; Mining</v>
      </c>
      <c r="F142" s="2">
        <f>_xlfn.XLOOKUP($B142,stock_analysis[Stock],stock_analysis[Market_Cap_Cr])</f>
        <v>14045.1889152</v>
      </c>
      <c r="G142" s="3">
        <f>Imputs!$C$2</f>
        <v>6.6699999999999995E-2</v>
      </c>
      <c r="H142" s="3">
        <f>Imputs!$C$3</f>
        <v>5.2299999999999999E-2</v>
      </c>
      <c r="I142" s="2">
        <f>_xlfn.XLOOKUP($B142,stock_analysis[Stock],stock_analysis[Beta_Daily])</f>
        <v>1.4004039621940585</v>
      </c>
      <c r="J142" s="2">
        <f>_xlfn.XLOOKUP($B142,stock_analysis[Stock],stock_analysis[Beta_Weekly])</f>
        <v>1.5554222093316616</v>
      </c>
      <c r="K142" s="2">
        <f>_xlfn.XLOOKUP($B142,stock_analysis[Stock],stock_analysis[Beta_Monthly])</f>
        <v>0.6459093930664831</v>
      </c>
      <c r="L142" s="3">
        <f>G142+H142*I142</f>
        <v>0.13994112722274926</v>
      </c>
      <c r="M142" s="3">
        <f>J142*H142+G142</f>
        <v>0.1480485815480459</v>
      </c>
      <c r="N142" s="3">
        <f>K142*H142+G142</f>
        <v>0.10048106125737706</v>
      </c>
      <c r="O142" s="2">
        <f>_xlfn.XLOOKUP($B142,stock_analysis[Stock],stock_analysis[Interest_Coverage_Ratio])</f>
        <v>75.850128139415688</v>
      </c>
      <c r="P142" s="3" cm="1">
        <f t="array" ref="P14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2" s="3" t="str" cm="1">
        <f t="array" ref="Q14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2" s="3">
        <f>Table2[[#This Row],[Default Spread]]+Table2[[#This Row],[Risk Free Rate]]</f>
        <v>7.0699999999999999E-2</v>
      </c>
      <c r="S142" s="2">
        <f>_xlfn.XLOOKUP($B142,stock_analysis[Stock],stock_analysis[Market_Cap_Cr])</f>
        <v>14045.1889152</v>
      </c>
      <c r="T142" s="2">
        <f>_xlfn.XLOOKUP($B142,stock_analysis[Stock],stock_analysis[Total_Debt_Cr])</f>
        <v>142.60299520000001</v>
      </c>
      <c r="U142" s="3">
        <f>Table2[[#This Row],[Market Value of Equity]]/(Table2[[#This Row],[Market Value of Equity]]+Table2[[#This Row],[Market Value of Debt]])</f>
        <v>0.98994889436632705</v>
      </c>
      <c r="V142" s="3">
        <f>Table2[[#This Row],[Market Value of Debt]]/(Table2[[#This Row],[Market Value of Equity]]+Table2[[#This Row],[Market Value of Debt]])</f>
        <v>1.0051105633672883E-2</v>
      </c>
      <c r="W142" s="32">
        <f>(Table2[[#This Row],[Cost of Equity (Daily Beta)]]*Table2[[#This Row],[Weight of Equity]])+(Table2[[#This Row],[Cost of Debt]]*Table2[[#This Row],[Weight of Debt]])</f>
        <v>0.13924517733883882</v>
      </c>
      <c r="X142" s="33">
        <f>(Table2[[#This Row],[Cost of Equity (Weekly Beta)]]*Table2[[#This Row],[Weight of Equity]])+(Table2[[#This Row],[Cost of Debt]]*Table2[[#This Row],[Weight of Debt]])</f>
        <v>0.14727114278429174</v>
      </c>
      <c r="Y142" s="34">
        <f>(Table2[[#This Row],[Cost of Equity (Monthly Beta)]]*Table2[[#This Row],[Weight of Equity]])+(Table2[[#This Row],[Cost of Debt]]*Table2[[#This Row],[Weight of Debt]])</f>
        <v>0.10018172866479629</v>
      </c>
      <c r="Z142" t="b">
        <f>IF(Table2[[#This Row],[Sector]]="Financial Services",TRUE,FALSE)</f>
        <v>0</v>
      </c>
      <c r="AA142" t="b">
        <f>IF(Table2[[#This Row],[Market Capitalisation In(Cr)]]&gt;25000,TRUE,FALSE)</f>
        <v>0</v>
      </c>
    </row>
    <row r="143" spans="2:27" ht="14" customHeight="1">
      <c r="B143" s="37" t="s">
        <v>3218</v>
      </c>
      <c r="C143" s="38" t="str">
        <f>_xlfn.XLOOKUP(B143,stock_analysis[Stock],stock_analysis[Company_Name])</f>
        <v>Shreyans Industries Limited</v>
      </c>
      <c r="D143" s="37" t="str">
        <f>_xlfn.XLOOKUP(B143,stock_analysis[Stock],stock_analysis[Sector])</f>
        <v>Basic Materials</v>
      </c>
      <c r="E143" s="37" t="str">
        <f>_xlfn.XLOOKUP($B143,stock_analysis[Stock],stock_analysis[Industry])</f>
        <v>Paper &amp; Paper Products</v>
      </c>
      <c r="F143" s="2">
        <f>_xlfn.XLOOKUP($B143,stock_analysis[Stock],stock_analysis[Market_Cap_Cr])</f>
        <v>207.26600959999999</v>
      </c>
      <c r="G143" s="3">
        <f>Imputs!$C$2</f>
        <v>6.6699999999999995E-2</v>
      </c>
      <c r="H143" s="3">
        <f>Imputs!$C$3</f>
        <v>5.2299999999999999E-2</v>
      </c>
      <c r="I143" s="2">
        <f>_xlfn.XLOOKUP($B143,stock_analysis[Stock],stock_analysis[Beta_Daily])</f>
        <v>0.63166395991584023</v>
      </c>
      <c r="J143" s="2">
        <f>_xlfn.XLOOKUP($B143,stock_analysis[Stock],stock_analysis[Beta_Weekly])</f>
        <v>0.72063772237145873</v>
      </c>
      <c r="K143" s="2">
        <f>_xlfn.XLOOKUP($B143,stock_analysis[Stock],stock_analysis[Beta_Monthly])</f>
        <v>1.4045037371233533</v>
      </c>
      <c r="L143" s="3">
        <f>G143+H143*I143</f>
        <v>9.9736025103598441E-2</v>
      </c>
      <c r="M143" s="3">
        <f>J143*H143+G143</f>
        <v>0.10438935288002729</v>
      </c>
      <c r="N143" s="3">
        <f>K143*H143+G143</f>
        <v>0.14015554545155137</v>
      </c>
      <c r="O143" s="2">
        <f>_xlfn.XLOOKUP($B143,stock_analysis[Stock],stock_analysis[Interest_Coverage_Ratio])</f>
        <v>19.049367257226589</v>
      </c>
      <c r="P143" s="3" cm="1">
        <f t="array" ref="P14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3" s="3" t="str" cm="1">
        <f t="array" ref="Q14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3" s="3">
        <f>Table2[[#This Row],[Default Spread]]+Table2[[#This Row],[Risk Free Rate]]</f>
        <v>7.0699999999999999E-2</v>
      </c>
      <c r="S143" s="2">
        <f>_xlfn.XLOOKUP($B143,stock_analysis[Stock],stock_analysis[Market_Cap_Cr])</f>
        <v>207.26600959999999</v>
      </c>
      <c r="T143" s="2">
        <f>_xlfn.XLOOKUP($B143,stock_analysis[Stock],stock_analysis[Total_Debt_Cr])</f>
        <v>57.2859008</v>
      </c>
      <c r="U143" s="3">
        <f>Table2[[#This Row],[Market Value of Equity]]/(Table2[[#This Row],[Market Value of Equity]]+Table2[[#This Row],[Market Value of Debt]])</f>
        <v>0.78346064213490552</v>
      </c>
      <c r="V143" s="3">
        <f>Table2[[#This Row],[Market Value of Debt]]/(Table2[[#This Row],[Market Value of Equity]]+Table2[[#This Row],[Market Value of Debt]])</f>
        <v>0.21653935786509446</v>
      </c>
      <c r="W143" s="32">
        <f>(Table2[[#This Row],[Cost of Equity (Daily Beta)]]*Table2[[#This Row],[Weight of Equity]])+(Table2[[#This Row],[Cost of Debt]]*Table2[[#This Row],[Weight of Debt]])</f>
        <v>9.3448582872710476E-2</v>
      </c>
      <c r="X143" s="33">
        <f>(Table2[[#This Row],[Cost of Equity (Weekly Beta)]]*Table2[[#This Row],[Weight of Equity]])+(Table2[[#This Row],[Cost of Debt]]*Table2[[#This Row],[Weight of Debt]])</f>
        <v>9.7094282040495611E-2</v>
      </c>
      <c r="Y143" s="34">
        <f>(Table2[[#This Row],[Cost of Equity (Monthly Beta)]]*Table2[[#This Row],[Weight of Equity]])+(Table2[[#This Row],[Cost of Debt]]*Table2[[#This Row],[Weight of Debt]])</f>
        <v>0.12511568623930255</v>
      </c>
      <c r="Z143" t="b">
        <f>IF(Table2[[#This Row],[Sector]]="Financial Services",TRUE,FALSE)</f>
        <v>0</v>
      </c>
      <c r="AA143" t="b">
        <f>IF(Table2[[#This Row],[Market Capitalisation In(Cr)]]&gt;25000,TRUE,FALSE)</f>
        <v>0</v>
      </c>
    </row>
    <row r="144" spans="2:27" ht="14" customHeight="1">
      <c r="B144" s="37" t="s">
        <v>2028</v>
      </c>
      <c r="C144" s="38" t="str">
        <f>_xlfn.XLOOKUP(B144,stock_analysis[Stock],stock_analysis[Company_Name])</f>
        <v>Kuantum Papers Limited</v>
      </c>
      <c r="D144" s="37" t="str">
        <f>_xlfn.XLOOKUP(B144,stock_analysis[Stock],stock_analysis[Sector])</f>
        <v>Basic Materials</v>
      </c>
      <c r="E144" s="37" t="str">
        <f>_xlfn.XLOOKUP($B144,stock_analysis[Stock],stock_analysis[Industry])</f>
        <v>Paper &amp; Paper Products</v>
      </c>
      <c r="F144" s="2">
        <f>_xlfn.XLOOKUP($B144,stock_analysis[Stock],stock_analysis[Market_Cap_Cr])</f>
        <v>729.96029439999995</v>
      </c>
      <c r="G144" s="3">
        <f>Imputs!$C$2</f>
        <v>6.6699999999999995E-2</v>
      </c>
      <c r="H144" s="3">
        <f>Imputs!$C$3</f>
        <v>5.2299999999999999E-2</v>
      </c>
      <c r="I144" s="2">
        <f>_xlfn.XLOOKUP($B144,stock_analysis[Stock],stock_analysis[Beta_Daily])</f>
        <v>1.0637325476943269</v>
      </c>
      <c r="J144" s="2">
        <f>_xlfn.XLOOKUP($B144,stock_analysis[Stock],stock_analysis[Beta_Weekly])</f>
        <v>1.3005071557745664</v>
      </c>
      <c r="K144" s="2">
        <f>_xlfn.XLOOKUP($B144,stock_analysis[Stock],stock_analysis[Beta_Monthly])</f>
        <v>0.97737847395906163</v>
      </c>
      <c r="L144" s="3">
        <f>G144+H144*I144</f>
        <v>0.12233321224441329</v>
      </c>
      <c r="M144" s="3">
        <f>J144*H144+G144</f>
        <v>0.13471652424700981</v>
      </c>
      <c r="N144" s="3">
        <f>K144*H144+G144</f>
        <v>0.11781689418805892</v>
      </c>
      <c r="O144" s="2">
        <f>_xlfn.XLOOKUP($B144,stock_analysis[Stock],stock_analysis[Interest_Coverage_Ratio])</f>
        <v>5.1377281866237032</v>
      </c>
      <c r="P144" s="3" cm="1">
        <f t="array" ref="P14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44" s="3" t="str" cm="1">
        <f t="array" ref="Q14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44" s="3">
        <f>Table2[[#This Row],[Default Spread]]+Table2[[#This Row],[Risk Free Rate]]</f>
        <v>7.5600000000000001E-2</v>
      </c>
      <c r="S144" s="2">
        <f>_xlfn.XLOOKUP($B144,stock_analysis[Stock],stock_analysis[Market_Cap_Cr])</f>
        <v>729.96029439999995</v>
      </c>
      <c r="T144" s="2">
        <f>_xlfn.XLOOKUP($B144,stock_analysis[Stock],stock_analysis[Total_Debt_Cr])</f>
        <v>677.66000640000004</v>
      </c>
      <c r="U144" s="3">
        <f>Table2[[#This Row],[Market Value of Equity]]/(Table2[[#This Row],[Market Value of Equity]]+Table2[[#This Row],[Market Value of Debt]])</f>
        <v>0.51857755531455318</v>
      </c>
      <c r="V144" s="3">
        <f>Table2[[#This Row],[Market Value of Debt]]/(Table2[[#This Row],[Market Value of Equity]]+Table2[[#This Row],[Market Value of Debt]])</f>
        <v>0.48142244468544682</v>
      </c>
      <c r="W144" s="32">
        <f>(Table2[[#This Row],[Cost of Equity (Daily Beta)]]*Table2[[#This Row],[Weight of Equity]])+(Table2[[#This Row],[Cost of Debt]]*Table2[[#This Row],[Weight of Debt]])</f>
        <v>9.9834794957704004E-2</v>
      </c>
      <c r="X144" s="33">
        <f>(Table2[[#This Row],[Cost of Equity (Weekly Beta)]]*Table2[[#This Row],[Weight of Equity]])+(Table2[[#This Row],[Cost of Debt]]*Table2[[#This Row],[Weight of Debt]])</f>
        <v>0.10625650262270786</v>
      </c>
      <c r="Y144" s="34">
        <f>(Table2[[#This Row],[Cost of Equity (Monthly Beta)]]*Table2[[#This Row],[Weight of Equity]])+(Table2[[#This Row],[Cost of Debt]]*Table2[[#This Row],[Weight of Debt]])</f>
        <v>9.7492733781016777E-2</v>
      </c>
      <c r="Z144" t="b">
        <f>IF(Table2[[#This Row],[Sector]]="Financial Services",TRUE,FALSE)</f>
        <v>0</v>
      </c>
      <c r="AA144" t="b">
        <f>IF(Table2[[#This Row],[Market Capitalisation In(Cr)]]&gt;25000,TRUE,FALSE)</f>
        <v>0</v>
      </c>
    </row>
    <row r="145" spans="2:27" ht="14" customHeight="1">
      <c r="B145" s="37" t="s">
        <v>3146</v>
      </c>
      <c r="C145" s="38" t="str">
        <f>_xlfn.XLOOKUP(B145,stock_analysis[Stock],stock_analysis[Company_Name])</f>
        <v>Seshasayee Paper and Boards Limited</v>
      </c>
      <c r="D145" s="37" t="str">
        <f>_xlfn.XLOOKUP(B145,stock_analysis[Stock],stock_analysis[Sector])</f>
        <v>Basic Materials</v>
      </c>
      <c r="E145" s="37" t="str">
        <f>_xlfn.XLOOKUP($B145,stock_analysis[Stock],stock_analysis[Industry])</f>
        <v>Paper &amp; Paper Products</v>
      </c>
      <c r="F145" s="2">
        <f>_xlfn.XLOOKUP($B145,stock_analysis[Stock],stock_analysis[Market_Cap_Cr])</f>
        <v>1673.1976704000001</v>
      </c>
      <c r="G145" s="3">
        <f>Imputs!$C$2</f>
        <v>6.6699999999999995E-2</v>
      </c>
      <c r="H145" s="3">
        <f>Imputs!$C$3</f>
        <v>5.2299999999999999E-2</v>
      </c>
      <c r="I145" s="2">
        <f>_xlfn.XLOOKUP($B145,stock_analysis[Stock],stock_analysis[Beta_Daily])</f>
        <v>0.69552875455727681</v>
      </c>
      <c r="J145" s="2">
        <f>_xlfn.XLOOKUP($B145,stock_analysis[Stock],stock_analysis[Beta_Weekly])</f>
        <v>0.98959632981455203</v>
      </c>
      <c r="K145" s="2">
        <f>_xlfn.XLOOKUP($B145,stock_analysis[Stock],stock_analysis[Beta_Monthly])</f>
        <v>0.98427972922775397</v>
      </c>
      <c r="L145" s="3">
        <f>G145+H145*I145</f>
        <v>0.10307615386334557</v>
      </c>
      <c r="M145" s="3">
        <f>J145*H145+G145</f>
        <v>0.11845588804930107</v>
      </c>
      <c r="N145" s="3">
        <f>K145*H145+G145</f>
        <v>0.11817782983861153</v>
      </c>
      <c r="O145" s="2">
        <f>_xlfn.XLOOKUP($B145,stock_analysis[Stock],stock_analysis[Interest_Coverage_Ratio])</f>
        <v>22.663807890222984</v>
      </c>
      <c r="P145" s="3" cm="1">
        <f t="array" ref="P14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5" s="3" t="str" cm="1">
        <f t="array" ref="Q14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5" s="3">
        <f>Table2[[#This Row],[Default Spread]]+Table2[[#This Row],[Risk Free Rate]]</f>
        <v>7.0699999999999999E-2</v>
      </c>
      <c r="S145" s="2">
        <f>_xlfn.XLOOKUP($B145,stock_analysis[Stock],stock_analysis[Market_Cap_Cr])</f>
        <v>1673.1976704000001</v>
      </c>
      <c r="T145" s="2">
        <f>_xlfn.XLOOKUP($B145,stock_analysis[Stock],stock_analysis[Total_Debt_Cr])</f>
        <v>76.750003199999995</v>
      </c>
      <c r="U145" s="3">
        <f>Table2[[#This Row],[Market Value of Equity]]/(Table2[[#This Row],[Market Value of Equity]]+Table2[[#This Row],[Market Value of Debt]])</f>
        <v>0.95614154391136186</v>
      </c>
      <c r="V145" s="3">
        <f>Table2[[#This Row],[Market Value of Debt]]/(Table2[[#This Row],[Market Value of Equity]]+Table2[[#This Row],[Market Value of Debt]])</f>
        <v>4.3858456088638094E-2</v>
      </c>
      <c r="W145" s="32">
        <f>(Table2[[#This Row],[Cost of Equity (Daily Beta)]]*Table2[[#This Row],[Weight of Equity]])+(Table2[[#This Row],[Cost of Debt]]*Table2[[#This Row],[Weight of Debt]])</f>
        <v>0.10165618574081103</v>
      </c>
      <c r="X145" s="33">
        <f>(Table2[[#This Row],[Cost of Equity (Weekly Beta)]]*Table2[[#This Row],[Weight of Equity]])+(Table2[[#This Row],[Cost of Debt]]*Table2[[#This Row],[Weight of Debt]])</f>
        <v>0.11636138853031688</v>
      </c>
      <c r="Y145" s="34">
        <f>(Table2[[#This Row],[Cost of Equity (Monthly Beta)]]*Table2[[#This Row],[Weight of Equity]])+(Table2[[#This Row],[Cost of Debt]]*Table2[[#This Row],[Weight of Debt]])</f>
        <v>0.11609552552345094</v>
      </c>
      <c r="Z145" t="b">
        <f>IF(Table2[[#This Row],[Sector]]="Financial Services",TRUE,FALSE)</f>
        <v>0</v>
      </c>
      <c r="AA145" t="b">
        <f>IF(Table2[[#This Row],[Market Capitalisation In(Cr)]]&gt;25000,TRUE,FALSE)</f>
        <v>0</v>
      </c>
    </row>
    <row r="146" spans="2:27" ht="14" customHeight="1">
      <c r="B146" s="37" t="s">
        <v>3002</v>
      </c>
      <c r="C146" s="38" t="str">
        <f>_xlfn.XLOOKUP(B146,stock_analysis[Stock],stock_analysis[Company_Name])</f>
        <v>Ruchira Papers Limited</v>
      </c>
      <c r="D146" s="37" t="str">
        <f>_xlfn.XLOOKUP(B146,stock_analysis[Stock],stock_analysis[Sector])</f>
        <v>Basic Materials</v>
      </c>
      <c r="E146" s="37" t="str">
        <f>_xlfn.XLOOKUP($B146,stock_analysis[Stock],stock_analysis[Industry])</f>
        <v>Paper &amp; Paper Products</v>
      </c>
      <c r="F146" s="2">
        <f>_xlfn.XLOOKUP($B146,stock_analysis[Stock],stock_analysis[Market_Cap_Cr])</f>
        <v>319.0428928</v>
      </c>
      <c r="G146" s="3">
        <f>Imputs!$C$2</f>
        <v>6.6699999999999995E-2</v>
      </c>
      <c r="H146" s="3">
        <f>Imputs!$C$3</f>
        <v>5.2299999999999999E-2</v>
      </c>
      <c r="I146" s="2">
        <f>_xlfn.XLOOKUP($B146,stock_analysis[Stock],stock_analysis[Beta_Daily])</f>
        <v>1.1343140629548087</v>
      </c>
      <c r="J146" s="2">
        <f>_xlfn.XLOOKUP($B146,stock_analysis[Stock],stock_analysis[Beta_Weekly])</f>
        <v>1.0750320397984476</v>
      </c>
      <c r="K146" s="2">
        <f>_xlfn.XLOOKUP($B146,stock_analysis[Stock],stock_analysis[Beta_Monthly])</f>
        <v>0.76255906961994502</v>
      </c>
      <c r="L146" s="3">
        <f>G146+H146*I146</f>
        <v>0.12602462549253649</v>
      </c>
      <c r="M146" s="3">
        <f>J146*H146+G146</f>
        <v>0.1229241756814588</v>
      </c>
      <c r="N146" s="3">
        <f>K146*H146+G146</f>
        <v>0.10658183934112311</v>
      </c>
      <c r="O146" s="2">
        <f>_xlfn.XLOOKUP($B146,stock_analysis[Stock],stock_analysis[Interest_Coverage_Ratio])</f>
        <v>24.055403992758983</v>
      </c>
      <c r="P146" s="3" cm="1">
        <f t="array" ref="P14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6" s="3" t="str" cm="1">
        <f t="array" ref="Q14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6" s="3">
        <f>Table2[[#This Row],[Default Spread]]+Table2[[#This Row],[Risk Free Rate]]</f>
        <v>7.0699999999999999E-2</v>
      </c>
      <c r="S146" s="2">
        <f>_xlfn.XLOOKUP($B146,stock_analysis[Stock],stock_analysis[Market_Cap_Cr])</f>
        <v>319.0428928</v>
      </c>
      <c r="T146" s="2">
        <f>_xlfn.XLOOKUP($B146,stock_analysis[Stock],stock_analysis[Total_Debt_Cr])</f>
        <v>189.480704</v>
      </c>
      <c r="U146" s="3">
        <f>Table2[[#This Row],[Market Value of Equity]]/(Table2[[#This Row],[Market Value of Equity]]+Table2[[#This Row],[Market Value of Debt]])</f>
        <v>0.62739053764200858</v>
      </c>
      <c r="V146" s="3">
        <f>Table2[[#This Row],[Market Value of Debt]]/(Table2[[#This Row],[Market Value of Equity]]+Table2[[#This Row],[Market Value of Debt]])</f>
        <v>0.37260946235799142</v>
      </c>
      <c r="W146" s="32">
        <f>(Table2[[#This Row],[Cost of Equity (Daily Beta)]]*Table2[[#This Row],[Weight of Equity]])+(Table2[[#This Row],[Cost of Debt]]*Table2[[#This Row],[Weight of Debt]])</f>
        <v>0.10541014653260525</v>
      </c>
      <c r="X146" s="33">
        <f>(Table2[[#This Row],[Cost of Equity (Weekly Beta)]]*Table2[[#This Row],[Weight of Equity]])+(Table2[[#This Row],[Cost of Debt]]*Table2[[#This Row],[Weight of Debt]])</f>
        <v>0.10346495365870115</v>
      </c>
      <c r="Y146" s="34">
        <f>(Table2[[#This Row],[Cost of Equity (Monthly Beta)]]*Table2[[#This Row],[Weight of Equity]])+(Table2[[#This Row],[Cost of Debt]]*Table2[[#This Row],[Weight of Debt]])</f>
        <v>9.3211926475811419E-2</v>
      </c>
      <c r="Z146" t="b">
        <f>IF(Table2[[#This Row],[Sector]]="Financial Services",TRUE,FALSE)</f>
        <v>0</v>
      </c>
      <c r="AA146" t="b">
        <f>IF(Table2[[#This Row],[Market Capitalisation In(Cr)]]&gt;25000,TRUE,FALSE)</f>
        <v>0</v>
      </c>
    </row>
    <row r="147" spans="2:27" ht="14" customHeight="1">
      <c r="B147" s="37" t="s">
        <v>270</v>
      </c>
      <c r="C147" s="38" t="str">
        <f>_xlfn.XLOOKUP(B147,stock_analysis[Stock],stock_analysis[Company_Name])</f>
        <v>ANDHRA PAPER LIMITED</v>
      </c>
      <c r="D147" s="37" t="str">
        <f>_xlfn.XLOOKUP(B147,stock_analysis[Stock],stock_analysis[Sector])</f>
        <v>Basic Materials</v>
      </c>
      <c r="E147" s="37" t="str">
        <f>_xlfn.XLOOKUP($B147,stock_analysis[Stock],stock_analysis[Industry])</f>
        <v>Paper &amp; Paper Products</v>
      </c>
      <c r="F147" s="2">
        <f>_xlfn.XLOOKUP($B147,stock_analysis[Stock],stock_analysis[Market_Cap_Cr])</f>
        <v>1309.229568</v>
      </c>
      <c r="G147" s="3">
        <f>Imputs!$C$2</f>
        <v>6.6699999999999995E-2</v>
      </c>
      <c r="H147" s="3">
        <f>Imputs!$C$3</f>
        <v>5.2299999999999999E-2</v>
      </c>
      <c r="I147" s="2">
        <f>_xlfn.XLOOKUP($B147,stock_analysis[Stock],stock_analysis[Beta_Daily])</f>
        <v>0.98635886111771798</v>
      </c>
      <c r="J147" s="2">
        <f>_xlfn.XLOOKUP($B147,stock_analysis[Stock],stock_analysis[Beta_Weekly])</f>
        <v>0.93009128590490064</v>
      </c>
      <c r="K147" s="2">
        <f>_xlfn.XLOOKUP($B147,stock_analysis[Stock],stock_analysis[Beta_Monthly])</f>
        <v>1.0121428357457798</v>
      </c>
      <c r="L147" s="3">
        <f>G147+H147*I147</f>
        <v>0.11828656843645664</v>
      </c>
      <c r="M147" s="3">
        <f>J147*H147+G147</f>
        <v>0.1153437742528263</v>
      </c>
      <c r="N147" s="3">
        <f>K147*H147+G147</f>
        <v>0.11963507030950428</v>
      </c>
      <c r="O147" s="2">
        <f>_xlfn.XLOOKUP($B147,stock_analysis[Stock],stock_analysis[Interest_Coverage_Ratio])</f>
        <v>8.701681446201615</v>
      </c>
      <c r="P147" s="3" cm="1">
        <f t="array" ref="P14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47" s="3" t="str" cm="1">
        <f t="array" ref="Q14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47" s="3">
        <f>Table2[[#This Row],[Default Spread]]+Table2[[#This Row],[Risk Free Rate]]</f>
        <v>7.3700000000000002E-2</v>
      </c>
      <c r="S147" s="2">
        <f>_xlfn.XLOOKUP($B147,stock_analysis[Stock],stock_analysis[Market_Cap_Cr])</f>
        <v>1309.229568</v>
      </c>
      <c r="T147" s="2">
        <f>_xlfn.XLOOKUP($B147,stock_analysis[Stock],stock_analysis[Total_Debt_Cr])</f>
        <v>262.51368960000002</v>
      </c>
      <c r="U147" s="3">
        <f>Table2[[#This Row],[Market Value of Equity]]/(Table2[[#This Row],[Market Value of Equity]]+Table2[[#This Row],[Market Value of Debt]])</f>
        <v>0.83297928059774229</v>
      </c>
      <c r="V147" s="3">
        <f>Table2[[#This Row],[Market Value of Debt]]/(Table2[[#This Row],[Market Value of Equity]]+Table2[[#This Row],[Market Value of Debt]])</f>
        <v>0.16702071940225768</v>
      </c>
      <c r="W147" s="32">
        <f>(Table2[[#This Row],[Cost of Equity (Daily Beta)]]*Table2[[#This Row],[Weight of Equity]])+(Table2[[#This Row],[Cost of Debt]]*Table2[[#This Row],[Weight of Debt]])</f>
        <v>0.11083968770052166</v>
      </c>
      <c r="X147" s="33">
        <f>(Table2[[#This Row],[Cost of Equity (Weekly Beta)]]*Table2[[#This Row],[Weight of Equity]])+(Table2[[#This Row],[Cost of Debt]]*Table2[[#This Row],[Weight of Debt]])</f>
        <v>0.10838840111849403</v>
      </c>
      <c r="Y147" s="34">
        <f>(Table2[[#This Row],[Cost of Equity (Monthly Beta)]]*Table2[[#This Row],[Weight of Equity]])+(Table2[[#This Row],[Cost of Debt]]*Table2[[#This Row],[Weight of Debt]])</f>
        <v>0.11196296182061759</v>
      </c>
      <c r="Z147" t="b">
        <f>IF(Table2[[#This Row],[Sector]]="Financial Services",TRUE,FALSE)</f>
        <v>0</v>
      </c>
      <c r="AA147" t="b">
        <f>IF(Table2[[#This Row],[Market Capitalisation In(Cr)]]&gt;25000,TRUE,FALSE)</f>
        <v>0</v>
      </c>
    </row>
    <row r="148" spans="2:27" ht="14" customHeight="1">
      <c r="B148" s="37" t="s">
        <v>1814</v>
      </c>
      <c r="C148" s="38" t="str">
        <f>_xlfn.XLOOKUP(B148,stock_analysis[Stock],stock_analysis[Company_Name])</f>
        <v>JK Paper Limited</v>
      </c>
      <c r="D148" s="37" t="str">
        <f>_xlfn.XLOOKUP(B148,stock_analysis[Stock],stock_analysis[Sector])</f>
        <v>Basic Materials</v>
      </c>
      <c r="E148" s="37" t="str">
        <f>_xlfn.XLOOKUP($B148,stock_analysis[Stock],stock_analysis[Industry])</f>
        <v>Paper &amp; Paper Products</v>
      </c>
      <c r="F148" s="2">
        <f>_xlfn.XLOOKUP($B148,stock_analysis[Stock],stock_analysis[Market_Cap_Cr])</f>
        <v>5623.3107455999998</v>
      </c>
      <c r="G148" s="3">
        <f>Imputs!$C$2</f>
        <v>6.6699999999999995E-2</v>
      </c>
      <c r="H148" s="3">
        <f>Imputs!$C$3</f>
        <v>5.2299999999999999E-2</v>
      </c>
      <c r="I148" s="2">
        <f>_xlfn.XLOOKUP($B148,stock_analysis[Stock],stock_analysis[Beta_Daily])</f>
        <v>1.0826015770126345</v>
      </c>
      <c r="J148" s="2">
        <f>_xlfn.XLOOKUP($B148,stock_analysis[Stock],stock_analysis[Beta_Weekly])</f>
        <v>1.2100599872025106</v>
      </c>
      <c r="K148" s="2">
        <f>_xlfn.XLOOKUP($B148,stock_analysis[Stock],stock_analysis[Beta_Monthly])</f>
        <v>1.2384197341539931</v>
      </c>
      <c r="L148" s="3">
        <f>G148+H148*I148</f>
        <v>0.12332006247776078</v>
      </c>
      <c r="M148" s="3">
        <f>J148*H148+G148</f>
        <v>0.12998613733069131</v>
      </c>
      <c r="N148" s="3">
        <f>K148*H148+G148</f>
        <v>0.13146935209625382</v>
      </c>
      <c r="O148" s="2">
        <f>_xlfn.XLOOKUP($B148,stock_analysis[Stock],stock_analysis[Interest_Coverage_Ratio])</f>
        <v>4.2460107202267263</v>
      </c>
      <c r="P148" s="3" cm="1">
        <f t="array" ref="P14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48" s="3" t="str" cm="1">
        <f t="array" ref="Q14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48" s="3">
        <f>Table2[[#This Row],[Default Spread]]+Table2[[#This Row],[Risk Free Rate]]</f>
        <v>7.7799999999999994E-2</v>
      </c>
      <c r="S148" s="2">
        <f>_xlfn.XLOOKUP($B148,stock_analysis[Stock],stock_analysis[Market_Cap_Cr])</f>
        <v>5623.3107455999998</v>
      </c>
      <c r="T148" s="2">
        <f>_xlfn.XLOOKUP($B148,stock_analysis[Stock],stock_analysis[Total_Debt_Cr])</f>
        <v>2117.8800127999998</v>
      </c>
      <c r="U148" s="3">
        <f>Table2[[#This Row],[Market Value of Equity]]/(Table2[[#This Row],[Market Value of Equity]]+Table2[[#This Row],[Market Value of Debt]])</f>
        <v>0.72641418111265643</v>
      </c>
      <c r="V148" s="3">
        <f>Table2[[#This Row],[Market Value of Debt]]/(Table2[[#This Row],[Market Value of Equity]]+Table2[[#This Row],[Market Value of Debt]])</f>
        <v>0.27358581888734351</v>
      </c>
      <c r="W148" s="32">
        <f>(Table2[[#This Row],[Cost of Equity (Daily Beta)]]*Table2[[#This Row],[Weight of Equity]])+(Table2[[#This Row],[Cost of Debt]]*Table2[[#This Row],[Weight of Debt]])</f>
        <v>0.11086641890897955</v>
      </c>
      <c r="X148" s="33">
        <f>(Table2[[#This Row],[Cost of Equity (Weekly Beta)]]*Table2[[#This Row],[Weight of Equity]])+(Table2[[#This Row],[Cost of Debt]]*Table2[[#This Row],[Weight of Debt]])</f>
        <v>0.11570875021450676</v>
      </c>
      <c r="Y148" s="34">
        <f>(Table2[[#This Row],[Cost of Equity (Monthly Beta)]]*Table2[[#This Row],[Weight of Equity]])+(Table2[[#This Row],[Cost of Debt]]*Table2[[#This Row],[Weight of Debt]])</f>
        <v>0.11678617845384705</v>
      </c>
      <c r="Z148" t="b">
        <f>IF(Table2[[#This Row],[Sector]]="Financial Services",TRUE,FALSE)</f>
        <v>0</v>
      </c>
      <c r="AA148" t="b">
        <f>IF(Table2[[#This Row],[Market Capitalisation In(Cr)]]&gt;25000,TRUE,FALSE)</f>
        <v>0</v>
      </c>
    </row>
    <row r="149" spans="2:27" ht="14" customHeight="1">
      <c r="B149" s="37" t="s">
        <v>3360</v>
      </c>
      <c r="C149" s="38" t="str">
        <f>_xlfn.XLOOKUP(B149,stock_analysis[Stock],stock_analysis[Company_Name])</f>
        <v>Star Paper Mills Limited</v>
      </c>
      <c r="D149" s="37" t="str">
        <f>_xlfn.XLOOKUP(B149,stock_analysis[Stock],stock_analysis[Sector])</f>
        <v>Basic Materials</v>
      </c>
      <c r="E149" s="37" t="str">
        <f>_xlfn.XLOOKUP($B149,stock_analysis[Stock],stock_analysis[Industry])</f>
        <v>Paper &amp; Paper Products</v>
      </c>
      <c r="F149" s="2">
        <f>_xlfn.XLOOKUP($B149,stock_analysis[Stock],stock_analysis[Market_Cap_Cr])</f>
        <v>215.75418880000001</v>
      </c>
      <c r="G149" s="3">
        <f>Imputs!$C$2</f>
        <v>6.6699999999999995E-2</v>
      </c>
      <c r="H149" s="3">
        <f>Imputs!$C$3</f>
        <v>5.2299999999999999E-2</v>
      </c>
      <c r="I149" s="2">
        <f>_xlfn.XLOOKUP($B149,stock_analysis[Stock],stock_analysis[Beta_Daily])</f>
        <v>0.8784000307413693</v>
      </c>
      <c r="J149" s="2">
        <f>_xlfn.XLOOKUP($B149,stock_analysis[Stock],stock_analysis[Beta_Weekly])</f>
        <v>1.2113677411368831</v>
      </c>
      <c r="K149" s="2">
        <f>_xlfn.XLOOKUP($B149,stock_analysis[Stock],stock_analysis[Beta_Monthly])</f>
        <v>1.0832623823887069</v>
      </c>
      <c r="L149" s="3">
        <f>G149+H149*I149</f>
        <v>0.11264032160777361</v>
      </c>
      <c r="M149" s="3">
        <f>J149*H149+G149</f>
        <v>0.13005453286145896</v>
      </c>
      <c r="N149" s="3">
        <f>K149*H149+G149</f>
        <v>0.12335462259892936</v>
      </c>
      <c r="O149" s="2">
        <f>_xlfn.XLOOKUP($B149,stock_analysis[Stock],stock_analysis[Interest_Coverage_Ratio])</f>
        <v>56.433150088165128</v>
      </c>
      <c r="P149" s="3" cm="1">
        <f t="array" ref="P14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9" s="3" t="str" cm="1">
        <f t="array" ref="Q14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9" s="3">
        <f>Table2[[#This Row],[Default Spread]]+Table2[[#This Row],[Risk Free Rate]]</f>
        <v>7.0699999999999999E-2</v>
      </c>
      <c r="S149" s="2">
        <f>_xlfn.XLOOKUP($B149,stock_analysis[Stock],stock_analysis[Market_Cap_Cr])</f>
        <v>215.75418880000001</v>
      </c>
      <c r="T149" s="2">
        <f>_xlfn.XLOOKUP($B149,stock_analysis[Stock],stock_analysis[Total_Debt_Cr])</f>
        <v>4.4901</v>
      </c>
      <c r="U149" s="3">
        <f>Table2[[#This Row],[Market Value of Equity]]/(Table2[[#This Row],[Market Value of Equity]]+Table2[[#This Row],[Market Value of Debt]])</f>
        <v>0.97961309224196325</v>
      </c>
      <c r="V149" s="3">
        <f>Table2[[#This Row],[Market Value of Debt]]/(Table2[[#This Row],[Market Value of Equity]]+Table2[[#This Row],[Market Value of Debt]])</f>
        <v>2.0386907758036719E-2</v>
      </c>
      <c r="W149" s="32">
        <f>(Table2[[#This Row],[Cost of Equity (Daily Beta)]]*Table2[[#This Row],[Weight of Equity]])+(Table2[[#This Row],[Cost of Debt]]*Table2[[#This Row],[Weight of Debt]])</f>
        <v>0.11178528813981353</v>
      </c>
      <c r="X149" s="33">
        <f>(Table2[[#This Row],[Cost of Equity (Weekly Beta)]]*Table2[[#This Row],[Weight of Equity]])+(Table2[[#This Row],[Cost of Debt]]*Table2[[#This Row],[Weight of Debt]])</f>
        <v>0.12884447747499103</v>
      </c>
      <c r="Y149" s="34">
        <f>(Table2[[#This Row],[Cost of Equity (Monthly Beta)]]*Table2[[#This Row],[Weight of Equity]])+(Table2[[#This Row],[Cost of Debt]]*Table2[[#This Row],[Weight of Debt]])</f>
        <v>0.12228115766497076</v>
      </c>
      <c r="Z149" t="b">
        <f>IF(Table2[[#This Row],[Sector]]="Financial Services",TRUE,FALSE)</f>
        <v>0</v>
      </c>
      <c r="AA149" t="b">
        <f>IF(Table2[[#This Row],[Market Capitalisation In(Cr)]]&gt;25000,TRUE,FALSE)</f>
        <v>0</v>
      </c>
    </row>
    <row r="150" spans="2:27" ht="14" customHeight="1">
      <c r="B150" s="37" t="s">
        <v>2658</v>
      </c>
      <c r="C150" s="38" t="str">
        <f>_xlfn.XLOOKUP(B150,stock_analysis[Stock],stock_analysis[Company_Name])</f>
        <v>Pudumjee Paper Products Limited</v>
      </c>
      <c r="D150" s="37" t="str">
        <f>_xlfn.XLOOKUP(B150,stock_analysis[Stock],stock_analysis[Sector])</f>
        <v>Basic Materials</v>
      </c>
      <c r="E150" s="37" t="str">
        <f>_xlfn.XLOOKUP($B150,stock_analysis[Stock],stock_analysis[Industry])</f>
        <v>Paper &amp; Paper Products</v>
      </c>
      <c r="F150" s="2">
        <f>_xlfn.XLOOKUP($B150,stock_analysis[Stock],stock_analysis[Market_Cap_Cr])</f>
        <v>726.84226560000002</v>
      </c>
      <c r="G150" s="3">
        <f>Imputs!$C$2</f>
        <v>6.6699999999999995E-2</v>
      </c>
      <c r="H150" s="3">
        <f>Imputs!$C$3</f>
        <v>5.2299999999999999E-2</v>
      </c>
      <c r="I150" s="2">
        <f>_xlfn.XLOOKUP($B150,stock_analysis[Stock],stock_analysis[Beta_Daily])</f>
        <v>0.946704795887785</v>
      </c>
      <c r="J150" s="2">
        <f>_xlfn.XLOOKUP($B150,stock_analysis[Stock],stock_analysis[Beta_Weekly])</f>
        <v>1.2718950012267101</v>
      </c>
      <c r="K150" s="2">
        <f>_xlfn.XLOOKUP($B150,stock_analysis[Stock],stock_analysis[Beta_Monthly])</f>
        <v>1.3683154653541971</v>
      </c>
      <c r="L150" s="3">
        <f>G150+H150*I150</f>
        <v>0.11621266082493115</v>
      </c>
      <c r="M150" s="3">
        <f>J150*H150+G150</f>
        <v>0.13322010856415695</v>
      </c>
      <c r="N150" s="3">
        <f>K150*H150+G150</f>
        <v>0.13826289883802451</v>
      </c>
      <c r="O150" s="2">
        <f>_xlfn.XLOOKUP($B150,stock_analysis[Stock],stock_analysis[Interest_Coverage_Ratio])</f>
        <v>66.930137266953494</v>
      </c>
      <c r="P150" s="3" cm="1">
        <f t="array" ref="P15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0" s="3" t="str" cm="1">
        <f t="array" ref="Q15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0" s="3">
        <f>Table2[[#This Row],[Default Spread]]+Table2[[#This Row],[Risk Free Rate]]</f>
        <v>7.0699999999999999E-2</v>
      </c>
      <c r="S150" s="2">
        <f>_xlfn.XLOOKUP($B150,stock_analysis[Stock],stock_analysis[Market_Cap_Cr])</f>
        <v>726.84226560000002</v>
      </c>
      <c r="T150" s="2">
        <f>_xlfn.XLOOKUP($B150,stock_analysis[Stock],stock_analysis[Total_Debt_Cr])</f>
        <v>11.85</v>
      </c>
      <c r="U150" s="3">
        <f>Table2[[#This Row],[Market Value of Equity]]/(Table2[[#This Row],[Market Value of Equity]]+Table2[[#This Row],[Market Value of Debt]])</f>
        <v>0.98395813716774883</v>
      </c>
      <c r="V150" s="3">
        <f>Table2[[#This Row],[Market Value of Debt]]/(Table2[[#This Row],[Market Value of Equity]]+Table2[[#This Row],[Market Value of Debt]])</f>
        <v>1.6041862832251102E-2</v>
      </c>
      <c r="W150" s="32">
        <f>(Table2[[#This Row],[Cost of Equity (Daily Beta)]]*Table2[[#This Row],[Weight of Equity]])+(Table2[[#This Row],[Cost of Debt]]*Table2[[#This Row],[Weight of Debt]])</f>
        <v>0.11548255296284682</v>
      </c>
      <c r="X150" s="33">
        <f>(Table2[[#This Row],[Cost of Equity (Weekly Beta)]]*Table2[[#This Row],[Weight of Equity]])+(Table2[[#This Row],[Cost of Debt]]*Table2[[#This Row],[Weight of Debt]])</f>
        <v>0.13221716955831328</v>
      </c>
      <c r="Y150" s="34">
        <f>(Table2[[#This Row],[Cost of Equity (Monthly Beta)]]*Table2[[#This Row],[Weight of Equity]])+(Table2[[#This Row],[Cost of Debt]]*Table2[[#This Row],[Weight of Debt]])</f>
        <v>0.13717906408231564</v>
      </c>
      <c r="Z150" t="b">
        <f>IF(Table2[[#This Row],[Sector]]="Financial Services",TRUE,FALSE)</f>
        <v>0</v>
      </c>
      <c r="AA150" t="b">
        <f>IF(Table2[[#This Row],[Market Capitalisation In(Cr)]]&gt;25000,TRUE,FALSE)</f>
        <v>0</v>
      </c>
    </row>
    <row r="151" spans="2:27" ht="14" customHeight="1">
      <c r="B151" s="37" t="s">
        <v>2610</v>
      </c>
      <c r="C151" s="38" t="str">
        <f>_xlfn.XLOOKUP(B151,stock_analysis[Stock],stock_analysis[Company_Name])</f>
        <v>PAKKA LIMITED</v>
      </c>
      <c r="D151" s="37" t="str">
        <f>_xlfn.XLOOKUP(B151,stock_analysis[Stock],stock_analysis[Sector])</f>
        <v>Basic Materials</v>
      </c>
      <c r="E151" s="37" t="str">
        <f>_xlfn.XLOOKUP($B151,stock_analysis[Stock],stock_analysis[Industry])</f>
        <v>Paper &amp; Paper Products</v>
      </c>
      <c r="F151" s="2">
        <f>_xlfn.XLOOKUP($B151,stock_analysis[Stock],stock_analysis[Market_Cap_Cr])</f>
        <v>376.92677120000002</v>
      </c>
      <c r="G151" s="3">
        <f>Imputs!$C$2</f>
        <v>6.6699999999999995E-2</v>
      </c>
      <c r="H151" s="3">
        <f>Imputs!$C$3</f>
        <v>5.2299999999999999E-2</v>
      </c>
      <c r="I151" s="2">
        <f>_xlfn.XLOOKUP($B151,stock_analysis[Stock],stock_analysis[Beta_Daily])</f>
        <v>1.5842764906809339</v>
      </c>
      <c r="J151" s="2">
        <f>_xlfn.XLOOKUP($B151,stock_analysis[Stock],stock_analysis[Beta_Weekly])</f>
        <v>1.2774047331030642</v>
      </c>
      <c r="K151" s="2">
        <f>_xlfn.XLOOKUP($B151,stock_analysis[Stock],stock_analysis[Beta_Monthly])</f>
        <v>0.90340421782017322</v>
      </c>
      <c r="L151" s="3">
        <f>G151+H151*I151</f>
        <v>0.14955766046261282</v>
      </c>
      <c r="M151" s="3">
        <f>J151*H151+G151</f>
        <v>0.13350826754129025</v>
      </c>
      <c r="N151" s="3">
        <f>K151*H151+G151</f>
        <v>0.11394804059199505</v>
      </c>
      <c r="O151" s="2">
        <f>_xlfn.XLOOKUP($B151,stock_analysis[Stock],stock_analysis[Interest_Coverage_Ratio])</f>
        <v>6.3307849586629921</v>
      </c>
      <c r="P151" s="3" cm="1">
        <f t="array" ref="P15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51" s="3" t="str" cm="1">
        <f t="array" ref="Q15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51" s="3">
        <f>Table2[[#This Row],[Default Spread]]+Table2[[#This Row],[Risk Free Rate]]</f>
        <v>7.4499999999999997E-2</v>
      </c>
      <c r="S151" s="2">
        <f>_xlfn.XLOOKUP($B151,stock_analysis[Stock],stock_analysis[Market_Cap_Cr])</f>
        <v>376.92677120000002</v>
      </c>
      <c r="T151" s="2">
        <f>_xlfn.XLOOKUP($B151,stock_analysis[Stock],stock_analysis[Total_Debt_Cr])</f>
        <v>299.1456</v>
      </c>
      <c r="U151" s="3">
        <f>Table2[[#This Row],[Market Value of Equity]]/(Table2[[#This Row],[Market Value of Equity]]+Table2[[#This Row],[Market Value of Debt]])</f>
        <v>0.55752429363585865</v>
      </c>
      <c r="V151" s="3">
        <f>Table2[[#This Row],[Market Value of Debt]]/(Table2[[#This Row],[Market Value of Equity]]+Table2[[#This Row],[Market Value of Debt]])</f>
        <v>0.44247570636414135</v>
      </c>
      <c r="W151" s="32">
        <f>(Table2[[#This Row],[Cost of Equity (Daily Beta)]]*Table2[[#This Row],[Weight of Equity]])+(Table2[[#This Row],[Cost of Debt]]*Table2[[#This Row],[Weight of Debt]])</f>
        <v>0.11634646913137833</v>
      </c>
      <c r="X151" s="33">
        <f>(Table2[[#This Row],[Cost of Equity (Weekly Beta)]]*Table2[[#This Row],[Weight of Equity]])+(Table2[[#This Row],[Cost of Debt]]*Table2[[#This Row],[Weight of Debt]])</f>
        <v>0.10739854267963361</v>
      </c>
      <c r="Y151" s="34">
        <f>(Table2[[#This Row],[Cost of Equity (Monthly Beta)]]*Table2[[#This Row],[Weight of Equity]])+(Table2[[#This Row],[Cost of Debt]]*Table2[[#This Row],[Weight of Debt]])</f>
        <v>9.6493240966370714E-2</v>
      </c>
      <c r="Z151" t="b">
        <f>IF(Table2[[#This Row],[Sector]]="Financial Services",TRUE,FALSE)</f>
        <v>0</v>
      </c>
      <c r="AA151" t="b">
        <f>IF(Table2[[#This Row],[Market Capitalisation In(Cr)]]&gt;25000,TRUE,FALSE)</f>
        <v>0</v>
      </c>
    </row>
    <row r="152" spans="2:27" ht="14" customHeight="1">
      <c r="B152" s="37" t="s">
        <v>1068</v>
      </c>
      <c r="C152" s="38" t="str">
        <f>_xlfn.XLOOKUP(B152,stock_analysis[Stock],stock_analysis[Company_Name])</f>
        <v>Emami Paper Mills Limited</v>
      </c>
      <c r="D152" s="37" t="str">
        <f>_xlfn.XLOOKUP(B152,stock_analysis[Stock],stock_analysis[Sector])</f>
        <v>Basic Materials</v>
      </c>
      <c r="E152" s="37" t="str">
        <f>_xlfn.XLOOKUP($B152,stock_analysis[Stock],stock_analysis[Industry])</f>
        <v>Paper &amp; Paper Products</v>
      </c>
      <c r="F152" s="2">
        <f>_xlfn.XLOOKUP($B152,stock_analysis[Stock],stock_analysis[Market_Cap_Cr])</f>
        <v>485.81217279999998</v>
      </c>
      <c r="G152" s="3">
        <f>Imputs!$C$2</f>
        <v>6.6699999999999995E-2</v>
      </c>
      <c r="H152" s="3">
        <f>Imputs!$C$3</f>
        <v>5.2299999999999999E-2</v>
      </c>
      <c r="I152" s="2">
        <f>_xlfn.XLOOKUP($B152,stock_analysis[Stock],stock_analysis[Beta_Daily])</f>
        <v>1.0205706267674308</v>
      </c>
      <c r="J152" s="2">
        <f>_xlfn.XLOOKUP($B152,stock_analysis[Stock],stock_analysis[Beta_Weekly])</f>
        <v>1.1714993759725738</v>
      </c>
      <c r="K152" s="2">
        <f>_xlfn.XLOOKUP($B152,stock_analysis[Stock],stock_analysis[Beta_Monthly])</f>
        <v>0.95862640864667481</v>
      </c>
      <c r="L152" s="3">
        <f>G152+H152*I152</f>
        <v>0.12007584377993663</v>
      </c>
      <c r="M152" s="3">
        <f>J152*H152+G152</f>
        <v>0.12796941736336559</v>
      </c>
      <c r="N152" s="3">
        <f>K152*H152+G152</f>
        <v>0.11683616117222109</v>
      </c>
      <c r="O152" s="2">
        <f>_xlfn.XLOOKUP($B152,stock_analysis[Stock],stock_analysis[Interest_Coverage_Ratio])</f>
        <v>1.6005395683453238</v>
      </c>
      <c r="P152" s="3" cm="1">
        <f t="array" ref="P15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52" s="3" t="str" cm="1">
        <f t="array" ref="Q15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52" s="3">
        <f>Table2[[#This Row],[Default Spread]]+Table2[[#This Row],[Risk Free Rate]]</f>
        <v>0.1176</v>
      </c>
      <c r="S152" s="2">
        <f>_xlfn.XLOOKUP($B152,stock_analysis[Stock],stock_analysis[Market_Cap_Cr])</f>
        <v>485.81217279999998</v>
      </c>
      <c r="T152" s="2">
        <f>_xlfn.XLOOKUP($B152,stock_analysis[Stock],stock_analysis[Total_Debt_Cr])</f>
        <v>590.61002240000005</v>
      </c>
      <c r="U152" s="3">
        <f>Table2[[#This Row],[Market Value of Equity]]/(Table2[[#This Row],[Market Value of Equity]]+Table2[[#This Row],[Market Value of Debt]])</f>
        <v>0.45132121482290294</v>
      </c>
      <c r="V152" s="3">
        <f>Table2[[#This Row],[Market Value of Debt]]/(Table2[[#This Row],[Market Value of Equity]]+Table2[[#This Row],[Market Value of Debt]])</f>
        <v>0.54867878517709701</v>
      </c>
      <c r="W152" s="32">
        <f>(Table2[[#This Row],[Cost of Equity (Daily Beta)]]*Table2[[#This Row],[Weight of Equity]])+(Table2[[#This Row],[Cost of Debt]]*Table2[[#This Row],[Weight of Debt]])</f>
        <v>0.11871740082247273</v>
      </c>
      <c r="X152" s="33">
        <f>(Table2[[#This Row],[Cost of Equity (Weekly Beta)]]*Table2[[#This Row],[Weight of Equity]])+(Table2[[#This Row],[Cost of Debt]]*Table2[[#This Row],[Weight of Debt]])</f>
        <v>0.12227993804143986</v>
      </c>
      <c r="Y152" s="34">
        <f>(Table2[[#This Row],[Cost of Equity (Monthly Beta)]]*Table2[[#This Row],[Weight of Equity]])+(Table2[[#This Row],[Cost of Debt]]*Table2[[#This Row],[Weight of Debt]])</f>
        <v>0.11725526333231792</v>
      </c>
      <c r="Z152" t="b">
        <f>IF(Table2[[#This Row],[Sector]]="Financial Services",TRUE,FALSE)</f>
        <v>0</v>
      </c>
      <c r="AA152" t="b">
        <f>IF(Table2[[#This Row],[Market Capitalisation In(Cr)]]&gt;25000,TRUE,FALSE)</f>
        <v>0</v>
      </c>
    </row>
    <row r="153" spans="2:27" ht="14" customHeight="1">
      <c r="B153" s="37" t="s">
        <v>3918</v>
      </c>
      <c r="C153" s="38" t="str">
        <f>_xlfn.XLOOKUP(B153,stock_analysis[Stock],stock_analysis[Company_Name])</f>
        <v>West Coast Paper Mills Limited</v>
      </c>
      <c r="D153" s="37" t="str">
        <f>_xlfn.XLOOKUP(B153,stock_analysis[Stock],stock_analysis[Sector])</f>
        <v>Basic Materials</v>
      </c>
      <c r="E153" s="37" t="str">
        <f>_xlfn.XLOOKUP($B153,stock_analysis[Stock],stock_analysis[Industry])</f>
        <v>Paper &amp; Paper Products</v>
      </c>
      <c r="F153" s="2">
        <f>_xlfn.XLOOKUP($B153,stock_analysis[Stock],stock_analysis[Market_Cap_Cr])</f>
        <v>2608.6017023999998</v>
      </c>
      <c r="G153" s="3">
        <f>Imputs!$C$2</f>
        <v>6.6699999999999995E-2</v>
      </c>
      <c r="H153" s="3">
        <f>Imputs!$C$3</f>
        <v>5.2299999999999999E-2</v>
      </c>
      <c r="I153" s="2">
        <f>_xlfn.XLOOKUP($B153,stock_analysis[Stock],stock_analysis[Beta_Daily])</f>
        <v>1.1676573389072151</v>
      </c>
      <c r="J153" s="2">
        <f>_xlfn.XLOOKUP($B153,stock_analysis[Stock],stock_analysis[Beta_Weekly])</f>
        <v>1.2725765968565992</v>
      </c>
      <c r="K153" s="2">
        <f>_xlfn.XLOOKUP($B153,stock_analysis[Stock],stock_analysis[Beta_Monthly])</f>
        <v>1.3567013459749866</v>
      </c>
      <c r="L153" s="3">
        <f>G153+H153*I153</f>
        <v>0.12776847882484735</v>
      </c>
      <c r="M153" s="3">
        <f>J153*H153+G153</f>
        <v>0.13325575601560014</v>
      </c>
      <c r="N153" s="3">
        <f>K153*H153+G153</f>
        <v>0.1376554803944918</v>
      </c>
      <c r="O153" s="2">
        <f>_xlfn.XLOOKUP($B153,stock_analysis[Stock],stock_analysis[Interest_Coverage_Ratio])</f>
        <v>14.697033800163672</v>
      </c>
      <c r="P153" s="3" cm="1">
        <f t="array" ref="P15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3" s="3" t="str" cm="1">
        <f t="array" ref="Q15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3" s="3">
        <f>Table2[[#This Row],[Default Spread]]+Table2[[#This Row],[Risk Free Rate]]</f>
        <v>7.0699999999999999E-2</v>
      </c>
      <c r="S153" s="2">
        <f>_xlfn.XLOOKUP($B153,stock_analysis[Stock],stock_analysis[Market_Cap_Cr])</f>
        <v>2608.6017023999998</v>
      </c>
      <c r="T153" s="2">
        <f>_xlfn.XLOOKUP($B153,stock_analysis[Stock],stock_analysis[Total_Debt_Cr])</f>
        <v>463.15847680000002</v>
      </c>
      <c r="U153" s="3">
        <f>Table2[[#This Row],[Market Value of Equity]]/(Table2[[#This Row],[Market Value of Equity]]+Table2[[#This Row],[Market Value of Debt]])</f>
        <v>0.84922049581337322</v>
      </c>
      <c r="V153" s="3">
        <f>Table2[[#This Row],[Market Value of Debt]]/(Table2[[#This Row],[Market Value of Equity]]+Table2[[#This Row],[Market Value of Debt]])</f>
        <v>0.15077950418662686</v>
      </c>
      <c r="W153" s="32">
        <f>(Table2[[#This Row],[Cost of Equity (Daily Beta)]]*Table2[[#This Row],[Weight of Equity]])+(Table2[[#This Row],[Cost of Debt]]*Table2[[#This Row],[Weight of Debt]])</f>
        <v>0.11916372188295186</v>
      </c>
      <c r="X153" s="33">
        <f>(Table2[[#This Row],[Cost of Equity (Weekly Beta)]]*Table2[[#This Row],[Weight of Equity]])+(Table2[[#This Row],[Cost of Debt]]*Table2[[#This Row],[Weight of Debt]])</f>
        <v>0.12382363013954836</v>
      </c>
      <c r="Y153" s="34">
        <f>(Table2[[#This Row],[Cost of Equity (Monthly Beta)]]*Table2[[#This Row],[Weight of Equity]])+(Table2[[#This Row],[Cost of Debt]]*Table2[[#This Row],[Weight of Debt]])</f>
        <v>0.12755996625803293</v>
      </c>
      <c r="Z153" t="b">
        <f>IF(Table2[[#This Row],[Sector]]="Financial Services",TRUE,FALSE)</f>
        <v>0</v>
      </c>
      <c r="AA153" t="b">
        <f>IF(Table2[[#This Row],[Market Capitalisation In(Cr)]]&gt;25000,TRUE,FALSE)</f>
        <v>0</v>
      </c>
    </row>
    <row r="154" spans="2:27" ht="14" customHeight="1">
      <c r="B154" s="37" t="s">
        <v>2504</v>
      </c>
      <c r="C154" s="38" t="str">
        <f>_xlfn.XLOOKUP(B154,stock_analysis[Stock],stock_analysis[Company_Name])</f>
        <v>N R Agarwal Industries Limited</v>
      </c>
      <c r="D154" s="37" t="str">
        <f>_xlfn.XLOOKUP(B154,stock_analysis[Stock],stock_analysis[Sector])</f>
        <v>Basic Materials</v>
      </c>
      <c r="E154" s="37" t="str">
        <f>_xlfn.XLOOKUP($B154,stock_analysis[Stock],stock_analysis[Industry])</f>
        <v>Paper &amp; Paper Products</v>
      </c>
      <c r="F154" s="2">
        <f>_xlfn.XLOOKUP($B154,stock_analysis[Stock],stock_analysis[Market_Cap_Cr])</f>
        <v>743.47939840000004</v>
      </c>
      <c r="G154" s="3">
        <f>Imputs!$C$2</f>
        <v>6.6699999999999995E-2</v>
      </c>
      <c r="H154" s="3">
        <f>Imputs!$C$3</f>
        <v>5.2299999999999999E-2</v>
      </c>
      <c r="I154" s="2">
        <f>_xlfn.XLOOKUP($B154,stock_analysis[Stock],stock_analysis[Beta_Daily])</f>
        <v>0.66379357805631078</v>
      </c>
      <c r="J154" s="2">
        <f>_xlfn.XLOOKUP($B154,stock_analysis[Stock],stock_analysis[Beta_Weekly])</f>
        <v>0.79244413464928876</v>
      </c>
      <c r="K154" s="2">
        <f>_xlfn.XLOOKUP($B154,stock_analysis[Stock],stock_analysis[Beta_Monthly])</f>
        <v>1.3854641733047075</v>
      </c>
      <c r="L154" s="3">
        <f>G154+H154*I154</f>
        <v>0.10141640413234504</v>
      </c>
      <c r="M154" s="3">
        <f>J154*H154+G154</f>
        <v>0.10814482824215779</v>
      </c>
      <c r="N154" s="3">
        <f>K154*H154+G154</f>
        <v>0.13915977626383619</v>
      </c>
      <c r="O154" s="2">
        <f>_xlfn.XLOOKUP($B154,stock_analysis[Stock],stock_analysis[Interest_Coverage_Ratio])</f>
        <v>1.2844212004862694</v>
      </c>
      <c r="P154" s="3" cm="1">
        <f t="array" ref="P15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154" s="3" t="str" cm="1">
        <f t="array" ref="Q15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154" s="3">
        <f>Table2[[#This Row],[Default Spread]]+Table2[[#This Row],[Risk Free Rate]]</f>
        <v>0.1552</v>
      </c>
      <c r="S154" s="2">
        <f>_xlfn.XLOOKUP($B154,stock_analysis[Stock],stock_analysis[Market_Cap_Cr])</f>
        <v>743.47939840000004</v>
      </c>
      <c r="T154" s="2">
        <f>_xlfn.XLOOKUP($B154,stock_analysis[Stock],stock_analysis[Total_Debt_Cr])</f>
        <v>728.38379520000001</v>
      </c>
      <c r="U154" s="3">
        <f>Table2[[#This Row],[Market Value of Equity]]/(Table2[[#This Row],[Market Value of Equity]]+Table2[[#This Row],[Market Value of Debt]])</f>
        <v>0.50512805920605908</v>
      </c>
      <c r="V154" s="3">
        <f>Table2[[#This Row],[Market Value of Debt]]/(Table2[[#This Row],[Market Value of Equity]]+Table2[[#This Row],[Market Value of Debt]])</f>
        <v>0.49487194079394087</v>
      </c>
      <c r="W154" s="32">
        <f>(Table2[[#This Row],[Cost of Equity (Daily Beta)]]*Table2[[#This Row],[Weight of Equity]])+(Table2[[#This Row],[Cost of Debt]]*Table2[[#This Row],[Weight of Debt]])</f>
        <v>0.12803239660224841</v>
      </c>
      <c r="X154" s="33">
        <f>(Table2[[#This Row],[Cost of Equity (Weekly Beta)]]*Table2[[#This Row],[Weight of Equity]])+(Table2[[#This Row],[Cost of Debt]]*Table2[[#This Row],[Weight of Debt]])</f>
        <v>0.1314311124143534</v>
      </c>
      <c r="Y154" s="34">
        <f>(Table2[[#This Row],[Cost of Equity (Monthly Beta)]]*Table2[[#This Row],[Weight of Equity]])+(Table2[[#This Row],[Cost of Debt]]*Table2[[#This Row],[Weight of Debt]])</f>
        <v>0.14709763291492062</v>
      </c>
      <c r="Z154" t="b">
        <f>IF(Table2[[#This Row],[Sector]]="Financial Services",TRUE,FALSE)</f>
        <v>0</v>
      </c>
      <c r="AA154" t="b">
        <f>IF(Table2[[#This Row],[Market Capitalisation In(Cr)]]&gt;25000,TRUE,FALSE)</f>
        <v>0</v>
      </c>
    </row>
    <row r="155" spans="2:27" ht="14" customHeight="1">
      <c r="B155" s="37" t="s">
        <v>3400</v>
      </c>
      <c r="C155" s="38" t="str">
        <f>_xlfn.XLOOKUP(B155,stock_analysis[Stock],stock_analysis[Company_Name])</f>
        <v>Sundaram Multi Pap Limited</v>
      </c>
      <c r="D155" s="37" t="str">
        <f>_xlfn.XLOOKUP(B155,stock_analysis[Stock],stock_analysis[Sector])</f>
        <v>Basic Materials</v>
      </c>
      <c r="E155" s="37" t="str">
        <f>_xlfn.XLOOKUP($B155,stock_analysis[Stock],stock_analysis[Industry])</f>
        <v>Paper &amp; Paper Products</v>
      </c>
      <c r="F155" s="2">
        <f>_xlfn.XLOOKUP($B155,stock_analysis[Stock],stock_analysis[Market_Cap_Cr])</f>
        <v>63.4996224</v>
      </c>
      <c r="G155" s="3">
        <f>Imputs!$C$2</f>
        <v>6.6699999999999995E-2</v>
      </c>
      <c r="H155" s="3">
        <f>Imputs!$C$3</f>
        <v>5.2299999999999999E-2</v>
      </c>
      <c r="I155" s="2">
        <f>_xlfn.XLOOKUP($B155,stock_analysis[Stock],stock_analysis[Beta_Daily])</f>
        <v>0.92783949643436803</v>
      </c>
      <c r="J155" s="2">
        <f>_xlfn.XLOOKUP($B155,stock_analysis[Stock],stock_analysis[Beta_Weekly])</f>
        <v>1.329639618971479</v>
      </c>
      <c r="K155" s="2">
        <f>_xlfn.XLOOKUP($B155,stock_analysis[Stock],stock_analysis[Beta_Monthly])</f>
        <v>1.0392753611970995</v>
      </c>
      <c r="L155" s="3">
        <f>G155+H155*I155</f>
        <v>0.11522600566351744</v>
      </c>
      <c r="M155" s="3">
        <f>J155*H155+G155</f>
        <v>0.13624015207220835</v>
      </c>
      <c r="N155" s="3">
        <f>K155*H155+G155</f>
        <v>0.12105410139060829</v>
      </c>
      <c r="O155" s="2">
        <f>_xlfn.XLOOKUP($B155,stock_analysis[Stock],stock_analysis[Interest_Coverage_Ratio])</f>
        <v>-0.91420881462375236</v>
      </c>
      <c r="P155" s="3" cm="1">
        <f t="array" ref="P15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55" s="3" t="str" cm="1">
        <f t="array" ref="Q15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55" s="3">
        <f>Table2[[#This Row],[Default Spread]]+Table2[[#This Row],[Risk Free Rate]]</f>
        <v>0.25669999999999998</v>
      </c>
      <c r="S155" s="2">
        <f>_xlfn.XLOOKUP($B155,stock_analysis[Stock],stock_analysis[Market_Cap_Cr])</f>
        <v>63.4996224</v>
      </c>
      <c r="T155" s="2">
        <f>_xlfn.XLOOKUP($B155,stock_analysis[Stock],stock_analysis[Total_Debt_Cr])</f>
        <v>21.1519008</v>
      </c>
      <c r="U155" s="3">
        <f>Table2[[#This Row],[Market Value of Equity]]/(Table2[[#This Row],[Market Value of Equity]]+Table2[[#This Row],[Market Value of Debt]])</f>
        <v>0.7501297082389653</v>
      </c>
      <c r="V155" s="3">
        <f>Table2[[#This Row],[Market Value of Debt]]/(Table2[[#This Row],[Market Value of Equity]]+Table2[[#This Row],[Market Value of Debt]])</f>
        <v>0.24987029176103473</v>
      </c>
      <c r="W155" s="32">
        <f>(Table2[[#This Row],[Cost of Equity (Daily Beta)]]*Table2[[#This Row],[Weight of Equity]])+(Table2[[#This Row],[Cost of Debt]]*Table2[[#This Row],[Weight of Debt]])</f>
        <v>0.15057615390497331</v>
      </c>
      <c r="X155" s="33">
        <f>(Table2[[#This Row],[Cost of Equity (Weekly Beta)]]*Table2[[#This Row],[Weight of Equity]])+(Table2[[#This Row],[Cost of Debt]]*Table2[[#This Row],[Weight of Debt]])</f>
        <v>0.16633948941941551</v>
      </c>
      <c r="Y155" s="34">
        <f>(Table2[[#This Row],[Cost of Equity (Monthly Beta)]]*Table2[[#This Row],[Weight of Equity]])+(Table2[[#This Row],[Cost of Debt]]*Table2[[#This Row],[Weight of Debt]])</f>
        <v>0.15494798165232473</v>
      </c>
      <c r="Z155" t="b">
        <f>IF(Table2[[#This Row],[Sector]]="Financial Services",TRUE,FALSE)</f>
        <v>0</v>
      </c>
      <c r="AA155" t="b">
        <f>IF(Table2[[#This Row],[Market Capitalisation In(Cr)]]&gt;25000,TRUE,FALSE)</f>
        <v>0</v>
      </c>
    </row>
    <row r="156" spans="2:27" ht="14" customHeight="1">
      <c r="B156" s="37" t="s">
        <v>1255</v>
      </c>
      <c r="C156" s="38" t="str">
        <f>_xlfn.XLOOKUP(B156,stock_analysis[Stock],stock_analysis[Company_Name])</f>
        <v>Genus Paper &amp; Boards Limited</v>
      </c>
      <c r="D156" s="37" t="str">
        <f>_xlfn.XLOOKUP(B156,stock_analysis[Stock],stock_analysis[Sector])</f>
        <v>Basic Materials</v>
      </c>
      <c r="E156" s="37" t="str">
        <f>_xlfn.XLOOKUP($B156,stock_analysis[Stock],stock_analysis[Industry])</f>
        <v>Paper &amp; Paper Products</v>
      </c>
      <c r="F156" s="2">
        <f>_xlfn.XLOOKUP($B156,stock_analysis[Stock],stock_analysis[Market_Cap_Cr])</f>
        <v>313.95077120000002</v>
      </c>
      <c r="G156" s="3">
        <f>Imputs!$C$2</f>
        <v>6.6699999999999995E-2</v>
      </c>
      <c r="H156" s="3">
        <f>Imputs!$C$3</f>
        <v>5.2299999999999999E-2</v>
      </c>
      <c r="I156" s="2">
        <f>_xlfn.XLOOKUP($B156,stock_analysis[Stock],stock_analysis[Beta_Daily])</f>
        <v>0.7751953021464224</v>
      </c>
      <c r="J156" s="2">
        <f>_xlfn.XLOOKUP($B156,stock_analysis[Stock],stock_analysis[Beta_Weekly])</f>
        <v>1.0635205560600951</v>
      </c>
      <c r="K156" s="2">
        <f>_xlfn.XLOOKUP($B156,stock_analysis[Stock],stock_analysis[Beta_Monthly])</f>
        <v>0.89710902900437806</v>
      </c>
      <c r="L156" s="3">
        <f>G156+H156*I156</f>
        <v>0.10724271430225789</v>
      </c>
      <c r="M156" s="3">
        <f>J156*H156+G156</f>
        <v>0.12232212508194297</v>
      </c>
      <c r="N156" s="3">
        <f>K156*H156+G156</f>
        <v>0.11361880221692897</v>
      </c>
      <c r="O156" s="2">
        <f>_xlfn.XLOOKUP($B156,stock_analysis[Stock],stock_analysis[Interest_Coverage_Ratio])</f>
        <v>1.0788288593974369</v>
      </c>
      <c r="P156" s="3" cm="1">
        <f t="array" ref="P15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56" s="3" t="str" cm="1">
        <f t="array" ref="Q15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56" s="3">
        <f>Table2[[#This Row],[Default Spread]]+Table2[[#This Row],[Risk Free Rate]]</f>
        <v>0.19279999999999997</v>
      </c>
      <c r="S156" s="2">
        <f>_xlfn.XLOOKUP($B156,stock_analysis[Stock],stock_analysis[Market_Cap_Cr])</f>
        <v>313.95077120000002</v>
      </c>
      <c r="T156" s="2">
        <f>_xlfn.XLOOKUP($B156,stock_analysis[Stock],stock_analysis[Total_Debt_Cr])</f>
        <v>442.82931200000002</v>
      </c>
      <c r="U156" s="3">
        <f>Table2[[#This Row],[Market Value of Equity]]/(Table2[[#This Row],[Market Value of Equity]]+Table2[[#This Row],[Market Value of Debt]])</f>
        <v>0.41485073163193942</v>
      </c>
      <c r="V156" s="3">
        <f>Table2[[#This Row],[Market Value of Debt]]/(Table2[[#This Row],[Market Value of Equity]]+Table2[[#This Row],[Market Value of Debt]])</f>
        <v>0.58514926836806058</v>
      </c>
      <c r="W156" s="32">
        <f>(Table2[[#This Row],[Cost of Equity (Daily Beta)]]*Table2[[#This Row],[Weight of Equity]])+(Table2[[#This Row],[Cost of Debt]]*Table2[[#This Row],[Weight of Debt]])</f>
        <v>0.1573064974318488</v>
      </c>
      <c r="X156" s="33">
        <f>(Table2[[#This Row],[Cost of Equity (Weekly Beta)]]*Table2[[#This Row],[Weight of Equity]])+(Table2[[#This Row],[Cost of Debt]]*Table2[[#This Row],[Weight of Debt]])</f>
        <v>0.16356220202637972</v>
      </c>
      <c r="Y156" s="34">
        <f>(Table2[[#This Row],[Cost of Equity (Monthly Beta)]]*Table2[[#This Row],[Weight of Equity]])+(Table2[[#This Row],[Cost of Debt]]*Table2[[#This Row],[Weight of Debt]])</f>
        <v>0.15995162216819966</v>
      </c>
      <c r="Z156" t="b">
        <f>IF(Table2[[#This Row],[Sector]]="Financial Services",TRUE,FALSE)</f>
        <v>0</v>
      </c>
      <c r="AA156" t="b">
        <f>IF(Table2[[#This Row],[Market Capitalisation In(Cr)]]&gt;25000,TRUE,FALSE)</f>
        <v>0</v>
      </c>
    </row>
    <row r="157" spans="2:27" ht="14" customHeight="1">
      <c r="B157" s="37" t="s">
        <v>3604</v>
      </c>
      <c r="C157" s="38" t="str">
        <f>_xlfn.XLOOKUP(B157,stock_analysis[Stock],stock_analysis[Company_Name])</f>
        <v>Tamil Nadu Newsprint &amp; Papers Limited</v>
      </c>
      <c r="D157" s="37" t="str">
        <f>_xlfn.XLOOKUP(B157,stock_analysis[Stock],stock_analysis[Sector])</f>
        <v>Basic Materials</v>
      </c>
      <c r="E157" s="37" t="str">
        <f>_xlfn.XLOOKUP($B157,stock_analysis[Stock],stock_analysis[Industry])</f>
        <v>Paper &amp; Paper Products</v>
      </c>
      <c r="F157" s="2">
        <f>_xlfn.XLOOKUP($B157,stock_analysis[Stock],stock_analysis[Market_Cap_Cr])</f>
        <v>965.55704319999995</v>
      </c>
      <c r="G157" s="3">
        <f>Imputs!$C$2</f>
        <v>6.6699999999999995E-2</v>
      </c>
      <c r="H157" s="3">
        <f>Imputs!$C$3</f>
        <v>5.2299999999999999E-2</v>
      </c>
      <c r="I157" s="2">
        <f>_xlfn.XLOOKUP($B157,stock_analysis[Stock],stock_analysis[Beta_Daily])</f>
        <v>1.0685152281366044</v>
      </c>
      <c r="J157" s="2">
        <f>_xlfn.XLOOKUP($B157,stock_analysis[Stock],stock_analysis[Beta_Weekly])</f>
        <v>1.3277758089185283</v>
      </c>
      <c r="K157" s="2">
        <f>_xlfn.XLOOKUP($B157,stock_analysis[Stock],stock_analysis[Beta_Monthly])</f>
        <v>0.94880276000045716</v>
      </c>
      <c r="L157" s="3">
        <f>G157+H157*I157</f>
        <v>0.12258334643154439</v>
      </c>
      <c r="M157" s="3">
        <f>J157*H157+G157</f>
        <v>0.13614267480643905</v>
      </c>
      <c r="N157" s="3">
        <f>K157*H157+G157</f>
        <v>0.1163223843480239</v>
      </c>
      <c r="O157" s="2">
        <f>_xlfn.XLOOKUP($B157,stock_analysis[Stock],stock_analysis[Interest_Coverage_Ratio])</f>
        <v>1.0284378432528369</v>
      </c>
      <c r="P157" s="3" cm="1">
        <f t="array" ref="P15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57" s="3" t="str" cm="1">
        <f t="array" ref="Q15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57" s="3">
        <f>Table2[[#This Row],[Default Spread]]+Table2[[#This Row],[Risk Free Rate]]</f>
        <v>0.19279999999999997</v>
      </c>
      <c r="S157" s="2">
        <f>_xlfn.XLOOKUP($B157,stock_analysis[Stock],stock_analysis[Market_Cap_Cr])</f>
        <v>965.55704319999995</v>
      </c>
      <c r="T157" s="2">
        <f>_xlfn.XLOOKUP($B157,stock_analysis[Stock],stock_analysis[Total_Debt_Cr])</f>
        <v>1871.0800383999999</v>
      </c>
      <c r="U157" s="3">
        <f>Table2[[#This Row],[Market Value of Equity]]/(Table2[[#This Row],[Market Value of Equity]]+Table2[[#This Row],[Market Value of Debt]])</f>
        <v>0.34038793663917671</v>
      </c>
      <c r="V157" s="3">
        <f>Table2[[#This Row],[Market Value of Debt]]/(Table2[[#This Row],[Market Value of Equity]]+Table2[[#This Row],[Market Value of Debt]])</f>
        <v>0.65961206336082323</v>
      </c>
      <c r="W157" s="32">
        <f>(Table2[[#This Row],[Cost of Equity (Daily Beta)]]*Table2[[#This Row],[Weight of Equity]])+(Table2[[#This Row],[Cost of Debt]]*Table2[[#This Row],[Weight of Debt]])</f>
        <v>0.16889909817412546</v>
      </c>
      <c r="X157" s="33">
        <f>(Table2[[#This Row],[Cost of Equity (Weekly Beta)]]*Table2[[#This Row],[Weight of Equity]])+(Table2[[#This Row],[Cost of Debt]]*Table2[[#This Row],[Weight of Debt]])</f>
        <v>0.17351452998186889</v>
      </c>
      <c r="Y157" s="34">
        <f>(Table2[[#This Row],[Cost of Equity (Monthly Beta)]]*Table2[[#This Row],[Weight of Equity]])+(Table2[[#This Row],[Cost of Debt]]*Table2[[#This Row],[Weight of Debt]])</f>
        <v>0.16676794220913982</v>
      </c>
      <c r="Z157" t="b">
        <f>IF(Table2[[#This Row],[Sector]]="Financial Services",TRUE,FALSE)</f>
        <v>0</v>
      </c>
      <c r="AA157" t="b">
        <f>IF(Table2[[#This Row],[Market Capitalisation In(Cr)]]&gt;25000,TRUE,FALSE)</f>
        <v>0</v>
      </c>
    </row>
    <row r="158" spans="2:27" ht="14" customHeight="1">
      <c r="B158" s="37" t="s">
        <v>2132</v>
      </c>
      <c r="C158" s="38" t="str">
        <f>_xlfn.XLOOKUP(B158,stock_analysis[Stock],stock_analysis[Company_Name])</f>
        <v>Magnum Ventures Limited</v>
      </c>
      <c r="D158" s="37" t="str">
        <f>_xlfn.XLOOKUP(B158,stock_analysis[Stock],stock_analysis[Sector])</f>
        <v>Basic Materials</v>
      </c>
      <c r="E158" s="37" t="str">
        <f>_xlfn.XLOOKUP($B158,stock_analysis[Stock],stock_analysis[Industry])</f>
        <v>Paper &amp; Paper Products</v>
      </c>
      <c r="F158" s="2">
        <f>_xlfn.XLOOKUP($B158,stock_analysis[Stock],stock_analysis[Market_Cap_Cr])</f>
        <v>140.10638080000001</v>
      </c>
      <c r="G158" s="3">
        <f>Imputs!$C$2</f>
        <v>6.6699999999999995E-2</v>
      </c>
      <c r="H158" s="3">
        <f>Imputs!$C$3</f>
        <v>5.2299999999999999E-2</v>
      </c>
      <c r="I158" s="2">
        <f>_xlfn.XLOOKUP($B158,stock_analysis[Stock],stock_analysis[Beta_Daily])</f>
        <v>1.1566524498847124</v>
      </c>
      <c r="J158" s="2">
        <f>_xlfn.XLOOKUP($B158,stock_analysis[Stock],stock_analysis[Beta_Weekly])</f>
        <v>1.2336359803055197</v>
      </c>
      <c r="K158" s="2">
        <f>_xlfn.XLOOKUP($B158,stock_analysis[Stock],stock_analysis[Beta_Monthly])</f>
        <v>0.43960000165625218</v>
      </c>
      <c r="L158" s="3">
        <f>G158+H158*I158</f>
        <v>0.12719292312897046</v>
      </c>
      <c r="M158" s="3">
        <f>J158*H158+G158</f>
        <v>0.13121916176997866</v>
      </c>
      <c r="N158" s="3">
        <f>K158*H158+G158</f>
        <v>8.969108008662198E-2</v>
      </c>
      <c r="O158" s="2">
        <f>_xlfn.XLOOKUP($B158,stock_analysis[Stock],stock_analysis[Interest_Coverage_Ratio])</f>
        <v>1.0021047480732614</v>
      </c>
      <c r="P158" s="3" cm="1">
        <f t="array" ref="P15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58" s="3" t="str" cm="1">
        <f t="array" ref="Q15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58" s="3">
        <f>Table2[[#This Row],[Default Spread]]+Table2[[#This Row],[Risk Free Rate]]</f>
        <v>0.19279999999999997</v>
      </c>
      <c r="S158" s="2">
        <f>_xlfn.XLOOKUP($B158,stock_analysis[Stock],stock_analysis[Market_Cap_Cr])</f>
        <v>140.10638080000001</v>
      </c>
      <c r="T158" s="2">
        <f>_xlfn.XLOOKUP($B158,stock_analysis[Stock],stock_analysis[Total_Debt_Cr])</f>
        <v>266.91059200000001</v>
      </c>
      <c r="U158" s="3">
        <f>Table2[[#This Row],[Market Value of Equity]]/(Table2[[#This Row],[Market Value of Equity]]+Table2[[#This Row],[Market Value of Debt]])</f>
        <v>0.34422736682493454</v>
      </c>
      <c r="V158" s="3">
        <f>Table2[[#This Row],[Market Value of Debt]]/(Table2[[#This Row],[Market Value of Equity]]+Table2[[#This Row],[Market Value of Debt]])</f>
        <v>0.65577263317506551</v>
      </c>
      <c r="W158" s="32">
        <f>(Table2[[#This Row],[Cost of Equity (Daily Beta)]]*Table2[[#This Row],[Weight of Equity]])+(Table2[[#This Row],[Cost of Debt]]*Table2[[#This Row],[Weight of Debt]])</f>
        <v>0.17021624868360444</v>
      </c>
      <c r="X158" s="33">
        <f>(Table2[[#This Row],[Cost of Equity (Weekly Beta)]]*Table2[[#This Row],[Weight of Equity]])+(Table2[[#This Row],[Cost of Debt]]*Table2[[#This Row],[Weight of Debt]])</f>
        <v>0.17160219020920747</v>
      </c>
      <c r="Y158" s="34">
        <f>(Table2[[#This Row],[Cost of Equity (Monthly Beta)]]*Table2[[#This Row],[Weight of Equity]])+(Table2[[#This Row],[Cost of Debt]]*Table2[[#This Row],[Weight of Debt]])</f>
        <v>0.15730708800205481</v>
      </c>
      <c r="Z158" t="b">
        <f>IF(Table2[[#This Row],[Sector]]="Financial Services",TRUE,FALSE)</f>
        <v>0</v>
      </c>
      <c r="AA158" t="b">
        <f>IF(Table2[[#This Row],[Market Capitalisation In(Cr)]]&gt;25000,TRUE,FALSE)</f>
        <v>0</v>
      </c>
    </row>
    <row r="159" spans="2:27" ht="14" customHeight="1">
      <c r="B159" s="37" t="s">
        <v>3216</v>
      </c>
      <c r="C159" s="38" t="str">
        <f>_xlfn.XLOOKUP(B159,stock_analysis[Stock],stock_analysis[Company_Name])</f>
        <v>Shrenik Limited</v>
      </c>
      <c r="D159" s="37" t="str">
        <f>_xlfn.XLOOKUP(B159,stock_analysis[Stock],stock_analysis[Sector])</f>
        <v>Basic Materials</v>
      </c>
      <c r="E159" s="37" t="str">
        <f>_xlfn.XLOOKUP($B159,stock_analysis[Stock],stock_analysis[Industry])</f>
        <v>Paper &amp; Paper Products</v>
      </c>
      <c r="F159" s="2">
        <f>_xlfn.XLOOKUP($B159,stock_analysis[Stock],stock_analysis[Market_Cap_Cr])</f>
        <v>25.7039984</v>
      </c>
      <c r="G159" s="3">
        <f>Imputs!$C$2</f>
        <v>6.6699999999999995E-2</v>
      </c>
      <c r="H159" s="3">
        <f>Imputs!$C$3</f>
        <v>5.2299999999999999E-2</v>
      </c>
      <c r="I159" s="2">
        <f>_xlfn.XLOOKUP($B159,stock_analysis[Stock],stock_analysis[Beta_Daily])</f>
        <v>0.4420657113971353</v>
      </c>
      <c r="J159" s="2">
        <f>_xlfn.XLOOKUP($B159,stock_analysis[Stock],stock_analysis[Beta_Weekly])</f>
        <v>0.56997982945328141</v>
      </c>
      <c r="K159" s="2">
        <f>_xlfn.XLOOKUP($B159,stock_analysis[Stock],stock_analysis[Beta_Monthly])</f>
        <v>1.4145282038666378</v>
      </c>
      <c r="L159" s="3">
        <f>G159+H159*I159</f>
        <v>8.9820036706070167E-2</v>
      </c>
      <c r="M159" s="3">
        <f>J159*H159+G159</f>
        <v>9.6509945080406612E-2</v>
      </c>
      <c r="N159" s="3">
        <f>K159*H159+G159</f>
        <v>0.14067982506222515</v>
      </c>
      <c r="O159" s="2">
        <f>_xlfn.XLOOKUP($B159,stock_analysis[Stock],stock_analysis[Interest_Coverage_Ratio])</f>
        <v>1.032088371601704</v>
      </c>
      <c r="P159" s="3" cm="1">
        <f t="array" ref="P15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59" s="3" t="str" cm="1">
        <f t="array" ref="Q15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59" s="3">
        <f>Table2[[#This Row],[Default Spread]]+Table2[[#This Row],[Risk Free Rate]]</f>
        <v>0.19279999999999997</v>
      </c>
      <c r="S159" s="2">
        <f>_xlfn.XLOOKUP($B159,stock_analysis[Stock],stock_analysis[Market_Cap_Cr])</f>
        <v>25.7039984</v>
      </c>
      <c r="T159" s="2">
        <f>_xlfn.XLOOKUP($B159,stock_analysis[Stock],stock_analysis[Total_Debt_Cr])</f>
        <v>123.9346048</v>
      </c>
      <c r="U159" s="3">
        <f>Table2[[#This Row],[Market Value of Equity]]/(Table2[[#This Row],[Market Value of Equity]]+Table2[[#This Row],[Market Value of Debt]])</f>
        <v>0.17177384612208141</v>
      </c>
      <c r="V159" s="3">
        <f>Table2[[#This Row],[Market Value of Debt]]/(Table2[[#This Row],[Market Value of Equity]]+Table2[[#This Row],[Market Value of Debt]])</f>
        <v>0.82822615387791854</v>
      </c>
      <c r="W159" s="32">
        <f>(Table2[[#This Row],[Cost of Equity (Daily Beta)]]*Table2[[#This Row],[Weight of Equity]])+(Table2[[#This Row],[Cost of Debt]]*Table2[[#This Row],[Weight of Debt]])</f>
        <v>0.17511073563149088</v>
      </c>
      <c r="X159" s="33">
        <f>(Table2[[#This Row],[Cost of Equity (Weekly Beta)]]*Table2[[#This Row],[Weight of Equity]])+(Table2[[#This Row],[Cost of Debt]]*Table2[[#This Row],[Weight of Debt]])</f>
        <v>0.17625988692315497</v>
      </c>
      <c r="Y159" s="34">
        <f>(Table2[[#This Row],[Cost of Equity (Monthly Beta)]]*Table2[[#This Row],[Weight of Equity]])+(Table2[[#This Row],[Cost of Debt]]*Table2[[#This Row],[Weight of Debt]])</f>
        <v>0.18384711709038268</v>
      </c>
      <c r="Z159" t="b">
        <f>IF(Table2[[#This Row],[Sector]]="Financial Services",TRUE,FALSE)</f>
        <v>0</v>
      </c>
      <c r="AA159" t="b">
        <f>IF(Table2[[#This Row],[Market Capitalisation In(Cr)]]&gt;25000,TRUE,FALSE)</f>
        <v>0</v>
      </c>
    </row>
    <row r="160" spans="2:27" ht="14" customHeight="1">
      <c r="B160" s="37" t="s">
        <v>2590</v>
      </c>
      <c r="C160" s="38" t="str">
        <f>_xlfn.XLOOKUP(B160,stock_analysis[Stock],stock_analysis[Company_Name])</f>
        <v>Orient Paper &amp; Industries Limited</v>
      </c>
      <c r="D160" s="37" t="str">
        <f>_xlfn.XLOOKUP(B160,stock_analysis[Stock],stock_analysis[Sector])</f>
        <v>Basic Materials</v>
      </c>
      <c r="E160" s="37" t="str">
        <f>_xlfn.XLOOKUP($B160,stock_analysis[Stock],stock_analysis[Industry])</f>
        <v>Paper &amp; Paper Products</v>
      </c>
      <c r="F160" s="2">
        <f>_xlfn.XLOOKUP($B160,stock_analysis[Stock],stock_analysis[Market_Cap_Cr])</f>
        <v>373.44650239999999</v>
      </c>
      <c r="G160" s="3">
        <f>Imputs!$C$2</f>
        <v>6.6699999999999995E-2</v>
      </c>
      <c r="H160" s="3">
        <f>Imputs!$C$3</f>
        <v>5.2299999999999999E-2</v>
      </c>
      <c r="I160" s="2">
        <f>_xlfn.XLOOKUP($B160,stock_analysis[Stock],stock_analysis[Beta_Daily])</f>
        <v>1.5096409673199942</v>
      </c>
      <c r="J160" s="2">
        <f>_xlfn.XLOOKUP($B160,stock_analysis[Stock],stock_analysis[Beta_Weekly])</f>
        <v>2.1806274720755225</v>
      </c>
      <c r="K160" s="2">
        <f>_xlfn.XLOOKUP($B160,stock_analysis[Stock],stock_analysis[Beta_Monthly])</f>
        <v>1.6232234550585209</v>
      </c>
      <c r="L160" s="3">
        <f>G160+H160*I160</f>
        <v>0.14565422259083569</v>
      </c>
      <c r="M160" s="3">
        <f>J160*H160+G160</f>
        <v>0.18074681678954982</v>
      </c>
      <c r="N160" s="3">
        <f>K160*H160+G160</f>
        <v>0.15159458669956064</v>
      </c>
      <c r="O160" s="2">
        <f>_xlfn.XLOOKUP($B160,stock_analysis[Stock],stock_analysis[Interest_Coverage_Ratio])</f>
        <v>-1.7369579606853132</v>
      </c>
      <c r="P160" s="3" cm="1">
        <f t="array" ref="P16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0" s="3" t="str" cm="1">
        <f t="array" ref="Q16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0" s="3">
        <f>Table2[[#This Row],[Default Spread]]+Table2[[#This Row],[Risk Free Rate]]</f>
        <v>0.25669999999999998</v>
      </c>
      <c r="S160" s="2">
        <f>_xlfn.XLOOKUP($B160,stock_analysis[Stock],stock_analysis[Market_Cap_Cr])</f>
        <v>373.44650239999999</v>
      </c>
      <c r="T160" s="2">
        <f>_xlfn.XLOOKUP($B160,stock_analysis[Stock],stock_analysis[Total_Debt_Cr])</f>
        <v>254.6501888</v>
      </c>
      <c r="U160" s="3">
        <f>Table2[[#This Row],[Market Value of Equity]]/(Table2[[#This Row],[Market Value of Equity]]+Table2[[#This Row],[Market Value of Debt]])</f>
        <v>0.59456849181376481</v>
      </c>
      <c r="V160" s="3">
        <f>Table2[[#This Row],[Market Value of Debt]]/(Table2[[#This Row],[Market Value of Equity]]+Table2[[#This Row],[Market Value of Debt]])</f>
        <v>0.40543150818623513</v>
      </c>
      <c r="W160" s="32">
        <f>(Table2[[#This Row],[Cost of Equity (Daily Beta)]]*Table2[[#This Row],[Weight of Equity]])+(Table2[[#This Row],[Cost of Debt]]*Table2[[#This Row],[Weight of Debt]])</f>
        <v>0.19067567960354612</v>
      </c>
      <c r="X160" s="33">
        <f>(Table2[[#This Row],[Cost of Equity (Weekly Beta)]]*Table2[[#This Row],[Weight of Equity]])+(Table2[[#This Row],[Cost of Debt]]*Table2[[#This Row],[Weight of Debt]])</f>
        <v>0.21154063041010807</v>
      </c>
      <c r="Y160" s="34">
        <f>(Table2[[#This Row],[Cost of Equity (Monthly Beta)]]*Table2[[#This Row],[Weight of Equity]])+(Table2[[#This Row],[Cost of Debt]]*Table2[[#This Row],[Weight of Debt]])</f>
        <v>0.19420763293249532</v>
      </c>
      <c r="Z160" t="b">
        <f>IF(Table2[[#This Row],[Sector]]="Financial Services",TRUE,FALSE)</f>
        <v>0</v>
      </c>
      <c r="AA160" t="b">
        <f>IF(Table2[[#This Row],[Market Capitalisation In(Cr)]]&gt;25000,TRUE,FALSE)</f>
        <v>0</v>
      </c>
    </row>
    <row r="161" spans="2:27" ht="14" customHeight="1">
      <c r="B161" s="37" t="s">
        <v>2150</v>
      </c>
      <c r="C161" s="38" t="str">
        <f>_xlfn.XLOOKUP(B161,stock_analysis[Stock],stock_analysis[Company_Name])</f>
        <v>Malu Paper Mills Limited</v>
      </c>
      <c r="D161" s="37" t="str">
        <f>_xlfn.XLOOKUP(B161,stock_analysis[Stock],stock_analysis[Sector])</f>
        <v>Basic Materials</v>
      </c>
      <c r="E161" s="37" t="str">
        <f>_xlfn.XLOOKUP($B161,stock_analysis[Stock],stock_analysis[Industry])</f>
        <v>Paper &amp; Paper Products</v>
      </c>
      <c r="F161" s="2">
        <f>_xlfn.XLOOKUP($B161,stock_analysis[Stock],stock_analysis[Market_Cap_Cr])</f>
        <v>54.607827200000003</v>
      </c>
      <c r="G161" s="3">
        <f>Imputs!$C$2</f>
        <v>6.6699999999999995E-2</v>
      </c>
      <c r="H161" s="3">
        <f>Imputs!$C$3</f>
        <v>5.2299999999999999E-2</v>
      </c>
      <c r="I161" s="2">
        <f>_xlfn.XLOOKUP($B161,stock_analysis[Stock],stock_analysis[Beta_Daily])</f>
        <v>0.96637791734240819</v>
      </c>
      <c r="J161" s="2">
        <f>_xlfn.XLOOKUP($B161,stock_analysis[Stock],stock_analysis[Beta_Weekly])</f>
        <v>1.4201058071297901</v>
      </c>
      <c r="K161" s="2">
        <f>_xlfn.XLOOKUP($B161,stock_analysis[Stock],stock_analysis[Beta_Monthly])</f>
        <v>1.068229593579388</v>
      </c>
      <c r="L161" s="3">
        <f>G161+H161*I161</f>
        <v>0.11724156507700795</v>
      </c>
      <c r="M161" s="3">
        <f>J161*H161+G161</f>
        <v>0.14097153371288801</v>
      </c>
      <c r="N161" s="3">
        <f>K161*H161+G161</f>
        <v>0.12256840774420198</v>
      </c>
      <c r="O161" s="2">
        <f>_xlfn.XLOOKUP($B161,stock_analysis[Stock],stock_analysis[Interest_Coverage_Ratio])</f>
        <v>-0.54994707175622248</v>
      </c>
      <c r="P161" s="3" cm="1">
        <f t="array" ref="P16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1" s="3" t="str" cm="1">
        <f t="array" ref="Q16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1" s="3">
        <f>Table2[[#This Row],[Default Spread]]+Table2[[#This Row],[Risk Free Rate]]</f>
        <v>0.25669999999999998</v>
      </c>
      <c r="S161" s="2">
        <f>_xlfn.XLOOKUP($B161,stock_analysis[Stock],stock_analysis[Market_Cap_Cr])</f>
        <v>54.607827200000003</v>
      </c>
      <c r="T161" s="2">
        <f>_xlfn.XLOOKUP($B161,stock_analysis[Stock],stock_analysis[Total_Debt_Cr])</f>
        <v>145.6411008</v>
      </c>
      <c r="U161" s="3">
        <f>Table2[[#This Row],[Market Value of Equity]]/(Table2[[#This Row],[Market Value of Equity]]+Table2[[#This Row],[Market Value of Debt]])</f>
        <v>0.27269972301674444</v>
      </c>
      <c r="V161" s="3">
        <f>Table2[[#This Row],[Market Value of Debt]]/(Table2[[#This Row],[Market Value of Equity]]+Table2[[#This Row],[Market Value of Debt]])</f>
        <v>0.72730027698325561</v>
      </c>
      <c r="W161" s="32">
        <f>(Table2[[#This Row],[Cost of Equity (Daily Beta)]]*Table2[[#This Row],[Weight of Equity]])+(Table2[[#This Row],[Cost of Debt]]*Table2[[#This Row],[Weight of Debt]])</f>
        <v>0.21866972342415139</v>
      </c>
      <c r="X161" s="33">
        <f>(Table2[[#This Row],[Cost of Equity (Weekly Beta)]]*Table2[[#This Row],[Weight of Equity]])+(Table2[[#This Row],[Cost of Debt]]*Table2[[#This Row],[Weight of Debt]])</f>
        <v>0.22514087929835191</v>
      </c>
      <c r="Y161" s="34">
        <f>(Table2[[#This Row],[Cost of Equity (Monthly Beta)]]*Table2[[#This Row],[Weight of Equity]])+(Table2[[#This Row],[Cost of Debt]]*Table2[[#This Row],[Weight of Debt]])</f>
        <v>0.220122351944049</v>
      </c>
      <c r="Z161" t="b">
        <f>IF(Table2[[#This Row],[Sector]]="Financial Services",TRUE,FALSE)</f>
        <v>0</v>
      </c>
      <c r="AA161" t="b">
        <f>IF(Table2[[#This Row],[Market Capitalisation In(Cr)]]&gt;25000,TRUE,FALSE)</f>
        <v>0</v>
      </c>
    </row>
    <row r="162" spans="2:27" ht="14" customHeight="1">
      <c r="B162" s="37" t="s">
        <v>394</v>
      </c>
      <c r="C162" s="38" t="str">
        <f>_xlfn.XLOOKUP(B162,stock_analysis[Stock],stock_analysis[Company_Name])</f>
        <v>Astron Paper &amp; Board Mill Limited</v>
      </c>
      <c r="D162" s="37" t="str">
        <f>_xlfn.XLOOKUP(B162,stock_analysis[Stock],stock_analysis[Sector])</f>
        <v>Basic Materials</v>
      </c>
      <c r="E162" s="37" t="str">
        <f>_xlfn.XLOOKUP($B162,stock_analysis[Stock],stock_analysis[Industry])</f>
        <v>Paper &amp; Paper Products</v>
      </c>
      <c r="F162" s="2">
        <f>_xlfn.XLOOKUP($B162,stock_analysis[Stock],stock_analysis[Market_Cap_Cr])</f>
        <v>18.668606400000002</v>
      </c>
      <c r="G162" s="3">
        <f>Imputs!$C$2</f>
        <v>6.6699999999999995E-2</v>
      </c>
      <c r="H162" s="3">
        <f>Imputs!$C$3</f>
        <v>5.2299999999999999E-2</v>
      </c>
      <c r="I162" s="2">
        <f>_xlfn.XLOOKUP($B162,stock_analysis[Stock],stock_analysis[Beta_Daily])</f>
        <v>0.77122689306756487</v>
      </c>
      <c r="J162" s="2">
        <f>_xlfn.XLOOKUP($B162,stock_analysis[Stock],stock_analysis[Beta_Weekly])</f>
        <v>0.63276669997581547</v>
      </c>
      <c r="K162" s="2">
        <f>_xlfn.XLOOKUP($B162,stock_analysis[Stock],stock_analysis[Beta_Monthly])</f>
        <v>1.1850169572432303</v>
      </c>
      <c r="L162" s="3">
        <f>G162+H162*I162</f>
        <v>0.10703516650743364</v>
      </c>
      <c r="M162" s="3">
        <f>J162*H162+G162</f>
        <v>9.9793698408735143E-2</v>
      </c>
      <c r="N162" s="3">
        <f>K162*H162+G162</f>
        <v>0.12867638686382094</v>
      </c>
      <c r="O162" s="2">
        <f>_xlfn.XLOOKUP($B162,stock_analysis[Stock],stock_analysis[Interest_Coverage_Ratio])</f>
        <v>-3.893240418118467</v>
      </c>
      <c r="P162" s="3" cm="1">
        <f t="array" ref="P16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2" s="3" t="str" cm="1">
        <f t="array" ref="Q16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2" s="3">
        <f>Table2[[#This Row],[Default Spread]]+Table2[[#This Row],[Risk Free Rate]]</f>
        <v>0.25669999999999998</v>
      </c>
      <c r="S162" s="2">
        <f>_xlfn.XLOOKUP($B162,stock_analysis[Stock],stock_analysis[Market_Cap_Cr])</f>
        <v>18.668606400000002</v>
      </c>
      <c r="T162" s="2">
        <f>_xlfn.XLOOKUP($B162,stock_analysis[Stock],stock_analysis[Total_Debt_Cr])</f>
        <v>76.651596799999993</v>
      </c>
      <c r="U162" s="3">
        <f>Table2[[#This Row],[Market Value of Equity]]/(Table2[[#This Row],[Market Value of Equity]]+Table2[[#This Row],[Market Value of Debt]])</f>
        <v>0.19585151702656045</v>
      </c>
      <c r="V162" s="3">
        <f>Table2[[#This Row],[Market Value of Debt]]/(Table2[[#This Row],[Market Value of Equity]]+Table2[[#This Row],[Market Value of Debt]])</f>
        <v>0.80414848297343955</v>
      </c>
      <c r="W162" s="32">
        <f>(Table2[[#This Row],[Cost of Equity (Daily Beta)]]*Table2[[#This Row],[Weight of Equity]])+(Table2[[#This Row],[Cost of Debt]]*Table2[[#This Row],[Weight of Debt]])</f>
        <v>0.22738791531495328</v>
      </c>
      <c r="X162" s="33">
        <f>(Table2[[#This Row],[Cost of Equity (Weekly Beta)]]*Table2[[#This Row],[Weight of Equity]])+(Table2[[#This Row],[Cost of Debt]]*Table2[[#This Row],[Weight of Debt]])</f>
        <v>0.22596966280232375</v>
      </c>
      <c r="Y162" s="34">
        <f>(Table2[[#This Row],[Cost of Equity (Monthly Beta)]]*Table2[[#This Row],[Weight of Equity]])+(Table2[[#This Row],[Cost of Debt]]*Table2[[#This Row],[Weight of Debt]])</f>
        <v>0.23162638115205783</v>
      </c>
      <c r="Z162" t="b">
        <f>IF(Table2[[#This Row],[Sector]]="Financial Services",TRUE,FALSE)</f>
        <v>0</v>
      </c>
      <c r="AA162" t="b">
        <f>IF(Table2[[#This Row],[Market Capitalisation In(Cr)]]&gt;25000,TRUE,FALSE)</f>
        <v>0</v>
      </c>
    </row>
    <row r="163" spans="2:27" ht="14" customHeight="1">
      <c r="B163" s="37" t="s">
        <v>158</v>
      </c>
      <c r="C163" s="38" t="str">
        <f>_xlfn.XLOOKUP(B163,stock_analysis[Stock],stock_analysis[Company_Name])</f>
        <v>Aarti Industries Limited</v>
      </c>
      <c r="D163" s="37" t="str">
        <f>_xlfn.XLOOKUP(B163,stock_analysis[Stock],stock_analysis[Sector])</f>
        <v>Basic Materials</v>
      </c>
      <c r="E163" s="37" t="str">
        <f>_xlfn.XLOOKUP($B163,stock_analysis[Stock],stock_analysis[Industry])</f>
        <v>Specialty Chemicals</v>
      </c>
      <c r="F163" s="2">
        <f>_xlfn.XLOOKUP($B163,stock_analysis[Stock],stock_analysis[Market_Cap_Cr])</f>
        <v>14907.051212799999</v>
      </c>
      <c r="G163" s="3">
        <f>Imputs!$C$2</f>
        <v>6.6699999999999995E-2</v>
      </c>
      <c r="H163" s="3">
        <f>Imputs!$C$3</f>
        <v>5.2299999999999999E-2</v>
      </c>
      <c r="I163" s="2">
        <f>_xlfn.XLOOKUP($B163,stock_analysis[Stock],stock_analysis[Beta_Daily])</f>
        <v>6.9415447003276495E-2</v>
      </c>
      <c r="J163" s="2">
        <f>_xlfn.XLOOKUP($B163,stock_analysis[Stock],stock_analysis[Beta_Weekly])</f>
        <v>0.1692680408055981</v>
      </c>
      <c r="K163" s="2">
        <f>_xlfn.XLOOKUP($B163,stock_analysis[Stock],stock_analysis[Beta_Monthly])</f>
        <v>4.0671447487350205</v>
      </c>
      <c r="L163" s="3">
        <f>G163+H163*I163</f>
        <v>7.0330427878271359E-2</v>
      </c>
      <c r="M163" s="3">
        <f>J163*H163+G163</f>
        <v>7.5552718534132771E-2</v>
      </c>
      <c r="N163" s="3">
        <f>K163*H163+G163</f>
        <v>0.27941167035884157</v>
      </c>
      <c r="O163" s="2">
        <f>_xlfn.XLOOKUP($B163,stock_analysis[Stock],stock_analysis[Interest_Coverage_Ratio])</f>
        <v>2.300169276343631</v>
      </c>
      <c r="P163" s="3" cm="1">
        <f t="array" ref="P16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63" s="3" t="str" cm="1">
        <f t="array" ref="Q16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63" s="3">
        <f>Table2[[#This Row],[Default Spread]]+Table2[[#This Row],[Risk Free Rate]]</f>
        <v>9.8799999999999999E-2</v>
      </c>
      <c r="S163" s="2">
        <f>_xlfn.XLOOKUP($B163,stock_analysis[Stock],stock_analysis[Market_Cap_Cr])</f>
        <v>14907.051212799999</v>
      </c>
      <c r="T163" s="2">
        <f>_xlfn.XLOOKUP($B163,stock_analysis[Stock],stock_analysis[Total_Debt_Cr])</f>
        <v>3972.9999871999999</v>
      </c>
      <c r="U163" s="3">
        <f>Table2[[#This Row],[Market Value of Equity]]/(Table2[[#This Row],[Market Value of Equity]]+Table2[[#This Row],[Market Value of Debt]])</f>
        <v>0.78956624931186625</v>
      </c>
      <c r="V163" s="3">
        <f>Table2[[#This Row],[Market Value of Debt]]/(Table2[[#This Row],[Market Value of Equity]]+Table2[[#This Row],[Market Value of Debt]])</f>
        <v>0.21043375068813375</v>
      </c>
      <c r="W163" s="32">
        <f>(Table2[[#This Row],[Cost of Equity (Daily Beta)]]*Table2[[#This Row],[Weight of Equity]])+(Table2[[#This Row],[Cost of Debt]]*Table2[[#This Row],[Weight of Debt]])</f>
        <v>7.6321386720333048E-2</v>
      </c>
      <c r="X163" s="33">
        <f>(Table2[[#This Row],[Cost of Equity (Weekly Beta)]]*Table2[[#This Row],[Weight of Equity]])+(Table2[[#This Row],[Cost of Debt]]*Table2[[#This Row],[Weight of Debt]])</f>
        <v>8.0444731166297939E-2</v>
      </c>
      <c r="Y163" s="34">
        <f>(Table2[[#This Row],[Cost of Equity (Monthly Beta)]]*Table2[[#This Row],[Weight of Equity]])+(Table2[[#This Row],[Cost of Debt]]*Table2[[#This Row],[Weight of Debt]])</f>
        <v>0.24140487914718173</v>
      </c>
      <c r="Z163" t="b">
        <f>IF(Table2[[#This Row],[Sector]]="Financial Services",TRUE,FALSE)</f>
        <v>0</v>
      </c>
      <c r="AA163" t="b">
        <f>IF(Table2[[#This Row],[Market Capitalisation In(Cr)]]&gt;25000,TRUE,FALSE)</f>
        <v>0</v>
      </c>
    </row>
    <row r="164" spans="2:27" ht="14" customHeight="1">
      <c r="B164" s="37" t="s">
        <v>190</v>
      </c>
      <c r="C164" s="38" t="str">
        <f>_xlfn.XLOOKUP(B164,stock_analysis[Stock],stock_analysis[Company_Name])</f>
        <v>Acutaas Chemicals Limited</v>
      </c>
      <c r="D164" s="37" t="str">
        <f>_xlfn.XLOOKUP(B164,stock_analysis[Stock],stock_analysis[Sector])</f>
        <v>Basic Materials</v>
      </c>
      <c r="E164" s="37" t="str">
        <f>_xlfn.XLOOKUP($B164,stock_analysis[Stock],stock_analysis[Industry])</f>
        <v>Specialty Chemicals</v>
      </c>
      <c r="F164" s="2">
        <f>_xlfn.XLOOKUP($B164,stock_analysis[Stock],stock_analysis[Market_Cap_Cr])</f>
        <v>18060.769689600002</v>
      </c>
      <c r="G164" s="3">
        <f>Imputs!$C$2</f>
        <v>6.6699999999999995E-2</v>
      </c>
      <c r="H164" s="3">
        <f>Imputs!$C$3</f>
        <v>5.2299999999999999E-2</v>
      </c>
      <c r="I164" s="2">
        <f>_xlfn.XLOOKUP($B164,stock_analysis[Stock],stock_analysis[Beta_Daily])</f>
        <v>0.2136755840677734</v>
      </c>
      <c r="J164" s="2">
        <f>_xlfn.XLOOKUP($B164,stock_analysis[Stock],stock_analysis[Beta_Weekly])</f>
        <v>1.6738248783672764</v>
      </c>
      <c r="K164" s="2">
        <f>_xlfn.XLOOKUP($B164,stock_analysis[Stock],stock_analysis[Beta_Monthly])</f>
        <v>9.0045829013893894E-2</v>
      </c>
      <c r="L164" s="3">
        <f>G164+H164*I164</f>
        <v>7.7875233046744541E-2</v>
      </c>
      <c r="M164" s="3">
        <f>J164*H164+G164</f>
        <v>0.15424104113860854</v>
      </c>
      <c r="N164" s="3">
        <f>K164*H164+G164</f>
        <v>7.1409396857426644E-2</v>
      </c>
      <c r="O164" s="2">
        <f>_xlfn.XLOOKUP($B164,stock_analysis[Stock],stock_analysis[Interest_Coverage_Ratio])</f>
        <v>35.761835842017241</v>
      </c>
      <c r="P164" s="3" cm="1">
        <f t="array" ref="P16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4" s="3" t="str" cm="1">
        <f t="array" ref="Q16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4" s="3">
        <f>Table2[[#This Row],[Default Spread]]+Table2[[#This Row],[Risk Free Rate]]</f>
        <v>7.0699999999999999E-2</v>
      </c>
      <c r="S164" s="2">
        <f>_xlfn.XLOOKUP($B164,stock_analysis[Stock],stock_analysis[Market_Cap_Cr])</f>
        <v>18060.769689600002</v>
      </c>
      <c r="T164" s="2">
        <f>_xlfn.XLOOKUP($B164,stock_analysis[Stock],stock_analysis[Total_Debt_Cr])</f>
        <v>8.3486999999999991</v>
      </c>
      <c r="U164" s="3">
        <f>Table2[[#This Row],[Market Value of Equity]]/(Table2[[#This Row],[Market Value of Equity]]+Table2[[#This Row],[Market Value of Debt]])</f>
        <v>0.99953795753506136</v>
      </c>
      <c r="V164" s="3">
        <f>Table2[[#This Row],[Market Value of Debt]]/(Table2[[#This Row],[Market Value of Equity]]+Table2[[#This Row],[Market Value of Debt]])</f>
        <v>4.6204246493870122E-4</v>
      </c>
      <c r="W164" s="32">
        <f>(Table2[[#This Row],[Cost of Equity (Daily Beta)]]*Table2[[#This Row],[Weight of Equity]])+(Table2[[#This Row],[Cost of Debt]]*Table2[[#This Row],[Weight of Debt]])</f>
        <v>7.7871917784381114E-2</v>
      </c>
      <c r="X164" s="33">
        <f>(Table2[[#This Row],[Cost of Equity (Weekly Beta)]]*Table2[[#This Row],[Weight of Equity]])+(Table2[[#This Row],[Cost of Debt]]*Table2[[#This Row],[Weight of Debt]])</f>
        <v>0.15420244163003732</v>
      </c>
      <c r="Y164" s="34">
        <f>(Table2[[#This Row],[Cost of Equity (Monthly Beta)]]*Table2[[#This Row],[Weight of Equity]])+(Table2[[#This Row],[Cost of Debt]]*Table2[[#This Row],[Weight of Debt]])</f>
        <v>7.1409069085954013E-2</v>
      </c>
      <c r="Z164" t="b">
        <f>IF(Table2[[#This Row],[Sector]]="Financial Services",TRUE,FALSE)</f>
        <v>0</v>
      </c>
      <c r="AA164" t="b">
        <f>IF(Table2[[#This Row],[Market Capitalisation In(Cr)]]&gt;25000,TRUE,FALSE)</f>
        <v>0</v>
      </c>
    </row>
    <row r="165" spans="2:27" ht="14" customHeight="1">
      <c r="B165" s="37" t="s">
        <v>204</v>
      </c>
      <c r="C165" s="38" t="str">
        <f>_xlfn.XLOOKUP(B165,stock_analysis[Stock],stock_analysis[Company_Name])</f>
        <v>Advanced Enzyme Technologies Limited</v>
      </c>
      <c r="D165" s="37" t="str">
        <f>_xlfn.XLOOKUP(B165,stock_analysis[Stock],stock_analysis[Sector])</f>
        <v>Basic Materials</v>
      </c>
      <c r="E165" s="37" t="str">
        <f>_xlfn.XLOOKUP($B165,stock_analysis[Stock],stock_analysis[Industry])</f>
        <v>Specialty Chemicals</v>
      </c>
      <c r="F165" s="2">
        <f>_xlfn.XLOOKUP($B165,stock_analysis[Stock],stock_analysis[Market_Cap_Cr])</f>
        <v>3302.9599232</v>
      </c>
      <c r="G165" s="3">
        <f>Imputs!$C$2</f>
        <v>6.6699999999999995E-2</v>
      </c>
      <c r="H165" s="3">
        <f>Imputs!$C$3</f>
        <v>5.2299999999999999E-2</v>
      </c>
      <c r="I165" s="2">
        <f>_xlfn.XLOOKUP($B165,stock_analysis[Stock],stock_analysis[Beta_Daily])</f>
        <v>0.2311115687940152</v>
      </c>
      <c r="J165" s="2">
        <f>_xlfn.XLOOKUP($B165,stock_analysis[Stock],stock_analysis[Beta_Weekly])</f>
        <v>8.4691280698111007E-3</v>
      </c>
      <c r="K165" s="2">
        <f>_xlfn.XLOOKUP($B165,stock_analysis[Stock],stock_analysis[Beta_Monthly])</f>
        <v>0.33800841945002957</v>
      </c>
      <c r="L165" s="3">
        <f>G165+H165*I165</f>
        <v>7.878713504792699E-2</v>
      </c>
      <c r="M165" s="3">
        <f>J165*H165+G165</f>
        <v>6.7142935398051121E-2</v>
      </c>
      <c r="N165" s="3">
        <f>K165*H165+G165</f>
        <v>8.437784033723654E-2</v>
      </c>
      <c r="O165" s="2">
        <f>_xlfn.XLOOKUP($B165,stock_analysis[Stock],stock_analysis[Interest_Coverage_Ratio])</f>
        <v>53.674725892606126</v>
      </c>
      <c r="P165" s="3" cm="1">
        <f t="array" ref="P16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5" s="3" t="str" cm="1">
        <f t="array" ref="Q16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5" s="3">
        <f>Table2[[#This Row],[Default Spread]]+Table2[[#This Row],[Risk Free Rate]]</f>
        <v>7.0699999999999999E-2</v>
      </c>
      <c r="S165" s="2">
        <f>_xlfn.XLOOKUP($B165,stock_analysis[Stock],stock_analysis[Market_Cap_Cr])</f>
        <v>3302.9599232</v>
      </c>
      <c r="T165" s="2">
        <f>_xlfn.XLOOKUP($B165,stock_analysis[Stock],stock_analysis[Total_Debt_Cr])</f>
        <v>34.654000000000003</v>
      </c>
      <c r="U165" s="3">
        <f>Table2[[#This Row],[Market Value of Equity]]/(Table2[[#This Row],[Market Value of Equity]]+Table2[[#This Row],[Market Value of Debt]])</f>
        <v>0.9896171334380176</v>
      </c>
      <c r="V165" s="3">
        <f>Table2[[#This Row],[Market Value of Debt]]/(Table2[[#This Row],[Market Value of Equity]]+Table2[[#This Row],[Market Value of Debt]])</f>
        <v>1.0382866561982349E-2</v>
      </c>
      <c r="W165" s="32">
        <f>(Table2[[#This Row],[Cost of Equity (Daily Beta)]]*Table2[[#This Row],[Weight of Equity]])+(Table2[[#This Row],[Cost of Debt]]*Table2[[#This Row],[Weight of Debt]])</f>
        <v>7.870316740385562E-2</v>
      </c>
      <c r="X165" s="33">
        <f>(Table2[[#This Row],[Cost of Equity (Weekly Beta)]]*Table2[[#This Row],[Weight of Equity]])+(Table2[[#This Row],[Cost of Debt]]*Table2[[#This Row],[Weight of Debt]])</f>
        <v>6.7179867925165504E-2</v>
      </c>
      <c r="Y165" s="34">
        <f>(Table2[[#This Row],[Cost of Equity (Monthly Beta)]]*Table2[[#This Row],[Weight of Equity]])+(Table2[[#This Row],[Cost of Debt]]*Table2[[#This Row],[Weight of Debt]])</f>
        <v>8.4235825146158905E-2</v>
      </c>
      <c r="Z165" t="b">
        <f>IF(Table2[[#This Row],[Sector]]="Financial Services",TRUE,FALSE)</f>
        <v>0</v>
      </c>
      <c r="AA165" t="b">
        <f>IF(Table2[[#This Row],[Market Capitalisation In(Cr)]]&gt;25000,TRUE,FALSE)</f>
        <v>0</v>
      </c>
    </row>
    <row r="166" spans="2:27" ht="14" customHeight="1">
      <c r="B166" s="37" t="s">
        <v>342</v>
      </c>
      <c r="C166" s="38" t="str">
        <f>_xlfn.XLOOKUP(B166,stock_analysis[Stock],stock_analysis[Company_Name])</f>
        <v>Arvee Laboratories (India) Limited</v>
      </c>
      <c r="D166" s="37" t="str">
        <f>_xlfn.XLOOKUP(B166,stock_analysis[Stock],stock_analysis[Sector])</f>
        <v>Basic Materials</v>
      </c>
      <c r="E166" s="37" t="str">
        <f>_xlfn.XLOOKUP($B166,stock_analysis[Stock],stock_analysis[Industry])</f>
        <v>Specialty Chemicals</v>
      </c>
      <c r="F166" s="2">
        <f>_xlfn.XLOOKUP($B166,stock_analysis[Stock],stock_analysis[Market_Cap_Cr])</f>
        <v>167.50399999999999</v>
      </c>
      <c r="G166" s="3">
        <f>Imputs!$C$2</f>
        <v>6.6699999999999995E-2</v>
      </c>
      <c r="H166" s="3">
        <f>Imputs!$C$3</f>
        <v>5.2299999999999999E-2</v>
      </c>
      <c r="I166" s="2">
        <f>_xlfn.XLOOKUP($B166,stock_analysis[Stock],stock_analysis[Beta_Daily])</f>
        <v>0.29418487662298931</v>
      </c>
      <c r="J166" s="2">
        <f>_xlfn.XLOOKUP($B166,stock_analysis[Stock],stock_analysis[Beta_Weekly])</f>
        <v>0.97673004123123897</v>
      </c>
      <c r="K166" s="2">
        <f>_xlfn.XLOOKUP($B166,stock_analysis[Stock],stock_analysis[Beta_Monthly])</f>
        <v>1.2724095106234603</v>
      </c>
      <c r="L166" s="3">
        <f>G166+H166*I166</f>
        <v>8.208586904738234E-2</v>
      </c>
      <c r="M166" s="3">
        <f>J166*H166+G166</f>
        <v>0.1177829811563938</v>
      </c>
      <c r="N166" s="3">
        <f>K166*H166+G166</f>
        <v>0.13324701740560696</v>
      </c>
      <c r="O166" s="2">
        <f>_xlfn.XLOOKUP($B166,stock_analysis[Stock],stock_analysis[Interest_Coverage_Ratio])</f>
        <v>20.011681809753384</v>
      </c>
      <c r="P166" s="3" cm="1">
        <f t="array" ref="P16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6" s="3" t="str" cm="1">
        <f t="array" ref="Q16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6" s="3">
        <f>Table2[[#This Row],[Default Spread]]+Table2[[#This Row],[Risk Free Rate]]</f>
        <v>7.0699999999999999E-2</v>
      </c>
      <c r="S166" s="2">
        <f>_xlfn.XLOOKUP($B166,stock_analysis[Stock],stock_analysis[Market_Cap_Cr])</f>
        <v>167.50399999999999</v>
      </c>
      <c r="T166" s="2">
        <f>_xlfn.XLOOKUP($B166,stock_analysis[Stock],stock_analysis[Total_Debt_Cr])</f>
        <v>1.0344</v>
      </c>
      <c r="U166" s="3">
        <f>Table2[[#This Row],[Market Value of Equity]]/(Table2[[#This Row],[Market Value of Equity]]+Table2[[#This Row],[Market Value of Debt]])</f>
        <v>0.99386252628481098</v>
      </c>
      <c r="V166" s="3">
        <f>Table2[[#This Row],[Market Value of Debt]]/(Table2[[#This Row],[Market Value of Equity]]+Table2[[#This Row],[Market Value of Debt]])</f>
        <v>6.137473715188942E-3</v>
      </c>
      <c r="W166" s="32">
        <f>(Table2[[#This Row],[Cost of Equity (Daily Beta)]]*Table2[[#This Row],[Weight of Equity]])+(Table2[[#This Row],[Cost of Debt]]*Table2[[#This Row],[Weight of Debt]])</f>
        <v>8.2015988575379437E-2</v>
      </c>
      <c r="X166" s="33">
        <f>(Table2[[#This Row],[Cost of Equity (Weekly Beta)]]*Table2[[#This Row],[Weight of Equity]])+(Table2[[#This Row],[Cost of Debt]]*Table2[[#This Row],[Weight of Debt]])</f>
        <v>0.11749401059711369</v>
      </c>
      <c r="Y166" s="34">
        <f>(Table2[[#This Row],[Cost of Equity (Monthly Beta)]]*Table2[[#This Row],[Weight of Equity]])+(Table2[[#This Row],[Cost of Debt]]*Table2[[#This Row],[Weight of Debt]])</f>
        <v>0.13286313673031655</v>
      </c>
      <c r="Z166" t="b">
        <f>IF(Table2[[#This Row],[Sector]]="Financial Services",TRUE,FALSE)</f>
        <v>0</v>
      </c>
      <c r="AA166" t="b">
        <f>IF(Table2[[#This Row],[Market Capitalisation In(Cr)]]&gt;25000,TRUE,FALSE)</f>
        <v>0</v>
      </c>
    </row>
    <row r="167" spans="2:27" ht="14" customHeight="1">
      <c r="B167" s="37" t="s">
        <v>1767</v>
      </c>
      <c r="C167" s="38" t="str">
        <f>_xlfn.XLOOKUP(B167,stock_analysis[Stock],stock_analysis[Company_Name])</f>
        <v>Jayant Agro Organics Limited</v>
      </c>
      <c r="D167" s="37" t="str">
        <f>_xlfn.XLOOKUP(B167,stock_analysis[Stock],stock_analysis[Sector])</f>
        <v>Basic Materials</v>
      </c>
      <c r="E167" s="37" t="str">
        <f>_xlfn.XLOOKUP($B167,stock_analysis[Stock],stock_analysis[Industry])</f>
        <v>Specialty Chemicals</v>
      </c>
      <c r="F167" s="2">
        <f>_xlfn.XLOOKUP($B167,stock_analysis[Stock],stock_analysis[Market_Cap_Cr])</f>
        <v>546.14999039999998</v>
      </c>
      <c r="G167" s="3">
        <f>Imputs!$C$2</f>
        <v>6.6699999999999995E-2</v>
      </c>
      <c r="H167" s="3">
        <f>Imputs!$C$3</f>
        <v>5.2299999999999999E-2</v>
      </c>
      <c r="I167" s="2">
        <f>_xlfn.XLOOKUP($B167,stock_analysis[Stock],stock_analysis[Beta_Daily])</f>
        <v>0.43893293256772858</v>
      </c>
      <c r="J167" s="2">
        <f>_xlfn.XLOOKUP($B167,stock_analysis[Stock],stock_analysis[Beta_Weekly])</f>
        <v>0.87025057785141424</v>
      </c>
      <c r="K167" s="2">
        <f>_xlfn.XLOOKUP($B167,stock_analysis[Stock],stock_analysis[Beta_Monthly])</f>
        <v>1.0694615322106922</v>
      </c>
      <c r="L167" s="3">
        <f>G167+H167*I167</f>
        <v>8.9656192373292198E-2</v>
      </c>
      <c r="M167" s="3">
        <f>J167*H167+G167</f>
        <v>0.11221410522162896</v>
      </c>
      <c r="N167" s="3">
        <f>K167*H167+G167</f>
        <v>0.1226328381346192</v>
      </c>
      <c r="O167" s="2">
        <f>_xlfn.XLOOKUP($B167,stock_analysis[Stock],stock_analysis[Interest_Coverage_Ratio])</f>
        <v>5.2376524292360589</v>
      </c>
      <c r="P167" s="3" cm="1">
        <f t="array" ref="P16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67" s="3" t="str" cm="1">
        <f t="array" ref="Q16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67" s="3">
        <f>Table2[[#This Row],[Default Spread]]+Table2[[#This Row],[Risk Free Rate]]</f>
        <v>7.5600000000000001E-2</v>
      </c>
      <c r="S167" s="2">
        <f>_xlfn.XLOOKUP($B167,stock_analysis[Stock],stock_analysis[Market_Cap_Cr])</f>
        <v>546.14999039999998</v>
      </c>
      <c r="T167" s="2">
        <f>_xlfn.XLOOKUP($B167,stock_analysis[Stock],stock_analysis[Total_Debt_Cr])</f>
        <v>191.38109439999999</v>
      </c>
      <c r="U167" s="3">
        <f>Table2[[#This Row],[Market Value of Equity]]/(Table2[[#This Row],[Market Value of Equity]]+Table2[[#This Row],[Market Value of Debt]])</f>
        <v>0.74051114814788077</v>
      </c>
      <c r="V167" s="3">
        <f>Table2[[#This Row],[Market Value of Debt]]/(Table2[[#This Row],[Market Value of Equity]]+Table2[[#This Row],[Market Value of Debt]])</f>
        <v>0.25948885185211928</v>
      </c>
      <c r="W167" s="32">
        <f>(Table2[[#This Row],[Cost of Equity (Daily Beta)]]*Table2[[#This Row],[Weight of Equity]])+(Table2[[#This Row],[Cost of Debt]]*Table2[[#This Row],[Weight of Debt]])</f>
        <v>8.6008767152934096E-2</v>
      </c>
      <c r="X167" s="33">
        <f>(Table2[[#This Row],[Cost of Equity (Weekly Beta)]]*Table2[[#This Row],[Weight of Equity]])+(Table2[[#This Row],[Cost of Debt]]*Table2[[#This Row],[Weight of Debt]])</f>
        <v>0.10271315309607579</v>
      </c>
      <c r="Y167" s="34">
        <f>(Table2[[#This Row],[Cost of Equity (Monthly Beta)]]*Table2[[#This Row],[Weight of Equity]])+(Table2[[#This Row],[Cost of Debt]]*Table2[[#This Row],[Weight of Debt]])</f>
        <v>0.11042834096772031</v>
      </c>
      <c r="Z167" t="b">
        <f>IF(Table2[[#This Row],[Sector]]="Financial Services",TRUE,FALSE)</f>
        <v>0</v>
      </c>
      <c r="AA167" t="b">
        <f>IF(Table2[[#This Row],[Market Capitalisation In(Cr)]]&gt;25000,TRUE,FALSE)</f>
        <v>0</v>
      </c>
    </row>
    <row r="168" spans="2:27" ht="14" customHeight="1">
      <c r="B168" s="37" t="s">
        <v>292</v>
      </c>
      <c r="C168" s="38" t="str">
        <f>_xlfn.XLOOKUP(B168,stock_analysis[Stock],stock_analysis[Company_Name])</f>
        <v>Anupam Rasayan India Limited</v>
      </c>
      <c r="D168" s="37" t="str">
        <f>_xlfn.XLOOKUP(B168,stock_analysis[Stock],stock_analysis[Sector])</f>
        <v>Basic Materials</v>
      </c>
      <c r="E168" s="37" t="str">
        <f>_xlfn.XLOOKUP($B168,stock_analysis[Stock],stock_analysis[Industry])</f>
        <v>Specialty Chemicals</v>
      </c>
      <c r="F168" s="2">
        <f>_xlfn.XLOOKUP($B168,stock_analysis[Stock],stock_analysis[Market_Cap_Cr])</f>
        <v>14183.120896</v>
      </c>
      <c r="G168" s="3">
        <f>Imputs!$C$2</f>
        <v>6.6699999999999995E-2</v>
      </c>
      <c r="H168" s="3">
        <f>Imputs!$C$3</f>
        <v>5.2299999999999999E-2</v>
      </c>
      <c r="I168" s="2">
        <f>_xlfn.XLOOKUP($B168,stock_analysis[Stock],stock_analysis[Beta_Daily])</f>
        <v>0.41628542424122761</v>
      </c>
      <c r="J168" s="2">
        <f>_xlfn.XLOOKUP($B168,stock_analysis[Stock],stock_analysis[Beta_Weekly])</f>
        <v>0.76046958462998793</v>
      </c>
      <c r="K168" s="2">
        <f>_xlfn.XLOOKUP($B168,stock_analysis[Stock],stock_analysis[Beta_Monthly])</f>
        <v>1.456905680341164</v>
      </c>
      <c r="L168" s="3">
        <f>G168+H168*I168</f>
        <v>8.8471727687816193E-2</v>
      </c>
      <c r="M168" s="3">
        <f>J168*H168+G168</f>
        <v>0.10647255927614836</v>
      </c>
      <c r="N168" s="3">
        <f>K168*H168+G168</f>
        <v>0.14289616708184288</v>
      </c>
      <c r="O168" s="2">
        <f>_xlfn.XLOOKUP($B168,stock_analysis[Stock],stock_analysis[Interest_Coverage_Ratio])</f>
        <v>2.9401341465806352</v>
      </c>
      <c r="P168" s="3" cm="1">
        <f t="array" ref="P16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68" s="3" t="str" cm="1">
        <f t="array" ref="Q16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68" s="3">
        <f>Table2[[#This Row],[Default Spread]]+Table2[[#This Row],[Risk Free Rate]]</f>
        <v>9.4199999999999992E-2</v>
      </c>
      <c r="S168" s="2">
        <f>_xlfn.XLOOKUP($B168,stock_analysis[Stock],stock_analysis[Market_Cap_Cr])</f>
        <v>14183.120896</v>
      </c>
      <c r="T168" s="2">
        <f>_xlfn.XLOOKUP($B168,stock_analysis[Stock],stock_analysis[Total_Debt_Cr])</f>
        <v>1293.587968</v>
      </c>
      <c r="U168" s="3">
        <f>Table2[[#This Row],[Market Value of Equity]]/(Table2[[#This Row],[Market Value of Equity]]+Table2[[#This Row],[Market Value of Debt]])</f>
        <v>0.91641711559174033</v>
      </c>
      <c r="V168" s="3">
        <f>Table2[[#This Row],[Market Value of Debt]]/(Table2[[#This Row],[Market Value of Equity]]+Table2[[#This Row],[Market Value of Debt]])</f>
        <v>8.3582884408259686E-2</v>
      </c>
      <c r="W168" s="32">
        <f>(Table2[[#This Row],[Cost of Equity (Daily Beta)]]*Table2[[#This Row],[Weight of Equity]])+(Table2[[#This Row],[Cost of Debt]]*Table2[[#This Row],[Weight of Debt]])</f>
        <v>8.8950513210344473E-2</v>
      </c>
      <c r="X168" s="33">
        <f>(Table2[[#This Row],[Cost of Equity (Weekly Beta)]]*Table2[[#This Row],[Weight of Equity]])+(Table2[[#This Row],[Cost of Debt]]*Table2[[#This Row],[Weight of Debt]])</f>
        <v>0.10544678337277655</v>
      </c>
      <c r="Y168" s="34">
        <f>(Table2[[#This Row],[Cost of Equity (Monthly Beta)]]*Table2[[#This Row],[Weight of Equity]])+(Table2[[#This Row],[Cost of Debt]]*Table2[[#This Row],[Weight of Debt]])</f>
        <v>0.13882600097751591</v>
      </c>
      <c r="Z168" t="b">
        <f>IF(Table2[[#This Row],[Sector]]="Financial Services",TRUE,FALSE)</f>
        <v>0</v>
      </c>
      <c r="AA168" t="b">
        <f>IF(Table2[[#This Row],[Market Capitalisation In(Cr)]]&gt;25000,TRUE,FALSE)</f>
        <v>0</v>
      </c>
    </row>
    <row r="169" spans="2:27" ht="14" customHeight="1">
      <c r="B169" s="37" t="s">
        <v>1892</v>
      </c>
      <c r="C169" s="38" t="str">
        <f>_xlfn.XLOOKUP(B169,stock_analysis[Stock],stock_analysis[Company_Name])</f>
        <v>Kansai Nerolac Paints Limited</v>
      </c>
      <c r="D169" s="37" t="str">
        <f>_xlfn.XLOOKUP(B169,stock_analysis[Stock],stock_analysis[Sector])</f>
        <v>Basic Materials</v>
      </c>
      <c r="E169" s="37" t="str">
        <f>_xlfn.XLOOKUP($B169,stock_analysis[Stock],stock_analysis[Industry])</f>
        <v>Specialty Chemicals</v>
      </c>
      <c r="F169" s="2">
        <f>_xlfn.XLOOKUP($B169,stock_analysis[Stock],stock_analysis[Market_Cap_Cr])</f>
        <v>15682.954854400001</v>
      </c>
      <c r="G169" s="3">
        <f>Imputs!$C$2</f>
        <v>6.6699999999999995E-2</v>
      </c>
      <c r="H169" s="3">
        <f>Imputs!$C$3</f>
        <v>5.2299999999999999E-2</v>
      </c>
      <c r="I169" s="2">
        <f>_xlfn.XLOOKUP($B169,stock_analysis[Stock],stock_analysis[Beta_Daily])</f>
        <v>0.44105325462205808</v>
      </c>
      <c r="J169" s="2">
        <f>_xlfn.XLOOKUP($B169,stock_analysis[Stock],stock_analysis[Beta_Weekly])</f>
        <v>0.77071140930039017</v>
      </c>
      <c r="K169" s="2">
        <f>_xlfn.XLOOKUP($B169,stock_analysis[Stock],stock_analysis[Beta_Monthly])</f>
        <v>0.87486941401450613</v>
      </c>
      <c r="L169" s="3">
        <f>G169+H169*I169</f>
        <v>8.9767085216733628E-2</v>
      </c>
      <c r="M169" s="3">
        <f>J169*H169+G169</f>
        <v>0.1070082067064104</v>
      </c>
      <c r="N169" s="3">
        <f>K169*H169+G169</f>
        <v>0.11245567035295867</v>
      </c>
      <c r="O169" s="2">
        <f>_xlfn.XLOOKUP($B169,stock_analysis[Stock],stock_analysis[Interest_Coverage_Ratio])</f>
        <v>48.296959999999999</v>
      </c>
      <c r="P169" s="3" cm="1">
        <f t="array" ref="P16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9" s="3" t="str" cm="1">
        <f t="array" ref="Q16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9" s="3">
        <f>Table2[[#This Row],[Default Spread]]+Table2[[#This Row],[Risk Free Rate]]</f>
        <v>7.0699999999999999E-2</v>
      </c>
      <c r="S169" s="2">
        <f>_xlfn.XLOOKUP($B169,stock_analysis[Stock],stock_analysis[Market_Cap_Cr])</f>
        <v>15682.954854400001</v>
      </c>
      <c r="T169" s="2">
        <f>_xlfn.XLOOKUP($B169,stock_analysis[Stock],stock_analysis[Total_Debt_Cr])</f>
        <v>276.4199936</v>
      </c>
      <c r="U169" s="3">
        <f>Table2[[#This Row],[Market Value of Equity]]/(Table2[[#This Row],[Market Value of Equity]]+Table2[[#This Row],[Market Value of Debt]])</f>
        <v>0.98267977309683652</v>
      </c>
      <c r="V169" s="3">
        <f>Table2[[#This Row],[Market Value of Debt]]/(Table2[[#This Row],[Market Value of Equity]]+Table2[[#This Row],[Market Value of Debt]])</f>
        <v>1.7320226903163469E-2</v>
      </c>
      <c r="W169" s="32">
        <f>(Table2[[#This Row],[Cost of Equity (Daily Beta)]]*Table2[[#This Row],[Weight of Equity]])+(Table2[[#This Row],[Cost of Debt]]*Table2[[#This Row],[Weight of Debt]])</f>
        <v>8.9436838974397845E-2</v>
      </c>
      <c r="X169" s="33">
        <f>(Table2[[#This Row],[Cost of Equity (Weekly Beta)]]*Table2[[#This Row],[Weight of Equity]])+(Table2[[#This Row],[Cost of Debt]]*Table2[[#This Row],[Weight of Debt]])</f>
        <v>0.10637934032780841</v>
      </c>
      <c r="Y169" s="34">
        <f>(Table2[[#This Row],[Cost of Equity (Monthly Beta)]]*Table2[[#This Row],[Weight of Equity]])+(Table2[[#This Row],[Cost of Debt]]*Table2[[#This Row],[Weight of Debt]])</f>
        <v>0.11173245266795173</v>
      </c>
      <c r="Z169" t="b">
        <f>IF(Table2[[#This Row],[Sector]]="Financial Services",TRUE,FALSE)</f>
        <v>0</v>
      </c>
      <c r="AA169" t="b">
        <f>IF(Table2[[#This Row],[Market Capitalisation In(Cr)]]&gt;25000,TRUE,FALSE)</f>
        <v>0</v>
      </c>
    </row>
    <row r="170" spans="2:27" ht="14" customHeight="1">
      <c r="B170" s="37" t="s">
        <v>552</v>
      </c>
      <c r="C170" s="38" t="str">
        <f>_xlfn.XLOOKUP(B170,stock_analysis[Stock],stock_analysis[Company_Name])</f>
        <v>Berger Paints (I) Limited</v>
      </c>
      <c r="D170" s="37" t="str">
        <f>_xlfn.XLOOKUP(B170,stock_analysis[Stock],stock_analysis[Sector])</f>
        <v>Basic Materials</v>
      </c>
      <c r="E170" s="37" t="str">
        <f>_xlfn.XLOOKUP($B170,stock_analysis[Stock],stock_analysis[Industry])</f>
        <v>Specialty Chemicals</v>
      </c>
      <c r="F170" s="2">
        <f>_xlfn.XLOOKUP($B170,stock_analysis[Stock],stock_analysis[Market_Cap_Cr])</f>
        <v>50762.2096896</v>
      </c>
      <c r="G170" s="3">
        <f>Imputs!$C$2</f>
        <v>6.6699999999999995E-2</v>
      </c>
      <c r="H170" s="3">
        <f>Imputs!$C$3</f>
        <v>5.2299999999999999E-2</v>
      </c>
      <c r="I170" s="2">
        <f>_xlfn.XLOOKUP($B170,stock_analysis[Stock],stock_analysis[Beta_Daily])</f>
        <v>0.48162357434012998</v>
      </c>
      <c r="J170" s="2">
        <f>_xlfn.XLOOKUP($B170,stock_analysis[Stock],stock_analysis[Beta_Weekly])</f>
        <v>0.97441191293263119</v>
      </c>
      <c r="K170" s="2">
        <f>_xlfn.XLOOKUP($B170,stock_analysis[Stock],stock_analysis[Beta_Monthly])</f>
        <v>1.0851525446897587</v>
      </c>
      <c r="L170" s="3">
        <f>G170+H170*I170</f>
        <v>9.1888912937988787E-2</v>
      </c>
      <c r="M170" s="3">
        <f>J170*H170+G170</f>
        <v>0.11766174304637661</v>
      </c>
      <c r="N170" s="3">
        <f>K170*H170+G170</f>
        <v>0.12345347808727437</v>
      </c>
      <c r="O170" s="2">
        <f>_xlfn.XLOOKUP($B170,stock_analysis[Stock],stock_analysis[Interest_Coverage_Ratio])</f>
        <v>25.790105895369052</v>
      </c>
      <c r="P170" s="3" cm="1">
        <f t="array" ref="P17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0" s="3" t="str" cm="1">
        <f t="array" ref="Q17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0" s="3">
        <f>Table2[[#This Row],[Default Spread]]+Table2[[#This Row],[Risk Free Rate]]</f>
        <v>7.0699999999999999E-2</v>
      </c>
      <c r="S170" s="2">
        <f>_xlfn.XLOOKUP($B170,stock_analysis[Stock],stock_analysis[Market_Cap_Cr])</f>
        <v>50762.2096896</v>
      </c>
      <c r="T170" s="2">
        <f>_xlfn.XLOOKUP($B170,stock_analysis[Stock],stock_analysis[Total_Debt_Cr])</f>
        <v>697.33002239999996</v>
      </c>
      <c r="U170" s="3">
        <f>Table2[[#This Row],[Market Value of Equity]]/(Table2[[#This Row],[Market Value of Equity]]+Table2[[#This Row],[Market Value of Debt]])</f>
        <v>0.98644896502567458</v>
      </c>
      <c r="V170" s="3">
        <f>Table2[[#This Row],[Market Value of Debt]]/(Table2[[#This Row],[Market Value of Equity]]+Table2[[#This Row],[Market Value of Debt]])</f>
        <v>1.3551034974325422E-2</v>
      </c>
      <c r="W170" s="32">
        <f>(Table2[[#This Row],[Cost of Equity (Daily Beta)]]*Table2[[#This Row],[Weight of Equity]])+(Table2[[#This Row],[Cost of Debt]]*Table2[[#This Row],[Weight of Debt]])</f>
        <v>9.160178123769816E-2</v>
      </c>
      <c r="X170" s="33">
        <f>(Table2[[#This Row],[Cost of Equity (Weekly Beta)]]*Table2[[#This Row],[Weight of Equity]])+(Table2[[#This Row],[Cost of Debt]]*Table2[[#This Row],[Weight of Debt]])</f>
        <v>0.11702536282389987</v>
      </c>
      <c r="Y170" s="34">
        <f>(Table2[[#This Row],[Cost of Equity (Monthly Beta)]]*Table2[[#This Row],[Weight of Equity]])+(Table2[[#This Row],[Cost of Debt]]*Table2[[#This Row],[Weight of Debt]])</f>
        <v>0.12273861386069641</v>
      </c>
      <c r="Z170" t="b">
        <f>IF(Table2[[#This Row],[Sector]]="Financial Services",TRUE,FALSE)</f>
        <v>0</v>
      </c>
      <c r="AA170" t="b">
        <f>IF(Table2[[#This Row],[Market Capitalisation In(Cr)]]&gt;25000,TRUE,FALSE)</f>
        <v>1</v>
      </c>
    </row>
    <row r="171" spans="2:27" ht="14" customHeight="1">
      <c r="B171" s="37" t="s">
        <v>3602</v>
      </c>
      <c r="C171" s="38" t="str">
        <f>_xlfn.XLOOKUP(B171,stock_analysis[Stock],stock_analysis[Company_Name])</f>
        <v>Tamilnadu PetroProducts Limited</v>
      </c>
      <c r="D171" s="37" t="str">
        <f>_xlfn.XLOOKUP(B171,stock_analysis[Stock],stock_analysis[Sector])</f>
        <v>Basic Materials</v>
      </c>
      <c r="E171" s="37" t="str">
        <f>_xlfn.XLOOKUP($B171,stock_analysis[Stock],stock_analysis[Industry])</f>
        <v>Specialty Chemicals</v>
      </c>
      <c r="F171" s="2">
        <f>_xlfn.XLOOKUP($B171,stock_analysis[Stock],stock_analysis[Market_Cap_Cr])</f>
        <v>776.19814399999996</v>
      </c>
      <c r="G171" s="3">
        <f>Imputs!$C$2</f>
        <v>6.6699999999999995E-2</v>
      </c>
      <c r="H171" s="3">
        <f>Imputs!$C$3</f>
        <v>5.2299999999999999E-2</v>
      </c>
      <c r="I171" s="2">
        <f>_xlfn.XLOOKUP($B171,stock_analysis[Stock],stock_analysis[Beta_Daily])</f>
        <v>0.71197250004206136</v>
      </c>
      <c r="J171" s="2">
        <f>_xlfn.XLOOKUP($B171,stock_analysis[Stock],stock_analysis[Beta_Weekly])</f>
        <v>1.3058690952331156</v>
      </c>
      <c r="K171" s="2">
        <f>_xlfn.XLOOKUP($B171,stock_analysis[Stock],stock_analysis[Beta_Monthly])</f>
        <v>1.4136130950820189</v>
      </c>
      <c r="L171" s="3">
        <f>G171+H171*I171</f>
        <v>0.1039361617521998</v>
      </c>
      <c r="M171" s="3">
        <f>J171*H171+G171</f>
        <v>0.13499695368069192</v>
      </c>
      <c r="N171" s="3">
        <f>K171*H171+G171</f>
        <v>0.14063196487278959</v>
      </c>
      <c r="O171" s="2">
        <f>_xlfn.XLOOKUP($B171,stock_analysis[Stock],stock_analysis[Interest_Coverage_Ratio])</f>
        <v>22.966060944925911</v>
      </c>
      <c r="P171" s="3" cm="1">
        <f t="array" ref="P17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1" s="3" t="str" cm="1">
        <f t="array" ref="Q17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1" s="3">
        <f>Table2[[#This Row],[Default Spread]]+Table2[[#This Row],[Risk Free Rate]]</f>
        <v>7.0699999999999999E-2</v>
      </c>
      <c r="S171" s="2">
        <f>_xlfn.XLOOKUP($B171,stock_analysis[Stock],stock_analysis[Market_Cap_Cr])</f>
        <v>776.19814399999996</v>
      </c>
      <c r="T171" s="2">
        <f>_xlfn.XLOOKUP($B171,stock_analysis[Stock],stock_analysis[Total_Debt_Cr])</f>
        <v>323.74000640000003</v>
      </c>
      <c r="U171" s="3">
        <f>Table2[[#This Row],[Market Value of Equity]]/(Table2[[#This Row],[Market Value of Equity]]+Table2[[#This Row],[Market Value of Debt]])</f>
        <v>0.70567435425140057</v>
      </c>
      <c r="V171" s="3">
        <f>Table2[[#This Row],[Market Value of Debt]]/(Table2[[#This Row],[Market Value of Equity]]+Table2[[#This Row],[Market Value of Debt]])</f>
        <v>0.29432564574859937</v>
      </c>
      <c r="W171" s="32">
        <f>(Table2[[#This Row],[Cost of Equity (Daily Beta)]]*Table2[[#This Row],[Weight of Equity]])+(Table2[[#This Row],[Cost of Debt]]*Table2[[#This Row],[Weight of Debt]])</f>
        <v>9.4153906982278684E-2</v>
      </c>
      <c r="X171" s="33">
        <f>(Table2[[#This Row],[Cost of Equity (Weekly Beta)]]*Table2[[#This Row],[Weight of Equity]])+(Table2[[#This Row],[Cost of Debt]]*Table2[[#This Row],[Weight of Debt]])</f>
        <v>0.11607271126895448</v>
      </c>
      <c r="Y171" s="34">
        <f>(Table2[[#This Row],[Cost of Equity (Monthly Beta)]]*Table2[[#This Row],[Weight of Equity]])+(Table2[[#This Row],[Cost of Debt]]*Table2[[#This Row],[Weight of Debt]])</f>
        <v>0.12004919415313742</v>
      </c>
      <c r="Z171" t="b">
        <f>IF(Table2[[#This Row],[Sector]]="Financial Services",TRUE,FALSE)</f>
        <v>0</v>
      </c>
      <c r="AA171" t="b">
        <f>IF(Table2[[#This Row],[Market Capitalisation In(Cr)]]&gt;25000,TRUE,FALSE)</f>
        <v>0</v>
      </c>
    </row>
    <row r="172" spans="2:27" ht="14" customHeight="1">
      <c r="B172" s="37" t="s">
        <v>2962</v>
      </c>
      <c r="C172" s="38" t="str">
        <f>_xlfn.XLOOKUP(B172,stock_analysis[Stock],stock_analysis[Company_Name])</f>
        <v>Rossari Biotech Limited</v>
      </c>
      <c r="D172" s="37" t="str">
        <f>_xlfn.XLOOKUP(B172,stock_analysis[Stock],stock_analysis[Sector])</f>
        <v>Basic Materials</v>
      </c>
      <c r="E172" s="37" t="str">
        <f>_xlfn.XLOOKUP($B172,stock_analysis[Stock],stock_analysis[Industry])</f>
        <v>Specialty Chemicals</v>
      </c>
      <c r="F172" s="2">
        <f>_xlfn.XLOOKUP($B172,stock_analysis[Stock],stock_analysis[Market_Cap_Cr])</f>
        <v>2642.8944384000001</v>
      </c>
      <c r="G172" s="3">
        <f>Imputs!$C$2</f>
        <v>6.6699999999999995E-2</v>
      </c>
      <c r="H172" s="3">
        <f>Imputs!$C$3</f>
        <v>5.2299999999999999E-2</v>
      </c>
      <c r="I172" s="2">
        <f>_xlfn.XLOOKUP($B172,stock_analysis[Stock],stock_analysis[Beta_Daily])</f>
        <v>0.5929280285753612</v>
      </c>
      <c r="J172" s="2">
        <f>_xlfn.XLOOKUP($B172,stock_analysis[Stock],stock_analysis[Beta_Weekly])</f>
        <v>0.89972089807863898</v>
      </c>
      <c r="K172" s="2">
        <f>_xlfn.XLOOKUP($B172,stock_analysis[Stock],stock_analysis[Beta_Monthly])</f>
        <v>1.261452251407472</v>
      </c>
      <c r="L172" s="3">
        <f>G172+H172*I172</f>
        <v>9.7710135894491387E-2</v>
      </c>
      <c r="M172" s="3">
        <f>J172*H172+G172</f>
        <v>0.11375540296951281</v>
      </c>
      <c r="N172" s="3">
        <f>K172*H172+G172</f>
        <v>0.13267395274861077</v>
      </c>
      <c r="O172" s="2">
        <f>_xlfn.XLOOKUP($B172,stock_analysis[Stock],stock_analysis[Interest_Coverage_Ratio])</f>
        <v>11.397226433103141</v>
      </c>
      <c r="P172" s="3" cm="1">
        <f t="array" ref="P17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72" s="3" t="str" cm="1">
        <f t="array" ref="Q17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72" s="3">
        <f>Table2[[#This Row],[Default Spread]]+Table2[[#This Row],[Risk Free Rate]]</f>
        <v>7.22E-2</v>
      </c>
      <c r="S172" s="2">
        <f>_xlfn.XLOOKUP($B172,stock_analysis[Stock],stock_analysis[Market_Cap_Cr])</f>
        <v>2642.8944384000001</v>
      </c>
      <c r="T172" s="2">
        <f>_xlfn.XLOOKUP($B172,stock_analysis[Stock],stock_analysis[Total_Debt_Cr])</f>
        <v>352.64698879999997</v>
      </c>
      <c r="U172" s="3">
        <f>Table2[[#This Row],[Market Value of Equity]]/(Table2[[#This Row],[Market Value of Equity]]+Table2[[#This Row],[Market Value of Debt]])</f>
        <v>0.88227604345648214</v>
      </c>
      <c r="V172" s="3">
        <f>Table2[[#This Row],[Market Value of Debt]]/(Table2[[#This Row],[Market Value of Equity]]+Table2[[#This Row],[Market Value of Debt]])</f>
        <v>0.11772395654351775</v>
      </c>
      <c r="W172" s="32">
        <f>(Table2[[#This Row],[Cost of Equity (Daily Beta)]]*Table2[[#This Row],[Weight of Equity]])+(Table2[[#This Row],[Cost of Debt]]*Table2[[#This Row],[Weight of Debt]])</f>
        <v>9.4706981765029036E-2</v>
      </c>
      <c r="X172" s="33">
        <f>(Table2[[#This Row],[Cost of Equity (Weekly Beta)]]*Table2[[#This Row],[Weight of Equity]])+(Table2[[#This Row],[Cost of Debt]]*Table2[[#This Row],[Weight of Debt]])</f>
        <v>0.10886333651618149</v>
      </c>
      <c r="Y172" s="34">
        <f>(Table2[[#This Row],[Cost of Equity (Monthly Beta)]]*Table2[[#This Row],[Weight of Equity]])+(Table2[[#This Row],[Cost of Debt]]*Table2[[#This Row],[Weight of Debt]])</f>
        <v>0.12555471976321855</v>
      </c>
      <c r="Z172" t="b">
        <f>IF(Table2[[#This Row],[Sector]]="Financial Services",TRUE,FALSE)</f>
        <v>0</v>
      </c>
      <c r="AA172" t="b">
        <f>IF(Table2[[#This Row],[Market Capitalisation In(Cr)]]&gt;25000,TRUE,FALSE)</f>
        <v>0</v>
      </c>
    </row>
    <row r="173" spans="2:27" ht="14" customHeight="1">
      <c r="B173" s="37" t="s">
        <v>298</v>
      </c>
      <c r="C173" s="38" t="str">
        <f>_xlfn.XLOOKUP(B173,stock_analysis[Stock],stock_analysis[Company_Name])</f>
        <v>Apcotex Industries Limited</v>
      </c>
      <c r="D173" s="37" t="str">
        <f>_xlfn.XLOOKUP(B173,stock_analysis[Stock],stock_analysis[Sector])</f>
        <v>Basic Materials</v>
      </c>
      <c r="E173" s="37" t="str">
        <f>_xlfn.XLOOKUP($B173,stock_analysis[Stock],stock_analysis[Industry])</f>
        <v>Specialty Chemicals</v>
      </c>
      <c r="F173" s="2">
        <f>_xlfn.XLOOKUP($B173,stock_analysis[Stock],stock_analysis[Market_Cap_Cr])</f>
        <v>1870.1443072</v>
      </c>
      <c r="G173" s="3">
        <f>Imputs!$C$2</f>
        <v>6.6699999999999995E-2</v>
      </c>
      <c r="H173" s="3">
        <f>Imputs!$C$3</f>
        <v>5.2299999999999999E-2</v>
      </c>
      <c r="I173" s="2">
        <f>_xlfn.XLOOKUP($B173,stock_analysis[Stock],stock_analysis[Beta_Daily])</f>
        <v>0.57244673052200734</v>
      </c>
      <c r="J173" s="2">
        <f>_xlfn.XLOOKUP($B173,stock_analysis[Stock],stock_analysis[Beta_Weekly])</f>
        <v>0.62566476245817226</v>
      </c>
      <c r="K173" s="2">
        <f>_xlfn.XLOOKUP($B173,stock_analysis[Stock],stock_analysis[Beta_Monthly])</f>
        <v>0.52383252527704782</v>
      </c>
      <c r="L173" s="3">
        <f>G173+H173*I173</f>
        <v>9.6638964006300981E-2</v>
      </c>
      <c r="M173" s="3">
        <f>J173*H173+G173</f>
        <v>9.9422267076562404E-2</v>
      </c>
      <c r="N173" s="3">
        <f>K173*H173+G173</f>
        <v>9.4096441071989598E-2</v>
      </c>
      <c r="O173" s="2">
        <f>_xlfn.XLOOKUP($B173,stock_analysis[Stock],stock_analysis[Interest_Coverage_Ratio])</f>
        <v>5.7018000406997897</v>
      </c>
      <c r="P173" s="3" cm="1">
        <f t="array" ref="P17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73" s="3" t="str" cm="1">
        <f t="array" ref="Q17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73" s="3">
        <f>Table2[[#This Row],[Default Spread]]+Table2[[#This Row],[Risk Free Rate]]</f>
        <v>7.5600000000000001E-2</v>
      </c>
      <c r="S173" s="2">
        <f>_xlfn.XLOOKUP($B173,stock_analysis[Stock],stock_analysis[Market_Cap_Cr])</f>
        <v>1870.1443072</v>
      </c>
      <c r="T173" s="2">
        <f>_xlfn.XLOOKUP($B173,stock_analysis[Stock],stock_analysis[Total_Debt_Cr])</f>
        <v>135.00879359999999</v>
      </c>
      <c r="U173" s="3">
        <f>Table2[[#This Row],[Market Value of Equity]]/(Table2[[#This Row],[Market Value of Equity]]+Table2[[#This Row],[Market Value of Debt]])</f>
        <v>0.93266908469675691</v>
      </c>
      <c r="V173" s="3">
        <f>Table2[[#This Row],[Market Value of Debt]]/(Table2[[#This Row],[Market Value of Equity]]+Table2[[#This Row],[Market Value of Debt]])</f>
        <v>6.7330915303243061E-2</v>
      </c>
      <c r="W173" s="32">
        <f>(Table2[[#This Row],[Cost of Equity (Daily Beta)]]*Table2[[#This Row],[Weight of Equity]])+(Table2[[#This Row],[Cost of Debt]]*Table2[[#This Row],[Weight of Debt]])</f>
        <v>9.5222391302724751E-2</v>
      </c>
      <c r="X173" s="33">
        <f>(Table2[[#This Row],[Cost of Equity (Weekly Beta)]]*Table2[[#This Row],[Weight of Equity]])+(Table2[[#This Row],[Cost of Debt]]*Table2[[#This Row],[Weight of Debt]])</f>
        <v>9.7818292029699147E-2</v>
      </c>
      <c r="Y173" s="34">
        <f>(Table2[[#This Row],[Cost of Equity (Monthly Beta)]]*Table2[[#This Row],[Weight of Equity]])+(Table2[[#This Row],[Cost of Debt]]*Table2[[#This Row],[Weight of Debt]])</f>
        <v>9.2851058764760047E-2</v>
      </c>
      <c r="Z173" t="b">
        <f>IF(Table2[[#This Row],[Sector]]="Financial Services",TRUE,FALSE)</f>
        <v>0</v>
      </c>
      <c r="AA173" t="b">
        <f>IF(Table2[[#This Row],[Market Capitalisation In(Cr)]]&gt;25000,TRUE,FALSE)</f>
        <v>0</v>
      </c>
    </row>
    <row r="174" spans="2:27" ht="14" customHeight="1">
      <c r="B174" s="37" t="s">
        <v>3330</v>
      </c>
      <c r="C174" s="38" t="str">
        <f>_xlfn.XLOOKUP(B174,stock_analysis[Stock],stock_analysis[Company_Name])</f>
        <v>Supreme Petrochem Limited</v>
      </c>
      <c r="D174" s="37" t="str">
        <f>_xlfn.XLOOKUP(B174,stock_analysis[Stock],stock_analysis[Sector])</f>
        <v>Basic Materials</v>
      </c>
      <c r="E174" s="37" t="str">
        <f>_xlfn.XLOOKUP($B174,stock_analysis[Stock],stock_analysis[Industry])</f>
        <v>Specialty Chemicals</v>
      </c>
      <c r="F174" s="2">
        <f>_xlfn.XLOOKUP($B174,stock_analysis[Stock],stock_analysis[Market_Cap_Cr])</f>
        <v>12732.279193599999</v>
      </c>
      <c r="G174" s="3">
        <f>Imputs!$C$2</f>
        <v>6.6699999999999995E-2</v>
      </c>
      <c r="H174" s="3">
        <f>Imputs!$C$3</f>
        <v>5.2299999999999999E-2</v>
      </c>
      <c r="I174" s="2">
        <f>_xlfn.XLOOKUP($B174,stock_analysis[Stock],stock_analysis[Beta_Daily])</f>
        <v>0.58435189827864964</v>
      </c>
      <c r="J174" s="2">
        <f>_xlfn.XLOOKUP($B174,stock_analysis[Stock],stock_analysis[Beta_Weekly])</f>
        <v>1.3368848812381151</v>
      </c>
      <c r="K174" s="2">
        <f>_xlfn.XLOOKUP($B174,stock_analysis[Stock],stock_analysis[Beta_Monthly])</f>
        <v>0.66447593774555336</v>
      </c>
      <c r="L174" s="3">
        <f>G174+H174*I174</f>
        <v>9.7261604279973379E-2</v>
      </c>
      <c r="M174" s="3">
        <f>J174*H174+G174</f>
        <v>0.13661907928875341</v>
      </c>
      <c r="N174" s="3">
        <f>K174*H174+G174</f>
        <v>0.10145209154409243</v>
      </c>
      <c r="O174" s="2">
        <f>_xlfn.XLOOKUP($B174,stock_analysis[Stock],stock_analysis[Interest_Coverage_Ratio])</f>
        <v>43.325731639533103</v>
      </c>
      <c r="P174" s="3" cm="1">
        <f t="array" ref="P17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4" s="3" t="str" cm="1">
        <f t="array" ref="Q17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4" s="3">
        <f>Table2[[#This Row],[Default Spread]]+Table2[[#This Row],[Risk Free Rate]]</f>
        <v>7.0699999999999999E-2</v>
      </c>
      <c r="S174" s="2">
        <f>_xlfn.XLOOKUP($B174,stock_analysis[Stock],stock_analysis[Market_Cap_Cr])</f>
        <v>12732.279193599999</v>
      </c>
      <c r="T174" s="2">
        <f>_xlfn.XLOOKUP($B174,stock_analysis[Stock],stock_analysis[Total_Debt_Cr])</f>
        <v>145.935104</v>
      </c>
      <c r="U174" s="3">
        <f>Table2[[#This Row],[Market Value of Equity]]/(Table2[[#This Row],[Market Value of Equity]]+Table2[[#This Row],[Market Value of Debt]])</f>
        <v>0.98866806370606852</v>
      </c>
      <c r="V174" s="3">
        <f>Table2[[#This Row],[Market Value of Debt]]/(Table2[[#This Row],[Market Value of Equity]]+Table2[[#This Row],[Market Value of Debt]])</f>
        <v>1.1331936293931422E-2</v>
      </c>
      <c r="W174" s="32">
        <f>(Table2[[#This Row],[Cost of Equity (Daily Beta)]]*Table2[[#This Row],[Weight of Equity]])+(Table2[[#This Row],[Cost of Debt]]*Table2[[#This Row],[Weight of Debt]])</f>
        <v>9.6960609872408093E-2</v>
      </c>
      <c r="X174" s="33">
        <f>(Table2[[#This Row],[Cost of Equity (Weekly Beta)]]*Table2[[#This Row],[Weight of Equity]])+(Table2[[#This Row],[Cost of Debt]]*Table2[[#This Row],[Weight of Debt]])</f>
        <v>0.13587208848169863</v>
      </c>
      <c r="Y174" s="34">
        <f>(Table2[[#This Row],[Cost of Equity (Monthly Beta)]]*Table2[[#This Row],[Weight of Equity]])+(Table2[[#This Row],[Cost of Debt]]*Table2[[#This Row],[Weight of Debt]])</f>
        <v>0.10110361080180962</v>
      </c>
      <c r="Z174" t="b">
        <f>IF(Table2[[#This Row],[Sector]]="Financial Services",TRUE,FALSE)</f>
        <v>0</v>
      </c>
      <c r="AA174" t="b">
        <f>IF(Table2[[#This Row],[Market Capitalisation In(Cr)]]&gt;25000,TRUE,FALSE)</f>
        <v>0</v>
      </c>
    </row>
    <row r="175" spans="2:27" ht="14" customHeight="1">
      <c r="B175" s="37" t="s">
        <v>446</v>
      </c>
      <c r="C175" s="38" t="str">
        <f>_xlfn.XLOOKUP(B175,stock_analysis[Stock],stock_analysis[Company_Name])</f>
        <v>AVT Natural Products Limited</v>
      </c>
      <c r="D175" s="37" t="str">
        <f>_xlfn.XLOOKUP(B175,stock_analysis[Stock],stock_analysis[Sector])</f>
        <v>Basic Materials</v>
      </c>
      <c r="E175" s="37" t="str">
        <f>_xlfn.XLOOKUP($B175,stock_analysis[Stock],stock_analysis[Industry])</f>
        <v>Specialty Chemicals</v>
      </c>
      <c r="F175" s="2">
        <f>_xlfn.XLOOKUP($B175,stock_analysis[Stock],stock_analysis[Market_Cap_Cr])</f>
        <v>917.28680959999997</v>
      </c>
      <c r="G175" s="3">
        <f>Imputs!$C$2</f>
        <v>6.6699999999999995E-2</v>
      </c>
      <c r="H175" s="3">
        <f>Imputs!$C$3</f>
        <v>5.2299999999999999E-2</v>
      </c>
      <c r="I175" s="2">
        <f>_xlfn.XLOOKUP($B175,stock_analysis[Stock],stock_analysis[Beta_Daily])</f>
        <v>0.6301335388569782</v>
      </c>
      <c r="J175" s="2">
        <f>_xlfn.XLOOKUP($B175,stock_analysis[Stock],stock_analysis[Beta_Weekly])</f>
        <v>1.2343314413876183</v>
      </c>
      <c r="K175" s="2">
        <f>_xlfn.XLOOKUP($B175,stock_analysis[Stock],stock_analysis[Beta_Monthly])</f>
        <v>1.2035529961578064</v>
      </c>
      <c r="L175" s="3">
        <f>G175+H175*I175</f>
        <v>9.9655984082219956E-2</v>
      </c>
      <c r="M175" s="3">
        <f>J175*H175+G175</f>
        <v>0.13125553438457244</v>
      </c>
      <c r="N175" s="3">
        <f>K175*H175+G175</f>
        <v>0.12964582169905325</v>
      </c>
      <c r="O175" s="2">
        <f>_xlfn.XLOOKUP($B175,stock_analysis[Stock],stock_analysis[Interest_Coverage_Ratio])</f>
        <v>9.2461990595611283</v>
      </c>
      <c r="P175" s="3" cm="1">
        <f t="array" ref="P17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75" s="3" t="str" cm="1">
        <f t="array" ref="Q17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75" s="3">
        <f>Table2[[#This Row],[Default Spread]]+Table2[[#This Row],[Risk Free Rate]]</f>
        <v>7.3700000000000002E-2</v>
      </c>
      <c r="S175" s="2">
        <f>_xlfn.XLOOKUP($B175,stock_analysis[Stock],stock_analysis[Market_Cap_Cr])</f>
        <v>917.28680959999997</v>
      </c>
      <c r="T175" s="2">
        <f>_xlfn.XLOOKUP($B175,stock_analysis[Stock],stock_analysis[Total_Debt_Cr])</f>
        <v>100.16529920000001</v>
      </c>
      <c r="U175" s="3">
        <f>Table2[[#This Row],[Market Value of Equity]]/(Table2[[#This Row],[Market Value of Equity]]+Table2[[#This Row],[Market Value of Debt]])</f>
        <v>0.9015528118388425</v>
      </c>
      <c r="V175" s="3">
        <f>Table2[[#This Row],[Market Value of Debt]]/(Table2[[#This Row],[Market Value of Equity]]+Table2[[#This Row],[Market Value of Debt]])</f>
        <v>9.8447188161157412E-2</v>
      </c>
      <c r="W175" s="32">
        <f>(Table2[[#This Row],[Cost of Equity (Daily Beta)]]*Table2[[#This Row],[Weight of Equity]])+(Table2[[#This Row],[Cost of Debt]]*Table2[[#This Row],[Weight of Debt]])</f>
        <v>9.7100690433369635E-2</v>
      </c>
      <c r="X175" s="33">
        <f>(Table2[[#This Row],[Cost of Equity (Weekly Beta)]]*Table2[[#This Row],[Weight of Equity]])+(Table2[[#This Row],[Cost of Debt]]*Table2[[#This Row],[Weight of Debt]])</f>
        <v>0.12558935386129846</v>
      </c>
      <c r="Y175" s="34">
        <f>(Table2[[#This Row],[Cost of Equity (Monthly Beta)]]*Table2[[#This Row],[Weight of Equity]])+(Table2[[#This Row],[Cost of Debt]]*Table2[[#This Row],[Weight of Debt]])</f>
        <v>0.12413811286341599</v>
      </c>
      <c r="Z175" t="b">
        <f>IF(Table2[[#This Row],[Sector]]="Financial Services",TRUE,FALSE)</f>
        <v>0</v>
      </c>
      <c r="AA175" t="b">
        <f>IF(Table2[[#This Row],[Market Capitalisation In(Cr)]]&gt;25000,TRUE,FALSE)</f>
        <v>0</v>
      </c>
    </row>
    <row r="176" spans="2:27" ht="14" customHeight="1">
      <c r="B176" s="37" t="s">
        <v>374</v>
      </c>
      <c r="C176" s="38" t="str">
        <f>_xlfn.XLOOKUP(B176,stock_analysis[Stock],stock_analysis[Company_Name])</f>
        <v>Asian Paints Limited</v>
      </c>
      <c r="D176" s="37" t="str">
        <f>_xlfn.XLOOKUP(B176,stock_analysis[Stock],stock_analysis[Sector])</f>
        <v>Basic Materials</v>
      </c>
      <c r="E176" s="37" t="str">
        <f>_xlfn.XLOOKUP($B176,stock_analysis[Stock],stock_analysis[Industry])</f>
        <v>Specialty Chemicals</v>
      </c>
      <c r="F176" s="2">
        <f>_xlfn.XLOOKUP($B176,stock_analysis[Stock],stock_analysis[Market_Cap_Cr])</f>
        <v>217303.7314048</v>
      </c>
      <c r="G176" s="3">
        <f>Imputs!$C$2</f>
        <v>6.6699999999999995E-2</v>
      </c>
      <c r="H176" s="3">
        <f>Imputs!$C$3</f>
        <v>5.2299999999999999E-2</v>
      </c>
      <c r="I176" s="2">
        <f>_xlfn.XLOOKUP($B176,stock_analysis[Stock],stock_analysis[Beta_Daily])</f>
        <v>0.60568666687158235</v>
      </c>
      <c r="J176" s="2">
        <f>_xlfn.XLOOKUP($B176,stock_analysis[Stock],stock_analysis[Beta_Weekly])</f>
        <v>0.91806298110760665</v>
      </c>
      <c r="K176" s="2">
        <f>_xlfn.XLOOKUP($B176,stock_analysis[Stock],stock_analysis[Beta_Monthly])</f>
        <v>1.281934622875277</v>
      </c>
      <c r="L176" s="3">
        <f>G176+H176*I176</f>
        <v>9.8377412677383758E-2</v>
      </c>
      <c r="M176" s="3">
        <f>J176*H176+G176</f>
        <v>0.11471469391192782</v>
      </c>
      <c r="N176" s="3">
        <f>K176*H176+G176</f>
        <v>0.13374518077637698</v>
      </c>
      <c r="O176" s="2">
        <f>_xlfn.XLOOKUP($B176,stock_analysis[Stock],stock_analysis[Interest_Coverage_Ratio])</f>
        <v>23.478504096555369</v>
      </c>
      <c r="P176" s="3" cm="1">
        <f t="array" ref="P17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6" s="3" t="str" cm="1">
        <f t="array" ref="Q17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6" s="3">
        <f>Table2[[#This Row],[Default Spread]]+Table2[[#This Row],[Risk Free Rate]]</f>
        <v>7.0699999999999999E-2</v>
      </c>
      <c r="S176" s="2">
        <f>_xlfn.XLOOKUP($B176,stock_analysis[Stock],stock_analysis[Market_Cap_Cr])</f>
        <v>217303.7314048</v>
      </c>
      <c r="T176" s="2">
        <f>_xlfn.XLOOKUP($B176,stock_analysis[Stock],stock_analysis[Total_Debt_Cr])</f>
        <v>3557.0900992000002</v>
      </c>
      <c r="U176" s="3">
        <f>Table2[[#This Row],[Market Value of Equity]]/(Table2[[#This Row],[Market Value of Equity]]+Table2[[#This Row],[Market Value of Debt]])</f>
        <v>0.98389442692924345</v>
      </c>
      <c r="V176" s="3">
        <f>Table2[[#This Row],[Market Value of Debt]]/(Table2[[#This Row],[Market Value of Equity]]+Table2[[#This Row],[Market Value of Debt]])</f>
        <v>1.610557307075659E-2</v>
      </c>
      <c r="W176" s="32">
        <f>(Table2[[#This Row],[Cost of Equity (Daily Beta)]]*Table2[[#This Row],[Weight of Equity]])+(Table2[[#This Row],[Cost of Debt]]*Table2[[#This Row],[Weight of Debt]])</f>
        <v>9.7931652085098672E-2</v>
      </c>
      <c r="X176" s="33">
        <f>(Table2[[#This Row],[Cost of Equity (Weekly Beta)]]*Table2[[#This Row],[Weight of Equity]])+(Table2[[#This Row],[Cost of Debt]]*Table2[[#This Row],[Weight of Debt]])</f>
        <v>0.11400581204294229</v>
      </c>
      <c r="Y176" s="34">
        <f>(Table2[[#This Row],[Cost of Equity (Monthly Beta)]]*Table2[[#This Row],[Weight of Equity]])+(Table2[[#This Row],[Cost of Debt]]*Table2[[#This Row],[Weight of Debt]])</f>
        <v>0.13272980201062398</v>
      </c>
      <c r="Z176" t="b">
        <f>IF(Table2[[#This Row],[Sector]]="Financial Services",TRUE,FALSE)</f>
        <v>0</v>
      </c>
      <c r="AA176" t="b">
        <f>IF(Table2[[#This Row],[Market Capitalisation In(Cr)]]&gt;25000,TRUE,FALSE)</f>
        <v>1</v>
      </c>
    </row>
    <row r="177" spans="2:27" ht="14" customHeight="1">
      <c r="B177" s="37" t="s">
        <v>2686</v>
      </c>
      <c r="C177" s="38" t="str">
        <f>_xlfn.XLOOKUP(B177,stock_analysis[Stock],stock_analysis[Company_Name])</f>
        <v>Pidilite Industries Limited</v>
      </c>
      <c r="D177" s="37" t="str">
        <f>_xlfn.XLOOKUP(B177,stock_analysis[Stock],stock_analysis[Sector])</f>
        <v>Basic Materials</v>
      </c>
      <c r="E177" s="37" t="str">
        <f>_xlfn.XLOOKUP($B177,stock_analysis[Stock],stock_analysis[Industry])</f>
        <v>Specialty Chemicals</v>
      </c>
      <c r="F177" s="2">
        <f>_xlfn.XLOOKUP($B177,stock_analysis[Stock],stock_analysis[Market_Cap_Cr])</f>
        <v>145543.2794112</v>
      </c>
      <c r="G177" s="3">
        <f>Imputs!$C$2</f>
        <v>6.6699999999999995E-2</v>
      </c>
      <c r="H177" s="3">
        <f>Imputs!$C$3</f>
        <v>5.2299999999999999E-2</v>
      </c>
      <c r="I177" s="2">
        <f>_xlfn.XLOOKUP($B177,stock_analysis[Stock],stock_analysis[Beta_Daily])</f>
        <v>0.61598199343993265</v>
      </c>
      <c r="J177" s="2">
        <f>_xlfn.XLOOKUP($B177,stock_analysis[Stock],stock_analysis[Beta_Weekly])</f>
        <v>0.76904850708701322</v>
      </c>
      <c r="K177" s="2">
        <f>_xlfn.XLOOKUP($B177,stock_analysis[Stock],stock_analysis[Beta_Monthly])</f>
        <v>1.0842066151546903</v>
      </c>
      <c r="L177" s="3">
        <f>G177+H177*I177</f>
        <v>9.8915858256908476E-2</v>
      </c>
      <c r="M177" s="3">
        <f>J177*H177+G177</f>
        <v>0.10692123692065078</v>
      </c>
      <c r="N177" s="3">
        <f>K177*H177+G177</f>
        <v>0.1234040059725903</v>
      </c>
      <c r="O177" s="2">
        <f>_xlfn.XLOOKUP($B177,stock_analysis[Stock],stock_analysis[Interest_Coverage_Ratio])</f>
        <v>57.061569016881826</v>
      </c>
      <c r="P177" s="3" cm="1">
        <f t="array" ref="P17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7" s="3" t="str" cm="1">
        <f t="array" ref="Q17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7" s="3">
        <f>Table2[[#This Row],[Default Spread]]+Table2[[#This Row],[Risk Free Rate]]</f>
        <v>7.0699999999999999E-2</v>
      </c>
      <c r="S177" s="2">
        <f>_xlfn.XLOOKUP($B177,stock_analysis[Stock],stock_analysis[Market_Cap_Cr])</f>
        <v>145543.2794112</v>
      </c>
      <c r="T177" s="2">
        <f>_xlfn.XLOOKUP($B177,stock_analysis[Stock],stock_analysis[Total_Debt_Cr])</f>
        <v>442.77002240000002</v>
      </c>
      <c r="U177" s="3">
        <f>Table2[[#This Row],[Market Value of Equity]]/(Table2[[#This Row],[Market Value of Equity]]+Table2[[#This Row],[Market Value of Debt]])</f>
        <v>0.99696703880872284</v>
      </c>
      <c r="V177" s="3">
        <f>Table2[[#This Row],[Market Value of Debt]]/(Table2[[#This Row],[Market Value of Equity]]+Table2[[#This Row],[Market Value of Debt]])</f>
        <v>3.0329611912773124E-3</v>
      </c>
      <c r="W177" s="32">
        <f>(Table2[[#This Row],[Cost of Equity (Daily Beta)]]*Table2[[#This Row],[Weight of Equity]])+(Table2[[#This Row],[Cost of Debt]]*Table2[[#This Row],[Weight of Debt]])</f>
        <v>9.88302806538367E-2</v>
      </c>
      <c r="X177" s="33">
        <f>(Table2[[#This Row],[Cost of Equity (Weekly Beta)]]*Table2[[#This Row],[Weight of Equity]])+(Table2[[#This Row],[Cost of Debt]]*Table2[[#This Row],[Weight of Debt]])</f>
        <v>0.1068113793147704</v>
      </c>
      <c r="Y177" s="34">
        <f>(Table2[[#This Row],[Cost of Equity (Monthly Beta)]]*Table2[[#This Row],[Weight of Equity]])+(Table2[[#This Row],[Cost of Debt]]*Table2[[#This Row],[Weight of Debt]])</f>
        <v>0.1232441567678506</v>
      </c>
      <c r="Z177" t="b">
        <f>IF(Table2[[#This Row],[Sector]]="Financial Services",TRUE,FALSE)</f>
        <v>0</v>
      </c>
      <c r="AA177" t="b">
        <f>IF(Table2[[#This Row],[Market Capitalisation In(Cr)]]&gt;25000,TRUE,FALSE)</f>
        <v>1</v>
      </c>
    </row>
    <row r="178" spans="2:27" ht="14" customHeight="1">
      <c r="B178" s="37" t="s">
        <v>954</v>
      </c>
      <c r="C178" s="38" t="str">
        <f>_xlfn.XLOOKUP(B178,stock_analysis[Stock],stock_analysis[Company_Name])</f>
        <v>DIC India Limited</v>
      </c>
      <c r="D178" s="37" t="str">
        <f>_xlfn.XLOOKUP(B178,stock_analysis[Stock],stock_analysis[Sector])</f>
        <v>Basic Materials</v>
      </c>
      <c r="E178" s="37" t="str">
        <f>_xlfn.XLOOKUP($B178,stock_analysis[Stock],stock_analysis[Industry])</f>
        <v>Specialty Chemicals</v>
      </c>
      <c r="F178" s="2">
        <f>_xlfn.XLOOKUP($B178,stock_analysis[Stock],stock_analysis[Market_Cap_Cr])</f>
        <v>477.30682880000001</v>
      </c>
      <c r="G178" s="3">
        <f>Imputs!$C$2</f>
        <v>6.6699999999999995E-2</v>
      </c>
      <c r="H178" s="3">
        <f>Imputs!$C$3</f>
        <v>5.2299999999999999E-2</v>
      </c>
      <c r="I178" s="2">
        <f>_xlfn.XLOOKUP($B178,stock_analysis[Stock],stock_analysis[Beta_Daily])</f>
        <v>0.62720842964492241</v>
      </c>
      <c r="J178" s="2">
        <f>_xlfn.XLOOKUP($B178,stock_analysis[Stock],stock_analysis[Beta_Weekly])</f>
        <v>0.64184693998918241</v>
      </c>
      <c r="K178" s="2">
        <f>_xlfn.XLOOKUP($B178,stock_analysis[Stock],stock_analysis[Beta_Monthly])</f>
        <v>0.55625422379084521</v>
      </c>
      <c r="L178" s="3">
        <f>G178+H178*I178</f>
        <v>9.9503000870429431E-2</v>
      </c>
      <c r="M178" s="3">
        <f>J178*H178+G178</f>
        <v>0.10026859496143423</v>
      </c>
      <c r="N178" s="3">
        <f>K178*H178+G178</f>
        <v>9.5792095904261201E-2</v>
      </c>
      <c r="O178" s="2">
        <f>_xlfn.XLOOKUP($B178,stock_analysis[Stock],stock_analysis[Interest_Coverage_Ratio])</f>
        <v>15.727748393334471</v>
      </c>
      <c r="P178" s="3" cm="1">
        <f t="array" ref="P17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8" s="3" t="str" cm="1">
        <f t="array" ref="Q17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8" s="3">
        <f>Table2[[#This Row],[Default Spread]]+Table2[[#This Row],[Risk Free Rate]]</f>
        <v>7.0699999999999999E-2</v>
      </c>
      <c r="S178" s="2">
        <f>_xlfn.XLOOKUP($B178,stock_analysis[Stock],stock_analysis[Market_Cap_Cr])</f>
        <v>477.30682880000001</v>
      </c>
      <c r="T178" s="2">
        <f>_xlfn.XLOOKUP($B178,stock_analysis[Stock],stock_analysis[Total_Debt_Cr])</f>
        <v>4.0872999999999999</v>
      </c>
      <c r="U178" s="3">
        <f>Table2[[#This Row],[Market Value of Equity]]/(Table2[[#This Row],[Market Value of Equity]]+Table2[[#This Row],[Market Value of Debt]])</f>
        <v>0.99150945191170348</v>
      </c>
      <c r="V178" s="3">
        <f>Table2[[#This Row],[Market Value of Debt]]/(Table2[[#This Row],[Market Value of Equity]]+Table2[[#This Row],[Market Value of Debt]])</f>
        <v>8.4905480882965009E-3</v>
      </c>
      <c r="W178" s="32">
        <f>(Table2[[#This Row],[Cost of Equity (Daily Beta)]]*Table2[[#This Row],[Weight of Equity]])+(Table2[[#This Row],[Cost of Debt]]*Table2[[#This Row],[Weight of Debt]])</f>
        <v>9.9258447606451791E-2</v>
      </c>
      <c r="X178" s="33">
        <f>(Table2[[#This Row],[Cost of Equity (Weekly Beta)]]*Table2[[#This Row],[Weight of Equity]])+(Table2[[#This Row],[Cost of Debt]]*Table2[[#This Row],[Weight of Debt]])</f>
        <v>0.1000175413840108</v>
      </c>
      <c r="Y178" s="34">
        <f>(Table2[[#This Row],[Cost of Equity (Monthly Beta)]]*Table2[[#This Row],[Weight of Equity]])+(Table2[[#This Row],[Cost of Debt]]*Table2[[#This Row],[Weight of Debt]])</f>
        <v>9.5579050257349918E-2</v>
      </c>
      <c r="Z178" t="b">
        <f>IF(Table2[[#This Row],[Sector]]="Financial Services",TRUE,FALSE)</f>
        <v>0</v>
      </c>
      <c r="AA178" t="b">
        <f>IF(Table2[[#This Row],[Market Capitalisation In(Cr)]]&gt;25000,TRUE,FALSE)</f>
        <v>0</v>
      </c>
    </row>
    <row r="179" spans="2:27" ht="14" customHeight="1">
      <c r="B179" s="37" t="s">
        <v>2780</v>
      </c>
      <c r="C179" s="38" t="str">
        <f>_xlfn.XLOOKUP(B179,stock_analysis[Stock],stock_analysis[Company_Name])</f>
        <v>Privi Speciality Chemicals Limited</v>
      </c>
      <c r="D179" s="37" t="str">
        <f>_xlfn.XLOOKUP(B179,stock_analysis[Stock],stock_analysis[Sector])</f>
        <v>Basic Materials</v>
      </c>
      <c r="E179" s="37" t="str">
        <f>_xlfn.XLOOKUP($B179,stock_analysis[Stock],stock_analysis[Industry])</f>
        <v>Specialty Chemicals</v>
      </c>
      <c r="F179" s="2">
        <f>_xlfn.XLOOKUP($B179,stock_analysis[Stock],stock_analysis[Market_Cap_Cr])</f>
        <v>11227.012300799999</v>
      </c>
      <c r="G179" s="3">
        <f>Imputs!$C$2</f>
        <v>6.6699999999999995E-2</v>
      </c>
      <c r="H179" s="3">
        <f>Imputs!$C$3</f>
        <v>5.2299999999999999E-2</v>
      </c>
      <c r="I179" s="2">
        <f>_xlfn.XLOOKUP($B179,stock_analysis[Stock],stock_analysis[Beta_Daily])</f>
        <v>0.65752810429050212</v>
      </c>
      <c r="J179" s="2">
        <f>_xlfn.XLOOKUP($B179,stock_analysis[Stock],stock_analysis[Beta_Weekly])</f>
        <v>0.84596730256066499</v>
      </c>
      <c r="K179" s="2">
        <f>_xlfn.XLOOKUP($B179,stock_analysis[Stock],stock_analysis[Beta_Monthly])</f>
        <v>1.1789779337628157</v>
      </c>
      <c r="L179" s="3">
        <f>G179+H179*I179</f>
        <v>0.10108871985439326</v>
      </c>
      <c r="M179" s="3">
        <f>J179*H179+G179</f>
        <v>0.11094408992392277</v>
      </c>
      <c r="N179" s="3">
        <f>K179*H179+G179</f>
        <v>0.12836054593579527</v>
      </c>
      <c r="O179" s="2">
        <f>_xlfn.XLOOKUP($B179,stock_analysis[Stock],stock_analysis[Interest_Coverage_Ratio])</f>
        <v>3.8961452289570375</v>
      </c>
      <c r="P179" s="3" cm="1">
        <f t="array" ref="P17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79" s="3" t="str" cm="1">
        <f t="array" ref="Q17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79" s="3">
        <f>Table2[[#This Row],[Default Spread]]+Table2[[#This Row],[Risk Free Rate]]</f>
        <v>8.0499999999999988E-2</v>
      </c>
      <c r="S179" s="2">
        <f>_xlfn.XLOOKUP($B179,stock_analysis[Stock],stock_analysis[Market_Cap_Cr])</f>
        <v>11227.012300799999</v>
      </c>
      <c r="T179" s="2">
        <f>_xlfn.XLOOKUP($B179,stock_analysis[Stock],stock_analysis[Total_Debt_Cr])</f>
        <v>1071.9304704000001</v>
      </c>
      <c r="U179" s="3">
        <f>Table2[[#This Row],[Market Value of Equity]]/(Table2[[#This Row],[Market Value of Equity]]+Table2[[#This Row],[Market Value of Debt]])</f>
        <v>0.91284368987307574</v>
      </c>
      <c r="V179" s="3">
        <f>Table2[[#This Row],[Market Value of Debt]]/(Table2[[#This Row],[Market Value of Equity]]+Table2[[#This Row],[Market Value of Debt]])</f>
        <v>8.7156310126924236E-2</v>
      </c>
      <c r="W179" s="32">
        <f>(Table2[[#This Row],[Cost of Equity (Daily Beta)]]*Table2[[#This Row],[Weight of Equity]])+(Table2[[#This Row],[Cost of Debt]]*Table2[[#This Row],[Weight of Debt]])</f>
        <v>9.9294283001647388E-2</v>
      </c>
      <c r="X179" s="33">
        <f>(Table2[[#This Row],[Cost of Equity (Weekly Beta)]]*Table2[[#This Row],[Weight of Equity]])+(Table2[[#This Row],[Cost of Debt]]*Table2[[#This Row],[Weight of Debt]])</f>
        <v>0.10829069538098138</v>
      </c>
      <c r="Y179" s="34">
        <f>(Table2[[#This Row],[Cost of Equity (Monthly Beta)]]*Table2[[#This Row],[Weight of Equity]])+(Table2[[#This Row],[Cost of Debt]]*Table2[[#This Row],[Weight of Debt]])</f>
        <v>0.12418919735137118</v>
      </c>
      <c r="Z179" t="b">
        <f>IF(Table2[[#This Row],[Sector]]="Financial Services",TRUE,FALSE)</f>
        <v>0</v>
      </c>
      <c r="AA179" t="b">
        <f>IF(Table2[[#This Row],[Market Capitalisation In(Cr)]]&gt;25000,TRUE,FALSE)</f>
        <v>0</v>
      </c>
    </row>
    <row r="180" spans="2:27" ht="14" customHeight="1">
      <c r="B180" s="37" t="s">
        <v>2078</v>
      </c>
      <c r="C180" s="38" t="str">
        <f>_xlfn.XLOOKUP(B180,stock_analysis[Stock],stock_analysis[Company_Name])</f>
        <v>Linde India Limited</v>
      </c>
      <c r="D180" s="37" t="str">
        <f>_xlfn.XLOOKUP(B180,stock_analysis[Stock],stock_analysis[Sector])</f>
        <v>Basic Materials</v>
      </c>
      <c r="E180" s="37" t="str">
        <f>_xlfn.XLOOKUP($B180,stock_analysis[Stock],stock_analysis[Industry])</f>
        <v>Specialty Chemicals</v>
      </c>
      <c r="F180" s="2">
        <f>_xlfn.XLOOKUP($B180,stock_analysis[Stock],stock_analysis[Market_Cap_Cr])</f>
        <v>56833.409024</v>
      </c>
      <c r="G180" s="3">
        <f>Imputs!$C$2</f>
        <v>6.6699999999999995E-2</v>
      </c>
      <c r="H180" s="3">
        <f>Imputs!$C$3</f>
        <v>5.2299999999999999E-2</v>
      </c>
      <c r="I180" s="2">
        <f>_xlfn.XLOOKUP($B180,stock_analysis[Stock],stock_analysis[Beta_Daily])</f>
        <v>0.62594559240499448</v>
      </c>
      <c r="J180" s="2">
        <f>_xlfn.XLOOKUP($B180,stock_analysis[Stock],stock_analysis[Beta_Weekly])</f>
        <v>1.145332845291448</v>
      </c>
      <c r="K180" s="2">
        <f>_xlfn.XLOOKUP($B180,stock_analysis[Stock],stock_analysis[Beta_Monthly])</f>
        <v>0.49085446748671863</v>
      </c>
      <c r="L180" s="3">
        <f>G180+H180*I180</f>
        <v>9.9436954482781198E-2</v>
      </c>
      <c r="M180" s="3">
        <f>J180*H180+G180</f>
        <v>0.12660090780874272</v>
      </c>
      <c r="N180" s="3">
        <f>K180*H180+G180</f>
        <v>9.2371688649555375E-2</v>
      </c>
      <c r="O180" s="2">
        <f>_xlfn.XLOOKUP($B180,stock_analysis[Stock],stock_analysis[Interest_Coverage_Ratio])</f>
        <v>49.582831802344003</v>
      </c>
      <c r="P180" s="3" cm="1">
        <f t="array" ref="P18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0" s="3" t="str" cm="1">
        <f t="array" ref="Q18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0" s="3">
        <f>Table2[[#This Row],[Default Spread]]+Table2[[#This Row],[Risk Free Rate]]</f>
        <v>7.0699999999999999E-2</v>
      </c>
      <c r="S180" s="2">
        <f>_xlfn.XLOOKUP($B180,stock_analysis[Stock],stock_analysis[Market_Cap_Cr])</f>
        <v>56833.409024</v>
      </c>
      <c r="T180" s="2">
        <f>_xlfn.XLOOKUP($B180,stock_analysis[Stock],stock_analysis[Total_Debt_Cr])</f>
        <v>67.406003200000001</v>
      </c>
      <c r="U180" s="3">
        <f>Table2[[#This Row],[Market Value of Equity]]/(Table2[[#This Row],[Market Value of Equity]]+Table2[[#This Row],[Market Value of Debt]])</f>
        <v>0.99881537719331825</v>
      </c>
      <c r="V180" s="3">
        <f>Table2[[#This Row],[Market Value of Debt]]/(Table2[[#This Row],[Market Value of Equity]]+Table2[[#This Row],[Market Value of Debt]])</f>
        <v>1.1846228066817366E-3</v>
      </c>
      <c r="W180" s="32">
        <f>(Table2[[#This Row],[Cost of Equity (Daily Beta)]]*Table2[[#This Row],[Weight of Equity]])+(Table2[[#This Row],[Cost of Debt]]*Table2[[#This Row],[Weight of Debt]])</f>
        <v>9.9402912031106308E-2</v>
      </c>
      <c r="X180" s="33">
        <f>(Table2[[#This Row],[Cost of Equity (Weekly Beta)]]*Table2[[#This Row],[Weight of Equity]])+(Table2[[#This Row],[Cost of Debt]]*Table2[[#This Row],[Weight of Debt]])</f>
        <v>0.12653468631843826</v>
      </c>
      <c r="Y180" s="34">
        <f>(Table2[[#This Row],[Cost of Equity (Monthly Beta)]]*Table2[[#This Row],[Weight of Equity]])+(Table2[[#This Row],[Cost of Debt]]*Table2[[#This Row],[Weight of Debt]])</f>
        <v>9.2346015872921794E-2</v>
      </c>
      <c r="Z180" t="b">
        <f>IF(Table2[[#This Row],[Sector]]="Financial Services",TRUE,FALSE)</f>
        <v>0</v>
      </c>
      <c r="AA180" t="b">
        <f>IF(Table2[[#This Row],[Market Capitalisation In(Cr)]]&gt;25000,TRUE,FALSE)</f>
        <v>1</v>
      </c>
    </row>
    <row r="181" spans="2:27" ht="14" customHeight="1">
      <c r="B181" s="37" t="s">
        <v>3066</v>
      </c>
      <c r="C181" s="38" t="str">
        <f>_xlfn.XLOOKUP(B181,stock_analysis[Stock],stock_analysis[Company_Name])</f>
        <v>Sampann Utpadan India Limited</v>
      </c>
      <c r="D181" s="37" t="str">
        <f>_xlfn.XLOOKUP(B181,stock_analysis[Stock],stock_analysis[Sector])</f>
        <v>Basic Materials</v>
      </c>
      <c r="E181" s="37" t="str">
        <f>_xlfn.XLOOKUP($B181,stock_analysis[Stock],stock_analysis[Industry])</f>
        <v>Specialty Chemicals</v>
      </c>
      <c r="F181" s="2">
        <f>_xlfn.XLOOKUP($B181,stock_analysis[Stock],stock_analysis[Market_Cap_Cr])</f>
        <v>133.44654080000001</v>
      </c>
      <c r="G181" s="3">
        <f>Imputs!$C$2</f>
        <v>6.6699999999999995E-2</v>
      </c>
      <c r="H181" s="3">
        <f>Imputs!$C$3</f>
        <v>5.2299999999999999E-2</v>
      </c>
      <c r="I181" s="2">
        <f>_xlfn.XLOOKUP($B181,stock_analysis[Stock],stock_analysis[Beta_Daily])</f>
        <v>0.96892301711497919</v>
      </c>
      <c r="J181" s="2">
        <f>_xlfn.XLOOKUP($B181,stock_analysis[Stock],stock_analysis[Beta_Weekly])</f>
        <v>0.92932417935411238</v>
      </c>
      <c r="K181" s="2">
        <f>_xlfn.XLOOKUP($B181,stock_analysis[Stock],stock_analysis[Beta_Monthly])</f>
        <v>1.7706816638040881</v>
      </c>
      <c r="L181" s="3">
        <f>G181+H181*I181</f>
        <v>0.1173746737951134</v>
      </c>
      <c r="M181" s="3">
        <f>J181*H181+G181</f>
        <v>0.11530365458022007</v>
      </c>
      <c r="N181" s="3">
        <f>K181*H181+G181</f>
        <v>0.15930665101695379</v>
      </c>
      <c r="O181" s="2">
        <f>_xlfn.XLOOKUP($B181,stock_analysis[Stock],stock_analysis[Interest_Coverage_Ratio])</f>
        <v>6.2800416331179667</v>
      </c>
      <c r="P181" s="3" cm="1">
        <f t="array" ref="P18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81" s="3" t="str" cm="1">
        <f t="array" ref="Q18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81" s="3">
        <f>Table2[[#This Row],[Default Spread]]+Table2[[#This Row],[Risk Free Rate]]</f>
        <v>7.4499999999999997E-2</v>
      </c>
      <c r="S181" s="2">
        <f>_xlfn.XLOOKUP($B181,stock_analysis[Stock],stock_analysis[Market_Cap_Cr])</f>
        <v>133.44654080000001</v>
      </c>
      <c r="T181" s="2">
        <f>_xlfn.XLOOKUP($B181,stock_analysis[Stock],stock_analysis[Total_Debt_Cr])</f>
        <v>94.023603199999997</v>
      </c>
      <c r="U181" s="3">
        <f>Table2[[#This Row],[Market Value of Equity]]/(Table2[[#This Row],[Market Value of Equity]]+Table2[[#This Row],[Market Value of Debt]])</f>
        <v>0.58665519110938802</v>
      </c>
      <c r="V181" s="3">
        <f>Table2[[#This Row],[Market Value of Debt]]/(Table2[[#This Row],[Market Value of Equity]]+Table2[[#This Row],[Market Value of Debt]])</f>
        <v>0.41334480889061204</v>
      </c>
      <c r="W181" s="32">
        <f>(Table2[[#This Row],[Cost of Equity (Daily Beta)]]*Table2[[#This Row],[Weight of Equity]])+(Table2[[#This Row],[Cost of Debt]]*Table2[[#This Row],[Weight of Debt]])</f>
        <v>9.9652649949024938E-2</v>
      </c>
      <c r="X181" s="33">
        <f>(Table2[[#This Row],[Cost of Equity (Weekly Beta)]]*Table2[[#This Row],[Weight of Equity]])+(Table2[[#This Row],[Cost of Debt]]*Table2[[#This Row],[Weight of Debt]])</f>
        <v>9.8437675775720462E-2</v>
      </c>
      <c r="Y181" s="34">
        <f>(Table2[[#This Row],[Cost of Equity (Monthly Beta)]]*Table2[[#This Row],[Weight of Equity]])+(Table2[[#This Row],[Cost of Debt]]*Table2[[#This Row],[Weight of Debt]])</f>
        <v>0.12425226205969821</v>
      </c>
      <c r="Z181" t="b">
        <f>IF(Table2[[#This Row],[Sector]]="Financial Services",TRUE,FALSE)</f>
        <v>0</v>
      </c>
      <c r="AA181" t="b">
        <f>IF(Table2[[#This Row],[Market Capitalisation In(Cr)]]&gt;25000,TRUE,FALSE)</f>
        <v>0</v>
      </c>
    </row>
    <row r="182" spans="2:27" ht="14" customHeight="1">
      <c r="B182" s="37" t="s">
        <v>3788</v>
      </c>
      <c r="C182" s="38" t="str">
        <f>_xlfn.XLOOKUP(B182,stock_analysis[Stock],stock_analysis[Company_Name])</f>
        <v>Vidhi Specialty Food Ingredients Limited</v>
      </c>
      <c r="D182" s="37" t="str">
        <f>_xlfn.XLOOKUP(B182,stock_analysis[Stock],stock_analysis[Sector])</f>
        <v>Basic Materials</v>
      </c>
      <c r="E182" s="37" t="str">
        <f>_xlfn.XLOOKUP($B182,stock_analysis[Stock],stock_analysis[Industry])</f>
        <v>Specialty Chemicals</v>
      </c>
      <c r="F182" s="2">
        <f>_xlfn.XLOOKUP($B182,stock_analysis[Stock],stock_analysis[Market_Cap_Cr])</f>
        <v>1516.2783744000001</v>
      </c>
      <c r="G182" s="3">
        <f>Imputs!$C$2</f>
        <v>6.6699999999999995E-2</v>
      </c>
      <c r="H182" s="3">
        <f>Imputs!$C$3</f>
        <v>5.2299999999999999E-2</v>
      </c>
      <c r="I182" s="2">
        <f>_xlfn.XLOOKUP($B182,stock_analysis[Stock],stock_analysis[Beta_Daily])</f>
        <v>0.66075704760565301</v>
      </c>
      <c r="J182" s="2">
        <f>_xlfn.XLOOKUP($B182,stock_analysis[Stock],stock_analysis[Beta_Weekly])</f>
        <v>0.74699638665864643</v>
      </c>
      <c r="K182" s="2">
        <f>_xlfn.XLOOKUP($B182,stock_analysis[Stock],stock_analysis[Beta_Monthly])</f>
        <v>0.48763303927673279</v>
      </c>
      <c r="L182" s="3">
        <f>G182+H182*I182</f>
        <v>0.10125759358977565</v>
      </c>
      <c r="M182" s="3">
        <f>J182*H182+G182</f>
        <v>0.1057679110222472</v>
      </c>
      <c r="N182" s="3">
        <f>K182*H182+G182</f>
        <v>9.2203207954173125E-2</v>
      </c>
      <c r="O182" s="2">
        <f>_xlfn.XLOOKUP($B182,stock_analysis[Stock],stock_analysis[Interest_Coverage_Ratio])</f>
        <v>24.904178093240844</v>
      </c>
      <c r="P182" s="3" cm="1">
        <f t="array" ref="P18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2" s="3" t="str" cm="1">
        <f t="array" ref="Q18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2" s="3">
        <f>Table2[[#This Row],[Default Spread]]+Table2[[#This Row],[Risk Free Rate]]</f>
        <v>7.0699999999999999E-2</v>
      </c>
      <c r="S182" s="2">
        <f>_xlfn.XLOOKUP($B182,stock_analysis[Stock],stock_analysis[Market_Cap_Cr])</f>
        <v>1516.2783744000001</v>
      </c>
      <c r="T182" s="2">
        <f>_xlfn.XLOOKUP($B182,stock_analysis[Stock],stock_analysis[Total_Debt_Cr])</f>
        <v>60.336601600000002</v>
      </c>
      <c r="U182" s="3">
        <f>Table2[[#This Row],[Market Value of Equity]]/(Table2[[#This Row],[Market Value of Equity]]+Table2[[#This Row],[Market Value of Debt]])</f>
        <v>0.96173028766155777</v>
      </c>
      <c r="V182" s="3">
        <f>Table2[[#This Row],[Market Value of Debt]]/(Table2[[#This Row],[Market Value of Equity]]+Table2[[#This Row],[Market Value of Debt]])</f>
        <v>3.826971233844223E-2</v>
      </c>
      <c r="W182" s="32">
        <f>(Table2[[#This Row],[Cost of Equity (Daily Beta)]]*Table2[[#This Row],[Weight of Equity]])+(Table2[[#This Row],[Cost of Debt]]*Table2[[#This Row],[Weight of Debt]])</f>
        <v>0.10008816327333991</v>
      </c>
      <c r="X182" s="33">
        <f>(Table2[[#This Row],[Cost of Equity (Weekly Beta)]]*Table2[[#This Row],[Weight of Equity]])+(Table2[[#This Row],[Cost of Debt]]*Table2[[#This Row],[Weight of Debt]])</f>
        <v>0.10442587215511571</v>
      </c>
      <c r="Y182" s="34">
        <f>(Table2[[#This Row],[Cost of Equity (Monthly Beta)]]*Table2[[#This Row],[Weight of Equity]])+(Table2[[#This Row],[Cost of Debt]]*Table2[[#This Row],[Weight of Debt]])</f>
        <v>9.1380286371413225E-2</v>
      </c>
      <c r="Z182" t="b">
        <f>IF(Table2[[#This Row],[Sector]]="Financial Services",TRUE,FALSE)</f>
        <v>0</v>
      </c>
      <c r="AA182" t="b">
        <f>IF(Table2[[#This Row],[Market Capitalisation In(Cr)]]&gt;25000,TRUE,FALSE)</f>
        <v>0</v>
      </c>
    </row>
    <row r="183" spans="2:27" ht="14" customHeight="1">
      <c r="B183" s="37" t="s">
        <v>3384</v>
      </c>
      <c r="C183" s="38" t="str">
        <f>_xlfn.XLOOKUP(B183,stock_analysis[Stock],stock_analysis[Company_Name])</f>
        <v>Sudarshan Chemical Industries Limited</v>
      </c>
      <c r="D183" s="37" t="str">
        <f>_xlfn.XLOOKUP(B183,stock_analysis[Stock],stock_analysis[Sector])</f>
        <v>Basic Materials</v>
      </c>
      <c r="E183" s="37" t="str">
        <f>_xlfn.XLOOKUP($B183,stock_analysis[Stock],stock_analysis[Industry])</f>
        <v>Specialty Chemicals</v>
      </c>
      <c r="F183" s="2">
        <f>_xlfn.XLOOKUP($B183,stock_analysis[Stock],stock_analysis[Market_Cap_Cr])</f>
        <v>6401.3697024000003</v>
      </c>
      <c r="G183" s="3">
        <f>Imputs!$C$2</f>
        <v>6.6699999999999995E-2</v>
      </c>
      <c r="H183" s="3">
        <f>Imputs!$C$3</f>
        <v>5.2299999999999999E-2</v>
      </c>
      <c r="I183" s="2">
        <f>_xlfn.XLOOKUP($B183,stock_analysis[Stock],stock_analysis[Beta_Daily])</f>
        <v>0.75466835785179331</v>
      </c>
      <c r="J183" s="2">
        <f>_xlfn.XLOOKUP($B183,stock_analysis[Stock],stock_analysis[Beta_Weekly])</f>
        <v>1.0748420024697067</v>
      </c>
      <c r="K183" s="2">
        <f>_xlfn.XLOOKUP($B183,stock_analysis[Stock],stock_analysis[Beta_Monthly])</f>
        <v>0.80375835312865507</v>
      </c>
      <c r="L183" s="3">
        <f>G183+H183*I183</f>
        <v>0.10616915511564878</v>
      </c>
      <c r="M183" s="3">
        <f>J183*H183+G183</f>
        <v>0.12291423672916565</v>
      </c>
      <c r="N183" s="3">
        <f>K183*H183+G183</f>
        <v>0.10873656186862865</v>
      </c>
      <c r="O183" s="2">
        <f>_xlfn.XLOOKUP($B183,stock_analysis[Stock],stock_analysis[Interest_Coverage_Ratio])</f>
        <v>3.3391041818996627</v>
      </c>
      <c r="P183" s="3" cm="1">
        <f t="array" ref="P18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83" s="3" t="str" cm="1">
        <f t="array" ref="Q18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83" s="3">
        <f>Table2[[#This Row],[Default Spread]]+Table2[[#This Row],[Risk Free Rate]]</f>
        <v>8.5099999999999995E-2</v>
      </c>
      <c r="S183" s="2">
        <f>_xlfn.XLOOKUP($B183,stock_analysis[Stock],stock_analysis[Market_Cap_Cr])</f>
        <v>6401.3697024000003</v>
      </c>
      <c r="T183" s="2">
        <f>_xlfn.XLOOKUP($B183,stock_analysis[Stock],stock_analysis[Total_Debt_Cr])</f>
        <v>2528</v>
      </c>
      <c r="U183" s="3">
        <f>Table2[[#This Row],[Market Value of Equity]]/(Table2[[#This Row],[Market Value of Equity]]+Table2[[#This Row],[Market Value of Debt]])</f>
        <v>0.71688931198351735</v>
      </c>
      <c r="V183" s="3">
        <f>Table2[[#This Row],[Market Value of Debt]]/(Table2[[#This Row],[Market Value of Equity]]+Table2[[#This Row],[Market Value of Debt]])</f>
        <v>0.28311068801648281</v>
      </c>
      <c r="W183" s="32">
        <f>(Table2[[#This Row],[Cost of Equity (Daily Beta)]]*Table2[[#This Row],[Weight of Equity]])+(Table2[[#This Row],[Cost of Debt]]*Table2[[#This Row],[Weight of Debt]])</f>
        <v>0.10020425211493147</v>
      </c>
      <c r="X183" s="33">
        <f>(Table2[[#This Row],[Cost of Equity (Weekly Beta)]]*Table2[[#This Row],[Weight of Equity]])+(Table2[[#This Row],[Cost of Debt]]*Table2[[#This Row],[Weight of Debt]])</f>
        <v>0.11220862215195343</v>
      </c>
      <c r="Y183" s="34">
        <f>(Table2[[#This Row],[Cost of Equity (Monthly Beta)]]*Table2[[#This Row],[Weight of Equity]])+(Table2[[#This Row],[Cost of Debt]]*Table2[[#This Row],[Weight of Debt]])</f>
        <v>0.10204479857565704</v>
      </c>
      <c r="Z183" t="b">
        <f>IF(Table2[[#This Row],[Sector]]="Financial Services",TRUE,FALSE)</f>
        <v>0</v>
      </c>
      <c r="AA183" t="b">
        <f>IF(Table2[[#This Row],[Market Capitalisation In(Cr)]]&gt;25000,TRUE,FALSE)</f>
        <v>0</v>
      </c>
    </row>
    <row r="184" spans="2:27" ht="14" customHeight="1">
      <c r="B184" s="37" t="s">
        <v>516</v>
      </c>
      <c r="C184" s="38" t="str">
        <f>_xlfn.XLOOKUP(B184,stock_analysis[Stock],stock_analysis[Company_Name])</f>
        <v>BASF India Limited</v>
      </c>
      <c r="D184" s="37" t="str">
        <f>_xlfn.XLOOKUP(B184,stock_analysis[Stock],stock_analysis[Sector])</f>
        <v>Basic Materials</v>
      </c>
      <c r="E184" s="37" t="str">
        <f>_xlfn.XLOOKUP($B184,stock_analysis[Stock],stock_analysis[Industry])</f>
        <v>Specialty Chemicals</v>
      </c>
      <c r="F184" s="2">
        <f>_xlfn.XLOOKUP($B184,stock_analysis[Stock],stock_analysis[Market_Cap_Cr])</f>
        <v>14933.978316799999</v>
      </c>
      <c r="G184" s="3">
        <f>Imputs!$C$2</f>
        <v>6.6699999999999995E-2</v>
      </c>
      <c r="H184" s="3">
        <f>Imputs!$C$3</f>
        <v>5.2299999999999999E-2</v>
      </c>
      <c r="I184" s="2">
        <f>_xlfn.XLOOKUP($B184,stock_analysis[Stock],stock_analysis[Beta_Daily])</f>
        <v>0.64995500241172122</v>
      </c>
      <c r="J184" s="2">
        <f>_xlfn.XLOOKUP($B184,stock_analysis[Stock],stock_analysis[Beta_Weekly])</f>
        <v>0.41098090023562861</v>
      </c>
      <c r="K184" s="2">
        <f>_xlfn.XLOOKUP($B184,stock_analysis[Stock],stock_analysis[Beta_Monthly])</f>
        <v>1.4209245180048085</v>
      </c>
      <c r="L184" s="3">
        <f>G184+H184*I184</f>
        <v>0.10069264662613302</v>
      </c>
      <c r="M184" s="3">
        <f>J184*H184+G184</f>
        <v>8.8194301082323373E-2</v>
      </c>
      <c r="N184" s="3">
        <f>K184*H184+G184</f>
        <v>0.14101435229165149</v>
      </c>
      <c r="O184" s="2">
        <f>_xlfn.XLOOKUP($B184,stock_analysis[Stock],stock_analysis[Interest_Coverage_Ratio])</f>
        <v>41.812381554011374</v>
      </c>
      <c r="P184" s="3" cm="1">
        <f t="array" ref="P18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4" s="3" t="str" cm="1">
        <f t="array" ref="Q18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4" s="3">
        <f>Table2[[#This Row],[Default Spread]]+Table2[[#This Row],[Risk Free Rate]]</f>
        <v>7.0699999999999999E-2</v>
      </c>
      <c r="S184" s="2">
        <f>_xlfn.XLOOKUP($B184,stock_analysis[Stock],stock_analysis[Market_Cap_Cr])</f>
        <v>14933.978316799999</v>
      </c>
      <c r="T184" s="2">
        <f>_xlfn.XLOOKUP($B184,stock_analysis[Stock],stock_analysis[Total_Debt_Cr])</f>
        <v>146.08000000000001</v>
      </c>
      <c r="U184" s="3">
        <f>Table2[[#This Row],[Market Value of Equity]]/(Table2[[#This Row],[Market Value of Equity]]+Table2[[#This Row],[Market Value of Debt]])</f>
        <v>0.99031303480854194</v>
      </c>
      <c r="V184" s="3">
        <f>Table2[[#This Row],[Market Value of Debt]]/(Table2[[#This Row],[Market Value of Equity]]+Table2[[#This Row],[Market Value of Debt]])</f>
        <v>9.686965191458112E-3</v>
      </c>
      <c r="W184" s="32">
        <f>(Table2[[#This Row],[Cost of Equity (Daily Beta)]]*Table2[[#This Row],[Weight of Equity]])+(Table2[[#This Row],[Cost of Debt]]*Table2[[#This Row],[Weight of Debt]])</f>
        <v>0.10040210890226597</v>
      </c>
      <c r="X184" s="33">
        <f>(Table2[[#This Row],[Cost of Equity (Weekly Beta)]]*Table2[[#This Row],[Weight of Equity]])+(Table2[[#This Row],[Cost of Debt]]*Table2[[#This Row],[Weight of Debt]])</f>
        <v>8.8024834396690024E-2</v>
      </c>
      <c r="Y184" s="34">
        <f>(Table2[[#This Row],[Cost of Equity (Monthly Beta)]]*Table2[[#This Row],[Weight of Equity]])+(Table2[[#This Row],[Cost of Debt]]*Table2[[#This Row],[Weight of Debt]])</f>
        <v>0.14033321960854234</v>
      </c>
      <c r="Z184" t="b">
        <f>IF(Table2[[#This Row],[Sector]]="Financial Services",TRUE,FALSE)</f>
        <v>0</v>
      </c>
      <c r="AA184" t="b">
        <f>IF(Table2[[#This Row],[Market Capitalisation In(Cr)]]&gt;25000,TRUE,FALSE)</f>
        <v>0</v>
      </c>
    </row>
    <row r="185" spans="2:27" ht="14" customHeight="1">
      <c r="B185" s="37" t="s">
        <v>3924</v>
      </c>
      <c r="C185" s="38" t="str">
        <f>_xlfn.XLOOKUP(B185,stock_analysis[Stock],stock_analysis[Company_Name])</f>
        <v>Xpro India Limited</v>
      </c>
      <c r="D185" s="37" t="str">
        <f>_xlfn.XLOOKUP(B185,stock_analysis[Stock],stock_analysis[Sector])</f>
        <v>Basic Materials</v>
      </c>
      <c r="E185" s="37" t="str">
        <f>_xlfn.XLOOKUP($B185,stock_analysis[Stock],stock_analysis[Industry])</f>
        <v>Specialty Chemicals</v>
      </c>
      <c r="F185" s="2">
        <f>_xlfn.XLOOKUP($B185,stock_analysis[Stock],stock_analysis[Market_Cap_Cr])</f>
        <v>2059.4870271999998</v>
      </c>
      <c r="G185" s="3">
        <f>Imputs!$C$2</f>
        <v>6.6699999999999995E-2</v>
      </c>
      <c r="H185" s="3">
        <f>Imputs!$C$3</f>
        <v>5.2299999999999999E-2</v>
      </c>
      <c r="I185" s="2">
        <f>_xlfn.XLOOKUP($B185,stock_analysis[Stock],stock_analysis[Beta_Daily])</f>
        <v>0.76407486191528695</v>
      </c>
      <c r="J185" s="2">
        <f>_xlfn.XLOOKUP($B185,stock_analysis[Stock],stock_analysis[Beta_Weekly])</f>
        <v>1.2853976986784019</v>
      </c>
      <c r="K185" s="2">
        <f>_xlfn.XLOOKUP($B185,stock_analysis[Stock],stock_analysis[Beta_Monthly])</f>
        <v>0.98891409245432815</v>
      </c>
      <c r="L185" s="3">
        <f>G185+H185*I185</f>
        <v>0.1066611152781695</v>
      </c>
      <c r="M185" s="3">
        <f>J185*H185+G185</f>
        <v>0.13392629964088043</v>
      </c>
      <c r="N185" s="3">
        <f>K185*H185+G185</f>
        <v>0.11842020703536135</v>
      </c>
      <c r="O185" s="2">
        <f>_xlfn.XLOOKUP($B185,stock_analysis[Stock],stock_analysis[Interest_Coverage_Ratio])</f>
        <v>14.001818906662679</v>
      </c>
      <c r="P185" s="3" cm="1">
        <f t="array" ref="P18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5" s="3" t="str" cm="1">
        <f t="array" ref="Q18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5" s="3">
        <f>Table2[[#This Row],[Default Spread]]+Table2[[#This Row],[Risk Free Rate]]</f>
        <v>7.0699999999999999E-2</v>
      </c>
      <c r="S185" s="2">
        <f>_xlfn.XLOOKUP($B185,stock_analysis[Stock],stock_analysis[Market_Cap_Cr])</f>
        <v>2059.4870271999998</v>
      </c>
      <c r="T185" s="2">
        <f>_xlfn.XLOOKUP($B185,stock_analysis[Stock],stock_analysis[Total_Debt_Cr])</f>
        <v>316.6262016</v>
      </c>
      <c r="U185" s="3">
        <f>Table2[[#This Row],[Market Value of Equity]]/(Table2[[#This Row],[Market Value of Equity]]+Table2[[#This Row],[Market Value of Debt]])</f>
        <v>0.86674616438211383</v>
      </c>
      <c r="V185" s="3">
        <f>Table2[[#This Row],[Market Value of Debt]]/(Table2[[#This Row],[Market Value of Equity]]+Table2[[#This Row],[Market Value of Debt]])</f>
        <v>0.1332538356178862</v>
      </c>
      <c r="W185" s="32">
        <f>(Table2[[#This Row],[Cost of Equity (Daily Beta)]]*Table2[[#This Row],[Weight of Equity]])+(Table2[[#This Row],[Cost of Debt]]*Table2[[#This Row],[Weight of Debt]])</f>
        <v>0.10186915873425645</v>
      </c>
      <c r="X185" s="33">
        <f>(Table2[[#This Row],[Cost of Equity (Weekly Beta)]]*Table2[[#This Row],[Weight of Equity]])+(Table2[[#This Row],[Cost of Debt]]*Table2[[#This Row],[Weight of Debt]])</f>
        <v>0.12550115270180734</v>
      </c>
      <c r="Y185" s="34">
        <f>(Table2[[#This Row],[Cost of Equity (Monthly Beta)]]*Table2[[#This Row],[Weight of Equity]])+(Table2[[#This Row],[Cost of Debt]]*Table2[[#This Row],[Weight of Debt]])</f>
        <v>0.11206130641141981</v>
      </c>
      <c r="Z185" t="b">
        <f>IF(Table2[[#This Row],[Sector]]="Financial Services",TRUE,FALSE)</f>
        <v>0</v>
      </c>
      <c r="AA185" t="b">
        <f>IF(Table2[[#This Row],[Market Capitalisation In(Cr)]]&gt;25000,TRUE,FALSE)</f>
        <v>0</v>
      </c>
    </row>
    <row r="186" spans="2:27" ht="14" customHeight="1">
      <c r="B186" s="37" t="s">
        <v>1154</v>
      </c>
      <c r="C186" s="38" t="str">
        <f>_xlfn.XLOOKUP(B186,stock_analysis[Stock],stock_analysis[Company_Name])</f>
        <v>Fairchem Organics Limited</v>
      </c>
      <c r="D186" s="37" t="str">
        <f>_xlfn.XLOOKUP(B186,stock_analysis[Stock],stock_analysis[Sector])</f>
        <v>Basic Materials</v>
      </c>
      <c r="E186" s="37" t="str">
        <f>_xlfn.XLOOKUP($B186,stock_analysis[Stock],stock_analysis[Industry])</f>
        <v>Specialty Chemicals</v>
      </c>
      <c r="F186" s="2">
        <f>_xlfn.XLOOKUP($B186,stock_analysis[Stock],stock_analysis[Market_Cap_Cr])</f>
        <v>721.14109440000004</v>
      </c>
      <c r="G186" s="3">
        <f>Imputs!$C$2</f>
        <v>6.6699999999999995E-2</v>
      </c>
      <c r="H186" s="3">
        <f>Imputs!$C$3</f>
        <v>5.2299999999999999E-2</v>
      </c>
      <c r="I186" s="2">
        <f>_xlfn.XLOOKUP($B186,stock_analysis[Stock],stock_analysis[Beta_Daily])</f>
        <v>0.71661261564653389</v>
      </c>
      <c r="J186" s="2">
        <f>_xlfn.XLOOKUP($B186,stock_analysis[Stock],stock_analysis[Beta_Weekly])</f>
        <v>6.6192916274424599E-2</v>
      </c>
      <c r="K186" s="2">
        <f>_xlfn.XLOOKUP($B186,stock_analysis[Stock],stock_analysis[Beta_Monthly])</f>
        <v>1.3839195773956869</v>
      </c>
      <c r="L186" s="3">
        <f>G186+H186*I186</f>
        <v>0.10417883979831372</v>
      </c>
      <c r="M186" s="3">
        <f>J186*H186+G186</f>
        <v>7.0161889521152404E-2</v>
      </c>
      <c r="N186" s="3">
        <f>K186*H186+G186</f>
        <v>0.13907899389779443</v>
      </c>
      <c r="O186" s="2">
        <f>_xlfn.XLOOKUP($B186,stock_analysis[Stock],stock_analysis[Interest_Coverage_Ratio])</f>
        <v>9.1609251834274339</v>
      </c>
      <c r="P186" s="3" cm="1">
        <f t="array" ref="P18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86" s="3" t="str" cm="1">
        <f t="array" ref="Q18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86" s="3">
        <f>Table2[[#This Row],[Default Spread]]+Table2[[#This Row],[Risk Free Rate]]</f>
        <v>7.3700000000000002E-2</v>
      </c>
      <c r="S186" s="2">
        <f>_xlfn.XLOOKUP($B186,stock_analysis[Stock],stock_analysis[Market_Cap_Cr])</f>
        <v>721.14109440000004</v>
      </c>
      <c r="T186" s="2">
        <f>_xlfn.XLOOKUP($B186,stock_analysis[Stock],stock_analysis[Total_Debt_Cr])</f>
        <v>54.404300800000001</v>
      </c>
      <c r="U186" s="3">
        <f>Table2[[#This Row],[Market Value of Equity]]/(Table2[[#This Row],[Market Value of Equity]]+Table2[[#This Row],[Market Value of Debt]])</f>
        <v>0.92985026906649348</v>
      </c>
      <c r="V186" s="3">
        <f>Table2[[#This Row],[Market Value of Debt]]/(Table2[[#This Row],[Market Value of Equity]]+Table2[[#This Row],[Market Value of Debt]])</f>
        <v>7.0149730933506543E-2</v>
      </c>
      <c r="W186" s="32">
        <f>(Table2[[#This Row],[Cost of Equity (Daily Beta)]]*Table2[[#This Row],[Weight of Equity]])+(Table2[[#This Row],[Cost of Debt]]*Table2[[#This Row],[Weight of Debt]])</f>
        <v>0.10204075738729655</v>
      </c>
      <c r="X186" s="33">
        <f>(Table2[[#This Row],[Cost of Equity (Weekly Beta)]]*Table2[[#This Row],[Weight of Equity]])+(Table2[[#This Row],[Cost of Debt]]*Table2[[#This Row],[Weight of Debt]])</f>
        <v>7.0410087019256579E-2</v>
      </c>
      <c r="Y186" s="34">
        <f>(Table2[[#This Row],[Cost of Equity (Monthly Beta)]]*Table2[[#This Row],[Weight of Equity]])+(Table2[[#This Row],[Cost of Debt]]*Table2[[#This Row],[Weight of Debt]])</f>
        <v>0.13449267506716081</v>
      </c>
      <c r="Z186" t="b">
        <f>IF(Table2[[#This Row],[Sector]]="Financial Services",TRUE,FALSE)</f>
        <v>0</v>
      </c>
      <c r="AA186" t="b">
        <f>IF(Table2[[#This Row],[Market Capitalisation In(Cr)]]&gt;25000,TRUE,FALSE)</f>
        <v>0</v>
      </c>
    </row>
    <row r="187" spans="2:27" ht="14" customHeight="1">
      <c r="B187" s="37" t="s">
        <v>1195</v>
      </c>
      <c r="C187" s="38" t="str">
        <f>_xlfn.XLOOKUP(B187,stock_analysis[Stock],stock_analysis[Company_Name])</f>
        <v>Gujarat Fluorochemicals Limited</v>
      </c>
      <c r="D187" s="37" t="str">
        <f>_xlfn.XLOOKUP(B187,stock_analysis[Stock],stock_analysis[Sector])</f>
        <v>Basic Materials</v>
      </c>
      <c r="E187" s="37" t="str">
        <f>_xlfn.XLOOKUP($B187,stock_analysis[Stock],stock_analysis[Industry])</f>
        <v>Specialty Chemicals</v>
      </c>
      <c r="F187" s="2">
        <f>_xlfn.XLOOKUP($B187,stock_analysis[Stock],stock_analysis[Market_Cap_Cr])</f>
        <v>36243.9081984</v>
      </c>
      <c r="G187" s="3">
        <f>Imputs!$C$2</f>
        <v>6.6699999999999995E-2</v>
      </c>
      <c r="H187" s="3">
        <f>Imputs!$C$3</f>
        <v>5.2299999999999999E-2</v>
      </c>
      <c r="I187" s="2">
        <f>_xlfn.XLOOKUP($B187,stock_analysis[Stock],stock_analysis[Beta_Daily])</f>
        <v>0.70929430481331712</v>
      </c>
      <c r="J187" s="2">
        <f>_xlfn.XLOOKUP($B187,stock_analysis[Stock],stock_analysis[Beta_Weekly])</f>
        <v>0.99786184099647079</v>
      </c>
      <c r="K187" s="2">
        <f>_xlfn.XLOOKUP($B187,stock_analysis[Stock],stock_analysis[Beta_Monthly])</f>
        <v>0.75854235609242571</v>
      </c>
      <c r="L187" s="3">
        <f>G187+H187*I187</f>
        <v>0.10379609214173649</v>
      </c>
      <c r="M187" s="3">
        <f>J187*H187+G187</f>
        <v>0.11888817428411541</v>
      </c>
      <c r="N187" s="3">
        <f>K187*H187+G187</f>
        <v>0.10637176522363387</v>
      </c>
      <c r="O187" s="2">
        <f>_xlfn.XLOOKUP($B187,stock_analysis[Stock],stock_analysis[Interest_Coverage_Ratio])</f>
        <v>6.656378927324659</v>
      </c>
      <c r="P187" s="3" cm="1">
        <f t="array" ref="P18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87" s="3" t="str" cm="1">
        <f t="array" ref="Q18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87" s="3">
        <f>Table2[[#This Row],[Default Spread]]+Table2[[#This Row],[Risk Free Rate]]</f>
        <v>7.22E-2</v>
      </c>
      <c r="S187" s="2">
        <f>_xlfn.XLOOKUP($B187,stock_analysis[Stock],stock_analysis[Market_Cap_Cr])</f>
        <v>36243.9081984</v>
      </c>
      <c r="T187" s="2">
        <f>_xlfn.XLOOKUP($B187,stock_analysis[Stock],stock_analysis[Total_Debt_Cr])</f>
        <v>1721.9999743999999</v>
      </c>
      <c r="U187" s="3">
        <f>Table2[[#This Row],[Market Value of Equity]]/(Table2[[#This Row],[Market Value of Equity]]+Table2[[#This Row],[Market Value of Debt]])</f>
        <v>0.95464351948167814</v>
      </c>
      <c r="V187" s="3">
        <f>Table2[[#This Row],[Market Value of Debt]]/(Table2[[#This Row],[Market Value of Equity]]+Table2[[#This Row],[Market Value of Debt]])</f>
        <v>4.5356480518321862E-2</v>
      </c>
      <c r="W187" s="32">
        <f>(Table2[[#This Row],[Cost of Equity (Daily Beta)]]*Table2[[#This Row],[Weight of Equity]])+(Table2[[#This Row],[Cost of Debt]]*Table2[[#This Row],[Weight of Debt]])</f>
        <v>0.10236300460405472</v>
      </c>
      <c r="X187" s="33">
        <f>(Table2[[#This Row],[Cost of Equity (Weekly Beta)]]*Table2[[#This Row],[Weight of Equity]])+(Table2[[#This Row],[Cost of Debt]]*Table2[[#This Row],[Weight of Debt]])</f>
        <v>0.11677056301676191</v>
      </c>
      <c r="Y187" s="34">
        <f>(Table2[[#This Row],[Cost of Equity (Monthly Beta)]]*Table2[[#This Row],[Weight of Equity]])+(Table2[[#This Row],[Cost of Debt]]*Table2[[#This Row],[Weight of Debt]])</f>
        <v>0.10482185421999145</v>
      </c>
      <c r="Z187" t="b">
        <f>IF(Table2[[#This Row],[Sector]]="Financial Services",TRUE,FALSE)</f>
        <v>0</v>
      </c>
      <c r="AA187" t="b">
        <f>IF(Table2[[#This Row],[Market Capitalisation In(Cr)]]&gt;25000,TRUE,FALSE)</f>
        <v>1</v>
      </c>
    </row>
    <row r="188" spans="2:27" ht="14" customHeight="1">
      <c r="B188" s="37" t="s">
        <v>774</v>
      </c>
      <c r="C188" s="38" t="str">
        <f>_xlfn.XLOOKUP(B188,stock_analysis[Stock],stock_analysis[Company_Name])</f>
        <v>Clean Science and Technology Limited</v>
      </c>
      <c r="D188" s="37" t="str">
        <f>_xlfn.XLOOKUP(B188,stock_analysis[Stock],stock_analysis[Sector])</f>
        <v>Basic Materials</v>
      </c>
      <c r="E188" s="37" t="str">
        <f>_xlfn.XLOOKUP($B188,stock_analysis[Stock],stock_analysis[Industry])</f>
        <v>Specialty Chemicals</v>
      </c>
      <c r="F188" s="2">
        <f>_xlfn.XLOOKUP($B188,stock_analysis[Stock],stock_analysis[Market_Cap_Cr])</f>
        <v>8229.1761151999999</v>
      </c>
      <c r="G188" s="3">
        <f>Imputs!$C$2</f>
        <v>6.6699999999999995E-2</v>
      </c>
      <c r="H188" s="3">
        <f>Imputs!$C$3</f>
        <v>5.2299999999999999E-2</v>
      </c>
      <c r="I188" s="2">
        <f>_xlfn.XLOOKUP($B188,stock_analysis[Stock],stock_analysis[Beta_Daily])</f>
        <v>0.68604740132517661</v>
      </c>
      <c r="J188" s="2">
        <f>_xlfn.XLOOKUP($B188,stock_analysis[Stock],stock_analysis[Beta_Weekly])</f>
        <v>0.75622222775076597</v>
      </c>
      <c r="K188" s="2">
        <f>_xlfn.XLOOKUP($B188,stock_analysis[Stock],stock_analysis[Beta_Monthly])</f>
        <v>1.2306588481067664</v>
      </c>
      <c r="L188" s="3">
        <f>G188+H188*I188</f>
        <v>0.10258027908930673</v>
      </c>
      <c r="M188" s="3">
        <f>J188*H188+G188</f>
        <v>0.10625042251136506</v>
      </c>
      <c r="N188" s="3">
        <f>K188*H188+G188</f>
        <v>0.13106345775598388</v>
      </c>
      <c r="O188" s="2">
        <f>_xlfn.XLOOKUP($B188,stock_analysis[Stock],stock_analysis[Interest_Coverage_Ratio])</f>
        <v>858.52644230769226</v>
      </c>
      <c r="P188" s="3" cm="1">
        <f t="array" ref="P18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8" s="3" t="str" cm="1">
        <f t="array" ref="Q18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8" s="3">
        <f>Table2[[#This Row],[Default Spread]]+Table2[[#This Row],[Risk Free Rate]]</f>
        <v>7.0699999999999999E-2</v>
      </c>
      <c r="S188" s="2">
        <f>_xlfn.XLOOKUP($B188,stock_analysis[Stock],stock_analysis[Market_Cap_Cr])</f>
        <v>8229.1761151999999</v>
      </c>
      <c r="T188" s="2">
        <f>_xlfn.XLOOKUP($B188,stock_analysis[Stock],stock_analysis[Total_Debt_Cr])</f>
        <v>2.1349999999999998</v>
      </c>
      <c r="U188" s="3">
        <f>Table2[[#This Row],[Market Value of Equity]]/(Table2[[#This Row],[Market Value of Equity]]+Table2[[#This Row],[Market Value of Debt]])</f>
        <v>0.99974062455298796</v>
      </c>
      <c r="V188" s="3">
        <f>Table2[[#This Row],[Market Value of Debt]]/(Table2[[#This Row],[Market Value of Equity]]+Table2[[#This Row],[Market Value of Debt]])</f>
        <v>2.5937544701201887E-4</v>
      </c>
      <c r="W188" s="32">
        <f>(Table2[[#This Row],[Cost of Equity (Daily Beta)]]*Table2[[#This Row],[Weight of Equity]])+(Table2[[#This Row],[Cost of Debt]]*Table2[[#This Row],[Weight of Debt]])</f>
        <v>0.10257201012766706</v>
      </c>
      <c r="X188" s="33">
        <f>(Table2[[#This Row],[Cost of Equity (Weekly Beta)]]*Table2[[#This Row],[Weight of Equity]])+(Table2[[#This Row],[Cost of Debt]]*Table2[[#This Row],[Weight of Debt]])</f>
        <v>0.10624120160463471</v>
      </c>
      <c r="Y188" s="34">
        <f>(Table2[[#This Row],[Cost of Equity (Monthly Beta)]]*Table2[[#This Row],[Weight of Equity]])+(Table2[[#This Row],[Cost of Debt]]*Table2[[#This Row],[Weight of Debt]])</f>
        <v>0.13104780095714522</v>
      </c>
      <c r="Z188" t="b">
        <f>IF(Table2[[#This Row],[Sector]]="Financial Services",TRUE,FALSE)</f>
        <v>0</v>
      </c>
      <c r="AA188" t="b">
        <f>IF(Table2[[#This Row],[Market Capitalisation In(Cr)]]&gt;25000,TRUE,FALSE)</f>
        <v>0</v>
      </c>
    </row>
    <row r="189" spans="2:27" ht="14" customHeight="1">
      <c r="B189" s="37" t="s">
        <v>1219</v>
      </c>
      <c r="C189" s="38" t="str">
        <f>_xlfn.XLOOKUP(B189,stock_analysis[Stock],stock_analysis[Company_Name])</f>
        <v>Galaxy Surfactants Limited</v>
      </c>
      <c r="D189" s="37" t="str">
        <f>_xlfn.XLOOKUP(B189,stock_analysis[Stock],stock_analysis[Sector])</f>
        <v>Basic Materials</v>
      </c>
      <c r="E189" s="37" t="str">
        <f>_xlfn.XLOOKUP($B189,stock_analysis[Stock],stock_analysis[Industry])</f>
        <v>Specialty Chemicals</v>
      </c>
      <c r="F189" s="2">
        <f>_xlfn.XLOOKUP($B189,stock_analysis[Stock],stock_analysis[Market_Cap_Cr])</f>
        <v>6906.9398015999996</v>
      </c>
      <c r="G189" s="3">
        <f>Imputs!$C$2</f>
        <v>6.6699999999999995E-2</v>
      </c>
      <c r="H189" s="3">
        <f>Imputs!$C$3</f>
        <v>5.2299999999999999E-2</v>
      </c>
      <c r="I189" s="2">
        <f>_xlfn.XLOOKUP($B189,stock_analysis[Stock],stock_analysis[Beta_Daily])</f>
        <v>0.71872583271275925</v>
      </c>
      <c r="J189" s="2">
        <f>_xlfn.XLOOKUP($B189,stock_analysis[Stock],stock_analysis[Beta_Weekly])</f>
        <v>0.84886747092233417</v>
      </c>
      <c r="K189" s="2">
        <f>_xlfn.XLOOKUP($B189,stock_analysis[Stock],stock_analysis[Beta_Monthly])</f>
        <v>0.76879630965779178</v>
      </c>
      <c r="L189" s="3">
        <f>G189+H189*I189</f>
        <v>0.1042893610508773</v>
      </c>
      <c r="M189" s="3">
        <f>J189*H189+G189</f>
        <v>0.11109576872923807</v>
      </c>
      <c r="N189" s="3">
        <f>K189*H189+G189</f>
        <v>0.10690804699510251</v>
      </c>
      <c r="O189" s="2">
        <f>_xlfn.XLOOKUP($B189,stock_analysis[Stock],stock_analysis[Interest_Coverage_Ratio])</f>
        <v>38.226027397260275</v>
      </c>
      <c r="P189" s="3" cm="1">
        <f t="array" ref="P18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9" s="3" t="str" cm="1">
        <f t="array" ref="Q18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9" s="3">
        <f>Table2[[#This Row],[Default Spread]]+Table2[[#This Row],[Risk Free Rate]]</f>
        <v>7.0699999999999999E-2</v>
      </c>
      <c r="S189" s="2">
        <f>_xlfn.XLOOKUP($B189,stock_analysis[Stock],stock_analysis[Market_Cap_Cr])</f>
        <v>6906.9398015999996</v>
      </c>
      <c r="T189" s="2">
        <f>_xlfn.XLOOKUP($B189,stock_analysis[Stock],stock_analysis[Total_Debt_Cr])</f>
        <v>267.64001280000002</v>
      </c>
      <c r="U189" s="3">
        <f>Table2[[#This Row],[Market Value of Equity]]/(Table2[[#This Row],[Market Value of Equity]]+Table2[[#This Row],[Market Value of Debt]])</f>
        <v>0.96269607144618785</v>
      </c>
      <c r="V189" s="3">
        <f>Table2[[#This Row],[Market Value of Debt]]/(Table2[[#This Row],[Market Value of Equity]]+Table2[[#This Row],[Market Value of Debt]])</f>
        <v>3.7303928553812093E-2</v>
      </c>
      <c r="W189" s="32">
        <f>(Table2[[#This Row],[Cost of Equity (Daily Beta)]]*Table2[[#This Row],[Weight of Equity]])+(Table2[[#This Row],[Cost of Debt]]*Table2[[#This Row],[Weight of Debt]])</f>
        <v>0.10303634592606717</v>
      </c>
      <c r="X189" s="33">
        <f>(Table2[[#This Row],[Cost of Equity (Weekly Beta)]]*Table2[[#This Row],[Weight of Equity]])+(Table2[[#This Row],[Cost of Debt]]*Table2[[#This Row],[Weight of Debt]])</f>
        <v>0.10958884785868625</v>
      </c>
      <c r="Y189" s="34">
        <f>(Table2[[#This Row],[Cost of Equity (Monthly Beta)]]*Table2[[#This Row],[Weight of Equity]])+(Table2[[#This Row],[Cost of Debt]]*Table2[[#This Row],[Weight of Debt]])</f>
        <v>0.10555734459692413</v>
      </c>
      <c r="Z189" t="b">
        <f>IF(Table2[[#This Row],[Sector]]="Financial Services",TRUE,FALSE)</f>
        <v>0</v>
      </c>
      <c r="AA189" t="b">
        <f>IF(Table2[[#This Row],[Market Capitalisation In(Cr)]]&gt;25000,TRUE,FALSE)</f>
        <v>0</v>
      </c>
    </row>
    <row r="190" spans="2:27" ht="14" customHeight="1">
      <c r="B190" s="37" t="s">
        <v>1822</v>
      </c>
      <c r="C190" s="38" t="str">
        <f>_xlfn.XLOOKUP(B190,stock_analysis[Stock],stock_analysis[Company_Name])</f>
        <v>Jocil Limited</v>
      </c>
      <c r="D190" s="37" t="str">
        <f>_xlfn.XLOOKUP(B190,stock_analysis[Stock],stock_analysis[Sector])</f>
        <v>Basic Materials</v>
      </c>
      <c r="E190" s="37" t="str">
        <f>_xlfn.XLOOKUP($B190,stock_analysis[Stock],stock_analysis[Industry])</f>
        <v>Specialty Chemicals</v>
      </c>
      <c r="F190" s="2">
        <f>_xlfn.XLOOKUP($B190,stock_analysis[Stock],stock_analysis[Market_Cap_Cr])</f>
        <v>112.8883072</v>
      </c>
      <c r="G190" s="3">
        <f>Imputs!$C$2</f>
        <v>6.6699999999999995E-2</v>
      </c>
      <c r="H190" s="3">
        <f>Imputs!$C$3</f>
        <v>5.2299999999999999E-2</v>
      </c>
      <c r="I190" s="2">
        <f>_xlfn.XLOOKUP($B190,stock_analysis[Stock],stock_analysis[Beta_Daily])</f>
        <v>0.72719432922372385</v>
      </c>
      <c r="J190" s="2">
        <f>_xlfn.XLOOKUP($B190,stock_analysis[Stock],stock_analysis[Beta_Weekly])</f>
        <v>0.94496707639669375</v>
      </c>
      <c r="K190" s="2">
        <f>_xlfn.XLOOKUP($B190,stock_analysis[Stock],stock_analysis[Beta_Monthly])</f>
        <v>1.0522778666734542</v>
      </c>
      <c r="L190" s="3">
        <f>G190+H190*I190</f>
        <v>0.10473226341840075</v>
      </c>
      <c r="M190" s="3">
        <f>J190*H190+G190</f>
        <v>0.11612177809554708</v>
      </c>
      <c r="N190" s="3">
        <f>K190*H190+G190</f>
        <v>0.12173413242702165</v>
      </c>
      <c r="O190" s="2">
        <f>_xlfn.XLOOKUP($B190,stock_analysis[Stock],stock_analysis[Interest_Coverage_Ratio])</f>
        <v>72.689839572192511</v>
      </c>
      <c r="P190" s="3" cm="1">
        <f t="array" ref="P19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90" s="3" t="str" cm="1">
        <f t="array" ref="Q19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90" s="3">
        <f>Table2[[#This Row],[Default Spread]]+Table2[[#This Row],[Risk Free Rate]]</f>
        <v>7.0699999999999999E-2</v>
      </c>
      <c r="S190" s="2">
        <f>_xlfn.XLOOKUP($B190,stock_analysis[Stock],stock_analysis[Market_Cap_Cr])</f>
        <v>112.8883072</v>
      </c>
      <c r="T190" s="2">
        <f>_xlfn.XLOOKUP($B190,stock_analysis[Stock],stock_analysis[Total_Debt_Cr])</f>
        <v>5.4649999999999999</v>
      </c>
      <c r="U190" s="3">
        <f>Table2[[#This Row],[Market Value of Equity]]/(Table2[[#This Row],[Market Value of Equity]]+Table2[[#This Row],[Market Value of Debt]])</f>
        <v>0.95382469548768123</v>
      </c>
      <c r="V190" s="3">
        <f>Table2[[#This Row],[Market Value of Debt]]/(Table2[[#This Row],[Market Value of Equity]]+Table2[[#This Row],[Market Value of Debt]])</f>
        <v>4.6175304512318688E-2</v>
      </c>
      <c r="W190" s="32">
        <f>(Table2[[#This Row],[Cost of Equity (Daily Beta)]]*Table2[[#This Row],[Weight of Equity]])+(Table2[[#This Row],[Cost of Debt]]*Table2[[#This Row],[Weight of Debt]])</f>
        <v>0.10316081329181265</v>
      </c>
      <c r="X190" s="33">
        <f>(Table2[[#This Row],[Cost of Equity (Weekly Beta)]]*Table2[[#This Row],[Weight of Equity]])+(Table2[[#This Row],[Cost of Debt]]*Table2[[#This Row],[Weight of Debt]])</f>
        <v>0.11402441366049422</v>
      </c>
      <c r="Y190" s="34">
        <f>(Table2[[#This Row],[Cost of Equity (Monthly Beta)]]*Table2[[#This Row],[Weight of Equity]])+(Table2[[#This Row],[Cost of Debt]]*Table2[[#This Row],[Weight of Debt]])</f>
        <v>0.11937761582168192</v>
      </c>
      <c r="Z190" t="b">
        <f>IF(Table2[[#This Row],[Sector]]="Financial Services",TRUE,FALSE)</f>
        <v>0</v>
      </c>
      <c r="AA190" t="b">
        <f>IF(Table2[[#This Row],[Market Capitalisation In(Cr)]]&gt;25000,TRUE,FALSE)</f>
        <v>0</v>
      </c>
    </row>
    <row r="191" spans="2:27" ht="14" customHeight="1">
      <c r="B191" s="37" t="s">
        <v>2162</v>
      </c>
      <c r="C191" s="38" t="str">
        <f>_xlfn.XLOOKUP(B191,stock_analysis[Stock],stock_analysis[Company_Name])</f>
        <v>Manali Petrochemicals Limited</v>
      </c>
      <c r="D191" s="37" t="str">
        <f>_xlfn.XLOOKUP(B191,stock_analysis[Stock],stock_analysis[Sector])</f>
        <v>Basic Materials</v>
      </c>
      <c r="E191" s="37" t="str">
        <f>_xlfn.XLOOKUP($B191,stock_analysis[Stock],stock_analysis[Industry])</f>
        <v>Specialty Chemicals</v>
      </c>
      <c r="F191" s="2">
        <f>_xlfn.XLOOKUP($B191,stock_analysis[Stock],stock_analysis[Market_Cap_Cr])</f>
        <v>896.45998080000004</v>
      </c>
      <c r="G191" s="3">
        <f>Imputs!$C$2</f>
        <v>6.6699999999999995E-2</v>
      </c>
      <c r="H191" s="3">
        <f>Imputs!$C$3</f>
        <v>5.2299999999999999E-2</v>
      </c>
      <c r="I191" s="2">
        <f>_xlfn.XLOOKUP($B191,stock_analysis[Stock],stock_analysis[Beta_Daily])</f>
        <v>0.79884004094034855</v>
      </c>
      <c r="J191" s="2">
        <f>_xlfn.XLOOKUP($B191,stock_analysis[Stock],stock_analysis[Beta_Weekly])</f>
        <v>1.2269314216759311</v>
      </c>
      <c r="K191" s="2">
        <f>_xlfn.XLOOKUP($B191,stock_analysis[Stock],stock_analysis[Beta_Monthly])</f>
        <v>1.1003334237175355</v>
      </c>
      <c r="L191" s="3">
        <f>G191+H191*I191</f>
        <v>0.10847933414118022</v>
      </c>
      <c r="M191" s="3">
        <f>J191*H191+G191</f>
        <v>0.13086851335365118</v>
      </c>
      <c r="N191" s="3">
        <f>K191*H191+G191</f>
        <v>0.1242474380604271</v>
      </c>
      <c r="O191" s="2">
        <f>_xlfn.XLOOKUP($B191,stock_analysis[Stock],stock_analysis[Interest_Coverage_Ratio])</f>
        <v>4.9148325358851679</v>
      </c>
      <c r="P191" s="3" cm="1">
        <f t="array" ref="P19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91" s="3" t="str" cm="1">
        <f t="array" ref="Q19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91" s="3">
        <f>Table2[[#This Row],[Default Spread]]+Table2[[#This Row],[Risk Free Rate]]</f>
        <v>7.5600000000000001E-2</v>
      </c>
      <c r="S191" s="2">
        <f>_xlfn.XLOOKUP($B191,stock_analysis[Stock],stock_analysis[Market_Cap_Cr])</f>
        <v>896.45998080000004</v>
      </c>
      <c r="T191" s="2">
        <f>_xlfn.XLOOKUP($B191,stock_analysis[Stock],stock_analysis[Total_Debt_Cr])</f>
        <v>155.24999679999999</v>
      </c>
      <c r="U191" s="3">
        <f>Table2[[#This Row],[Market Value of Equity]]/(Table2[[#This Row],[Market Value of Equity]]+Table2[[#This Row],[Market Value of Debt]])</f>
        <v>0.85238326144411014</v>
      </c>
      <c r="V191" s="3">
        <f>Table2[[#This Row],[Market Value of Debt]]/(Table2[[#This Row],[Market Value of Equity]]+Table2[[#This Row],[Market Value of Debt]])</f>
        <v>0.14761673855588986</v>
      </c>
      <c r="W191" s="32">
        <f>(Table2[[#This Row],[Cost of Equity (Daily Beta)]]*Table2[[#This Row],[Weight of Equity]])+(Table2[[#This Row],[Cost of Debt]]*Table2[[#This Row],[Weight of Debt]])</f>
        <v>0.10362579406936988</v>
      </c>
      <c r="X191" s="33">
        <f>(Table2[[#This Row],[Cost of Equity (Weekly Beta)]]*Table2[[#This Row],[Weight of Equity]])+(Table2[[#This Row],[Cost of Debt]]*Table2[[#This Row],[Weight of Debt]])</f>
        <v>0.12270995566755255</v>
      </c>
      <c r="Y191" s="34">
        <f>(Table2[[#This Row],[Cost of Equity (Monthly Beta)]]*Table2[[#This Row],[Weight of Equity]])+(Table2[[#This Row],[Cost of Debt]]*Table2[[#This Row],[Weight of Debt]])</f>
        <v>0.11706626191484718</v>
      </c>
      <c r="Z191" t="b">
        <f>IF(Table2[[#This Row],[Sector]]="Financial Services",TRUE,FALSE)</f>
        <v>0</v>
      </c>
      <c r="AA191" t="b">
        <f>IF(Table2[[#This Row],[Market Capitalisation In(Cr)]]&gt;25000,TRUE,FALSE)</f>
        <v>0</v>
      </c>
    </row>
    <row r="192" spans="2:27" ht="14" customHeight="1">
      <c r="B192" s="37" t="s">
        <v>1022</v>
      </c>
      <c r="C192" s="38" t="str">
        <f>_xlfn.XLOOKUP(B192,stock_analysis[Stock],stock_analysis[Company_Name])</f>
        <v>Dynemic Products Limited</v>
      </c>
      <c r="D192" s="37" t="str">
        <f>_xlfn.XLOOKUP(B192,stock_analysis[Stock],stock_analysis[Sector])</f>
        <v>Basic Materials</v>
      </c>
      <c r="E192" s="37" t="str">
        <f>_xlfn.XLOOKUP($B192,stock_analysis[Stock],stock_analysis[Industry])</f>
        <v>Specialty Chemicals</v>
      </c>
      <c r="F192" s="2">
        <f>_xlfn.XLOOKUP($B192,stock_analysis[Stock],stock_analysis[Market_Cap_Cr])</f>
        <v>283.60335359999999</v>
      </c>
      <c r="G192" s="3">
        <f>Imputs!$C$2</f>
        <v>6.6699999999999995E-2</v>
      </c>
      <c r="H192" s="3">
        <f>Imputs!$C$3</f>
        <v>5.2299999999999999E-2</v>
      </c>
      <c r="I192" s="2">
        <f>_xlfn.XLOOKUP($B192,stock_analysis[Stock],stock_analysis[Beta_Daily])</f>
        <v>0.84135937896115565</v>
      </c>
      <c r="J192" s="2">
        <f>_xlfn.XLOOKUP($B192,stock_analysis[Stock],stock_analysis[Beta_Weekly])</f>
        <v>0.74025054128487178</v>
      </c>
      <c r="K192" s="2">
        <f>_xlfn.XLOOKUP($B192,stock_analysis[Stock],stock_analysis[Beta_Monthly])</f>
        <v>0.89067852471537701</v>
      </c>
      <c r="L192" s="3">
        <f>G192+H192*I192</f>
        <v>0.11070309551966843</v>
      </c>
      <c r="M192" s="3">
        <f>J192*H192+G192</f>
        <v>0.10541510330919879</v>
      </c>
      <c r="N192" s="3">
        <f>K192*H192+G192</f>
        <v>0.11328248684261422</v>
      </c>
      <c r="O192" s="2">
        <f>_xlfn.XLOOKUP($B192,stock_analysis[Stock],stock_analysis[Interest_Coverage_Ratio])</f>
        <v>3.7789859368700638</v>
      </c>
      <c r="P192" s="3" cm="1">
        <f t="array" ref="P19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92" s="3" t="str" cm="1">
        <f t="array" ref="Q19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92" s="3">
        <f>Table2[[#This Row],[Default Spread]]+Table2[[#This Row],[Risk Free Rate]]</f>
        <v>8.0499999999999988E-2</v>
      </c>
      <c r="S192" s="2">
        <f>_xlfn.XLOOKUP($B192,stock_analysis[Stock],stock_analysis[Market_Cap_Cr])</f>
        <v>283.60335359999999</v>
      </c>
      <c r="T192" s="2">
        <f>_xlfn.XLOOKUP($B192,stock_analysis[Stock],stock_analysis[Total_Debt_Cr])</f>
        <v>79.123500800000002</v>
      </c>
      <c r="U192" s="3">
        <f>Table2[[#This Row],[Market Value of Equity]]/(Table2[[#This Row],[Market Value of Equity]]+Table2[[#This Row],[Market Value of Debt]])</f>
        <v>0.78186478381678925</v>
      </c>
      <c r="V192" s="3">
        <f>Table2[[#This Row],[Market Value of Debt]]/(Table2[[#This Row],[Market Value of Equity]]+Table2[[#This Row],[Market Value of Debt]])</f>
        <v>0.21813521618321075</v>
      </c>
      <c r="W192" s="32">
        <f>(Table2[[#This Row],[Cost of Equity (Daily Beta)]]*Table2[[#This Row],[Weight of Equity]])+(Table2[[#This Row],[Cost of Debt]]*Table2[[#This Row],[Weight of Debt]])</f>
        <v>0.10411473674908339</v>
      </c>
      <c r="X192" s="33">
        <f>(Table2[[#This Row],[Cost of Equity (Weekly Beta)]]*Table2[[#This Row],[Weight of Equity]])+(Table2[[#This Row],[Cost of Debt]]*Table2[[#This Row],[Weight of Debt]])</f>
        <v>9.9980241862619668E-2</v>
      </c>
      <c r="Y192" s="34">
        <f>(Table2[[#This Row],[Cost of Equity (Monthly Beta)]]*Table2[[#This Row],[Weight of Equity]])+(Table2[[#This Row],[Cost of Debt]]*Table2[[#This Row],[Weight of Debt]])</f>
        <v>0.10613147198817729</v>
      </c>
      <c r="Z192" t="b">
        <f>IF(Table2[[#This Row],[Sector]]="Financial Services",TRUE,FALSE)</f>
        <v>0</v>
      </c>
      <c r="AA192" t="b">
        <f>IF(Table2[[#This Row],[Market Capitalisation In(Cr)]]&gt;25000,TRUE,FALSE)</f>
        <v>0</v>
      </c>
    </row>
    <row r="193" spans="2:27" ht="14" customHeight="1">
      <c r="B193" s="37" t="s">
        <v>3766</v>
      </c>
      <c r="C193" s="38" t="str">
        <f>_xlfn.XLOOKUP(B193,stock_analysis[Stock],stock_analysis[Company_Name])</f>
        <v>Veedol Corporation Limited</v>
      </c>
      <c r="D193" s="37" t="str">
        <f>_xlfn.XLOOKUP(B193,stock_analysis[Stock],stock_analysis[Sector])</f>
        <v>Basic Materials</v>
      </c>
      <c r="E193" s="37" t="str">
        <f>_xlfn.XLOOKUP($B193,stock_analysis[Stock],stock_analysis[Industry])</f>
        <v>Specialty Chemicals</v>
      </c>
      <c r="F193" s="2">
        <f>_xlfn.XLOOKUP($B193,stock_analysis[Stock],stock_analysis[Market_Cap_Cr])</f>
        <v>2282.2397952000001</v>
      </c>
      <c r="G193" s="3">
        <f>Imputs!$C$2</f>
        <v>6.6699999999999995E-2</v>
      </c>
      <c r="H193" s="3">
        <f>Imputs!$C$3</f>
        <v>5.2299999999999999E-2</v>
      </c>
      <c r="I193" s="2">
        <f>_xlfn.XLOOKUP($B193,stock_analysis[Stock],stock_analysis[Beta_Daily])</f>
        <v>0.75067682985731798</v>
      </c>
      <c r="J193" s="2">
        <f>_xlfn.XLOOKUP($B193,stock_analysis[Stock],stock_analysis[Beta_Weekly])</f>
        <v>1.5891763750578125</v>
      </c>
      <c r="K193" s="2">
        <f>_xlfn.XLOOKUP($B193,stock_analysis[Stock],stock_analysis[Beta_Monthly])</f>
        <v>1.5443823142443751</v>
      </c>
      <c r="L193" s="3">
        <f>G193+H193*I193</f>
        <v>0.10596039820153773</v>
      </c>
      <c r="M193" s="3">
        <f>J193*H193+G193</f>
        <v>0.1498139244155236</v>
      </c>
      <c r="N193" s="3">
        <f>K193*H193+G193</f>
        <v>0.1474711950349808</v>
      </c>
      <c r="O193" s="2">
        <f>_xlfn.XLOOKUP($B193,stock_analysis[Stock],stock_analysis[Interest_Coverage_Ratio])</f>
        <v>57.791549295774651</v>
      </c>
      <c r="P193" s="3" cm="1">
        <f t="array" ref="P19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93" s="3" t="str" cm="1">
        <f t="array" ref="Q19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93" s="3">
        <f>Table2[[#This Row],[Default Spread]]+Table2[[#This Row],[Risk Free Rate]]</f>
        <v>7.0699999999999999E-2</v>
      </c>
      <c r="S193" s="2">
        <f>_xlfn.XLOOKUP($B193,stock_analysis[Stock],stock_analysis[Market_Cap_Cr])</f>
        <v>2282.2397952000001</v>
      </c>
      <c r="T193" s="2">
        <f>_xlfn.XLOOKUP($B193,stock_analysis[Stock],stock_analysis[Total_Debt_Cr])</f>
        <v>20.95</v>
      </c>
      <c r="U193" s="3">
        <f>Table2[[#This Row],[Market Value of Equity]]/(Table2[[#This Row],[Market Value of Equity]]+Table2[[#This Row],[Market Value of Debt]])</f>
        <v>0.99090391940618139</v>
      </c>
      <c r="V193" s="3">
        <f>Table2[[#This Row],[Market Value of Debt]]/(Table2[[#This Row],[Market Value of Equity]]+Table2[[#This Row],[Market Value of Debt]])</f>
        <v>9.0960805938187055E-3</v>
      </c>
      <c r="W193" s="32">
        <f>(Table2[[#This Row],[Cost of Equity (Daily Beta)]]*Table2[[#This Row],[Weight of Equity]])+(Table2[[#This Row],[Cost of Debt]]*Table2[[#This Row],[Weight of Debt]])</f>
        <v>0.1056396667777264</v>
      </c>
      <c r="X193" s="33">
        <f>(Table2[[#This Row],[Cost of Equity (Weekly Beta)]]*Table2[[#This Row],[Weight of Equity]])+(Table2[[#This Row],[Cost of Debt]]*Table2[[#This Row],[Weight of Debt]])</f>
        <v>0.14909429778294672</v>
      </c>
      <c r="Y193" s="34">
        <f>(Table2[[#This Row],[Cost of Equity (Monthly Beta)]]*Table2[[#This Row],[Weight of Equity]])+(Table2[[#This Row],[Cost of Debt]]*Table2[[#This Row],[Weight of Debt]])</f>
        <v>0.14677287805765885</v>
      </c>
      <c r="Z193" t="b">
        <f>IF(Table2[[#This Row],[Sector]]="Financial Services",TRUE,FALSE)</f>
        <v>0</v>
      </c>
      <c r="AA193" t="b">
        <f>IF(Table2[[#This Row],[Market Capitalisation In(Cr)]]&gt;25000,TRUE,FALSE)</f>
        <v>0</v>
      </c>
    </row>
    <row r="194" spans="2:27" ht="14" customHeight="1">
      <c r="B194" s="37" t="s">
        <v>562</v>
      </c>
      <c r="C194" s="38" t="str">
        <f>_xlfn.XLOOKUP(B194,stock_analysis[Stock],stock_analysis[Company_Name])</f>
        <v>Bhageria Industries Limited</v>
      </c>
      <c r="D194" s="37" t="str">
        <f>_xlfn.XLOOKUP(B194,stock_analysis[Stock],stock_analysis[Sector])</f>
        <v>Basic Materials</v>
      </c>
      <c r="E194" s="37" t="str">
        <f>_xlfn.XLOOKUP($B194,stock_analysis[Stock],stock_analysis[Industry])</f>
        <v>Specialty Chemicals</v>
      </c>
      <c r="F194" s="2">
        <f>_xlfn.XLOOKUP($B194,stock_analysis[Stock],stock_analysis[Market_Cap_Cr])</f>
        <v>660.18211840000004</v>
      </c>
      <c r="G194" s="3">
        <f>Imputs!$C$2</f>
        <v>6.6699999999999995E-2</v>
      </c>
      <c r="H194" s="3">
        <f>Imputs!$C$3</f>
        <v>5.2299999999999999E-2</v>
      </c>
      <c r="I194" s="2">
        <f>_xlfn.XLOOKUP($B194,stock_analysis[Stock],stock_analysis[Beta_Daily])</f>
        <v>0.8267584540223456</v>
      </c>
      <c r="J194" s="2">
        <f>_xlfn.XLOOKUP($B194,stock_analysis[Stock],stock_analysis[Beta_Weekly])</f>
        <v>1.4194487736972523</v>
      </c>
      <c r="K194" s="2">
        <f>_xlfn.XLOOKUP($B194,stock_analysis[Stock],stock_analysis[Beta_Monthly])</f>
        <v>1.2240892303512445</v>
      </c>
      <c r="L194" s="3">
        <f>G194+H194*I194</f>
        <v>0.10993946714536867</v>
      </c>
      <c r="M194" s="3">
        <f>J194*H194+G194</f>
        <v>0.1409371708643663</v>
      </c>
      <c r="N194" s="3">
        <f>K194*H194+G194</f>
        <v>0.13071986674737007</v>
      </c>
      <c r="O194" s="2">
        <f>_xlfn.XLOOKUP($B194,stock_analysis[Stock],stock_analysis[Interest_Coverage_Ratio])</f>
        <v>22.242002509016778</v>
      </c>
      <c r="P194" s="3" cm="1">
        <f t="array" ref="P19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94" s="3" t="str" cm="1">
        <f t="array" ref="Q19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94" s="3">
        <f>Table2[[#This Row],[Default Spread]]+Table2[[#This Row],[Risk Free Rate]]</f>
        <v>7.0699999999999999E-2</v>
      </c>
      <c r="S194" s="2">
        <f>_xlfn.XLOOKUP($B194,stock_analysis[Stock],stock_analysis[Market_Cap_Cr])</f>
        <v>660.18211840000004</v>
      </c>
      <c r="T194" s="2">
        <f>_xlfn.XLOOKUP($B194,stock_analysis[Stock],stock_analysis[Total_Debt_Cr])</f>
        <v>73.621900800000006</v>
      </c>
      <c r="U194" s="3">
        <f>Table2[[#This Row],[Market Value of Equity]]/(Table2[[#This Row],[Market Value of Equity]]+Table2[[#This Row],[Market Value of Debt]])</f>
        <v>0.89967089457991345</v>
      </c>
      <c r="V194" s="3">
        <f>Table2[[#This Row],[Market Value of Debt]]/(Table2[[#This Row],[Market Value of Equity]]+Table2[[#This Row],[Market Value of Debt]])</f>
        <v>0.10032910542008652</v>
      </c>
      <c r="W194" s="32">
        <f>(Table2[[#This Row],[Cost of Equity (Daily Beta)]]*Table2[[#This Row],[Weight of Equity]])+(Table2[[#This Row],[Cost of Debt]]*Table2[[#This Row],[Weight of Debt]])</f>
        <v>0.10600260650951296</v>
      </c>
      <c r="X194" s="33">
        <f>(Table2[[#This Row],[Cost of Equity (Weekly Beta)]]*Table2[[#This Row],[Weight of Equity]])+(Table2[[#This Row],[Cost of Debt]]*Table2[[#This Row],[Weight of Debt]])</f>
        <v>0.13389033834430666</v>
      </c>
      <c r="Y194" s="34">
        <f>(Table2[[#This Row],[Cost of Equity (Monthly Beta)]]*Table2[[#This Row],[Weight of Equity]])+(Table2[[#This Row],[Cost of Debt]]*Table2[[#This Row],[Weight of Debt]])</f>
        <v>0.12469812720917363</v>
      </c>
      <c r="Z194" t="b">
        <f>IF(Table2[[#This Row],[Sector]]="Financial Services",TRUE,FALSE)</f>
        <v>0</v>
      </c>
      <c r="AA194" t="b">
        <f>IF(Table2[[#This Row],[Market Capitalisation In(Cr)]]&gt;25000,TRUE,FALSE)</f>
        <v>0</v>
      </c>
    </row>
    <row r="195" spans="2:27" ht="14" customHeight="1">
      <c r="B195" s="37" t="s">
        <v>750</v>
      </c>
      <c r="C195" s="38" t="str">
        <f>_xlfn.XLOOKUP(B195,stock_analysis[Stock],stock_analysis[Company_Name])</f>
        <v>Chemfab Alkalis Limited</v>
      </c>
      <c r="D195" s="37" t="str">
        <f>_xlfn.XLOOKUP(B195,stock_analysis[Stock],stock_analysis[Sector])</f>
        <v>Basic Materials</v>
      </c>
      <c r="E195" s="37" t="str">
        <f>_xlfn.XLOOKUP($B195,stock_analysis[Stock],stock_analysis[Industry])</f>
        <v>Specialty Chemicals</v>
      </c>
      <c r="F195" s="2">
        <f>_xlfn.XLOOKUP($B195,stock_analysis[Stock],stock_analysis[Market_Cap_Cr])</f>
        <v>533.40810239999996</v>
      </c>
      <c r="G195" s="3">
        <f>Imputs!$C$2</f>
        <v>6.6699999999999995E-2</v>
      </c>
      <c r="H195" s="3">
        <f>Imputs!$C$3</f>
        <v>5.2299999999999999E-2</v>
      </c>
      <c r="I195" s="2">
        <f>_xlfn.XLOOKUP($B195,stock_analysis[Stock],stock_analysis[Beta_Daily])</f>
        <v>0.41448835888960461</v>
      </c>
      <c r="J195" s="2">
        <f>_xlfn.XLOOKUP($B195,stock_analysis[Stock],stock_analysis[Beta_Weekly])</f>
        <v>1.1643275404054236</v>
      </c>
      <c r="K195" s="2">
        <f>_xlfn.XLOOKUP($B195,stock_analysis[Stock],stock_analysis[Beta_Monthly])</f>
        <v>1.1496222284981843</v>
      </c>
      <c r="L195" s="3">
        <f>G195+H195*I195</f>
        <v>8.8377741169926319E-2</v>
      </c>
      <c r="M195" s="3">
        <f>J195*H195+G195</f>
        <v>0.12759433036320367</v>
      </c>
      <c r="N195" s="3">
        <f>K195*H195+G195</f>
        <v>0.12682524255045502</v>
      </c>
      <c r="O195" s="2">
        <f>_xlfn.XLOOKUP($B195,stock_analysis[Stock],stock_analysis[Interest_Coverage_Ratio])</f>
        <v>0.93798984771573601</v>
      </c>
      <c r="P195" s="3" cm="1">
        <f t="array" ref="P19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95" s="3" t="str" cm="1">
        <f t="array" ref="Q19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95" s="3">
        <f>Table2[[#This Row],[Default Spread]]+Table2[[#This Row],[Risk Free Rate]]</f>
        <v>0.19279999999999997</v>
      </c>
      <c r="S195" s="2">
        <f>_xlfn.XLOOKUP($B195,stock_analysis[Stock],stock_analysis[Market_Cap_Cr])</f>
        <v>533.40810239999996</v>
      </c>
      <c r="T195" s="2">
        <f>_xlfn.XLOOKUP($B195,stock_analysis[Stock],stock_analysis[Total_Debt_Cr])</f>
        <v>109.3492992</v>
      </c>
      <c r="U195" s="3">
        <f>Table2[[#This Row],[Market Value of Equity]]/(Table2[[#This Row],[Market Value of Equity]]+Table2[[#This Row],[Market Value of Debt]])</f>
        <v>0.8298746946704938</v>
      </c>
      <c r="V195" s="3">
        <f>Table2[[#This Row],[Market Value of Debt]]/(Table2[[#This Row],[Market Value of Equity]]+Table2[[#This Row],[Market Value of Debt]])</f>
        <v>0.17012530532950615</v>
      </c>
      <c r="W195" s="32">
        <f>(Table2[[#This Row],[Cost of Equity (Daily Beta)]]*Table2[[#This Row],[Weight of Equity]])+(Table2[[#This Row],[Cost of Debt]]*Table2[[#This Row],[Weight of Debt]])</f>
        <v>0.10614260983658931</v>
      </c>
      <c r="X195" s="33">
        <f>(Table2[[#This Row],[Cost of Equity (Weekly Beta)]]*Table2[[#This Row],[Weight of Equity]])+(Table2[[#This Row],[Cost of Debt]]*Table2[[#This Row],[Weight of Debt]])</f>
        <v>0.13868746481937855</v>
      </c>
      <c r="Y195" s="34">
        <f>(Table2[[#This Row],[Cost of Equity (Monthly Beta)]]*Table2[[#This Row],[Weight of Equity]])+(Table2[[#This Row],[Cost of Debt]]*Table2[[#This Row],[Weight of Debt]])</f>
        <v>0.13804921830559896</v>
      </c>
      <c r="Z195" t="b">
        <f>IF(Table2[[#This Row],[Sector]]="Financial Services",TRUE,FALSE)</f>
        <v>0</v>
      </c>
      <c r="AA195" t="b">
        <f>IF(Table2[[#This Row],[Market Capitalisation In(Cr)]]&gt;25000,TRUE,FALSE)</f>
        <v>0</v>
      </c>
    </row>
    <row r="196" spans="2:27" ht="14" customHeight="1">
      <c r="B196" s="37" t="s">
        <v>2528</v>
      </c>
      <c r="C196" s="38" t="str">
        <f>_xlfn.XLOOKUP(B196,stock_analysis[Stock],stock_analysis[Company_Name])</f>
        <v>Oriental Aromatics Limited</v>
      </c>
      <c r="D196" s="37" t="str">
        <f>_xlfn.XLOOKUP(B196,stock_analysis[Stock],stock_analysis[Sector])</f>
        <v>Basic Materials</v>
      </c>
      <c r="E196" s="37" t="str">
        <f>_xlfn.XLOOKUP($B196,stock_analysis[Stock],stock_analysis[Industry])</f>
        <v>Specialty Chemicals</v>
      </c>
      <c r="F196" s="2">
        <f>_xlfn.XLOOKUP($B196,stock_analysis[Stock],stock_analysis[Market_Cap_Cr])</f>
        <v>816.05575680000004</v>
      </c>
      <c r="G196" s="3">
        <f>Imputs!$C$2</f>
        <v>6.6699999999999995E-2</v>
      </c>
      <c r="H196" s="3">
        <f>Imputs!$C$3</f>
        <v>5.2299999999999999E-2</v>
      </c>
      <c r="I196" s="2">
        <f>_xlfn.XLOOKUP($B196,stock_analysis[Stock],stock_analysis[Beta_Daily])</f>
        <v>0.88012612194197426</v>
      </c>
      <c r="J196" s="2">
        <f>_xlfn.XLOOKUP($B196,stock_analysis[Stock],stock_analysis[Beta_Weekly])</f>
        <v>1.140153503735978</v>
      </c>
      <c r="K196" s="2">
        <f>_xlfn.XLOOKUP($B196,stock_analysis[Stock],stock_analysis[Beta_Monthly])</f>
        <v>1.0904831902628769</v>
      </c>
      <c r="L196" s="3">
        <f>G196+H196*I196</f>
        <v>0.11273059617756526</v>
      </c>
      <c r="M196" s="3">
        <f>J196*H196+G196</f>
        <v>0.12633002824539163</v>
      </c>
      <c r="N196" s="3">
        <f>K196*H196+G196</f>
        <v>0.12373227085074845</v>
      </c>
      <c r="O196" s="2">
        <f>_xlfn.XLOOKUP($B196,stock_analysis[Stock],stock_analysis[Interest_Coverage_Ratio])</f>
        <v>2.9459790881518604</v>
      </c>
      <c r="P196" s="3" cm="1">
        <f t="array" ref="P19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96" s="3" t="str" cm="1">
        <f t="array" ref="Q19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96" s="3">
        <f>Table2[[#This Row],[Default Spread]]+Table2[[#This Row],[Risk Free Rate]]</f>
        <v>9.4199999999999992E-2</v>
      </c>
      <c r="S196" s="2">
        <f>_xlfn.XLOOKUP($B196,stock_analysis[Stock],stock_analysis[Market_Cap_Cr])</f>
        <v>816.05575680000004</v>
      </c>
      <c r="T196" s="2">
        <f>_xlfn.XLOOKUP($B196,stock_analysis[Stock],stock_analysis[Total_Debt_Cr])</f>
        <v>398.47180800000001</v>
      </c>
      <c r="U196" s="3">
        <f>Table2[[#This Row],[Market Value of Equity]]/(Table2[[#This Row],[Market Value of Equity]]+Table2[[#This Row],[Market Value of Debt]])</f>
        <v>0.67191209195353452</v>
      </c>
      <c r="V196" s="3">
        <f>Table2[[#This Row],[Market Value of Debt]]/(Table2[[#This Row],[Market Value of Equity]]+Table2[[#This Row],[Market Value of Debt]])</f>
        <v>0.32808790804646543</v>
      </c>
      <c r="W196" s="32">
        <f>(Table2[[#This Row],[Cost of Equity (Daily Beta)]]*Table2[[#This Row],[Weight of Equity]])+(Table2[[#This Row],[Cost of Debt]]*Table2[[#This Row],[Weight of Debt]])</f>
        <v>0.10665093164281403</v>
      </c>
      <c r="X196" s="33">
        <f>(Table2[[#This Row],[Cost of Equity (Weekly Beta)]]*Table2[[#This Row],[Weight of Equity]])+(Table2[[#This Row],[Cost of Debt]]*Table2[[#This Row],[Weight of Debt]])</f>
        <v>0.11578855449288723</v>
      </c>
      <c r="Y196" s="34">
        <f>(Table2[[#This Row],[Cost of Equity (Monthly Beta)]]*Table2[[#This Row],[Weight of Equity]])+(Table2[[#This Row],[Cost of Debt]]*Table2[[#This Row],[Weight of Debt]])</f>
        <v>0.11404308988746477</v>
      </c>
      <c r="Z196" t="b">
        <f>IF(Table2[[#This Row],[Sector]]="Financial Services",TRUE,FALSE)</f>
        <v>0</v>
      </c>
      <c r="AA196" t="b">
        <f>IF(Table2[[#This Row],[Market Capitalisation In(Cr)]]&gt;25000,TRUE,FALSE)</f>
        <v>0</v>
      </c>
    </row>
    <row r="197" spans="2:27" ht="14" customHeight="1">
      <c r="B197" s="37" t="s">
        <v>2182</v>
      </c>
      <c r="C197" s="38" t="str">
        <f>_xlfn.XLOOKUP(B197,stock_analysis[Stock],stock_analysis[Company_Name])</f>
        <v>Mangalam Organics Limited</v>
      </c>
      <c r="D197" s="37" t="str">
        <f>_xlfn.XLOOKUP(B197,stock_analysis[Stock],stock_analysis[Sector])</f>
        <v>Basic Materials</v>
      </c>
      <c r="E197" s="37" t="str">
        <f>_xlfn.XLOOKUP($B197,stock_analysis[Stock],stock_analysis[Industry])</f>
        <v>Specialty Chemicals</v>
      </c>
      <c r="F197" s="2">
        <f>_xlfn.XLOOKUP($B197,stock_analysis[Stock],stock_analysis[Market_Cap_Cr])</f>
        <v>352.25689599999998</v>
      </c>
      <c r="G197" s="3">
        <f>Imputs!$C$2</f>
        <v>6.6699999999999995E-2</v>
      </c>
      <c r="H197" s="3">
        <f>Imputs!$C$3</f>
        <v>5.2299999999999999E-2</v>
      </c>
      <c r="I197" s="2">
        <f>_xlfn.XLOOKUP($B197,stock_analysis[Stock],stock_analysis[Beta_Daily])</f>
        <v>0.57496683814432847</v>
      </c>
      <c r="J197" s="2">
        <f>_xlfn.XLOOKUP($B197,stock_analysis[Stock],stock_analysis[Beta_Weekly])</f>
        <v>1.3281994202088758</v>
      </c>
      <c r="K197" s="2">
        <f>_xlfn.XLOOKUP($B197,stock_analysis[Stock],stock_analysis[Beta_Monthly])</f>
        <v>1.2813208555274638</v>
      </c>
      <c r="L197" s="3">
        <f>G197+H197*I197</f>
        <v>9.677076563494838E-2</v>
      </c>
      <c r="M197" s="3">
        <f>J197*H197+G197</f>
        <v>0.1361648296769242</v>
      </c>
      <c r="N197" s="3">
        <f>K197*H197+G197</f>
        <v>0.13371308074408633</v>
      </c>
      <c r="O197" s="2">
        <f>_xlfn.XLOOKUP($B197,stock_analysis[Stock],stock_analysis[Interest_Coverage_Ratio])</f>
        <v>1.7738598002467814</v>
      </c>
      <c r="P197" s="3" cm="1">
        <f t="array" ref="P19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97" s="3" t="str" cm="1">
        <f t="array" ref="Q19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97" s="3">
        <f>Table2[[#This Row],[Default Spread]]+Table2[[#This Row],[Risk Free Rate]]</f>
        <v>0.1176</v>
      </c>
      <c r="S197" s="2">
        <f>_xlfn.XLOOKUP($B197,stock_analysis[Stock],stock_analysis[Market_Cap_Cr])</f>
        <v>352.25689599999998</v>
      </c>
      <c r="T197" s="2">
        <f>_xlfn.XLOOKUP($B197,stock_analysis[Stock],stock_analysis[Total_Debt_Cr])</f>
        <v>351.95461119999999</v>
      </c>
      <c r="U197" s="3">
        <f>Table2[[#This Row],[Market Value of Equity]]/(Table2[[#This Row],[Market Value of Equity]]+Table2[[#This Row],[Market Value of Debt]])</f>
        <v>0.50021462642750758</v>
      </c>
      <c r="V197" s="3">
        <f>Table2[[#This Row],[Market Value of Debt]]/(Table2[[#This Row],[Market Value of Equity]]+Table2[[#This Row],[Market Value of Debt]])</f>
        <v>0.49978537357249253</v>
      </c>
      <c r="W197" s="32">
        <f>(Table2[[#This Row],[Cost of Equity (Daily Beta)]]*Table2[[#This Row],[Weight of Equity]])+(Table2[[#This Row],[Cost of Debt]]*Table2[[#This Row],[Weight of Debt]])</f>
        <v>0.10718091231331472</v>
      </c>
      <c r="X197" s="33">
        <f>(Table2[[#This Row],[Cost of Equity (Weekly Beta)]]*Table2[[#This Row],[Weight of Equity]])+(Table2[[#This Row],[Cost of Debt]]*Table2[[#This Row],[Weight of Debt]])</f>
        <v>0.12688639934153295</v>
      </c>
      <c r="Y197" s="34">
        <f>(Table2[[#This Row],[Cost of Equity (Monthly Beta)]]*Table2[[#This Row],[Weight of Equity]])+(Table2[[#This Row],[Cost of Debt]]*Table2[[#This Row],[Weight of Debt]])</f>
        <v>0.12565999866499944</v>
      </c>
      <c r="Z197" t="b">
        <f>IF(Table2[[#This Row],[Sector]]="Financial Services",TRUE,FALSE)</f>
        <v>0</v>
      </c>
      <c r="AA197" t="b">
        <f>IF(Table2[[#This Row],[Market Capitalisation In(Cr)]]&gt;25000,TRUE,FALSE)</f>
        <v>0</v>
      </c>
    </row>
    <row r="198" spans="2:27" ht="14" customHeight="1">
      <c r="B198" s="37" t="s">
        <v>1639</v>
      </c>
      <c r="C198" s="38" t="str">
        <f>_xlfn.XLOOKUP(B198,stock_analysis[Stock],stock_analysis[Company_Name])</f>
        <v>Indigo Paints Limited</v>
      </c>
      <c r="D198" s="37" t="str">
        <f>_xlfn.XLOOKUP(B198,stock_analysis[Stock],stock_analysis[Sector])</f>
        <v>Basic Materials</v>
      </c>
      <c r="E198" s="37" t="str">
        <f>_xlfn.XLOOKUP($B198,stock_analysis[Stock],stock_analysis[Industry])</f>
        <v>Specialty Chemicals</v>
      </c>
      <c r="F198" s="2">
        <f>_xlfn.XLOOKUP($B198,stock_analysis[Stock],stock_analysis[Market_Cap_Cr])</f>
        <v>4243.1340544000004</v>
      </c>
      <c r="G198" s="3">
        <f>Imputs!$C$2</f>
        <v>6.6699999999999995E-2</v>
      </c>
      <c r="H198" s="3">
        <f>Imputs!$C$3</f>
        <v>5.2299999999999999E-2</v>
      </c>
      <c r="I198" s="2">
        <f>_xlfn.XLOOKUP($B198,stock_analysis[Stock],stock_analysis[Beta_Daily])</f>
        <v>0.78469545596932699</v>
      </c>
      <c r="J198" s="2">
        <f>_xlfn.XLOOKUP($B198,stock_analysis[Stock],stock_analysis[Beta_Weekly])</f>
        <v>0.96685519965116218</v>
      </c>
      <c r="K198" s="2">
        <f>_xlfn.XLOOKUP($B198,stock_analysis[Stock],stock_analysis[Beta_Monthly])</f>
        <v>0.91748627156519302</v>
      </c>
      <c r="L198" s="3">
        <f>G198+H198*I198</f>
        <v>0.10773957234719581</v>
      </c>
      <c r="M198" s="3">
        <f>J198*H198+G198</f>
        <v>0.11726652694175577</v>
      </c>
      <c r="N198" s="3">
        <f>K198*H198+G198</f>
        <v>0.11468453200285959</v>
      </c>
      <c r="O198" s="2">
        <f>_xlfn.XLOOKUP($B198,stock_analysis[Stock],stock_analysis[Interest_Coverage_Ratio])</f>
        <v>59.731070092446586</v>
      </c>
      <c r="P198" s="3" cm="1">
        <f t="array" ref="P19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98" s="3" t="str" cm="1">
        <f t="array" ref="Q19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98" s="3">
        <f>Table2[[#This Row],[Default Spread]]+Table2[[#This Row],[Risk Free Rate]]</f>
        <v>7.0699999999999999E-2</v>
      </c>
      <c r="S198" s="2">
        <f>_xlfn.XLOOKUP($B198,stock_analysis[Stock],stock_analysis[Market_Cap_Cr])</f>
        <v>4243.1340544000004</v>
      </c>
      <c r="T198" s="2">
        <f>_xlfn.XLOOKUP($B198,stock_analysis[Stock],stock_analysis[Total_Debt_Cr])</f>
        <v>23.8119008</v>
      </c>
      <c r="U198" s="3">
        <f>Table2[[#This Row],[Market Value of Equity]]/(Table2[[#This Row],[Market Value of Equity]]+Table2[[#This Row],[Market Value of Debt]])</f>
        <v>0.99441945104296869</v>
      </c>
      <c r="V198" s="3">
        <f>Table2[[#This Row],[Market Value of Debt]]/(Table2[[#This Row],[Market Value of Equity]]+Table2[[#This Row],[Market Value of Debt]])</f>
        <v>5.5805489570312323E-3</v>
      </c>
      <c r="W198" s="32">
        <f>(Table2[[#This Row],[Cost of Equity (Daily Beta)]]*Table2[[#This Row],[Weight of Equity]])+(Table2[[#This Row],[Cost of Debt]]*Table2[[#This Row],[Weight of Debt]])</f>
        <v>0.10753287120036477</v>
      </c>
      <c r="X198" s="33">
        <f>(Table2[[#This Row],[Cost of Equity (Weekly Beta)]]*Table2[[#This Row],[Weight of Equity]])+(Table2[[#This Row],[Cost of Debt]]*Table2[[#This Row],[Weight of Debt]])</f>
        <v>0.11700666015839838</v>
      </c>
      <c r="Y198" s="34">
        <f>(Table2[[#This Row],[Cost of Equity (Monthly Beta)]]*Table2[[#This Row],[Weight of Equity]])+(Table2[[#This Row],[Cost of Debt]]*Table2[[#This Row],[Weight of Debt]])</f>
        <v>0.11443907416866553</v>
      </c>
      <c r="Z198" t="b">
        <f>IF(Table2[[#This Row],[Sector]]="Financial Services",TRUE,FALSE)</f>
        <v>0</v>
      </c>
      <c r="AA198" t="b">
        <f>IF(Table2[[#This Row],[Market Capitalisation In(Cr)]]&gt;25000,TRUE,FALSE)</f>
        <v>0</v>
      </c>
    </row>
    <row r="199" spans="2:27" ht="14" customHeight="1">
      <c r="B199" s="37" t="s">
        <v>2760</v>
      </c>
      <c r="C199" s="38" t="str">
        <f>_xlfn.XLOOKUP(B199,stock_analysis[Stock],stock_analysis[Company_Name])</f>
        <v>Premier Explosives Limited</v>
      </c>
      <c r="D199" s="37" t="str">
        <f>_xlfn.XLOOKUP(B199,stock_analysis[Stock],stock_analysis[Sector])</f>
        <v>Basic Materials</v>
      </c>
      <c r="E199" s="37" t="str">
        <f>_xlfn.XLOOKUP($B199,stock_analysis[Stock],stock_analysis[Industry])</f>
        <v>Specialty Chemicals</v>
      </c>
      <c r="F199" s="2">
        <f>_xlfn.XLOOKUP($B199,stock_analysis[Stock],stock_analysis[Market_Cap_Cr])</f>
        <v>2710.1829120000002</v>
      </c>
      <c r="G199" s="3">
        <f>Imputs!$C$2</f>
        <v>6.6699999999999995E-2</v>
      </c>
      <c r="H199" s="3">
        <f>Imputs!$C$3</f>
        <v>5.2299999999999999E-2</v>
      </c>
      <c r="I199" s="2">
        <f>_xlfn.XLOOKUP($B199,stock_analysis[Stock],stock_analysis[Beta_Daily])</f>
        <v>0.80090964147360999</v>
      </c>
      <c r="J199" s="2">
        <f>_xlfn.XLOOKUP($B199,stock_analysis[Stock],stock_analysis[Beta_Weekly])</f>
        <v>1.6035605926031491</v>
      </c>
      <c r="K199" s="2">
        <f>_xlfn.XLOOKUP($B199,stock_analysis[Stock],stock_analysis[Beta_Monthly])</f>
        <v>1.6177936140920155</v>
      </c>
      <c r="L199" s="3">
        <f>G199+H199*I199</f>
        <v>0.1085875742490698</v>
      </c>
      <c r="M199" s="3">
        <f>J199*H199+G199</f>
        <v>0.15056621899314471</v>
      </c>
      <c r="N199" s="3">
        <f>K199*H199+G199</f>
        <v>0.15131060601701241</v>
      </c>
      <c r="O199" s="2">
        <f>_xlfn.XLOOKUP($B199,stock_analysis[Stock],stock_analysis[Interest_Coverage_Ratio])</f>
        <v>6.7176178735119274</v>
      </c>
      <c r="P199" s="3" cm="1">
        <f t="array" ref="P19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99" s="3" t="str" cm="1">
        <f t="array" ref="Q19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99" s="3">
        <f>Table2[[#This Row],[Default Spread]]+Table2[[#This Row],[Risk Free Rate]]</f>
        <v>7.4499999999999997E-2</v>
      </c>
      <c r="S199" s="2">
        <f>_xlfn.XLOOKUP($B199,stock_analysis[Stock],stock_analysis[Market_Cap_Cr])</f>
        <v>2710.1829120000002</v>
      </c>
      <c r="T199" s="2">
        <f>_xlfn.XLOOKUP($B199,stock_analysis[Stock],stock_analysis[Total_Debt_Cr])</f>
        <v>27.984998399999998</v>
      </c>
      <c r="U199" s="3">
        <f>Table2[[#This Row],[Market Value of Equity]]/(Table2[[#This Row],[Market Value of Equity]]+Table2[[#This Row],[Market Value of Debt]])</f>
        <v>0.98977966314859334</v>
      </c>
      <c r="V199" s="3">
        <f>Table2[[#This Row],[Market Value of Debt]]/(Table2[[#This Row],[Market Value of Equity]]+Table2[[#This Row],[Market Value of Debt]])</f>
        <v>1.0220336851406553E-2</v>
      </c>
      <c r="W199" s="32">
        <f>(Table2[[#This Row],[Cost of Equity (Daily Beta)]]*Table2[[#This Row],[Weight of Equity]])+(Table2[[#This Row],[Cost of Debt]]*Table2[[#This Row],[Weight of Debt]])</f>
        <v>0.10823918775779696</v>
      </c>
      <c r="X199" s="33">
        <f>(Table2[[#This Row],[Cost of Equity (Weekly Beta)]]*Table2[[#This Row],[Weight of Equity]])+(Table2[[#This Row],[Cost of Debt]]*Table2[[#This Row],[Weight of Debt]])</f>
        <v>0.14978879661202191</v>
      </c>
      <c r="Y199" s="34">
        <f>(Table2[[#This Row],[Cost of Equity (Monthly Beta)]]*Table2[[#This Row],[Weight of Equity]])+(Table2[[#This Row],[Cost of Debt]]*Table2[[#This Row],[Weight of Debt]])</f>
        <v>0.15052557574975786</v>
      </c>
      <c r="Z199" t="b">
        <f>IF(Table2[[#This Row],[Sector]]="Financial Services",TRUE,FALSE)</f>
        <v>0</v>
      </c>
      <c r="AA199" t="b">
        <f>IF(Table2[[#This Row],[Market Capitalisation In(Cr)]]&gt;25000,TRUE,FALSE)</f>
        <v>0</v>
      </c>
    </row>
    <row r="200" spans="2:27" ht="14" customHeight="1">
      <c r="B200" s="37" t="s">
        <v>3388</v>
      </c>
      <c r="C200" s="38" t="str">
        <f>_xlfn.XLOOKUP(B200,stock_analysis[Stock],stock_analysis[Company_Name])</f>
        <v>Sukhjit Starch &amp; Chemicals Limited</v>
      </c>
      <c r="D200" s="37" t="str">
        <f>_xlfn.XLOOKUP(B200,stock_analysis[Stock],stock_analysis[Sector])</f>
        <v>Basic Materials</v>
      </c>
      <c r="E200" s="37" t="str">
        <f>_xlfn.XLOOKUP($B200,stock_analysis[Stock],stock_analysis[Industry])</f>
        <v>Specialty Chemicals</v>
      </c>
      <c r="F200" s="2">
        <f>_xlfn.XLOOKUP($B200,stock_analysis[Stock],stock_analysis[Market_Cap_Cr])</f>
        <v>584.23157760000004</v>
      </c>
      <c r="G200" s="3">
        <f>Imputs!$C$2</f>
        <v>6.6699999999999995E-2</v>
      </c>
      <c r="H200" s="3">
        <f>Imputs!$C$3</f>
        <v>5.2299999999999999E-2</v>
      </c>
      <c r="I200" s="2">
        <f>_xlfn.XLOOKUP($B200,stock_analysis[Stock],stock_analysis[Beta_Daily])</f>
        <v>0.98923885485529583</v>
      </c>
      <c r="J200" s="2">
        <f>_xlfn.XLOOKUP($B200,stock_analysis[Stock],stock_analysis[Beta_Weekly])</f>
        <v>1.2874680222781134</v>
      </c>
      <c r="K200" s="2">
        <f>_xlfn.XLOOKUP($B200,stock_analysis[Stock],stock_analysis[Beta_Monthly])</f>
        <v>1.3284227304173979</v>
      </c>
      <c r="L200" s="3">
        <f>G200+H200*I200</f>
        <v>0.11843719210893197</v>
      </c>
      <c r="M200" s="3">
        <f>J200*H200+G200</f>
        <v>0.13403457756514531</v>
      </c>
      <c r="N200" s="3">
        <f>K200*H200+G200</f>
        <v>0.1361765088008299</v>
      </c>
      <c r="O200" s="2">
        <f>_xlfn.XLOOKUP($B200,stock_analysis[Stock],stock_analysis[Interest_Coverage_Ratio])</f>
        <v>2.8263312527924831</v>
      </c>
      <c r="P200" s="3" cm="1">
        <f t="array" ref="P20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200" s="3" t="str" cm="1">
        <f t="array" ref="Q20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200" s="3">
        <f>Table2[[#This Row],[Default Spread]]+Table2[[#This Row],[Risk Free Rate]]</f>
        <v>9.4199999999999992E-2</v>
      </c>
      <c r="S200" s="2">
        <f>_xlfn.XLOOKUP($B200,stock_analysis[Stock],stock_analysis[Market_Cap_Cr])</f>
        <v>584.23157760000004</v>
      </c>
      <c r="T200" s="2">
        <f>_xlfn.XLOOKUP($B200,stock_analysis[Stock],stock_analysis[Total_Debt_Cr])</f>
        <v>409.3700096</v>
      </c>
      <c r="U200" s="3">
        <f>Table2[[#This Row],[Market Value of Equity]]/(Table2[[#This Row],[Market Value of Equity]]+Table2[[#This Row],[Market Value of Debt]])</f>
        <v>0.58799380468622509</v>
      </c>
      <c r="V200" s="3">
        <f>Table2[[#This Row],[Market Value of Debt]]/(Table2[[#This Row],[Market Value of Equity]]+Table2[[#This Row],[Market Value of Debt]])</f>
        <v>0.41200619531377497</v>
      </c>
      <c r="W200" s="32">
        <f>(Table2[[#This Row],[Cost of Equity (Daily Beta)]]*Table2[[#This Row],[Weight of Equity]])+(Table2[[#This Row],[Cost of Debt]]*Table2[[#This Row],[Weight of Debt]])</f>
        <v>0.10845131880304186</v>
      </c>
      <c r="X200" s="33">
        <f>(Table2[[#This Row],[Cost of Equity (Weekly Beta)]]*Table2[[#This Row],[Weight of Equity]])+(Table2[[#This Row],[Cost of Debt]]*Table2[[#This Row],[Weight of Debt]])</f>
        <v>0.11762248482059834</v>
      </c>
      <c r="Y200" s="34">
        <f>(Table2[[#This Row],[Cost of Equity (Monthly Beta)]]*Table2[[#This Row],[Weight of Equity]])+(Table2[[#This Row],[Cost of Debt]]*Table2[[#This Row],[Weight of Debt]])</f>
        <v>0.1188819271172448</v>
      </c>
      <c r="Z200" t="b">
        <f>IF(Table2[[#This Row],[Sector]]="Financial Services",TRUE,FALSE)</f>
        <v>0</v>
      </c>
      <c r="AA200" t="b">
        <f>IF(Table2[[#This Row],[Market Capitalisation In(Cr)]]&gt;25000,TRUE,FALSE)</f>
        <v>0</v>
      </c>
    </row>
    <row r="201" spans="2:27" ht="14" customHeight="1">
      <c r="B201" s="37" t="s">
        <v>1138</v>
      </c>
      <c r="C201" s="38" t="str">
        <f>_xlfn.XLOOKUP(B201,stock_analysis[Stock],stock_analysis[Company_Name])</f>
        <v>Excel Industries Limited</v>
      </c>
      <c r="D201" s="37" t="str">
        <f>_xlfn.XLOOKUP(B201,stock_analysis[Stock],stock_analysis[Sector])</f>
        <v>Basic Materials</v>
      </c>
      <c r="E201" s="37" t="str">
        <f>_xlfn.XLOOKUP($B201,stock_analysis[Stock],stock_analysis[Industry])</f>
        <v>Specialty Chemicals</v>
      </c>
      <c r="F201" s="2">
        <f>_xlfn.XLOOKUP($B201,stock_analysis[Stock],stock_analysis[Market_Cap_Cr])</f>
        <v>1123.2078848000001</v>
      </c>
      <c r="G201" s="3">
        <f>Imputs!$C$2</f>
        <v>6.6699999999999995E-2</v>
      </c>
      <c r="H201" s="3">
        <f>Imputs!$C$3</f>
        <v>5.2299999999999999E-2</v>
      </c>
      <c r="I201" s="2">
        <f>_xlfn.XLOOKUP($B201,stock_analysis[Stock],stock_analysis[Beta_Daily])</f>
        <v>0.80735644556272956</v>
      </c>
      <c r="J201" s="2">
        <f>_xlfn.XLOOKUP($B201,stock_analysis[Stock],stock_analysis[Beta_Weekly])</f>
        <v>1.357834844835607</v>
      </c>
      <c r="K201" s="2">
        <f>_xlfn.XLOOKUP($B201,stock_analysis[Stock],stock_analysis[Beta_Monthly])</f>
        <v>0.99964385908963416</v>
      </c>
      <c r="L201" s="3">
        <f>G201+H201*I201</f>
        <v>0.10892474210293075</v>
      </c>
      <c r="M201" s="3">
        <f>J201*H201+G201</f>
        <v>0.13771476238490224</v>
      </c>
      <c r="N201" s="3">
        <f>K201*H201+G201</f>
        <v>0.11898137383038787</v>
      </c>
      <c r="O201" s="2">
        <f>_xlfn.XLOOKUP($B201,stock_analysis[Stock],stock_analysis[Interest_Coverage_Ratio])</f>
        <v>55.743541272841838</v>
      </c>
      <c r="P201" s="3" cm="1">
        <f t="array" ref="P20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01" s="3" t="str" cm="1">
        <f t="array" ref="Q20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01" s="3">
        <f>Table2[[#This Row],[Default Spread]]+Table2[[#This Row],[Risk Free Rate]]</f>
        <v>7.0699999999999999E-2</v>
      </c>
      <c r="S201" s="2">
        <f>_xlfn.XLOOKUP($B201,stock_analysis[Stock],stock_analysis[Market_Cap_Cr])</f>
        <v>1123.2078848000001</v>
      </c>
      <c r="T201" s="2">
        <f>_xlfn.XLOOKUP($B201,stock_analysis[Stock],stock_analysis[Total_Debt_Cr])</f>
        <v>11.2281</v>
      </c>
      <c r="U201" s="3">
        <f>Table2[[#This Row],[Market Value of Equity]]/(Table2[[#This Row],[Market Value of Equity]]+Table2[[#This Row],[Market Value of Debt]])</f>
        <v>0.9901024825107434</v>
      </c>
      <c r="V201" s="3">
        <f>Table2[[#This Row],[Market Value of Debt]]/(Table2[[#This Row],[Market Value of Equity]]+Table2[[#This Row],[Market Value of Debt]])</f>
        <v>9.8975174892565673E-3</v>
      </c>
      <c r="W201" s="32">
        <f>(Table2[[#This Row],[Cost of Equity (Daily Beta)]]*Table2[[#This Row],[Weight of Equity]])+(Table2[[#This Row],[Cost of Debt]]*Table2[[#This Row],[Weight of Debt]])</f>
        <v>0.10854641204944467</v>
      </c>
      <c r="X201" s="33">
        <f>(Table2[[#This Row],[Cost of Equity (Weekly Beta)]]*Table2[[#This Row],[Weight of Equity]])+(Table2[[#This Row],[Cost of Debt]]*Table2[[#This Row],[Weight of Debt]])</f>
        <v>0.13705148260215927</v>
      </c>
      <c r="Y201" s="34">
        <f>(Table2[[#This Row],[Cost of Equity (Monthly Beta)]]*Table2[[#This Row],[Weight of Equity]])+(Table2[[#This Row],[Cost of Debt]]*Table2[[#This Row],[Weight of Debt]])</f>
        <v>0.11850350808849627</v>
      </c>
      <c r="Z201" t="b">
        <f>IF(Table2[[#This Row],[Sector]]="Financial Services",TRUE,FALSE)</f>
        <v>0</v>
      </c>
      <c r="AA201" t="b">
        <f>IF(Table2[[#This Row],[Market Capitalisation In(Cr)]]&gt;25000,TRUE,FALSE)</f>
        <v>0</v>
      </c>
    </row>
    <row r="202" spans="2:27" ht="14" customHeight="1">
      <c r="B202" s="37" t="s">
        <v>2728</v>
      </c>
      <c r="C202" s="38" t="str">
        <f>_xlfn.XLOOKUP(B202,stock_analysis[Stock],stock_analysis[Company_Name])</f>
        <v>Polyplex Corporation Limited</v>
      </c>
      <c r="D202" s="37" t="str">
        <f>_xlfn.XLOOKUP(B202,stock_analysis[Stock],stock_analysis[Sector])</f>
        <v>Basic Materials</v>
      </c>
      <c r="E202" s="37" t="str">
        <f>_xlfn.XLOOKUP($B202,stock_analysis[Stock],stock_analysis[Industry])</f>
        <v>Specialty Chemicals</v>
      </c>
      <c r="F202" s="2">
        <f>_xlfn.XLOOKUP($B202,stock_analysis[Stock],stock_analysis[Market_Cap_Cr])</f>
        <v>2578.8907519999998</v>
      </c>
      <c r="G202" s="3">
        <f>Imputs!$C$2</f>
        <v>6.6699999999999995E-2</v>
      </c>
      <c r="H202" s="3">
        <f>Imputs!$C$3</f>
        <v>5.2299999999999999E-2</v>
      </c>
      <c r="I202" s="2">
        <f>_xlfn.XLOOKUP($B202,stock_analysis[Stock],stock_analysis[Beta_Daily])</f>
        <v>1.0665913325715066</v>
      </c>
      <c r="J202" s="2">
        <f>_xlfn.XLOOKUP($B202,stock_analysis[Stock],stock_analysis[Beta_Weekly])</f>
        <v>1.2329203014191803</v>
      </c>
      <c r="K202" s="2">
        <f>_xlfn.XLOOKUP($B202,stock_analysis[Stock],stock_analysis[Beta_Monthly])</f>
        <v>1.0429275227942365</v>
      </c>
      <c r="L202" s="3">
        <f>G202+H202*I202</f>
        <v>0.12248272669348979</v>
      </c>
      <c r="M202" s="3">
        <f>J202*H202+G202</f>
        <v>0.13118173176422313</v>
      </c>
      <c r="N202" s="3">
        <f>K202*H202+G202</f>
        <v>0.12124510944213857</v>
      </c>
      <c r="O202" s="2">
        <f>_xlfn.XLOOKUP($B202,stock_analysis[Stock],stock_analysis[Interest_Coverage_Ratio])</f>
        <v>11.29276055016398</v>
      </c>
      <c r="P202" s="3" cm="1">
        <f t="array" ref="P20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202" s="3" t="str" cm="1">
        <f t="array" ref="Q20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202" s="3">
        <f>Table2[[#This Row],[Default Spread]]+Table2[[#This Row],[Risk Free Rate]]</f>
        <v>7.22E-2</v>
      </c>
      <c r="S202" s="2">
        <f>_xlfn.XLOOKUP($B202,stock_analysis[Stock],stock_analysis[Market_Cap_Cr])</f>
        <v>2578.8907519999998</v>
      </c>
      <c r="T202" s="2">
        <f>_xlfn.XLOOKUP($B202,stock_analysis[Stock],stock_analysis[Total_Debt_Cr])</f>
        <v>967.80001279999999</v>
      </c>
      <c r="U202" s="3">
        <f>Table2[[#This Row],[Market Value of Equity]]/(Table2[[#This Row],[Market Value of Equity]]+Table2[[#This Row],[Market Value of Debt]])</f>
        <v>0.72712591060794818</v>
      </c>
      <c r="V202" s="3">
        <f>Table2[[#This Row],[Market Value of Debt]]/(Table2[[#This Row],[Market Value of Equity]]+Table2[[#This Row],[Market Value of Debt]])</f>
        <v>0.27287408939205188</v>
      </c>
      <c r="W202" s="32">
        <f>(Table2[[#This Row],[Cost of Equity (Daily Beta)]]*Table2[[#This Row],[Weight of Equity]])+(Table2[[#This Row],[Cost of Debt]]*Table2[[#This Row],[Weight of Debt]])</f>
        <v>0.10876187343485436</v>
      </c>
      <c r="X202" s="33">
        <f>(Table2[[#This Row],[Cost of Equity (Weekly Beta)]]*Table2[[#This Row],[Weight of Equity]])+(Table2[[#This Row],[Cost of Debt]]*Table2[[#This Row],[Weight of Debt]])</f>
        <v>0.11508714541829448</v>
      </c>
      <c r="Y202" s="34">
        <f>(Table2[[#This Row],[Cost of Equity (Monthly Beta)]]*Table2[[#This Row],[Weight of Equity]])+(Table2[[#This Row],[Cost of Debt]]*Table2[[#This Row],[Weight of Debt]])</f>
        <v>0.10786196986398149</v>
      </c>
      <c r="Z202" t="b">
        <f>IF(Table2[[#This Row],[Sector]]="Financial Services",TRUE,FALSE)</f>
        <v>0</v>
      </c>
      <c r="AA202" t="b">
        <f>IF(Table2[[#This Row],[Market Capitalisation In(Cr)]]&gt;25000,TRUE,FALSE)</f>
        <v>0</v>
      </c>
    </row>
    <row r="203" spans="2:27" ht="14" customHeight="1">
      <c r="B203" s="37" t="s">
        <v>3796</v>
      </c>
      <c r="C203" s="38" t="str">
        <f>_xlfn.XLOOKUP(B203,stock_analysis[Stock],stock_analysis[Company_Name])</f>
        <v>Vikas EcoTech Limited</v>
      </c>
      <c r="D203" s="37" t="str">
        <f>_xlfn.XLOOKUP(B203,stock_analysis[Stock],stock_analysis[Sector])</f>
        <v>Basic Materials</v>
      </c>
      <c r="E203" s="37" t="str">
        <f>_xlfn.XLOOKUP($B203,stock_analysis[Stock],stock_analysis[Industry])</f>
        <v>Specialty Chemicals</v>
      </c>
      <c r="F203" s="2">
        <f>_xlfn.XLOOKUP($B203,stock_analysis[Stock],stock_analysis[Market_Cap_Cr])</f>
        <v>184.65135359999999</v>
      </c>
      <c r="G203" s="3">
        <f>Imputs!$C$2</f>
        <v>6.6699999999999995E-2</v>
      </c>
      <c r="H203" s="3">
        <f>Imputs!$C$3</f>
        <v>5.2299999999999999E-2</v>
      </c>
      <c r="I203" s="2">
        <f>_xlfn.XLOOKUP($B203,stock_analysis[Stock],stock_analysis[Beta_Daily])</f>
        <v>0.93909360752637239</v>
      </c>
      <c r="J203" s="2">
        <f>_xlfn.XLOOKUP($B203,stock_analysis[Stock],stock_analysis[Beta_Weekly])</f>
        <v>0.86618002600433086</v>
      </c>
      <c r="K203" s="2">
        <f>_xlfn.XLOOKUP($B203,stock_analysis[Stock],stock_analysis[Beta_Monthly])</f>
        <v>0.75731516456505921</v>
      </c>
      <c r="L203" s="3">
        <f>G203+H203*I203</f>
        <v>0.11581459567362927</v>
      </c>
      <c r="M203" s="3">
        <f>J203*H203+G203</f>
        <v>0.1120012153600265</v>
      </c>
      <c r="N203" s="3">
        <f>K203*H203+G203</f>
        <v>0.10630758310675259</v>
      </c>
      <c r="O203" s="2">
        <f>_xlfn.XLOOKUP($B203,stock_analysis[Stock],stock_analysis[Interest_Coverage_Ratio])</f>
        <v>6.8230998106572898</v>
      </c>
      <c r="P203" s="3" cm="1">
        <f t="array" ref="P20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203" s="3" t="str" cm="1">
        <f t="array" ref="Q20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203" s="3">
        <f>Table2[[#This Row],[Default Spread]]+Table2[[#This Row],[Risk Free Rate]]</f>
        <v>7.4499999999999997E-2</v>
      </c>
      <c r="S203" s="2">
        <f>_xlfn.XLOOKUP($B203,stock_analysis[Stock],stock_analysis[Market_Cap_Cr])</f>
        <v>184.65135359999999</v>
      </c>
      <c r="T203" s="2">
        <f>_xlfn.XLOOKUP($B203,stock_analysis[Stock],stock_analysis[Total_Debt_Cr])</f>
        <v>37.6192992</v>
      </c>
      <c r="U203" s="3">
        <f>Table2[[#This Row],[Market Value of Equity]]/(Table2[[#This Row],[Market Value of Equity]]+Table2[[#This Row],[Market Value of Debt]])</f>
        <v>0.83075003953018489</v>
      </c>
      <c r="V203" s="3">
        <f>Table2[[#This Row],[Market Value of Debt]]/(Table2[[#This Row],[Market Value of Equity]]+Table2[[#This Row],[Market Value of Debt]])</f>
        <v>0.16924996046981511</v>
      </c>
      <c r="W203" s="32">
        <f>(Table2[[#This Row],[Cost of Equity (Daily Beta)]]*Table2[[#This Row],[Weight of Equity]])+(Table2[[#This Row],[Cost of Debt]]*Table2[[#This Row],[Weight of Debt]])</f>
        <v>0.10882210198904112</v>
      </c>
      <c r="X203" s="33">
        <f>(Table2[[#This Row],[Cost of Equity (Weekly Beta)]]*Table2[[#This Row],[Weight of Equity]])+(Table2[[#This Row],[Cost of Debt]]*Table2[[#This Row],[Weight of Debt]])</f>
        <v>0.10565413614277198</v>
      </c>
      <c r="Y203" s="34">
        <f>(Table2[[#This Row],[Cost of Equity (Monthly Beta)]]*Table2[[#This Row],[Weight of Equity]])+(Table2[[#This Row],[Cost of Debt]]*Table2[[#This Row],[Weight of Debt]])</f>
        <v>0.10092415092329436</v>
      </c>
      <c r="Z203" t="b">
        <f>IF(Table2[[#This Row],[Sector]]="Financial Services",TRUE,FALSE)</f>
        <v>0</v>
      </c>
      <c r="AA203" t="b">
        <f>IF(Table2[[#This Row],[Market Capitalisation In(Cr)]]&gt;25000,TRUE,FALSE)</f>
        <v>0</v>
      </c>
    </row>
    <row r="204" spans="2:27" ht="14" customHeight="1">
      <c r="B204" s="37" t="s">
        <v>234</v>
      </c>
      <c r="C204" s="38" t="str">
        <f>_xlfn.XLOOKUP(B204,stock_analysis[Stock],stock_analysis[Company_Name])</f>
        <v>AksharChem India Limited</v>
      </c>
      <c r="D204" s="37" t="str">
        <f>_xlfn.XLOOKUP(B204,stock_analysis[Stock],stock_analysis[Sector])</f>
        <v>Basic Materials</v>
      </c>
      <c r="E204" s="37" t="str">
        <f>_xlfn.XLOOKUP($B204,stock_analysis[Stock],stock_analysis[Industry])</f>
        <v>Specialty Chemicals</v>
      </c>
      <c r="F204" s="2">
        <f>_xlfn.XLOOKUP($B204,stock_analysis[Stock],stock_analysis[Market_Cap_Cr])</f>
        <v>164.83115520000001</v>
      </c>
      <c r="G204" s="3">
        <f>Imputs!$C$2</f>
        <v>6.6699999999999995E-2</v>
      </c>
      <c r="H204" s="3">
        <f>Imputs!$C$3</f>
        <v>5.2299999999999999E-2</v>
      </c>
      <c r="I204" s="2">
        <f>_xlfn.XLOOKUP($B204,stock_analysis[Stock],stock_analysis[Beta_Daily])</f>
        <v>0.90477930551218222</v>
      </c>
      <c r="J204" s="2">
        <f>_xlfn.XLOOKUP($B204,stock_analysis[Stock],stock_analysis[Beta_Weekly])</f>
        <v>0.9780477883840748</v>
      </c>
      <c r="K204" s="2">
        <f>_xlfn.XLOOKUP($B204,stock_analysis[Stock],stock_analysis[Beta_Monthly])</f>
        <v>1.3776122178082066</v>
      </c>
      <c r="L204" s="3">
        <f>G204+H204*I204</f>
        <v>0.11401995767828713</v>
      </c>
      <c r="M204" s="3">
        <f>J204*H204+G204</f>
        <v>0.1178518993324871</v>
      </c>
      <c r="N204" s="3">
        <f>K204*H204+G204</f>
        <v>0.13874911899136921</v>
      </c>
      <c r="O204" s="2">
        <f>_xlfn.XLOOKUP($B204,stock_analysis[Stock],stock_analysis[Interest_Coverage_Ratio])</f>
        <v>2.2723064156876447</v>
      </c>
      <c r="P204" s="3" cm="1">
        <f t="array" ref="P20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204" s="3" t="str" cm="1">
        <f t="array" ref="Q20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204" s="3">
        <f>Table2[[#This Row],[Default Spread]]+Table2[[#This Row],[Risk Free Rate]]</f>
        <v>9.8799999999999999E-2</v>
      </c>
      <c r="S204" s="2">
        <f>_xlfn.XLOOKUP($B204,stock_analysis[Stock],stock_analysis[Market_Cap_Cr])</f>
        <v>164.83115520000001</v>
      </c>
      <c r="T204" s="2">
        <f>_xlfn.XLOOKUP($B204,stock_analysis[Stock],stock_analysis[Total_Debt_Cr])</f>
        <v>74.558598399999994</v>
      </c>
      <c r="U204" s="3">
        <f>Table2[[#This Row],[Market Value of Equity]]/(Table2[[#This Row],[Market Value of Equity]]+Table2[[#This Row],[Market Value of Debt]])</f>
        <v>0.68854724448824534</v>
      </c>
      <c r="V204" s="3">
        <f>Table2[[#This Row],[Market Value of Debt]]/(Table2[[#This Row],[Market Value of Equity]]+Table2[[#This Row],[Market Value of Debt]])</f>
        <v>0.31145275551175466</v>
      </c>
      <c r="W204" s="32">
        <f>(Table2[[#This Row],[Cost of Equity (Daily Beta)]]*Table2[[#This Row],[Weight of Equity]])+(Table2[[#This Row],[Cost of Debt]]*Table2[[#This Row],[Weight of Debt]])</f>
        <v>0.10927965992061231</v>
      </c>
      <c r="X204" s="33">
        <f>(Table2[[#This Row],[Cost of Equity (Weekly Beta)]]*Table2[[#This Row],[Weight of Equity]])+(Table2[[#This Row],[Cost of Debt]]*Table2[[#This Row],[Weight of Debt]])</f>
        <v>0.11191813278765143</v>
      </c>
      <c r="Y204" s="34">
        <f>(Table2[[#This Row],[Cost of Equity (Monthly Beta)]]*Table2[[#This Row],[Weight of Equity]])+(Table2[[#This Row],[Cost of Debt]]*Table2[[#This Row],[Weight of Debt]])</f>
        <v>0.12630685580124029</v>
      </c>
      <c r="Z204" t="b">
        <f>IF(Table2[[#This Row],[Sector]]="Financial Services",TRUE,FALSE)</f>
        <v>0</v>
      </c>
      <c r="AA204" t="b">
        <f>IF(Table2[[#This Row],[Market Capitalisation In(Cr)]]&gt;25000,TRUE,FALSE)</f>
        <v>0</v>
      </c>
    </row>
    <row r="205" spans="2:27" ht="14" customHeight="1">
      <c r="B205" s="37" t="s">
        <v>2766</v>
      </c>
      <c r="C205" s="38" t="str">
        <f>_xlfn.XLOOKUP(B205,stock_analysis[Stock],stock_analysis[Company_Name])</f>
        <v>Premier Polyfilm Limited</v>
      </c>
      <c r="D205" s="37" t="str">
        <f>_xlfn.XLOOKUP(B205,stock_analysis[Stock],stock_analysis[Sector])</f>
        <v>Basic Materials</v>
      </c>
      <c r="E205" s="37" t="str">
        <f>_xlfn.XLOOKUP($B205,stock_analysis[Stock],stock_analysis[Industry])</f>
        <v>Specialty Chemicals</v>
      </c>
      <c r="F205" s="2">
        <f>_xlfn.XLOOKUP($B205,stock_analysis[Stock],stock_analysis[Market_Cap_Cr])</f>
        <v>611.34704639999995</v>
      </c>
      <c r="G205" s="3">
        <f>Imputs!$C$2</f>
        <v>6.6699999999999995E-2</v>
      </c>
      <c r="H205" s="3">
        <f>Imputs!$C$3</f>
        <v>5.2299999999999999E-2</v>
      </c>
      <c r="I205" s="2">
        <f>_xlfn.XLOOKUP($B205,stock_analysis[Stock],stock_analysis[Beta_Daily])</f>
        <v>0.84640858628477245</v>
      </c>
      <c r="J205" s="2">
        <f>_xlfn.XLOOKUP($B205,stock_analysis[Stock],stock_analysis[Beta_Weekly])</f>
        <v>0.83778542088257646</v>
      </c>
      <c r="K205" s="2">
        <f>_xlfn.XLOOKUP($B205,stock_analysis[Stock],stock_analysis[Beta_Monthly])</f>
        <v>-0.45173310556042878</v>
      </c>
      <c r="L205" s="3">
        <f>G205+H205*I205</f>
        <v>0.11096716906269359</v>
      </c>
      <c r="M205" s="3">
        <f>J205*H205+G205</f>
        <v>0.11051617751215875</v>
      </c>
      <c r="N205" s="3">
        <f>K205*H205+G205</f>
        <v>4.3074358579189571E-2</v>
      </c>
      <c r="O205" s="2">
        <f>_xlfn.XLOOKUP($B205,stock_analysis[Stock],stock_analysis[Interest_Coverage_Ratio])</f>
        <v>30.853448275862068</v>
      </c>
      <c r="P205" s="3" cm="1">
        <f t="array" ref="P20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05" s="3" t="str" cm="1">
        <f t="array" ref="Q20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05" s="3">
        <f>Table2[[#This Row],[Default Spread]]+Table2[[#This Row],[Risk Free Rate]]</f>
        <v>7.0699999999999999E-2</v>
      </c>
      <c r="S205" s="2">
        <f>_xlfn.XLOOKUP($B205,stock_analysis[Stock],stock_analysis[Market_Cap_Cr])</f>
        <v>611.34704639999995</v>
      </c>
      <c r="T205" s="2">
        <f>_xlfn.XLOOKUP($B205,stock_analysis[Stock],stock_analysis[Total_Debt_Cr])</f>
        <v>17.149999999999999</v>
      </c>
      <c r="U205" s="3">
        <f>Table2[[#This Row],[Market Value of Equity]]/(Table2[[#This Row],[Market Value of Equity]]+Table2[[#This Row],[Market Value of Debt]])</f>
        <v>0.97271268003845945</v>
      </c>
      <c r="V205" s="3">
        <f>Table2[[#This Row],[Market Value of Debt]]/(Table2[[#This Row],[Market Value of Equity]]+Table2[[#This Row],[Market Value of Debt]])</f>
        <v>2.7287319961540556E-2</v>
      </c>
      <c r="W205" s="32">
        <f>(Table2[[#This Row],[Cost of Equity (Daily Beta)]]*Table2[[#This Row],[Weight of Equity]])+(Table2[[#This Row],[Cost of Debt]]*Table2[[#This Row],[Weight of Debt]])</f>
        <v>0.10986838593653443</v>
      </c>
      <c r="X205" s="33">
        <f>(Table2[[#This Row],[Cost of Equity (Weekly Beta)]]*Table2[[#This Row],[Weight of Equity]])+(Table2[[#This Row],[Cost of Debt]]*Table2[[#This Row],[Weight of Debt]])</f>
        <v>0.10942970073673898</v>
      </c>
      <c r="Y205" s="34">
        <f>(Table2[[#This Row],[Cost of Equity (Monthly Beta)]]*Table2[[#This Row],[Weight of Equity]])+(Table2[[#This Row],[Cost of Debt]]*Table2[[#This Row],[Weight of Debt]])</f>
        <v>4.3828188295782014E-2</v>
      </c>
      <c r="Z205" t="b">
        <f>IF(Table2[[#This Row],[Sector]]="Financial Services",TRUE,FALSE)</f>
        <v>0</v>
      </c>
      <c r="AA205" t="b">
        <f>IF(Table2[[#This Row],[Market Capitalisation In(Cr)]]&gt;25000,TRUE,FALSE)</f>
        <v>0</v>
      </c>
    </row>
    <row r="206" spans="2:27" ht="14" customHeight="1">
      <c r="B206" s="37" t="s">
        <v>1551</v>
      </c>
      <c r="C206" s="38" t="str">
        <f>_xlfn.XLOOKUP(B206,stock_analysis[Stock],stock_analysis[Company_Name])</f>
        <v>Hindprakash Industries Limited</v>
      </c>
      <c r="D206" s="37" t="str">
        <f>_xlfn.XLOOKUP(B206,stock_analysis[Stock],stock_analysis[Sector])</f>
        <v>Basic Materials</v>
      </c>
      <c r="E206" s="37" t="str">
        <f>_xlfn.XLOOKUP($B206,stock_analysis[Stock],stock_analysis[Industry])</f>
        <v>Specialty Chemicals</v>
      </c>
      <c r="F206" s="2">
        <f>_xlfn.XLOOKUP($B206,stock_analysis[Stock],stock_analysis[Market_Cap_Cr])</f>
        <v>142.78996480000001</v>
      </c>
      <c r="G206" s="3">
        <f>Imputs!$C$2</f>
        <v>6.6699999999999995E-2</v>
      </c>
      <c r="H206" s="3">
        <f>Imputs!$C$3</f>
        <v>5.2299999999999999E-2</v>
      </c>
      <c r="I206" s="2">
        <f>_xlfn.XLOOKUP($B206,stock_analysis[Stock],stock_analysis[Beta_Daily])</f>
        <v>0.78837726047930556</v>
      </c>
      <c r="J206" s="2">
        <f>_xlfn.XLOOKUP($B206,stock_analysis[Stock],stock_analysis[Beta_Weekly])</f>
        <v>1.2751107590922175</v>
      </c>
      <c r="K206" s="2">
        <f>_xlfn.XLOOKUP($B206,stock_analysis[Stock],stock_analysis[Beta_Monthly])</f>
        <v>0.58975838627091026</v>
      </c>
      <c r="L206" s="3">
        <f>G206+H206*I206</f>
        <v>0.10793213072306768</v>
      </c>
      <c r="M206" s="3">
        <f>J206*H206+G206</f>
        <v>0.13338829270052296</v>
      </c>
      <c r="N206" s="3">
        <f>K206*H206+G206</f>
        <v>9.7544363601968609E-2</v>
      </c>
      <c r="O206" s="2">
        <f>_xlfn.XLOOKUP($B206,stock_analysis[Stock],stock_analysis[Interest_Coverage_Ratio])</f>
        <v>1.8719585782691637</v>
      </c>
      <c r="P206" s="3" cm="1">
        <f t="array" ref="P20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206" s="3" t="str" cm="1">
        <f t="array" ref="Q20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206" s="3">
        <f>Table2[[#This Row],[Default Spread]]+Table2[[#This Row],[Risk Free Rate]]</f>
        <v>0.1176</v>
      </c>
      <c r="S206" s="2">
        <f>_xlfn.XLOOKUP($B206,stock_analysis[Stock],stock_analysis[Market_Cap_Cr])</f>
        <v>142.78996480000001</v>
      </c>
      <c r="T206" s="2">
        <f>_xlfn.XLOOKUP($B206,stock_analysis[Stock],stock_analysis[Total_Debt_Cr])</f>
        <v>37.934300800000003</v>
      </c>
      <c r="U206" s="3">
        <f>Table2[[#This Row],[Market Value of Equity]]/(Table2[[#This Row],[Market Value of Equity]]+Table2[[#This Row],[Market Value of Debt]])</f>
        <v>0.79009846478524015</v>
      </c>
      <c r="V206" s="3">
        <f>Table2[[#This Row],[Market Value of Debt]]/(Table2[[#This Row],[Market Value of Equity]]+Table2[[#This Row],[Market Value of Debt]])</f>
        <v>0.20990153521475977</v>
      </c>
      <c r="W206" s="32">
        <f>(Table2[[#This Row],[Cost of Equity (Daily Beta)]]*Table2[[#This Row],[Weight of Equity]])+(Table2[[#This Row],[Cost of Debt]]*Table2[[#This Row],[Weight of Debt]])</f>
        <v>0.10996143132655137</v>
      </c>
      <c r="X206" s="33">
        <f>(Table2[[#This Row],[Cost of Equity (Weekly Beta)]]*Table2[[#This Row],[Weight of Equity]])+(Table2[[#This Row],[Cost of Debt]]*Table2[[#This Row],[Weight of Debt]])</f>
        <v>0.13007430582426321</v>
      </c>
      <c r="Y206" s="34">
        <f>(Table2[[#This Row],[Cost of Equity (Monthly Beta)]]*Table2[[#This Row],[Weight of Equity]])+(Table2[[#This Row],[Cost of Debt]]*Table2[[#This Row],[Weight of Debt]])</f>
        <v>0.10175407247162441</v>
      </c>
      <c r="Z206" t="b">
        <f>IF(Table2[[#This Row],[Sector]]="Financial Services",TRUE,FALSE)</f>
        <v>0</v>
      </c>
      <c r="AA206" t="b">
        <f>IF(Table2[[#This Row],[Market Capitalisation In(Cr)]]&gt;25000,TRUE,FALSE)</f>
        <v>0</v>
      </c>
    </row>
    <row r="207" spans="2:27" ht="14" customHeight="1">
      <c r="B207" s="37" t="s">
        <v>1743</v>
      </c>
      <c r="C207" s="38" t="str">
        <f>_xlfn.XLOOKUP(B207,stock_analysis[Stock],stock_analysis[Company_Name])</f>
        <v>IVP Limited</v>
      </c>
      <c r="D207" s="37" t="str">
        <f>_xlfn.XLOOKUP(B207,stock_analysis[Stock],stock_analysis[Sector])</f>
        <v>Basic Materials</v>
      </c>
      <c r="E207" s="37" t="str">
        <f>_xlfn.XLOOKUP($B207,stock_analysis[Stock],stock_analysis[Industry])</f>
        <v>Specialty Chemicals</v>
      </c>
      <c r="F207" s="2">
        <f>_xlfn.XLOOKUP($B207,stock_analysis[Stock],stock_analysis[Market_Cap_Cr])</f>
        <v>131.78728960000001</v>
      </c>
      <c r="G207" s="3">
        <f>Imputs!$C$2</f>
        <v>6.6699999999999995E-2</v>
      </c>
      <c r="H207" s="3">
        <f>Imputs!$C$3</f>
        <v>5.2299999999999999E-2</v>
      </c>
      <c r="I207" s="2">
        <f>_xlfn.XLOOKUP($B207,stock_analysis[Stock],stock_analysis[Beta_Daily])</f>
        <v>1.1118696727384465</v>
      </c>
      <c r="J207" s="2">
        <f>_xlfn.XLOOKUP($B207,stock_analysis[Stock],stock_analysis[Beta_Weekly])</f>
        <v>1.5224334462757532</v>
      </c>
      <c r="K207" s="2">
        <f>_xlfn.XLOOKUP($B207,stock_analysis[Stock],stock_analysis[Beta_Monthly])</f>
        <v>0.59178503687799033</v>
      </c>
      <c r="L207" s="3">
        <f>G207+H207*I207</f>
        <v>0.12485078388422075</v>
      </c>
      <c r="M207" s="3">
        <f>J207*H207+G207</f>
        <v>0.14632326924022188</v>
      </c>
      <c r="N207" s="3">
        <f>K207*H207+G207</f>
        <v>9.7650357428718887E-2</v>
      </c>
      <c r="O207" s="2">
        <f>_xlfn.XLOOKUP($B207,stock_analysis[Stock],stock_analysis[Interest_Coverage_Ratio])</f>
        <v>2.9589216944801029</v>
      </c>
      <c r="P207" s="3" cm="1">
        <f t="array" ref="P20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207" s="3" t="str" cm="1">
        <f t="array" ref="Q20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207" s="3">
        <f>Table2[[#This Row],[Default Spread]]+Table2[[#This Row],[Risk Free Rate]]</f>
        <v>9.4199999999999992E-2</v>
      </c>
      <c r="S207" s="2">
        <f>_xlfn.XLOOKUP($B207,stock_analysis[Stock],stock_analysis[Market_Cap_Cr])</f>
        <v>131.78728960000001</v>
      </c>
      <c r="T207" s="2">
        <f>_xlfn.XLOOKUP($B207,stock_analysis[Stock],stock_analysis[Total_Debt_Cr])</f>
        <v>99.990003200000004</v>
      </c>
      <c r="U207" s="3">
        <f>Table2[[#This Row],[Market Value of Equity]]/(Table2[[#This Row],[Market Value of Equity]]+Table2[[#This Row],[Market Value of Debt]])</f>
        <v>0.56859448140037994</v>
      </c>
      <c r="V207" s="3">
        <f>Table2[[#This Row],[Market Value of Debt]]/(Table2[[#This Row],[Market Value of Equity]]+Table2[[#This Row],[Market Value of Debt]])</f>
        <v>0.43140551859962017</v>
      </c>
      <c r="W207" s="32">
        <f>(Table2[[#This Row],[Cost of Equity (Daily Beta)]]*Table2[[#This Row],[Weight of Equity]])+(Table2[[#This Row],[Cost of Debt]]*Table2[[#This Row],[Weight of Debt]])</f>
        <v>0.11162786656716363</v>
      </c>
      <c r="X207" s="33">
        <f>(Table2[[#This Row],[Cost of Equity (Weekly Beta)]]*Table2[[#This Row],[Weight of Equity]])+(Table2[[#This Row],[Cost of Debt]]*Table2[[#This Row],[Weight of Debt]])</f>
        <v>0.12383700324253634</v>
      </c>
      <c r="Y207" s="34">
        <f>(Table2[[#This Row],[Cost of Equity (Monthly Beta)]]*Table2[[#This Row],[Weight of Equity]])+(Table2[[#This Row],[Cost of Debt]]*Table2[[#This Row],[Weight of Debt]])</f>
        <v>9.6161854192828369E-2</v>
      </c>
      <c r="Z207" t="b">
        <f>IF(Table2[[#This Row],[Sector]]="Financial Services",TRUE,FALSE)</f>
        <v>0</v>
      </c>
      <c r="AA207" t="b">
        <f>IF(Table2[[#This Row],[Market Capitalisation In(Cr)]]&gt;25000,TRUE,FALSE)</f>
        <v>0</v>
      </c>
    </row>
    <row r="208" spans="2:27" ht="14" customHeight="1">
      <c r="B208" s="37" t="s">
        <v>412</v>
      </c>
      <c r="C208" s="38" t="str">
        <f>_xlfn.XLOOKUP(B208,stock_analysis[Stock],stock_analysis[Company_Name])</f>
        <v>Atul Limited</v>
      </c>
      <c r="D208" s="37" t="str">
        <f>_xlfn.XLOOKUP(B208,stock_analysis[Stock],stock_analysis[Sector])</f>
        <v>Basic Materials</v>
      </c>
      <c r="E208" s="37" t="str">
        <f>_xlfn.XLOOKUP($B208,stock_analysis[Stock],stock_analysis[Industry])</f>
        <v>Specialty Chemicals</v>
      </c>
      <c r="F208" s="2">
        <f>_xlfn.XLOOKUP($B208,stock_analysis[Stock],stock_analysis[Market_Cap_Cr])</f>
        <v>19092.978073599999</v>
      </c>
      <c r="G208" s="3">
        <f>Imputs!$C$2</f>
        <v>6.6699999999999995E-2</v>
      </c>
      <c r="H208" s="3">
        <f>Imputs!$C$3</f>
        <v>5.2299999999999999E-2</v>
      </c>
      <c r="I208" s="2">
        <f>_xlfn.XLOOKUP($B208,stock_analysis[Stock],stock_analysis[Beta_Daily])</f>
        <v>0.87847781474950115</v>
      </c>
      <c r="J208" s="2">
        <f>_xlfn.XLOOKUP($B208,stock_analysis[Stock],stock_analysis[Beta_Weekly])</f>
        <v>1.0173242433227276</v>
      </c>
      <c r="K208" s="2">
        <f>_xlfn.XLOOKUP($B208,stock_analysis[Stock],stock_analysis[Beta_Monthly])</f>
        <v>1.1549065343724241</v>
      </c>
      <c r="L208" s="3">
        <f>G208+H208*I208</f>
        <v>0.1126443897113989</v>
      </c>
      <c r="M208" s="3">
        <f>J208*H208+G208</f>
        <v>0.11990605792577866</v>
      </c>
      <c r="N208" s="3">
        <f>K208*H208+G208</f>
        <v>0.12710161174767778</v>
      </c>
      <c r="O208" s="2">
        <f>_xlfn.XLOOKUP($B208,stock_analysis[Stock],stock_analysis[Interest_Coverage_Ratio])</f>
        <v>30.442602040816325</v>
      </c>
      <c r="P208" s="3" cm="1">
        <f t="array" ref="P20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08" s="3" t="str" cm="1">
        <f t="array" ref="Q20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08" s="3">
        <f>Table2[[#This Row],[Default Spread]]+Table2[[#This Row],[Risk Free Rate]]</f>
        <v>7.0699999999999999E-2</v>
      </c>
      <c r="S208" s="2">
        <f>_xlfn.XLOOKUP($B208,stock_analysis[Stock],stock_analysis[Market_Cap_Cr])</f>
        <v>19092.978073599999</v>
      </c>
      <c r="T208" s="2">
        <f>_xlfn.XLOOKUP($B208,stock_analysis[Stock],stock_analysis[Total_Debt_Cr])</f>
        <v>188.03000320000001</v>
      </c>
      <c r="U208" s="3">
        <f>Table2[[#This Row],[Market Value of Equity]]/(Table2[[#This Row],[Market Value of Equity]]+Table2[[#This Row],[Market Value of Debt]])</f>
        <v>0.99024791637184939</v>
      </c>
      <c r="V208" s="3">
        <f>Table2[[#This Row],[Market Value of Debt]]/(Table2[[#This Row],[Market Value of Equity]]+Table2[[#This Row],[Market Value of Debt]])</f>
        <v>9.752083628150561E-3</v>
      </c>
      <c r="W208" s="32">
        <f>(Table2[[#This Row],[Cost of Equity (Daily Beta)]]*Table2[[#This Row],[Weight of Equity]])+(Table2[[#This Row],[Cost of Debt]]*Table2[[#This Row],[Weight of Debt]])</f>
        <v>0.11223534451520159</v>
      </c>
      <c r="X208" s="33">
        <f>(Table2[[#This Row],[Cost of Equity (Weekly Beta)]]*Table2[[#This Row],[Weight of Equity]])+(Table2[[#This Row],[Cost of Debt]]*Table2[[#This Row],[Weight of Debt]])</f>
        <v>0.11942619633387484</v>
      </c>
      <c r="Y208" s="34">
        <f>(Table2[[#This Row],[Cost of Equity (Monthly Beta)]]*Table2[[#This Row],[Weight of Equity]])+(Table2[[#This Row],[Cost of Debt]]*Table2[[#This Row],[Weight of Debt]])</f>
        <v>0.12655157851315194</v>
      </c>
      <c r="Z208" t="b">
        <f>IF(Table2[[#This Row],[Sector]]="Financial Services",TRUE,FALSE)</f>
        <v>0</v>
      </c>
      <c r="AA208" t="b">
        <f>IF(Table2[[#This Row],[Market Capitalisation In(Cr)]]&gt;25000,TRUE,FALSE)</f>
        <v>0</v>
      </c>
    </row>
    <row r="209" spans="2:27" ht="14" customHeight="1">
      <c r="B209" s="37" t="s">
        <v>748</v>
      </c>
      <c r="C209" s="38" t="str">
        <f>_xlfn.XLOOKUP(B209,stock_analysis[Stock],stock_analysis[Company_Name])</f>
        <v>Chemcon Speciality Chemicals Limited</v>
      </c>
      <c r="D209" s="37" t="str">
        <f>_xlfn.XLOOKUP(B209,stock_analysis[Stock],stock_analysis[Sector])</f>
        <v>Basic Materials</v>
      </c>
      <c r="E209" s="37" t="str">
        <f>_xlfn.XLOOKUP($B209,stock_analysis[Stock],stock_analysis[Industry])</f>
        <v>Specialty Chemicals</v>
      </c>
      <c r="F209" s="2">
        <f>_xlfn.XLOOKUP($B209,stock_analysis[Stock],stock_analysis[Market_Cap_Cr])</f>
        <v>572.61112319999995</v>
      </c>
      <c r="G209" s="3">
        <f>Imputs!$C$2</f>
        <v>6.6699999999999995E-2</v>
      </c>
      <c r="H209" s="3">
        <f>Imputs!$C$3</f>
        <v>5.2299999999999999E-2</v>
      </c>
      <c r="I209" s="2">
        <f>_xlfn.XLOOKUP($B209,stock_analysis[Stock],stock_analysis[Beta_Daily])</f>
        <v>0.88264986320690197</v>
      </c>
      <c r="J209" s="2">
        <f>_xlfn.XLOOKUP($B209,stock_analysis[Stock],stock_analysis[Beta_Weekly])</f>
        <v>0.98616985170382176</v>
      </c>
      <c r="K209" s="2">
        <f>_xlfn.XLOOKUP($B209,stock_analysis[Stock],stock_analysis[Beta_Monthly])</f>
        <v>0.63880589851054659</v>
      </c>
      <c r="L209" s="3">
        <f>G209+H209*I209</f>
        <v>0.11286258784572097</v>
      </c>
      <c r="M209" s="3">
        <f>J209*H209+G209</f>
        <v>0.11827668324410986</v>
      </c>
      <c r="N209" s="3">
        <f>K209*H209+G209</f>
        <v>0.10010954849210157</v>
      </c>
      <c r="O209" s="2">
        <f>_xlfn.XLOOKUP($B209,stock_analysis[Stock],stock_analysis[Interest_Coverage_Ratio])</f>
        <v>10.610716460320679</v>
      </c>
      <c r="P209" s="3" cm="1">
        <f t="array" ref="P20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209" s="3" t="str" cm="1">
        <f t="array" ref="Q20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209" s="3">
        <f>Table2[[#This Row],[Default Spread]]+Table2[[#This Row],[Risk Free Rate]]</f>
        <v>7.22E-2</v>
      </c>
      <c r="S209" s="2">
        <f>_xlfn.XLOOKUP($B209,stock_analysis[Stock],stock_analysis[Market_Cap_Cr])</f>
        <v>572.61112319999995</v>
      </c>
      <c r="T209" s="2">
        <f>_xlfn.XLOOKUP($B209,stock_analysis[Stock],stock_analysis[Total_Debt_Cr])</f>
        <v>0.2616</v>
      </c>
      <c r="U209" s="3">
        <f>Table2[[#This Row],[Market Value of Equity]]/(Table2[[#This Row],[Market Value of Equity]]+Table2[[#This Row],[Market Value of Debt]])</f>
        <v>0.99954335406556138</v>
      </c>
      <c r="V209" s="3">
        <f>Table2[[#This Row],[Market Value of Debt]]/(Table2[[#This Row],[Market Value of Equity]]+Table2[[#This Row],[Market Value of Debt]])</f>
        <v>4.566459344385137E-4</v>
      </c>
      <c r="W209" s="32">
        <f>(Table2[[#This Row],[Cost of Equity (Daily Beta)]]*Table2[[#This Row],[Weight of Equity]])+(Table2[[#This Row],[Cost of Debt]]*Table2[[#This Row],[Weight of Debt]])</f>
        <v>0.11284401944029746</v>
      </c>
      <c r="X209" s="33">
        <f>(Table2[[#This Row],[Cost of Equity (Weekly Beta)]]*Table2[[#This Row],[Weight of Equity]])+(Table2[[#This Row],[Cost of Debt]]*Table2[[#This Row],[Weight of Debt]])</f>
        <v>0.11825564251403402</v>
      </c>
      <c r="Y209" s="34">
        <f>(Table2[[#This Row],[Cost of Equity (Monthly Beta)]]*Table2[[#This Row],[Weight of Equity]])+(Table2[[#This Row],[Cost of Debt]]*Table2[[#This Row],[Weight of Debt]])</f>
        <v>0.10009680371025063</v>
      </c>
      <c r="Z209" t="b">
        <f>IF(Table2[[#This Row],[Sector]]="Financial Services",TRUE,FALSE)</f>
        <v>0</v>
      </c>
      <c r="AA209" t="b">
        <f>IF(Table2[[#This Row],[Market Capitalisation In(Cr)]]&gt;25000,TRUE,FALSE)</f>
        <v>0</v>
      </c>
    </row>
    <row r="210" spans="2:27" ht="14" customHeight="1">
      <c r="B210" s="37" t="s">
        <v>3814</v>
      </c>
      <c r="C210" s="38" t="str">
        <f>_xlfn.XLOOKUP(B210,stock_analysis[Stock],stock_analysis[Company_Name])</f>
        <v>Vinyl Chemicals (India) Limited</v>
      </c>
      <c r="D210" s="37" t="str">
        <f>_xlfn.XLOOKUP(B210,stock_analysis[Stock],stock_analysis[Sector])</f>
        <v>Basic Materials</v>
      </c>
      <c r="E210" s="37" t="str">
        <f>_xlfn.XLOOKUP($B210,stock_analysis[Stock],stock_analysis[Industry])</f>
        <v>Specialty Chemicals</v>
      </c>
      <c r="F210" s="2">
        <f>_xlfn.XLOOKUP($B210,stock_analysis[Stock],stock_analysis[Market_Cap_Cr])</f>
        <v>373.50720000000001</v>
      </c>
      <c r="G210" s="3">
        <f>Imputs!$C$2</f>
        <v>6.6699999999999995E-2</v>
      </c>
      <c r="H210" s="3">
        <f>Imputs!$C$3</f>
        <v>5.2299999999999999E-2</v>
      </c>
      <c r="I210" s="2">
        <f>_xlfn.XLOOKUP($B210,stock_analysis[Stock],stock_analysis[Beta_Daily])</f>
        <v>0.88525574018000319</v>
      </c>
      <c r="J210" s="2">
        <f>_xlfn.XLOOKUP($B210,stock_analysis[Stock],stock_analysis[Beta_Weekly])</f>
        <v>1.4760576169517761</v>
      </c>
      <c r="K210" s="2">
        <f>_xlfn.XLOOKUP($B210,stock_analysis[Stock],stock_analysis[Beta_Monthly])</f>
        <v>2.3908011959718629</v>
      </c>
      <c r="L210" s="3">
        <f>G210+H210*I210</f>
        <v>0.11299887521141416</v>
      </c>
      <c r="M210" s="3">
        <f>J210*H210+G210</f>
        <v>0.14389781336657786</v>
      </c>
      <c r="N210" s="3">
        <f>K210*H210+G210</f>
        <v>0.1917389025493284</v>
      </c>
      <c r="O210" s="2">
        <f>_xlfn.XLOOKUP($B210,stock_analysis[Stock],stock_analysis[Interest_Coverage_Ratio])</f>
        <v>23386.615384615383</v>
      </c>
      <c r="P210" s="3" cm="1">
        <f t="array" ref="P2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10" s="3" t="str" cm="1">
        <f t="array" ref="Q2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10" s="3">
        <f>Table2[[#This Row],[Default Spread]]+Table2[[#This Row],[Risk Free Rate]]</f>
        <v>7.0699999999999999E-2</v>
      </c>
      <c r="S210" s="2">
        <f>_xlfn.XLOOKUP($B210,stock_analysis[Stock],stock_analysis[Market_Cap_Cr])</f>
        <v>373.50720000000001</v>
      </c>
      <c r="T210" s="2">
        <f>_xlfn.XLOOKUP($B210,stock_analysis[Stock],stock_analysis[Total_Debt_Cr])</f>
        <v>0.49</v>
      </c>
      <c r="U210" s="3">
        <f>Table2[[#This Row],[Market Value of Equity]]/(Table2[[#This Row],[Market Value of Equity]]+Table2[[#This Row],[Market Value of Debt]])</f>
        <v>0.99868982976343135</v>
      </c>
      <c r="V210" s="3">
        <f>Table2[[#This Row],[Market Value of Debt]]/(Table2[[#This Row],[Market Value of Equity]]+Table2[[#This Row],[Market Value of Debt]])</f>
        <v>1.3101702365686159E-3</v>
      </c>
      <c r="W210" s="32">
        <f>(Table2[[#This Row],[Cost of Equity (Daily Beta)]]*Table2[[#This Row],[Weight of Equity]])+(Table2[[#This Row],[Cost of Debt]]*Table2[[#This Row],[Weight of Debt]])</f>
        <v>0.11294345648407184</v>
      </c>
      <c r="X210" s="33">
        <f>(Table2[[#This Row],[Cost of Equity (Weekly Beta)]]*Table2[[#This Row],[Weight of Equity]])+(Table2[[#This Row],[Cost of Debt]]*Table2[[#This Row],[Weight of Debt]])</f>
        <v>0.14380191177012308</v>
      </c>
      <c r="Y210" s="34">
        <f>(Table2[[#This Row],[Cost of Equity (Monthly Beta)]]*Table2[[#This Row],[Weight of Equity]])+(Table2[[#This Row],[Cost of Debt]]*Table2[[#This Row],[Weight of Debt]])</f>
        <v>0.19158032098174135</v>
      </c>
      <c r="Z210" t="b">
        <f>IF(Table2[[#This Row],[Sector]]="Financial Services",TRUE,FALSE)</f>
        <v>0</v>
      </c>
      <c r="AA210" t="b">
        <f>IF(Table2[[#This Row],[Market Capitalisation In(Cr)]]&gt;25000,TRUE,FALSE)</f>
        <v>0</v>
      </c>
    </row>
    <row r="211" spans="2:27" ht="14" customHeight="1">
      <c r="B211" s="37" t="s">
        <v>352</v>
      </c>
      <c r="C211" s="38" t="str">
        <f>_xlfn.XLOOKUP(B211,stock_analysis[Stock],stock_analysis[Company_Name])</f>
        <v>Asahi Songwon Colors Limited</v>
      </c>
      <c r="D211" s="37" t="str">
        <f>_xlfn.XLOOKUP(B211,stock_analysis[Stock],stock_analysis[Sector])</f>
        <v>Basic Materials</v>
      </c>
      <c r="E211" s="37" t="str">
        <f>_xlfn.XLOOKUP($B211,stock_analysis[Stock],stock_analysis[Industry])</f>
        <v>Specialty Chemicals</v>
      </c>
      <c r="F211" s="2">
        <f>_xlfn.XLOOKUP($B211,stock_analysis[Stock],stock_analysis[Market_Cap_Cr])</f>
        <v>263.04583680000002</v>
      </c>
      <c r="G211" s="3">
        <f>Imputs!$C$2</f>
        <v>6.6699999999999995E-2</v>
      </c>
      <c r="H211" s="3">
        <f>Imputs!$C$3</f>
        <v>5.2299999999999999E-2</v>
      </c>
      <c r="I211" s="2">
        <f>_xlfn.XLOOKUP($B211,stock_analysis[Stock],stock_analysis[Beta_Daily])</f>
        <v>1.0780975117584504</v>
      </c>
      <c r="J211" s="2">
        <f>_xlfn.XLOOKUP($B211,stock_analysis[Stock],stock_analysis[Beta_Weekly])</f>
        <v>1.3263753173977473</v>
      </c>
      <c r="K211" s="2">
        <f>_xlfn.XLOOKUP($B211,stock_analysis[Stock],stock_analysis[Beta_Monthly])</f>
        <v>1.001314098394156</v>
      </c>
      <c r="L211" s="3">
        <f>G211+H211*I211</f>
        <v>0.12308449986496695</v>
      </c>
      <c r="M211" s="3">
        <f>J211*H211+G211</f>
        <v>0.13606942909990216</v>
      </c>
      <c r="N211" s="3">
        <f>K211*H211+G211</f>
        <v>0.11906872734601436</v>
      </c>
      <c r="O211" s="2">
        <f>_xlfn.XLOOKUP($B211,stock_analysis[Stock],stock_analysis[Interest_Coverage_Ratio])</f>
        <v>2.6129146835263195</v>
      </c>
      <c r="P211" s="3" cm="1">
        <f t="array" ref="P2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211" s="3" t="str" cm="1">
        <f t="array" ref="Q2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211" s="3">
        <f>Table2[[#This Row],[Default Spread]]+Table2[[#This Row],[Risk Free Rate]]</f>
        <v>9.4199999999999992E-2</v>
      </c>
      <c r="S211" s="2">
        <f>_xlfn.XLOOKUP($B211,stock_analysis[Stock],stock_analysis[Market_Cap_Cr])</f>
        <v>263.04583680000002</v>
      </c>
      <c r="T211" s="2">
        <f>_xlfn.XLOOKUP($B211,stock_analysis[Stock],stock_analysis[Total_Debt_Cr])</f>
        <v>140.57230079999999</v>
      </c>
      <c r="U211" s="3">
        <f>Table2[[#This Row],[Market Value of Equity]]/(Table2[[#This Row],[Market Value of Equity]]+Table2[[#This Row],[Market Value of Debt]])</f>
        <v>0.65171956434893374</v>
      </c>
      <c r="V211" s="3">
        <f>Table2[[#This Row],[Market Value of Debt]]/(Table2[[#This Row],[Market Value of Equity]]+Table2[[#This Row],[Market Value of Debt]])</f>
        <v>0.3482804356510662</v>
      </c>
      <c r="W211" s="32">
        <f>(Table2[[#This Row],[Cost of Equity (Daily Beta)]]*Table2[[#This Row],[Weight of Equity]])+(Table2[[#This Row],[Cost of Debt]]*Table2[[#This Row],[Weight of Debt]])</f>
        <v>0.11302459366843308</v>
      </c>
      <c r="X211" s="33">
        <f>(Table2[[#This Row],[Cost of Equity (Weekly Beta)]]*Table2[[#This Row],[Weight of Equity]])+(Table2[[#This Row],[Cost of Debt]]*Table2[[#This Row],[Weight of Debt]])</f>
        <v>0.12148712609252679</v>
      </c>
      <c r="Y211" s="34">
        <f>(Table2[[#This Row],[Cost of Equity (Monthly Beta)]]*Table2[[#This Row],[Weight of Equity]])+(Table2[[#This Row],[Cost of Debt]]*Table2[[#This Row],[Weight of Debt]])</f>
        <v>0.11040743615185689</v>
      </c>
      <c r="Z211" t="b">
        <f>IF(Table2[[#This Row],[Sector]]="Financial Services",TRUE,FALSE)</f>
        <v>0</v>
      </c>
      <c r="AA211" t="b">
        <f>IF(Table2[[#This Row],[Market Capitalisation In(Cr)]]&gt;25000,TRUE,FALSE)</f>
        <v>0</v>
      </c>
    </row>
    <row r="212" spans="2:27" ht="14" customHeight="1">
      <c r="B212" s="37" t="s">
        <v>3200</v>
      </c>
      <c r="C212" s="38" t="str">
        <f>_xlfn.XLOOKUP(B212,stock_analysis[Stock],stock_analysis[Company_Name])</f>
        <v>S H Kelkar and Company Limited</v>
      </c>
      <c r="D212" s="37" t="str">
        <f>_xlfn.XLOOKUP(B212,stock_analysis[Stock],stock_analysis[Sector])</f>
        <v>Basic Materials</v>
      </c>
      <c r="E212" s="37" t="str">
        <f>_xlfn.XLOOKUP($B212,stock_analysis[Stock],stock_analysis[Industry])</f>
        <v>Specialty Chemicals</v>
      </c>
      <c r="F212" s="2">
        <f>_xlfn.XLOOKUP($B212,stock_analysis[Stock],stock_analysis[Market_Cap_Cr])</f>
        <v>1863.5593727999999</v>
      </c>
      <c r="G212" s="3">
        <f>Imputs!$C$2</f>
        <v>6.6699999999999995E-2</v>
      </c>
      <c r="H212" s="3">
        <f>Imputs!$C$3</f>
        <v>5.2299999999999999E-2</v>
      </c>
      <c r="I212" s="2">
        <f>_xlfn.XLOOKUP($B212,stock_analysis[Stock],stock_analysis[Beta_Daily])</f>
        <v>1.1839375426518819</v>
      </c>
      <c r="J212" s="2">
        <f>_xlfn.XLOOKUP($B212,stock_analysis[Stock],stock_analysis[Beta_Weekly])</f>
        <v>1.604543308088991</v>
      </c>
      <c r="K212" s="2">
        <f>_xlfn.XLOOKUP($B212,stock_analysis[Stock],stock_analysis[Beta_Monthly])</f>
        <v>0.6698932501893563</v>
      </c>
      <c r="L212" s="3">
        <f>G212+H212*I212</f>
        <v>0.12861993348069342</v>
      </c>
      <c r="M212" s="3">
        <f>J212*H212+G212</f>
        <v>0.15061761501305421</v>
      </c>
      <c r="N212" s="3">
        <f>K212*H212+G212</f>
        <v>0.10173541698490332</v>
      </c>
      <c r="O212" s="2">
        <f>_xlfn.XLOOKUP($B212,stock_analysis[Stock],stock_analysis[Interest_Coverage_Ratio])</f>
        <v>3.3468928863450533</v>
      </c>
      <c r="P212" s="3" cm="1">
        <f t="array" ref="P2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212" s="3" t="str" cm="1">
        <f t="array" ref="Q2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212" s="3">
        <f>Table2[[#This Row],[Default Spread]]+Table2[[#This Row],[Risk Free Rate]]</f>
        <v>8.5099999999999995E-2</v>
      </c>
      <c r="S212" s="2">
        <f>_xlfn.XLOOKUP($B212,stock_analysis[Stock],stock_analysis[Market_Cap_Cr])</f>
        <v>1863.5593727999999</v>
      </c>
      <c r="T212" s="2">
        <f>_xlfn.XLOOKUP($B212,stock_analysis[Stock],stock_analysis[Total_Debt_Cr])</f>
        <v>889.0300416</v>
      </c>
      <c r="U212" s="3">
        <f>Table2[[#This Row],[Market Value of Equity]]/(Table2[[#This Row],[Market Value of Equity]]+Table2[[#This Row],[Market Value of Debt]])</f>
        <v>0.67702046772791658</v>
      </c>
      <c r="V212" s="3">
        <f>Table2[[#This Row],[Market Value of Debt]]/(Table2[[#This Row],[Market Value of Equity]]+Table2[[#This Row],[Market Value of Debt]])</f>
        <v>0.32297953227208342</v>
      </c>
      <c r="W212" s="32">
        <f>(Table2[[#This Row],[Cost of Equity (Daily Beta)]]*Table2[[#This Row],[Weight of Equity]])+(Table2[[#This Row],[Cost of Debt]]*Table2[[#This Row],[Weight of Debt]])</f>
        <v>0.11456388572058687</v>
      </c>
      <c r="X212" s="33">
        <f>(Table2[[#This Row],[Cost of Equity (Weekly Beta)]]*Table2[[#This Row],[Weight of Equity]])+(Table2[[#This Row],[Cost of Debt]]*Table2[[#This Row],[Weight of Debt]])</f>
        <v>0.12945676636055553</v>
      </c>
      <c r="Y212" s="34">
        <f>(Table2[[#This Row],[Cost of Equity (Monthly Beta)]]*Table2[[#This Row],[Weight of Equity]])+(Table2[[#This Row],[Cost of Debt]]*Table2[[#This Row],[Weight of Debt]])</f>
        <v>9.6362517787968172E-2</v>
      </c>
      <c r="Z212" t="b">
        <f>IF(Table2[[#This Row],[Sector]]="Financial Services",TRUE,FALSE)</f>
        <v>0</v>
      </c>
      <c r="AA212" t="b">
        <f>IF(Table2[[#This Row],[Market Capitalisation In(Cr)]]&gt;25000,TRUE,FALSE)</f>
        <v>0</v>
      </c>
    </row>
    <row r="213" spans="2:27" ht="14" customHeight="1">
      <c r="B213" s="37" t="s">
        <v>3586</v>
      </c>
      <c r="C213" s="38" t="str">
        <f>_xlfn.XLOOKUP(B213,stock_analysis[Stock],stock_analysis[Company_Name])</f>
        <v>Tinna Rubber and Infrastructure Limited</v>
      </c>
      <c r="D213" s="37" t="str">
        <f>_xlfn.XLOOKUP(B213,stock_analysis[Stock],stock_analysis[Sector])</f>
        <v>Basic Materials</v>
      </c>
      <c r="E213" s="37" t="str">
        <f>_xlfn.XLOOKUP($B213,stock_analysis[Stock],stock_analysis[Industry])</f>
        <v>Specialty Chemicals</v>
      </c>
      <c r="F213" s="2">
        <f>_xlfn.XLOOKUP($B213,stock_analysis[Stock],stock_analysis[Market_Cap_Cr])</f>
        <v>1167.3309184</v>
      </c>
      <c r="G213" s="3">
        <f>Imputs!$C$2</f>
        <v>6.6699999999999995E-2</v>
      </c>
      <c r="H213" s="3">
        <f>Imputs!$C$3</f>
        <v>5.2299999999999999E-2</v>
      </c>
      <c r="I213" s="2">
        <f>_xlfn.XLOOKUP($B213,stock_analysis[Stock],stock_analysis[Beta_Daily])</f>
        <v>0.98504631439938839</v>
      </c>
      <c r="J213" s="2">
        <f>_xlfn.XLOOKUP($B213,stock_analysis[Stock],stock_analysis[Beta_Weekly])</f>
        <v>1.5285574106646584</v>
      </c>
      <c r="K213" s="2">
        <f>_xlfn.XLOOKUP($B213,stock_analysis[Stock],stock_analysis[Beta_Monthly])</f>
        <v>1.7726429768082417</v>
      </c>
      <c r="L213" s="3">
        <f>G213+H213*I213</f>
        <v>0.118217922243088</v>
      </c>
      <c r="M213" s="3">
        <f>J213*H213+G213</f>
        <v>0.14664355257776163</v>
      </c>
      <c r="N213" s="3">
        <f>K213*H213+G213</f>
        <v>0.15940922768707105</v>
      </c>
      <c r="O213" s="2">
        <f>_xlfn.XLOOKUP($B213,stock_analysis[Stock],stock_analysis[Interest_Coverage_Ratio])</f>
        <v>7.1818217357310399</v>
      </c>
      <c r="P213" s="3" cm="1">
        <f t="array" ref="P2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213" s="3" t="str" cm="1">
        <f t="array" ref="Q2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213" s="3">
        <f>Table2[[#This Row],[Default Spread]]+Table2[[#This Row],[Risk Free Rate]]</f>
        <v>7.4499999999999997E-2</v>
      </c>
      <c r="S213" s="2">
        <f>_xlfn.XLOOKUP($B213,stock_analysis[Stock],stock_analysis[Market_Cap_Cr])</f>
        <v>1167.3309184</v>
      </c>
      <c r="T213" s="2">
        <f>_xlfn.XLOOKUP($B213,stock_analysis[Stock],stock_analysis[Total_Debt_Cr])</f>
        <v>104.50510079999999</v>
      </c>
      <c r="U213" s="3">
        <f>Table2[[#This Row],[Market Value of Equity]]/(Table2[[#This Row],[Market Value of Equity]]+Table2[[#This Row],[Market Value of Debt]])</f>
        <v>0.91783130905056853</v>
      </c>
      <c r="V213" s="3">
        <f>Table2[[#This Row],[Market Value of Debt]]/(Table2[[#This Row],[Market Value of Equity]]+Table2[[#This Row],[Market Value of Debt]])</f>
        <v>8.2168690949431467E-2</v>
      </c>
      <c r="W213" s="32">
        <f>(Table2[[#This Row],[Cost of Equity (Daily Beta)]]*Table2[[#This Row],[Weight of Equity]])+(Table2[[#This Row],[Cost of Debt]]*Table2[[#This Row],[Weight of Debt]])</f>
        <v>0.11462567780134442</v>
      </c>
      <c r="X213" s="33">
        <f>(Table2[[#This Row],[Cost of Equity (Weekly Beta)]]*Table2[[#This Row],[Weight of Equity]])+(Table2[[#This Row],[Cost of Debt]]*Table2[[#This Row],[Weight of Debt]])</f>
        <v>0.14071561130200547</v>
      </c>
      <c r="Y213" s="34">
        <f>(Table2[[#This Row],[Cost of Equity (Monthly Beta)]]*Table2[[#This Row],[Weight of Equity]])+(Table2[[#This Row],[Cost of Debt]]*Table2[[#This Row],[Weight of Debt]])</f>
        <v>0.15243234759849719</v>
      </c>
      <c r="Z213" t="b">
        <f>IF(Table2[[#This Row],[Sector]]="Financial Services",TRUE,FALSE)</f>
        <v>0</v>
      </c>
      <c r="AA213" t="b">
        <f>IF(Table2[[#This Row],[Market Capitalisation In(Cr)]]&gt;25000,TRUE,FALSE)</f>
        <v>0</v>
      </c>
    </row>
    <row r="214" spans="2:27" ht="14" customHeight="1">
      <c r="B214" s="37" t="s">
        <v>3294</v>
      </c>
      <c r="C214" s="38" t="str">
        <f>_xlfn.XLOOKUP(B214,stock_analysis[Stock],stock_analysis[Company_Name])</f>
        <v>Solar Industries India Limited</v>
      </c>
      <c r="D214" s="37" t="str">
        <f>_xlfn.XLOOKUP(B214,stock_analysis[Stock],stock_analysis[Sector])</f>
        <v>Basic Materials</v>
      </c>
      <c r="E214" s="37" t="str">
        <f>_xlfn.XLOOKUP($B214,stock_analysis[Stock],stock_analysis[Industry])</f>
        <v>Specialty Chemicals</v>
      </c>
      <c r="F214" s="2">
        <f>_xlfn.XLOOKUP($B214,stock_analysis[Stock],stock_analysis[Market_Cap_Cr])</f>
        <v>132368.8525824</v>
      </c>
      <c r="G214" s="3">
        <f>Imputs!$C$2</f>
        <v>6.6699999999999995E-2</v>
      </c>
      <c r="H214" s="3">
        <f>Imputs!$C$3</f>
        <v>5.2299999999999999E-2</v>
      </c>
      <c r="I214" s="2">
        <f>_xlfn.XLOOKUP($B214,stock_analysis[Stock],stock_analysis[Beta_Daily])</f>
        <v>0.94722051046906197</v>
      </c>
      <c r="J214" s="2">
        <f>_xlfn.XLOOKUP($B214,stock_analysis[Stock],stock_analysis[Beta_Weekly])</f>
        <v>0.90930533321601115</v>
      </c>
      <c r="K214" s="2">
        <f>_xlfn.XLOOKUP($B214,stock_analysis[Stock],stock_analysis[Beta_Monthly])</f>
        <v>0.87903055315456635</v>
      </c>
      <c r="L214" s="3">
        <f>G214+H214*I214</f>
        <v>0.11623963269753193</v>
      </c>
      <c r="M214" s="3">
        <f>J214*H214+G214</f>
        <v>0.11425666892719738</v>
      </c>
      <c r="N214" s="3">
        <f>K214*H214+G214</f>
        <v>0.11267329792998382</v>
      </c>
      <c r="O214" s="2">
        <f>_xlfn.XLOOKUP($B214,stock_analysis[Stock],stock_analysis[Interest_Coverage_Ratio])</f>
        <v>15.924806866952787</v>
      </c>
      <c r="P214" s="3" cm="1">
        <f t="array" ref="P2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14" s="3" t="str" cm="1">
        <f t="array" ref="Q2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14" s="3">
        <f>Table2[[#This Row],[Default Spread]]+Table2[[#This Row],[Risk Free Rate]]</f>
        <v>7.0699999999999999E-2</v>
      </c>
      <c r="S214" s="2">
        <f>_xlfn.XLOOKUP($B214,stock_analysis[Stock],stock_analysis[Market_Cap_Cr])</f>
        <v>132368.8525824</v>
      </c>
      <c r="T214" s="2">
        <f>_xlfn.XLOOKUP($B214,stock_analysis[Stock],stock_analysis[Total_Debt_Cr])</f>
        <v>875.59004159999995</v>
      </c>
      <c r="U214" s="3">
        <f>Table2[[#This Row],[Market Value of Equity]]/(Table2[[#This Row],[Market Value of Equity]]+Table2[[#This Row],[Market Value of Debt]])</f>
        <v>0.99342869372743148</v>
      </c>
      <c r="V214" s="3">
        <f>Table2[[#This Row],[Market Value of Debt]]/(Table2[[#This Row],[Market Value of Equity]]+Table2[[#This Row],[Market Value of Debt]])</f>
        <v>6.5713062725686142E-3</v>
      </c>
      <c r="W214" s="32">
        <f>(Table2[[#This Row],[Cost of Equity (Daily Beta)]]*Table2[[#This Row],[Weight of Equity]])+(Table2[[#This Row],[Cost of Debt]]*Table2[[#This Row],[Weight of Debt]])</f>
        <v>0.11594037782353618</v>
      </c>
      <c r="X214" s="33">
        <f>(Table2[[#This Row],[Cost of Equity (Weekly Beta)]]*Table2[[#This Row],[Weight of Equity]])+(Table2[[#This Row],[Cost of Debt]]*Table2[[#This Row],[Weight of Debt]])</f>
        <v>0.1139704447154639</v>
      </c>
      <c r="Y214" s="34">
        <f>(Table2[[#This Row],[Cost of Equity (Monthly Beta)]]*Table2[[#This Row],[Weight of Equity]])+(Table2[[#This Row],[Cost of Debt]]*Table2[[#This Row],[Weight of Debt]])</f>
        <v>0.11239747853401613</v>
      </c>
      <c r="Z214" t="b">
        <f>IF(Table2[[#This Row],[Sector]]="Financial Services",TRUE,FALSE)</f>
        <v>0</v>
      </c>
      <c r="AA214" t="b">
        <f>IF(Table2[[#This Row],[Market Capitalisation In(Cr)]]&gt;25000,TRUE,FALSE)</f>
        <v>1</v>
      </c>
    </row>
    <row r="215" spans="2:27" ht="14" customHeight="1">
      <c r="B215" s="37" t="s">
        <v>2996</v>
      </c>
      <c r="C215" s="38" t="str">
        <f>_xlfn.XLOOKUP(B215,stock_analysis[Stock],stock_analysis[Company_Name])</f>
        <v>Rubfila International Limited</v>
      </c>
      <c r="D215" s="37" t="str">
        <f>_xlfn.XLOOKUP(B215,stock_analysis[Stock],stock_analysis[Sector])</f>
        <v>Basic Materials</v>
      </c>
      <c r="E215" s="37" t="str">
        <f>_xlfn.XLOOKUP($B215,stock_analysis[Stock],stock_analysis[Industry])</f>
        <v>Specialty Chemicals</v>
      </c>
      <c r="F215" s="2">
        <f>_xlfn.XLOOKUP($B215,stock_analysis[Stock],stock_analysis[Market_Cap_Cr])</f>
        <v>351.6536064</v>
      </c>
      <c r="G215" s="3">
        <f>Imputs!$C$2</f>
        <v>6.6699999999999995E-2</v>
      </c>
      <c r="H215" s="3">
        <f>Imputs!$C$3</f>
        <v>5.2299999999999999E-2</v>
      </c>
      <c r="I215" s="2">
        <f>_xlfn.XLOOKUP($B215,stock_analysis[Stock],stock_analysis[Beta_Daily])</f>
        <v>0.95240137537685965</v>
      </c>
      <c r="J215" s="2">
        <f>_xlfn.XLOOKUP($B215,stock_analysis[Stock],stock_analysis[Beta_Weekly])</f>
        <v>1.1638949756403831</v>
      </c>
      <c r="K215" s="2">
        <f>_xlfn.XLOOKUP($B215,stock_analysis[Stock],stock_analysis[Beta_Monthly])</f>
        <v>0.80189482351370756</v>
      </c>
      <c r="L215" s="3">
        <f>G215+H215*I215</f>
        <v>0.11651059193220975</v>
      </c>
      <c r="M215" s="3">
        <f>J215*H215+G215</f>
        <v>0.12757170722599204</v>
      </c>
      <c r="N215" s="3">
        <f>K215*H215+G215</f>
        <v>0.10863909926976689</v>
      </c>
      <c r="O215" s="2">
        <f>_xlfn.XLOOKUP($B215,stock_analysis[Stock],stock_analysis[Interest_Coverage_Ratio])</f>
        <v>323.50527169505273</v>
      </c>
      <c r="P215" s="3" cm="1">
        <f t="array" ref="P2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15" s="3" t="str" cm="1">
        <f t="array" ref="Q2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15" s="3">
        <f>Table2[[#This Row],[Default Spread]]+Table2[[#This Row],[Risk Free Rate]]</f>
        <v>7.0699999999999999E-2</v>
      </c>
      <c r="S215" s="2">
        <f>_xlfn.XLOOKUP($B215,stock_analysis[Stock],stock_analysis[Market_Cap_Cr])</f>
        <v>351.6536064</v>
      </c>
      <c r="T215" s="2">
        <f>_xlfn.XLOOKUP($B215,stock_analysis[Stock],stock_analysis[Total_Debt_Cr])</f>
        <v>1.036</v>
      </c>
      <c r="U215" s="3">
        <f>Table2[[#This Row],[Market Value of Equity]]/(Table2[[#This Row],[Market Value of Equity]]+Table2[[#This Row],[Market Value of Debt]])</f>
        <v>0.99706257292191069</v>
      </c>
      <c r="V215" s="3">
        <f>Table2[[#This Row],[Market Value of Debt]]/(Table2[[#This Row],[Market Value of Equity]]+Table2[[#This Row],[Market Value of Debt]])</f>
        <v>2.937427078089251E-3</v>
      </c>
      <c r="W215" s="32">
        <f>(Table2[[#This Row],[Cost of Equity (Daily Beta)]]*Table2[[#This Row],[Weight of Equity]])+(Table2[[#This Row],[Cost of Debt]]*Table2[[#This Row],[Weight of Debt]])</f>
        <v>0.11637602665900477</v>
      </c>
      <c r="X215" s="33">
        <f>(Table2[[#This Row],[Cost of Equity (Weekly Beta)]]*Table2[[#This Row],[Weight of Equity]])+(Table2[[#This Row],[Cost of Debt]]*Table2[[#This Row],[Weight of Debt]])</f>
        <v>0.12740465073320922</v>
      </c>
      <c r="Y215" s="34">
        <f>(Table2[[#This Row],[Cost of Equity (Monthly Beta)]]*Table2[[#This Row],[Weight of Equity]])+(Table2[[#This Row],[Cost of Debt]]*Table2[[#This Row],[Weight of Debt]])</f>
        <v>0.10852765593225355</v>
      </c>
      <c r="Z215" t="b">
        <f>IF(Table2[[#This Row],[Sector]]="Financial Services",TRUE,FALSE)</f>
        <v>0</v>
      </c>
      <c r="AA215" t="b">
        <f>IF(Table2[[#This Row],[Market Capitalisation In(Cr)]]&gt;25000,TRUE,FALSE)</f>
        <v>0</v>
      </c>
    </row>
    <row r="216" spans="2:27" ht="14" customHeight="1">
      <c r="B216" s="37" t="s">
        <v>1419</v>
      </c>
      <c r="C216" s="38" t="str">
        <f>_xlfn.XLOOKUP(B216,stock_analysis[Stock],stock_analysis[Company_Name])</f>
        <v>Gulf Oil Lubricants India Limited</v>
      </c>
      <c r="D216" s="37" t="str">
        <f>_xlfn.XLOOKUP(B216,stock_analysis[Stock],stock_analysis[Sector])</f>
        <v>Basic Materials</v>
      </c>
      <c r="E216" s="37" t="str">
        <f>_xlfn.XLOOKUP($B216,stock_analysis[Stock],stock_analysis[Industry])</f>
        <v>Specialty Chemicals</v>
      </c>
      <c r="F216" s="2">
        <f>_xlfn.XLOOKUP($B216,stock_analysis[Stock],stock_analysis[Market_Cap_Cr])</f>
        <v>5025.4692352000002</v>
      </c>
      <c r="G216" s="3">
        <f>Imputs!$C$2</f>
        <v>6.6699999999999995E-2</v>
      </c>
      <c r="H216" s="3">
        <f>Imputs!$C$3</f>
        <v>5.2299999999999999E-2</v>
      </c>
      <c r="I216" s="2">
        <f>_xlfn.XLOOKUP($B216,stock_analysis[Stock],stock_analysis[Beta_Daily])</f>
        <v>1.0439828526846966</v>
      </c>
      <c r="J216" s="2">
        <f>_xlfn.XLOOKUP($B216,stock_analysis[Stock],stock_analysis[Beta_Weekly])</f>
        <v>1.3886173190602475</v>
      </c>
      <c r="K216" s="2">
        <f>_xlfn.XLOOKUP($B216,stock_analysis[Stock],stock_analysis[Beta_Monthly])</f>
        <v>0.74967087335106875</v>
      </c>
      <c r="L216" s="3">
        <f>G216+H216*I216</f>
        <v>0.12130030319540963</v>
      </c>
      <c r="M216" s="3">
        <f>J216*H216+G216</f>
        <v>0.13932468578685092</v>
      </c>
      <c r="N216" s="3">
        <f>K216*H216+G216</f>
        <v>0.10590778667626088</v>
      </c>
      <c r="O216" s="2">
        <f>_xlfn.XLOOKUP($B216,stock_analysis[Stock],stock_analysis[Interest_Coverage_Ratio])</f>
        <v>18.112018415746174</v>
      </c>
      <c r="P216" s="3" cm="1">
        <f t="array" ref="P21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16" s="3" t="str" cm="1">
        <f t="array" ref="Q21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16" s="3">
        <f>Table2[[#This Row],[Default Spread]]+Table2[[#This Row],[Risk Free Rate]]</f>
        <v>7.0699999999999999E-2</v>
      </c>
      <c r="S216" s="2">
        <f>_xlfn.XLOOKUP($B216,stock_analysis[Stock],stock_analysis[Market_Cap_Cr])</f>
        <v>5025.4692352000002</v>
      </c>
      <c r="T216" s="2">
        <f>_xlfn.XLOOKUP($B216,stock_analysis[Stock],stock_analysis[Total_Debt_Cr])</f>
        <v>507.31960320000002</v>
      </c>
      <c r="U216" s="3">
        <f>Table2[[#This Row],[Market Value of Equity]]/(Table2[[#This Row],[Market Value of Equity]]+Table2[[#This Row],[Market Value of Debt]])</f>
        <v>0.90830671149439546</v>
      </c>
      <c r="V216" s="3">
        <f>Table2[[#This Row],[Market Value of Debt]]/(Table2[[#This Row],[Market Value of Equity]]+Table2[[#This Row],[Market Value of Debt]])</f>
        <v>9.1693288505604584E-2</v>
      </c>
      <c r="W216" s="32">
        <f>(Table2[[#This Row],[Cost of Equity (Daily Beta)]]*Table2[[#This Row],[Weight of Equity]])+(Table2[[#This Row],[Cost of Debt]]*Table2[[#This Row],[Weight of Debt]])</f>
        <v>0.11666059499604188</v>
      </c>
      <c r="X216" s="33">
        <f>(Table2[[#This Row],[Cost of Equity (Weekly Beta)]]*Table2[[#This Row],[Weight of Equity]])+(Table2[[#This Row],[Cost of Debt]]*Table2[[#This Row],[Weight of Debt]])</f>
        <v>0.13303226267439075</v>
      </c>
      <c r="Y216" s="34">
        <f>(Table2[[#This Row],[Cost of Equity (Monthly Beta)]]*Table2[[#This Row],[Weight of Equity]])+(Table2[[#This Row],[Cost of Debt]]*Table2[[#This Row],[Weight of Debt]])</f>
        <v>0.10267946893491073</v>
      </c>
      <c r="Z216" t="b">
        <f>IF(Table2[[#This Row],[Sector]]="Financial Services",TRUE,FALSE)</f>
        <v>0</v>
      </c>
      <c r="AA216" t="b">
        <f>IF(Table2[[#This Row],[Market Capitalisation In(Cr)]]&gt;25000,TRUE,FALSE)</f>
        <v>0</v>
      </c>
    </row>
    <row r="217" spans="2:27" ht="14" customHeight="1">
      <c r="B217" s="37" t="s">
        <v>1846</v>
      </c>
      <c r="C217" s="38" t="str">
        <f>_xlfn.XLOOKUP(B217,stock_analysis[Stock],stock_analysis[Company_Name])</f>
        <v>Jubilant Agri and Consumer Products Limited</v>
      </c>
      <c r="D217" s="37" t="str">
        <f>_xlfn.XLOOKUP(B217,stock_analysis[Stock],stock_analysis[Sector])</f>
        <v>Basic Materials</v>
      </c>
      <c r="E217" s="37" t="str">
        <f>_xlfn.XLOOKUP($B217,stock_analysis[Stock],stock_analysis[Industry])</f>
        <v>Specialty Chemicals</v>
      </c>
      <c r="F217" s="2">
        <f>_xlfn.XLOOKUP($B217,stock_analysis[Stock],stock_analysis[Market_Cap_Cr])</f>
        <v>2753.5110144</v>
      </c>
      <c r="G217" s="3">
        <f>Imputs!$C$2</f>
        <v>6.6699999999999995E-2</v>
      </c>
      <c r="H217" s="3">
        <f>Imputs!$C$3</f>
        <v>5.2299999999999999E-2</v>
      </c>
      <c r="I217" s="2">
        <f>_xlfn.XLOOKUP($B217,stock_analysis[Stock],stock_analysis[Beta_Daily])</f>
        <v>0.99198329796760243</v>
      </c>
      <c r="J217" s="2">
        <f>_xlfn.XLOOKUP($B217,stock_analysis[Stock],stock_analysis[Beta_Weekly])</f>
        <v>1.0942755594515476</v>
      </c>
      <c r="K217" s="2">
        <f>_xlfn.XLOOKUP($B217,stock_analysis[Stock],stock_analysis[Beta_Monthly])</f>
        <v>-0.36736719075158869</v>
      </c>
      <c r="L217" s="3">
        <f>G217+H217*I217</f>
        <v>0.1185807264837056</v>
      </c>
      <c r="M217" s="3">
        <f>J217*H217+G217</f>
        <v>0.12393061175931594</v>
      </c>
      <c r="N217" s="3">
        <f>K217*H217+G217</f>
        <v>4.748669592369191E-2</v>
      </c>
      <c r="O217" s="2">
        <f>_xlfn.XLOOKUP($B217,stock_analysis[Stock],stock_analysis[Interest_Coverage_Ratio])</f>
        <v>10.781483325037332</v>
      </c>
      <c r="P217" s="3" cm="1">
        <f t="array" ref="P21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217" s="3" t="str" cm="1">
        <f t="array" ref="Q21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217" s="3">
        <f>Table2[[#This Row],[Default Spread]]+Table2[[#This Row],[Risk Free Rate]]</f>
        <v>7.22E-2</v>
      </c>
      <c r="S217" s="2">
        <f>_xlfn.XLOOKUP($B217,stock_analysis[Stock],stock_analysis[Market_Cap_Cr])</f>
        <v>2753.5110144</v>
      </c>
      <c r="T217" s="2">
        <f>_xlfn.XLOOKUP($B217,stock_analysis[Stock],stock_analysis[Total_Debt_Cr])</f>
        <v>41.41</v>
      </c>
      <c r="U217" s="3">
        <f>Table2[[#This Row],[Market Value of Equity]]/(Table2[[#This Row],[Market Value of Equity]]+Table2[[#This Row],[Market Value of Debt]])</f>
        <v>0.98518383890398076</v>
      </c>
      <c r="V217" s="3">
        <f>Table2[[#This Row],[Market Value of Debt]]/(Table2[[#This Row],[Market Value of Equity]]+Table2[[#This Row],[Market Value of Debt]])</f>
        <v>1.4816161096019272E-2</v>
      </c>
      <c r="W217" s="32">
        <f>(Table2[[#This Row],[Cost of Equity (Daily Beta)]]*Table2[[#This Row],[Weight of Equity]])+(Table2[[#This Row],[Cost of Debt]]*Table2[[#This Row],[Weight of Debt]])</f>
        <v>0.11789354216837261</v>
      </c>
      <c r="X217" s="33">
        <f>(Table2[[#This Row],[Cost of Equity (Weekly Beta)]]*Table2[[#This Row],[Weight of Equity]])+(Table2[[#This Row],[Cost of Debt]]*Table2[[#This Row],[Weight of Debt]])</f>
        <v>0.12316416268189428</v>
      </c>
      <c r="Y217" s="34">
        <f>(Table2[[#This Row],[Cost of Equity (Monthly Beta)]]*Table2[[#This Row],[Weight of Equity]])+(Table2[[#This Row],[Cost of Debt]]*Table2[[#This Row],[Weight of Debt]])</f>
        <v>4.7852852218101406E-2</v>
      </c>
      <c r="Z217" t="b">
        <f>IF(Table2[[#This Row],[Sector]]="Financial Services",TRUE,FALSE)</f>
        <v>0</v>
      </c>
      <c r="AA217" t="b">
        <f>IF(Table2[[#This Row],[Market Capitalisation In(Cr)]]&gt;25000,TRUE,FALSE)</f>
        <v>0</v>
      </c>
    </row>
    <row r="218" spans="2:27" ht="14" customHeight="1">
      <c r="B218" s="37" t="s">
        <v>3514</v>
      </c>
      <c r="C218" s="38" t="str">
        <f>_xlfn.XLOOKUP(B218,stock_analysis[Stock],stock_analysis[Company_Name])</f>
        <v>Tatva Chintan Pharma Chem Limited</v>
      </c>
      <c r="D218" s="37" t="str">
        <f>_xlfn.XLOOKUP(B218,stock_analysis[Stock],stock_analysis[Sector])</f>
        <v>Basic Materials</v>
      </c>
      <c r="E218" s="37" t="str">
        <f>_xlfn.XLOOKUP($B218,stock_analysis[Stock],stock_analysis[Industry])</f>
        <v>Specialty Chemicals</v>
      </c>
      <c r="F218" s="2">
        <f>_xlfn.XLOOKUP($B218,stock_analysis[Stock],stock_analysis[Market_Cap_Cr])</f>
        <v>2629.8497023999998</v>
      </c>
      <c r="G218" s="3">
        <f>Imputs!$C$2</f>
        <v>6.6699999999999995E-2</v>
      </c>
      <c r="H218" s="3">
        <f>Imputs!$C$3</f>
        <v>5.2299999999999999E-2</v>
      </c>
      <c r="I218" s="2">
        <f>_xlfn.XLOOKUP($B218,stock_analysis[Stock],stock_analysis[Beta_Daily])</f>
        <v>1.007709573240394</v>
      </c>
      <c r="J218" s="2">
        <f>_xlfn.XLOOKUP($B218,stock_analysis[Stock],stock_analysis[Beta_Weekly])</f>
        <v>1.2666275126952486</v>
      </c>
      <c r="K218" s="2">
        <f>_xlfn.XLOOKUP($B218,stock_analysis[Stock],stock_analysis[Beta_Monthly])</f>
        <v>1.0399344745813983</v>
      </c>
      <c r="L218" s="3">
        <f>G218+H218*I218</f>
        <v>0.1194032106804726</v>
      </c>
      <c r="M218" s="3">
        <f>J218*H218+G218</f>
        <v>0.1329446189139615</v>
      </c>
      <c r="N218" s="3">
        <f>K218*H218+G218</f>
        <v>0.12108857302060713</v>
      </c>
      <c r="O218" s="2">
        <f>_xlfn.XLOOKUP($B218,stock_analysis[Stock],stock_analysis[Interest_Coverage_Ratio])</f>
        <v>9.4587053571428577</v>
      </c>
      <c r="P218" s="3" cm="1">
        <f t="array" ref="P21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218" s="3" t="str" cm="1">
        <f t="array" ref="Q21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218" s="3">
        <f>Table2[[#This Row],[Default Spread]]+Table2[[#This Row],[Risk Free Rate]]</f>
        <v>7.3700000000000002E-2</v>
      </c>
      <c r="S218" s="2">
        <f>_xlfn.XLOOKUP($B218,stock_analysis[Stock],stock_analysis[Market_Cap_Cr])</f>
        <v>2629.8497023999998</v>
      </c>
      <c r="T218" s="2">
        <f>_xlfn.XLOOKUP($B218,stock_analysis[Stock],stock_analysis[Total_Debt_Cr])</f>
        <v>83.012998400000001</v>
      </c>
      <c r="U218" s="3">
        <f>Table2[[#This Row],[Market Value of Equity]]/(Table2[[#This Row],[Market Value of Equity]]+Table2[[#This Row],[Market Value of Debt]])</f>
        <v>0.96940022125870207</v>
      </c>
      <c r="V218" s="3">
        <f>Table2[[#This Row],[Market Value of Debt]]/(Table2[[#This Row],[Market Value of Equity]]+Table2[[#This Row],[Market Value of Debt]])</f>
        <v>3.0599778741297958E-2</v>
      </c>
      <c r="W218" s="32">
        <f>(Table2[[#This Row],[Cost of Equity (Daily Beta)]]*Table2[[#This Row],[Weight of Equity]])+(Table2[[#This Row],[Cost of Debt]]*Table2[[#This Row],[Weight of Debt]])</f>
        <v>0.11800470254588322</v>
      </c>
      <c r="X218" s="33">
        <f>(Table2[[#This Row],[Cost of Equity (Weekly Beta)]]*Table2[[#This Row],[Weight of Equity]])+(Table2[[#This Row],[Cost of Debt]]*Table2[[#This Row],[Weight of Debt]])</f>
        <v>0.13113174668358177</v>
      </c>
      <c r="Y218" s="34">
        <f>(Table2[[#This Row],[Cost of Equity (Monthly Beta)]]*Table2[[#This Row],[Weight of Equity]])+(Table2[[#This Row],[Cost of Debt]]*Table2[[#This Row],[Weight of Debt]])</f>
        <v>0.11963849317131071</v>
      </c>
      <c r="Z218" t="b">
        <f>IF(Table2[[#This Row],[Sector]]="Financial Services",TRUE,FALSE)</f>
        <v>0</v>
      </c>
      <c r="AA218" t="b">
        <f>IF(Table2[[#This Row],[Market Capitalisation In(Cr)]]&gt;25000,TRUE,FALSE)</f>
        <v>0</v>
      </c>
    </row>
    <row r="219" spans="2:27" ht="14" customHeight="1">
      <c r="B219" s="37" t="s">
        <v>3212</v>
      </c>
      <c r="C219" s="38" t="str">
        <f>_xlfn.XLOOKUP(B219,stock_analysis[Stock],stock_analysis[Company_Name])</f>
        <v>Shree Pushkar Chemicals &amp; Fertilisers Limited</v>
      </c>
      <c r="D219" s="37" t="str">
        <f>_xlfn.XLOOKUP(B219,stock_analysis[Stock],stock_analysis[Sector])</f>
        <v>Basic Materials</v>
      </c>
      <c r="E219" s="37" t="str">
        <f>_xlfn.XLOOKUP($B219,stock_analysis[Stock],stock_analysis[Industry])</f>
        <v>Specialty Chemicals</v>
      </c>
      <c r="F219" s="2">
        <f>_xlfn.XLOOKUP($B219,stock_analysis[Stock],stock_analysis[Market_Cap_Cr])</f>
        <v>973.65503999999999</v>
      </c>
      <c r="G219" s="3">
        <f>Imputs!$C$2</f>
        <v>6.6699999999999995E-2</v>
      </c>
      <c r="H219" s="3">
        <f>Imputs!$C$3</f>
        <v>5.2299999999999999E-2</v>
      </c>
      <c r="I219" s="2">
        <f>_xlfn.XLOOKUP($B219,stock_analysis[Stock],stock_analysis[Beta_Daily])</f>
        <v>1.1294280111287209</v>
      </c>
      <c r="J219" s="2">
        <f>_xlfn.XLOOKUP($B219,stock_analysis[Stock],stock_analysis[Beta_Weekly])</f>
        <v>1.410901931939007</v>
      </c>
      <c r="K219" s="2">
        <f>_xlfn.XLOOKUP($B219,stock_analysis[Stock],stock_analysis[Beta_Monthly])</f>
        <v>1.0098721215327546</v>
      </c>
      <c r="L219" s="3">
        <f>G219+H219*I219</f>
        <v>0.1257690849820321</v>
      </c>
      <c r="M219" s="3">
        <f>J219*H219+G219</f>
        <v>0.14049017104041006</v>
      </c>
      <c r="N219" s="3">
        <f>K219*H219+G219</f>
        <v>0.11951631195616305</v>
      </c>
      <c r="O219" s="2">
        <f>_xlfn.XLOOKUP($B219,stock_analysis[Stock],stock_analysis[Interest_Coverage_Ratio])</f>
        <v>74.001360971524292</v>
      </c>
      <c r="P219" s="3" cm="1">
        <f t="array" ref="P21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19" s="3" t="str" cm="1">
        <f t="array" ref="Q21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19" s="3">
        <f>Table2[[#This Row],[Default Spread]]+Table2[[#This Row],[Risk Free Rate]]</f>
        <v>7.0699999999999999E-2</v>
      </c>
      <c r="S219" s="2">
        <f>_xlfn.XLOOKUP($B219,stock_analysis[Stock],stock_analysis[Market_Cap_Cr])</f>
        <v>973.65503999999999</v>
      </c>
      <c r="T219" s="2">
        <f>_xlfn.XLOOKUP($B219,stock_analysis[Stock],stock_analysis[Total_Debt_Cr])</f>
        <v>154.7149952</v>
      </c>
      <c r="U219" s="3">
        <f>Table2[[#This Row],[Market Value of Equity]]/(Table2[[#This Row],[Market Value of Equity]]+Table2[[#This Row],[Market Value of Debt]])</f>
        <v>0.86288629583062493</v>
      </c>
      <c r="V219" s="3">
        <f>Table2[[#This Row],[Market Value of Debt]]/(Table2[[#This Row],[Market Value of Equity]]+Table2[[#This Row],[Market Value of Debt]])</f>
        <v>0.13711370416937493</v>
      </c>
      <c r="W219" s="32">
        <f>(Table2[[#This Row],[Cost of Equity (Daily Beta)]]*Table2[[#This Row],[Weight of Equity]])+(Table2[[#This Row],[Cost of Debt]]*Table2[[#This Row],[Weight of Debt]])</f>
        <v>0.11821835875492756</v>
      </c>
      <c r="X219" s="33">
        <f>(Table2[[#This Row],[Cost of Equity (Weekly Beta)]]*Table2[[#This Row],[Weight of Equity]])+(Table2[[#This Row],[Cost of Debt]]*Table2[[#This Row],[Weight of Debt]])</f>
        <v>0.1309209821744452</v>
      </c>
      <c r="Y219" s="34">
        <f>(Table2[[#This Row],[Cost of Equity (Monthly Beta)]]*Table2[[#This Row],[Weight of Equity]])+(Table2[[#This Row],[Cost of Debt]]*Table2[[#This Row],[Weight of Debt]])</f>
        <v>0.11282292659996578</v>
      </c>
      <c r="Z219" t="b">
        <f>IF(Table2[[#This Row],[Sector]]="Financial Services",TRUE,FALSE)</f>
        <v>0</v>
      </c>
      <c r="AA219" t="b">
        <f>IF(Table2[[#This Row],[Market Capitalisation In(Cr)]]&gt;25000,TRUE,FALSE)</f>
        <v>0</v>
      </c>
    </row>
    <row r="220" spans="2:27" ht="14" customHeight="1">
      <c r="B220" s="37" t="s">
        <v>3256</v>
      </c>
      <c r="C220" s="38" t="str">
        <f>_xlfn.XLOOKUP(B220,stock_analysis[Stock],stock_analysis[Company_Name])</f>
        <v>Sirca Paints India Limited</v>
      </c>
      <c r="D220" s="37" t="str">
        <f>_xlfn.XLOOKUP(B220,stock_analysis[Stock],stock_analysis[Sector])</f>
        <v>Basic Materials</v>
      </c>
      <c r="E220" s="37" t="str">
        <f>_xlfn.XLOOKUP($B220,stock_analysis[Stock],stock_analysis[Industry])</f>
        <v>Specialty Chemicals</v>
      </c>
      <c r="F220" s="2">
        <f>_xlfn.XLOOKUP($B220,stock_analysis[Stock],stock_analysis[Market_Cap_Cr])</f>
        <v>2573.0797567999998</v>
      </c>
      <c r="G220" s="3">
        <f>Imputs!$C$2</f>
        <v>6.6699999999999995E-2</v>
      </c>
      <c r="H220" s="3">
        <f>Imputs!$C$3</f>
        <v>5.2299999999999999E-2</v>
      </c>
      <c r="I220" s="2">
        <f>_xlfn.XLOOKUP($B220,stock_analysis[Stock],stock_analysis[Beta_Daily])</f>
        <v>1.0163351208991029</v>
      </c>
      <c r="J220" s="2">
        <f>_xlfn.XLOOKUP($B220,stock_analysis[Stock],stock_analysis[Beta_Weekly])</f>
        <v>0.99334341620408562</v>
      </c>
      <c r="K220" s="2">
        <f>_xlfn.XLOOKUP($B220,stock_analysis[Stock],stock_analysis[Beta_Monthly])</f>
        <v>0.63378308531320959</v>
      </c>
      <c r="L220" s="3">
        <f>G220+H220*I220</f>
        <v>0.11985432682302308</v>
      </c>
      <c r="M220" s="3">
        <f>J220*H220+G220</f>
        <v>0.11865186066747367</v>
      </c>
      <c r="N220" s="3">
        <f>K220*H220+G220</f>
        <v>9.9846855361880857E-2</v>
      </c>
      <c r="O220" s="2">
        <f>_xlfn.XLOOKUP($B220,stock_analysis[Stock],stock_analysis[Interest_Coverage_Ratio])</f>
        <v>432.61502966381016</v>
      </c>
      <c r="P220" s="3" cm="1">
        <f t="array" ref="P22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20" s="3" t="str" cm="1">
        <f t="array" ref="Q22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20" s="3">
        <f>Table2[[#This Row],[Default Spread]]+Table2[[#This Row],[Risk Free Rate]]</f>
        <v>7.0699999999999999E-2</v>
      </c>
      <c r="S220" s="2">
        <f>_xlfn.XLOOKUP($B220,stock_analysis[Stock],stock_analysis[Market_Cap_Cr])</f>
        <v>2573.0797567999998</v>
      </c>
      <c r="T220" s="2">
        <f>_xlfn.XLOOKUP($B220,stock_analysis[Stock],stock_analysis[Total_Debt_Cr])</f>
        <v>45.224800000000002</v>
      </c>
      <c r="U220" s="3">
        <f>Table2[[#This Row],[Market Value of Equity]]/(Table2[[#This Row],[Market Value of Equity]]+Table2[[#This Row],[Market Value of Debt]])</f>
        <v>0.98272744861458283</v>
      </c>
      <c r="V220" s="3">
        <f>Table2[[#This Row],[Market Value of Debt]]/(Table2[[#This Row],[Market Value of Equity]]+Table2[[#This Row],[Market Value of Debt]])</f>
        <v>1.7272551385417199E-2</v>
      </c>
      <c r="W220" s="32">
        <f>(Table2[[#This Row],[Cost of Equity (Daily Beta)]]*Table2[[#This Row],[Weight of Equity]])+(Table2[[#This Row],[Cost of Debt]]*Table2[[#This Row],[Weight of Debt]])</f>
        <v>0.11900530618715682</v>
      </c>
      <c r="X220" s="33">
        <f>(Table2[[#This Row],[Cost of Equity (Weekly Beta)]]*Table2[[#This Row],[Weight of Equity]])+(Table2[[#This Row],[Cost of Debt]]*Table2[[#This Row],[Weight of Debt]])</f>
        <v>0.11782360969006837</v>
      </c>
      <c r="Y220" s="34">
        <f>(Table2[[#This Row],[Cost of Equity (Monthly Beta)]]*Table2[[#This Row],[Weight of Equity]])+(Table2[[#This Row],[Cost of Debt]]*Table2[[#This Row],[Weight of Debt]])</f>
        <v>9.9343414804919455E-2</v>
      </c>
      <c r="Z220" t="b">
        <f>IF(Table2[[#This Row],[Sector]]="Financial Services",TRUE,FALSE)</f>
        <v>0</v>
      </c>
      <c r="AA220" t="b">
        <f>IF(Table2[[#This Row],[Market Capitalisation In(Cr)]]&gt;25000,TRUE,FALSE)</f>
        <v>0</v>
      </c>
    </row>
    <row r="221" spans="2:27" ht="14" customHeight="1">
      <c r="B221" s="37" t="s">
        <v>1177</v>
      </c>
      <c r="C221" s="38" t="str">
        <f>_xlfn.XLOOKUP(B221,stock_analysis[Stock],stock_analysis[Company_Name])</f>
        <v>Fine Organic Industries Limited</v>
      </c>
      <c r="D221" s="37" t="str">
        <f>_xlfn.XLOOKUP(B221,stock_analysis[Stock],stock_analysis[Sector])</f>
        <v>Basic Materials</v>
      </c>
      <c r="E221" s="37" t="str">
        <f>_xlfn.XLOOKUP($B221,stock_analysis[Stock],stock_analysis[Industry])</f>
        <v>Specialty Chemicals</v>
      </c>
      <c r="F221" s="2">
        <f>_xlfn.XLOOKUP($B221,stock_analysis[Stock],stock_analysis[Market_Cap_Cr])</f>
        <v>13267.185664000001</v>
      </c>
      <c r="G221" s="3">
        <f>Imputs!$C$2</f>
        <v>6.6699999999999995E-2</v>
      </c>
      <c r="H221" s="3">
        <f>Imputs!$C$3</f>
        <v>5.2299999999999999E-2</v>
      </c>
      <c r="I221" s="2">
        <f>_xlfn.XLOOKUP($B221,stock_analysis[Stock],stock_analysis[Beta_Daily])</f>
        <v>1.0032202239465722</v>
      </c>
      <c r="J221" s="2">
        <f>_xlfn.XLOOKUP($B221,stock_analysis[Stock],stock_analysis[Beta_Weekly])</f>
        <v>1.1205487590024232</v>
      </c>
      <c r="K221" s="2">
        <f>_xlfn.XLOOKUP($B221,stock_analysis[Stock],stock_analysis[Beta_Monthly])</f>
        <v>0.65556685500158729</v>
      </c>
      <c r="L221" s="3">
        <f>G221+H221*I221</f>
        <v>0.11916841771240572</v>
      </c>
      <c r="M221" s="3">
        <f>J221*H221+G221</f>
        <v>0.12530470009582673</v>
      </c>
      <c r="N221" s="3">
        <f>K221*H221+G221</f>
        <v>0.10098614651658301</v>
      </c>
      <c r="O221" s="2">
        <f>_xlfn.XLOOKUP($B221,stock_analysis[Stock],stock_analysis[Interest_Coverage_Ratio])</f>
        <v>2069.3941877794337</v>
      </c>
      <c r="P221" s="3" cm="1">
        <f t="array" ref="P22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21" s="3" t="str" cm="1">
        <f t="array" ref="Q22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21" s="3">
        <f>Table2[[#This Row],[Default Spread]]+Table2[[#This Row],[Risk Free Rate]]</f>
        <v>7.0699999999999999E-2</v>
      </c>
      <c r="S221" s="2">
        <f>_xlfn.XLOOKUP($B221,stock_analysis[Stock],stock_analysis[Market_Cap_Cr])</f>
        <v>13267.185664000001</v>
      </c>
      <c r="T221" s="2">
        <f>_xlfn.XLOOKUP($B221,stock_analysis[Stock],stock_analysis[Total_Debt_Cr])</f>
        <v>16.369399999999999</v>
      </c>
      <c r="U221" s="3">
        <f>Table2[[#This Row],[Market Value of Equity]]/(Table2[[#This Row],[Market Value of Equity]]+Table2[[#This Row],[Market Value of Debt]])</f>
        <v>0.99876769434679702</v>
      </c>
      <c r="V221" s="3">
        <f>Table2[[#This Row],[Market Value of Debt]]/(Table2[[#This Row],[Market Value of Equity]]+Table2[[#This Row],[Market Value of Debt]])</f>
        <v>1.2323056532029593E-3</v>
      </c>
      <c r="W221" s="32">
        <f>(Table2[[#This Row],[Cost of Equity (Daily Beta)]]*Table2[[#This Row],[Weight of Equity]])+(Table2[[#This Row],[Cost of Debt]]*Table2[[#This Row],[Weight of Debt]])</f>
        <v>0.1191086898072569</v>
      </c>
      <c r="X221" s="33">
        <f>(Table2[[#This Row],[Cost of Equity (Weekly Beta)]]*Table2[[#This Row],[Weight of Equity]])+(Table2[[#This Row],[Cost of Debt]]*Table2[[#This Row],[Weight of Debt]])</f>
        <v>0.12523741041520717</v>
      </c>
      <c r="Y221" s="34">
        <f>(Table2[[#This Row],[Cost of Equity (Monthly Beta)]]*Table2[[#This Row],[Weight of Equity]])+(Table2[[#This Row],[Cost of Debt]]*Table2[[#This Row],[Weight of Debt]])</f>
        <v>0.10094882472701688</v>
      </c>
      <c r="Z221" t="b">
        <f>IF(Table2[[#This Row],[Sector]]="Financial Services",TRUE,FALSE)</f>
        <v>0</v>
      </c>
      <c r="AA221" t="b">
        <f>IF(Table2[[#This Row],[Market Capitalisation In(Cr)]]&gt;25000,TRUE,FALSE)</f>
        <v>0</v>
      </c>
    </row>
    <row r="222" spans="2:27" ht="14" customHeight="1">
      <c r="B222" s="37" t="s">
        <v>2654</v>
      </c>
      <c r="C222" s="38" t="str">
        <f>_xlfn.XLOOKUP(B222,stock_analysis[Stock],stock_analysis[Company_Name])</f>
        <v>PCBL Chemical Limited</v>
      </c>
      <c r="D222" s="37" t="str">
        <f>_xlfn.XLOOKUP(B222,stock_analysis[Stock],stock_analysis[Sector])</f>
        <v>Basic Materials</v>
      </c>
      <c r="E222" s="37" t="str">
        <f>_xlfn.XLOOKUP($B222,stock_analysis[Stock],stock_analysis[Industry])</f>
        <v>Specialty Chemicals</v>
      </c>
      <c r="F222" s="2">
        <f>_xlfn.XLOOKUP($B222,stock_analysis[Stock],stock_analysis[Market_Cap_Cr])</f>
        <v>10942.195302399999</v>
      </c>
      <c r="G222" s="3">
        <f>Imputs!$C$2</f>
        <v>6.6699999999999995E-2</v>
      </c>
      <c r="H222" s="3">
        <f>Imputs!$C$3</f>
        <v>5.2299999999999999E-2</v>
      </c>
      <c r="I222" s="2">
        <f>_xlfn.XLOOKUP($B222,stock_analysis[Stock],stock_analysis[Beta_Daily])</f>
        <v>1.2379922218295438</v>
      </c>
      <c r="J222" s="2">
        <f>_xlfn.XLOOKUP($B222,stock_analysis[Stock],stock_analysis[Beta_Weekly])</f>
        <v>1.7550533102244219</v>
      </c>
      <c r="K222" s="2">
        <f>_xlfn.XLOOKUP($B222,stock_analysis[Stock],stock_analysis[Beta_Monthly])</f>
        <v>1.5190748371043512</v>
      </c>
      <c r="L222" s="3">
        <f>G222+H222*I222</f>
        <v>0.13144699320168513</v>
      </c>
      <c r="M222" s="3">
        <f>J222*H222+G222</f>
        <v>0.15848928812473725</v>
      </c>
      <c r="N222" s="3">
        <f>K222*H222+G222</f>
        <v>0.14614761398055756</v>
      </c>
      <c r="O222" s="2">
        <f>_xlfn.XLOOKUP($B222,stock_analysis[Stock],stock_analysis[Interest_Coverage_Ratio])</f>
        <v>2.2765966860606599</v>
      </c>
      <c r="P222" s="3" cm="1">
        <f t="array" ref="P22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222" s="3" t="str" cm="1">
        <f t="array" ref="Q22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222" s="3">
        <f>Table2[[#This Row],[Default Spread]]+Table2[[#This Row],[Risk Free Rate]]</f>
        <v>9.8799999999999999E-2</v>
      </c>
      <c r="S222" s="2">
        <f>_xlfn.XLOOKUP($B222,stock_analysis[Stock],stock_analysis[Market_Cap_Cr])</f>
        <v>10942.195302399999</v>
      </c>
      <c r="T222" s="2">
        <f>_xlfn.XLOOKUP($B222,stock_analysis[Stock],stock_analysis[Total_Debt_Cr])</f>
        <v>5252.3900928000003</v>
      </c>
      <c r="U222" s="3">
        <f>Table2[[#This Row],[Market Value of Equity]]/(Table2[[#This Row],[Market Value of Equity]]+Table2[[#This Row],[Market Value of Debt]])</f>
        <v>0.67566998693546154</v>
      </c>
      <c r="V222" s="3">
        <f>Table2[[#This Row],[Market Value of Debt]]/(Table2[[#This Row],[Market Value of Equity]]+Table2[[#This Row],[Market Value of Debt]])</f>
        <v>0.32433001306453851</v>
      </c>
      <c r="W222" s="32">
        <f>(Table2[[#This Row],[Cost of Equity (Daily Beta)]]*Table2[[#This Row],[Weight of Equity]])+(Table2[[#This Row],[Cost of Debt]]*Table2[[#This Row],[Weight of Debt]])</f>
        <v>0.1208585934700647</v>
      </c>
      <c r="X222" s="33">
        <f>(Table2[[#This Row],[Cost of Equity (Weekly Beta)]]*Table2[[#This Row],[Weight of Equity]])+(Table2[[#This Row],[Cost of Debt]]*Table2[[#This Row],[Weight of Debt]])</f>
        <v>0.13913026052742822</v>
      </c>
      <c r="Y222" s="34">
        <f>(Table2[[#This Row],[Cost of Equity (Monthly Beta)]]*Table2[[#This Row],[Weight of Equity]])+(Table2[[#This Row],[Cost of Debt]]*Table2[[#This Row],[Weight of Debt]])</f>
        <v>0.1307913617196686</v>
      </c>
      <c r="Z222" t="b">
        <f>IF(Table2[[#This Row],[Sector]]="Financial Services",TRUE,FALSE)</f>
        <v>0</v>
      </c>
      <c r="AA222" t="b">
        <f>IF(Table2[[#This Row],[Market Capitalisation In(Cr)]]&gt;25000,TRUE,FALSE)</f>
        <v>0</v>
      </c>
    </row>
    <row r="223" spans="2:27" ht="14" customHeight="1">
      <c r="B223" s="37" t="s">
        <v>1850</v>
      </c>
      <c r="C223" s="38" t="str">
        <f>_xlfn.XLOOKUP(B223,stock_analysis[Stock],stock_analysis[Company_Name])</f>
        <v>Jubilant Ingrevia Limited</v>
      </c>
      <c r="D223" s="37" t="str">
        <f>_xlfn.XLOOKUP(B223,stock_analysis[Stock],stock_analysis[Sector])</f>
        <v>Basic Materials</v>
      </c>
      <c r="E223" s="37" t="str">
        <f>_xlfn.XLOOKUP($B223,stock_analysis[Stock],stock_analysis[Industry])</f>
        <v>Specialty Chemicals</v>
      </c>
      <c r="F223" s="2">
        <f>_xlfn.XLOOKUP($B223,stock_analysis[Stock],stock_analysis[Market_Cap_Cr])</f>
        <v>8850.2329344000009</v>
      </c>
      <c r="G223" s="3">
        <f>Imputs!$C$2</f>
        <v>6.6699999999999995E-2</v>
      </c>
      <c r="H223" s="3">
        <f>Imputs!$C$3</f>
        <v>5.2299999999999999E-2</v>
      </c>
      <c r="I223" s="2">
        <f>_xlfn.XLOOKUP($B223,stock_analysis[Stock],stock_analysis[Beta_Daily])</f>
        <v>1.1243507305709419</v>
      </c>
      <c r="J223" s="2">
        <f>_xlfn.XLOOKUP($B223,stock_analysis[Stock],stock_analysis[Beta_Weekly])</f>
        <v>1.0563758837117658</v>
      </c>
      <c r="K223" s="2">
        <f>_xlfn.XLOOKUP($B223,stock_analysis[Stock],stock_analysis[Beta_Monthly])</f>
        <v>1.4068977956653972</v>
      </c>
      <c r="L223" s="3">
        <f>G223+H223*I223</f>
        <v>0.12550354320886026</v>
      </c>
      <c r="M223" s="3">
        <f>J223*H223+G223</f>
        <v>0.12194845871812535</v>
      </c>
      <c r="N223" s="3">
        <f>K223*H223+G223</f>
        <v>0.14028075471330026</v>
      </c>
      <c r="O223" s="2">
        <f>_xlfn.XLOOKUP($B223,stock_analysis[Stock],stock_analysis[Interest_Coverage_Ratio])</f>
        <v>7.2632375189107412</v>
      </c>
      <c r="P223" s="3" cm="1">
        <f t="array" ref="P22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223" s="3" t="str" cm="1">
        <f t="array" ref="Q22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223" s="3">
        <f>Table2[[#This Row],[Default Spread]]+Table2[[#This Row],[Risk Free Rate]]</f>
        <v>7.4499999999999997E-2</v>
      </c>
      <c r="S223" s="2">
        <f>_xlfn.XLOOKUP($B223,stock_analysis[Stock],stock_analysis[Market_Cap_Cr])</f>
        <v>8850.2329344000009</v>
      </c>
      <c r="T223" s="2">
        <f>_xlfn.XLOOKUP($B223,stock_analysis[Stock],stock_analysis[Total_Debt_Cr])</f>
        <v>806.14000639999995</v>
      </c>
      <c r="U223" s="3">
        <f>Table2[[#This Row],[Market Value of Equity]]/(Table2[[#This Row],[Market Value of Equity]]+Table2[[#This Row],[Market Value of Debt]])</f>
        <v>0.91651730817127974</v>
      </c>
      <c r="V223" s="3">
        <f>Table2[[#This Row],[Market Value of Debt]]/(Table2[[#This Row],[Market Value of Equity]]+Table2[[#This Row],[Market Value of Debt]])</f>
        <v>8.3482691828720298E-2</v>
      </c>
      <c r="W223" s="32">
        <f>(Table2[[#This Row],[Cost of Equity (Daily Beta)]]*Table2[[#This Row],[Weight of Equity]])+(Table2[[#This Row],[Cost of Debt]]*Table2[[#This Row],[Weight of Debt]])</f>
        <v>0.12124563012898217</v>
      </c>
      <c r="X223" s="33">
        <f>(Table2[[#This Row],[Cost of Equity (Weekly Beta)]]*Table2[[#This Row],[Weight of Equity]])+(Table2[[#This Row],[Cost of Debt]]*Table2[[#This Row],[Weight of Debt]])</f>
        <v>0.11798733366121233</v>
      </c>
      <c r="Y223" s="34">
        <f>(Table2[[#This Row],[Cost of Equity (Monthly Beta)]]*Table2[[#This Row],[Weight of Equity]])+(Table2[[#This Row],[Cost of Debt]]*Table2[[#This Row],[Weight of Debt]])</f>
        <v>0.13478920023930918</v>
      </c>
      <c r="Z223" t="b">
        <f>IF(Table2[[#This Row],[Sector]]="Financial Services",TRUE,FALSE)</f>
        <v>0</v>
      </c>
      <c r="AA223" t="b">
        <f>IF(Table2[[#This Row],[Market Capitalisation In(Cr)]]&gt;25000,TRUE,FALSE)</f>
        <v>0</v>
      </c>
    </row>
    <row r="224" spans="2:27" ht="14" customHeight="1">
      <c r="B224" s="37" t="s">
        <v>3828</v>
      </c>
      <c r="C224" s="38" t="str">
        <f>_xlfn.XLOOKUP(B224,stock_analysis[Stock],stock_analysis[Company_Name])</f>
        <v>Vishnu Chemicals Limited</v>
      </c>
      <c r="D224" s="37" t="str">
        <f>_xlfn.XLOOKUP(B224,stock_analysis[Stock],stock_analysis[Sector])</f>
        <v>Basic Materials</v>
      </c>
      <c r="E224" s="37" t="str">
        <f>_xlfn.XLOOKUP($B224,stock_analysis[Stock],stock_analysis[Industry])</f>
        <v>Specialty Chemicals</v>
      </c>
      <c r="F224" s="2">
        <f>_xlfn.XLOOKUP($B224,stock_analysis[Stock],stock_analysis[Market_Cap_Cr])</f>
        <v>3269.8396671999999</v>
      </c>
      <c r="G224" s="3">
        <f>Imputs!$C$2</f>
        <v>6.6699999999999995E-2</v>
      </c>
      <c r="H224" s="3">
        <f>Imputs!$C$3</f>
        <v>5.2299999999999999E-2</v>
      </c>
      <c r="I224" s="2">
        <f>_xlfn.XLOOKUP($B224,stock_analysis[Stock],stock_analysis[Beta_Daily])</f>
        <v>1.1826576362981216</v>
      </c>
      <c r="J224" s="2">
        <f>_xlfn.XLOOKUP($B224,stock_analysis[Stock],stock_analysis[Beta_Weekly])</f>
        <v>1.083488312469143</v>
      </c>
      <c r="K224" s="2">
        <f>_xlfn.XLOOKUP($B224,stock_analysis[Stock],stock_analysis[Beta_Monthly])</f>
        <v>0.8784099252966806</v>
      </c>
      <c r="L224" s="3">
        <f>G224+H224*I224</f>
        <v>0.12855299437839174</v>
      </c>
      <c r="M224" s="3">
        <f>J224*H224+G224</f>
        <v>0.12336643874213618</v>
      </c>
      <c r="N224" s="3">
        <f>K224*H224+G224</f>
        <v>0.11264083909301639</v>
      </c>
      <c r="O224" s="2">
        <f>_xlfn.XLOOKUP($B224,stock_analysis[Stock],stock_analysis[Interest_Coverage_Ratio])</f>
        <v>7.7978180054953938</v>
      </c>
      <c r="P224" s="3" cm="1">
        <f t="array" ref="P22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224" s="3" t="str" cm="1">
        <f t="array" ref="Q22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224" s="3">
        <f>Table2[[#This Row],[Default Spread]]+Table2[[#This Row],[Risk Free Rate]]</f>
        <v>7.3700000000000002E-2</v>
      </c>
      <c r="S224" s="2">
        <f>_xlfn.XLOOKUP($B224,stock_analysis[Stock],stock_analysis[Market_Cap_Cr])</f>
        <v>3269.8396671999999</v>
      </c>
      <c r="T224" s="2">
        <f>_xlfn.XLOOKUP($B224,stock_analysis[Stock],stock_analysis[Total_Debt_Cr])</f>
        <v>418.28060160000001</v>
      </c>
      <c r="U224" s="3">
        <f>Table2[[#This Row],[Market Value of Equity]]/(Table2[[#This Row],[Market Value of Equity]]+Table2[[#This Row],[Market Value of Debt]])</f>
        <v>0.8865870494684015</v>
      </c>
      <c r="V224" s="3">
        <f>Table2[[#This Row],[Market Value of Debt]]/(Table2[[#This Row],[Market Value of Equity]]+Table2[[#This Row],[Market Value of Debt]])</f>
        <v>0.11341295053159846</v>
      </c>
      <c r="W224" s="32">
        <f>(Table2[[#This Row],[Cost of Equity (Daily Beta)]]*Table2[[#This Row],[Weight of Equity]])+(Table2[[#This Row],[Cost of Debt]]*Table2[[#This Row],[Weight of Debt]])</f>
        <v>0.12233195444044515</v>
      </c>
      <c r="X224" s="33">
        <f>(Table2[[#This Row],[Cost of Equity (Weekly Beta)]]*Table2[[#This Row],[Weight of Equity]])+(Table2[[#This Row],[Cost of Debt]]*Table2[[#This Row],[Weight of Debt]])</f>
        <v>0.11773362138199361</v>
      </c>
      <c r="Y224" s="34">
        <f>(Table2[[#This Row],[Cost of Equity (Monthly Beta)]]*Table2[[#This Row],[Weight of Equity]])+(Table2[[#This Row],[Cost of Debt]]*Table2[[#This Row],[Weight of Debt]])</f>
        <v>0.10822444363530119</v>
      </c>
      <c r="Z224" t="b">
        <f>IF(Table2[[#This Row],[Sector]]="Financial Services",TRUE,FALSE)</f>
        <v>0</v>
      </c>
      <c r="AA224" t="b">
        <f>IF(Table2[[#This Row],[Market Capitalisation In(Cr)]]&gt;25000,TRUE,FALSE)</f>
        <v>0</v>
      </c>
    </row>
    <row r="225" spans="2:27" ht="14" customHeight="1">
      <c r="B225" s="37" t="s">
        <v>1944</v>
      </c>
      <c r="C225" s="38" t="str">
        <f>_xlfn.XLOOKUP(B225,stock_analysis[Stock],stock_analysis[Company_Name])</f>
        <v>Kiri Industries Limited</v>
      </c>
      <c r="D225" s="37" t="str">
        <f>_xlfn.XLOOKUP(B225,stock_analysis[Stock],stock_analysis[Sector])</f>
        <v>Basic Materials</v>
      </c>
      <c r="E225" s="37" t="str">
        <f>_xlfn.XLOOKUP($B225,stock_analysis[Stock],stock_analysis[Industry])</f>
        <v>Specialty Chemicals</v>
      </c>
      <c r="F225" s="2">
        <f>_xlfn.XLOOKUP($B225,stock_analysis[Stock],stock_analysis[Market_Cap_Cr])</f>
        <v>2492.9966079999999</v>
      </c>
      <c r="G225" s="3">
        <f>Imputs!$C$2</f>
        <v>6.6699999999999995E-2</v>
      </c>
      <c r="H225" s="3">
        <f>Imputs!$C$3</f>
        <v>5.2299999999999999E-2</v>
      </c>
      <c r="I225" s="2">
        <f>_xlfn.XLOOKUP($B225,stock_analysis[Stock],stock_analysis[Beta_Daily])</f>
        <v>1.4312723436995021</v>
      </c>
      <c r="J225" s="2">
        <f>_xlfn.XLOOKUP($B225,stock_analysis[Stock],stock_analysis[Beta_Weekly])</f>
        <v>1.4879376800919693</v>
      </c>
      <c r="K225" s="2">
        <f>_xlfn.XLOOKUP($B225,stock_analysis[Stock],stock_analysis[Beta_Monthly])</f>
        <v>0.91726880301729796</v>
      </c>
      <c r="L225" s="3">
        <f>G225+H225*I225</f>
        <v>0.14155554357548394</v>
      </c>
      <c r="M225" s="3">
        <f>J225*H225+G225</f>
        <v>0.14451914066881</v>
      </c>
      <c r="N225" s="3">
        <f>K225*H225+G225</f>
        <v>0.11467315839780468</v>
      </c>
      <c r="O225" s="2">
        <f>_xlfn.XLOOKUP($B225,stock_analysis[Stock],stock_analysis[Interest_Coverage_Ratio])</f>
        <v>3.0857659607775827</v>
      </c>
      <c r="P225" s="3" cm="1">
        <f t="array" ref="P22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225" s="3" t="str" cm="1">
        <f t="array" ref="Q22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225" s="3">
        <f>Table2[[#This Row],[Default Spread]]+Table2[[#This Row],[Risk Free Rate]]</f>
        <v>8.5099999999999995E-2</v>
      </c>
      <c r="S225" s="2">
        <f>_xlfn.XLOOKUP($B225,stock_analysis[Stock],stock_analysis[Market_Cap_Cr])</f>
        <v>2492.9966079999999</v>
      </c>
      <c r="T225" s="2">
        <f>_xlfn.XLOOKUP($B225,stock_analysis[Stock],stock_analysis[Total_Debt_Cr])</f>
        <v>1223.1469056000001</v>
      </c>
      <c r="U225" s="3">
        <f>Table2[[#This Row],[Market Value of Equity]]/(Table2[[#This Row],[Market Value of Equity]]+Table2[[#This Row],[Market Value of Debt]])</f>
        <v>0.6708558479715222</v>
      </c>
      <c r="V225" s="3">
        <f>Table2[[#This Row],[Market Value of Debt]]/(Table2[[#This Row],[Market Value of Equity]]+Table2[[#This Row],[Market Value of Debt]])</f>
        <v>0.3291441520284778</v>
      </c>
      <c r="W225" s="32">
        <f>(Table2[[#This Row],[Cost of Equity (Daily Beta)]]*Table2[[#This Row],[Weight of Equity]])+(Table2[[#This Row],[Cost of Debt]]*Table2[[#This Row],[Weight of Debt]])</f>
        <v>0.1229735315580245</v>
      </c>
      <c r="X225" s="33">
        <f>(Table2[[#This Row],[Cost of Equity (Weekly Beta)]]*Table2[[#This Row],[Weight of Equity]])+(Table2[[#This Row],[Cost of Debt]]*Table2[[#This Row],[Weight of Debt]])</f>
        <v>0.12496167799911369</v>
      </c>
      <c r="Y225" s="34">
        <f>(Table2[[#This Row],[Cost of Equity (Monthly Beta)]]*Table2[[#This Row],[Weight of Equity]])+(Table2[[#This Row],[Cost of Debt]]*Table2[[#This Row],[Weight of Debt]])</f>
        <v>0.10493932625415539</v>
      </c>
      <c r="Z225" t="b">
        <f>IF(Table2[[#This Row],[Sector]]="Financial Services",TRUE,FALSE)</f>
        <v>0</v>
      </c>
      <c r="AA225" t="b">
        <f>IF(Table2[[#This Row],[Market Capitalisation In(Cr)]]&gt;25000,TRUE,FALSE)</f>
        <v>0</v>
      </c>
    </row>
    <row r="226" spans="2:27" ht="14" customHeight="1">
      <c r="B226" s="37" t="s">
        <v>1549</v>
      </c>
      <c r="C226" s="38" t="str">
        <f>_xlfn.XLOOKUP(B226,stock_analysis[Stock],stock_analysis[Company_Name])</f>
        <v>HP Adhesives Limited</v>
      </c>
      <c r="D226" s="37" t="str">
        <f>_xlfn.XLOOKUP(B226,stock_analysis[Stock],stock_analysis[Sector])</f>
        <v>Basic Materials</v>
      </c>
      <c r="E226" s="37" t="str">
        <f>_xlfn.XLOOKUP($B226,stock_analysis[Stock],stock_analysis[Industry])</f>
        <v>Specialty Chemicals</v>
      </c>
      <c r="F226" s="2">
        <f>_xlfn.XLOOKUP($B226,stock_analysis[Stock],stock_analysis[Market_Cap_Cr])</f>
        <v>316.43857919999999</v>
      </c>
      <c r="G226" s="3">
        <f>Imputs!$C$2</f>
        <v>6.6699999999999995E-2</v>
      </c>
      <c r="H226" s="3">
        <f>Imputs!$C$3</f>
        <v>5.2299999999999999E-2</v>
      </c>
      <c r="I226" s="2">
        <f>_xlfn.XLOOKUP($B226,stock_analysis[Stock],stock_analysis[Beta_Daily])</f>
        <v>1.0882754986092105</v>
      </c>
      <c r="J226" s="2">
        <f>_xlfn.XLOOKUP($B226,stock_analysis[Stock],stock_analysis[Beta_Weekly])</f>
        <v>1.406623236079291</v>
      </c>
      <c r="K226" s="2">
        <f>_xlfn.XLOOKUP($B226,stock_analysis[Stock],stock_analysis[Beta_Monthly])</f>
        <v>1.0955842008458028</v>
      </c>
      <c r="L226" s="3">
        <f>G226+H226*I226</f>
        <v>0.12361680857726171</v>
      </c>
      <c r="M226" s="3">
        <f>J226*H226+G226</f>
        <v>0.1402663952469469</v>
      </c>
      <c r="N226" s="3">
        <f>K226*H226+G226</f>
        <v>0.12399905370423547</v>
      </c>
      <c r="O226" s="2">
        <f>_xlfn.XLOOKUP($B226,stock_analysis[Stock],stock_analysis[Interest_Coverage_Ratio])</f>
        <v>88.268848841485834</v>
      </c>
      <c r="P226" s="3" cm="1">
        <f t="array" ref="P22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26" s="3" t="str" cm="1">
        <f t="array" ref="Q22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26" s="3">
        <f>Table2[[#This Row],[Default Spread]]+Table2[[#This Row],[Risk Free Rate]]</f>
        <v>7.0699999999999999E-2</v>
      </c>
      <c r="S226" s="2">
        <f>_xlfn.XLOOKUP($B226,stock_analysis[Stock],stock_analysis[Market_Cap_Cr])</f>
        <v>316.43857919999999</v>
      </c>
      <c r="T226" s="2">
        <f>_xlfn.XLOOKUP($B226,stock_analysis[Stock],stock_analysis[Total_Debt_Cr])</f>
        <v>2.1297999999999999</v>
      </c>
      <c r="U226" s="3">
        <f>Table2[[#This Row],[Market Value of Equity]]/(Table2[[#This Row],[Market Value of Equity]]+Table2[[#This Row],[Market Value of Debt]])</f>
        <v>0.99331446515392263</v>
      </c>
      <c r="V226" s="3">
        <f>Table2[[#This Row],[Market Value of Debt]]/(Table2[[#This Row],[Market Value of Equity]]+Table2[[#This Row],[Market Value of Debt]])</f>
        <v>6.6855348460774042E-3</v>
      </c>
      <c r="W226" s="32">
        <f>(Table2[[#This Row],[Cost of Equity (Daily Beta)]]*Table2[[#This Row],[Weight of Equity]])+(Table2[[#This Row],[Cost of Debt]]*Table2[[#This Row],[Weight of Debt]])</f>
        <v>0.12326303140957522</v>
      </c>
      <c r="X226" s="33">
        <f>(Table2[[#This Row],[Cost of Equity (Weekly Beta)]]*Table2[[#This Row],[Weight of Equity]])+(Table2[[#This Row],[Cost of Debt]]*Table2[[#This Row],[Weight of Debt]])</f>
        <v>0.13980130668740745</v>
      </c>
      <c r="Y226" s="34">
        <f>(Table2[[#This Row],[Cost of Equity (Monthly Beta)]]*Table2[[#This Row],[Weight of Equity]])+(Table2[[#This Row],[Cost of Debt]]*Table2[[#This Row],[Weight of Debt]])</f>
        <v>0.12364272102343286</v>
      </c>
      <c r="Z226" t="b">
        <f>IF(Table2[[#This Row],[Sector]]="Financial Services",TRUE,FALSE)</f>
        <v>0</v>
      </c>
      <c r="AA226" t="b">
        <f>IF(Table2[[#This Row],[Market Capitalisation In(Cr)]]&gt;25000,TRUE,FALSE)</f>
        <v>0</v>
      </c>
    </row>
    <row r="227" spans="2:27" ht="14" customHeight="1">
      <c r="B227" s="37" t="s">
        <v>2432</v>
      </c>
      <c r="C227" s="38" t="str">
        <f>_xlfn.XLOOKUP(B227,stock_analysis[Stock],stock_analysis[Company_Name])</f>
        <v>Neogen Chemicals Limited</v>
      </c>
      <c r="D227" s="37" t="str">
        <f>_xlfn.XLOOKUP(B227,stock_analysis[Stock],stock_analysis[Sector])</f>
        <v>Basic Materials</v>
      </c>
      <c r="E227" s="37" t="str">
        <f>_xlfn.XLOOKUP($B227,stock_analysis[Stock],stock_analysis[Industry])</f>
        <v>Specialty Chemicals</v>
      </c>
      <c r="F227" s="2">
        <f>_xlfn.XLOOKUP($B227,stock_analysis[Stock],stock_analysis[Market_Cap_Cr])</f>
        <v>3635.3945600000002</v>
      </c>
      <c r="G227" s="3">
        <f>Imputs!$C$2</f>
        <v>6.6699999999999995E-2</v>
      </c>
      <c r="H227" s="3">
        <f>Imputs!$C$3</f>
        <v>5.2299999999999999E-2</v>
      </c>
      <c r="I227" s="2">
        <f>_xlfn.XLOOKUP($B227,stock_analysis[Stock],stock_analysis[Beta_Daily])</f>
        <v>1.2312096780412236</v>
      </c>
      <c r="J227" s="2">
        <f>_xlfn.XLOOKUP($B227,stock_analysis[Stock],stock_analysis[Beta_Weekly])</f>
        <v>1.493729114965523</v>
      </c>
      <c r="K227" s="2">
        <f>_xlfn.XLOOKUP($B227,stock_analysis[Stock],stock_analysis[Beta_Monthly])</f>
        <v>0.61534430755396796</v>
      </c>
      <c r="L227" s="3">
        <f>G227+H227*I227</f>
        <v>0.131092266161556</v>
      </c>
      <c r="M227" s="3">
        <f>J227*H227+G227</f>
        <v>0.14482203271269684</v>
      </c>
      <c r="N227" s="3">
        <f>K227*H227+G227</f>
        <v>9.888250728507253E-2</v>
      </c>
      <c r="O227" s="2">
        <f>_xlfn.XLOOKUP($B227,stock_analysis[Stock],stock_analysis[Interest_Coverage_Ratio])</f>
        <v>2.3248811410459589</v>
      </c>
      <c r="P227" s="3" cm="1">
        <f t="array" ref="P22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227" s="3" t="str" cm="1">
        <f t="array" ref="Q22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227" s="3">
        <f>Table2[[#This Row],[Default Spread]]+Table2[[#This Row],[Risk Free Rate]]</f>
        <v>9.8799999999999999E-2</v>
      </c>
      <c r="S227" s="2">
        <f>_xlfn.XLOOKUP($B227,stock_analysis[Stock],stock_analysis[Market_Cap_Cr])</f>
        <v>3635.3945600000002</v>
      </c>
      <c r="T227" s="2">
        <f>_xlfn.XLOOKUP($B227,stock_analysis[Stock],stock_analysis[Total_Debt_Cr])</f>
        <v>1131.5099648</v>
      </c>
      <c r="U227" s="3">
        <f>Table2[[#This Row],[Market Value of Equity]]/(Table2[[#This Row],[Market Value of Equity]]+Table2[[#This Row],[Market Value of Debt]])</f>
        <v>0.76263213183455281</v>
      </c>
      <c r="V227" s="3">
        <f>Table2[[#This Row],[Market Value of Debt]]/(Table2[[#This Row],[Market Value of Equity]]+Table2[[#This Row],[Market Value of Debt]])</f>
        <v>0.23736786816544717</v>
      </c>
      <c r="W227" s="32">
        <f>(Table2[[#This Row],[Cost of Equity (Daily Beta)]]*Table2[[#This Row],[Weight of Equity]])+(Table2[[#This Row],[Cost of Debt]]*Table2[[#This Row],[Weight of Debt]])</f>
        <v>0.12342711978455624</v>
      </c>
      <c r="X227" s="33">
        <f>(Table2[[#This Row],[Cost of Equity (Weekly Beta)]]*Table2[[#This Row],[Weight of Equity]])+(Table2[[#This Row],[Cost of Debt]]*Table2[[#This Row],[Weight of Debt]])</f>
        <v>0.13389788091904353</v>
      </c>
      <c r="Y227" s="34">
        <f>(Table2[[#This Row],[Cost of Equity (Monthly Beta)]]*Table2[[#This Row],[Weight of Equity]])+(Table2[[#This Row],[Cost of Debt]]*Table2[[#This Row],[Weight of Debt]])</f>
        <v>9.8862922706706741E-2</v>
      </c>
      <c r="Z227" t="b">
        <f>IF(Table2[[#This Row],[Sector]]="Financial Services",TRUE,FALSE)</f>
        <v>0</v>
      </c>
      <c r="AA227" t="b">
        <f>IF(Table2[[#This Row],[Market Capitalisation In(Cr)]]&gt;25000,TRUE,FALSE)</f>
        <v>0</v>
      </c>
    </row>
    <row r="228" spans="2:27" ht="14" customHeight="1">
      <c r="B228" s="37" t="s">
        <v>2708</v>
      </c>
      <c r="C228" s="38" t="str">
        <f>_xlfn.XLOOKUP(B228,stock_analysis[Stock],stock_analysis[Company_Name])</f>
        <v>Plastiblends India Limited</v>
      </c>
      <c r="D228" s="37" t="str">
        <f>_xlfn.XLOOKUP(B228,stock_analysis[Stock],stock_analysis[Sector])</f>
        <v>Basic Materials</v>
      </c>
      <c r="E228" s="37" t="str">
        <f>_xlfn.XLOOKUP($B228,stock_analysis[Stock],stock_analysis[Industry])</f>
        <v>Specialty Chemicals</v>
      </c>
      <c r="F228" s="2">
        <f>_xlfn.XLOOKUP($B228,stock_analysis[Stock],stock_analysis[Market_Cap_Cr])</f>
        <v>363.25107200000002</v>
      </c>
      <c r="G228" s="3">
        <f>Imputs!$C$2</f>
        <v>6.6699999999999995E-2</v>
      </c>
      <c r="H228" s="3">
        <f>Imputs!$C$3</f>
        <v>5.2299999999999999E-2</v>
      </c>
      <c r="I228" s="2">
        <f>_xlfn.XLOOKUP($B228,stock_analysis[Stock],stock_analysis[Beta_Daily])</f>
        <v>1.1543696023146668</v>
      </c>
      <c r="J228" s="2">
        <f>_xlfn.XLOOKUP($B228,stock_analysis[Stock],stock_analysis[Beta_Weekly])</f>
        <v>1.5928694325064421</v>
      </c>
      <c r="K228" s="2">
        <f>_xlfn.XLOOKUP($B228,stock_analysis[Stock],stock_analysis[Beta_Monthly])</f>
        <v>0.91126278333900601</v>
      </c>
      <c r="L228" s="3">
        <f>G228+H228*I228</f>
        <v>0.12707353020105708</v>
      </c>
      <c r="M228" s="3">
        <f>J228*H228+G228</f>
        <v>0.15000707132008692</v>
      </c>
      <c r="N228" s="3">
        <f>K228*H228+G228</f>
        <v>0.11435904356863001</v>
      </c>
      <c r="O228" s="2">
        <f>_xlfn.XLOOKUP($B228,stock_analysis[Stock],stock_analysis[Interest_Coverage_Ratio])</f>
        <v>36.509960474308301</v>
      </c>
      <c r="P228" s="3" cm="1">
        <f t="array" ref="P22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28" s="3" t="str" cm="1">
        <f t="array" ref="Q22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28" s="3">
        <f>Table2[[#This Row],[Default Spread]]+Table2[[#This Row],[Risk Free Rate]]</f>
        <v>7.0699999999999999E-2</v>
      </c>
      <c r="S228" s="2">
        <f>_xlfn.XLOOKUP($B228,stock_analysis[Stock],stock_analysis[Market_Cap_Cr])</f>
        <v>363.25107200000002</v>
      </c>
      <c r="T228" s="2">
        <f>_xlfn.XLOOKUP($B228,stock_analysis[Stock],stock_analysis[Total_Debt_Cr])</f>
        <v>23.509</v>
      </c>
      <c r="U228" s="3">
        <f>Table2[[#This Row],[Market Value of Equity]]/(Table2[[#This Row],[Market Value of Equity]]+Table2[[#This Row],[Market Value of Debt]])</f>
        <v>0.93921554549715769</v>
      </c>
      <c r="V228" s="3">
        <f>Table2[[#This Row],[Market Value of Debt]]/(Table2[[#This Row],[Market Value of Equity]]+Table2[[#This Row],[Market Value of Debt]])</f>
        <v>6.0784454502842263E-2</v>
      </c>
      <c r="W228" s="32">
        <f>(Table2[[#This Row],[Cost of Equity (Daily Beta)]]*Table2[[#This Row],[Weight of Equity]])+(Table2[[#This Row],[Cost of Debt]]*Table2[[#This Row],[Weight of Debt]])</f>
        <v>0.12364689591938632</v>
      </c>
      <c r="X228" s="33">
        <f>(Table2[[#This Row],[Cost of Equity (Weekly Beta)]]*Table2[[#This Row],[Weight of Equity]])+(Table2[[#This Row],[Cost of Debt]]*Table2[[#This Row],[Weight of Debt]])</f>
        <v>0.14518643425167743</v>
      </c>
      <c r="Y228" s="34">
        <f>(Table2[[#This Row],[Cost of Equity (Monthly Beta)]]*Table2[[#This Row],[Weight of Equity]])+(Table2[[#This Row],[Cost of Debt]]*Table2[[#This Row],[Weight of Debt]])</f>
        <v>0.111705252421195</v>
      </c>
      <c r="Z228" t="b">
        <f>IF(Table2[[#This Row],[Sector]]="Financial Services",TRUE,FALSE)</f>
        <v>0</v>
      </c>
      <c r="AA228" t="b">
        <f>IF(Table2[[#This Row],[Market Capitalisation In(Cr)]]&gt;25000,TRUE,FALSE)</f>
        <v>0</v>
      </c>
    </row>
    <row r="229" spans="2:27" ht="14" customHeight="1">
      <c r="B229" s="37" t="s">
        <v>746</v>
      </c>
      <c r="C229" s="38" t="str">
        <f>_xlfn.XLOOKUP(B229,stock_analysis[Stock],stock_analysis[Company_Name])</f>
        <v>Chembond Material Technologies Limited</v>
      </c>
      <c r="D229" s="37" t="str">
        <f>_xlfn.XLOOKUP(B229,stock_analysis[Stock],stock_analysis[Sector])</f>
        <v>Basic Materials</v>
      </c>
      <c r="E229" s="37" t="str">
        <f>_xlfn.XLOOKUP($B229,stock_analysis[Stock],stock_analysis[Industry])</f>
        <v>Specialty Chemicals</v>
      </c>
      <c r="F229" s="2">
        <f>_xlfn.XLOOKUP($B229,stock_analysis[Stock],stock_analysis[Market_Cap_Cr])</f>
        <v>195.73024000000001</v>
      </c>
      <c r="G229" s="3">
        <f>Imputs!$C$2</f>
        <v>6.6699999999999995E-2</v>
      </c>
      <c r="H229" s="3">
        <f>Imputs!$C$3</f>
        <v>5.2299999999999999E-2</v>
      </c>
      <c r="I229" s="2">
        <f>_xlfn.XLOOKUP($B229,stock_analysis[Stock],stock_analysis[Beta_Daily])</f>
        <v>1.1209602758607329</v>
      </c>
      <c r="J229" s="2">
        <f>_xlfn.XLOOKUP($B229,stock_analysis[Stock],stock_analysis[Beta_Weekly])</f>
        <v>0.57985869792531408</v>
      </c>
      <c r="K229" s="2">
        <f>_xlfn.XLOOKUP($B229,stock_analysis[Stock],stock_analysis[Beta_Monthly])</f>
        <v>1.2190135326573572</v>
      </c>
      <c r="L229" s="3">
        <f>G229+H229*I229</f>
        <v>0.12532622242751632</v>
      </c>
      <c r="M229" s="3">
        <f>J229*H229+G229</f>
        <v>9.7026609901493921E-2</v>
      </c>
      <c r="N229" s="3">
        <f>K229*H229+G229</f>
        <v>0.13045440775797978</v>
      </c>
      <c r="O229" s="2">
        <f>_xlfn.XLOOKUP($B229,stock_analysis[Stock],stock_analysis[Interest_Coverage_Ratio])</f>
        <v>34.432399931283285</v>
      </c>
      <c r="P229" s="3" cm="1">
        <f t="array" ref="P22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29" s="3" t="str" cm="1">
        <f t="array" ref="Q22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29" s="3">
        <f>Table2[[#This Row],[Default Spread]]+Table2[[#This Row],[Risk Free Rate]]</f>
        <v>7.0699999999999999E-2</v>
      </c>
      <c r="S229" s="2">
        <f>_xlfn.XLOOKUP($B229,stock_analysis[Stock],stock_analysis[Market_Cap_Cr])</f>
        <v>195.73024000000001</v>
      </c>
      <c r="T229" s="2">
        <f>_xlfn.XLOOKUP($B229,stock_analysis[Stock],stock_analysis[Total_Debt_Cr])</f>
        <v>5.9896000000000003</v>
      </c>
      <c r="U229" s="3">
        <f>Table2[[#This Row],[Market Value of Equity]]/(Table2[[#This Row],[Market Value of Equity]]+Table2[[#This Row],[Market Value of Debt]])</f>
        <v>0.9703073331805141</v>
      </c>
      <c r="V229" s="3">
        <f>Table2[[#This Row],[Market Value of Debt]]/(Table2[[#This Row],[Market Value of Equity]]+Table2[[#This Row],[Market Value of Debt]])</f>
        <v>2.9692666819485878E-2</v>
      </c>
      <c r="W229" s="32">
        <f>(Table2[[#This Row],[Cost of Equity (Daily Beta)]]*Table2[[#This Row],[Weight of Equity]])+(Table2[[#This Row],[Cost of Debt]]*Table2[[#This Row],[Weight of Debt]])</f>
        <v>0.12370422420536895</v>
      </c>
      <c r="X229" s="33">
        <f>(Table2[[#This Row],[Cost of Equity (Weekly Beta)]]*Table2[[#This Row],[Weight of Equity]])+(Table2[[#This Row],[Cost of Debt]]*Table2[[#This Row],[Weight of Debt]])</f>
        <v>9.6244902645202288E-2</v>
      </c>
      <c r="Y229" s="34">
        <f>(Table2[[#This Row],[Cost of Equity (Monthly Beta)]]*Table2[[#This Row],[Weight of Equity]])+(Table2[[#This Row],[Cost of Debt]]*Table2[[#This Row],[Weight of Debt]])</f>
        <v>0.12868014003742639</v>
      </c>
      <c r="Z229" t="b">
        <f>IF(Table2[[#This Row],[Sector]]="Financial Services",TRUE,FALSE)</f>
        <v>0</v>
      </c>
      <c r="AA229" t="b">
        <f>IF(Table2[[#This Row],[Market Capitalisation In(Cr)]]&gt;25000,TRUE,FALSE)</f>
        <v>0</v>
      </c>
    </row>
    <row r="230" spans="2:27" ht="14" customHeight="1">
      <c r="B230" s="37" t="s">
        <v>2492</v>
      </c>
      <c r="C230" s="38" t="str">
        <f>_xlfn.XLOOKUP(B230,stock_analysis[Stock],stock_analysis[Company_Name])</f>
        <v>NOCIL Limited</v>
      </c>
      <c r="D230" s="37" t="str">
        <f>_xlfn.XLOOKUP(B230,stock_analysis[Stock],stock_analysis[Sector])</f>
        <v>Basic Materials</v>
      </c>
      <c r="E230" s="37" t="str">
        <f>_xlfn.XLOOKUP($B230,stock_analysis[Stock],stock_analysis[Industry])</f>
        <v>Specialty Chemicals</v>
      </c>
      <c r="F230" s="2">
        <f>_xlfn.XLOOKUP($B230,stock_analysis[Stock],stock_analysis[Market_Cap_Cr])</f>
        <v>2214.4165888000002</v>
      </c>
      <c r="G230" s="3">
        <f>Imputs!$C$2</f>
        <v>6.6699999999999995E-2</v>
      </c>
      <c r="H230" s="3">
        <f>Imputs!$C$3</f>
        <v>5.2299999999999999E-2</v>
      </c>
      <c r="I230" s="2">
        <f>_xlfn.XLOOKUP($B230,stock_analysis[Stock],stock_analysis[Beta_Daily])</f>
        <v>1.1167814104955325</v>
      </c>
      <c r="J230" s="2">
        <f>_xlfn.XLOOKUP($B230,stock_analysis[Stock],stock_analysis[Beta_Weekly])</f>
        <v>1.3736716866236267</v>
      </c>
      <c r="K230" s="2">
        <f>_xlfn.XLOOKUP($B230,stock_analysis[Stock],stock_analysis[Beta_Monthly])</f>
        <v>1.3737999935000489</v>
      </c>
      <c r="L230" s="3">
        <f>G230+H230*I230</f>
        <v>0.12510766776891635</v>
      </c>
      <c r="M230" s="3">
        <f>J230*H230+G230</f>
        <v>0.13854302921041567</v>
      </c>
      <c r="N230" s="3">
        <f>K230*H230+G230</f>
        <v>0.13854973966005255</v>
      </c>
      <c r="O230" s="2">
        <f>_xlfn.XLOOKUP($B230,stock_analysis[Stock],stock_analysis[Interest_Coverage_Ratio])</f>
        <v>64.765363128491614</v>
      </c>
      <c r="P230" s="3" cm="1">
        <f t="array" ref="P23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30" s="3" t="str" cm="1">
        <f t="array" ref="Q23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30" s="3">
        <f>Table2[[#This Row],[Default Spread]]+Table2[[#This Row],[Risk Free Rate]]</f>
        <v>7.0699999999999999E-2</v>
      </c>
      <c r="S230" s="2">
        <f>_xlfn.XLOOKUP($B230,stock_analysis[Stock],stock_analysis[Market_Cap_Cr])</f>
        <v>2214.4165888000002</v>
      </c>
      <c r="T230" s="2">
        <f>_xlfn.XLOOKUP($B230,stock_analysis[Stock],stock_analysis[Total_Debt_Cr])</f>
        <v>9.34</v>
      </c>
      <c r="U230" s="3">
        <f>Table2[[#This Row],[Market Value of Equity]]/(Table2[[#This Row],[Market Value of Equity]]+Table2[[#This Row],[Market Value of Debt]])</f>
        <v>0.99579990002186336</v>
      </c>
      <c r="V230" s="3">
        <f>Table2[[#This Row],[Market Value of Debt]]/(Table2[[#This Row],[Market Value of Equity]]+Table2[[#This Row],[Market Value of Debt]])</f>
        <v>4.2000999781365992E-3</v>
      </c>
      <c r="W230" s="32">
        <f>(Table2[[#This Row],[Cost of Equity (Daily Beta)]]*Table2[[#This Row],[Weight of Equity]])+(Table2[[#This Row],[Cost of Debt]]*Table2[[#This Row],[Weight of Debt]])</f>
        <v>0.12487915012470967</v>
      </c>
      <c r="X230" s="33">
        <f>(Table2[[#This Row],[Cost of Equity (Weekly Beta)]]*Table2[[#This Row],[Weight of Equity]])+(Table2[[#This Row],[Cost of Debt]]*Table2[[#This Row],[Weight of Debt]])</f>
        <v>0.13825808170491227</v>
      </c>
      <c r="Y230" s="34">
        <f>(Table2[[#This Row],[Cost of Equity (Monthly Beta)]]*Table2[[#This Row],[Weight of Equity]])+(Table2[[#This Row],[Cost of Debt]]*Table2[[#This Row],[Weight of Debt]])</f>
        <v>0.1382647639699898</v>
      </c>
      <c r="Z230" t="b">
        <f>IF(Table2[[#This Row],[Sector]]="Financial Services",TRUE,FALSE)</f>
        <v>0</v>
      </c>
      <c r="AA230" t="b">
        <f>IF(Table2[[#This Row],[Market Capitalisation In(Cr)]]&gt;25000,TRUE,FALSE)</f>
        <v>0</v>
      </c>
    </row>
    <row r="231" spans="2:27" ht="14" customHeight="1">
      <c r="B231" s="37" t="s">
        <v>1505</v>
      </c>
      <c r="C231" s="38" t="str">
        <f>_xlfn.XLOOKUP(B231,stock_analysis[Stock],stock_analysis[Company_Name])</f>
        <v>Hindcon Chemicals Limited</v>
      </c>
      <c r="D231" s="37" t="str">
        <f>_xlfn.XLOOKUP(B231,stock_analysis[Stock],stock_analysis[Sector])</f>
        <v>Basic Materials</v>
      </c>
      <c r="E231" s="37" t="str">
        <f>_xlfn.XLOOKUP($B231,stock_analysis[Stock],stock_analysis[Industry])</f>
        <v>Specialty Chemicals</v>
      </c>
      <c r="F231" s="2">
        <f>_xlfn.XLOOKUP($B231,stock_analysis[Stock],stock_analysis[Market_Cap_Cr])</f>
        <v>97.927660799999998</v>
      </c>
      <c r="G231" s="3">
        <f>Imputs!$C$2</f>
        <v>6.6699999999999995E-2</v>
      </c>
      <c r="H231" s="3">
        <f>Imputs!$C$3</f>
        <v>5.2299999999999999E-2</v>
      </c>
      <c r="I231" s="2">
        <f>_xlfn.XLOOKUP($B231,stock_analysis[Stock],stock_analysis[Beta_Daily])</f>
        <v>1.178676840064613</v>
      </c>
      <c r="J231" s="2">
        <f>_xlfn.XLOOKUP($B231,stock_analysis[Stock],stock_analysis[Beta_Weekly])</f>
        <v>1.3557842883562032</v>
      </c>
      <c r="K231" s="2">
        <f>_xlfn.XLOOKUP($B231,stock_analysis[Stock],stock_analysis[Beta_Monthly])</f>
        <v>2.1666558699648548</v>
      </c>
      <c r="L231" s="3">
        <f>G231+H231*I231</f>
        <v>0.12834479873537924</v>
      </c>
      <c r="M231" s="3">
        <f>J231*H231+G231</f>
        <v>0.13760751828102941</v>
      </c>
      <c r="N231" s="3">
        <f>K231*H231+G231</f>
        <v>0.1800161019991619</v>
      </c>
      <c r="O231" s="2">
        <f>_xlfn.XLOOKUP($B231,stock_analysis[Stock],stock_analysis[Interest_Coverage_Ratio])</f>
        <v>68.703367875647672</v>
      </c>
      <c r="P231" s="3" cm="1">
        <f t="array" ref="P23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31" s="3" t="str" cm="1">
        <f t="array" ref="Q23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31" s="3">
        <f>Table2[[#This Row],[Default Spread]]+Table2[[#This Row],[Risk Free Rate]]</f>
        <v>7.0699999999999999E-2</v>
      </c>
      <c r="S231" s="2">
        <f>_xlfn.XLOOKUP($B231,stock_analysis[Stock],stock_analysis[Market_Cap_Cr])</f>
        <v>97.927660799999998</v>
      </c>
      <c r="T231" s="2">
        <f>_xlfn.XLOOKUP($B231,stock_analysis[Stock],stock_analysis[Total_Debt_Cr])</f>
        <v>6.1810999999999998</v>
      </c>
      <c r="U231" s="3">
        <f>Table2[[#This Row],[Market Value of Equity]]/(Table2[[#This Row],[Market Value of Equity]]+Table2[[#This Row],[Market Value of Debt]])</f>
        <v>0.94062843556581843</v>
      </c>
      <c r="V231" s="3">
        <f>Table2[[#This Row],[Market Value of Debt]]/(Table2[[#This Row],[Market Value of Equity]]+Table2[[#This Row],[Market Value of Debt]])</f>
        <v>5.9371564434181602E-2</v>
      </c>
      <c r="W231" s="32">
        <f>(Table2[[#This Row],[Cost of Equity (Daily Beta)]]*Table2[[#This Row],[Weight of Equity]])+(Table2[[#This Row],[Cost of Debt]]*Table2[[#This Row],[Weight of Debt]])</f>
        <v>0.12492233685296625</v>
      </c>
      <c r="X231" s="33">
        <f>(Table2[[#This Row],[Cost of Equity (Weekly Beta)]]*Table2[[#This Row],[Weight of Equity]])+(Table2[[#This Row],[Cost of Debt]]*Table2[[#This Row],[Weight of Debt]])</f>
        <v>0.13363511424827609</v>
      </c>
      <c r="Y231" s="34">
        <f>(Table2[[#This Row],[Cost of Equity (Monthly Beta)]]*Table2[[#This Row],[Weight of Equity]])+(Table2[[#This Row],[Cost of Debt]]*Table2[[#This Row],[Weight of Debt]])</f>
        <v>0.1735258340056251</v>
      </c>
      <c r="Z231" t="b">
        <f>IF(Table2[[#This Row],[Sector]]="Financial Services",TRUE,FALSE)</f>
        <v>0</v>
      </c>
      <c r="AA231" t="b">
        <f>IF(Table2[[#This Row],[Market Capitalisation In(Cr)]]&gt;25000,TRUE,FALSE)</f>
        <v>0</v>
      </c>
    </row>
    <row r="232" spans="2:27" ht="14" customHeight="1">
      <c r="B232" s="37" t="s">
        <v>3928</v>
      </c>
      <c r="C232" s="38" t="str">
        <f>_xlfn.XLOOKUP(B232,stock_analysis[Stock],stock_analysis[Company_Name])</f>
        <v>Yasho Industries Limited</v>
      </c>
      <c r="D232" s="37" t="str">
        <f>_xlfn.XLOOKUP(B232,stock_analysis[Stock],stock_analysis[Sector])</f>
        <v>Basic Materials</v>
      </c>
      <c r="E232" s="37" t="str">
        <f>_xlfn.XLOOKUP($B232,stock_analysis[Stock],stock_analysis[Industry])</f>
        <v>Specialty Chemicals</v>
      </c>
      <c r="F232" s="2">
        <f>_xlfn.XLOOKUP($B232,stock_analysis[Stock],stock_analysis[Market_Cap_Cr])</f>
        <v>1890.7725823999999</v>
      </c>
      <c r="G232" s="3">
        <f>Imputs!$C$2</f>
        <v>6.6699999999999995E-2</v>
      </c>
      <c r="H232" s="3">
        <f>Imputs!$C$3</f>
        <v>5.2299999999999999E-2</v>
      </c>
      <c r="I232" s="2">
        <f>_xlfn.XLOOKUP($B232,stock_analysis[Stock],stock_analysis[Beta_Daily])</f>
        <v>0.71185200042263952</v>
      </c>
      <c r="J232" s="2">
        <f>_xlfn.XLOOKUP($B232,stock_analysis[Stock],stock_analysis[Beta_Weekly])</f>
        <v>0.60575637610348543</v>
      </c>
      <c r="K232" s="2">
        <f>_xlfn.XLOOKUP($B232,stock_analysis[Stock],stock_analysis[Beta_Monthly])</f>
        <v>0.6073776827450591</v>
      </c>
      <c r="L232" s="3">
        <f>G232+H232*I232</f>
        <v>0.10392985962210405</v>
      </c>
      <c r="M232" s="3">
        <f>J232*H232+G232</f>
        <v>9.8381058470212279E-2</v>
      </c>
      <c r="N232" s="3">
        <f>K232*H232+G232</f>
        <v>9.846585280756659E-2</v>
      </c>
      <c r="O232" s="2">
        <f>_xlfn.XLOOKUP($B232,stock_analysis[Stock],stock_analysis[Interest_Coverage_Ratio])</f>
        <v>1.159185013975679</v>
      </c>
      <c r="P232" s="3" cm="1">
        <f t="array" ref="P23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232" s="3" t="str" cm="1">
        <f t="array" ref="Q23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232" s="3">
        <f>Table2[[#This Row],[Default Spread]]+Table2[[#This Row],[Risk Free Rate]]</f>
        <v>0.19279999999999997</v>
      </c>
      <c r="S232" s="2">
        <f>_xlfn.XLOOKUP($B232,stock_analysis[Stock],stock_analysis[Market_Cap_Cr])</f>
        <v>1890.7725823999999</v>
      </c>
      <c r="T232" s="2">
        <f>_xlfn.XLOOKUP($B232,stock_analysis[Stock],stock_analysis[Total_Debt_Cr])</f>
        <v>591.37018880000005</v>
      </c>
      <c r="U232" s="3">
        <f>Table2[[#This Row],[Market Value of Equity]]/(Table2[[#This Row],[Market Value of Equity]]+Table2[[#This Row],[Market Value of Debt]])</f>
        <v>0.76175013151475557</v>
      </c>
      <c r="V232" s="3">
        <f>Table2[[#This Row],[Market Value of Debt]]/(Table2[[#This Row],[Market Value of Equity]]+Table2[[#This Row],[Market Value of Debt]])</f>
        <v>0.2382498684852444</v>
      </c>
      <c r="W232" s="32">
        <f>(Table2[[#This Row],[Cost of Equity (Daily Beta)]]*Table2[[#This Row],[Weight of Equity]])+(Table2[[#This Row],[Cost of Debt]]*Table2[[#This Row],[Weight of Debt]])</f>
        <v>0.12510315887940296</v>
      </c>
      <c r="X232" s="33">
        <f>(Table2[[#This Row],[Cost of Equity (Weekly Beta)]]*Table2[[#This Row],[Weight of Equity]])+(Table2[[#This Row],[Cost of Debt]]*Table2[[#This Row],[Weight of Debt]])</f>
        <v>0.12087635887220018</v>
      </c>
      <c r="Y232" s="34">
        <f>(Table2[[#This Row],[Cost of Equity (Monthly Beta)]]*Table2[[#This Row],[Weight of Equity]])+(Table2[[#This Row],[Cost of Debt]]*Table2[[#This Row],[Weight of Debt]])</f>
        <v>0.12094095096983153</v>
      </c>
      <c r="Z232" t="b">
        <f>IF(Table2[[#This Row],[Sector]]="Financial Services",TRUE,FALSE)</f>
        <v>0</v>
      </c>
      <c r="AA232" t="b">
        <f>IF(Table2[[#This Row],[Market Capitalisation In(Cr)]]&gt;25000,TRUE,FALSE)</f>
        <v>0</v>
      </c>
    </row>
    <row r="233" spans="2:27" ht="14" customHeight="1">
      <c r="B233" s="37" t="s">
        <v>2114</v>
      </c>
      <c r="C233" s="38" t="str">
        <f>_xlfn.XLOOKUP(B233,stock_analysis[Stock],stock_analysis[Company_Name])</f>
        <v>Laxmi Organic Industries Limited</v>
      </c>
      <c r="D233" s="37" t="str">
        <f>_xlfn.XLOOKUP(B233,stock_analysis[Stock],stock_analysis[Sector])</f>
        <v>Basic Materials</v>
      </c>
      <c r="E233" s="37" t="str">
        <f>_xlfn.XLOOKUP($B233,stock_analysis[Stock],stock_analysis[Industry])</f>
        <v>Specialty Chemicals</v>
      </c>
      <c r="F233" s="2">
        <f>_xlfn.XLOOKUP($B233,stock_analysis[Stock],stock_analysis[Market_Cap_Cr])</f>
        <v>3174.7289088000002</v>
      </c>
      <c r="G233" s="3">
        <f>Imputs!$C$2</f>
        <v>6.6699999999999995E-2</v>
      </c>
      <c r="H233" s="3">
        <f>Imputs!$C$3</f>
        <v>5.2299999999999999E-2</v>
      </c>
      <c r="I233" s="2">
        <f>_xlfn.XLOOKUP($B233,stock_analysis[Stock],stock_analysis[Beta_Daily])</f>
        <v>1.2497686454836745</v>
      </c>
      <c r="J233" s="2">
        <f>_xlfn.XLOOKUP($B233,stock_analysis[Stock],stock_analysis[Beta_Weekly])</f>
        <v>1.6145466265120882</v>
      </c>
      <c r="K233" s="2">
        <f>_xlfn.XLOOKUP($B233,stock_analysis[Stock],stock_analysis[Beta_Monthly])</f>
        <v>1.931526147343283</v>
      </c>
      <c r="L233" s="3">
        <f>G233+H233*I233</f>
        <v>0.13206290015879618</v>
      </c>
      <c r="M233" s="3">
        <f>J233*H233+G233</f>
        <v>0.1511407885665822</v>
      </c>
      <c r="N233" s="3">
        <f>K233*H233+G233</f>
        <v>0.16771881750605369</v>
      </c>
      <c r="O233" s="2">
        <f>_xlfn.XLOOKUP($B233,stock_analysis[Stock],stock_analysis[Interest_Coverage_Ratio])</f>
        <v>8.9258875228361223</v>
      </c>
      <c r="P233" s="3" cm="1">
        <f t="array" ref="P23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233" s="3" t="str" cm="1">
        <f t="array" ref="Q23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233" s="3">
        <f>Table2[[#This Row],[Default Spread]]+Table2[[#This Row],[Risk Free Rate]]</f>
        <v>7.3700000000000002E-2</v>
      </c>
      <c r="S233" s="2">
        <f>_xlfn.XLOOKUP($B233,stock_analysis[Stock],stock_analysis[Market_Cap_Cr])</f>
        <v>3174.7289088000002</v>
      </c>
      <c r="T233" s="2">
        <f>_xlfn.XLOOKUP($B233,stock_analysis[Stock],stock_analysis[Total_Debt_Cr])</f>
        <v>333.53300480000001</v>
      </c>
      <c r="U233" s="3">
        <f>Table2[[#This Row],[Market Value of Equity]]/(Table2[[#This Row],[Market Value of Equity]]+Table2[[#This Row],[Market Value of Debt]])</f>
        <v>0.90492927466246509</v>
      </c>
      <c r="V233" s="3">
        <f>Table2[[#This Row],[Market Value of Debt]]/(Table2[[#This Row],[Market Value of Equity]]+Table2[[#This Row],[Market Value of Debt]])</f>
        <v>9.5070725337534842E-2</v>
      </c>
      <c r="W233" s="32">
        <f>(Table2[[#This Row],[Cost of Equity (Daily Beta)]]*Table2[[#This Row],[Weight of Equity]])+(Table2[[#This Row],[Cost of Debt]]*Table2[[#This Row],[Weight of Debt]])</f>
        <v>0.12651429690789728</v>
      </c>
      <c r="X233" s="33">
        <f>(Table2[[#This Row],[Cost of Equity (Weekly Beta)]]*Table2[[#This Row],[Weight of Equity]])+(Table2[[#This Row],[Cost of Debt]]*Table2[[#This Row],[Weight of Debt]])</f>
        <v>0.14377843662684656</v>
      </c>
      <c r="Y233" s="34">
        <f>(Table2[[#This Row],[Cost of Equity (Monthly Beta)]]*Table2[[#This Row],[Weight of Equity]])+(Table2[[#This Row],[Cost of Debt]]*Table2[[#This Row],[Weight of Debt]])</f>
        <v>0.15878038033037584</v>
      </c>
      <c r="Z233" t="b">
        <f>IF(Table2[[#This Row],[Sector]]="Financial Services",TRUE,FALSE)</f>
        <v>0</v>
      </c>
      <c r="AA233" t="b">
        <f>IF(Table2[[#This Row],[Market Capitalisation In(Cr)]]&gt;25000,TRUE,FALSE)</f>
        <v>0</v>
      </c>
    </row>
    <row r="234" spans="2:27" ht="14" customHeight="1">
      <c r="B234" s="37" t="s">
        <v>1940</v>
      </c>
      <c r="C234" s="38" t="str">
        <f>_xlfn.XLOOKUP(B234,stock_analysis[Stock],stock_analysis[Company_Name])</f>
        <v>Kingfa Science &amp; Technology (India) Limited</v>
      </c>
      <c r="D234" s="37" t="str">
        <f>_xlfn.XLOOKUP(B234,stock_analysis[Stock],stock_analysis[Sector])</f>
        <v>Basic Materials</v>
      </c>
      <c r="E234" s="37" t="str">
        <f>_xlfn.XLOOKUP($B234,stock_analysis[Stock],stock_analysis[Industry])</f>
        <v>Specialty Chemicals</v>
      </c>
      <c r="F234" s="2">
        <f>_xlfn.XLOOKUP($B234,stock_analysis[Stock],stock_analysis[Market_Cap_Cr])</f>
        <v>5548.3195391999998</v>
      </c>
      <c r="G234" s="3">
        <f>Imputs!$C$2</f>
        <v>6.6699999999999995E-2</v>
      </c>
      <c r="H234" s="3">
        <f>Imputs!$C$3</f>
        <v>5.2299999999999999E-2</v>
      </c>
      <c r="I234" s="2">
        <f>_xlfn.XLOOKUP($B234,stock_analysis[Stock],stock_analysis[Beta_Daily])</f>
        <v>1.1665153978131642</v>
      </c>
      <c r="J234" s="2">
        <f>_xlfn.XLOOKUP($B234,stock_analysis[Stock],stock_analysis[Beta_Weekly])</f>
        <v>1.1101624650026776</v>
      </c>
      <c r="K234" s="2">
        <f>_xlfn.XLOOKUP($B234,stock_analysis[Stock],stock_analysis[Beta_Monthly])</f>
        <v>1.7194809616039322</v>
      </c>
      <c r="L234" s="3">
        <f>G234+H234*I234</f>
        <v>0.12770875530562847</v>
      </c>
      <c r="M234" s="3">
        <f>J234*H234+G234</f>
        <v>0.12476149691964003</v>
      </c>
      <c r="N234" s="3">
        <f>K234*H234+G234</f>
        <v>0.15662885429188567</v>
      </c>
      <c r="O234" s="2">
        <f>_xlfn.XLOOKUP($B234,stock_analysis[Stock],stock_analysis[Interest_Coverage_Ratio])</f>
        <v>31.965185118403653</v>
      </c>
      <c r="P234" s="3" cm="1">
        <f t="array" ref="P23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34" s="3" t="str" cm="1">
        <f t="array" ref="Q23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34" s="3">
        <f>Table2[[#This Row],[Default Spread]]+Table2[[#This Row],[Risk Free Rate]]</f>
        <v>7.0699999999999999E-2</v>
      </c>
      <c r="S234" s="2">
        <f>_xlfn.XLOOKUP($B234,stock_analysis[Stock],stock_analysis[Market_Cap_Cr])</f>
        <v>5548.3195391999998</v>
      </c>
      <c r="T234" s="2">
        <f>_xlfn.XLOOKUP($B234,stock_analysis[Stock],stock_analysis[Total_Debt_Cr])</f>
        <v>18.612899200000001</v>
      </c>
      <c r="U234" s="3">
        <f>Table2[[#This Row],[Market Value of Equity]]/(Table2[[#This Row],[Market Value of Equity]]+Table2[[#This Row],[Market Value of Debt]])</f>
        <v>0.99665652504211999</v>
      </c>
      <c r="V234" s="3">
        <f>Table2[[#This Row],[Market Value of Debt]]/(Table2[[#This Row],[Market Value of Equity]]+Table2[[#This Row],[Market Value of Debt]])</f>
        <v>3.3434749578799558E-3</v>
      </c>
      <c r="W234" s="32">
        <f>(Table2[[#This Row],[Cost of Equity (Daily Beta)]]*Table2[[#This Row],[Weight of Equity]])+(Table2[[#This Row],[Cost of Debt]]*Table2[[#This Row],[Weight of Debt]])</f>
        <v>0.1275181479598842</v>
      </c>
      <c r="X234" s="33">
        <f>(Table2[[#This Row],[Cost of Equity (Weekly Beta)]]*Table2[[#This Row],[Weight of Equity]])+(Table2[[#This Row],[Cost of Debt]]*Table2[[#This Row],[Weight of Debt]])</f>
        <v>0.1245807436585037</v>
      </c>
      <c r="Y234" s="34">
        <f>(Table2[[#This Row],[Cost of Equity (Monthly Beta)]]*Table2[[#This Row],[Weight of Equity]])+(Table2[[#This Row],[Cost of Debt]]*Table2[[#This Row],[Weight of Debt]])</f>
        <v>0.15634155331940142</v>
      </c>
      <c r="Z234" t="b">
        <f>IF(Table2[[#This Row],[Sector]]="Financial Services",TRUE,FALSE)</f>
        <v>0</v>
      </c>
      <c r="AA234" t="b">
        <f>IF(Table2[[#This Row],[Market Capitalisation In(Cr)]]&gt;25000,TRUE,FALSE)</f>
        <v>0</v>
      </c>
    </row>
    <row r="235" spans="2:27" ht="14" customHeight="1">
      <c r="B235" s="37" t="s">
        <v>488</v>
      </c>
      <c r="C235" s="38" t="str">
        <f>_xlfn.XLOOKUP(B235,stock_analysis[Stock],stock_analysis[Company_Name])</f>
        <v>Balaji Amines Limited</v>
      </c>
      <c r="D235" s="37" t="str">
        <f>_xlfn.XLOOKUP(B235,stock_analysis[Stock],stock_analysis[Sector])</f>
        <v>Basic Materials</v>
      </c>
      <c r="E235" s="37" t="str">
        <f>_xlfn.XLOOKUP($B235,stock_analysis[Stock],stock_analysis[Industry])</f>
        <v>Specialty Chemicals</v>
      </c>
      <c r="F235" s="2">
        <f>_xlfn.XLOOKUP($B235,stock_analysis[Stock],stock_analysis[Market_Cap_Cr])</f>
        <v>3467.5548159999998</v>
      </c>
      <c r="G235" s="3">
        <f>Imputs!$C$2</f>
        <v>6.6699999999999995E-2</v>
      </c>
      <c r="H235" s="3">
        <f>Imputs!$C$3</f>
        <v>5.2299999999999999E-2</v>
      </c>
      <c r="I235" s="2">
        <f>_xlfn.XLOOKUP($B235,stock_analysis[Stock],stock_analysis[Beta_Daily])</f>
        <v>1.1907598625565772</v>
      </c>
      <c r="J235" s="2">
        <f>_xlfn.XLOOKUP($B235,stock_analysis[Stock],stock_analysis[Beta_Weekly])</f>
        <v>1.3129432076211736</v>
      </c>
      <c r="K235" s="2">
        <f>_xlfn.XLOOKUP($B235,stock_analysis[Stock],stock_analysis[Beta_Monthly])</f>
        <v>1.9491297431252133</v>
      </c>
      <c r="L235" s="3">
        <f>G235+H235*I235</f>
        <v>0.12897674081170898</v>
      </c>
      <c r="M235" s="3">
        <f>J235*H235+G235</f>
        <v>0.13536692975858738</v>
      </c>
      <c r="N235" s="3">
        <f>K235*H235+G235</f>
        <v>0.16863948556544867</v>
      </c>
      <c r="O235" s="2">
        <f>_xlfn.XLOOKUP($B235,stock_analysis[Stock],stock_analysis[Interest_Coverage_Ratio])</f>
        <v>144.28297829446944</v>
      </c>
      <c r="P235" s="3" cm="1">
        <f t="array" ref="P23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35" s="3" t="str" cm="1">
        <f t="array" ref="Q23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35" s="3">
        <f>Table2[[#This Row],[Default Spread]]+Table2[[#This Row],[Risk Free Rate]]</f>
        <v>7.0699999999999999E-2</v>
      </c>
      <c r="S235" s="2">
        <f>_xlfn.XLOOKUP($B235,stock_analysis[Stock],stock_analysis[Market_Cap_Cr])</f>
        <v>3467.5548159999998</v>
      </c>
      <c r="T235" s="2">
        <f>_xlfn.XLOOKUP($B235,stock_analysis[Stock],stock_analysis[Total_Debt_Cr])</f>
        <v>31.455900799999998</v>
      </c>
      <c r="U235" s="3">
        <f>Table2[[#This Row],[Market Value of Equity]]/(Table2[[#This Row],[Market Value of Equity]]+Table2[[#This Row],[Market Value of Debt]])</f>
        <v>0.99101005874347026</v>
      </c>
      <c r="V235" s="3">
        <f>Table2[[#This Row],[Market Value of Debt]]/(Table2[[#This Row],[Market Value of Equity]]+Table2[[#This Row],[Market Value of Debt]])</f>
        <v>8.9899412565297345E-3</v>
      </c>
      <c r="W235" s="32">
        <f>(Table2[[#This Row],[Cost of Equity (Daily Beta)]]*Table2[[#This Row],[Weight of Equity]])+(Table2[[#This Row],[Cost of Debt]]*Table2[[#This Row],[Weight of Debt]])</f>
        <v>0.1284528363351897</v>
      </c>
      <c r="X235" s="33">
        <f>(Table2[[#This Row],[Cost of Equity (Weekly Beta)]]*Table2[[#This Row],[Weight of Equity]])+(Table2[[#This Row],[Cost of Debt]]*Table2[[#This Row],[Weight of Debt]])</f>
        <v>0.13478557785881753</v>
      </c>
      <c r="Y235" s="34">
        <f>(Table2[[#This Row],[Cost of Equity (Monthly Beta)]]*Table2[[#This Row],[Weight of Equity]])+(Table2[[#This Row],[Cost of Debt]]*Table2[[#This Row],[Weight of Debt]])</f>
        <v>0.16775901534352053</v>
      </c>
      <c r="Z235" t="b">
        <f>IF(Table2[[#This Row],[Sector]]="Financial Services",TRUE,FALSE)</f>
        <v>0</v>
      </c>
      <c r="AA235" t="b">
        <f>IF(Table2[[#This Row],[Market Capitalisation In(Cr)]]&gt;25000,TRUE,FALSE)</f>
        <v>0</v>
      </c>
    </row>
    <row r="236" spans="2:27" ht="14" customHeight="1">
      <c r="B236" s="37" t="s">
        <v>3164</v>
      </c>
      <c r="C236" s="38" t="str">
        <f>_xlfn.XLOOKUP(B236,stock_analysis[Stock],stock_analysis[Company_Name])</f>
        <v>Shaily Engineering Plastics Limited</v>
      </c>
      <c r="D236" s="37" t="str">
        <f>_xlfn.XLOOKUP(B236,stock_analysis[Stock],stock_analysis[Sector])</f>
        <v>Basic Materials</v>
      </c>
      <c r="E236" s="37" t="str">
        <f>_xlfn.XLOOKUP($B236,stock_analysis[Stock],stock_analysis[Industry])</f>
        <v>Specialty Chemicals</v>
      </c>
      <c r="F236" s="2">
        <f>_xlfn.XLOOKUP($B236,stock_analysis[Stock],stock_analysis[Market_Cap_Cr])</f>
        <v>8623.4791936000001</v>
      </c>
      <c r="G236" s="3">
        <f>Imputs!$C$2</f>
        <v>6.6699999999999995E-2</v>
      </c>
      <c r="H236" s="3">
        <f>Imputs!$C$3</f>
        <v>5.2299999999999999E-2</v>
      </c>
      <c r="I236" s="2">
        <f>_xlfn.XLOOKUP($B236,stock_analysis[Stock],stock_analysis[Beta_Daily])</f>
        <v>1.2040896928023532</v>
      </c>
      <c r="J236" s="2">
        <f>_xlfn.XLOOKUP($B236,stock_analysis[Stock],stock_analysis[Beta_Weekly])</f>
        <v>1.374761869238686</v>
      </c>
      <c r="K236" s="2">
        <f>_xlfn.XLOOKUP($B236,stock_analysis[Stock],stock_analysis[Beta_Monthly])</f>
        <v>0.47537277156786628</v>
      </c>
      <c r="L236" s="3">
        <f>G236+H236*I236</f>
        <v>0.12967389093356307</v>
      </c>
      <c r="M236" s="3">
        <f>J236*H236+G236</f>
        <v>0.13860004576118329</v>
      </c>
      <c r="N236" s="3">
        <f>K236*H236+G236</f>
        <v>9.1561995952999409E-2</v>
      </c>
      <c r="O236" s="2">
        <f>_xlfn.XLOOKUP($B236,stock_analysis[Stock],stock_analysis[Interest_Coverage_Ratio])</f>
        <v>8.0384688012651804</v>
      </c>
      <c r="P236" s="3" cm="1">
        <f t="array" ref="P23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236" s="3" t="str" cm="1">
        <f t="array" ref="Q23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236" s="3">
        <f>Table2[[#This Row],[Default Spread]]+Table2[[#This Row],[Risk Free Rate]]</f>
        <v>7.3700000000000002E-2</v>
      </c>
      <c r="S236" s="2">
        <f>_xlfn.XLOOKUP($B236,stock_analysis[Stock],stock_analysis[Market_Cap_Cr])</f>
        <v>8623.4791936000001</v>
      </c>
      <c r="T236" s="2">
        <f>_xlfn.XLOOKUP($B236,stock_analysis[Stock],stock_analysis[Total_Debt_Cr])</f>
        <v>189.4104064</v>
      </c>
      <c r="U236" s="3">
        <f>Table2[[#This Row],[Market Value of Equity]]/(Table2[[#This Row],[Market Value of Equity]]+Table2[[#This Row],[Market Value of Debt]])</f>
        <v>0.97850757072912831</v>
      </c>
      <c r="V236" s="3">
        <f>Table2[[#This Row],[Market Value of Debt]]/(Table2[[#This Row],[Market Value of Equity]]+Table2[[#This Row],[Market Value of Debt]])</f>
        <v>2.149242927087161E-2</v>
      </c>
      <c r="W236" s="32">
        <f>(Table2[[#This Row],[Cost of Equity (Daily Beta)]]*Table2[[#This Row],[Weight of Equity]])+(Table2[[#This Row],[Cost of Debt]]*Table2[[#This Row],[Weight of Debt]])</f>
        <v>0.12847087604165797</v>
      </c>
      <c r="X236" s="33">
        <f>(Table2[[#This Row],[Cost of Equity (Weekly Beta)]]*Table2[[#This Row],[Weight of Equity]])+(Table2[[#This Row],[Cost of Debt]]*Table2[[#This Row],[Weight of Debt]])</f>
        <v>0.13720518611798471</v>
      </c>
      <c r="Y236" s="34">
        <f>(Table2[[#This Row],[Cost of Equity (Monthly Beta)]]*Table2[[#This Row],[Weight of Equity]])+(Table2[[#This Row],[Cost of Debt]]*Table2[[#This Row],[Weight of Debt]])</f>
        <v>9.1178098268342972E-2</v>
      </c>
      <c r="Z236" t="b">
        <f>IF(Table2[[#This Row],[Sector]]="Financial Services",TRUE,FALSE)</f>
        <v>0</v>
      </c>
      <c r="AA236" t="b">
        <f>IF(Table2[[#This Row],[Market Capitalisation In(Cr)]]&gt;25000,TRUE,FALSE)</f>
        <v>0</v>
      </c>
    </row>
    <row r="237" spans="2:27" ht="14" customHeight="1">
      <c r="B237" s="37" t="s">
        <v>2582</v>
      </c>
      <c r="C237" s="38" t="str">
        <f>_xlfn.XLOOKUP(B237,stock_analysis[Stock],stock_analysis[Company_Name])</f>
        <v>ORIENT CERATECH LIMITED</v>
      </c>
      <c r="D237" s="37" t="str">
        <f>_xlfn.XLOOKUP(B237,stock_analysis[Stock],stock_analysis[Sector])</f>
        <v>Basic Materials</v>
      </c>
      <c r="E237" s="37" t="str">
        <f>_xlfn.XLOOKUP($B237,stock_analysis[Stock],stock_analysis[Industry])</f>
        <v>Specialty Chemicals</v>
      </c>
      <c r="F237" s="2">
        <f>_xlfn.XLOOKUP($B237,stock_analysis[Stock],stock_analysis[Market_Cap_Cr])</f>
        <v>445.17744640000001</v>
      </c>
      <c r="G237" s="3">
        <f>Imputs!$C$2</f>
        <v>6.6699999999999995E-2</v>
      </c>
      <c r="H237" s="3">
        <f>Imputs!$C$3</f>
        <v>5.2299999999999999E-2</v>
      </c>
      <c r="I237" s="2">
        <f>_xlfn.XLOOKUP($B237,stock_analysis[Stock],stock_analysis[Beta_Daily])</f>
        <v>1.3249977053859563</v>
      </c>
      <c r="J237" s="2">
        <f>_xlfn.XLOOKUP($B237,stock_analysis[Stock],stock_analysis[Beta_Weekly])</f>
        <v>1.6455004486439631</v>
      </c>
      <c r="K237" s="2">
        <f>_xlfn.XLOOKUP($B237,stock_analysis[Stock],stock_analysis[Beta_Monthly])</f>
        <v>1.0889733286309975</v>
      </c>
      <c r="L237" s="3">
        <f>G237+H237*I237</f>
        <v>0.13599737999168551</v>
      </c>
      <c r="M237" s="3">
        <f>J237*H237+G237</f>
        <v>0.15275967346407926</v>
      </c>
      <c r="N237" s="3">
        <f>K237*H237+G237</f>
        <v>0.12365330508740116</v>
      </c>
      <c r="O237" s="2">
        <f>_xlfn.XLOOKUP($B237,stock_analysis[Stock],stock_analysis[Interest_Coverage_Ratio])</f>
        <v>3.0691594348193867</v>
      </c>
      <c r="P237" s="3" cm="1">
        <f t="array" ref="P23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237" s="3" t="str" cm="1">
        <f t="array" ref="Q23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237" s="3">
        <f>Table2[[#This Row],[Default Spread]]+Table2[[#This Row],[Risk Free Rate]]</f>
        <v>8.5099999999999995E-2</v>
      </c>
      <c r="S237" s="2">
        <f>_xlfn.XLOOKUP($B237,stock_analysis[Stock],stock_analysis[Market_Cap_Cr])</f>
        <v>445.17744640000001</v>
      </c>
      <c r="T237" s="2">
        <f>_xlfn.XLOOKUP($B237,stock_analysis[Stock],stock_analysis[Total_Debt_Cr])</f>
        <v>46.8876992</v>
      </c>
      <c r="U237" s="3">
        <f>Table2[[#This Row],[Market Value of Equity]]/(Table2[[#This Row],[Market Value of Equity]]+Table2[[#This Row],[Market Value of Debt]])</f>
        <v>0.9047124153798225</v>
      </c>
      <c r="V237" s="3">
        <f>Table2[[#This Row],[Market Value of Debt]]/(Table2[[#This Row],[Market Value of Equity]]+Table2[[#This Row],[Market Value of Debt]])</f>
        <v>9.5287584620177584E-2</v>
      </c>
      <c r="W237" s="32">
        <f>(Table2[[#This Row],[Cost of Equity (Daily Beta)]]*Table2[[#This Row],[Weight of Equity]])+(Table2[[#This Row],[Cost of Debt]]*Table2[[#This Row],[Weight of Debt]])</f>
        <v>0.13114749158878244</v>
      </c>
      <c r="X237" s="33">
        <f>(Table2[[#This Row],[Cost of Equity (Weekly Beta)]]*Table2[[#This Row],[Weight of Equity]])+(Table2[[#This Row],[Cost of Debt]]*Table2[[#This Row],[Weight of Debt]])</f>
        <v>0.14631254660349724</v>
      </c>
      <c r="Y237" s="34">
        <f>(Table2[[#This Row],[Cost of Equity (Monthly Beta)]]*Table2[[#This Row],[Weight of Equity]])+(Table2[[#This Row],[Cost of Debt]]*Table2[[#This Row],[Weight of Debt]])</f>
        <v>0.11997965376649791</v>
      </c>
      <c r="Z237" t="b">
        <f>IF(Table2[[#This Row],[Sector]]="Financial Services",TRUE,FALSE)</f>
        <v>0</v>
      </c>
      <c r="AA237" t="b">
        <f>IF(Table2[[#This Row],[Market Capitalisation In(Cr)]]&gt;25000,TRUE,FALSE)</f>
        <v>0</v>
      </c>
    </row>
    <row r="238" spans="2:27" ht="14" customHeight="1">
      <c r="B238" s="37" t="s">
        <v>1555</v>
      </c>
      <c r="C238" s="38" t="str">
        <f>_xlfn.XLOOKUP(B238,stock_analysis[Stock],stock_analysis[Company_Name])</f>
        <v>Himadri Speciality Chemical Limited</v>
      </c>
      <c r="D238" s="37" t="str">
        <f>_xlfn.XLOOKUP(B238,stock_analysis[Stock],stock_analysis[Sector])</f>
        <v>Basic Materials</v>
      </c>
      <c r="E238" s="37" t="str">
        <f>_xlfn.XLOOKUP($B238,stock_analysis[Stock],stock_analysis[Industry])</f>
        <v>Specialty Chemicals</v>
      </c>
      <c r="F238" s="2">
        <f>_xlfn.XLOOKUP($B238,stock_analysis[Stock],stock_analysis[Market_Cap_Cr])</f>
        <v>22632.564326399999</v>
      </c>
      <c r="G238" s="3">
        <f>Imputs!$C$2</f>
        <v>6.6699999999999995E-2</v>
      </c>
      <c r="H238" s="3">
        <f>Imputs!$C$3</f>
        <v>5.2299999999999999E-2</v>
      </c>
      <c r="I238" s="2">
        <f>_xlfn.XLOOKUP($B238,stock_analysis[Stock],stock_analysis[Beta_Daily])</f>
        <v>1.2893483277382622</v>
      </c>
      <c r="J238" s="2">
        <f>_xlfn.XLOOKUP($B238,stock_analysis[Stock],stock_analysis[Beta_Weekly])</f>
        <v>1.8628900632188661</v>
      </c>
      <c r="K238" s="2">
        <f>_xlfn.XLOOKUP($B238,stock_analysis[Stock],stock_analysis[Beta_Monthly])</f>
        <v>1.7742784409714814</v>
      </c>
      <c r="L238" s="3">
        <f>G238+H238*I238</f>
        <v>0.13413291754071111</v>
      </c>
      <c r="M238" s="3">
        <f>J238*H238+G238</f>
        <v>0.16412915030634667</v>
      </c>
      <c r="N238" s="3">
        <f>K238*H238+G238</f>
        <v>0.15949476246280847</v>
      </c>
      <c r="O238" s="2">
        <f>_xlfn.XLOOKUP($B238,stock_analysis[Stock],stock_analysis[Interest_Coverage_Ratio])</f>
        <v>20.745204412528288</v>
      </c>
      <c r="P238" s="3" cm="1">
        <f t="array" ref="P23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38" s="3" t="str" cm="1">
        <f t="array" ref="Q23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38" s="3">
        <f>Table2[[#This Row],[Default Spread]]+Table2[[#This Row],[Risk Free Rate]]</f>
        <v>7.0699999999999999E-2</v>
      </c>
      <c r="S238" s="2">
        <f>_xlfn.XLOOKUP($B238,stock_analysis[Stock],stock_analysis[Market_Cap_Cr])</f>
        <v>22632.564326399999</v>
      </c>
      <c r="T238" s="2">
        <f>_xlfn.XLOOKUP($B238,stock_analysis[Stock],stock_analysis[Total_Debt_Cr])</f>
        <v>863.98996480000005</v>
      </c>
      <c r="U238" s="3">
        <f>Table2[[#This Row],[Market Value of Equity]]/(Table2[[#This Row],[Market Value of Equity]]+Table2[[#This Row],[Market Value of Debt]])</f>
        <v>0.96322907801321389</v>
      </c>
      <c r="V238" s="3">
        <f>Table2[[#This Row],[Market Value of Debt]]/(Table2[[#This Row],[Market Value of Equity]]+Table2[[#This Row],[Market Value of Debt]])</f>
        <v>3.677092198678613E-2</v>
      </c>
      <c r="W238" s="32">
        <f>(Table2[[#This Row],[Cost of Equity (Daily Beta)]]*Table2[[#This Row],[Weight of Equity]])+(Table2[[#This Row],[Cost of Debt]]*Table2[[#This Row],[Weight of Debt]])</f>
        <v>0.13180043067842739</v>
      </c>
      <c r="X238" s="33">
        <f>(Table2[[#This Row],[Cost of Equity (Weekly Beta)]]*Table2[[#This Row],[Weight of Equity]])+(Table2[[#This Row],[Cost of Debt]]*Table2[[#This Row],[Weight of Debt]])</f>
        <v>0.16069367430914028</v>
      </c>
      <c r="Y238" s="34">
        <f>(Table2[[#This Row],[Cost of Equity (Monthly Beta)]]*Table2[[#This Row],[Weight of Equity]])+(Table2[[#This Row],[Cost of Debt]]*Table2[[#This Row],[Weight of Debt]])</f>
        <v>0.15622969717945334</v>
      </c>
      <c r="Z238" t="b">
        <f>IF(Table2[[#This Row],[Sector]]="Financial Services",TRUE,FALSE)</f>
        <v>0</v>
      </c>
      <c r="AA238" t="b">
        <f>IF(Table2[[#This Row],[Market Capitalisation In(Cr)]]&gt;25000,TRUE,FALSE)</f>
        <v>0</v>
      </c>
    </row>
    <row r="239" spans="2:27" ht="14" customHeight="1">
      <c r="B239" s="37" t="s">
        <v>1317</v>
      </c>
      <c r="C239" s="38" t="str">
        <f>_xlfn.XLOOKUP(B239,stock_analysis[Stock],stock_analysis[Company_Name])</f>
        <v>GOCL Corporation Limited</v>
      </c>
      <c r="D239" s="37" t="str">
        <f>_xlfn.XLOOKUP(B239,stock_analysis[Stock],stock_analysis[Sector])</f>
        <v>Basic Materials</v>
      </c>
      <c r="E239" s="37" t="str">
        <f>_xlfn.XLOOKUP($B239,stock_analysis[Stock],stock_analysis[Industry])</f>
        <v>Specialty Chemicals</v>
      </c>
      <c r="F239" s="2">
        <f>_xlfn.XLOOKUP($B239,stock_analysis[Stock],stock_analysis[Market_Cap_Cr])</f>
        <v>1235.4888704</v>
      </c>
      <c r="G239" s="3">
        <f>Imputs!$C$2</f>
        <v>6.6699999999999995E-2</v>
      </c>
      <c r="H239" s="3">
        <f>Imputs!$C$3</f>
        <v>5.2299999999999999E-2</v>
      </c>
      <c r="I239" s="2">
        <f>_xlfn.XLOOKUP($B239,stock_analysis[Stock],stock_analysis[Beta_Daily])</f>
        <v>1.3367882683221268</v>
      </c>
      <c r="J239" s="2">
        <f>_xlfn.XLOOKUP($B239,stock_analysis[Stock],stock_analysis[Beta_Weekly])</f>
        <v>1.643521789929745</v>
      </c>
      <c r="K239" s="2">
        <f>_xlfn.XLOOKUP($B239,stock_analysis[Stock],stock_analysis[Beta_Monthly])</f>
        <v>0.92746507592302219</v>
      </c>
      <c r="L239" s="3">
        <f>G239+H239*I239</f>
        <v>0.13661402643324722</v>
      </c>
      <c r="M239" s="3">
        <f>J239*H239+G239</f>
        <v>0.15265618961332567</v>
      </c>
      <c r="N239" s="3">
        <f>K239*H239+G239</f>
        <v>0.11520642347077406</v>
      </c>
      <c r="O239" s="2">
        <f>_xlfn.XLOOKUP($B239,stock_analysis[Stock],stock_analysis[Interest_Coverage_Ratio])</f>
        <v>2.2268007642972463</v>
      </c>
      <c r="P239" s="3" cm="1">
        <f t="array" ref="P23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239" s="3" t="str" cm="1">
        <f t="array" ref="Q23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239" s="3">
        <f>Table2[[#This Row],[Default Spread]]+Table2[[#This Row],[Risk Free Rate]]</f>
        <v>9.8799999999999999E-2</v>
      </c>
      <c r="S239" s="2">
        <f>_xlfn.XLOOKUP($B239,stock_analysis[Stock],stock_analysis[Market_Cap_Cr])</f>
        <v>1235.4888704</v>
      </c>
      <c r="T239" s="2">
        <f>_xlfn.XLOOKUP($B239,stock_analysis[Stock],stock_analysis[Total_Debt_Cr])</f>
        <v>166.4914048</v>
      </c>
      <c r="U239" s="3">
        <f>Table2[[#This Row],[Market Value of Equity]]/(Table2[[#This Row],[Market Value of Equity]]+Table2[[#This Row],[Market Value of Debt]])</f>
        <v>0.88124554407425659</v>
      </c>
      <c r="V239" s="3">
        <f>Table2[[#This Row],[Market Value of Debt]]/(Table2[[#This Row],[Market Value of Equity]]+Table2[[#This Row],[Market Value of Debt]])</f>
        <v>0.11875445592574339</v>
      </c>
      <c r="W239" s="32">
        <f>(Table2[[#This Row],[Cost of Equity (Daily Beta)]]*Table2[[#This Row],[Weight of Equity]])+(Table2[[#This Row],[Cost of Debt]]*Table2[[#This Row],[Weight of Debt]])</f>
        <v>0.13212344229780526</v>
      </c>
      <c r="X239" s="33">
        <f>(Table2[[#This Row],[Cost of Equity (Weekly Beta)]]*Table2[[#This Row],[Weight of Equity]])+(Table2[[#This Row],[Cost of Debt]]*Table2[[#This Row],[Weight of Debt]])</f>
        <v>0.14626052711756152</v>
      </c>
      <c r="Y239" s="34">
        <f>(Table2[[#This Row],[Cost of Equity (Monthly Beta)]]*Table2[[#This Row],[Weight of Equity]])+(Table2[[#This Row],[Cost of Debt]]*Table2[[#This Row],[Weight of Debt]])</f>
        <v>0.11325808757781494</v>
      </c>
      <c r="Z239" t="b">
        <f>IF(Table2[[#This Row],[Sector]]="Financial Services",TRUE,FALSE)</f>
        <v>0</v>
      </c>
      <c r="AA239" t="b">
        <f>IF(Table2[[#This Row],[Market Capitalisation In(Cr)]]&gt;25000,TRUE,FALSE)</f>
        <v>0</v>
      </c>
    </row>
    <row r="240" spans="2:27" ht="14" customHeight="1">
      <c r="B240" s="37" t="s">
        <v>904</v>
      </c>
      <c r="C240" s="38" t="str">
        <f>_xlfn.XLOOKUP(B240,stock_analysis[Stock],stock_analysis[Company_Name])</f>
        <v>Ddev Plastiks Industries Limited</v>
      </c>
      <c r="D240" s="37" t="str">
        <f>_xlfn.XLOOKUP(B240,stock_analysis[Stock],stock_analysis[Sector])</f>
        <v>Basic Materials</v>
      </c>
      <c r="E240" s="37" t="str">
        <f>_xlfn.XLOOKUP($B240,stock_analysis[Stock],stock_analysis[Industry])</f>
        <v>Specialty Chemicals</v>
      </c>
      <c r="F240" s="2">
        <f>_xlfn.XLOOKUP($B240,stock_analysis[Stock],stock_analysis[Market_Cap_Cr])</f>
        <v>2802.6654720000001</v>
      </c>
      <c r="G240" s="3">
        <f>Imputs!$C$2</f>
        <v>6.6699999999999995E-2</v>
      </c>
      <c r="H240" s="3">
        <f>Imputs!$C$3</f>
        <v>5.2299999999999999E-2</v>
      </c>
      <c r="I240" s="2">
        <f>_xlfn.XLOOKUP($B240,stock_analysis[Stock],stock_analysis[Beta_Daily])</f>
        <v>1.2965907625911264</v>
      </c>
      <c r="J240" s="2">
        <f>_xlfn.XLOOKUP($B240,stock_analysis[Stock],stock_analysis[Beta_Weekly])</f>
        <v>1.5775220631940905</v>
      </c>
      <c r="K240" s="2">
        <f>_xlfn.XLOOKUP($B240,stock_analysis[Stock],stock_analysis[Beta_Monthly])</f>
        <v>-5.82510911757829E-2</v>
      </c>
      <c r="L240" s="3">
        <f>G240+H240*I240</f>
        <v>0.13451169688351589</v>
      </c>
      <c r="M240" s="3">
        <f>J240*H240+G240</f>
        <v>0.14920440390505091</v>
      </c>
      <c r="N240" s="3">
        <f>K240*H240+G240</f>
        <v>6.3653467931506544E-2</v>
      </c>
      <c r="O240" s="2">
        <f>_xlfn.XLOOKUP($B240,stock_analysis[Stock],stock_analysis[Interest_Coverage_Ratio])</f>
        <v>17.790913293093862</v>
      </c>
      <c r="P240" s="3" cm="1">
        <f t="array" ref="P24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40" s="3" t="str" cm="1">
        <f t="array" ref="Q24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40" s="3">
        <f>Table2[[#This Row],[Default Spread]]+Table2[[#This Row],[Risk Free Rate]]</f>
        <v>7.0699999999999999E-2</v>
      </c>
      <c r="S240" s="2">
        <f>_xlfn.XLOOKUP($B240,stock_analysis[Stock],stock_analysis[Market_Cap_Cr])</f>
        <v>2802.6654720000001</v>
      </c>
      <c r="T240" s="2">
        <f>_xlfn.XLOOKUP($B240,stock_analysis[Stock],stock_analysis[Total_Debt_Cr])</f>
        <v>45.804499200000002</v>
      </c>
      <c r="U240" s="3">
        <f>Table2[[#This Row],[Market Value of Equity]]/(Table2[[#This Row],[Market Value of Equity]]+Table2[[#This Row],[Market Value of Debt]])</f>
        <v>0.9839196131034853</v>
      </c>
      <c r="V240" s="3">
        <f>Table2[[#This Row],[Market Value of Debt]]/(Table2[[#This Row],[Market Value of Equity]]+Table2[[#This Row],[Market Value of Debt]])</f>
        <v>1.608038689651467E-2</v>
      </c>
      <c r="W240" s="32">
        <f>(Table2[[#This Row],[Cost of Equity (Daily Beta)]]*Table2[[#This Row],[Weight of Equity]])+(Table2[[#This Row],[Cost of Debt]]*Table2[[#This Row],[Weight of Debt]])</f>
        <v>0.13348558010910583</v>
      </c>
      <c r="X240" s="33">
        <f>(Table2[[#This Row],[Cost of Equity (Weekly Beta)]]*Table2[[#This Row],[Weight of Equity]])+(Table2[[#This Row],[Cost of Debt]]*Table2[[#This Row],[Weight of Debt]])</f>
        <v>0.14794202271717743</v>
      </c>
      <c r="Y240" s="34">
        <f>(Table2[[#This Row],[Cost of Equity (Monthly Beta)]]*Table2[[#This Row],[Weight of Equity]])+(Table2[[#This Row],[Cost of Debt]]*Table2[[#This Row],[Weight of Debt]])</f>
        <v>6.3766778893446618E-2</v>
      </c>
      <c r="Z240" t="b">
        <f>IF(Table2[[#This Row],[Sector]]="Financial Services",TRUE,FALSE)</f>
        <v>0</v>
      </c>
      <c r="AA240" t="b">
        <f>IF(Table2[[#This Row],[Market Capitalisation In(Cr)]]&gt;25000,TRUE,FALSE)</f>
        <v>0</v>
      </c>
    </row>
    <row r="241" spans="2:27" ht="14" customHeight="1">
      <c r="B241" s="37" t="s">
        <v>3350</v>
      </c>
      <c r="C241" s="38" t="str">
        <f>_xlfn.XLOOKUP(B241,stock_analysis[Stock],stock_analysis[Company_Name])</f>
        <v>Stallion India Fluorochemicals Limited</v>
      </c>
      <c r="D241" s="37" t="str">
        <f>_xlfn.XLOOKUP(B241,stock_analysis[Stock],stock_analysis[Sector])</f>
        <v>Basic Materials</v>
      </c>
      <c r="E241" s="37" t="str">
        <f>_xlfn.XLOOKUP($B241,stock_analysis[Stock],stock_analysis[Industry])</f>
        <v>Specialty Chemicals</v>
      </c>
      <c r="F241" s="2">
        <f>_xlfn.XLOOKUP($B241,stock_analysis[Stock],stock_analysis[Market_Cap_Cr])</f>
        <v>1052.6377984000001</v>
      </c>
      <c r="G241" s="3">
        <f>Imputs!$C$2</f>
        <v>6.6699999999999995E-2</v>
      </c>
      <c r="H241" s="3">
        <f>Imputs!$C$3</f>
        <v>5.2299999999999999E-2</v>
      </c>
      <c r="I241" s="2">
        <f>_xlfn.XLOOKUP($B241,stock_analysis[Stock],stock_analysis[Beta_Daily])</f>
        <v>1.3288668075944541</v>
      </c>
      <c r="J241" s="2">
        <f>_xlfn.XLOOKUP($B241,stock_analysis[Stock],stock_analysis[Beta_Weekly])</f>
        <v>1.3233584117689008</v>
      </c>
      <c r="K241" s="2">
        <f>_xlfn.XLOOKUP($B241,stock_analysis[Stock],stock_analysis[Beta_Monthly])</f>
        <v>-1.0336128292657722</v>
      </c>
      <c r="L241" s="3">
        <f>G241+H241*I241</f>
        <v>0.13619973403718993</v>
      </c>
      <c r="M241" s="3">
        <f>J241*H241+G241</f>
        <v>0.1359116449355135</v>
      </c>
      <c r="N241" s="3">
        <f>K241*H241+G241</f>
        <v>1.264204902940011E-2</v>
      </c>
      <c r="O241" s="2">
        <f>_xlfn.XLOOKUP($B241,stock_analysis[Stock],stock_analysis[Interest_Coverage_Ratio])</f>
        <v>9.6354162426216163</v>
      </c>
      <c r="P241" s="3" cm="1">
        <f t="array" ref="P24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241" s="3" t="str" cm="1">
        <f t="array" ref="Q24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241" s="3">
        <f>Table2[[#This Row],[Default Spread]]+Table2[[#This Row],[Risk Free Rate]]</f>
        <v>7.22E-2</v>
      </c>
      <c r="S241" s="2">
        <f>_xlfn.XLOOKUP($B241,stock_analysis[Stock],stock_analysis[Market_Cap_Cr])</f>
        <v>1052.6377984000001</v>
      </c>
      <c r="T241" s="2">
        <f>_xlfn.XLOOKUP($B241,stock_analysis[Stock],stock_analysis[Total_Debt_Cr])</f>
        <v>1.1631</v>
      </c>
      <c r="U241" s="3">
        <f>Table2[[#This Row],[Market Value of Equity]]/(Table2[[#This Row],[Market Value of Equity]]+Table2[[#This Row],[Market Value of Debt]])</f>
        <v>0.99889628107001438</v>
      </c>
      <c r="V241" s="3">
        <f>Table2[[#This Row],[Market Value of Debt]]/(Table2[[#This Row],[Market Value of Equity]]+Table2[[#This Row],[Market Value of Debt]])</f>
        <v>1.1037189299856836E-3</v>
      </c>
      <c r="W241" s="32">
        <f>(Table2[[#This Row],[Cost of Equity (Daily Beta)]]*Table2[[#This Row],[Weight of Equity]])+(Table2[[#This Row],[Cost of Debt]]*Table2[[#This Row],[Weight of Debt]])</f>
        <v>0.13612909631921905</v>
      </c>
      <c r="X241" s="33">
        <f>(Table2[[#This Row],[Cost of Equity (Weekly Beta)]]*Table2[[#This Row],[Weight of Equity]])+(Table2[[#This Row],[Cost of Debt]]*Table2[[#This Row],[Weight of Debt]])</f>
        <v>0.13584132518693767</v>
      </c>
      <c r="Y241" s="34">
        <f>(Table2[[#This Row],[Cost of Equity (Monthly Beta)]]*Table2[[#This Row],[Weight of Equity]])+(Table2[[#This Row],[Cost of Debt]]*Table2[[#This Row],[Weight of Debt]])</f>
        <v>1.2707784267317522E-2</v>
      </c>
      <c r="Z241" t="b">
        <f>IF(Table2[[#This Row],[Sector]]="Financial Services",TRUE,FALSE)</f>
        <v>0</v>
      </c>
      <c r="AA241" t="b">
        <f>IF(Table2[[#This Row],[Market Capitalisation In(Cr)]]&gt;25000,TRUE,FALSE)</f>
        <v>0</v>
      </c>
    </row>
    <row r="242" spans="2:27" ht="14" customHeight="1">
      <c r="B242" s="37" t="s">
        <v>1976</v>
      </c>
      <c r="C242" s="38" t="str">
        <f>_xlfn.XLOOKUP(B242,stock_analysis[Stock],stock_analysis[Company_Name])</f>
        <v>Kothari Petrochemicals Limited</v>
      </c>
      <c r="D242" s="37" t="str">
        <f>_xlfn.XLOOKUP(B242,stock_analysis[Stock],stock_analysis[Sector])</f>
        <v>Basic Materials</v>
      </c>
      <c r="E242" s="37" t="str">
        <f>_xlfn.XLOOKUP($B242,stock_analysis[Stock],stock_analysis[Industry])</f>
        <v>Specialty Chemicals</v>
      </c>
      <c r="F242" s="2">
        <f>_xlfn.XLOOKUP($B242,stock_analysis[Stock],stock_analysis[Market_Cap_Cr])</f>
        <v>629.65647360000003</v>
      </c>
      <c r="G242" s="3">
        <f>Imputs!$C$2</f>
        <v>6.6699999999999995E-2</v>
      </c>
      <c r="H242" s="3">
        <f>Imputs!$C$3</f>
        <v>5.2299999999999999E-2</v>
      </c>
      <c r="I242" s="2">
        <f>_xlfn.XLOOKUP($B242,stock_analysis[Stock],stock_analysis[Beta_Daily])</f>
        <v>1.3838903934561173</v>
      </c>
      <c r="J242" s="2">
        <f>_xlfn.XLOOKUP($B242,stock_analysis[Stock],stock_analysis[Beta_Weekly])</f>
        <v>1.8867201527845172</v>
      </c>
      <c r="K242" s="2">
        <f>_xlfn.XLOOKUP($B242,stock_analysis[Stock],stock_analysis[Beta_Monthly])</f>
        <v>1.264296724950444</v>
      </c>
      <c r="L242" s="3">
        <f>G242+H242*I242</f>
        <v>0.13907746757775491</v>
      </c>
      <c r="M242" s="3">
        <f>J242*H242+G242</f>
        <v>0.16537546399063024</v>
      </c>
      <c r="N242" s="3">
        <f>K242*H242+G242</f>
        <v>0.13282271871490819</v>
      </c>
      <c r="O242" s="2">
        <f>_xlfn.XLOOKUP($B242,stock_analysis[Stock],stock_analysis[Interest_Coverage_Ratio])</f>
        <v>143.5239251040222</v>
      </c>
      <c r="P242" s="3" cm="1">
        <f t="array" ref="P24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42" s="3" t="str" cm="1">
        <f t="array" ref="Q24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42" s="3">
        <f>Table2[[#This Row],[Default Spread]]+Table2[[#This Row],[Risk Free Rate]]</f>
        <v>7.0699999999999999E-2</v>
      </c>
      <c r="S242" s="2">
        <f>_xlfn.XLOOKUP($B242,stock_analysis[Stock],stock_analysis[Market_Cap_Cr])</f>
        <v>629.65647360000003</v>
      </c>
      <c r="T242" s="2">
        <f>_xlfn.XLOOKUP($B242,stock_analysis[Stock],stock_analysis[Total_Debt_Cr])</f>
        <v>2.6242000000000001</v>
      </c>
      <c r="U242" s="3">
        <f>Table2[[#This Row],[Market Value of Equity]]/(Table2[[#This Row],[Market Value of Equity]]+Table2[[#This Row],[Market Value of Debt]])</f>
        <v>0.99584962800609</v>
      </c>
      <c r="V242" s="3">
        <f>Table2[[#This Row],[Market Value of Debt]]/(Table2[[#This Row],[Market Value of Equity]]+Table2[[#This Row],[Market Value of Debt]])</f>
        <v>4.1503719939100158E-3</v>
      </c>
      <c r="W242" s="32">
        <f>(Table2[[#This Row],[Cost of Equity (Daily Beta)]]*Table2[[#This Row],[Weight of Equity]])+(Table2[[#This Row],[Cost of Debt]]*Table2[[#This Row],[Weight of Debt]])</f>
        <v>0.13879367565130571</v>
      </c>
      <c r="X242" s="33">
        <f>(Table2[[#This Row],[Cost of Equity (Weekly Beta)]]*Table2[[#This Row],[Weight of Equity]])+(Table2[[#This Row],[Cost of Debt]]*Table2[[#This Row],[Weight of Debt]])</f>
        <v>0.16498252559637311</v>
      </c>
      <c r="Y242" s="34">
        <f>(Table2[[#This Row],[Cost of Equity (Monthly Beta)]]*Table2[[#This Row],[Weight of Equity]])+(Table2[[#This Row],[Cost of Debt]]*Table2[[#This Row],[Weight of Debt]])</f>
        <v>0.13256488632296831</v>
      </c>
      <c r="Z242" t="b">
        <f>IF(Table2[[#This Row],[Sector]]="Financial Services",TRUE,FALSE)</f>
        <v>0</v>
      </c>
      <c r="AA242" t="b">
        <f>IF(Table2[[#This Row],[Market Capitalisation In(Cr)]]&gt;25000,TRUE,FALSE)</f>
        <v>0</v>
      </c>
    </row>
    <row r="243" spans="2:27" ht="14" customHeight="1">
      <c r="B243" s="37" t="s">
        <v>1229</v>
      </c>
      <c r="C243" s="38" t="str">
        <f>_xlfn.XLOOKUP(B243,stock_analysis[Stock],stock_analysis[Company_Name])</f>
        <v>Ganesh Benzoplast Limited</v>
      </c>
      <c r="D243" s="37" t="str">
        <f>_xlfn.XLOOKUP(B243,stock_analysis[Stock],stock_analysis[Sector])</f>
        <v>Basic Materials</v>
      </c>
      <c r="E243" s="37" t="str">
        <f>_xlfn.XLOOKUP($B243,stock_analysis[Stock],stock_analysis[Industry])</f>
        <v>Specialty Chemicals</v>
      </c>
      <c r="F243" s="2">
        <f>_xlfn.XLOOKUP($B243,stock_analysis[Stock],stock_analysis[Market_Cap_Cr])</f>
        <v>575.19549440000003</v>
      </c>
      <c r="G243" s="3">
        <f>Imputs!$C$2</f>
        <v>6.6699999999999995E-2</v>
      </c>
      <c r="H243" s="3">
        <f>Imputs!$C$3</f>
        <v>5.2299999999999999E-2</v>
      </c>
      <c r="I243" s="2">
        <f>_xlfn.XLOOKUP($B243,stock_analysis[Stock],stock_analysis[Beta_Daily])</f>
        <v>1.5147179066564964</v>
      </c>
      <c r="J243" s="2">
        <f>_xlfn.XLOOKUP($B243,stock_analysis[Stock],stock_analysis[Beta_Weekly])</f>
        <v>1.0987256403223236</v>
      </c>
      <c r="K243" s="2">
        <f>_xlfn.XLOOKUP($B243,stock_analysis[Stock],stock_analysis[Beta_Monthly])</f>
        <v>0.70040326123207819</v>
      </c>
      <c r="L243" s="3">
        <f>G243+H243*I243</f>
        <v>0.14591974651813477</v>
      </c>
      <c r="M243" s="3">
        <f>J243*H243+G243</f>
        <v>0.12416335098885752</v>
      </c>
      <c r="N243" s="3">
        <f>K243*H243+G243</f>
        <v>0.10333109056243769</v>
      </c>
      <c r="O243" s="2">
        <f>_xlfn.XLOOKUP($B243,stock_analysis[Stock],stock_analysis[Interest_Coverage_Ratio])</f>
        <v>8.4750935790382957</v>
      </c>
      <c r="P243" s="3" cm="1">
        <f t="array" ref="P24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243" s="3" t="str" cm="1">
        <f t="array" ref="Q24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243" s="3">
        <f>Table2[[#This Row],[Default Spread]]+Table2[[#This Row],[Risk Free Rate]]</f>
        <v>7.3700000000000002E-2</v>
      </c>
      <c r="S243" s="2">
        <f>_xlfn.XLOOKUP($B243,stock_analysis[Stock],stock_analysis[Market_Cap_Cr])</f>
        <v>575.19549440000003</v>
      </c>
      <c r="T243" s="2">
        <f>_xlfn.XLOOKUP($B243,stock_analysis[Stock],stock_analysis[Total_Debt_Cr])</f>
        <v>52.1270016</v>
      </c>
      <c r="U243" s="3">
        <f>Table2[[#This Row],[Market Value of Equity]]/(Table2[[#This Row],[Market Value of Equity]]+Table2[[#This Row],[Market Value of Debt]])</f>
        <v>0.91690557578856546</v>
      </c>
      <c r="V243" s="3">
        <f>Table2[[#This Row],[Market Value of Debt]]/(Table2[[#This Row],[Market Value of Equity]]+Table2[[#This Row],[Market Value of Debt]])</f>
        <v>8.309442421143462E-2</v>
      </c>
      <c r="W243" s="32">
        <f>(Table2[[#This Row],[Cost of Equity (Daily Beta)]]*Table2[[#This Row],[Weight of Equity]])+(Table2[[#This Row],[Cost of Debt]]*Table2[[#This Row],[Weight of Debt]])</f>
        <v>0.13991868826451462</v>
      </c>
      <c r="X243" s="33">
        <f>(Table2[[#This Row],[Cost of Equity (Weekly Beta)]]*Table2[[#This Row],[Weight of Equity]])+(Table2[[#This Row],[Cost of Debt]]*Table2[[#This Row],[Weight of Debt]])</f>
        <v>0.11997012789465888</v>
      </c>
      <c r="Y243" s="34">
        <f>(Table2[[#This Row],[Cost of Equity (Monthly Beta)]]*Table2[[#This Row],[Weight of Equity]])+(Table2[[#This Row],[Cost of Debt]]*Table2[[#This Row],[Weight of Debt]])</f>
        <v>0.10086891215339508</v>
      </c>
      <c r="Z243" t="b">
        <f>IF(Table2[[#This Row],[Sector]]="Financial Services",TRUE,FALSE)</f>
        <v>0</v>
      </c>
      <c r="AA243" t="b">
        <f>IF(Table2[[#This Row],[Market Capitalisation In(Cr)]]&gt;25000,TRUE,FALSE)</f>
        <v>0</v>
      </c>
    </row>
    <row r="244" spans="2:27" ht="14" customHeight="1">
      <c r="B244" s="37" t="s">
        <v>1158</v>
      </c>
      <c r="C244" s="38" t="str">
        <f>_xlfn.XLOOKUP(B244,stock_analysis[Stock],stock_analysis[Company_Name])</f>
        <v>Fineotex Chemical Limited</v>
      </c>
      <c r="D244" s="37" t="str">
        <f>_xlfn.XLOOKUP(B244,stock_analysis[Stock],stock_analysis[Sector])</f>
        <v>Basic Materials</v>
      </c>
      <c r="E244" s="37" t="str">
        <f>_xlfn.XLOOKUP($B244,stock_analysis[Stock],stock_analysis[Industry])</f>
        <v>Specialty Chemicals</v>
      </c>
      <c r="F244" s="2">
        <f>_xlfn.XLOOKUP($B244,stock_analysis[Stock],stock_analysis[Market_Cap_Cr])</f>
        <v>2592.9910272000002</v>
      </c>
      <c r="G244" s="3">
        <f>Imputs!$C$2</f>
        <v>6.6699999999999995E-2</v>
      </c>
      <c r="H244" s="3">
        <f>Imputs!$C$3</f>
        <v>5.2299999999999999E-2</v>
      </c>
      <c r="I244" s="2">
        <f>_xlfn.XLOOKUP($B244,stock_analysis[Stock],stock_analysis[Beta_Daily])</f>
        <v>1.4496729593850124</v>
      </c>
      <c r="J244" s="2">
        <f>_xlfn.XLOOKUP($B244,stock_analysis[Stock],stock_analysis[Beta_Weekly])</f>
        <v>1.4463426682915097</v>
      </c>
      <c r="K244" s="2">
        <f>_xlfn.XLOOKUP($B244,stock_analysis[Stock],stock_analysis[Beta_Monthly])</f>
        <v>1.5111591336311101</v>
      </c>
      <c r="L244" s="3">
        <f>G244+H244*I244</f>
        <v>0.14251789577583612</v>
      </c>
      <c r="M244" s="3">
        <f>J244*H244+G244</f>
        <v>0.14234372155164596</v>
      </c>
      <c r="N244" s="3">
        <f>K244*H244+G244</f>
        <v>0.14573362268890705</v>
      </c>
      <c r="O244" s="2">
        <f>_xlfn.XLOOKUP($B244,stock_analysis[Stock],stock_analysis[Interest_Coverage_Ratio])</f>
        <v>584.40850888062789</v>
      </c>
      <c r="P244" s="3" cm="1">
        <f t="array" ref="P24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44" s="3" t="str" cm="1">
        <f t="array" ref="Q24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44" s="3">
        <f>Table2[[#This Row],[Default Spread]]+Table2[[#This Row],[Risk Free Rate]]</f>
        <v>7.0699999999999999E-2</v>
      </c>
      <c r="S244" s="2">
        <f>_xlfn.XLOOKUP($B244,stock_analysis[Stock],stock_analysis[Market_Cap_Cr])</f>
        <v>2592.9910272000002</v>
      </c>
      <c r="T244" s="2">
        <f>_xlfn.XLOOKUP($B244,stock_analysis[Stock],stock_analysis[Total_Debt_Cr])</f>
        <v>2.9700000000000001E-2</v>
      </c>
      <c r="U244" s="3">
        <f>Table2[[#This Row],[Market Value of Equity]]/(Table2[[#This Row],[Market Value of Equity]]+Table2[[#This Row],[Market Value of Debt]])</f>
        <v>0.99998854617717148</v>
      </c>
      <c r="V244" s="3">
        <f>Table2[[#This Row],[Market Value of Debt]]/(Table2[[#This Row],[Market Value of Equity]]+Table2[[#This Row],[Market Value of Debt]])</f>
        <v>1.1453822828508857E-5</v>
      </c>
      <c r="W244" s="32">
        <f>(Table2[[#This Row],[Cost of Equity (Daily Beta)]]*Table2[[#This Row],[Weight of Equity]])+(Table2[[#This Row],[Cost of Debt]]*Table2[[#This Row],[Weight of Debt]])</f>
        <v>0.14251707318638199</v>
      </c>
      <c r="X244" s="33">
        <f>(Table2[[#This Row],[Cost of Equity (Weekly Beta)]]*Table2[[#This Row],[Weight of Equity]])+(Table2[[#This Row],[Cost of Debt]]*Table2[[#This Row],[Weight of Debt]])</f>
        <v>0.14234290095715252</v>
      </c>
      <c r="Y244" s="34">
        <f>(Table2[[#This Row],[Cost of Equity (Monthly Beta)]]*Table2[[#This Row],[Weight of Equity]])+(Table2[[#This Row],[Cost of Debt]]*Table2[[#This Row],[Weight of Debt]])</f>
        <v>0.14573276326708659</v>
      </c>
      <c r="Z244" t="b">
        <f>IF(Table2[[#This Row],[Sector]]="Financial Services",TRUE,FALSE)</f>
        <v>0</v>
      </c>
      <c r="AA244" t="b">
        <f>IF(Table2[[#This Row],[Market Capitalisation In(Cr)]]&gt;25000,TRUE,FALSE)</f>
        <v>0</v>
      </c>
    </row>
    <row r="245" spans="2:27" ht="14" customHeight="1">
      <c r="B245" s="37" t="s">
        <v>2922</v>
      </c>
      <c r="C245" s="38" t="str">
        <f>_xlfn.XLOOKUP(B245,stock_analysis[Stock],stock_analysis[Company_Name])</f>
        <v>Responsive Industries Limited</v>
      </c>
      <c r="D245" s="37" t="str">
        <f>_xlfn.XLOOKUP(B245,stock_analysis[Stock],stock_analysis[Sector])</f>
        <v>Basic Materials</v>
      </c>
      <c r="E245" s="37" t="str">
        <f>_xlfn.XLOOKUP($B245,stock_analysis[Stock],stock_analysis[Industry])</f>
        <v>Specialty Chemicals</v>
      </c>
      <c r="F245" s="2">
        <f>_xlfn.XLOOKUP($B245,stock_analysis[Stock],stock_analysis[Market_Cap_Cr])</f>
        <v>4558.7394560000002</v>
      </c>
      <c r="G245" s="3">
        <f>Imputs!$C$2</f>
        <v>6.6699999999999995E-2</v>
      </c>
      <c r="H245" s="3">
        <f>Imputs!$C$3</f>
        <v>5.2299999999999999E-2</v>
      </c>
      <c r="I245" s="2">
        <f>_xlfn.XLOOKUP($B245,stock_analysis[Stock],stock_analysis[Beta_Daily])</f>
        <v>1.5643380228784081</v>
      </c>
      <c r="J245" s="2">
        <f>_xlfn.XLOOKUP($B245,stock_analysis[Stock],stock_analysis[Beta_Weekly])</f>
        <v>1.2270098209593046</v>
      </c>
      <c r="K245" s="2">
        <f>_xlfn.XLOOKUP($B245,stock_analysis[Stock],stock_analysis[Beta_Monthly])</f>
        <v>1.3381919621784528</v>
      </c>
      <c r="L245" s="3">
        <f>G245+H245*I245</f>
        <v>0.14851487859654072</v>
      </c>
      <c r="M245" s="3">
        <f>J245*H245+G245</f>
        <v>0.13087261363617164</v>
      </c>
      <c r="N245" s="3">
        <f>K245*H245+G245</f>
        <v>0.13668743962193308</v>
      </c>
      <c r="O245" s="2">
        <f>_xlfn.XLOOKUP($B245,stock_analysis[Stock],stock_analysis[Interest_Coverage_Ratio])</f>
        <v>9.7556345787839316</v>
      </c>
      <c r="P245" s="3" cm="1">
        <f t="array" ref="P24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245" s="3" t="str" cm="1">
        <f t="array" ref="Q24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245" s="3">
        <f>Table2[[#This Row],[Default Spread]]+Table2[[#This Row],[Risk Free Rate]]</f>
        <v>7.22E-2</v>
      </c>
      <c r="S245" s="2">
        <f>_xlfn.XLOOKUP($B245,stock_analysis[Stock],stock_analysis[Market_Cap_Cr])</f>
        <v>4558.7394560000002</v>
      </c>
      <c r="T245" s="2">
        <f>_xlfn.XLOOKUP($B245,stock_analysis[Stock],stock_analysis[Total_Debt_Cr])</f>
        <v>205.08349440000001</v>
      </c>
      <c r="U245" s="3">
        <f>Table2[[#This Row],[Market Value of Equity]]/(Table2[[#This Row],[Market Value of Equity]]+Table2[[#This Row],[Market Value of Debt]])</f>
        <v>0.956949807636579</v>
      </c>
      <c r="V245" s="3">
        <f>Table2[[#This Row],[Market Value of Debt]]/(Table2[[#This Row],[Market Value of Equity]]+Table2[[#This Row],[Market Value of Debt]])</f>
        <v>4.3050192363421044E-2</v>
      </c>
      <c r="W245" s="32">
        <f>(Table2[[#This Row],[Cost of Equity (Daily Beta)]]*Table2[[#This Row],[Weight of Equity]])+(Table2[[#This Row],[Cost of Debt]]*Table2[[#This Row],[Weight of Debt]])</f>
        <v>0.14522950839276852</v>
      </c>
      <c r="X245" s="33">
        <f>(Table2[[#This Row],[Cost of Equity (Weekly Beta)]]*Table2[[#This Row],[Weight of Equity]])+(Table2[[#This Row],[Cost of Debt]]*Table2[[#This Row],[Weight of Debt]])</f>
        <v>0.12834674633266976</v>
      </c>
      <c r="Y245" s="34">
        <f>(Table2[[#This Row],[Cost of Equity (Monthly Beta)]]*Table2[[#This Row],[Weight of Equity]])+(Table2[[#This Row],[Cost of Debt]]*Table2[[#This Row],[Weight of Debt]])</f>
        <v>0.13391124294118437</v>
      </c>
      <c r="Z245" t="b">
        <f>IF(Table2[[#This Row],[Sector]]="Financial Services",TRUE,FALSE)</f>
        <v>0</v>
      </c>
      <c r="AA245" t="b">
        <f>IF(Table2[[#This Row],[Market Capitalisation In(Cr)]]&gt;25000,TRUE,FALSE)</f>
        <v>0</v>
      </c>
    </row>
    <row r="246" spans="2:27" ht="14" customHeight="1">
      <c r="B246" s="37" t="s">
        <v>1755</v>
      </c>
      <c r="C246" s="38" t="str">
        <f>_xlfn.XLOOKUP(B246,stock_analysis[Stock],stock_analysis[Company_Name])</f>
        <v>Jai Corp Limited</v>
      </c>
      <c r="D246" s="37" t="str">
        <f>_xlfn.XLOOKUP(B246,stock_analysis[Stock],stock_analysis[Sector])</f>
        <v>Basic Materials</v>
      </c>
      <c r="E246" s="37" t="str">
        <f>_xlfn.XLOOKUP($B246,stock_analysis[Stock],stock_analysis[Industry])</f>
        <v>Specialty Chemicals</v>
      </c>
      <c r="F246" s="2">
        <f>_xlfn.XLOOKUP($B246,stock_analysis[Stock],stock_analysis[Market_Cap_Cr])</f>
        <v>1763.4070528</v>
      </c>
      <c r="G246" s="3">
        <f>Imputs!$C$2</f>
        <v>6.6699999999999995E-2</v>
      </c>
      <c r="H246" s="3">
        <f>Imputs!$C$3</f>
        <v>5.2299999999999999E-2</v>
      </c>
      <c r="I246" s="2">
        <f>_xlfn.XLOOKUP($B246,stock_analysis[Stock],stock_analysis[Beta_Daily])</f>
        <v>1.5384005498322244</v>
      </c>
      <c r="J246" s="2">
        <f>_xlfn.XLOOKUP($B246,stock_analysis[Stock],stock_analysis[Beta_Weekly])</f>
        <v>3.0406277066392309</v>
      </c>
      <c r="K246" s="2">
        <f>_xlfn.XLOOKUP($B246,stock_analysis[Stock],stock_analysis[Beta_Monthly])</f>
        <v>0.98295018430636061</v>
      </c>
      <c r="L246" s="3">
        <f>G246+H246*I246</f>
        <v>0.14715834875622533</v>
      </c>
      <c r="M246" s="3">
        <f>J246*H246+G246</f>
        <v>0.22572482905723179</v>
      </c>
      <c r="N246" s="3">
        <f>K246*H246+G246</f>
        <v>0.11810829463922265</v>
      </c>
      <c r="O246" s="2">
        <f>_xlfn.XLOOKUP($B246,stock_analysis[Stock],stock_analysis[Interest_Coverage_Ratio])</f>
        <v>397.23625059780011</v>
      </c>
      <c r="P246" s="3" cm="1">
        <f t="array" ref="P24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46" s="3" t="str" cm="1">
        <f t="array" ref="Q24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46" s="3">
        <f>Table2[[#This Row],[Default Spread]]+Table2[[#This Row],[Risk Free Rate]]</f>
        <v>7.0699999999999999E-2</v>
      </c>
      <c r="S246" s="2">
        <f>_xlfn.XLOOKUP($B246,stock_analysis[Stock],stock_analysis[Market_Cap_Cr])</f>
        <v>1763.4070528</v>
      </c>
      <c r="T246" s="2">
        <f>_xlfn.XLOOKUP($B246,stock_analysis[Stock],stock_analysis[Total_Debt_Cr])</f>
        <v>0.93</v>
      </c>
      <c r="U246" s="3">
        <f>Table2[[#This Row],[Market Value of Equity]]/(Table2[[#This Row],[Market Value of Equity]]+Table2[[#This Row],[Market Value of Debt]])</f>
        <v>0.99947288983217564</v>
      </c>
      <c r="V246" s="3">
        <f>Table2[[#This Row],[Market Value of Debt]]/(Table2[[#This Row],[Market Value of Equity]]+Table2[[#This Row],[Market Value of Debt]])</f>
        <v>5.2711016782427803E-4</v>
      </c>
      <c r="W246" s="32">
        <f>(Table2[[#This Row],[Cost of Equity (Daily Beta)]]*Table2[[#This Row],[Weight of Equity]])+(Table2[[#This Row],[Cost of Debt]]*Table2[[#This Row],[Weight of Debt]])</f>
        <v>0.14711804678318086</v>
      </c>
      <c r="X246" s="33">
        <f>(Table2[[#This Row],[Cost of Equity (Weekly Beta)]]*Table2[[#This Row],[Weight of Equity]])+(Table2[[#This Row],[Cost of Debt]]*Table2[[#This Row],[Weight of Debt]])</f>
        <v>0.22564311389357047</v>
      </c>
      <c r="Y246" s="34">
        <f>(Table2[[#This Row],[Cost of Equity (Monthly Beta)]]*Table2[[#This Row],[Weight of Equity]])+(Table2[[#This Row],[Cost of Debt]]*Table2[[#This Row],[Weight of Debt]])</f>
        <v>0.1180833052450791</v>
      </c>
      <c r="Z246" t="b">
        <f>IF(Table2[[#This Row],[Sector]]="Financial Services",TRUE,FALSE)</f>
        <v>0</v>
      </c>
      <c r="AA246" t="b">
        <f>IF(Table2[[#This Row],[Market Capitalisation In(Cr)]]&gt;25000,TRUE,FALSE)</f>
        <v>0</v>
      </c>
    </row>
    <row r="247" spans="2:27" ht="14" customHeight="1">
      <c r="B247" s="37" t="s">
        <v>1118</v>
      </c>
      <c r="C247" s="38" t="str">
        <f>_xlfn.XLOOKUP(B247,stock_analysis[Stock],stock_analysis[Company_Name])</f>
        <v>Ester Industries Limited</v>
      </c>
      <c r="D247" s="37" t="str">
        <f>_xlfn.XLOOKUP(B247,stock_analysis[Stock],stock_analysis[Sector])</f>
        <v>Basic Materials</v>
      </c>
      <c r="E247" s="37" t="str">
        <f>_xlfn.XLOOKUP($B247,stock_analysis[Stock],stock_analysis[Industry])</f>
        <v>Specialty Chemicals</v>
      </c>
      <c r="F247" s="2">
        <f>_xlfn.XLOOKUP($B247,stock_analysis[Stock],stock_analysis[Market_Cap_Cr])</f>
        <v>942.16570879999995</v>
      </c>
      <c r="G247" s="3">
        <f>Imputs!$C$2</f>
        <v>6.6699999999999995E-2</v>
      </c>
      <c r="H247" s="3">
        <f>Imputs!$C$3</f>
        <v>5.2299999999999999E-2</v>
      </c>
      <c r="I247" s="2">
        <f>_xlfn.XLOOKUP($B247,stock_analysis[Stock],stock_analysis[Beta_Daily])</f>
        <v>1.4404365665860104</v>
      </c>
      <c r="J247" s="2">
        <f>_xlfn.XLOOKUP($B247,stock_analysis[Stock],stock_analysis[Beta_Weekly])</f>
        <v>1.7492682497834642</v>
      </c>
      <c r="K247" s="2">
        <f>_xlfn.XLOOKUP($B247,stock_analysis[Stock],stock_analysis[Beta_Monthly])</f>
        <v>1.1005848080890897</v>
      </c>
      <c r="L247" s="3">
        <f>G247+H247*I247</f>
        <v>0.14203483243244835</v>
      </c>
      <c r="M247" s="3">
        <f>J247*H247+G247</f>
        <v>0.15818672946367518</v>
      </c>
      <c r="N247" s="3">
        <f>K247*H247+G247</f>
        <v>0.12426058546305938</v>
      </c>
      <c r="O247" s="2">
        <f>_xlfn.XLOOKUP($B247,stock_analysis[Stock],stock_analysis[Interest_Coverage_Ratio])</f>
        <v>1.4130043117981077</v>
      </c>
      <c r="P247" s="3" cm="1">
        <f t="array" ref="P24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247" s="3" t="str" cm="1">
        <f t="array" ref="Q24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247" s="3">
        <f>Table2[[#This Row],[Default Spread]]+Table2[[#This Row],[Risk Free Rate]]</f>
        <v>0.1552</v>
      </c>
      <c r="S247" s="2">
        <f>_xlfn.XLOOKUP($B247,stock_analysis[Stock],stock_analysis[Market_Cap_Cr])</f>
        <v>942.16570879999995</v>
      </c>
      <c r="T247" s="2">
        <f>_xlfn.XLOOKUP($B247,stock_analysis[Stock],stock_analysis[Total_Debt_Cr])</f>
        <v>738.30149119999999</v>
      </c>
      <c r="U247" s="3">
        <f>Table2[[#This Row],[Market Value of Equity]]/(Table2[[#This Row],[Market Value of Equity]]+Table2[[#This Row],[Market Value of Debt]])</f>
        <v>0.56065700586122713</v>
      </c>
      <c r="V247" s="3">
        <f>Table2[[#This Row],[Market Value of Debt]]/(Table2[[#This Row],[Market Value of Equity]]+Table2[[#This Row],[Market Value of Debt]])</f>
        <v>0.43934299413877281</v>
      </c>
      <c r="W247" s="32">
        <f>(Table2[[#This Row],[Cost of Equity (Daily Beta)]]*Table2[[#This Row],[Weight of Equity]])+(Table2[[#This Row],[Cost of Debt]]*Table2[[#This Row],[Weight of Debt]])</f>
        <v>0.14781885656991517</v>
      </c>
      <c r="X247" s="33">
        <f>(Table2[[#This Row],[Cost of Equity (Weekly Beta)]]*Table2[[#This Row],[Weight of Equity]])+(Table2[[#This Row],[Cost of Debt]]*Table2[[#This Row],[Weight of Debt]])</f>
        <v>0.15687453079842162</v>
      </c>
      <c r="Y247" s="34">
        <f>(Table2[[#This Row],[Cost of Equity (Monthly Beta)]]*Table2[[#This Row],[Weight of Equity]])+(Table2[[#This Row],[Cost of Debt]]*Table2[[#This Row],[Weight of Debt]])</f>
        <v>0.13785360048261952</v>
      </c>
      <c r="Z247" t="b">
        <f>IF(Table2[[#This Row],[Sector]]="Financial Services",TRUE,FALSE)</f>
        <v>0</v>
      </c>
      <c r="AA247" t="b">
        <f>IF(Table2[[#This Row],[Market Capitalisation In(Cr)]]&gt;25000,TRUE,FALSE)</f>
        <v>0</v>
      </c>
    </row>
    <row r="248" spans="2:27" ht="14" customHeight="1">
      <c r="B248" s="37" t="s">
        <v>674</v>
      </c>
      <c r="C248" s="38" t="str">
        <f>_xlfn.XLOOKUP(B248,stock_analysis[Stock],stock_analysis[Company_Name])</f>
        <v>Camlin Fine Sciences Limited</v>
      </c>
      <c r="D248" s="37" t="str">
        <f>_xlfn.XLOOKUP(B248,stock_analysis[Stock],stock_analysis[Sector])</f>
        <v>Basic Materials</v>
      </c>
      <c r="E248" s="37" t="str">
        <f>_xlfn.XLOOKUP($B248,stock_analysis[Stock],stock_analysis[Industry])</f>
        <v>Specialty Chemicals</v>
      </c>
      <c r="F248" s="2">
        <f>_xlfn.XLOOKUP($B248,stock_analysis[Stock],stock_analysis[Market_Cap_Cr])</f>
        <v>2655.6665856</v>
      </c>
      <c r="G248" s="3">
        <f>Imputs!$C$2</f>
        <v>6.6699999999999995E-2</v>
      </c>
      <c r="H248" s="3">
        <f>Imputs!$C$3</f>
        <v>5.2299999999999999E-2</v>
      </c>
      <c r="I248" s="2">
        <f>_xlfn.XLOOKUP($B248,stock_analysis[Stock],stock_analysis[Beta_Daily])</f>
        <v>1.7599069279798922</v>
      </c>
      <c r="J248" s="2">
        <f>_xlfn.XLOOKUP($B248,stock_analysis[Stock],stock_analysis[Beta_Weekly])</f>
        <v>1.1279189171684267</v>
      </c>
      <c r="K248" s="2">
        <f>_xlfn.XLOOKUP($B248,stock_analysis[Stock],stock_analysis[Beta_Monthly])</f>
        <v>1.3527519122563052</v>
      </c>
      <c r="L248" s="3">
        <f>G248+H248*I248</f>
        <v>0.15874313233334836</v>
      </c>
      <c r="M248" s="3">
        <f>J248*H248+G248</f>
        <v>0.12569015936790873</v>
      </c>
      <c r="N248" s="3">
        <f>K248*H248+G248</f>
        <v>0.13744892501100475</v>
      </c>
      <c r="O248" s="2">
        <f>_xlfn.XLOOKUP($B248,stock_analysis[Stock],stock_analysis[Interest_Coverage_Ratio])</f>
        <v>1.638230896356339</v>
      </c>
      <c r="P248" s="3" cm="1">
        <f t="array" ref="P24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248" s="3" t="str" cm="1">
        <f t="array" ref="Q24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248" s="3">
        <f>Table2[[#This Row],[Default Spread]]+Table2[[#This Row],[Risk Free Rate]]</f>
        <v>0.1176</v>
      </c>
      <c r="S248" s="2">
        <f>_xlfn.XLOOKUP($B248,stock_analysis[Stock],stock_analysis[Market_Cap_Cr])</f>
        <v>2655.6665856</v>
      </c>
      <c r="T248" s="2">
        <f>_xlfn.XLOOKUP($B248,stock_analysis[Stock],stock_analysis[Total_Debt_Cr])</f>
        <v>671.71189760000004</v>
      </c>
      <c r="U248" s="3">
        <f>Table2[[#This Row],[Market Value of Equity]]/(Table2[[#This Row],[Market Value of Equity]]+Table2[[#This Row],[Market Value of Debt]])</f>
        <v>0.79812579152281993</v>
      </c>
      <c r="V248" s="3">
        <f>Table2[[#This Row],[Market Value of Debt]]/(Table2[[#This Row],[Market Value of Equity]]+Table2[[#This Row],[Market Value of Debt]])</f>
        <v>0.20187420847718007</v>
      </c>
      <c r="W248" s="32">
        <f>(Table2[[#This Row],[Cost of Equity (Daily Beta)]]*Table2[[#This Row],[Weight of Equity]])+(Table2[[#This Row],[Cost of Debt]]*Table2[[#This Row],[Weight of Debt]])</f>
        <v>0.15043739505928178</v>
      </c>
      <c r="X248" s="33">
        <f>(Table2[[#This Row],[Cost of Equity (Weekly Beta)]]*Table2[[#This Row],[Weight of Equity]])+(Table2[[#This Row],[Cost of Debt]]*Table2[[#This Row],[Weight of Debt]])</f>
        <v>0.1240569648490579</v>
      </c>
      <c r="Y248" s="34">
        <f>(Table2[[#This Row],[Cost of Equity (Monthly Beta)]]*Table2[[#This Row],[Weight of Equity]])+(Table2[[#This Row],[Cost of Debt]]*Table2[[#This Row],[Weight of Debt]])</f>
        <v>0.13344193898528525</v>
      </c>
      <c r="Z248" t="b">
        <f>IF(Table2[[#This Row],[Sector]]="Financial Services",TRUE,FALSE)</f>
        <v>0</v>
      </c>
      <c r="AA248" t="b">
        <f>IF(Table2[[#This Row],[Market Capitalisation In(Cr)]]&gt;25000,TRUE,FALSE)</f>
        <v>0</v>
      </c>
    </row>
    <row r="249" spans="2:27" ht="14" customHeight="1">
      <c r="B249" s="37" t="s">
        <v>628</v>
      </c>
      <c r="C249" s="38" t="str">
        <f>_xlfn.XLOOKUP(B249,stock_analysis[Stock],stock_analysis[Company_Name])</f>
        <v>Bodal Chemicals Limited</v>
      </c>
      <c r="D249" s="37" t="str">
        <f>_xlfn.XLOOKUP(B249,stock_analysis[Stock],stock_analysis[Sector])</f>
        <v>Basic Materials</v>
      </c>
      <c r="E249" s="37" t="str">
        <f>_xlfn.XLOOKUP($B249,stock_analysis[Stock],stock_analysis[Industry])</f>
        <v>Specialty Chemicals</v>
      </c>
      <c r="F249" s="2">
        <f>_xlfn.XLOOKUP($B249,stock_analysis[Stock],stock_analysis[Market_Cap_Cr])</f>
        <v>565.86567679999996</v>
      </c>
      <c r="G249" s="3">
        <f>Imputs!$C$2</f>
        <v>6.6699999999999995E-2</v>
      </c>
      <c r="H249" s="3">
        <f>Imputs!$C$3</f>
        <v>5.2299999999999999E-2</v>
      </c>
      <c r="I249" s="2">
        <f>_xlfn.XLOOKUP($B249,stock_analysis[Stock],stock_analysis[Beta_Daily])</f>
        <v>1.4031834122654745</v>
      </c>
      <c r="J249" s="2">
        <f>_xlfn.XLOOKUP($B249,stock_analysis[Stock],stock_analysis[Beta_Weekly])</f>
        <v>1.5067588335846984</v>
      </c>
      <c r="K249" s="2">
        <f>_xlfn.XLOOKUP($B249,stock_analysis[Stock],stock_analysis[Beta_Monthly])</f>
        <v>1.1803668373463234</v>
      </c>
      <c r="L249" s="3">
        <f>G249+H249*I249</f>
        <v>0.1400864924614843</v>
      </c>
      <c r="M249" s="3">
        <f>J249*H249+G249</f>
        <v>0.14550348699647972</v>
      </c>
      <c r="N249" s="3">
        <f>K249*H249+G249</f>
        <v>0.12843318559321271</v>
      </c>
      <c r="O249" s="2">
        <f>_xlfn.XLOOKUP($B249,stock_analysis[Stock],stock_analysis[Interest_Coverage_Ratio])</f>
        <v>1.2458367284579344</v>
      </c>
      <c r="P249" s="3" cm="1">
        <f t="array" ref="P24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249" s="3" t="str" cm="1">
        <f t="array" ref="Q24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249" s="3">
        <f>Table2[[#This Row],[Default Spread]]+Table2[[#This Row],[Risk Free Rate]]</f>
        <v>0.19279999999999997</v>
      </c>
      <c r="S249" s="2">
        <f>_xlfn.XLOOKUP($B249,stock_analysis[Stock],stock_analysis[Market_Cap_Cr])</f>
        <v>565.86567679999996</v>
      </c>
      <c r="T249" s="2">
        <f>_xlfn.XLOOKUP($B249,stock_analysis[Stock],stock_analysis[Total_Debt_Cr])</f>
        <v>866.3069696</v>
      </c>
      <c r="U249" s="3">
        <f>Table2[[#This Row],[Market Value of Equity]]/(Table2[[#This Row],[Market Value of Equity]]+Table2[[#This Row],[Market Value of Debt]])</f>
        <v>0.39510995983787001</v>
      </c>
      <c r="V249" s="3">
        <f>Table2[[#This Row],[Market Value of Debt]]/(Table2[[#This Row],[Market Value of Equity]]+Table2[[#This Row],[Market Value of Debt]])</f>
        <v>0.6048900401621301</v>
      </c>
      <c r="W249" s="32">
        <f>(Table2[[#This Row],[Cost of Equity (Daily Beta)]]*Table2[[#This Row],[Weight of Equity]])+(Table2[[#This Row],[Cost of Debt]]*Table2[[#This Row],[Weight of Debt]])</f>
        <v>0.1719723681535438</v>
      </c>
      <c r="X249" s="33">
        <f>(Table2[[#This Row],[Cost of Equity (Weekly Beta)]]*Table2[[#This Row],[Weight of Equity]])+(Table2[[#This Row],[Cost of Debt]]*Table2[[#This Row],[Weight of Debt]])</f>
        <v>0.17411267664670782</v>
      </c>
      <c r="Y249" s="34">
        <f>(Table2[[#This Row],[Cost of Equity (Monthly Beta)]]*Table2[[#This Row],[Weight of Equity]])+(Table2[[#This Row],[Cost of Debt]]*Table2[[#This Row],[Weight of Debt]])</f>
        <v>0.16736803054484264</v>
      </c>
      <c r="Z249" t="b">
        <f>IF(Table2[[#This Row],[Sector]]="Financial Services",TRUE,FALSE)</f>
        <v>0</v>
      </c>
      <c r="AA249" t="b">
        <f>IF(Table2[[#This Row],[Market Capitalisation In(Cr)]]&gt;25000,TRUE,FALSE)</f>
        <v>0</v>
      </c>
    </row>
    <row r="250" spans="2:27" ht="14" customHeight="1">
      <c r="B250" s="37" t="s">
        <v>1391</v>
      </c>
      <c r="C250" s="38" t="str">
        <f>_xlfn.XLOOKUP(B250,stock_analysis[Stock],stock_analysis[Company_Name])</f>
        <v>Garware Hi-Tech Films Limited</v>
      </c>
      <c r="D250" s="37" t="str">
        <f>_xlfn.XLOOKUP(B250,stock_analysis[Stock],stock_analysis[Sector])</f>
        <v>Basic Materials</v>
      </c>
      <c r="E250" s="37" t="str">
        <f>_xlfn.XLOOKUP($B250,stock_analysis[Stock],stock_analysis[Industry])</f>
        <v>Specialty Chemicals</v>
      </c>
      <c r="F250" s="2">
        <f>_xlfn.XLOOKUP($B250,stock_analysis[Stock],stock_analysis[Market_Cap_Cr])</f>
        <v>9102.9405695999994</v>
      </c>
      <c r="G250" s="3">
        <f>Imputs!$C$2</f>
        <v>6.6699999999999995E-2</v>
      </c>
      <c r="H250" s="3">
        <f>Imputs!$C$3</f>
        <v>5.2299999999999999E-2</v>
      </c>
      <c r="I250" s="2">
        <f>_xlfn.XLOOKUP($B250,stock_analysis[Stock],stock_analysis[Beta_Daily])</f>
        <v>2.0227453369566359</v>
      </c>
      <c r="J250" s="2">
        <f>_xlfn.XLOOKUP($B250,stock_analysis[Stock],stock_analysis[Beta_Weekly])</f>
        <v>2.5093479301868671</v>
      </c>
      <c r="K250" s="2">
        <f>_xlfn.XLOOKUP($B250,stock_analysis[Stock],stock_analysis[Beta_Monthly])</f>
        <v>1.2764987818679985</v>
      </c>
      <c r="L250" s="3">
        <f>G250+H250*I250</f>
        <v>0.17248958112283205</v>
      </c>
      <c r="M250" s="3">
        <f>J250*H250+G250</f>
        <v>0.19793889674877313</v>
      </c>
      <c r="N250" s="3">
        <f>K250*H250+G250</f>
        <v>0.13346088629169633</v>
      </c>
      <c r="O250" s="2">
        <f>_xlfn.XLOOKUP($B250,stock_analysis[Stock],stock_analysis[Interest_Coverage_Ratio])</f>
        <v>159.53380782918148</v>
      </c>
      <c r="P250" s="3" cm="1">
        <f t="array" ref="P25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50" s="3" t="str" cm="1">
        <f t="array" ref="Q25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50" s="3">
        <f>Table2[[#This Row],[Default Spread]]+Table2[[#This Row],[Risk Free Rate]]</f>
        <v>7.0699999999999999E-2</v>
      </c>
      <c r="S250" s="2">
        <f>_xlfn.XLOOKUP($B250,stock_analysis[Stock],stock_analysis[Market_Cap_Cr])</f>
        <v>9102.9405695999994</v>
      </c>
      <c r="T250" s="2">
        <f>_xlfn.XLOOKUP($B250,stock_analysis[Stock],stock_analysis[Total_Debt_Cr])</f>
        <v>18.41</v>
      </c>
      <c r="U250" s="3">
        <f>Table2[[#This Row],[Market Value of Equity]]/(Table2[[#This Row],[Market Value of Equity]]+Table2[[#This Row],[Market Value of Debt]])</f>
        <v>0.9979816585428305</v>
      </c>
      <c r="V250" s="3">
        <f>Table2[[#This Row],[Market Value of Debt]]/(Table2[[#This Row],[Market Value of Equity]]+Table2[[#This Row],[Market Value of Debt]])</f>
        <v>2.0183414571694658E-3</v>
      </c>
      <c r="W250" s="32">
        <f>(Table2[[#This Row],[Cost of Equity (Daily Beta)]]*Table2[[#This Row],[Weight of Equity]])+(Table2[[#This Row],[Cost of Debt]]*Table2[[#This Row],[Weight of Debt]])</f>
        <v>0.17228413499134393</v>
      </c>
      <c r="X250" s="33">
        <f>(Table2[[#This Row],[Cost of Equity (Weekly Beta)]]*Table2[[#This Row],[Weight of Equity]])+(Table2[[#This Row],[Cost of Debt]]*Table2[[#This Row],[Weight of Debt]])</f>
        <v>0.19768208520850056</v>
      </c>
      <c r="Y250" s="34">
        <f>(Table2[[#This Row],[Cost of Equity (Monthly Beta)]]*Table2[[#This Row],[Weight of Equity]])+(Table2[[#This Row],[Cost of Debt]]*Table2[[#This Row],[Weight of Debt]])</f>
        <v>0.13333421339300511</v>
      </c>
      <c r="Z250" t="b">
        <f>IF(Table2[[#This Row],[Sector]]="Financial Services",TRUE,FALSE)</f>
        <v>0</v>
      </c>
      <c r="AA250" t="b">
        <f>IF(Table2[[#This Row],[Market Capitalisation In(Cr)]]&gt;25000,TRUE,FALSE)</f>
        <v>0</v>
      </c>
    </row>
    <row r="251" spans="2:27" ht="14" customHeight="1">
      <c r="B251" s="37" t="s">
        <v>3170</v>
      </c>
      <c r="C251" s="38" t="str">
        <f>_xlfn.XLOOKUP(B251,stock_analysis[Stock],stock_analysis[Company_Name])</f>
        <v>Shalimar Paints Limited</v>
      </c>
      <c r="D251" s="37" t="str">
        <f>_xlfn.XLOOKUP(B251,stock_analysis[Stock],stock_analysis[Sector])</f>
        <v>Basic Materials</v>
      </c>
      <c r="E251" s="37" t="str">
        <f>_xlfn.XLOOKUP($B251,stock_analysis[Stock],stock_analysis[Industry])</f>
        <v>Specialty Chemicals</v>
      </c>
      <c r="F251" s="2">
        <f>_xlfn.XLOOKUP($B251,stock_analysis[Stock],stock_analysis[Market_Cap_Cr])</f>
        <v>436.47006720000002</v>
      </c>
      <c r="G251" s="3">
        <f>Imputs!$C$2</f>
        <v>6.6699999999999995E-2</v>
      </c>
      <c r="H251" s="3">
        <f>Imputs!$C$3</f>
        <v>5.2299999999999999E-2</v>
      </c>
      <c r="I251" s="2">
        <f>_xlfn.XLOOKUP($B251,stock_analysis[Stock],stock_analysis[Beta_Daily])</f>
        <v>1.3536767844683115</v>
      </c>
      <c r="J251" s="2">
        <f>_xlfn.XLOOKUP($B251,stock_analysis[Stock],stock_analysis[Beta_Weekly])</f>
        <v>1.2135058050223406</v>
      </c>
      <c r="K251" s="2">
        <f>_xlfn.XLOOKUP($B251,stock_analysis[Stock],stock_analysis[Beta_Monthly])</f>
        <v>8.5304460670450999E-2</v>
      </c>
      <c r="L251" s="3">
        <f>G251+H251*I251</f>
        <v>0.13749729582769268</v>
      </c>
      <c r="M251" s="3">
        <f>J251*H251+G251</f>
        <v>0.13016635360266843</v>
      </c>
      <c r="N251" s="3">
        <f>K251*H251+G251</f>
        <v>7.1161423293064588E-2</v>
      </c>
      <c r="O251" s="2">
        <f>_xlfn.XLOOKUP($B251,stock_analysis[Stock],stock_analysis[Interest_Coverage_Ratio])</f>
        <v>-5.1899613899613897</v>
      </c>
      <c r="P251" s="3" cm="1">
        <f t="array" ref="P25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251" s="3" t="str" cm="1">
        <f t="array" ref="Q25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251" s="3">
        <f>Table2[[#This Row],[Default Spread]]+Table2[[#This Row],[Risk Free Rate]]</f>
        <v>0.25669999999999998</v>
      </c>
      <c r="S251" s="2">
        <f>_xlfn.XLOOKUP($B251,stock_analysis[Stock],stock_analysis[Market_Cap_Cr])</f>
        <v>436.47006720000002</v>
      </c>
      <c r="T251" s="2">
        <f>_xlfn.XLOOKUP($B251,stock_analysis[Stock],stock_analysis[Total_Debt_Cr])</f>
        <v>189.6</v>
      </c>
      <c r="U251" s="3">
        <f>Table2[[#This Row],[Market Value of Equity]]/(Table2[[#This Row],[Market Value of Equity]]+Table2[[#This Row],[Market Value of Debt]])</f>
        <v>0.69715849721428746</v>
      </c>
      <c r="V251" s="3">
        <f>Table2[[#This Row],[Market Value of Debt]]/(Table2[[#This Row],[Market Value of Equity]]+Table2[[#This Row],[Market Value of Debt]])</f>
        <v>0.30284150278571248</v>
      </c>
      <c r="W251" s="32">
        <f>(Table2[[#This Row],[Cost of Equity (Daily Beta)]]*Table2[[#This Row],[Weight of Equity]])+(Table2[[#This Row],[Cost of Debt]]*Table2[[#This Row],[Weight of Debt]])</f>
        <v>0.17359682189535494</v>
      </c>
      <c r="X251" s="33">
        <f>(Table2[[#This Row],[Cost of Equity (Weekly Beta)]]*Table2[[#This Row],[Weight of Equity]])+(Table2[[#This Row],[Cost of Debt]]*Table2[[#This Row],[Weight of Debt]])</f>
        <v>0.16848599323059227</v>
      </c>
      <c r="Y251" s="34">
        <f>(Table2[[#This Row],[Cost of Equity (Monthly Beta)]]*Table2[[#This Row],[Weight of Equity]])+(Table2[[#This Row],[Cost of Debt]]*Table2[[#This Row],[Weight of Debt]])</f>
        <v>0.12735020468771507</v>
      </c>
      <c r="Z251" t="b">
        <f>IF(Table2[[#This Row],[Sector]]="Financial Services",TRUE,FALSE)</f>
        <v>0</v>
      </c>
      <c r="AA251" t="b">
        <f>IF(Table2[[#This Row],[Market Capitalisation In(Cr)]]&gt;25000,TRUE,FALSE)</f>
        <v>0</v>
      </c>
    </row>
    <row r="252" spans="2:27" ht="14" customHeight="1">
      <c r="B252" s="37" t="s">
        <v>2720</v>
      </c>
      <c r="C252" s="38" t="str">
        <f>_xlfn.XLOOKUP(B252,stock_analysis[Stock],stock_analysis[Company_Name])</f>
        <v>Pondy Oxides &amp; Chemicals Limited</v>
      </c>
      <c r="D252" s="37" t="str">
        <f>_xlfn.XLOOKUP(B252,stock_analysis[Stock],stock_analysis[Sector])</f>
        <v>Basic Materials</v>
      </c>
      <c r="E252" s="37" t="str">
        <f>_xlfn.XLOOKUP($B252,stock_analysis[Stock],stock_analysis[Industry])</f>
        <v>Specialty Chemicals</v>
      </c>
      <c r="F252" s="2">
        <f>_xlfn.XLOOKUP($B252,stock_analysis[Stock],stock_analysis[Market_Cap_Cr])</f>
        <v>3249.2597248000002</v>
      </c>
      <c r="G252" s="3">
        <f>Imputs!$C$2</f>
        <v>6.6699999999999995E-2</v>
      </c>
      <c r="H252" s="3">
        <f>Imputs!$C$3</f>
        <v>5.2299999999999999E-2</v>
      </c>
      <c r="I252" s="2">
        <f>_xlfn.XLOOKUP($B252,stock_analysis[Stock],stock_analysis[Beta_Daily])</f>
        <v>2.3591888529796319</v>
      </c>
      <c r="J252" s="2">
        <f>_xlfn.XLOOKUP($B252,stock_analysis[Stock],stock_analysis[Beta_Weekly])</f>
        <v>2.7852850879961508</v>
      </c>
      <c r="K252" s="2">
        <f>_xlfn.XLOOKUP($B252,stock_analysis[Stock],stock_analysis[Beta_Monthly])</f>
        <v>0.78642364636731732</v>
      </c>
      <c r="L252" s="3">
        <f>G252+H252*I252</f>
        <v>0.19008557701083473</v>
      </c>
      <c r="M252" s="3">
        <f>J252*H252+G252</f>
        <v>0.2123704101021987</v>
      </c>
      <c r="N252" s="3">
        <f>K252*H252+G252</f>
        <v>0.10782995670501069</v>
      </c>
      <c r="O252" s="2">
        <f>_xlfn.XLOOKUP($B252,stock_analysis[Stock],stock_analysis[Interest_Coverage_Ratio])</f>
        <v>7.4255216113728517</v>
      </c>
      <c r="P252" s="3" cm="1">
        <f t="array" ref="P25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252" s="3" t="str" cm="1">
        <f t="array" ref="Q25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252" s="3">
        <f>Table2[[#This Row],[Default Spread]]+Table2[[#This Row],[Risk Free Rate]]</f>
        <v>7.4499999999999997E-2</v>
      </c>
      <c r="S252" s="2">
        <f>_xlfn.XLOOKUP($B252,stock_analysis[Stock],stock_analysis[Market_Cap_Cr])</f>
        <v>3249.2597248000002</v>
      </c>
      <c r="T252" s="2">
        <f>_xlfn.XLOOKUP($B252,stock_analysis[Stock],stock_analysis[Total_Debt_Cr])</f>
        <v>36.579801600000003</v>
      </c>
      <c r="U252" s="3">
        <f>Table2[[#This Row],[Market Value of Equity]]/(Table2[[#This Row],[Market Value of Equity]]+Table2[[#This Row],[Market Value of Debt]])</f>
        <v>0.98886744124108916</v>
      </c>
      <c r="V252" s="3">
        <f>Table2[[#This Row],[Market Value of Debt]]/(Table2[[#This Row],[Market Value of Equity]]+Table2[[#This Row],[Market Value of Debt]])</f>
        <v>1.1132558758910912E-2</v>
      </c>
      <c r="W252" s="32">
        <f>(Table2[[#This Row],[Cost of Equity (Daily Beta)]]*Table2[[#This Row],[Weight of Equity]])+(Table2[[#This Row],[Cost of Debt]]*Table2[[#This Row],[Weight of Debt]])</f>
        <v>0.188798813783079</v>
      </c>
      <c r="X252" s="33">
        <f>(Table2[[#This Row],[Cost of Equity (Weekly Beta)]]*Table2[[#This Row],[Weight of Equity]])+(Table2[[#This Row],[Cost of Debt]]*Table2[[#This Row],[Weight of Debt]])</f>
        <v>0.21083555966062087</v>
      </c>
      <c r="Y252" s="34">
        <f>(Table2[[#This Row],[Cost of Equity (Monthly Beta)]]*Table2[[#This Row],[Weight of Equity]])+(Table2[[#This Row],[Cost of Debt]]*Table2[[#This Row],[Weight of Debt]])</f>
        <v>0.10745890900356021</v>
      </c>
      <c r="Z252" t="b">
        <f>IF(Table2[[#This Row],[Sector]]="Financial Services",TRUE,FALSE)</f>
        <v>0</v>
      </c>
      <c r="AA252" t="b">
        <f>IF(Table2[[#This Row],[Market Capitalisation In(Cr)]]&gt;25000,TRUE,FALSE)</f>
        <v>0</v>
      </c>
    </row>
    <row r="253" spans="2:27" ht="14" customHeight="1">
      <c r="B253" s="37" t="s">
        <v>3592</v>
      </c>
      <c r="C253" s="38" t="str">
        <f>_xlfn.XLOOKUP(B253,stock_analysis[Stock],stock_analysis[Company_Name])</f>
        <v>Thirumalai Chemicals Limited</v>
      </c>
      <c r="D253" s="37" t="str">
        <f>_xlfn.XLOOKUP(B253,stock_analysis[Stock],stock_analysis[Sector])</f>
        <v>Basic Materials</v>
      </c>
      <c r="E253" s="37" t="str">
        <f>_xlfn.XLOOKUP($B253,stock_analysis[Stock],stock_analysis[Industry])</f>
        <v>Specialty Chemicals</v>
      </c>
      <c r="F253" s="2">
        <f>_xlfn.XLOOKUP($B253,stock_analysis[Stock],stock_analysis[Market_Cap_Cr])</f>
        <v>2045.0572288000001</v>
      </c>
      <c r="G253" s="3">
        <f>Imputs!$C$2</f>
        <v>6.6699999999999995E-2</v>
      </c>
      <c r="H253" s="3">
        <f>Imputs!$C$3</f>
        <v>5.2299999999999999E-2</v>
      </c>
      <c r="I253" s="2">
        <f>_xlfn.XLOOKUP($B253,stock_analysis[Stock],stock_analysis[Beta_Daily])</f>
        <v>1.1459374112742382</v>
      </c>
      <c r="J253" s="2">
        <f>_xlfn.XLOOKUP($B253,stock_analysis[Stock],stock_analysis[Beta_Weekly])</f>
        <v>1.3882337314951749</v>
      </c>
      <c r="K253" s="2">
        <f>_xlfn.XLOOKUP($B253,stock_analysis[Stock],stock_analysis[Beta_Monthly])</f>
        <v>1.7407801320741616</v>
      </c>
      <c r="L253" s="3">
        <f>G253+H253*I253</f>
        <v>0.12663252660964264</v>
      </c>
      <c r="M253" s="3">
        <f>J253*H253+G253</f>
        <v>0.13930462415719763</v>
      </c>
      <c r="N253" s="3">
        <f>K253*H253+G253</f>
        <v>0.15774280090747866</v>
      </c>
      <c r="O253" s="2">
        <f>_xlfn.XLOOKUP($B253,stock_analysis[Stock],stock_analysis[Interest_Coverage_Ratio])</f>
        <v>8.1609712230215806E-2</v>
      </c>
      <c r="P253" s="3" cm="1">
        <f t="array" ref="P25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253" s="3" t="str" cm="1">
        <f t="array" ref="Q25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253" s="3">
        <f>Table2[[#This Row],[Default Spread]]+Table2[[#This Row],[Risk Free Rate]]</f>
        <v>0.25669999999999998</v>
      </c>
      <c r="S253" s="2">
        <f>_xlfn.XLOOKUP($B253,stock_analysis[Stock],stock_analysis[Market_Cap_Cr])</f>
        <v>2045.0572288000001</v>
      </c>
      <c r="T253" s="2">
        <f>_xlfn.XLOOKUP($B253,stock_analysis[Stock],stock_analysis[Total_Debt_Cr])</f>
        <v>2085.6199167999998</v>
      </c>
      <c r="U253" s="3">
        <f>Table2[[#This Row],[Market Value of Equity]]/(Table2[[#This Row],[Market Value of Equity]]+Table2[[#This Row],[Market Value of Debt]])</f>
        <v>0.49509006797551258</v>
      </c>
      <c r="V253" s="3">
        <f>Table2[[#This Row],[Market Value of Debt]]/(Table2[[#This Row],[Market Value of Equity]]+Table2[[#This Row],[Market Value of Debt]])</f>
        <v>0.50490993202448753</v>
      </c>
      <c r="W253" s="32">
        <f>(Table2[[#This Row],[Cost of Equity (Daily Beta)]]*Table2[[#This Row],[Weight of Equity]])+(Table2[[#This Row],[Cost of Debt]]*Table2[[#This Row],[Weight of Debt]])</f>
        <v>0.19230488575776483</v>
      </c>
      <c r="X253" s="33">
        <f>(Table2[[#This Row],[Cost of Equity (Weekly Beta)]]*Table2[[#This Row],[Weight of Equity]])+(Table2[[#This Row],[Cost of Debt]]*Table2[[#This Row],[Weight of Debt]])</f>
        <v>0.19857871539397615</v>
      </c>
      <c r="Y253" s="34">
        <f>(Table2[[#This Row],[Cost of Equity (Monthly Beta)]]*Table2[[#This Row],[Weight of Equity]])+(Table2[[#This Row],[Cost of Debt]]*Table2[[#This Row],[Weight of Debt]])</f>
        <v>0.2077072735746173</v>
      </c>
      <c r="Z253" t="b">
        <f>IF(Table2[[#This Row],[Sector]]="Financial Services",TRUE,FALSE)</f>
        <v>0</v>
      </c>
      <c r="AA253" t="b">
        <f>IF(Table2[[#This Row],[Market Capitalisation In(Cr)]]&gt;25000,TRUE,FALSE)</f>
        <v>0</v>
      </c>
    </row>
    <row r="254" spans="2:27" ht="14" customHeight="1">
      <c r="B254" s="37" t="s">
        <v>2836</v>
      </c>
      <c r="C254" s="38" t="str">
        <f>_xlfn.XLOOKUP(B254,stock_analysis[Stock],stock_analysis[Company_Name])</f>
        <v>Rain Industries Limited</v>
      </c>
      <c r="D254" s="37" t="str">
        <f>_xlfn.XLOOKUP(B254,stock_analysis[Stock],stock_analysis[Sector])</f>
        <v>Basic Materials</v>
      </c>
      <c r="E254" s="37" t="str">
        <f>_xlfn.XLOOKUP($B254,stock_analysis[Stock],stock_analysis[Industry])</f>
        <v>Specialty Chemicals</v>
      </c>
      <c r="F254" s="2">
        <f>_xlfn.XLOOKUP($B254,stock_analysis[Stock],stock_analysis[Market_Cap_Cr])</f>
        <v>4475.4153471999998</v>
      </c>
      <c r="G254" s="3">
        <f>Imputs!$C$2</f>
        <v>6.6699999999999995E-2</v>
      </c>
      <c r="H254" s="3">
        <f>Imputs!$C$3</f>
        <v>5.2299999999999999E-2</v>
      </c>
      <c r="I254" s="2">
        <f>_xlfn.XLOOKUP($B254,stock_analysis[Stock],stock_analysis[Beta_Daily])</f>
        <v>1.2753853731168416</v>
      </c>
      <c r="J254" s="2">
        <f>_xlfn.XLOOKUP($B254,stock_analysis[Stock],stock_analysis[Beta_Weekly])</f>
        <v>1.5824455248136589</v>
      </c>
      <c r="K254" s="2">
        <f>_xlfn.XLOOKUP($B254,stock_analysis[Stock],stock_analysis[Beta_Monthly])</f>
        <v>1.1996894431383891</v>
      </c>
      <c r="L254" s="3">
        <f>G254+H254*I254</f>
        <v>0.13340265501401083</v>
      </c>
      <c r="M254" s="3">
        <f>J254*H254+G254</f>
        <v>0.14946190094775436</v>
      </c>
      <c r="N254" s="3">
        <f>K254*H254+G254</f>
        <v>0.12944375787613774</v>
      </c>
      <c r="O254" s="2">
        <f>_xlfn.XLOOKUP($B254,stock_analysis[Stock],stock_analysis[Interest_Coverage_Ratio])</f>
        <v>0.75108528773360161</v>
      </c>
      <c r="P254" s="3" cm="1">
        <f t="array" ref="P25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254" s="3" t="str" cm="1">
        <f t="array" ref="Q25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254" s="3">
        <f>Table2[[#This Row],[Default Spread]]+Table2[[#This Row],[Risk Free Rate]]</f>
        <v>0.22670000000000001</v>
      </c>
      <c r="S254" s="2">
        <f>_xlfn.XLOOKUP($B254,stock_analysis[Stock],stock_analysis[Market_Cap_Cr])</f>
        <v>4475.4153471999998</v>
      </c>
      <c r="T254" s="2">
        <f>_xlfn.XLOOKUP($B254,stock_analysis[Stock],stock_analysis[Total_Debt_Cr])</f>
        <v>9824.0413695999996</v>
      </c>
      <c r="U254" s="3">
        <f>Table2[[#This Row],[Market Value of Equity]]/(Table2[[#This Row],[Market Value of Equity]]+Table2[[#This Row],[Market Value of Debt]])</f>
        <v>0.31297799880340693</v>
      </c>
      <c r="V254" s="3">
        <f>Table2[[#This Row],[Market Value of Debt]]/(Table2[[#This Row],[Market Value of Equity]]+Table2[[#This Row],[Market Value of Debt]])</f>
        <v>0.68702200119659307</v>
      </c>
      <c r="W254" s="32">
        <f>(Table2[[#This Row],[Cost of Equity (Daily Beta)]]*Table2[[#This Row],[Weight of Equity]])+(Table2[[#This Row],[Cost of Debt]]*Table2[[#This Row],[Weight of Debt]])</f>
        <v>0.19749998367261404</v>
      </c>
      <c r="X254" s="33">
        <f>(Table2[[#This Row],[Cost of Equity (Weekly Beta)]]*Table2[[#This Row],[Weight of Equity]])+(Table2[[#This Row],[Cost of Debt]]*Table2[[#This Row],[Weight of Debt]])</f>
        <v>0.20252617432724884</v>
      </c>
      <c r="Y254" s="34">
        <f>(Table2[[#This Row],[Cost of Equity (Monthly Beta)]]*Table2[[#This Row],[Weight of Equity]])+(Table2[[#This Row],[Cost of Debt]]*Table2[[#This Row],[Weight of Debt]])</f>
        <v>0.19626093596893399</v>
      </c>
      <c r="Z254" t="b">
        <f>IF(Table2[[#This Row],[Sector]]="Financial Services",TRUE,FALSE)</f>
        <v>0</v>
      </c>
      <c r="AA254" t="b">
        <f>IF(Table2[[#This Row],[Market Capitalisation In(Cr)]]&gt;25000,TRUE,FALSE)</f>
        <v>0</v>
      </c>
    </row>
    <row r="255" spans="2:27" ht="14" customHeight="1">
      <c r="B255" s="37" t="s">
        <v>1315</v>
      </c>
      <c r="C255" s="38" t="str">
        <f>_xlfn.XLOOKUP(B255,stock_analysis[Stock],stock_analysis[Company_Name])</f>
        <v>Goa Carbon Limited</v>
      </c>
      <c r="D255" s="37" t="str">
        <f>_xlfn.XLOOKUP(B255,stock_analysis[Stock],stock_analysis[Sector])</f>
        <v>Basic Materials</v>
      </c>
      <c r="E255" s="37" t="str">
        <f>_xlfn.XLOOKUP($B255,stock_analysis[Stock],stock_analysis[Industry])</f>
        <v>Specialty Chemicals</v>
      </c>
      <c r="F255" s="2">
        <f>_xlfn.XLOOKUP($B255,stock_analysis[Stock],stock_analysis[Market_Cap_Cr])</f>
        <v>308.92569600000002</v>
      </c>
      <c r="G255" s="3">
        <f>Imputs!$C$2</f>
        <v>6.6699999999999995E-2</v>
      </c>
      <c r="H255" s="3">
        <f>Imputs!$C$3</f>
        <v>5.2299999999999999E-2</v>
      </c>
      <c r="I255" s="2">
        <f>_xlfn.XLOOKUP($B255,stock_analysis[Stock],stock_analysis[Beta_Daily])</f>
        <v>1.3275210655430956</v>
      </c>
      <c r="J255" s="2">
        <f>_xlfn.XLOOKUP($B255,stock_analysis[Stock],stock_analysis[Beta_Weekly])</f>
        <v>2.1397849264263513</v>
      </c>
      <c r="K255" s="2">
        <f>_xlfn.XLOOKUP($B255,stock_analysis[Stock],stock_analysis[Beta_Monthly])</f>
        <v>1.925505274043706</v>
      </c>
      <c r="L255" s="3">
        <f>G255+H255*I255</f>
        <v>0.13612935172790391</v>
      </c>
      <c r="M255" s="3">
        <f>J255*H255+G255</f>
        <v>0.17861075165209817</v>
      </c>
      <c r="N255" s="3">
        <f>K255*H255+G255</f>
        <v>0.16740392583248581</v>
      </c>
      <c r="O255" s="2">
        <f>_xlfn.XLOOKUP($B255,stock_analysis[Stock],stock_analysis[Interest_Coverage_Ratio])</f>
        <v>-1.5575425232088027</v>
      </c>
      <c r="P255" s="3" cm="1">
        <f t="array" ref="P25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255" s="3" t="str" cm="1">
        <f t="array" ref="Q25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255" s="3">
        <f>Table2[[#This Row],[Default Spread]]+Table2[[#This Row],[Risk Free Rate]]</f>
        <v>0.25669999999999998</v>
      </c>
      <c r="S255" s="2">
        <f>_xlfn.XLOOKUP($B255,stock_analysis[Stock],stock_analysis[Market_Cap_Cr])</f>
        <v>308.92569600000002</v>
      </c>
      <c r="T255" s="2">
        <f>_xlfn.XLOOKUP($B255,stock_analysis[Stock],stock_analysis[Total_Debt_Cr])</f>
        <v>390.63669759999999</v>
      </c>
      <c r="U255" s="3">
        <f>Table2[[#This Row],[Market Value of Equity]]/(Table2[[#This Row],[Market Value of Equity]]+Table2[[#This Row],[Market Value of Debt]])</f>
        <v>0.4415984890357606</v>
      </c>
      <c r="V255" s="3">
        <f>Table2[[#This Row],[Market Value of Debt]]/(Table2[[#This Row],[Market Value of Equity]]+Table2[[#This Row],[Market Value of Debt]])</f>
        <v>0.55840151096423951</v>
      </c>
      <c r="W255" s="32">
        <f>(Table2[[#This Row],[Cost of Equity (Daily Beta)]]*Table2[[#This Row],[Weight of Equity]])+(Table2[[#This Row],[Cost of Debt]]*Table2[[#This Row],[Weight of Debt]])</f>
        <v>0.20345618390098025</v>
      </c>
      <c r="X255" s="33">
        <f>(Table2[[#This Row],[Cost of Equity (Weekly Beta)]]*Table2[[#This Row],[Weight of Equity]])+(Table2[[#This Row],[Cost of Debt]]*Table2[[#This Row],[Weight of Debt]])</f>
        <v>0.22221590591962831</v>
      </c>
      <c r="Y255" s="34">
        <f>(Table2[[#This Row],[Cost of Equity (Monthly Beta)]]*Table2[[#This Row],[Weight of Equity]])+(Table2[[#This Row],[Cost of Debt]]*Table2[[#This Row],[Weight of Debt]])</f>
        <v>0.21726698857080054</v>
      </c>
      <c r="Z255" t="b">
        <f>IF(Table2[[#This Row],[Sector]]="Financial Services",TRUE,FALSE)</f>
        <v>0</v>
      </c>
      <c r="AA255" t="b">
        <f>IF(Table2[[#This Row],[Market Capitalisation In(Cr)]]&gt;25000,TRUE,FALSE)</f>
        <v>0</v>
      </c>
    </row>
    <row r="256" spans="2:27" ht="14" customHeight="1">
      <c r="B256" s="37" t="s">
        <v>2552</v>
      </c>
      <c r="C256" s="38" t="str">
        <f>_xlfn.XLOOKUP(B256,stock_analysis[Stock],stock_analysis[Company_Name])</f>
        <v>Omkar Speciality Chemicals Limited</v>
      </c>
      <c r="D256" s="37" t="str">
        <f>_xlfn.XLOOKUP(B256,stock_analysis[Stock],stock_analysis[Sector])</f>
        <v>Basic Materials</v>
      </c>
      <c r="E256" s="37" t="str">
        <f>_xlfn.XLOOKUP($B256,stock_analysis[Stock],stock_analysis[Industry])</f>
        <v>Specialty Chemicals</v>
      </c>
      <c r="F256" s="2">
        <f>_xlfn.XLOOKUP($B256,stock_analysis[Stock],stock_analysis[Market_Cap_Cr])</f>
        <v>8.5398720000000008</v>
      </c>
      <c r="G256" s="3">
        <f>Imputs!$C$2</f>
        <v>6.6699999999999995E-2</v>
      </c>
      <c r="H256" s="3">
        <f>Imputs!$C$3</f>
        <v>5.2299999999999999E-2</v>
      </c>
      <c r="I256" s="2">
        <f>_xlfn.XLOOKUP($B256,stock_analysis[Stock],stock_analysis[Beta_Daily])</f>
        <v>-3.6953831415152003E-2</v>
      </c>
      <c r="J256" s="2">
        <f>_xlfn.XLOOKUP($B256,stock_analysis[Stock],stock_analysis[Beta_Weekly])</f>
        <v>0.21444926866368069</v>
      </c>
      <c r="K256" s="2">
        <f>_xlfn.XLOOKUP($B256,stock_analysis[Stock],stock_analysis[Beta_Monthly])</f>
        <v>8.3713689315663795E-2</v>
      </c>
      <c r="L256" s="3">
        <f>G256+H256*I256</f>
        <v>6.4767314616987551E-2</v>
      </c>
      <c r="M256" s="3">
        <f>J256*H256+G256</f>
        <v>7.79156967511105E-2</v>
      </c>
      <c r="N256" s="3">
        <f>K256*H256+G256</f>
        <v>7.1078225951209217E-2</v>
      </c>
      <c r="O256" s="2">
        <f>_xlfn.XLOOKUP($B256,stock_analysis[Stock],stock_analysis[Interest_Coverage_Ratio])</f>
        <v>-1.0761603584016866</v>
      </c>
      <c r="P256" s="3" cm="1">
        <f t="array" ref="P25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256" s="3" t="str" cm="1">
        <f t="array" ref="Q25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256" s="3">
        <f>Table2[[#This Row],[Default Spread]]+Table2[[#This Row],[Risk Free Rate]]</f>
        <v>0.25669999999999998</v>
      </c>
      <c r="S256" s="2">
        <f>_xlfn.XLOOKUP($B256,stock_analysis[Stock],stock_analysis[Market_Cap_Cr])</f>
        <v>8.5398720000000008</v>
      </c>
      <c r="T256" s="2">
        <f>_xlfn.XLOOKUP($B256,stock_analysis[Stock],stock_analysis[Total_Debt_Cr])</f>
        <v>227.94979839999999</v>
      </c>
      <c r="U256" s="3">
        <f>Table2[[#This Row],[Market Value of Equity]]/(Table2[[#This Row],[Market Value of Equity]]+Table2[[#This Row],[Market Value of Debt]])</f>
        <v>3.6110972566182752E-2</v>
      </c>
      <c r="V256" s="3">
        <f>Table2[[#This Row],[Market Value of Debt]]/(Table2[[#This Row],[Market Value of Equity]]+Table2[[#This Row],[Market Value of Debt]])</f>
        <v>0.96388902743381721</v>
      </c>
      <c r="W256" s="32">
        <f>(Table2[[#This Row],[Cost of Equity (Daily Beta)]]*Table2[[#This Row],[Weight of Equity]])+(Table2[[#This Row],[Cost of Debt]]*Table2[[#This Row],[Weight of Debt]])</f>
        <v>0.24976912406358023</v>
      </c>
      <c r="X256" s="33">
        <f>(Table2[[#This Row],[Cost of Equity (Weekly Beta)]]*Table2[[#This Row],[Weight of Equity]])+(Table2[[#This Row],[Cost of Debt]]*Table2[[#This Row],[Weight of Debt]])</f>
        <v>0.25024392493011521</v>
      </c>
      <c r="Y256" s="34">
        <f>(Table2[[#This Row],[Cost of Equity (Monthly Beta)]]*Table2[[#This Row],[Weight of Equity]])+(Table2[[#This Row],[Cost of Debt]]*Table2[[#This Row],[Weight of Debt]])</f>
        <v>0.24999701720963793</v>
      </c>
      <c r="Z256" t="b">
        <f>IF(Table2[[#This Row],[Sector]]="Financial Services",TRUE,FALSE)</f>
        <v>0</v>
      </c>
      <c r="AA256" t="b">
        <f>IF(Table2[[#This Row],[Market Capitalisation In(Cr)]]&gt;25000,TRUE,FALSE)</f>
        <v>0</v>
      </c>
    </row>
    <row r="257" spans="2:27" ht="14" customHeight="1">
      <c r="B257" s="37" t="s">
        <v>3224</v>
      </c>
      <c r="C257" s="38" t="str">
        <f>_xlfn.XLOOKUP(B257,stock_analysis[Stock],stock_analysis[Company_Name])</f>
        <v>Shyam Century Ferrous Limited</v>
      </c>
      <c r="D257" s="37" t="str">
        <f>_xlfn.XLOOKUP(B257,stock_analysis[Stock],stock_analysis[Sector])</f>
        <v>Basic Materials</v>
      </c>
      <c r="E257" s="37" t="str">
        <f>_xlfn.XLOOKUP($B257,stock_analysis[Stock],stock_analysis[Industry])</f>
        <v>Steel</v>
      </c>
      <c r="F257" s="2">
        <f>_xlfn.XLOOKUP($B257,stock_analysis[Stock],stock_analysis[Market_Cap_Cr])</f>
        <v>106.51084160000001</v>
      </c>
      <c r="G257" s="3">
        <f>Imputs!$C$2</f>
        <v>6.6699999999999995E-2</v>
      </c>
      <c r="H257" s="3">
        <f>Imputs!$C$3</f>
        <v>5.2299999999999999E-2</v>
      </c>
      <c r="I257" s="2">
        <f>_xlfn.XLOOKUP($B257,stock_analysis[Stock],stock_analysis[Beta_Daily])</f>
        <v>-3.2761287327168397E-2</v>
      </c>
      <c r="J257" s="2">
        <f>_xlfn.XLOOKUP($B257,stock_analysis[Stock],stock_analysis[Beta_Weekly])</f>
        <v>0.91350846357517179</v>
      </c>
      <c r="K257" s="2">
        <f>_xlfn.XLOOKUP($B257,stock_analysis[Stock],stock_analysis[Beta_Monthly])</f>
        <v>1.1939494341183885</v>
      </c>
      <c r="L257" s="3">
        <f>G257+H257*I257</f>
        <v>6.4986584672789088E-2</v>
      </c>
      <c r="M257" s="3">
        <f>J257*H257+G257</f>
        <v>0.11447649264498147</v>
      </c>
      <c r="N257" s="3">
        <f>K257*H257+G257</f>
        <v>0.12914355540439171</v>
      </c>
      <c r="O257" s="2">
        <f>_xlfn.XLOOKUP($B257,stock_analysis[Stock],stock_analysis[Interest_Coverage_Ratio])</f>
        <v>-45.346392737697087</v>
      </c>
      <c r="P257" s="3" cm="1">
        <f t="array" ref="P25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257" s="3" t="str" cm="1">
        <f t="array" ref="Q25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257" s="3">
        <f>Table2[[#This Row],[Default Spread]]+Table2[[#This Row],[Risk Free Rate]]</f>
        <v>0.25669999999999998</v>
      </c>
      <c r="S257" s="2">
        <f>_xlfn.XLOOKUP($B257,stock_analysis[Stock],stock_analysis[Market_Cap_Cr])</f>
        <v>106.51084160000001</v>
      </c>
      <c r="T257" s="2">
        <f>_xlfn.XLOOKUP($B257,stock_analysis[Stock],stock_analysis[Total_Debt_Cr])</f>
        <v>1.1342000000000001</v>
      </c>
      <c r="U257" s="3">
        <f>Table2[[#This Row],[Market Value of Equity]]/(Table2[[#This Row],[Market Value of Equity]]+Table2[[#This Row],[Market Value of Debt]])</f>
        <v>0.98946351840139002</v>
      </c>
      <c r="V257" s="3">
        <f>Table2[[#This Row],[Market Value of Debt]]/(Table2[[#This Row],[Market Value of Equity]]+Table2[[#This Row],[Market Value of Debt]])</f>
        <v>1.0536481598609926E-2</v>
      </c>
      <c r="W257" s="32">
        <f>(Table2[[#This Row],[Cost of Equity (Daily Beta)]]*Table2[[#This Row],[Weight of Equity]])+(Table2[[#This Row],[Cost of Debt]]*Table2[[#This Row],[Weight of Debt]])</f>
        <v>6.7006569545590908E-2</v>
      </c>
      <c r="X257" s="33">
        <f>(Table2[[#This Row],[Cost of Equity (Weekly Beta)]]*Table2[[#This Row],[Weight of Equity]])+(Table2[[#This Row],[Cost of Debt]]*Table2[[#This Row],[Weight of Debt]])</f>
        <v>0.11597502801311738</v>
      </c>
      <c r="Y257" s="34">
        <f>(Table2[[#This Row],[Cost of Equity (Monthly Beta)]]*Table2[[#This Row],[Weight of Equity]])+(Table2[[#This Row],[Cost of Debt]]*Table2[[#This Row],[Weight of Debt]])</f>
        <v>0.13048755153565744</v>
      </c>
      <c r="Z257" t="b">
        <f>IF(Table2[[#This Row],[Sector]]="Financial Services",TRUE,FALSE)</f>
        <v>0</v>
      </c>
      <c r="AA257" t="b">
        <f>IF(Table2[[#This Row],[Market Capitalisation In(Cr)]]&gt;25000,TRUE,FALSE)</f>
        <v>0</v>
      </c>
    </row>
    <row r="258" spans="2:27" ht="14" customHeight="1">
      <c r="B258" s="37" t="s">
        <v>3198</v>
      </c>
      <c r="C258" s="38" t="str">
        <f>_xlfn.XLOOKUP(B258,stock_analysis[Stock],stock_analysis[Company_Name])</f>
        <v>Shiv Aum Steels Limited</v>
      </c>
      <c r="D258" s="37" t="str">
        <f>_xlfn.XLOOKUP(B258,stock_analysis[Stock],stock_analysis[Sector])</f>
        <v>Basic Materials</v>
      </c>
      <c r="E258" s="37" t="str">
        <f>_xlfn.XLOOKUP($B258,stock_analysis[Stock],stock_analysis[Industry])</f>
        <v>Steel</v>
      </c>
      <c r="F258" s="2">
        <f>_xlfn.XLOOKUP($B258,stock_analysis[Stock],stock_analysis[Market_Cap_Cr])</f>
        <v>374.011008</v>
      </c>
      <c r="G258" s="3">
        <f>Imputs!$C$2</f>
        <v>6.6699999999999995E-2</v>
      </c>
      <c r="H258" s="3">
        <f>Imputs!$C$3</f>
        <v>5.2299999999999999E-2</v>
      </c>
      <c r="I258" s="2">
        <f>_xlfn.XLOOKUP($B258,stock_analysis[Stock],stock_analysis[Beta_Daily])</f>
        <v>1.40424041946977E-2</v>
      </c>
      <c r="J258" s="2">
        <f>_xlfn.XLOOKUP($B258,stock_analysis[Stock],stock_analysis[Beta_Weekly])</f>
        <v>-0.1523432839300439</v>
      </c>
      <c r="K258" s="2">
        <f>_xlfn.XLOOKUP($B258,stock_analysis[Stock],stock_analysis[Beta_Monthly])</f>
        <v>-0.32677844001745582</v>
      </c>
      <c r="L258" s="3">
        <f>G258+H258*I258</f>
        <v>6.743441773938269E-2</v>
      </c>
      <c r="M258" s="3">
        <f>J258*H258+G258</f>
        <v>5.8732446250458703E-2</v>
      </c>
      <c r="N258" s="3">
        <f>K258*H258+G258</f>
        <v>4.9609487587087053E-2</v>
      </c>
      <c r="O258" s="2">
        <f>_xlfn.XLOOKUP($B258,stock_analysis[Stock],stock_analysis[Interest_Coverage_Ratio])</f>
        <v>2.6612660764990812</v>
      </c>
      <c r="P258" s="3" cm="1">
        <f t="array" ref="P25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258" s="3" t="str" cm="1">
        <f t="array" ref="Q25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258" s="3">
        <f>Table2[[#This Row],[Default Spread]]+Table2[[#This Row],[Risk Free Rate]]</f>
        <v>9.4199999999999992E-2</v>
      </c>
      <c r="S258" s="2">
        <f>_xlfn.XLOOKUP($B258,stock_analysis[Stock],stock_analysis[Market_Cap_Cr])</f>
        <v>374.011008</v>
      </c>
      <c r="T258" s="2">
        <f>_xlfn.XLOOKUP($B258,stock_analysis[Stock],stock_analysis[Total_Debt_Cr])</f>
        <v>74.964102400000002</v>
      </c>
      <c r="U258" s="3">
        <f>Table2[[#This Row],[Market Value of Equity]]/(Table2[[#This Row],[Market Value of Equity]]+Table2[[#This Row],[Market Value of Debt]])</f>
        <v>0.83303283263695149</v>
      </c>
      <c r="V258" s="3">
        <f>Table2[[#This Row],[Market Value of Debt]]/(Table2[[#This Row],[Market Value of Equity]]+Table2[[#This Row],[Market Value of Debt]])</f>
        <v>0.16696716736304856</v>
      </c>
      <c r="W258" s="32">
        <f>(Table2[[#This Row],[Cost of Equity (Daily Beta)]]*Table2[[#This Row],[Weight of Equity]])+(Table2[[#This Row],[Cost of Debt]]*Table2[[#This Row],[Weight of Debt]])</f>
        <v>7.1903391192260621E-2</v>
      </c>
      <c r="X258" s="33">
        <f>(Table2[[#This Row],[Cost of Equity (Weekly Beta)]]*Table2[[#This Row],[Weight of Equity]])+(Table2[[#This Row],[Cost of Debt]]*Table2[[#This Row],[Weight of Debt]])</f>
        <v>6.4654363233316289E-2</v>
      </c>
      <c r="Y258" s="34">
        <f>(Table2[[#This Row],[Cost of Equity (Monthly Beta)]]*Table2[[#This Row],[Weight of Equity]])+(Table2[[#This Row],[Cost of Debt]]*Table2[[#This Row],[Weight of Debt]])</f>
        <v>5.7054639135937987E-2</v>
      </c>
      <c r="Z258" t="b">
        <f>IF(Table2[[#This Row],[Sector]]="Financial Services",TRUE,FALSE)</f>
        <v>0</v>
      </c>
      <c r="AA258" t="b">
        <f>IF(Table2[[#This Row],[Market Capitalisation In(Cr)]]&gt;25000,TRUE,FALSE)</f>
        <v>0</v>
      </c>
    </row>
    <row r="259" spans="2:27" ht="14" customHeight="1">
      <c r="B259" s="37" t="s">
        <v>3160</v>
      </c>
      <c r="C259" s="38" t="str">
        <f>_xlfn.XLOOKUP(B259,stock_analysis[Stock],stock_analysis[Company_Name])</f>
        <v>Shah Metacorp Limited</v>
      </c>
      <c r="D259" s="37" t="str">
        <f>_xlfn.XLOOKUP(B259,stock_analysis[Stock],stock_analysis[Sector])</f>
        <v>Basic Materials</v>
      </c>
      <c r="E259" s="37" t="str">
        <f>_xlfn.XLOOKUP($B259,stock_analysis[Stock],stock_analysis[Industry])</f>
        <v>Steel</v>
      </c>
      <c r="F259" s="2">
        <f>_xlfn.XLOOKUP($B259,stock_analysis[Stock],stock_analysis[Market_Cap_Cr])</f>
        <v>424.01600000000002</v>
      </c>
      <c r="G259" s="3">
        <f>Imputs!$C$2</f>
        <v>6.6699999999999995E-2</v>
      </c>
      <c r="H259" s="3">
        <f>Imputs!$C$3</f>
        <v>5.2299999999999999E-2</v>
      </c>
      <c r="I259" s="2">
        <f>_xlfn.XLOOKUP($B259,stock_analysis[Stock],stock_analysis[Beta_Daily])</f>
        <v>0.112515617842673</v>
      </c>
      <c r="J259" s="2">
        <f>_xlfn.XLOOKUP($B259,stock_analysis[Stock],stock_analysis[Beta_Weekly])</f>
        <v>0.46066309352032259</v>
      </c>
      <c r="K259" s="2">
        <f>_xlfn.XLOOKUP($B259,stock_analysis[Stock],stock_analysis[Beta_Monthly])</f>
        <v>1.8848190467423611</v>
      </c>
      <c r="L259" s="3">
        <f>G259+H259*I259</f>
        <v>7.2584566813171797E-2</v>
      </c>
      <c r="M259" s="3">
        <f>J259*H259+G259</f>
        <v>9.0792679791112871E-2</v>
      </c>
      <c r="N259" s="3">
        <f>K259*H259+G259</f>
        <v>0.16527603614462549</v>
      </c>
      <c r="O259" s="2">
        <f>_xlfn.XLOOKUP($B259,stock_analysis[Stock],stock_analysis[Interest_Coverage_Ratio])</f>
        <v>1954.3038674033148</v>
      </c>
      <c r="P259" s="3" cm="1">
        <f t="array" ref="P25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59" s="3" t="str" cm="1">
        <f t="array" ref="Q25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59" s="3">
        <f>Table2[[#This Row],[Default Spread]]+Table2[[#This Row],[Risk Free Rate]]</f>
        <v>7.0699999999999999E-2</v>
      </c>
      <c r="S259" s="2">
        <f>_xlfn.XLOOKUP($B259,stock_analysis[Stock],stock_analysis[Market_Cap_Cr])</f>
        <v>424.01600000000002</v>
      </c>
      <c r="T259" s="2">
        <f>_xlfn.XLOOKUP($B259,stock_analysis[Stock],stock_analysis[Total_Debt_Cr])</f>
        <v>64.786899199999993</v>
      </c>
      <c r="U259" s="3">
        <f>Table2[[#This Row],[Market Value of Equity]]/(Table2[[#This Row],[Market Value of Equity]]+Table2[[#This Row],[Market Value of Debt]])</f>
        <v>0.8674580300034358</v>
      </c>
      <c r="V259" s="3">
        <f>Table2[[#This Row],[Market Value of Debt]]/(Table2[[#This Row],[Market Value of Equity]]+Table2[[#This Row],[Market Value of Debt]])</f>
        <v>0.1325419699965642</v>
      </c>
      <c r="W259" s="32">
        <f>(Table2[[#This Row],[Cost of Equity (Daily Beta)]]*Table2[[#This Row],[Weight of Equity]])+(Table2[[#This Row],[Cost of Debt]]*Table2[[#This Row],[Weight of Debt]])</f>
        <v>7.2334782615163865E-2</v>
      </c>
      <c r="X259" s="33">
        <f>(Table2[[#This Row],[Cost of Equity (Weekly Beta)]]*Table2[[#This Row],[Weight of Equity]])+(Table2[[#This Row],[Cost of Debt]]*Table2[[#This Row],[Weight of Debt]])</f>
        <v>8.812955642908861E-2</v>
      </c>
      <c r="Y259" s="34">
        <f>(Table2[[#This Row],[Cost of Equity (Monthly Beta)]]*Table2[[#This Row],[Weight of Equity]])+(Table2[[#This Row],[Cost of Debt]]*Table2[[#This Row],[Weight of Debt]])</f>
        <v>0.15274074199955059</v>
      </c>
      <c r="Z259" t="b">
        <f>IF(Table2[[#This Row],[Sector]]="Financial Services",TRUE,FALSE)</f>
        <v>0</v>
      </c>
      <c r="AA259" t="b">
        <f>IF(Table2[[#This Row],[Market Capitalisation In(Cr)]]&gt;25000,TRUE,FALSE)</f>
        <v>0</v>
      </c>
    </row>
    <row r="260" spans="2:27" ht="14" customHeight="1">
      <c r="B260" s="37" t="s">
        <v>1058</v>
      </c>
      <c r="C260" s="38" t="str">
        <f>_xlfn.XLOOKUP(B260,stock_analysis[Stock],stock_analysis[Company_Name])</f>
        <v>Electrotherm (India) Limited</v>
      </c>
      <c r="D260" s="37" t="str">
        <f>_xlfn.XLOOKUP(B260,stock_analysis[Stock],stock_analysis[Sector])</f>
        <v>Basic Materials</v>
      </c>
      <c r="E260" s="37" t="str">
        <f>_xlfn.XLOOKUP($B260,stock_analysis[Stock],stock_analysis[Industry])</f>
        <v>Steel</v>
      </c>
      <c r="F260" s="2">
        <f>_xlfn.XLOOKUP($B260,stock_analysis[Stock],stock_analysis[Market_Cap_Cr])</f>
        <v>844.30131200000005</v>
      </c>
      <c r="G260" s="3">
        <f>Imputs!$C$2</f>
        <v>6.6699999999999995E-2</v>
      </c>
      <c r="H260" s="3">
        <f>Imputs!$C$3</f>
        <v>5.2299999999999999E-2</v>
      </c>
      <c r="I260" s="2">
        <f>_xlfn.XLOOKUP($B260,stock_analysis[Stock],stock_analysis[Beta_Daily])</f>
        <v>0.4808260726291374</v>
      </c>
      <c r="J260" s="2">
        <f>_xlfn.XLOOKUP($B260,stock_analysis[Stock],stock_analysis[Beta_Weekly])</f>
        <v>0.88619303994175747</v>
      </c>
      <c r="K260" s="2">
        <f>_xlfn.XLOOKUP($B260,stock_analysis[Stock],stock_analysis[Beta_Monthly])</f>
        <v>1.117293930652276</v>
      </c>
      <c r="L260" s="3">
        <f>G260+H260*I260</f>
        <v>9.1847203598503874E-2</v>
      </c>
      <c r="M260" s="3">
        <f>J260*H260+G260</f>
        <v>0.1130478959889539</v>
      </c>
      <c r="N260" s="3">
        <f>K260*H260+G260</f>
        <v>0.12513447257311403</v>
      </c>
      <c r="O260" s="2">
        <f>_xlfn.XLOOKUP($B260,stock_analysis[Stock],stock_analysis[Interest_Coverage_Ratio])</f>
        <v>10.253839205058718</v>
      </c>
      <c r="P260" s="3" cm="1">
        <f t="array" ref="P26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260" s="3" t="str" cm="1">
        <f t="array" ref="Q26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260" s="3">
        <f>Table2[[#This Row],[Default Spread]]+Table2[[#This Row],[Risk Free Rate]]</f>
        <v>7.22E-2</v>
      </c>
      <c r="S260" s="2">
        <f>_xlfn.XLOOKUP($B260,stock_analysis[Stock],stock_analysis[Market_Cap_Cr])</f>
        <v>844.30131200000005</v>
      </c>
      <c r="T260" s="2">
        <f>_xlfn.XLOOKUP($B260,stock_analysis[Stock],stock_analysis[Total_Debt_Cr])</f>
        <v>1170.4899584</v>
      </c>
      <c r="U260" s="3">
        <f>Table2[[#This Row],[Market Value of Equity]]/(Table2[[#This Row],[Market Value of Equity]]+Table2[[#This Row],[Market Value of Debt]])</f>
        <v>0.41905150394679813</v>
      </c>
      <c r="V260" s="3">
        <f>Table2[[#This Row],[Market Value of Debt]]/(Table2[[#This Row],[Market Value of Equity]]+Table2[[#This Row],[Market Value of Debt]])</f>
        <v>0.58094849605320187</v>
      </c>
      <c r="W260" s="32">
        <f>(Table2[[#This Row],[Cost of Equity (Daily Beta)]]*Table2[[#This Row],[Weight of Equity]])+(Table2[[#This Row],[Cost of Debt]]*Table2[[#This Row],[Weight of Debt]])</f>
        <v>8.0433190216301992E-2</v>
      </c>
      <c r="X260" s="33">
        <f>(Table2[[#This Row],[Cost of Equity (Weekly Beta)]]*Table2[[#This Row],[Weight of Equity]])+(Table2[[#This Row],[Cost of Debt]]*Table2[[#This Row],[Weight of Debt]])</f>
        <v>8.9317372247233517E-2</v>
      </c>
      <c r="Y260" s="34">
        <f>(Table2[[#This Row],[Cost of Equity (Monthly Beta)]]*Table2[[#This Row],[Weight of Equity]])+(Table2[[#This Row],[Cost of Debt]]*Table2[[#This Row],[Weight of Debt]])</f>
        <v>9.4382270342393965E-2</v>
      </c>
      <c r="Z260" t="b">
        <f>IF(Table2[[#This Row],[Sector]]="Financial Services",TRUE,FALSE)</f>
        <v>0</v>
      </c>
      <c r="AA260" t="b">
        <f>IF(Table2[[#This Row],[Market Capitalisation In(Cr)]]&gt;25000,TRUE,FALSE)</f>
        <v>0</v>
      </c>
    </row>
    <row r="261" spans="2:27" ht="14" customHeight="1">
      <c r="B261" s="37" t="s">
        <v>2928</v>
      </c>
      <c r="C261" s="38" t="str">
        <f>_xlfn.XLOOKUP(B261,stock_analysis[Stock],stock_analysis[Company_Name])</f>
        <v>Rhetan TMT Limited</v>
      </c>
      <c r="D261" s="37" t="str">
        <f>_xlfn.XLOOKUP(B261,stock_analysis[Stock],stock_analysis[Sector])</f>
        <v>Basic Materials</v>
      </c>
      <c r="E261" s="37" t="str">
        <f>_xlfn.XLOOKUP($B261,stock_analysis[Stock],stock_analysis[Industry])</f>
        <v>Steel</v>
      </c>
      <c r="F261" s="2">
        <f>_xlfn.XLOOKUP($B261,stock_analysis[Stock],stock_analysis[Market_Cap_Cr])</f>
        <v>2028.8436224</v>
      </c>
      <c r="G261" s="3">
        <f>Imputs!$C$2</f>
        <v>6.6699999999999995E-2</v>
      </c>
      <c r="H261" s="3">
        <f>Imputs!$C$3</f>
        <v>5.2299999999999999E-2</v>
      </c>
      <c r="I261" s="2">
        <f>_xlfn.XLOOKUP($B261,stock_analysis[Stock],stock_analysis[Beta_Daily])</f>
        <v>0.33954951189463828</v>
      </c>
      <c r="J261" s="2">
        <f>_xlfn.XLOOKUP($B261,stock_analysis[Stock],stock_analysis[Beta_Weekly])</f>
        <v>0.4443667836853738</v>
      </c>
      <c r="K261" s="2">
        <f>_xlfn.XLOOKUP($B261,stock_analysis[Stock],stock_analysis[Beta_Monthly])</f>
        <v>-0.96884351226336984</v>
      </c>
      <c r="L261" s="3">
        <f>G261+H261*I261</f>
        <v>8.4458439472089572E-2</v>
      </c>
      <c r="M261" s="3">
        <f>J261*H261+G261</f>
        <v>8.9940382786745043E-2</v>
      </c>
      <c r="N261" s="3">
        <f>K261*H261+G261</f>
        <v>1.6029484308625754E-2</v>
      </c>
      <c r="O261" s="2">
        <f>_xlfn.XLOOKUP($B261,stock_analysis[Stock],stock_analysis[Interest_Coverage_Ratio])</f>
        <v>3.1952319587628866</v>
      </c>
      <c r="P261" s="3" cm="1">
        <f t="array" ref="P26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261" s="3" t="str" cm="1">
        <f t="array" ref="Q26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261" s="3">
        <f>Table2[[#This Row],[Default Spread]]+Table2[[#This Row],[Risk Free Rate]]</f>
        <v>8.5099999999999995E-2</v>
      </c>
      <c r="S261" s="2">
        <f>_xlfn.XLOOKUP($B261,stock_analysis[Stock],stock_analysis[Market_Cap_Cr])</f>
        <v>2028.8436224</v>
      </c>
      <c r="T261" s="2">
        <f>_xlfn.XLOOKUP($B261,stock_analysis[Stock],stock_analysis[Total_Debt_Cr])</f>
        <v>40.670899200000001</v>
      </c>
      <c r="U261" s="3">
        <f>Table2[[#This Row],[Market Value of Equity]]/(Table2[[#This Row],[Market Value of Equity]]+Table2[[#This Row],[Market Value of Debt]])</f>
        <v>0.98034761352215283</v>
      </c>
      <c r="V261" s="3">
        <f>Table2[[#This Row],[Market Value of Debt]]/(Table2[[#This Row],[Market Value of Equity]]+Table2[[#This Row],[Market Value of Debt]])</f>
        <v>1.9652386477847075E-2</v>
      </c>
      <c r="W261" s="32">
        <f>(Table2[[#This Row],[Cost of Equity (Daily Beta)]]*Table2[[#This Row],[Weight of Equity]])+(Table2[[#This Row],[Cost of Debt]]*Table2[[#This Row],[Weight of Debt]])</f>
        <v>8.4471047667532995E-2</v>
      </c>
      <c r="X261" s="33">
        <f>(Table2[[#This Row],[Cost of Equity (Weekly Beta)]]*Table2[[#This Row],[Weight of Equity]])+(Table2[[#This Row],[Cost of Debt]]*Table2[[#This Row],[Weight of Debt]])</f>
        <v>8.98452577135192E-2</v>
      </c>
      <c r="Y261" s="34">
        <f>(Table2[[#This Row],[Cost of Equity (Monthly Beta)]]*Table2[[#This Row],[Weight of Equity]])+(Table2[[#This Row],[Cost of Debt]]*Table2[[#This Row],[Weight of Debt]])</f>
        <v>1.7386884777216838E-2</v>
      </c>
      <c r="Z261" t="b">
        <f>IF(Table2[[#This Row],[Sector]]="Financial Services",TRUE,FALSE)</f>
        <v>0</v>
      </c>
      <c r="AA261" t="b">
        <f>IF(Table2[[#This Row],[Market Capitalisation In(Cr)]]&gt;25000,TRUE,FALSE)</f>
        <v>0</v>
      </c>
    </row>
    <row r="262" spans="2:27" ht="14" customHeight="1">
      <c r="B262" s="37" t="s">
        <v>1884</v>
      </c>
      <c r="C262" s="38" t="str">
        <f>_xlfn.XLOOKUP(B262,stock_analysis[Stock],stock_analysis[Company_Name])</f>
        <v>Kamdhenu Ventures Limited</v>
      </c>
      <c r="D262" s="37" t="str">
        <f>_xlfn.XLOOKUP(B262,stock_analysis[Stock],stock_analysis[Sector])</f>
        <v>Basic Materials</v>
      </c>
      <c r="E262" s="37" t="str">
        <f>_xlfn.XLOOKUP($B262,stock_analysis[Stock],stock_analysis[Industry])</f>
        <v>Steel</v>
      </c>
      <c r="F262" s="2">
        <f>_xlfn.XLOOKUP($B262,stock_analysis[Stock],stock_analysis[Market_Cap_Cr])</f>
        <v>133.6008832</v>
      </c>
      <c r="G262" s="3">
        <f>Imputs!$C$2</f>
        <v>6.6699999999999995E-2</v>
      </c>
      <c r="H262" s="3">
        <f>Imputs!$C$3</f>
        <v>5.2299999999999999E-2</v>
      </c>
      <c r="I262" s="2">
        <f>_xlfn.XLOOKUP($B262,stock_analysis[Stock],stock_analysis[Beta_Daily])</f>
        <v>0.42136314564677629</v>
      </c>
      <c r="J262" s="2">
        <f>_xlfn.XLOOKUP($B262,stock_analysis[Stock],stock_analysis[Beta_Weekly])</f>
        <v>1.2139356116144528</v>
      </c>
      <c r="K262" s="2">
        <f>_xlfn.XLOOKUP($B262,stock_analysis[Stock],stock_analysis[Beta_Monthly])</f>
        <v>2.2429581042057727</v>
      </c>
      <c r="L262" s="3">
        <f>G262+H262*I262</f>
        <v>8.8737292517326399E-2</v>
      </c>
      <c r="M262" s="3">
        <f>J262*H262+G262</f>
        <v>0.13018883248743587</v>
      </c>
      <c r="N262" s="3">
        <f>K262*H262+G262</f>
        <v>0.1840067088499619</v>
      </c>
      <c r="O262" s="2">
        <f>_xlfn.XLOOKUP($B262,stock_analysis[Stock],stock_analysis[Interest_Coverage_Ratio])</f>
        <v>4.1310984938632576</v>
      </c>
      <c r="P262" s="3" cm="1">
        <f t="array" ref="P26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262" s="3" t="str" cm="1">
        <f t="array" ref="Q26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262" s="3">
        <f>Table2[[#This Row],[Default Spread]]+Table2[[#This Row],[Risk Free Rate]]</f>
        <v>7.7799999999999994E-2</v>
      </c>
      <c r="S262" s="2">
        <f>_xlfn.XLOOKUP($B262,stock_analysis[Stock],stock_analysis[Market_Cap_Cr])</f>
        <v>133.6008832</v>
      </c>
      <c r="T262" s="2">
        <f>_xlfn.XLOOKUP($B262,stock_analysis[Stock],stock_analysis[Total_Debt_Cr])</f>
        <v>32.229999999999997</v>
      </c>
      <c r="U262" s="3">
        <f>Table2[[#This Row],[Market Value of Equity]]/(Table2[[#This Row],[Market Value of Equity]]+Table2[[#This Row],[Market Value of Debt]])</f>
        <v>0.8056453696798499</v>
      </c>
      <c r="V262" s="3">
        <f>Table2[[#This Row],[Market Value of Debt]]/(Table2[[#This Row],[Market Value of Equity]]+Table2[[#This Row],[Market Value of Debt]])</f>
        <v>0.19435463032015016</v>
      </c>
      <c r="W262" s="32">
        <f>(Table2[[#This Row],[Cost of Equity (Daily Beta)]]*Table2[[#This Row],[Weight of Equity]])+(Table2[[#This Row],[Cost of Debt]]*Table2[[#This Row],[Weight of Debt]])</f>
        <v>8.6611579073418085E-2</v>
      </c>
      <c r="X262" s="33">
        <f>(Table2[[#This Row],[Cost of Equity (Weekly Beta)]]*Table2[[#This Row],[Weight of Equity]])+(Table2[[#This Row],[Cost of Debt]]*Table2[[#This Row],[Weight of Debt]])</f>
        <v>0.120006820316436</v>
      </c>
      <c r="Y262" s="34">
        <f>(Table2[[#This Row],[Cost of Equity (Monthly Beta)]]*Table2[[#This Row],[Weight of Equity]])+(Table2[[#This Row],[Cost of Debt]]*Table2[[#This Row],[Weight of Debt]])</f>
        <v>0.16336494321390777</v>
      </c>
      <c r="Z262" t="b">
        <f>IF(Table2[[#This Row],[Sector]]="Financial Services",TRUE,FALSE)</f>
        <v>0</v>
      </c>
      <c r="AA262" t="b">
        <f>IF(Table2[[#This Row],[Market Capitalisation In(Cr)]]&gt;25000,TRUE,FALSE)</f>
        <v>0</v>
      </c>
    </row>
    <row r="263" spans="2:27" ht="14" customHeight="1">
      <c r="B263" s="37" t="s">
        <v>2134</v>
      </c>
      <c r="C263" s="38" t="str">
        <f>_xlfn.XLOOKUP(B263,stock_analysis[Stock],stock_analysis[Company_Name])</f>
        <v>Mahamaya Steel Industries Limited</v>
      </c>
      <c r="D263" s="37" t="str">
        <f>_xlfn.XLOOKUP(B263,stock_analysis[Stock],stock_analysis[Sector])</f>
        <v>Basic Materials</v>
      </c>
      <c r="E263" s="37" t="str">
        <f>_xlfn.XLOOKUP($B263,stock_analysis[Stock],stock_analysis[Industry])</f>
        <v>Steel</v>
      </c>
      <c r="F263" s="2">
        <f>_xlfn.XLOOKUP($B263,stock_analysis[Stock],stock_analysis[Market_Cap_Cr])</f>
        <v>1271.0622208</v>
      </c>
      <c r="G263" s="3">
        <f>Imputs!$C$2</f>
        <v>6.6699999999999995E-2</v>
      </c>
      <c r="H263" s="3">
        <f>Imputs!$C$3</f>
        <v>5.2299999999999999E-2</v>
      </c>
      <c r="I263" s="2">
        <f>_xlfn.XLOOKUP($B263,stock_analysis[Stock],stock_analysis[Beta_Daily])</f>
        <v>0.4541416040388972</v>
      </c>
      <c r="J263" s="2">
        <f>_xlfn.XLOOKUP($B263,stock_analysis[Stock],stock_analysis[Beta_Weekly])</f>
        <v>0.45650091717034602</v>
      </c>
      <c r="K263" s="2">
        <f>_xlfn.XLOOKUP($B263,stock_analysis[Stock],stock_analysis[Beta_Monthly])</f>
        <v>0.50523977844489021</v>
      </c>
      <c r="L263" s="3">
        <f>G263+H263*I263</f>
        <v>9.0451605891234327E-2</v>
      </c>
      <c r="M263" s="3">
        <f>J263*H263+G263</f>
        <v>9.0574997968009094E-2</v>
      </c>
      <c r="N263" s="3">
        <f>K263*H263+G263</f>
        <v>9.3124040412667752E-2</v>
      </c>
      <c r="O263" s="2">
        <f>_xlfn.XLOOKUP($B263,stock_analysis[Stock],stock_analysis[Interest_Coverage_Ratio])</f>
        <v>3.7719965809137785</v>
      </c>
      <c r="P263" s="3" cm="1">
        <f t="array" ref="P26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263" s="3" t="str" cm="1">
        <f t="array" ref="Q26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263" s="3">
        <f>Table2[[#This Row],[Default Spread]]+Table2[[#This Row],[Risk Free Rate]]</f>
        <v>8.0499999999999988E-2</v>
      </c>
      <c r="S263" s="2">
        <f>_xlfn.XLOOKUP($B263,stock_analysis[Stock],stock_analysis[Market_Cap_Cr])</f>
        <v>1271.0622208</v>
      </c>
      <c r="T263" s="2">
        <f>_xlfn.XLOOKUP($B263,stock_analysis[Stock],stock_analysis[Total_Debt_Cr])</f>
        <v>61.598796800000002</v>
      </c>
      <c r="U263" s="3">
        <f>Table2[[#This Row],[Market Value of Equity]]/(Table2[[#This Row],[Market Value of Equity]]+Table2[[#This Row],[Market Value of Debt]])</f>
        <v>0.95377759536259732</v>
      </c>
      <c r="V263" s="3">
        <f>Table2[[#This Row],[Market Value of Debt]]/(Table2[[#This Row],[Market Value of Equity]]+Table2[[#This Row],[Market Value of Debt]])</f>
        <v>4.6222404637402674E-2</v>
      </c>
      <c r="W263" s="32">
        <f>(Table2[[#This Row],[Cost of Equity (Daily Beta)]]*Table2[[#This Row],[Weight of Equity]])+(Table2[[#This Row],[Cost of Debt]]*Table2[[#This Row],[Weight of Debt]])</f>
        <v>8.9991618736937729E-2</v>
      </c>
      <c r="X263" s="33">
        <f>(Table2[[#This Row],[Cost of Equity (Weekly Beta)]]*Table2[[#This Row],[Weight of Equity]])+(Table2[[#This Row],[Cost of Debt]]*Table2[[#This Row],[Weight of Debt]])</f>
        <v>9.0109307335210762E-2</v>
      </c>
      <c r="Y263" s="34">
        <f>(Table2[[#This Row],[Cost of Equity (Monthly Beta)]]*Table2[[#This Row],[Weight of Equity]])+(Table2[[#This Row],[Cost of Debt]]*Table2[[#This Row],[Weight of Debt]])</f>
        <v>9.2540526908554493E-2</v>
      </c>
      <c r="Z263" t="b">
        <f>IF(Table2[[#This Row],[Sector]]="Financial Services",TRUE,FALSE)</f>
        <v>0</v>
      </c>
      <c r="AA263" t="b">
        <f>IF(Table2[[#This Row],[Market Capitalisation In(Cr)]]&gt;25000,TRUE,FALSE)</f>
        <v>0</v>
      </c>
    </row>
    <row r="264" spans="2:27" ht="14" customHeight="1">
      <c r="B264" s="37" t="s">
        <v>1994</v>
      </c>
      <c r="C264" s="38" t="str">
        <f>_xlfn.XLOOKUP(B264,stock_analysis[Stock],stock_analysis[Company_Name])</f>
        <v>Kridhan Infra Limited</v>
      </c>
      <c r="D264" s="37" t="str">
        <f>_xlfn.XLOOKUP(B264,stock_analysis[Stock],stock_analysis[Sector])</f>
        <v>Basic Materials</v>
      </c>
      <c r="E264" s="37" t="str">
        <f>_xlfn.XLOOKUP($B264,stock_analysis[Stock],stock_analysis[Industry])</f>
        <v>Steel</v>
      </c>
      <c r="F264" s="2">
        <f>_xlfn.XLOOKUP($B264,stock_analysis[Stock],stock_analysis[Market_Cap_Cr])</f>
        <v>23.3156848</v>
      </c>
      <c r="G264" s="3">
        <f>Imputs!$C$2</f>
        <v>6.6699999999999995E-2</v>
      </c>
      <c r="H264" s="3">
        <f>Imputs!$C$3</f>
        <v>5.2299999999999999E-2</v>
      </c>
      <c r="I264" s="2">
        <f>_xlfn.XLOOKUP($B264,stock_analysis[Stock],stock_analysis[Beta_Daily])</f>
        <v>0.99229931008869765</v>
      </c>
      <c r="J264" s="2">
        <f>_xlfn.XLOOKUP($B264,stock_analysis[Stock],stock_analysis[Beta_Weekly])</f>
        <v>1.0794878853966057</v>
      </c>
      <c r="K264" s="2">
        <f>_xlfn.XLOOKUP($B264,stock_analysis[Stock],stock_analysis[Beta_Monthly])</f>
        <v>1.3929303030634439</v>
      </c>
      <c r="L264" s="3">
        <f>G264+H264*I264</f>
        <v>0.11859725391763888</v>
      </c>
      <c r="M264" s="3">
        <f>J264*H264+G264</f>
        <v>0.12315721640624247</v>
      </c>
      <c r="N264" s="3">
        <f>K264*H264+G264</f>
        <v>0.1395502548502181</v>
      </c>
      <c r="O264" s="2">
        <f>_xlfn.XLOOKUP($B264,stock_analysis[Stock],stock_analysis[Interest_Coverage_Ratio])</f>
        <v>42.528033088235297</v>
      </c>
      <c r="P264" s="3" cm="1">
        <f t="array" ref="P26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64" s="3" t="str" cm="1">
        <f t="array" ref="Q26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64" s="3">
        <f>Table2[[#This Row],[Default Spread]]+Table2[[#This Row],[Risk Free Rate]]</f>
        <v>7.0699999999999999E-2</v>
      </c>
      <c r="S264" s="2">
        <f>_xlfn.XLOOKUP($B264,stock_analysis[Stock],stock_analysis[Market_Cap_Cr])</f>
        <v>23.3156848</v>
      </c>
      <c r="T264" s="2">
        <f>_xlfn.XLOOKUP($B264,stock_analysis[Stock],stock_analysis[Total_Debt_Cr])</f>
        <v>22.7191008</v>
      </c>
      <c r="U264" s="3">
        <f>Table2[[#This Row],[Market Value of Equity]]/(Table2[[#This Row],[Market Value of Equity]]+Table2[[#This Row],[Market Value of Debt]])</f>
        <v>0.50647970868360037</v>
      </c>
      <c r="V264" s="3">
        <f>Table2[[#This Row],[Market Value of Debt]]/(Table2[[#This Row],[Market Value of Equity]]+Table2[[#This Row],[Market Value of Debt]])</f>
        <v>0.49352029131639968</v>
      </c>
      <c r="W264" s="32">
        <f>(Table2[[#This Row],[Cost of Equity (Daily Beta)]]*Table2[[#This Row],[Weight of Equity]])+(Table2[[#This Row],[Cost of Debt]]*Table2[[#This Row],[Weight of Debt]])</f>
        <v>9.4958987210950183E-2</v>
      </c>
      <c r="X264" s="33">
        <f>(Table2[[#This Row],[Cost of Equity (Weekly Beta)]]*Table2[[#This Row],[Weight of Equity]])+(Table2[[#This Row],[Cost of Debt]]*Table2[[#This Row],[Weight of Debt]])</f>
        <v>9.7268515683786277E-2</v>
      </c>
      <c r="Y264" s="34">
        <f>(Table2[[#This Row],[Cost of Equity (Monthly Beta)]]*Table2[[#This Row],[Weight of Equity]])+(Table2[[#This Row],[Cost of Debt]]*Table2[[#This Row],[Weight of Debt]])</f>
        <v>0.10557125701933011</v>
      </c>
      <c r="Z264" t="b">
        <f>IF(Table2[[#This Row],[Sector]]="Financial Services",TRUE,FALSE)</f>
        <v>0</v>
      </c>
      <c r="AA264" t="b">
        <f>IF(Table2[[#This Row],[Market Capitalisation In(Cr)]]&gt;25000,TRUE,FALSE)</f>
        <v>0</v>
      </c>
    </row>
    <row r="265" spans="2:27" ht="14" customHeight="1">
      <c r="B265" s="37" t="s">
        <v>626</v>
      </c>
      <c r="C265" s="38" t="str">
        <f>_xlfn.XLOOKUP(B265,stock_analysis[Stock],stock_analysis[Company_Name])</f>
        <v>BMW Ventures Limited</v>
      </c>
      <c r="D265" s="37" t="str">
        <f>_xlfn.XLOOKUP(B265,stock_analysis[Stock],stock_analysis[Sector])</f>
        <v>Basic Materials</v>
      </c>
      <c r="E265" s="37" t="str">
        <f>_xlfn.XLOOKUP($B265,stock_analysis[Stock],stock_analysis[Industry])</f>
        <v>Steel</v>
      </c>
      <c r="F265" s="2">
        <f>_xlfn.XLOOKUP($B265,stock_analysis[Stock],stock_analysis[Market_Cap_Cr])</f>
        <v>499.13154559999998</v>
      </c>
      <c r="G265" s="3">
        <f>Imputs!$C$2</f>
        <v>6.6699999999999995E-2</v>
      </c>
      <c r="H265" s="3">
        <f>Imputs!$C$3</f>
        <v>5.2299999999999999E-2</v>
      </c>
      <c r="I265" s="2">
        <f>_xlfn.XLOOKUP($B265,stock_analysis[Stock],stock_analysis[Beta_Daily])</f>
        <v>0.48890392567068719</v>
      </c>
      <c r="J265" s="2">
        <f>_xlfn.XLOOKUP($B265,stock_analysis[Stock],stock_analysis[Beta_Weekly])</f>
        <v>0.40595381622551469</v>
      </c>
      <c r="K265" s="2">
        <f>_xlfn.XLOOKUP($B265,stock_analysis[Stock],stock_analysis[Beta_Monthly])</f>
        <v>0.64213604432390481</v>
      </c>
      <c r="L265" s="3">
        <f>G265+H265*I265</f>
        <v>9.2269675312576932E-2</v>
      </c>
      <c r="M265" s="3">
        <f>J265*H265+G265</f>
        <v>8.7931384588594411E-2</v>
      </c>
      <c r="N265" s="3">
        <f>K265*H265+G265</f>
        <v>0.10028371511814022</v>
      </c>
      <c r="O265" s="2">
        <f>_xlfn.XLOOKUP($B265,stock_analysis[Stock],stock_analysis[Interest_Coverage_Ratio])</f>
        <v>2.1801680263255352</v>
      </c>
      <c r="P265" s="3" cm="1">
        <f t="array" ref="P26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265" s="3" t="str" cm="1">
        <f t="array" ref="Q26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265" s="3">
        <f>Table2[[#This Row],[Default Spread]]+Table2[[#This Row],[Risk Free Rate]]</f>
        <v>9.8799999999999999E-2</v>
      </c>
      <c r="S265" s="2">
        <f>_xlfn.XLOOKUP($B265,stock_analysis[Stock],stock_analysis[Market_Cap_Cr])</f>
        <v>499.13154559999998</v>
      </c>
      <c r="T265" s="2">
        <f>_xlfn.XLOOKUP($B265,stock_analysis[Stock],stock_analysis[Total_Debt_Cr])</f>
        <v>460.97280000000001</v>
      </c>
      <c r="U265" s="3">
        <f>Table2[[#This Row],[Market Value of Equity]]/(Table2[[#This Row],[Market Value of Equity]]+Table2[[#This Row],[Market Value of Debt]])</f>
        <v>0.51987218669245439</v>
      </c>
      <c r="V265" s="3">
        <f>Table2[[#This Row],[Market Value of Debt]]/(Table2[[#This Row],[Market Value of Equity]]+Table2[[#This Row],[Market Value of Debt]])</f>
        <v>0.48012781330754556</v>
      </c>
      <c r="W265" s="32">
        <f>(Table2[[#This Row],[Cost of Equity (Daily Beta)]]*Table2[[#This Row],[Weight of Equity]])+(Table2[[#This Row],[Cost of Debt]]*Table2[[#This Row],[Weight of Debt]])</f>
        <v>9.5405065824937657E-2</v>
      </c>
      <c r="X265" s="33">
        <f>(Table2[[#This Row],[Cost of Equity (Weekly Beta)]]*Table2[[#This Row],[Weight of Equity]])+(Table2[[#This Row],[Cost of Debt]]*Table2[[#This Row],[Weight of Debt]])</f>
        <v>9.3149709139753262E-2</v>
      </c>
      <c r="Y265" s="34">
        <f>(Table2[[#This Row],[Cost of Equity (Monthly Beta)]]*Table2[[#This Row],[Weight of Equity]])+(Table2[[#This Row],[Cost of Debt]]*Table2[[#This Row],[Weight of Debt]])</f>
        <v>9.9571342222896209E-2</v>
      </c>
      <c r="Z265" t="b">
        <f>IF(Table2[[#This Row],[Sector]]="Financial Services",TRUE,FALSE)</f>
        <v>0</v>
      </c>
      <c r="AA265" t="b">
        <f>IF(Table2[[#This Row],[Market Capitalisation In(Cr)]]&gt;25000,TRUE,FALSE)</f>
        <v>0</v>
      </c>
    </row>
    <row r="266" spans="2:27" ht="14" customHeight="1">
      <c r="B266" s="37" t="s">
        <v>2368</v>
      </c>
      <c r="C266" s="38" t="str">
        <f>_xlfn.XLOOKUP(B266,stock_analysis[Stock],stock_analysis[Company_Name])</f>
        <v>Mangalam Worldwide Limited</v>
      </c>
      <c r="D266" s="37" t="str">
        <f>_xlfn.XLOOKUP(B266,stock_analysis[Stock],stock_analysis[Sector])</f>
        <v>Basic Materials</v>
      </c>
      <c r="E266" s="37" t="str">
        <f>_xlfn.XLOOKUP($B266,stock_analysis[Stock],stock_analysis[Industry])</f>
        <v>Steel</v>
      </c>
      <c r="F266" s="2">
        <f>_xlfn.XLOOKUP($B266,stock_analysis[Stock],stock_analysis[Market_Cap_Cr])</f>
        <v>763.75280640000005</v>
      </c>
      <c r="G266" s="3">
        <f>Imputs!$C$2</f>
        <v>6.6699999999999995E-2</v>
      </c>
      <c r="H266" s="3">
        <f>Imputs!$C$3</f>
        <v>5.2299999999999999E-2</v>
      </c>
      <c r="I266" s="2">
        <f>_xlfn.XLOOKUP($B266,stock_analysis[Stock],stock_analysis[Beta_Daily])</f>
        <v>0.55907421860741791</v>
      </c>
      <c r="J266" s="2">
        <f>_xlfn.XLOOKUP($B266,stock_analysis[Stock],stock_analysis[Beta_Weekly])</f>
        <v>0.90632812887159042</v>
      </c>
      <c r="K266" s="2">
        <f>_xlfn.XLOOKUP($B266,stock_analysis[Stock],stock_analysis[Beta_Monthly])</f>
        <v>0.31947912212810481</v>
      </c>
      <c r="L266" s="3">
        <f>G266+H266*I266</f>
        <v>9.5939581633167959E-2</v>
      </c>
      <c r="M266" s="3">
        <f>J266*H266+G266</f>
        <v>0.11410096113998416</v>
      </c>
      <c r="N266" s="3">
        <f>K266*H266+G266</f>
        <v>8.3408758087299875E-2</v>
      </c>
      <c r="O266" s="2">
        <f>_xlfn.XLOOKUP($B266,stock_analysis[Stock],stock_analysis[Interest_Coverage_Ratio])</f>
        <v>2.3061973302174068</v>
      </c>
      <c r="P266" s="3" cm="1">
        <f t="array" ref="P26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266" s="3" t="str" cm="1">
        <f t="array" ref="Q26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266" s="3">
        <f>Table2[[#This Row],[Default Spread]]+Table2[[#This Row],[Risk Free Rate]]</f>
        <v>9.8799999999999999E-2</v>
      </c>
      <c r="S266" s="2">
        <f>_xlfn.XLOOKUP($B266,stock_analysis[Stock],stock_analysis[Market_Cap_Cr])</f>
        <v>763.75280640000005</v>
      </c>
      <c r="T266" s="2">
        <f>_xlfn.XLOOKUP($B266,stock_analysis[Stock],stock_analysis[Total_Debt_Cr])</f>
        <v>222.73000959999999</v>
      </c>
      <c r="U266" s="3">
        <f>Table2[[#This Row],[Market Value of Equity]]/(Table2[[#This Row],[Market Value of Equity]]+Table2[[#This Row],[Market Value of Debt]])</f>
        <v>0.77421805429604162</v>
      </c>
      <c r="V266" s="3">
        <f>Table2[[#This Row],[Market Value of Debt]]/(Table2[[#This Row],[Market Value of Equity]]+Table2[[#This Row],[Market Value of Debt]])</f>
        <v>0.22578194570395838</v>
      </c>
      <c r="W266" s="32">
        <f>(Table2[[#This Row],[Cost of Equity (Daily Beta)]]*Table2[[#This Row],[Weight of Equity]])+(Table2[[#This Row],[Cost of Debt]]*Table2[[#This Row],[Weight of Debt]])</f>
        <v>9.6585412457558639E-2</v>
      </c>
      <c r="X266" s="33">
        <f>(Table2[[#This Row],[Cost of Equity (Weekly Beta)]]*Table2[[#This Row],[Weight of Equity]])+(Table2[[#This Row],[Cost of Debt]]*Table2[[#This Row],[Weight of Debt]])</f>
        <v>0.11064628036265789</v>
      </c>
      <c r="Y266" s="34">
        <f>(Table2[[#This Row],[Cost of Equity (Monthly Beta)]]*Table2[[#This Row],[Weight of Equity]])+(Table2[[#This Row],[Cost of Debt]]*Table2[[#This Row],[Weight of Debt]])</f>
        <v>8.6883822633149629E-2</v>
      </c>
      <c r="Z266" t="b">
        <f>IF(Table2[[#This Row],[Sector]]="Financial Services",TRUE,FALSE)</f>
        <v>0</v>
      </c>
      <c r="AA266" t="b">
        <f>IF(Table2[[#This Row],[Market Capitalisation In(Cr)]]&gt;25000,TRUE,FALSE)</f>
        <v>0</v>
      </c>
    </row>
    <row r="267" spans="2:27" ht="14" customHeight="1">
      <c r="B267" s="37" t="s">
        <v>366</v>
      </c>
      <c r="C267" s="38" t="str">
        <f>_xlfn.XLOOKUP(B267,stock_analysis[Stock],stock_analysis[Company_Name])</f>
        <v>Ashoka Metcast Limited</v>
      </c>
      <c r="D267" s="37" t="str">
        <f>_xlfn.XLOOKUP(B267,stock_analysis[Stock],stock_analysis[Sector])</f>
        <v>Basic Materials</v>
      </c>
      <c r="E267" s="37" t="str">
        <f>_xlfn.XLOOKUP($B267,stock_analysis[Stock],stock_analysis[Industry])</f>
        <v>Steel</v>
      </c>
      <c r="F267" s="2">
        <f>_xlfn.XLOOKUP($B267,stock_analysis[Stock],stock_analysis[Market_Cap_Cr])</f>
        <v>36.644134399999999</v>
      </c>
      <c r="G267" s="3">
        <f>Imputs!$C$2</f>
        <v>6.6699999999999995E-2</v>
      </c>
      <c r="H267" s="3">
        <f>Imputs!$C$3</f>
        <v>5.2299999999999999E-2</v>
      </c>
      <c r="I267" s="2">
        <f>_xlfn.XLOOKUP($B267,stock_analysis[Stock],stock_analysis[Beta_Daily])</f>
        <v>0.93465458685254321</v>
      </c>
      <c r="J267" s="2">
        <f>_xlfn.XLOOKUP($B267,stock_analysis[Stock],stock_analysis[Beta_Weekly])</f>
        <v>0.76285922014101903</v>
      </c>
      <c r="K267" s="2">
        <f>_xlfn.XLOOKUP($B267,stock_analysis[Stock],stock_analysis[Beta_Monthly])</f>
        <v>0.88477648888006744</v>
      </c>
      <c r="L267" s="3">
        <f>G267+H267*I267</f>
        <v>0.11558243489238801</v>
      </c>
      <c r="M267" s="3">
        <f>J267*H267+G267</f>
        <v>0.10659753721337528</v>
      </c>
      <c r="N267" s="3">
        <f>K267*H267+G267</f>
        <v>0.11297381036842752</v>
      </c>
      <c r="O267" s="2">
        <f>_xlfn.XLOOKUP($B267,stock_analysis[Stock],stock_analysis[Interest_Coverage_Ratio])</f>
        <v>4.9352490174602153</v>
      </c>
      <c r="P267" s="3" cm="1">
        <f t="array" ref="P26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267" s="3" t="str" cm="1">
        <f t="array" ref="Q26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267" s="3">
        <f>Table2[[#This Row],[Default Spread]]+Table2[[#This Row],[Risk Free Rate]]</f>
        <v>7.5600000000000001E-2</v>
      </c>
      <c r="S267" s="2">
        <f>_xlfn.XLOOKUP($B267,stock_analysis[Stock],stock_analysis[Market_Cap_Cr])</f>
        <v>36.644134399999999</v>
      </c>
      <c r="T267" s="2">
        <f>_xlfn.XLOOKUP($B267,stock_analysis[Stock],stock_analysis[Total_Debt_Cr])</f>
        <v>30.884300799999998</v>
      </c>
      <c r="U267" s="3">
        <f>Table2[[#This Row],[Market Value of Equity]]/(Table2[[#This Row],[Market Value of Equity]]+Table2[[#This Row],[Market Value of Debt]])</f>
        <v>0.5426474683068031</v>
      </c>
      <c r="V267" s="3">
        <f>Table2[[#This Row],[Market Value of Debt]]/(Table2[[#This Row],[Market Value of Equity]]+Table2[[#This Row],[Market Value of Debt]])</f>
        <v>0.45735253169319706</v>
      </c>
      <c r="W267" s="32">
        <f>(Table2[[#This Row],[Cost of Equity (Daily Beta)]]*Table2[[#This Row],[Weight of Equity]])+(Table2[[#This Row],[Cost of Debt]]*Table2[[#This Row],[Weight of Debt]])</f>
        <v>9.7296367071095957E-2</v>
      </c>
      <c r="X267" s="33">
        <f>(Table2[[#This Row],[Cost of Equity (Weekly Beta)]]*Table2[[#This Row],[Weight of Equity]])+(Table2[[#This Row],[Cost of Debt]]*Table2[[#This Row],[Weight of Debt]])</f>
        <v>9.2420735092584028E-2</v>
      </c>
      <c r="Y267" s="34">
        <f>(Table2[[#This Row],[Cost of Equity (Monthly Beta)]]*Table2[[#This Row],[Weight of Equity]])+(Table2[[#This Row],[Cost of Debt]]*Table2[[#This Row],[Weight of Debt]])</f>
        <v>9.5880803577405749E-2</v>
      </c>
      <c r="Z267" t="b">
        <f>IF(Table2[[#This Row],[Sector]]="Financial Services",TRUE,FALSE)</f>
        <v>0</v>
      </c>
      <c r="AA267" t="b">
        <f>IF(Table2[[#This Row],[Market Capitalisation In(Cr)]]&gt;25000,TRUE,FALSE)</f>
        <v>0</v>
      </c>
    </row>
    <row r="268" spans="2:27" ht="14" customHeight="1">
      <c r="B268" s="37" t="s">
        <v>542</v>
      </c>
      <c r="C268" s="38" t="str">
        <f>_xlfn.XLOOKUP(B268,stock_analysis[Stock],stock_analysis[Company_Name])</f>
        <v>Bedmutha Industries Limited</v>
      </c>
      <c r="D268" s="37" t="str">
        <f>_xlfn.XLOOKUP(B268,stock_analysis[Stock],stock_analysis[Sector])</f>
        <v>Basic Materials</v>
      </c>
      <c r="E268" s="37" t="str">
        <f>_xlfn.XLOOKUP($B268,stock_analysis[Stock],stock_analysis[Industry])</f>
        <v>Steel</v>
      </c>
      <c r="F268" s="2">
        <f>_xlfn.XLOOKUP($B268,stock_analysis[Stock],stock_analysis[Market_Cap_Cr])</f>
        <v>413.97788159999999</v>
      </c>
      <c r="G268" s="3">
        <f>Imputs!$C$2</f>
        <v>6.6699999999999995E-2</v>
      </c>
      <c r="H268" s="3">
        <f>Imputs!$C$3</f>
        <v>5.2299999999999999E-2</v>
      </c>
      <c r="I268" s="2">
        <f>_xlfn.XLOOKUP($B268,stock_analysis[Stock],stock_analysis[Beta_Daily])</f>
        <v>0.40057146294991169</v>
      </c>
      <c r="J268" s="2">
        <f>_xlfn.XLOOKUP($B268,stock_analysis[Stock],stock_analysis[Beta_Weekly])</f>
        <v>0.84962021954104672</v>
      </c>
      <c r="K268" s="2">
        <f>_xlfn.XLOOKUP($B268,stock_analysis[Stock],stock_analysis[Beta_Monthly])</f>
        <v>7.4135224277659006E-2</v>
      </c>
      <c r="L268" s="3">
        <f>G268+H268*I268</f>
        <v>8.7649887512280381E-2</v>
      </c>
      <c r="M268" s="3">
        <f>J268*H268+G268</f>
        <v>0.11113513748199674</v>
      </c>
      <c r="N268" s="3">
        <f>K268*H268+G268</f>
        <v>7.0577272229721558E-2</v>
      </c>
      <c r="O268" s="2">
        <f>_xlfn.XLOOKUP($B268,stock_analysis[Stock],stock_analysis[Interest_Coverage_Ratio])</f>
        <v>1.780991397484063</v>
      </c>
      <c r="P268" s="3" cm="1">
        <f t="array" ref="P26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268" s="3" t="str" cm="1">
        <f t="array" ref="Q26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268" s="3">
        <f>Table2[[#This Row],[Default Spread]]+Table2[[#This Row],[Risk Free Rate]]</f>
        <v>0.1176</v>
      </c>
      <c r="S268" s="2">
        <f>_xlfn.XLOOKUP($B268,stock_analysis[Stock],stock_analysis[Market_Cap_Cr])</f>
        <v>413.97788159999999</v>
      </c>
      <c r="T268" s="2">
        <f>_xlfn.XLOOKUP($B268,stock_analysis[Stock],stock_analysis[Total_Debt_Cr])</f>
        <v>214.33570560000001</v>
      </c>
      <c r="U268" s="3">
        <f>Table2[[#This Row],[Market Value of Equity]]/(Table2[[#This Row],[Market Value of Equity]]+Table2[[#This Row],[Market Value of Debt]])</f>
        <v>0.65887144577732282</v>
      </c>
      <c r="V268" s="3">
        <f>Table2[[#This Row],[Market Value of Debt]]/(Table2[[#This Row],[Market Value of Equity]]+Table2[[#This Row],[Market Value of Debt]])</f>
        <v>0.34112855422267718</v>
      </c>
      <c r="W268" s="32">
        <f>(Table2[[#This Row],[Cost of Equity (Daily Beta)]]*Table2[[#This Row],[Weight of Equity]])+(Table2[[#This Row],[Cost of Debt]]*Table2[[#This Row],[Weight of Debt]])</f>
        <v>9.786672608402272E-2</v>
      </c>
      <c r="X268" s="33">
        <f>(Table2[[#This Row],[Cost of Equity (Weekly Beta)]]*Table2[[#This Row],[Weight of Equity]])+(Table2[[#This Row],[Cost of Debt]]*Table2[[#This Row],[Weight of Debt]])</f>
        <v>0.11334048668601157</v>
      </c>
      <c r="Y268" s="34">
        <f>(Table2[[#This Row],[Cost of Equity (Monthly Beta)]]*Table2[[#This Row],[Weight of Equity]])+(Table2[[#This Row],[Cost of Debt]]*Table2[[#This Row],[Weight of Debt]])</f>
        <v>8.6618067369603174E-2</v>
      </c>
      <c r="Z268" t="b">
        <f>IF(Table2[[#This Row],[Sector]]="Financial Services",TRUE,FALSE)</f>
        <v>0</v>
      </c>
      <c r="AA268" t="b">
        <f>IF(Table2[[#This Row],[Market Capitalisation In(Cr)]]&gt;25000,TRUE,FALSE)</f>
        <v>0</v>
      </c>
    </row>
    <row r="269" spans="2:27" ht="14" customHeight="1">
      <c r="B269" s="37" t="s">
        <v>2160</v>
      </c>
      <c r="C269" s="38" t="str">
        <f>_xlfn.XLOOKUP(B269,stock_analysis[Stock],stock_analysis[Company_Name])</f>
        <v>Manaksia Steels Limited</v>
      </c>
      <c r="D269" s="37" t="str">
        <f>_xlfn.XLOOKUP(B269,stock_analysis[Stock],stock_analysis[Sector])</f>
        <v>Basic Materials</v>
      </c>
      <c r="E269" s="37" t="str">
        <f>_xlfn.XLOOKUP($B269,stock_analysis[Stock],stock_analysis[Industry])</f>
        <v>Steel</v>
      </c>
      <c r="F269" s="2">
        <f>_xlfn.XLOOKUP($B269,stock_analysis[Stock],stock_analysis[Market_Cap_Cr])</f>
        <v>370.26736640000001</v>
      </c>
      <c r="G269" s="3">
        <f>Imputs!$C$2</f>
        <v>6.6699999999999995E-2</v>
      </c>
      <c r="H269" s="3">
        <f>Imputs!$C$3</f>
        <v>5.2299999999999999E-2</v>
      </c>
      <c r="I269" s="2">
        <f>_xlfn.XLOOKUP($B269,stock_analysis[Stock],stock_analysis[Beta_Daily])</f>
        <v>0.65346160993554692</v>
      </c>
      <c r="J269" s="2">
        <f>_xlfn.XLOOKUP($B269,stock_analysis[Stock],stock_analysis[Beta_Weekly])</f>
        <v>1.3096290664704375</v>
      </c>
      <c r="K269" s="2">
        <f>_xlfn.XLOOKUP($B269,stock_analysis[Stock],stock_analysis[Beta_Monthly])</f>
        <v>0.60268710504163525</v>
      </c>
      <c r="L269" s="3">
        <f>G269+H269*I269</f>
        <v>0.10087604219962909</v>
      </c>
      <c r="M269" s="3">
        <f>J269*H269+G269</f>
        <v>0.13519360017640386</v>
      </c>
      <c r="N269" s="3">
        <f>K269*H269+G269</f>
        <v>9.8220535593677522E-2</v>
      </c>
      <c r="O269" s="2">
        <f>_xlfn.XLOOKUP($B269,stock_analysis[Stock],stock_analysis[Interest_Coverage_Ratio])</f>
        <v>2.6115251870056269</v>
      </c>
      <c r="P269" s="3" cm="1">
        <f t="array" ref="P26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269" s="3" t="str" cm="1">
        <f t="array" ref="Q26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269" s="3">
        <f>Table2[[#This Row],[Default Spread]]+Table2[[#This Row],[Risk Free Rate]]</f>
        <v>9.4199999999999992E-2</v>
      </c>
      <c r="S269" s="2">
        <f>_xlfn.XLOOKUP($B269,stock_analysis[Stock],stock_analysis[Market_Cap_Cr])</f>
        <v>370.26736640000001</v>
      </c>
      <c r="T269" s="2">
        <f>_xlfn.XLOOKUP($B269,stock_analysis[Stock],stock_analysis[Total_Debt_Cr])</f>
        <v>202.90830080000001</v>
      </c>
      <c r="U269" s="3">
        <f>Table2[[#This Row],[Market Value of Equity]]/(Table2[[#This Row],[Market Value of Equity]]+Table2[[#This Row],[Market Value of Debt]])</f>
        <v>0.64599282137844394</v>
      </c>
      <c r="V269" s="3">
        <f>Table2[[#This Row],[Market Value of Debt]]/(Table2[[#This Row],[Market Value of Equity]]+Table2[[#This Row],[Market Value of Debt]])</f>
        <v>0.35400717862155612</v>
      </c>
      <c r="W269" s="32">
        <f>(Table2[[#This Row],[Cost of Equity (Daily Beta)]]*Table2[[#This Row],[Weight of Equity]])+(Table2[[#This Row],[Cost of Debt]]*Table2[[#This Row],[Weight of Debt]])</f>
        <v>9.8512675336179953E-2</v>
      </c>
      <c r="X269" s="33">
        <f>(Table2[[#This Row],[Cost of Equity (Weekly Beta)]]*Table2[[#This Row],[Weight of Equity]])+(Table2[[#This Row],[Cost of Debt]]*Table2[[#This Row],[Weight of Debt]])</f>
        <v>0.12068157143641502</v>
      </c>
      <c r="Y269" s="34">
        <f>(Table2[[#This Row],[Cost of Equity (Monthly Beta)]]*Table2[[#This Row],[Weight of Equity]])+(Table2[[#This Row],[Cost of Debt]]*Table2[[#This Row],[Weight of Debt]])</f>
        <v>9.6797237131612202E-2</v>
      </c>
      <c r="Z269" t="b">
        <f>IF(Table2[[#This Row],[Sector]]="Financial Services",TRUE,FALSE)</f>
        <v>0</v>
      </c>
      <c r="AA269" t="b">
        <f>IF(Table2[[#This Row],[Market Capitalisation In(Cr)]]&gt;25000,TRUE,FALSE)</f>
        <v>0</v>
      </c>
    </row>
    <row r="270" spans="2:27" ht="14" customHeight="1">
      <c r="B270" s="37" t="s">
        <v>2878</v>
      </c>
      <c r="C270" s="38" t="str">
        <f>_xlfn.XLOOKUP(B270,stock_analysis[Stock],stock_analysis[Company_Name])</f>
        <v>Ratnamani Metals &amp; Tubes Limited</v>
      </c>
      <c r="D270" s="37" t="str">
        <f>_xlfn.XLOOKUP(B270,stock_analysis[Stock],stock_analysis[Sector])</f>
        <v>Basic Materials</v>
      </c>
      <c r="E270" s="37" t="str">
        <f>_xlfn.XLOOKUP($B270,stock_analysis[Stock],stock_analysis[Industry])</f>
        <v>Steel</v>
      </c>
      <c r="F270" s="2">
        <f>_xlfn.XLOOKUP($B270,stock_analysis[Stock],stock_analysis[Market_Cap_Cr])</f>
        <v>16613.897011199999</v>
      </c>
      <c r="G270" s="3">
        <f>Imputs!$C$2</f>
        <v>6.6699999999999995E-2</v>
      </c>
      <c r="H270" s="3">
        <f>Imputs!$C$3</f>
        <v>5.2299999999999999E-2</v>
      </c>
      <c r="I270" s="2">
        <f>_xlfn.XLOOKUP($B270,stock_analysis[Stock],stock_analysis[Beta_Daily])</f>
        <v>0.63068130790298771</v>
      </c>
      <c r="J270" s="2">
        <f>_xlfn.XLOOKUP($B270,stock_analysis[Stock],stock_analysis[Beta_Weekly])</f>
        <v>0.73676538997265351</v>
      </c>
      <c r="K270" s="2">
        <f>_xlfn.XLOOKUP($B270,stock_analysis[Stock],stock_analysis[Beta_Monthly])</f>
        <v>0.56120831288954354</v>
      </c>
      <c r="L270" s="3">
        <f>G270+H270*I270</f>
        <v>9.9684632403326257E-2</v>
      </c>
      <c r="M270" s="3">
        <f>J270*H270+G270</f>
        <v>0.10523282989556977</v>
      </c>
      <c r="N270" s="3">
        <f>K270*H270+G270</f>
        <v>9.6051194764123118E-2</v>
      </c>
      <c r="O270" s="2">
        <f>_xlfn.XLOOKUP($B270,stock_analysis[Stock],stock_analysis[Interest_Coverage_Ratio])</f>
        <v>20.378093222829602</v>
      </c>
      <c r="P270" s="3" cm="1">
        <f t="array" ref="P27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70" s="3" t="str" cm="1">
        <f t="array" ref="Q27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70" s="3">
        <f>Table2[[#This Row],[Default Spread]]+Table2[[#This Row],[Risk Free Rate]]</f>
        <v>7.0699999999999999E-2</v>
      </c>
      <c r="S270" s="2">
        <f>_xlfn.XLOOKUP($B270,stock_analysis[Stock],stock_analysis[Market_Cap_Cr])</f>
        <v>16613.897011199999</v>
      </c>
      <c r="T270" s="2">
        <f>_xlfn.XLOOKUP($B270,stock_analysis[Stock],stock_analysis[Total_Debt_Cr])</f>
        <v>241.11749119999999</v>
      </c>
      <c r="U270" s="3">
        <f>Table2[[#This Row],[Market Value of Equity]]/(Table2[[#This Row],[Market Value of Equity]]+Table2[[#This Row],[Market Value of Debt]])</f>
        <v>0.98569461383936119</v>
      </c>
      <c r="V270" s="3">
        <f>Table2[[#This Row],[Market Value of Debt]]/(Table2[[#This Row],[Market Value of Equity]]+Table2[[#This Row],[Market Value of Debt]])</f>
        <v>1.4305386160638848E-2</v>
      </c>
      <c r="W270" s="32">
        <f>(Table2[[#This Row],[Cost of Equity (Daily Beta)]]*Table2[[#This Row],[Weight of Equity]])+(Table2[[#This Row],[Cost of Debt]]*Table2[[#This Row],[Weight of Debt]])</f>
        <v>9.9269996044072509E-2</v>
      </c>
      <c r="X270" s="33">
        <f>(Table2[[#This Row],[Cost of Equity (Weekly Beta)]]*Table2[[#This Row],[Weight of Equity]])+(Table2[[#This Row],[Cost of Debt]]*Table2[[#This Row],[Weight of Debt]])</f>
        <v>0.10473882442869399</v>
      </c>
      <c r="Y270" s="34">
        <f>(Table2[[#This Row],[Cost of Equity (Monthly Beta)]]*Table2[[#This Row],[Weight of Equity]])+(Table2[[#This Row],[Cost of Debt]]*Table2[[#This Row],[Weight of Debt]])</f>
        <v>9.5688536133388777E-2</v>
      </c>
      <c r="Z270" t="b">
        <f>IF(Table2[[#This Row],[Sector]]="Financial Services",TRUE,FALSE)</f>
        <v>0</v>
      </c>
      <c r="AA270" t="b">
        <f>IF(Table2[[#This Row],[Market Capitalisation In(Cr)]]&gt;25000,TRUE,FALSE)</f>
        <v>0</v>
      </c>
    </row>
    <row r="271" spans="2:27" ht="14" customHeight="1">
      <c r="B271" s="37" t="s">
        <v>2750</v>
      </c>
      <c r="C271" s="38" t="str">
        <f>_xlfn.XLOOKUP(B271,stock_analysis[Stock],stock_analysis[Company_Name])</f>
        <v>Prakash Steelage Limited</v>
      </c>
      <c r="D271" s="37" t="str">
        <f>_xlfn.XLOOKUP(B271,stock_analysis[Stock],stock_analysis[Sector])</f>
        <v>Basic Materials</v>
      </c>
      <c r="E271" s="37" t="str">
        <f>_xlfn.XLOOKUP($B271,stock_analysis[Stock],stock_analysis[Industry])</f>
        <v>Steel</v>
      </c>
      <c r="F271" s="2">
        <f>_xlfn.XLOOKUP($B271,stock_analysis[Stock],stock_analysis[Market_Cap_Cr])</f>
        <v>72.300428800000006</v>
      </c>
      <c r="G271" s="3">
        <f>Imputs!$C$2</f>
        <v>6.6699999999999995E-2</v>
      </c>
      <c r="H271" s="3">
        <f>Imputs!$C$3</f>
        <v>5.2299999999999999E-2</v>
      </c>
      <c r="I271" s="2">
        <f>_xlfn.XLOOKUP($B271,stock_analysis[Stock],stock_analysis[Beta_Daily])</f>
        <v>0.65393024921241039</v>
      </c>
      <c r="J271" s="2">
        <f>_xlfn.XLOOKUP($B271,stock_analysis[Stock],stock_analysis[Beta_Weekly])</f>
        <v>1.2807627630363341</v>
      </c>
      <c r="K271" s="2">
        <f>_xlfn.XLOOKUP($B271,stock_analysis[Stock],stock_analysis[Beta_Monthly])</f>
        <v>1.1989145236532674</v>
      </c>
      <c r="L271" s="3">
        <f>G271+H271*I271</f>
        <v>0.10090055203380906</v>
      </c>
      <c r="M271" s="3">
        <f>J271*H271+G271</f>
        <v>0.13368389250680027</v>
      </c>
      <c r="N271" s="3">
        <f>K271*H271+G271</f>
        <v>0.12940322958706588</v>
      </c>
      <c r="O271" s="2">
        <f>_xlfn.XLOOKUP($B271,stock_analysis[Stock],stock_analysis[Interest_Coverage_Ratio])</f>
        <v>20.734358974358976</v>
      </c>
      <c r="P271" s="3" cm="1">
        <f t="array" ref="P27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71" s="3" t="str" cm="1">
        <f t="array" ref="Q27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71" s="3">
        <f>Table2[[#This Row],[Default Spread]]+Table2[[#This Row],[Risk Free Rate]]</f>
        <v>7.0699999999999999E-2</v>
      </c>
      <c r="S271" s="2">
        <f>_xlfn.XLOOKUP($B271,stock_analysis[Stock],stock_analysis[Market_Cap_Cr])</f>
        <v>72.300428800000006</v>
      </c>
      <c r="T271" s="2">
        <f>_xlfn.XLOOKUP($B271,stock_analysis[Stock],stock_analysis[Total_Debt_Cr])</f>
        <v>2.1215999999999999</v>
      </c>
      <c r="U271" s="3">
        <f>Table2[[#This Row],[Market Value of Equity]]/(Table2[[#This Row],[Market Value of Equity]]+Table2[[#This Row],[Market Value of Debt]])</f>
        <v>0.97149231169575423</v>
      </c>
      <c r="V271" s="3">
        <f>Table2[[#This Row],[Market Value of Debt]]/(Table2[[#This Row],[Market Value of Equity]]+Table2[[#This Row],[Market Value of Debt]])</f>
        <v>2.8507688304245743E-2</v>
      </c>
      <c r="W271" s="32">
        <f>(Table2[[#This Row],[Cost of Equity (Daily Beta)]]*Table2[[#This Row],[Weight of Equity]])+(Table2[[#This Row],[Cost of Debt]]*Table2[[#This Row],[Weight of Debt]])</f>
        <v>0.10003960410981308</v>
      </c>
      <c r="X271" s="33">
        <f>(Table2[[#This Row],[Cost of Equity (Weekly Beta)]]*Table2[[#This Row],[Weight of Equity]])+(Table2[[#This Row],[Cost of Debt]]*Table2[[#This Row],[Weight of Debt]])</f>
        <v>0.13188836733102829</v>
      </c>
      <c r="Y271" s="34">
        <f>(Table2[[#This Row],[Cost of Equity (Monthly Beta)]]*Table2[[#This Row],[Weight of Equity]])+(Table2[[#This Row],[Cost of Debt]]*Table2[[#This Row],[Weight of Debt]])</f>
        <v>0.12772973621554523</v>
      </c>
      <c r="Z271" t="b">
        <f>IF(Table2[[#This Row],[Sector]]="Financial Services",TRUE,FALSE)</f>
        <v>0</v>
      </c>
      <c r="AA271" t="b">
        <f>IF(Table2[[#This Row],[Market Capitalisation In(Cr)]]&gt;25000,TRUE,FALSE)</f>
        <v>0</v>
      </c>
    </row>
    <row r="272" spans="2:27" ht="14" customHeight="1">
      <c r="B272" s="37" t="s">
        <v>3434</v>
      </c>
      <c r="C272" s="38" t="str">
        <f>_xlfn.XLOOKUP(B272,stock_analysis[Stock],stock_analysis[Company_Name])</f>
        <v>Suraj Limited</v>
      </c>
      <c r="D272" s="37" t="str">
        <f>_xlfn.XLOOKUP(B272,stock_analysis[Stock],stock_analysis[Sector])</f>
        <v>Basic Materials</v>
      </c>
      <c r="E272" s="37" t="str">
        <f>_xlfn.XLOOKUP($B272,stock_analysis[Stock],stock_analysis[Industry])</f>
        <v>Steel</v>
      </c>
      <c r="F272" s="2">
        <f>_xlfn.XLOOKUP($B272,stock_analysis[Stock],stock_analysis[Market_Cap_Cr])</f>
        <v>399.45592319999997</v>
      </c>
      <c r="G272" s="3">
        <f>Imputs!$C$2</f>
        <v>6.6699999999999995E-2</v>
      </c>
      <c r="H272" s="3">
        <f>Imputs!$C$3</f>
        <v>5.2299999999999999E-2</v>
      </c>
      <c r="I272" s="2">
        <f>_xlfn.XLOOKUP($B272,stock_analysis[Stock],stock_analysis[Beta_Daily])</f>
        <v>0.71677167069494263</v>
      </c>
      <c r="J272" s="2">
        <f>_xlfn.XLOOKUP($B272,stock_analysis[Stock],stock_analysis[Beta_Weekly])</f>
        <v>1.0664339553999638</v>
      </c>
      <c r="K272" s="2">
        <f>_xlfn.XLOOKUP($B272,stock_analysis[Stock],stock_analysis[Beta_Monthly])</f>
        <v>1.3517199491338798</v>
      </c>
      <c r="L272" s="3">
        <f>G272+H272*I272</f>
        <v>0.10418715837734549</v>
      </c>
      <c r="M272" s="3">
        <f>J272*H272+G272</f>
        <v>0.1224744958674181</v>
      </c>
      <c r="N272" s="3">
        <f>K272*H272+G272</f>
        <v>0.13739495333970192</v>
      </c>
      <c r="O272" s="2">
        <f>_xlfn.XLOOKUP($B272,stock_analysis[Stock],stock_analysis[Interest_Coverage_Ratio])</f>
        <v>5.0483729689484518</v>
      </c>
      <c r="P272" s="3" cm="1">
        <f t="array" ref="P27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272" s="3" t="str" cm="1">
        <f t="array" ref="Q27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272" s="3">
        <f>Table2[[#This Row],[Default Spread]]+Table2[[#This Row],[Risk Free Rate]]</f>
        <v>7.5600000000000001E-2</v>
      </c>
      <c r="S272" s="2">
        <f>_xlfn.XLOOKUP($B272,stock_analysis[Stock],stock_analysis[Market_Cap_Cr])</f>
        <v>399.45592319999997</v>
      </c>
      <c r="T272" s="2">
        <f>_xlfn.XLOOKUP($B272,stock_analysis[Stock],stock_analysis[Total_Debt_Cr])</f>
        <v>43.8862016</v>
      </c>
      <c r="U272" s="3">
        <f>Table2[[#This Row],[Market Value of Equity]]/(Table2[[#This Row],[Market Value of Equity]]+Table2[[#This Row],[Market Value of Debt]])</f>
        <v>0.90101053081793681</v>
      </c>
      <c r="V272" s="3">
        <f>Table2[[#This Row],[Market Value of Debt]]/(Table2[[#This Row],[Market Value of Equity]]+Table2[[#This Row],[Market Value of Debt]])</f>
        <v>9.8989469182063167E-2</v>
      </c>
      <c r="W272" s="32">
        <f>(Table2[[#This Row],[Cost of Equity (Daily Beta)]]*Table2[[#This Row],[Weight of Equity]])+(Table2[[#This Row],[Cost of Debt]]*Table2[[#This Row],[Weight of Debt]])</f>
        <v>0.10135733074414849</v>
      </c>
      <c r="X272" s="33">
        <f>(Table2[[#This Row],[Cost of Equity (Weekly Beta)]]*Table2[[#This Row],[Weight of Equity]])+(Table2[[#This Row],[Cost of Debt]]*Table2[[#This Row],[Weight of Debt]])</f>
        <v>0.11783441440332557</v>
      </c>
      <c r="Y272" s="34">
        <f>(Table2[[#This Row],[Cost of Equity (Monthly Beta)]]*Table2[[#This Row],[Weight of Equity]])+(Table2[[#This Row],[Cost of Debt]]*Table2[[#This Row],[Weight of Debt]])</f>
        <v>0.13127790371047446</v>
      </c>
      <c r="Z272" t="b">
        <f>IF(Table2[[#This Row],[Sector]]="Financial Services",TRUE,FALSE)</f>
        <v>0</v>
      </c>
      <c r="AA272" t="b">
        <f>IF(Table2[[#This Row],[Market Capitalisation In(Cr)]]&gt;25000,TRUE,FALSE)</f>
        <v>0</v>
      </c>
    </row>
    <row r="273" spans="2:27" ht="14" customHeight="1">
      <c r="B273" s="37" t="s">
        <v>3758</v>
      </c>
      <c r="C273" s="38" t="str">
        <f>_xlfn.XLOOKUP(B273,stock_analysis[Stock],stock_analysis[Company_Name])</f>
        <v>Vaswani Industries Limited</v>
      </c>
      <c r="D273" s="37" t="str">
        <f>_xlfn.XLOOKUP(B273,stock_analysis[Stock],stock_analysis[Sector])</f>
        <v>Basic Materials</v>
      </c>
      <c r="E273" s="37" t="str">
        <f>_xlfn.XLOOKUP($B273,stock_analysis[Stock],stock_analysis[Industry])</f>
        <v>Steel</v>
      </c>
      <c r="F273" s="2">
        <f>_xlfn.XLOOKUP($B273,stock_analysis[Stock],stock_analysis[Market_Cap_Cr])</f>
        <v>178.88554239999999</v>
      </c>
      <c r="G273" s="3">
        <f>Imputs!$C$2</f>
        <v>6.6699999999999995E-2</v>
      </c>
      <c r="H273" s="3">
        <f>Imputs!$C$3</f>
        <v>5.2299999999999999E-2</v>
      </c>
      <c r="I273" s="2">
        <f>_xlfn.XLOOKUP($B273,stock_analysis[Stock],stock_analysis[Beta_Daily])</f>
        <v>1.3709980504494663</v>
      </c>
      <c r="J273" s="2">
        <f>_xlfn.XLOOKUP($B273,stock_analysis[Stock],stock_analysis[Beta_Weekly])</f>
        <v>1.5051888029496885</v>
      </c>
      <c r="K273" s="2">
        <f>_xlfn.XLOOKUP($B273,stock_analysis[Stock],stock_analysis[Beta_Monthly])</f>
        <v>1.5393002921864334</v>
      </c>
      <c r="L273" s="3">
        <f>G273+H273*I273</f>
        <v>0.13840319803850709</v>
      </c>
      <c r="M273" s="3">
        <f>J273*H273+G273</f>
        <v>0.14542137439426872</v>
      </c>
      <c r="N273" s="3">
        <f>K273*H273+G273</f>
        <v>0.14720540528135045</v>
      </c>
      <c r="O273" s="2">
        <f>_xlfn.XLOOKUP($B273,stock_analysis[Stock],stock_analysis[Interest_Coverage_Ratio])</f>
        <v>3.0588971059585046</v>
      </c>
      <c r="P273" s="3" cm="1">
        <f t="array" ref="P27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273" s="3" t="str" cm="1">
        <f t="array" ref="Q27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273" s="3">
        <f>Table2[[#This Row],[Default Spread]]+Table2[[#This Row],[Risk Free Rate]]</f>
        <v>8.5099999999999995E-2</v>
      </c>
      <c r="S273" s="2">
        <f>_xlfn.XLOOKUP($B273,stock_analysis[Stock],stock_analysis[Market_Cap_Cr])</f>
        <v>178.88554239999999</v>
      </c>
      <c r="T273" s="2">
        <f>_xlfn.XLOOKUP($B273,stock_analysis[Stock],stock_analysis[Total_Debt_Cr])</f>
        <v>265.84320000000002</v>
      </c>
      <c r="U273" s="3">
        <f>Table2[[#This Row],[Market Value of Equity]]/(Table2[[#This Row],[Market Value of Equity]]+Table2[[#This Row],[Market Value of Debt]])</f>
        <v>0.40223517246633439</v>
      </c>
      <c r="V273" s="3">
        <f>Table2[[#This Row],[Market Value of Debt]]/(Table2[[#This Row],[Market Value of Equity]]+Table2[[#This Row],[Market Value of Debt]])</f>
        <v>0.59776482753366567</v>
      </c>
      <c r="W273" s="32">
        <f>(Table2[[#This Row],[Cost of Equity (Daily Beta)]]*Table2[[#This Row],[Weight of Equity]])+(Table2[[#This Row],[Cost of Debt]]*Table2[[#This Row],[Weight of Debt]])</f>
        <v>0.10654042105602607</v>
      </c>
      <c r="X273" s="33">
        <f>(Table2[[#This Row],[Cost of Equity (Weekly Beta)]]*Table2[[#This Row],[Weight of Equity]])+(Table2[[#This Row],[Cost of Debt]]*Table2[[#This Row],[Weight of Debt]])</f>
        <v>0.10936337843288502</v>
      </c>
      <c r="Y273" s="34">
        <f>(Table2[[#This Row],[Cost of Equity (Monthly Beta)]]*Table2[[#This Row],[Weight of Equity]])+(Table2[[#This Row],[Cost of Debt]]*Table2[[#This Row],[Weight of Debt]])</f>
        <v>0.11008097840443559</v>
      </c>
      <c r="Z273" t="b">
        <f>IF(Table2[[#This Row],[Sector]]="Financial Services",TRUE,FALSE)</f>
        <v>0</v>
      </c>
      <c r="AA273" t="b">
        <f>IF(Table2[[#This Row],[Market Capitalisation In(Cr)]]&gt;25000,TRUE,FALSE)</f>
        <v>0</v>
      </c>
    </row>
    <row r="274" spans="2:27" ht="14" customHeight="1">
      <c r="B274" s="37" t="s">
        <v>2004</v>
      </c>
      <c r="C274" s="38" t="str">
        <f>_xlfn.XLOOKUP(B274,stock_analysis[Stock],stock_analysis[Company_Name])</f>
        <v>Kritika Wires Limited</v>
      </c>
      <c r="D274" s="37" t="str">
        <f>_xlfn.XLOOKUP(B274,stock_analysis[Stock],stock_analysis[Sector])</f>
        <v>Basic Materials</v>
      </c>
      <c r="E274" s="37" t="str">
        <f>_xlfn.XLOOKUP($B274,stock_analysis[Stock],stock_analysis[Industry])</f>
        <v>Steel</v>
      </c>
      <c r="F274" s="2">
        <f>_xlfn.XLOOKUP($B274,stock_analysis[Stock],stock_analysis[Market_Cap_Cr])</f>
        <v>156.83891199999999</v>
      </c>
      <c r="G274" s="3">
        <f>Imputs!$C$2</f>
        <v>6.6699999999999995E-2</v>
      </c>
      <c r="H274" s="3">
        <f>Imputs!$C$3</f>
        <v>5.2299999999999999E-2</v>
      </c>
      <c r="I274" s="2">
        <f>_xlfn.XLOOKUP($B274,stock_analysis[Stock],stock_analysis[Beta_Daily])</f>
        <v>0.90006100869619443</v>
      </c>
      <c r="J274" s="2">
        <f>_xlfn.XLOOKUP($B274,stock_analysis[Stock],stock_analysis[Beta_Weekly])</f>
        <v>1.2799002976773577</v>
      </c>
      <c r="K274" s="2">
        <f>_xlfn.XLOOKUP($B274,stock_analysis[Stock],stock_analysis[Beta_Monthly])</f>
        <v>1.6071921602723591</v>
      </c>
      <c r="L274" s="3">
        <f>G274+H274*I274</f>
        <v>0.11377319075481096</v>
      </c>
      <c r="M274" s="3">
        <f>J274*H274+G274</f>
        <v>0.13363878556852582</v>
      </c>
      <c r="N274" s="3">
        <f>K274*H274+G274</f>
        <v>0.15075614998224438</v>
      </c>
      <c r="O274" s="2">
        <f>_xlfn.XLOOKUP($B274,stock_analysis[Stock],stock_analysis[Interest_Coverage_Ratio])</f>
        <v>4.2802375570624474</v>
      </c>
      <c r="P274" s="3" cm="1">
        <f t="array" ref="P27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274" s="3" t="str" cm="1">
        <f t="array" ref="Q27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274" s="3">
        <f>Table2[[#This Row],[Default Spread]]+Table2[[#This Row],[Risk Free Rate]]</f>
        <v>7.7799999999999994E-2</v>
      </c>
      <c r="S274" s="2">
        <f>_xlfn.XLOOKUP($B274,stock_analysis[Stock],stock_analysis[Market_Cap_Cr])</f>
        <v>156.83891199999999</v>
      </c>
      <c r="T274" s="2">
        <f>_xlfn.XLOOKUP($B274,stock_analysis[Stock],stock_analysis[Total_Debt_Cr])</f>
        <v>38.520800000000001</v>
      </c>
      <c r="U274" s="3">
        <f>Table2[[#This Row],[Market Value of Equity]]/(Table2[[#This Row],[Market Value of Equity]]+Table2[[#This Row],[Market Value of Debt]])</f>
        <v>0.80282116714013174</v>
      </c>
      <c r="V274" s="3">
        <f>Table2[[#This Row],[Market Value of Debt]]/(Table2[[#This Row],[Market Value of Equity]]+Table2[[#This Row],[Market Value of Debt]])</f>
        <v>0.19717883285986826</v>
      </c>
      <c r="W274" s="32">
        <f>(Table2[[#This Row],[Cost of Equity (Daily Beta)]]*Table2[[#This Row],[Weight of Equity]])+(Table2[[#This Row],[Cost of Debt]]*Table2[[#This Row],[Weight of Debt]])</f>
        <v>0.10668003898753194</v>
      </c>
      <c r="X274" s="33">
        <f>(Table2[[#This Row],[Cost of Equity (Weekly Beta)]]*Table2[[#This Row],[Weight of Equity]])+(Table2[[#This Row],[Cost of Debt]]*Table2[[#This Row],[Weight of Debt]])</f>
        <v>0.12262855900181144</v>
      </c>
      <c r="Y274" s="34">
        <f>(Table2[[#This Row],[Cost of Equity (Monthly Beta)]]*Table2[[#This Row],[Weight of Equity]])+(Table2[[#This Row],[Cost of Debt]]*Table2[[#This Row],[Weight of Debt]])</f>
        <v>0.13637074147879591</v>
      </c>
      <c r="Z274" t="b">
        <f>IF(Table2[[#This Row],[Sector]]="Financial Services",TRUE,FALSE)</f>
        <v>0</v>
      </c>
      <c r="AA274" t="b">
        <f>IF(Table2[[#This Row],[Market Capitalisation In(Cr)]]&gt;25000,TRUE,FALSE)</f>
        <v>0</v>
      </c>
    </row>
    <row r="275" spans="2:27" ht="14" customHeight="1">
      <c r="B275" s="37" t="s">
        <v>3004</v>
      </c>
      <c r="C275" s="38" t="str">
        <f>_xlfn.XLOOKUP(B275,stock_analysis[Stock],stock_analysis[Company_Name])</f>
        <v>Rudra Global Infra Products Limited</v>
      </c>
      <c r="D275" s="37" t="str">
        <f>_xlfn.XLOOKUP(B275,stock_analysis[Stock],stock_analysis[Sector])</f>
        <v>Basic Materials</v>
      </c>
      <c r="E275" s="37" t="str">
        <f>_xlfn.XLOOKUP($B275,stock_analysis[Stock],stock_analysis[Industry])</f>
        <v>Steel</v>
      </c>
      <c r="F275" s="2">
        <f>_xlfn.XLOOKUP($B275,stock_analysis[Stock],stock_analysis[Market_Cap_Cr])</f>
        <v>180.61887999999999</v>
      </c>
      <c r="G275" s="3">
        <f>Imputs!$C$2</f>
        <v>6.6699999999999995E-2</v>
      </c>
      <c r="H275" s="3">
        <f>Imputs!$C$3</f>
        <v>5.2299999999999999E-2</v>
      </c>
      <c r="I275" s="2">
        <f>_xlfn.XLOOKUP($B275,stock_analysis[Stock],stock_analysis[Beta_Daily])</f>
        <v>1.136898468435094</v>
      </c>
      <c r="J275" s="2">
        <f>_xlfn.XLOOKUP($B275,stock_analysis[Stock],stock_analysis[Beta_Weekly])</f>
        <v>1.3877096181421669</v>
      </c>
      <c r="K275" s="2">
        <f>_xlfn.XLOOKUP($B275,stock_analysis[Stock],stock_analysis[Beta_Monthly])</f>
        <v>8.2877131420354928</v>
      </c>
      <c r="L275" s="3">
        <f>G275+H275*I275</f>
        <v>0.12615978989915541</v>
      </c>
      <c r="M275" s="3">
        <f>J275*H275+G275</f>
        <v>0.13927721302883533</v>
      </c>
      <c r="N275" s="3">
        <f>K275*H275+G275</f>
        <v>0.50014739732845626</v>
      </c>
      <c r="O275" s="2">
        <f>_xlfn.XLOOKUP($B275,stock_analysis[Stock],stock_analysis[Interest_Coverage_Ratio])</f>
        <v>2.0944688558682456</v>
      </c>
      <c r="P275" s="3" cm="1">
        <f t="array" ref="P27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275" s="3" t="str" cm="1">
        <f t="array" ref="Q27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275" s="3">
        <f>Table2[[#This Row],[Default Spread]]+Table2[[#This Row],[Risk Free Rate]]</f>
        <v>9.8799999999999999E-2</v>
      </c>
      <c r="S275" s="2">
        <f>_xlfn.XLOOKUP($B275,stock_analysis[Stock],stock_analysis[Market_Cap_Cr])</f>
        <v>180.61887999999999</v>
      </c>
      <c r="T275" s="2">
        <f>_xlfn.XLOOKUP($B275,stock_analysis[Stock],stock_analysis[Total_Debt_Cr])</f>
        <v>227.43838719999999</v>
      </c>
      <c r="U275" s="3">
        <f>Table2[[#This Row],[Market Value of Equity]]/(Table2[[#This Row],[Market Value of Equity]]+Table2[[#This Row],[Market Value of Debt]])</f>
        <v>0.44263120527019989</v>
      </c>
      <c r="V275" s="3">
        <f>Table2[[#This Row],[Market Value of Debt]]/(Table2[[#This Row],[Market Value of Equity]]+Table2[[#This Row],[Market Value of Debt]])</f>
        <v>0.55736879472980017</v>
      </c>
      <c r="W275" s="32">
        <f>(Table2[[#This Row],[Cost of Equity (Daily Beta)]]*Table2[[#This Row],[Weight of Equity]])+(Table2[[#This Row],[Cost of Debt]]*Table2[[#This Row],[Weight of Debt]])</f>
        <v>0.1109102967790026</v>
      </c>
      <c r="X275" s="33">
        <f>(Table2[[#This Row],[Cost of Equity (Weekly Beta)]]*Table2[[#This Row],[Weight of Equity]])+(Table2[[#This Row],[Cost of Debt]]*Table2[[#This Row],[Weight of Debt]])</f>
        <v>0.11671647758893203</v>
      </c>
      <c r="Y275" s="34">
        <f>(Table2[[#This Row],[Cost of Equity (Monthly Beta)]]*Table2[[#This Row],[Weight of Equity]])+(Table2[[#This Row],[Cost of Debt]]*Table2[[#This Row],[Weight of Debt]])</f>
        <v>0.27644888221155239</v>
      </c>
      <c r="Z275" t="b">
        <f>IF(Table2[[#This Row],[Sector]]="Financial Services",TRUE,FALSE)</f>
        <v>0</v>
      </c>
      <c r="AA275" t="b">
        <f>IF(Table2[[#This Row],[Market Capitalisation In(Cr)]]&gt;25000,TRUE,FALSE)</f>
        <v>0</v>
      </c>
    </row>
    <row r="276" spans="2:27" ht="14" customHeight="1">
      <c r="B276" s="37" t="s">
        <v>3728</v>
      </c>
      <c r="C276" s="38" t="str">
        <f>_xlfn.XLOOKUP(B276,stock_analysis[Stock],stock_analysis[Company_Name])</f>
        <v>Usha Martin Limited</v>
      </c>
      <c r="D276" s="37" t="str">
        <f>_xlfn.XLOOKUP(B276,stock_analysis[Stock],stock_analysis[Sector])</f>
        <v>Basic Materials</v>
      </c>
      <c r="E276" s="37" t="str">
        <f>_xlfn.XLOOKUP($B276,stock_analysis[Stock],stock_analysis[Industry])</f>
        <v>Steel</v>
      </c>
      <c r="F276" s="2">
        <f>_xlfn.XLOOKUP($B276,stock_analysis[Stock],stock_analysis[Market_Cap_Cr])</f>
        <v>12882.8792832</v>
      </c>
      <c r="G276" s="3">
        <f>Imputs!$C$2</f>
        <v>6.6699999999999995E-2</v>
      </c>
      <c r="H276" s="3">
        <f>Imputs!$C$3</f>
        <v>5.2299999999999999E-2</v>
      </c>
      <c r="I276" s="2">
        <f>_xlfn.XLOOKUP($B276,stock_analysis[Stock],stock_analysis[Beta_Daily])</f>
        <v>0.95785436928736445</v>
      </c>
      <c r="J276" s="2">
        <f>_xlfn.XLOOKUP($B276,stock_analysis[Stock],stock_analysis[Beta_Weekly])</f>
        <v>1.1113885176877962</v>
      </c>
      <c r="K276" s="2">
        <f>_xlfn.XLOOKUP($B276,stock_analysis[Stock],stock_analysis[Beta_Monthly])</f>
        <v>0.82979014987722211</v>
      </c>
      <c r="L276" s="3">
        <f>G276+H276*I276</f>
        <v>0.11679578351372916</v>
      </c>
      <c r="M276" s="3">
        <f>J276*H276+G276</f>
        <v>0.12482561947507173</v>
      </c>
      <c r="N276" s="3">
        <f>K276*H276+G276</f>
        <v>0.11009802483857871</v>
      </c>
      <c r="O276" s="2">
        <f>_xlfn.XLOOKUP($B276,stock_analysis[Stock],stock_analysis[Interest_Coverage_Ratio])</f>
        <v>20.680612626073959</v>
      </c>
      <c r="P276" s="3" cm="1">
        <f t="array" ref="P27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76" s="3" t="str" cm="1">
        <f t="array" ref="Q27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76" s="3">
        <f>Table2[[#This Row],[Default Spread]]+Table2[[#This Row],[Risk Free Rate]]</f>
        <v>7.0699999999999999E-2</v>
      </c>
      <c r="S276" s="2">
        <f>_xlfn.XLOOKUP($B276,stock_analysis[Stock],stock_analysis[Market_Cap_Cr])</f>
        <v>12882.8792832</v>
      </c>
      <c r="T276" s="2">
        <f>_xlfn.XLOOKUP($B276,stock_analysis[Stock],stock_analysis[Total_Debt_Cr])</f>
        <v>264.2099968</v>
      </c>
      <c r="U276" s="3">
        <f>Table2[[#This Row],[Market Value of Equity]]/(Table2[[#This Row],[Market Value of Equity]]+Table2[[#This Row],[Market Value of Debt]])</f>
        <v>0.97990353673174413</v>
      </c>
      <c r="V276" s="3">
        <f>Table2[[#This Row],[Market Value of Debt]]/(Table2[[#This Row],[Market Value of Equity]]+Table2[[#This Row],[Market Value of Debt]])</f>
        <v>2.0096463268255829E-2</v>
      </c>
      <c r="W276" s="32">
        <f>(Table2[[#This Row],[Cost of Equity (Daily Beta)]]*Table2[[#This Row],[Weight of Equity]])+(Table2[[#This Row],[Cost of Debt]]*Table2[[#This Row],[Weight of Debt]])</f>
        <v>0.11586942129352402</v>
      </c>
      <c r="X276" s="33">
        <f>(Table2[[#This Row],[Cost of Equity (Weekly Beta)]]*Table2[[#This Row],[Weight of Equity]])+(Table2[[#This Row],[Cost of Debt]]*Table2[[#This Row],[Weight of Debt]])</f>
        <v>0.12373788595141935</v>
      </c>
      <c r="Y276" s="34">
        <f>(Table2[[#This Row],[Cost of Equity (Monthly Beta)]]*Table2[[#This Row],[Weight of Equity]])+(Table2[[#This Row],[Cost of Debt]]*Table2[[#This Row],[Weight of Debt]])</f>
        <v>0.10930626387956838</v>
      </c>
      <c r="Z276" t="b">
        <f>IF(Table2[[#This Row],[Sector]]="Financial Services",TRUE,FALSE)</f>
        <v>0</v>
      </c>
      <c r="AA276" t="b">
        <f>IF(Table2[[#This Row],[Market Capitalisation In(Cr)]]&gt;25000,TRUE,FALSE)</f>
        <v>0</v>
      </c>
    </row>
    <row r="277" spans="2:27" ht="14" customHeight="1">
      <c r="B277" s="37" t="s">
        <v>3842</v>
      </c>
      <c r="C277" s="38" t="str">
        <f>_xlfn.XLOOKUP(B277,stock_analysis[Stock],stock_analysis[Company_Name])</f>
        <v>VMS TMT Limited</v>
      </c>
      <c r="D277" s="37" t="str">
        <f>_xlfn.XLOOKUP(B277,stock_analysis[Stock],stock_analysis[Sector])</f>
        <v>Basic Materials</v>
      </c>
      <c r="E277" s="37" t="str">
        <f>_xlfn.XLOOKUP($B277,stock_analysis[Stock],stock_analysis[Industry])</f>
        <v>Steel</v>
      </c>
      <c r="F277" s="2">
        <f>_xlfn.XLOOKUP($B277,stock_analysis[Stock],stock_analysis[Market_Cap_Cr])</f>
        <v>212.52083200000001</v>
      </c>
      <c r="G277" s="3">
        <f>Imputs!$C$2</f>
        <v>6.6699999999999995E-2</v>
      </c>
      <c r="H277" s="3">
        <f>Imputs!$C$3</f>
        <v>5.2299999999999999E-2</v>
      </c>
      <c r="I277" s="2">
        <f>_xlfn.XLOOKUP($B277,stock_analysis[Stock],stock_analysis[Beta_Daily])</f>
        <v>1.4636606688704743</v>
      </c>
      <c r="J277" s="2">
        <f>_xlfn.XLOOKUP($B277,stock_analysis[Stock],stock_analysis[Beta_Weekly])</f>
        <v>0.86178414368868972</v>
      </c>
      <c r="K277" s="2">
        <f>_xlfn.XLOOKUP($B277,stock_analysis[Stock],stock_analysis[Beta_Monthly])</f>
        <v>-0.97445707462238518</v>
      </c>
      <c r="L277" s="3">
        <f>G277+H277*I277</f>
        <v>0.14324945298192582</v>
      </c>
      <c r="M277" s="3">
        <f>J277*H277+G277</f>
        <v>0.11177131071491847</v>
      </c>
      <c r="N277" s="3">
        <f>K277*H277+G277</f>
        <v>1.5735894997249249E-2</v>
      </c>
      <c r="O277" s="2">
        <f>_xlfn.XLOOKUP($B277,stock_analysis[Stock],stock_analysis[Interest_Coverage_Ratio])</f>
        <v>2.0356198419530598</v>
      </c>
      <c r="P277" s="3" cm="1">
        <f t="array" ref="P27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277" s="3" t="str" cm="1">
        <f t="array" ref="Q27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277" s="3">
        <f>Table2[[#This Row],[Default Spread]]+Table2[[#This Row],[Risk Free Rate]]</f>
        <v>9.8799999999999999E-2</v>
      </c>
      <c r="S277" s="2">
        <f>_xlfn.XLOOKUP($B277,stock_analysis[Stock],stock_analysis[Market_Cap_Cr])</f>
        <v>212.52083200000001</v>
      </c>
      <c r="T277" s="2">
        <f>_xlfn.XLOOKUP($B277,stock_analysis[Stock],stock_analysis[Total_Debt_Cr])</f>
        <v>299.33230079999998</v>
      </c>
      <c r="U277" s="3">
        <f>Table2[[#This Row],[Market Value of Equity]]/(Table2[[#This Row],[Market Value of Equity]]+Table2[[#This Row],[Market Value of Debt]])</f>
        <v>0.41519884979006227</v>
      </c>
      <c r="V277" s="3">
        <f>Table2[[#This Row],[Market Value of Debt]]/(Table2[[#This Row],[Market Value of Equity]]+Table2[[#This Row],[Market Value of Debt]])</f>
        <v>0.58480115020993761</v>
      </c>
      <c r="W277" s="32">
        <f>(Table2[[#This Row],[Cost of Equity (Daily Beta)]]*Table2[[#This Row],[Weight of Equity]])+(Table2[[#This Row],[Cost of Debt]]*Table2[[#This Row],[Weight of Debt]])</f>
        <v>0.11725536175189305</v>
      </c>
      <c r="X277" s="33">
        <f>(Table2[[#This Row],[Cost of Equity (Weekly Beta)]]*Table2[[#This Row],[Weight of Equity]])+(Table2[[#This Row],[Cost of Debt]]*Table2[[#This Row],[Weight of Debt]])</f>
        <v>0.10418567328910365</v>
      </c>
      <c r="Y277" s="34">
        <f>(Table2[[#This Row],[Cost of Equity (Monthly Beta)]]*Table2[[#This Row],[Weight of Equity]])+(Table2[[#This Row],[Cost of Debt]]*Table2[[#This Row],[Weight of Debt]])</f>
        <v>6.4311879144016926E-2</v>
      </c>
      <c r="Z277" t="b">
        <f>IF(Table2[[#This Row],[Sector]]="Financial Services",TRUE,FALSE)</f>
        <v>0</v>
      </c>
      <c r="AA277" t="b">
        <f>IF(Table2[[#This Row],[Market Capitalisation In(Cr)]]&gt;25000,TRUE,FALSE)</f>
        <v>0</v>
      </c>
    </row>
    <row r="278" spans="2:27" ht="14" customHeight="1">
      <c r="B278" s="37" t="s">
        <v>3226</v>
      </c>
      <c r="C278" s="38" t="str">
        <f>_xlfn.XLOOKUP(B278,stock_analysis[Stock],stock_analysis[Company_Name])</f>
        <v>Shyam Metalics and Energy Limited</v>
      </c>
      <c r="D278" s="37" t="str">
        <f>_xlfn.XLOOKUP(B278,stock_analysis[Stock],stock_analysis[Sector])</f>
        <v>Basic Materials</v>
      </c>
      <c r="E278" s="37" t="str">
        <f>_xlfn.XLOOKUP($B278,stock_analysis[Stock],stock_analysis[Industry])</f>
        <v>Steel</v>
      </c>
      <c r="F278" s="2">
        <f>_xlfn.XLOOKUP($B278,stock_analysis[Stock],stock_analysis[Market_Cap_Cr])</f>
        <v>22252.707839999999</v>
      </c>
      <c r="G278" s="3">
        <f>Imputs!$C$2</f>
        <v>6.6699999999999995E-2</v>
      </c>
      <c r="H278" s="3">
        <f>Imputs!$C$3</f>
        <v>5.2299999999999999E-2</v>
      </c>
      <c r="I278" s="2">
        <f>_xlfn.XLOOKUP($B278,stock_analysis[Stock],stock_analysis[Beta_Daily])</f>
        <v>1.0211939087421571</v>
      </c>
      <c r="J278" s="2">
        <f>_xlfn.XLOOKUP($B278,stock_analysis[Stock],stock_analysis[Beta_Weekly])</f>
        <v>1.2812012318115713</v>
      </c>
      <c r="K278" s="2">
        <f>_xlfn.XLOOKUP($B278,stock_analysis[Stock],stock_analysis[Beta_Monthly])</f>
        <v>1.2540610847857132</v>
      </c>
      <c r="L278" s="3">
        <f>G278+H278*I278</f>
        <v>0.1201084414272148</v>
      </c>
      <c r="M278" s="3">
        <f>J278*H278+G278</f>
        <v>0.13370682442374518</v>
      </c>
      <c r="N278" s="3">
        <f>K278*H278+G278</f>
        <v>0.1322873947342928</v>
      </c>
      <c r="O278" s="2">
        <f>_xlfn.XLOOKUP($B278,stock_analysis[Stock],stock_analysis[Interest_Coverage_Ratio])</f>
        <v>15.155907846715328</v>
      </c>
      <c r="P278" s="3" cm="1">
        <f t="array" ref="P27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78" s="3" t="str" cm="1">
        <f t="array" ref="Q27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78" s="3">
        <f>Table2[[#This Row],[Default Spread]]+Table2[[#This Row],[Risk Free Rate]]</f>
        <v>7.0699999999999999E-2</v>
      </c>
      <c r="S278" s="2">
        <f>_xlfn.XLOOKUP($B278,stock_analysis[Stock],stock_analysis[Market_Cap_Cr])</f>
        <v>22252.707839999999</v>
      </c>
      <c r="T278" s="2">
        <f>_xlfn.XLOOKUP($B278,stock_analysis[Stock],stock_analysis[Total_Debt_Cr])</f>
        <v>1117.4700032000001</v>
      </c>
      <c r="U278" s="3">
        <f>Table2[[#This Row],[Market Value of Equity]]/(Table2[[#This Row],[Market Value of Equity]]+Table2[[#This Row],[Market Value of Debt]])</f>
        <v>0.9521839324160235</v>
      </c>
      <c r="V278" s="3">
        <f>Table2[[#This Row],[Market Value of Debt]]/(Table2[[#This Row],[Market Value of Equity]]+Table2[[#This Row],[Market Value of Debt]])</f>
        <v>4.7816067583976447E-2</v>
      </c>
      <c r="W278" s="32">
        <f>(Table2[[#This Row],[Cost of Equity (Daily Beta)]]*Table2[[#This Row],[Weight of Equity]])+(Table2[[#This Row],[Cost of Debt]]*Table2[[#This Row],[Weight of Debt]])</f>
        <v>0.11774592405271214</v>
      </c>
      <c r="X278" s="33">
        <f>(Table2[[#This Row],[Cost of Equity (Weekly Beta)]]*Table2[[#This Row],[Weight of Equity]])+(Table2[[#This Row],[Cost of Debt]]*Table2[[#This Row],[Weight of Debt]])</f>
        <v>0.13069408584884762</v>
      </c>
      <c r="Y278" s="34">
        <f>(Table2[[#This Row],[Cost of Equity (Monthly Beta)]]*Table2[[#This Row],[Weight of Equity]])+(Table2[[#This Row],[Cost of Debt]]*Table2[[#This Row],[Weight of Debt]])</f>
        <v>0.12934252770535681</v>
      </c>
      <c r="Z278" t="b">
        <f>IF(Table2[[#This Row],[Sector]]="Financial Services",TRUE,FALSE)</f>
        <v>0</v>
      </c>
      <c r="AA278" t="b">
        <f>IF(Table2[[#This Row],[Market Capitalisation In(Cr)]]&gt;25000,TRUE,FALSE)</f>
        <v>0</v>
      </c>
    </row>
    <row r="279" spans="2:27" ht="14" customHeight="1">
      <c r="B279" s="37" t="s">
        <v>302</v>
      </c>
      <c r="C279" s="38" t="str">
        <f>_xlfn.XLOOKUP(B279,stock_analysis[Stock],stock_analysis[Company_Name])</f>
        <v>APL Apollo Tubes Limited</v>
      </c>
      <c r="D279" s="37" t="str">
        <f>_xlfn.XLOOKUP(B279,stock_analysis[Stock],stock_analysis[Sector])</f>
        <v>Basic Materials</v>
      </c>
      <c r="E279" s="37" t="str">
        <f>_xlfn.XLOOKUP($B279,stock_analysis[Stock],stock_analysis[Industry])</f>
        <v>Steel</v>
      </c>
      <c r="F279" s="2">
        <f>_xlfn.XLOOKUP($B279,stock_analysis[Stock],stock_analysis[Market_Cap_Cr])</f>
        <v>59964.044083200002</v>
      </c>
      <c r="G279" s="3">
        <f>Imputs!$C$2</f>
        <v>6.6699999999999995E-2</v>
      </c>
      <c r="H279" s="3">
        <f>Imputs!$C$3</f>
        <v>5.2299999999999999E-2</v>
      </c>
      <c r="I279" s="2">
        <f>_xlfn.XLOOKUP($B279,stock_analysis[Stock],stock_analysis[Beta_Daily])</f>
        <v>0.99091517557838837</v>
      </c>
      <c r="J279" s="2">
        <f>_xlfn.XLOOKUP($B279,stock_analysis[Stock],stock_analysis[Beta_Weekly])</f>
        <v>1.027715540079186</v>
      </c>
      <c r="K279" s="2">
        <f>_xlfn.XLOOKUP($B279,stock_analysis[Stock],stock_analysis[Beta_Monthly])</f>
        <v>0.28509876099981007</v>
      </c>
      <c r="L279" s="3">
        <f>G279+H279*I279</f>
        <v>0.1185248636827497</v>
      </c>
      <c r="M279" s="3">
        <f>J279*H279+G279</f>
        <v>0.12044952274614143</v>
      </c>
      <c r="N279" s="3">
        <f>K279*H279+G279</f>
        <v>8.1610665200290061E-2</v>
      </c>
      <c r="O279" s="2">
        <f>_xlfn.XLOOKUP($B279,stock_analysis[Stock],stock_analysis[Interest_Coverage_Ratio])</f>
        <v>8.1000150060024012</v>
      </c>
      <c r="P279" s="3" cm="1">
        <f t="array" ref="P27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279" s="3" t="str" cm="1">
        <f t="array" ref="Q27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279" s="3">
        <f>Table2[[#This Row],[Default Spread]]+Table2[[#This Row],[Risk Free Rate]]</f>
        <v>7.22E-2</v>
      </c>
      <c r="S279" s="2">
        <f>_xlfn.XLOOKUP($B279,stock_analysis[Stock],stock_analysis[Market_Cap_Cr])</f>
        <v>59964.044083200002</v>
      </c>
      <c r="T279" s="2">
        <f>_xlfn.XLOOKUP($B279,stock_analysis[Stock],stock_analysis[Total_Debt_Cr])</f>
        <v>715.46997759999999</v>
      </c>
      <c r="U279" s="3">
        <f>Table2[[#This Row],[Market Value of Equity]]/(Table2[[#This Row],[Market Value of Equity]]+Table2[[#This Row],[Market Value of Debt]])</f>
        <v>0.9882090358060035</v>
      </c>
      <c r="V279" s="3">
        <f>Table2[[#This Row],[Market Value of Debt]]/(Table2[[#This Row],[Market Value of Equity]]+Table2[[#This Row],[Market Value of Debt]])</f>
        <v>1.17909641939965E-2</v>
      </c>
      <c r="W279" s="32">
        <f>(Table2[[#This Row],[Cost of Equity (Daily Beta)]]*Table2[[#This Row],[Weight of Equity]])+(Table2[[#This Row],[Cost of Debt]]*Table2[[#This Row],[Weight of Debt]])</f>
        <v>0.11797864887377463</v>
      </c>
      <c r="X279" s="33">
        <f>(Table2[[#This Row],[Cost of Equity (Weekly Beta)]]*Table2[[#This Row],[Weight of Equity]])+(Table2[[#This Row],[Cost of Debt]]*Table2[[#This Row],[Weight of Debt]])</f>
        <v>0.11988061435106426</v>
      </c>
      <c r="Y279" s="34">
        <f>(Table2[[#This Row],[Cost of Equity (Monthly Beta)]]*Table2[[#This Row],[Weight of Equity]])+(Table2[[#This Row],[Cost of Debt]]*Table2[[#This Row],[Weight of Debt]])</f>
        <v>8.149970438387176E-2</v>
      </c>
      <c r="Z279" t="b">
        <f>IF(Table2[[#This Row],[Sector]]="Financial Services",TRUE,FALSE)</f>
        <v>0</v>
      </c>
      <c r="AA279" t="b">
        <f>IF(Table2[[#This Row],[Market Capitalisation In(Cr)]]&gt;25000,TRUE,FALSE)</f>
        <v>1</v>
      </c>
    </row>
    <row r="280" spans="2:27" ht="14" customHeight="1">
      <c r="B280" s="37" t="s">
        <v>3856</v>
      </c>
      <c r="C280" s="38" t="str">
        <f>_xlfn.XLOOKUP(B280,stock_analysis[Stock],stock_analysis[Company_Name])</f>
        <v>Vibhor Steel Tubes Limited</v>
      </c>
      <c r="D280" s="37" t="str">
        <f>_xlfn.XLOOKUP(B280,stock_analysis[Stock],stock_analysis[Sector])</f>
        <v>Basic Materials</v>
      </c>
      <c r="E280" s="37" t="str">
        <f>_xlfn.XLOOKUP($B280,stock_analysis[Stock],stock_analysis[Industry])</f>
        <v>Steel</v>
      </c>
      <c r="F280" s="2">
        <f>_xlfn.XLOOKUP($B280,stock_analysis[Stock],stock_analysis[Market_Cap_Cr])</f>
        <v>210.67275520000001</v>
      </c>
      <c r="G280" s="3">
        <f>Imputs!$C$2</f>
        <v>6.6699999999999995E-2</v>
      </c>
      <c r="H280" s="3">
        <f>Imputs!$C$3</f>
        <v>5.2299999999999999E-2</v>
      </c>
      <c r="I280" s="2">
        <f>_xlfn.XLOOKUP($B280,stock_analysis[Stock],stock_analysis[Beta_Daily])</f>
        <v>1.4029108459493018</v>
      </c>
      <c r="J280" s="2">
        <f>_xlfn.XLOOKUP($B280,stock_analysis[Stock],stock_analysis[Beta_Weekly])</f>
        <v>2.0699162974367473</v>
      </c>
      <c r="K280" s="2">
        <f>_xlfn.XLOOKUP($B280,stock_analysis[Stock],stock_analysis[Beta_Monthly])</f>
        <v>0.95544706394993761</v>
      </c>
      <c r="L280" s="3">
        <f>G280+H280*I280</f>
        <v>0.14007223724314849</v>
      </c>
      <c r="M280" s="3">
        <f>J280*H280+G280</f>
        <v>0.17495662235594189</v>
      </c>
      <c r="N280" s="3">
        <f>K280*H280+G280</f>
        <v>0.11666988144458174</v>
      </c>
      <c r="O280" s="2">
        <f>_xlfn.XLOOKUP($B280,stock_analysis[Stock],stock_analysis[Interest_Coverage_Ratio])</f>
        <v>2.7807979049187943</v>
      </c>
      <c r="P280" s="3" cm="1">
        <f t="array" ref="P28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280" s="3" t="str" cm="1">
        <f t="array" ref="Q28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280" s="3">
        <f>Table2[[#This Row],[Default Spread]]+Table2[[#This Row],[Risk Free Rate]]</f>
        <v>9.4199999999999992E-2</v>
      </c>
      <c r="S280" s="2">
        <f>_xlfn.XLOOKUP($B280,stock_analysis[Stock],stock_analysis[Market_Cap_Cr])</f>
        <v>210.67275520000001</v>
      </c>
      <c r="T280" s="2">
        <f>_xlfn.XLOOKUP($B280,stock_analysis[Stock],stock_analysis[Total_Debt_Cr])</f>
        <v>194.42040320000001</v>
      </c>
      <c r="U280" s="3">
        <f>Table2[[#This Row],[Market Value of Equity]]/(Table2[[#This Row],[Market Value of Equity]]+Table2[[#This Row],[Market Value of Debt]])</f>
        <v>0.52006001787859379</v>
      </c>
      <c r="V280" s="3">
        <f>Table2[[#This Row],[Market Value of Debt]]/(Table2[[#This Row],[Market Value of Equity]]+Table2[[#This Row],[Market Value of Debt]])</f>
        <v>0.47993998212140632</v>
      </c>
      <c r="W280" s="32">
        <f>(Table2[[#This Row],[Cost of Equity (Daily Beta)]]*Table2[[#This Row],[Weight of Equity]])+(Table2[[#This Row],[Cost of Debt]]*Table2[[#This Row],[Weight of Debt]])</f>
        <v>0.1180563165208029</v>
      </c>
      <c r="X280" s="33">
        <f>(Table2[[#This Row],[Cost of Equity (Weekly Beta)]]*Table2[[#This Row],[Weight of Equity]])+(Table2[[#This Row],[Cost of Debt]]*Table2[[#This Row],[Weight of Debt]])</f>
        <v>0.13619829046624599</v>
      </c>
      <c r="Y280" s="34">
        <f>(Table2[[#This Row],[Cost of Equity (Monthly Beta)]]*Table2[[#This Row],[Weight of Equity]])+(Table2[[#This Row],[Cost of Debt]]*Table2[[#This Row],[Weight of Debt]])</f>
        <v>0.10588568694579907</v>
      </c>
      <c r="Z280" t="b">
        <f>IF(Table2[[#This Row],[Sector]]="Financial Services",TRUE,FALSE)</f>
        <v>0</v>
      </c>
      <c r="AA280" t="b">
        <f>IF(Table2[[#This Row],[Market Capitalisation In(Cr)]]&gt;25000,TRUE,FALSE)</f>
        <v>0</v>
      </c>
    </row>
    <row r="281" spans="2:27" ht="14" customHeight="1">
      <c r="B281" s="37" t="s">
        <v>2146</v>
      </c>
      <c r="C281" s="38" t="str">
        <f>_xlfn.XLOOKUP(B281,stock_analysis[Stock],stock_analysis[Company_Name])</f>
        <v>Maithan Alloys Limited</v>
      </c>
      <c r="D281" s="37" t="str">
        <f>_xlfn.XLOOKUP(B281,stock_analysis[Stock],stock_analysis[Sector])</f>
        <v>Basic Materials</v>
      </c>
      <c r="E281" s="37" t="str">
        <f>_xlfn.XLOOKUP($B281,stock_analysis[Stock],stock_analysis[Industry])</f>
        <v>Steel</v>
      </c>
      <c r="F281" s="2">
        <f>_xlfn.XLOOKUP($B281,stock_analysis[Stock],stock_analysis[Market_Cap_Cr])</f>
        <v>2785.9752960000001</v>
      </c>
      <c r="G281" s="3">
        <f>Imputs!$C$2</f>
        <v>6.6699999999999995E-2</v>
      </c>
      <c r="H281" s="3">
        <f>Imputs!$C$3</f>
        <v>5.2299999999999999E-2</v>
      </c>
      <c r="I281" s="2">
        <f>_xlfn.XLOOKUP($B281,stock_analysis[Stock],stock_analysis[Beta_Daily])</f>
        <v>1.1406279378286579</v>
      </c>
      <c r="J281" s="2">
        <f>_xlfn.XLOOKUP($B281,stock_analysis[Stock],stock_analysis[Beta_Weekly])</f>
        <v>1.2775118337100306</v>
      </c>
      <c r="K281" s="2">
        <f>_xlfn.XLOOKUP($B281,stock_analysis[Stock],stock_analysis[Beta_Monthly])</f>
        <v>1.2023155759190225</v>
      </c>
      <c r="L281" s="3">
        <f>G281+H281*I281</f>
        <v>0.12635484114843881</v>
      </c>
      <c r="M281" s="3">
        <f>J281*H281+G281</f>
        <v>0.1335138689030346</v>
      </c>
      <c r="N281" s="3">
        <f>K281*H281+G281</f>
        <v>0.12958110462056488</v>
      </c>
      <c r="O281" s="2">
        <f>_xlfn.XLOOKUP($B281,stock_analysis[Stock],stock_analysis[Interest_Coverage_Ratio])</f>
        <v>40.391404805914974</v>
      </c>
      <c r="P281" s="3" cm="1">
        <f t="array" ref="P28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81" s="3" t="str" cm="1">
        <f t="array" ref="Q28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81" s="3">
        <f>Table2[[#This Row],[Default Spread]]+Table2[[#This Row],[Risk Free Rate]]</f>
        <v>7.0699999999999999E-2</v>
      </c>
      <c r="S281" s="2">
        <f>_xlfn.XLOOKUP($B281,stock_analysis[Stock],stock_analysis[Market_Cap_Cr])</f>
        <v>2785.9752960000001</v>
      </c>
      <c r="T281" s="2">
        <f>_xlfn.XLOOKUP($B281,stock_analysis[Stock],stock_analysis[Total_Debt_Cr])</f>
        <v>444.03000320000001</v>
      </c>
      <c r="U281" s="3">
        <f>Table2[[#This Row],[Market Value of Equity]]/(Table2[[#This Row],[Market Value of Equity]]+Table2[[#This Row],[Market Value of Debt]])</f>
        <v>0.86252963631051127</v>
      </c>
      <c r="V281" s="3">
        <f>Table2[[#This Row],[Market Value of Debt]]/(Table2[[#This Row],[Market Value of Equity]]+Table2[[#This Row],[Market Value of Debt]])</f>
        <v>0.13747036368948878</v>
      </c>
      <c r="W281" s="32">
        <f>(Table2[[#This Row],[Cost of Equity (Daily Beta)]]*Table2[[#This Row],[Weight of Equity]])+(Table2[[#This Row],[Cost of Debt]]*Table2[[#This Row],[Weight of Debt]])</f>
        <v>0.11870394989468221</v>
      </c>
      <c r="X281" s="33">
        <f>(Table2[[#This Row],[Cost of Equity (Weekly Beta)]]*Table2[[#This Row],[Weight of Equity]])+(Table2[[#This Row],[Cost of Debt]]*Table2[[#This Row],[Weight of Debt]])</f>
        <v>0.12487882350019057</v>
      </c>
      <c r="Y281" s="34">
        <f>(Table2[[#This Row],[Cost of Equity (Monthly Beta)]]*Table2[[#This Row],[Weight of Equity]])+(Table2[[#This Row],[Cost of Debt]]*Table2[[#This Row],[Weight of Debt]])</f>
        <v>0.121486697753937</v>
      </c>
      <c r="Z281" t="b">
        <f>IF(Table2[[#This Row],[Sector]]="Financial Services",TRUE,FALSE)</f>
        <v>0</v>
      </c>
      <c r="AA281" t="b">
        <f>IF(Table2[[#This Row],[Market Capitalisation In(Cr)]]&gt;25000,TRUE,FALSE)</f>
        <v>0</v>
      </c>
    </row>
    <row r="282" spans="2:27" ht="14" customHeight="1">
      <c r="B282" s="37" t="s">
        <v>512</v>
      </c>
      <c r="C282" s="38" t="str">
        <f>_xlfn.XLOOKUP(B282,stock_analysis[Stock],stock_analysis[Company_Name])</f>
        <v>Bansal Wire Industries Limited</v>
      </c>
      <c r="D282" s="37" t="str">
        <f>_xlfn.XLOOKUP(B282,stock_analysis[Stock],stock_analysis[Sector])</f>
        <v>Basic Materials</v>
      </c>
      <c r="E282" s="37" t="str">
        <f>_xlfn.XLOOKUP($B282,stock_analysis[Stock],stock_analysis[Industry])</f>
        <v>Steel</v>
      </c>
      <c r="F282" s="2">
        <f>_xlfn.XLOOKUP($B282,stock_analysis[Stock],stock_analysis[Market_Cap_Cr])</f>
        <v>3843.4250751999998</v>
      </c>
      <c r="G282" s="3">
        <f>Imputs!$C$2</f>
        <v>6.6699999999999995E-2</v>
      </c>
      <c r="H282" s="3">
        <f>Imputs!$C$3</f>
        <v>5.2299999999999999E-2</v>
      </c>
      <c r="I282" s="2">
        <f>_xlfn.XLOOKUP($B282,stock_analysis[Stock],stock_analysis[Beta_Daily])</f>
        <v>1.1345011936008904</v>
      </c>
      <c r="J282" s="2">
        <f>_xlfn.XLOOKUP($B282,stock_analysis[Stock],stock_analysis[Beta_Weekly])</f>
        <v>1.3962830294942068</v>
      </c>
      <c r="K282" s="2">
        <f>_xlfn.XLOOKUP($B282,stock_analysis[Stock],stock_analysis[Beta_Monthly])</f>
        <v>1.5907794674885771</v>
      </c>
      <c r="L282" s="3">
        <f>G282+H282*I282</f>
        <v>0.12603441242532656</v>
      </c>
      <c r="M282" s="3">
        <f>J282*H282+G282</f>
        <v>0.139725602442547</v>
      </c>
      <c r="N282" s="3">
        <f>K282*H282+G282</f>
        <v>0.14989776614965258</v>
      </c>
      <c r="O282" s="2">
        <f>_xlfn.XLOOKUP($B282,stock_analysis[Stock],stock_analysis[Interest_Coverage_Ratio])</f>
        <v>7.856574484737803</v>
      </c>
      <c r="P282" s="3" cm="1">
        <f t="array" ref="P28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282" s="3" t="str" cm="1">
        <f t="array" ref="Q28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282" s="3">
        <f>Table2[[#This Row],[Default Spread]]+Table2[[#This Row],[Risk Free Rate]]</f>
        <v>7.3700000000000002E-2</v>
      </c>
      <c r="S282" s="2">
        <f>_xlfn.XLOOKUP($B282,stock_analysis[Stock],stock_analysis[Market_Cap_Cr])</f>
        <v>3843.4250751999998</v>
      </c>
      <c r="T282" s="2">
        <f>_xlfn.XLOOKUP($B282,stock_analysis[Stock],stock_analysis[Total_Debt_Cr])</f>
        <v>597.55299839999998</v>
      </c>
      <c r="U282" s="3">
        <f>Table2[[#This Row],[Market Value of Equity]]/(Table2[[#This Row],[Market Value of Equity]]+Table2[[#This Row],[Market Value of Debt]])</f>
        <v>0.86544563190882773</v>
      </c>
      <c r="V282" s="3">
        <f>Table2[[#This Row],[Market Value of Debt]]/(Table2[[#This Row],[Market Value of Equity]]+Table2[[#This Row],[Market Value of Debt]])</f>
        <v>0.13455436809117238</v>
      </c>
      <c r="W282" s="32">
        <f>(Table2[[#This Row],[Cost of Equity (Daily Beta)]]*Table2[[#This Row],[Weight of Equity]])+(Table2[[#This Row],[Cost of Debt]]*Table2[[#This Row],[Weight of Debt]])</f>
        <v>0.11899258863201397</v>
      </c>
      <c r="X282" s="33">
        <f>(Table2[[#This Row],[Cost of Equity (Weekly Beta)]]*Table2[[#This Row],[Weight of Equity]])+(Table2[[#This Row],[Cost of Debt]]*Table2[[#This Row],[Weight of Debt]])</f>
        <v>0.13084156922805115</v>
      </c>
      <c r="Y282" s="34">
        <f>(Table2[[#This Row],[Cost of Equity (Monthly Beta)]]*Table2[[#This Row],[Weight of Equity]])+(Table2[[#This Row],[Cost of Debt]]*Table2[[#This Row],[Weight of Debt]])</f>
        <v>0.13964502387542718</v>
      </c>
      <c r="Z282" t="b">
        <f>IF(Table2[[#This Row],[Sector]]="Financial Services",TRUE,FALSE)</f>
        <v>0</v>
      </c>
      <c r="AA282" t="b">
        <f>IF(Table2[[#This Row],[Market Capitalisation In(Cr)]]&gt;25000,TRUE,FALSE)</f>
        <v>0</v>
      </c>
    </row>
    <row r="283" spans="2:27" ht="14" customHeight="1">
      <c r="B283" s="37" t="s">
        <v>1439</v>
      </c>
      <c r="C283" s="38" t="str">
        <f>_xlfn.XLOOKUP(B283,stock_analysis[Stock],stock_analysis[Company_Name])</f>
        <v>Hariom Pipe Industries Limited</v>
      </c>
      <c r="D283" s="37" t="str">
        <f>_xlfn.XLOOKUP(B283,stock_analysis[Stock],stock_analysis[Sector])</f>
        <v>Basic Materials</v>
      </c>
      <c r="E283" s="37" t="str">
        <f>_xlfn.XLOOKUP($B283,stock_analysis[Stock],stock_analysis[Industry])</f>
        <v>Steel</v>
      </c>
      <c r="F283" s="2">
        <f>_xlfn.XLOOKUP($B283,stock_analysis[Stock],stock_analysis[Market_Cap_Cr])</f>
        <v>1088.9071616000001</v>
      </c>
      <c r="G283" s="3">
        <f>Imputs!$C$2</f>
        <v>6.6699999999999995E-2</v>
      </c>
      <c r="H283" s="3">
        <f>Imputs!$C$3</f>
        <v>5.2299999999999999E-2</v>
      </c>
      <c r="I283" s="2">
        <f>_xlfn.XLOOKUP($B283,stock_analysis[Stock],stock_analysis[Beta_Daily])</f>
        <v>1.1910993307488884</v>
      </c>
      <c r="J283" s="2">
        <f>_xlfn.XLOOKUP($B283,stock_analysis[Stock],stock_analysis[Beta_Weekly])</f>
        <v>1.2137698513112281</v>
      </c>
      <c r="K283" s="2">
        <f>_xlfn.XLOOKUP($B283,stock_analysis[Stock],stock_analysis[Beta_Monthly])</f>
        <v>1.0156964484124984</v>
      </c>
      <c r="L283" s="3">
        <f>G283+H283*I283</f>
        <v>0.12899449499816684</v>
      </c>
      <c r="M283" s="3">
        <f>J283*H283+G283</f>
        <v>0.13018016322357723</v>
      </c>
      <c r="N283" s="3">
        <f>K283*H283+G283</f>
        <v>0.11982092425197366</v>
      </c>
      <c r="O283" s="2">
        <f>_xlfn.XLOOKUP($B283,stock_analysis[Stock],stock_analysis[Interest_Coverage_Ratio])</f>
        <v>2.922198140767795</v>
      </c>
      <c r="P283" s="3" cm="1">
        <f t="array" ref="P28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283" s="3" t="str" cm="1">
        <f t="array" ref="Q28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283" s="3">
        <f>Table2[[#This Row],[Default Spread]]+Table2[[#This Row],[Risk Free Rate]]</f>
        <v>9.4199999999999992E-2</v>
      </c>
      <c r="S283" s="2">
        <f>_xlfn.XLOOKUP($B283,stock_analysis[Stock],stock_analysis[Market_Cap_Cr])</f>
        <v>1088.9071616000001</v>
      </c>
      <c r="T283" s="2">
        <f>_xlfn.XLOOKUP($B283,stock_analysis[Stock],stock_analysis[Total_Debt_Cr])</f>
        <v>417.87750399999999</v>
      </c>
      <c r="U283" s="3">
        <f>Table2[[#This Row],[Market Value of Equity]]/(Table2[[#This Row],[Market Value of Equity]]+Table2[[#This Row],[Market Value of Debt]])</f>
        <v>0.72266939428030241</v>
      </c>
      <c r="V283" s="3">
        <f>Table2[[#This Row],[Market Value of Debt]]/(Table2[[#This Row],[Market Value of Equity]]+Table2[[#This Row],[Market Value of Debt]])</f>
        <v>0.27733060571969759</v>
      </c>
      <c r="W283" s="32">
        <f>(Table2[[#This Row],[Cost of Equity (Daily Beta)]]*Table2[[#This Row],[Weight of Equity]])+(Table2[[#This Row],[Cost of Debt]]*Table2[[#This Row],[Weight of Debt]])</f>
        <v>0.11934491662461424</v>
      </c>
      <c r="X283" s="33">
        <f>(Table2[[#This Row],[Cost of Equity (Weekly Beta)]]*Table2[[#This Row],[Weight of Equity]])+(Table2[[#This Row],[Cost of Debt]]*Table2[[#This Row],[Weight of Debt]])</f>
        <v>0.12020176276288896</v>
      </c>
      <c r="Y283" s="34">
        <f>(Table2[[#This Row],[Cost of Equity (Monthly Beta)]]*Table2[[#This Row],[Weight of Equity]])+(Table2[[#This Row],[Cost of Debt]]*Table2[[#This Row],[Weight of Debt]])</f>
        <v>0.11271545781007532</v>
      </c>
      <c r="Z283" t="b">
        <f>IF(Table2[[#This Row],[Sector]]="Financial Services",TRUE,FALSE)</f>
        <v>0</v>
      </c>
      <c r="AA283" t="b">
        <f>IF(Table2[[#This Row],[Market Capitalisation In(Cr)]]&gt;25000,TRUE,FALSE)</f>
        <v>0</v>
      </c>
    </row>
    <row r="284" spans="2:27" ht="14" customHeight="1">
      <c r="B284" s="37" t="s">
        <v>1617</v>
      </c>
      <c r="C284" s="38" t="str">
        <f>_xlfn.XLOOKUP(B284,stock_analysis[Stock],stock_analysis[Company_Name])</f>
        <v>INCREDIBLE INDUSTRIES LIMITED</v>
      </c>
      <c r="D284" s="37" t="str">
        <f>_xlfn.XLOOKUP(B284,stock_analysis[Stock],stock_analysis[Sector])</f>
        <v>Basic Materials</v>
      </c>
      <c r="E284" s="37" t="str">
        <f>_xlfn.XLOOKUP($B284,stock_analysis[Stock],stock_analysis[Industry])</f>
        <v>Steel</v>
      </c>
      <c r="F284" s="2">
        <f>_xlfn.XLOOKUP($B284,stock_analysis[Stock],stock_analysis[Market_Cap_Cr])</f>
        <v>175.06048000000001</v>
      </c>
      <c r="G284" s="3">
        <f>Imputs!$C$2</f>
        <v>6.6699999999999995E-2</v>
      </c>
      <c r="H284" s="3">
        <f>Imputs!$C$3</f>
        <v>5.2299999999999999E-2</v>
      </c>
      <c r="I284" s="2">
        <f>_xlfn.XLOOKUP($B284,stock_analysis[Stock],stock_analysis[Beta_Daily])</f>
        <v>1.1223554463418</v>
      </c>
      <c r="J284" s="2">
        <f>_xlfn.XLOOKUP($B284,stock_analysis[Stock],stock_analysis[Beta_Weekly])</f>
        <v>0.87381473109153851</v>
      </c>
      <c r="K284" s="2">
        <f>_xlfn.XLOOKUP($B284,stock_analysis[Stock],stock_analysis[Beta_Monthly])</f>
        <v>0.82966779950944869</v>
      </c>
      <c r="L284" s="3">
        <f>G284+H284*I284</f>
        <v>0.12539918984367612</v>
      </c>
      <c r="M284" s="3">
        <f>J284*H284+G284</f>
        <v>0.11240051043608745</v>
      </c>
      <c r="N284" s="3">
        <f>K284*H284+G284</f>
        <v>0.11009162591434415</v>
      </c>
      <c r="O284" s="2">
        <f>_xlfn.XLOOKUP($B284,stock_analysis[Stock],stock_analysis[Interest_Coverage_Ratio])</f>
        <v>5.13603975248453</v>
      </c>
      <c r="P284" s="3" cm="1">
        <f t="array" ref="P28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284" s="3" t="str" cm="1">
        <f t="array" ref="Q28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284" s="3">
        <f>Table2[[#This Row],[Default Spread]]+Table2[[#This Row],[Risk Free Rate]]</f>
        <v>7.5600000000000001E-2</v>
      </c>
      <c r="S284" s="2">
        <f>_xlfn.XLOOKUP($B284,stock_analysis[Stock],stock_analysis[Market_Cap_Cr])</f>
        <v>175.06048000000001</v>
      </c>
      <c r="T284" s="2">
        <f>_xlfn.XLOOKUP($B284,stock_analysis[Stock],stock_analysis[Total_Debt_Cr])</f>
        <v>17.9691008</v>
      </c>
      <c r="U284" s="3">
        <f>Table2[[#This Row],[Market Value of Equity]]/(Table2[[#This Row],[Market Value of Equity]]+Table2[[#This Row],[Market Value of Debt]])</f>
        <v>0.90691011851381487</v>
      </c>
      <c r="V284" s="3">
        <f>Table2[[#This Row],[Market Value of Debt]]/(Table2[[#This Row],[Market Value of Equity]]+Table2[[#This Row],[Market Value of Debt]])</f>
        <v>9.3089881486185133E-2</v>
      </c>
      <c r="W284" s="32">
        <f>(Table2[[#This Row],[Cost of Equity (Daily Beta)]]*Table2[[#This Row],[Weight of Equity]])+(Table2[[#This Row],[Cost of Debt]]*Table2[[#This Row],[Weight of Debt]])</f>
        <v>0.12076338916302029</v>
      </c>
      <c r="X284" s="33">
        <f>(Table2[[#This Row],[Cost of Equity (Weekly Beta)]]*Table2[[#This Row],[Weight of Equity]])+(Table2[[#This Row],[Cost of Debt]]*Table2[[#This Row],[Weight of Debt]])</f>
        <v>0.10897475528096096</v>
      </c>
      <c r="Y284" s="34">
        <f>(Table2[[#This Row],[Cost of Equity (Monthly Beta)]]*Table2[[#This Row],[Weight of Equity]])+(Table2[[#This Row],[Cost of Debt]]*Table2[[#This Row],[Weight of Debt]])</f>
        <v>0.10688080454571203</v>
      </c>
      <c r="Z284" t="b">
        <f>IF(Table2[[#This Row],[Sector]]="Financial Services",TRUE,FALSE)</f>
        <v>0</v>
      </c>
      <c r="AA284" t="b">
        <f>IF(Table2[[#This Row],[Market Capitalisation In(Cr)]]&gt;25000,TRUE,FALSE)</f>
        <v>0</v>
      </c>
    </row>
    <row r="285" spans="2:27" ht="14" customHeight="1">
      <c r="B285" s="37" t="s">
        <v>3366</v>
      </c>
      <c r="C285" s="38" t="str">
        <f>_xlfn.XLOOKUP(B285,stock_analysis[Stock],stock_analysis[Company_Name])</f>
        <v>STEEL EXCHANGE INDIA LIMITED</v>
      </c>
      <c r="D285" s="37" t="str">
        <f>_xlfn.XLOOKUP(B285,stock_analysis[Stock],stock_analysis[Sector])</f>
        <v>Basic Materials</v>
      </c>
      <c r="E285" s="37" t="str">
        <f>_xlfn.XLOOKUP($B285,stock_analysis[Stock],stock_analysis[Industry])</f>
        <v>Steel</v>
      </c>
      <c r="F285" s="2">
        <f>_xlfn.XLOOKUP($B285,stock_analysis[Stock],stock_analysis[Market_Cap_Cr])</f>
        <v>1047.665152</v>
      </c>
      <c r="G285" s="3">
        <f>Imputs!$C$2</f>
        <v>6.6699999999999995E-2</v>
      </c>
      <c r="H285" s="3">
        <f>Imputs!$C$3</f>
        <v>5.2299999999999999E-2</v>
      </c>
      <c r="I285" s="2">
        <f>_xlfn.XLOOKUP($B285,stock_analysis[Stock],stock_analysis[Beta_Daily])</f>
        <v>1.074046265880527</v>
      </c>
      <c r="J285" s="2">
        <f>_xlfn.XLOOKUP($B285,stock_analysis[Stock],stock_analysis[Beta_Weekly])</f>
        <v>1.6708889786802308</v>
      </c>
      <c r="K285" s="2">
        <f>_xlfn.XLOOKUP($B285,stock_analysis[Stock],stock_analysis[Beta_Monthly])</f>
        <v>0.95778844856732681</v>
      </c>
      <c r="L285" s="3">
        <f>G285+H285*I285</f>
        <v>0.12287261970555155</v>
      </c>
      <c r="M285" s="3">
        <f>J285*H285+G285</f>
        <v>0.15408749358497606</v>
      </c>
      <c r="N285" s="3">
        <f>K285*H285+G285</f>
        <v>0.11679233586007118</v>
      </c>
      <c r="O285" s="2">
        <f>_xlfn.XLOOKUP($B285,stock_analysis[Stock],stock_analysis[Interest_Coverage_Ratio])</f>
        <v>1.6901116202454465</v>
      </c>
      <c r="P285" s="3" cm="1">
        <f t="array" ref="P28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285" s="3" t="str" cm="1">
        <f t="array" ref="Q28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285" s="3">
        <f>Table2[[#This Row],[Default Spread]]+Table2[[#This Row],[Risk Free Rate]]</f>
        <v>0.1176</v>
      </c>
      <c r="S285" s="2">
        <f>_xlfn.XLOOKUP($B285,stock_analysis[Stock],stock_analysis[Market_Cap_Cr])</f>
        <v>1047.665152</v>
      </c>
      <c r="T285" s="2">
        <f>_xlfn.XLOOKUP($B285,stock_analysis[Stock],stock_analysis[Total_Debt_Cr])</f>
        <v>377.09199360000002</v>
      </c>
      <c r="U285" s="3">
        <f>Table2[[#This Row],[Market Value of Equity]]/(Table2[[#This Row],[Market Value of Equity]]+Table2[[#This Row],[Market Value of Debt]])</f>
        <v>0.73532893323991899</v>
      </c>
      <c r="V285" s="3">
        <f>Table2[[#This Row],[Market Value of Debt]]/(Table2[[#This Row],[Market Value of Equity]]+Table2[[#This Row],[Market Value of Debt]])</f>
        <v>0.26467106676008095</v>
      </c>
      <c r="W285" s="32">
        <f>(Table2[[#This Row],[Cost of Equity (Daily Beta)]]*Table2[[#This Row],[Weight of Equity]])+(Table2[[#This Row],[Cost of Debt]]*Table2[[#This Row],[Weight of Debt]])</f>
        <v>0.12147710982346299</v>
      </c>
      <c r="X285" s="33">
        <f>(Table2[[#This Row],[Cost of Equity (Weekly Beta)]]*Table2[[#This Row],[Weight of Equity]])+(Table2[[#This Row],[Cost of Debt]]*Table2[[#This Row],[Weight of Debt]])</f>
        <v>0.14443030973443882</v>
      </c>
      <c r="Y285" s="34">
        <f>(Table2[[#This Row],[Cost of Equity (Monthly Beta)]]*Table2[[#This Row],[Weight of Equity]])+(Table2[[#This Row],[Cost of Debt]]*Table2[[#This Row],[Weight of Debt]])</f>
        <v>0.11700610118957</v>
      </c>
      <c r="Z285" t="b">
        <f>IF(Table2[[#This Row],[Sector]]="Financial Services",TRUE,FALSE)</f>
        <v>0</v>
      </c>
      <c r="AA285" t="b">
        <f>IF(Table2[[#This Row],[Market Capitalisation In(Cr)]]&gt;25000,TRUE,FALSE)</f>
        <v>0</v>
      </c>
    </row>
    <row r="286" spans="2:27" ht="14" customHeight="1">
      <c r="B286" s="37" t="s">
        <v>3092</v>
      </c>
      <c r="C286" s="38" t="str">
        <f>_xlfn.XLOOKUP(B286,stock_analysis[Stock],stock_analysis[Company_Name])</f>
        <v>Sarda Energy &amp; Minerals Limited</v>
      </c>
      <c r="D286" s="37" t="str">
        <f>_xlfn.XLOOKUP(B286,stock_analysis[Stock],stock_analysis[Sector])</f>
        <v>Basic Materials</v>
      </c>
      <c r="E286" s="37" t="str">
        <f>_xlfn.XLOOKUP($B286,stock_analysis[Stock],stock_analysis[Industry])</f>
        <v>Steel</v>
      </c>
      <c r="F286" s="2">
        <f>_xlfn.XLOOKUP($B286,stock_analysis[Stock],stock_analysis[Market_Cap_Cr])</f>
        <v>18910.542233600001</v>
      </c>
      <c r="G286" s="3">
        <f>Imputs!$C$2</f>
        <v>6.6699999999999995E-2</v>
      </c>
      <c r="H286" s="3">
        <f>Imputs!$C$3</f>
        <v>5.2299999999999999E-2</v>
      </c>
      <c r="I286" s="2">
        <f>_xlfn.XLOOKUP($B286,stock_analysis[Stock],stock_analysis[Beta_Daily])</f>
        <v>1.173290787082899</v>
      </c>
      <c r="J286" s="2">
        <f>_xlfn.XLOOKUP($B286,stock_analysis[Stock],stock_analysis[Beta_Weekly])</f>
        <v>0.89821837436872498</v>
      </c>
      <c r="K286" s="2">
        <f>_xlfn.XLOOKUP($B286,stock_analysis[Stock],stock_analysis[Beta_Monthly])</f>
        <v>0.83530967803382561</v>
      </c>
      <c r="L286" s="3">
        <f>G286+H286*I286</f>
        <v>0.12806310816443561</v>
      </c>
      <c r="M286" s="3">
        <f>J286*H286+G286</f>
        <v>0.11367682097948431</v>
      </c>
      <c r="N286" s="3">
        <f>K286*H286+G286</f>
        <v>0.11038669616116908</v>
      </c>
      <c r="O286" s="2">
        <f>_xlfn.XLOOKUP($B286,stock_analysis[Stock],stock_analysis[Interest_Coverage_Ratio])</f>
        <v>5.4827333561275831</v>
      </c>
      <c r="P286" s="3" cm="1">
        <f t="array" ref="P28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286" s="3" t="str" cm="1">
        <f t="array" ref="Q28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286" s="3">
        <f>Table2[[#This Row],[Default Spread]]+Table2[[#This Row],[Risk Free Rate]]</f>
        <v>7.5600000000000001E-2</v>
      </c>
      <c r="S286" s="2">
        <f>_xlfn.XLOOKUP($B286,stock_analysis[Stock],stock_analysis[Market_Cap_Cr])</f>
        <v>18910.542233600001</v>
      </c>
      <c r="T286" s="2">
        <f>_xlfn.XLOOKUP($B286,stock_analysis[Stock],stock_analysis[Total_Debt_Cr])</f>
        <v>2680.5499903999998</v>
      </c>
      <c r="U286" s="3">
        <f>Table2[[#This Row],[Market Value of Equity]]/(Table2[[#This Row],[Market Value of Equity]]+Table2[[#This Row],[Market Value of Debt]])</f>
        <v>0.8758492640117399</v>
      </c>
      <c r="V286" s="3">
        <f>Table2[[#This Row],[Market Value of Debt]]/(Table2[[#This Row],[Market Value of Equity]]+Table2[[#This Row],[Market Value of Debt]])</f>
        <v>0.12415073598826011</v>
      </c>
      <c r="W286" s="32">
        <f>(Table2[[#This Row],[Cost of Equity (Daily Beta)]]*Table2[[#This Row],[Weight of Equity]])+(Table2[[#This Row],[Cost of Debt]]*Table2[[#This Row],[Weight of Debt]])</f>
        <v>0.12154977467358924</v>
      </c>
      <c r="X286" s="33">
        <f>(Table2[[#This Row],[Cost of Equity (Weekly Beta)]]*Table2[[#This Row],[Weight of Equity]])+(Table2[[#This Row],[Cost of Debt]]*Table2[[#This Row],[Weight of Debt]])</f>
        <v>0.10894955563078812</v>
      </c>
      <c r="Y286" s="34">
        <f>(Table2[[#This Row],[Cost of Equity (Monthly Beta)]]*Table2[[#This Row],[Weight of Equity]])+(Table2[[#This Row],[Cost of Debt]]*Table2[[#This Row],[Weight of Debt]])</f>
        <v>0.10606790223015997</v>
      </c>
      <c r="Z286" t="b">
        <f>IF(Table2[[#This Row],[Sector]]="Financial Services",TRUE,FALSE)</f>
        <v>0</v>
      </c>
      <c r="AA286" t="b">
        <f>IF(Table2[[#This Row],[Market Capitalisation In(Cr)]]&gt;25000,TRUE,FALSE)</f>
        <v>0</v>
      </c>
    </row>
    <row r="287" spans="2:27" ht="14" customHeight="1">
      <c r="B287" s="37" t="s">
        <v>3444</v>
      </c>
      <c r="C287" s="38" t="str">
        <f>_xlfn.XLOOKUP(B287,stock_analysis[Stock],stock_analysis[Company_Name])</f>
        <v>Surya Roshni Limited</v>
      </c>
      <c r="D287" s="37" t="str">
        <f>_xlfn.XLOOKUP(B287,stock_analysis[Stock],stock_analysis[Sector])</f>
        <v>Basic Materials</v>
      </c>
      <c r="E287" s="37" t="str">
        <f>_xlfn.XLOOKUP($B287,stock_analysis[Stock],stock_analysis[Industry])</f>
        <v>Steel</v>
      </c>
      <c r="F287" s="2">
        <f>_xlfn.XLOOKUP($B287,stock_analysis[Stock],stock_analysis[Market_Cap_Cr])</f>
        <v>4555.0882816000003</v>
      </c>
      <c r="G287" s="3">
        <f>Imputs!$C$2</f>
        <v>6.6699999999999995E-2</v>
      </c>
      <c r="H287" s="3">
        <f>Imputs!$C$3</f>
        <v>5.2299999999999999E-2</v>
      </c>
      <c r="I287" s="2">
        <f>_xlfn.XLOOKUP($B287,stock_analysis[Stock],stock_analysis[Beta_Daily])</f>
        <v>1.0884755015827492</v>
      </c>
      <c r="J287" s="2">
        <f>_xlfn.XLOOKUP($B287,stock_analysis[Stock],stock_analysis[Beta_Weekly])</f>
        <v>1.3942399491893831</v>
      </c>
      <c r="K287" s="2">
        <f>_xlfn.XLOOKUP($B287,stock_analysis[Stock],stock_analysis[Beta_Monthly])</f>
        <v>1.4855882813996102</v>
      </c>
      <c r="L287" s="3">
        <f>G287+H287*I287</f>
        <v>0.12362726873277777</v>
      </c>
      <c r="M287" s="3">
        <f>J287*H287+G287</f>
        <v>0.13961874934260474</v>
      </c>
      <c r="N287" s="3">
        <f>K287*H287+G287</f>
        <v>0.14439626711719961</v>
      </c>
      <c r="O287" s="2">
        <f>_xlfn.XLOOKUP($B287,stock_analysis[Stock],stock_analysis[Interest_Coverage_Ratio])</f>
        <v>25.521074815595359</v>
      </c>
      <c r="P287" s="3" cm="1">
        <f t="array" ref="P28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87" s="3" t="str" cm="1">
        <f t="array" ref="Q28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87" s="3">
        <f>Table2[[#This Row],[Default Spread]]+Table2[[#This Row],[Risk Free Rate]]</f>
        <v>7.0699999999999999E-2</v>
      </c>
      <c r="S287" s="2">
        <f>_xlfn.XLOOKUP($B287,stock_analysis[Stock],stock_analysis[Market_Cap_Cr])</f>
        <v>4555.0882816000003</v>
      </c>
      <c r="T287" s="2">
        <f>_xlfn.XLOOKUP($B287,stock_analysis[Stock],stock_analysis[Total_Debt_Cr])</f>
        <v>123.5800064</v>
      </c>
      <c r="U287" s="3">
        <f>Table2[[#This Row],[Market Value of Equity]]/(Table2[[#This Row],[Market Value of Equity]]+Table2[[#This Row],[Market Value of Debt]])</f>
        <v>0.97358649966338451</v>
      </c>
      <c r="V287" s="3">
        <f>Table2[[#This Row],[Market Value of Debt]]/(Table2[[#This Row],[Market Value of Equity]]+Table2[[#This Row],[Market Value of Debt]])</f>
        <v>2.641350033661544E-2</v>
      </c>
      <c r="W287" s="32">
        <f>(Table2[[#This Row],[Cost of Equity (Daily Beta)]]*Table2[[#This Row],[Weight of Equity]])+(Table2[[#This Row],[Cost of Debt]]*Table2[[#This Row],[Weight of Debt]])</f>
        <v>0.1222292743022884</v>
      </c>
      <c r="X287" s="33">
        <f>(Table2[[#This Row],[Cost of Equity (Weekly Beta)]]*Table2[[#This Row],[Weight of Equity]])+(Table2[[#This Row],[Cost of Debt]]*Table2[[#This Row],[Weight of Debt]])</f>
        <v>0.13779836393364472</v>
      </c>
      <c r="Y287" s="34">
        <f>(Table2[[#This Row],[Cost of Equity (Monthly Beta)]]*Table2[[#This Row],[Weight of Equity]])+(Table2[[#This Row],[Cost of Debt]]*Table2[[#This Row],[Weight of Debt]])</f>
        <v>0.14244969074089217</v>
      </c>
      <c r="Z287" t="b">
        <f>IF(Table2[[#This Row],[Sector]]="Financial Services",TRUE,FALSE)</f>
        <v>0</v>
      </c>
      <c r="AA287" t="b">
        <f>IF(Table2[[#This Row],[Market Capitalisation In(Cr)]]&gt;25000,TRUE,FALSE)</f>
        <v>0</v>
      </c>
    </row>
    <row r="288" spans="2:27" ht="14" customHeight="1">
      <c r="B288" s="37" t="s">
        <v>3850</v>
      </c>
      <c r="C288" s="38" t="str">
        <f>_xlfn.XLOOKUP(B288,stock_analysis[Stock],stock_analysis[Company_Name])</f>
        <v>Vraj Iron and Steel Limited</v>
      </c>
      <c r="D288" s="37" t="str">
        <f>_xlfn.XLOOKUP(B288,stock_analysis[Stock],stock_analysis[Sector])</f>
        <v>Basic Materials</v>
      </c>
      <c r="E288" s="37" t="str">
        <f>_xlfn.XLOOKUP($B288,stock_analysis[Stock],stock_analysis[Industry])</f>
        <v>Steel</v>
      </c>
      <c r="F288" s="2">
        <f>_xlfn.XLOOKUP($B288,stock_analysis[Stock],stock_analysis[Market_Cap_Cr])</f>
        <v>387.90860800000002</v>
      </c>
      <c r="G288" s="3">
        <f>Imputs!$C$2</f>
        <v>6.6699999999999995E-2</v>
      </c>
      <c r="H288" s="3">
        <f>Imputs!$C$3</f>
        <v>5.2299999999999999E-2</v>
      </c>
      <c r="I288" s="2">
        <f>_xlfn.XLOOKUP($B288,stock_analysis[Stock],stock_analysis[Beta_Daily])</f>
        <v>1.1452214784303725</v>
      </c>
      <c r="J288" s="2">
        <f>_xlfn.XLOOKUP($B288,stock_analysis[Stock],stock_analysis[Beta_Weekly])</f>
        <v>1.7887150943444956</v>
      </c>
      <c r="K288" s="2">
        <f>_xlfn.XLOOKUP($B288,stock_analysis[Stock],stock_analysis[Beta_Monthly])</f>
        <v>2.0592492199146899</v>
      </c>
      <c r="L288" s="3">
        <f>G288+H288*I288</f>
        <v>0.12659508332190847</v>
      </c>
      <c r="M288" s="3">
        <f>J288*H288+G288</f>
        <v>0.16024979943421713</v>
      </c>
      <c r="N288" s="3">
        <f>K288*H288+G288</f>
        <v>0.17439873420153829</v>
      </c>
      <c r="O288" s="2">
        <f>_xlfn.XLOOKUP($B288,stock_analysis[Stock],stock_analysis[Interest_Coverage_Ratio])</f>
        <v>38.850707850707849</v>
      </c>
      <c r="P288" s="3" cm="1">
        <f t="array" ref="P28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88" s="3" t="str" cm="1">
        <f t="array" ref="Q28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88" s="3">
        <f>Table2[[#This Row],[Default Spread]]+Table2[[#This Row],[Risk Free Rate]]</f>
        <v>7.0699999999999999E-2</v>
      </c>
      <c r="S288" s="2">
        <f>_xlfn.XLOOKUP($B288,stock_analysis[Stock],stock_analysis[Market_Cap_Cr])</f>
        <v>387.90860800000002</v>
      </c>
      <c r="T288" s="2">
        <f>_xlfn.XLOOKUP($B288,stock_analysis[Stock],stock_analysis[Total_Debt_Cr])</f>
        <v>26.837</v>
      </c>
      <c r="U288" s="3">
        <f>Table2[[#This Row],[Market Value of Equity]]/(Table2[[#This Row],[Market Value of Equity]]+Table2[[#This Row],[Market Value of Debt]])</f>
        <v>0.93529286511455956</v>
      </c>
      <c r="V288" s="3">
        <f>Table2[[#This Row],[Market Value of Debt]]/(Table2[[#This Row],[Market Value of Equity]]+Table2[[#This Row],[Market Value of Debt]])</f>
        <v>6.4707134885440429E-2</v>
      </c>
      <c r="W288" s="32">
        <f>(Table2[[#This Row],[Cost of Equity (Daily Beta)]]*Table2[[#This Row],[Weight of Equity]])+(Table2[[#This Row],[Cost of Debt]]*Table2[[#This Row],[Weight of Debt]])</f>
        <v>0.12297827262596481</v>
      </c>
      <c r="X288" s="33">
        <f>(Table2[[#This Row],[Cost of Equity (Weekly Beta)]]*Table2[[#This Row],[Weight of Equity]])+(Table2[[#This Row],[Cost of Debt]]*Table2[[#This Row],[Weight of Debt]])</f>
        <v>0.15445528848326309</v>
      </c>
      <c r="Y288" s="34">
        <f>(Table2[[#This Row],[Cost of Equity (Monthly Beta)]]*Table2[[#This Row],[Weight of Equity]])+(Table2[[#This Row],[Cost of Debt]]*Table2[[#This Row],[Weight of Debt]])</f>
        <v>0.16768868622010991</v>
      </c>
      <c r="Z288" t="b">
        <f>IF(Table2[[#This Row],[Sector]]="Financial Services",TRUE,FALSE)</f>
        <v>0</v>
      </c>
      <c r="AA288" t="b">
        <f>IF(Table2[[#This Row],[Market Capitalisation In(Cr)]]&gt;25000,TRUE,FALSE)</f>
        <v>0</v>
      </c>
    </row>
    <row r="289" spans="2:27" ht="14" customHeight="1">
      <c r="B289" s="37" t="s">
        <v>3038</v>
      </c>
      <c r="C289" s="38" t="str">
        <f>_xlfn.XLOOKUP(B289,stock_analysis[Stock],stock_analysis[Company_Name])</f>
        <v>Steel Authority of India Limited</v>
      </c>
      <c r="D289" s="37" t="str">
        <f>_xlfn.XLOOKUP(B289,stock_analysis[Stock],stock_analysis[Sector])</f>
        <v>Basic Materials</v>
      </c>
      <c r="E289" s="37" t="str">
        <f>_xlfn.XLOOKUP($B289,stock_analysis[Stock],stock_analysis[Industry])</f>
        <v>Steel</v>
      </c>
      <c r="F289" s="2">
        <f>_xlfn.XLOOKUP($B289,stock_analysis[Stock],stock_analysis[Market_Cap_Cr])</f>
        <v>64403.144703999998</v>
      </c>
      <c r="G289" s="3">
        <f>Imputs!$C$2</f>
        <v>6.6699999999999995E-2</v>
      </c>
      <c r="H289" s="3">
        <f>Imputs!$C$3</f>
        <v>5.2299999999999999E-2</v>
      </c>
      <c r="I289" s="2">
        <f>_xlfn.XLOOKUP($B289,stock_analysis[Stock],stock_analysis[Beta_Daily])</f>
        <v>1.4685008269939497</v>
      </c>
      <c r="J289" s="2">
        <f>_xlfn.XLOOKUP($B289,stock_analysis[Stock],stock_analysis[Beta_Weekly])</f>
        <v>1.6949157513044371</v>
      </c>
      <c r="K289" s="2">
        <f>_xlfn.XLOOKUP($B289,stock_analysis[Stock],stock_analysis[Beta_Monthly])</f>
        <v>1.2642666456873175</v>
      </c>
      <c r="L289" s="3">
        <f>G289+H289*I289</f>
        <v>0.14350259325178355</v>
      </c>
      <c r="M289" s="3">
        <f>J289*H289+G289</f>
        <v>0.15534409379322206</v>
      </c>
      <c r="N289" s="3">
        <f>K289*H289+G289</f>
        <v>0.13282114556944669</v>
      </c>
      <c r="O289" s="2">
        <f>_xlfn.XLOOKUP($B289,stock_analysis[Stock],stock_analysis[Interest_Coverage_Ratio])</f>
        <v>2.1783253909293521</v>
      </c>
      <c r="P289" s="3" cm="1">
        <f t="array" ref="P28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289" s="3" t="str" cm="1">
        <f t="array" ref="Q28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289" s="3">
        <f>Table2[[#This Row],[Default Spread]]+Table2[[#This Row],[Risk Free Rate]]</f>
        <v>8.5099999999999995E-2</v>
      </c>
      <c r="S289" s="2">
        <f>_xlfn.XLOOKUP($B289,stock_analysis[Stock],stock_analysis[Market_Cap_Cr])</f>
        <v>64403.144703999998</v>
      </c>
      <c r="T289" s="2">
        <f>_xlfn.XLOOKUP($B289,stock_analysis[Stock],stock_analysis[Total_Debt_Cr])</f>
        <v>33663.179161599997</v>
      </c>
      <c r="U289" s="3">
        <f>Table2[[#This Row],[Market Value of Equity]]/(Table2[[#This Row],[Market Value of Equity]]+Table2[[#This Row],[Market Value of Debt]])</f>
        <v>0.65673048774892984</v>
      </c>
      <c r="V289" s="3">
        <f>Table2[[#This Row],[Market Value of Debt]]/(Table2[[#This Row],[Market Value of Equity]]+Table2[[#This Row],[Market Value of Debt]])</f>
        <v>0.34326951225107022</v>
      </c>
      <c r="W289" s="32">
        <f>(Table2[[#This Row],[Cost of Equity (Daily Beta)]]*Table2[[#This Row],[Weight of Equity]])+(Table2[[#This Row],[Cost of Debt]]*Table2[[#This Row],[Weight of Debt]])</f>
        <v>0.12345476355204617</v>
      </c>
      <c r="X289" s="33">
        <f>(Table2[[#This Row],[Cost of Equity (Weekly Beta)]]*Table2[[#This Row],[Weight of Equity]])+(Table2[[#This Row],[Cost of Debt]]*Table2[[#This Row],[Weight of Debt]])</f>
        <v>0.13123143797830431</v>
      </c>
      <c r="Y289" s="34">
        <f>(Table2[[#This Row],[Cost of Equity (Monthly Beta)]]*Table2[[#This Row],[Weight of Equity]])+(Table2[[#This Row],[Cost of Debt]]*Table2[[#This Row],[Weight of Debt]])</f>
        <v>0.11643993120576041</v>
      </c>
      <c r="Z289" t="b">
        <f>IF(Table2[[#This Row],[Sector]]="Financial Services",TRUE,FALSE)</f>
        <v>0</v>
      </c>
      <c r="AA289" t="b">
        <f>IF(Table2[[#This Row],[Market Capitalisation In(Cr)]]&gt;25000,TRUE,FALSE)</f>
        <v>1</v>
      </c>
    </row>
    <row r="290" spans="2:27" ht="14" customHeight="1">
      <c r="B290" s="37" t="s">
        <v>1830</v>
      </c>
      <c r="C290" s="38" t="str">
        <f>_xlfn.XLOOKUP(B290,stock_analysis[Stock],stock_analysis[Company_Name])</f>
        <v>Jindal Stainless Limited</v>
      </c>
      <c r="D290" s="37" t="str">
        <f>_xlfn.XLOOKUP(B290,stock_analysis[Stock],stock_analysis[Sector])</f>
        <v>Basic Materials</v>
      </c>
      <c r="E290" s="37" t="str">
        <f>_xlfn.XLOOKUP($B290,stock_analysis[Stock],stock_analysis[Industry])</f>
        <v>Steel</v>
      </c>
      <c r="F290" s="2">
        <f>_xlfn.XLOOKUP($B290,stock_analysis[Stock],stock_analysis[Market_Cap_Cr])</f>
        <v>63171.002368000001</v>
      </c>
      <c r="G290" s="3">
        <f>Imputs!$C$2</f>
        <v>6.6699999999999995E-2</v>
      </c>
      <c r="H290" s="3">
        <f>Imputs!$C$3</f>
        <v>5.2299999999999999E-2</v>
      </c>
      <c r="I290" s="2">
        <f>_xlfn.XLOOKUP($B290,stock_analysis[Stock],stock_analysis[Beta_Daily])</f>
        <v>1.2028953081487921</v>
      </c>
      <c r="J290" s="2">
        <f>_xlfn.XLOOKUP($B290,stock_analysis[Stock],stock_analysis[Beta_Weekly])</f>
        <v>1.2585278841694609</v>
      </c>
      <c r="K290" s="2">
        <f>_xlfn.XLOOKUP($B290,stock_analysis[Stock],stock_analysis[Beta_Monthly])</f>
        <v>1.0856704088675679</v>
      </c>
      <c r="L290" s="3">
        <f>G290+H290*I290</f>
        <v>0.1296114246161818</v>
      </c>
      <c r="M290" s="3">
        <f>J290*H290+G290</f>
        <v>0.13252100834206282</v>
      </c>
      <c r="N290" s="3">
        <f>K290*H290+G290</f>
        <v>0.12348056238377381</v>
      </c>
      <c r="O290" s="2">
        <f>_xlfn.XLOOKUP($B290,stock_analysis[Stock],stock_analysis[Interest_Coverage_Ratio])</f>
        <v>7.2204668666281648</v>
      </c>
      <c r="P290" s="3" cm="1">
        <f t="array" ref="P29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290" s="3" t="str" cm="1">
        <f t="array" ref="Q29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290" s="3">
        <f>Table2[[#This Row],[Default Spread]]+Table2[[#This Row],[Risk Free Rate]]</f>
        <v>7.22E-2</v>
      </c>
      <c r="S290" s="2">
        <f>_xlfn.XLOOKUP($B290,stock_analysis[Stock],stock_analysis[Market_Cap_Cr])</f>
        <v>63171.002368000001</v>
      </c>
      <c r="T290" s="2">
        <f>_xlfn.XLOOKUP($B290,stock_analysis[Stock],stock_analysis[Total_Debt_Cr])</f>
        <v>6861.9698176000002</v>
      </c>
      <c r="U290" s="3">
        <f>Table2[[#This Row],[Market Value of Equity]]/(Table2[[#This Row],[Market Value of Equity]]+Table2[[#This Row],[Market Value of Debt]])</f>
        <v>0.90201801232404444</v>
      </c>
      <c r="V290" s="3">
        <f>Table2[[#This Row],[Market Value of Debt]]/(Table2[[#This Row],[Market Value of Equity]]+Table2[[#This Row],[Market Value of Debt]])</f>
        <v>9.7981987675955604E-2</v>
      </c>
      <c r="W290" s="32">
        <f>(Table2[[#This Row],[Cost of Equity (Daily Beta)]]*Table2[[#This Row],[Weight of Equity]])+(Table2[[#This Row],[Cost of Debt]]*Table2[[#This Row],[Weight of Debt]])</f>
        <v>0.12398613911698003</v>
      </c>
      <c r="X290" s="33">
        <f>(Table2[[#This Row],[Cost of Equity (Weekly Beta)]]*Table2[[#This Row],[Weight of Equity]])+(Table2[[#This Row],[Cost of Debt]]*Table2[[#This Row],[Weight of Debt]])</f>
        <v>0.1266106360460896</v>
      </c>
      <c r="Y290" s="34">
        <f>(Table2[[#This Row],[Cost of Equity (Monthly Beta)]]*Table2[[#This Row],[Weight of Equity]])+(Table2[[#This Row],[Cost of Debt]]*Table2[[#This Row],[Weight of Debt]])</f>
        <v>0.11845599095227081</v>
      </c>
      <c r="Z290" t="b">
        <f>IF(Table2[[#This Row],[Sector]]="Financial Services",TRUE,FALSE)</f>
        <v>0</v>
      </c>
      <c r="AA290" t="b">
        <f>IF(Table2[[#This Row],[Market Capitalisation In(Cr)]]&gt;25000,TRUE,FALSE)</f>
        <v>1</v>
      </c>
    </row>
    <row r="291" spans="2:27" ht="14" customHeight="1">
      <c r="B291" s="37" t="s">
        <v>2846</v>
      </c>
      <c r="C291" s="38" t="str">
        <f>_xlfn.XLOOKUP(B291,stock_analysis[Stock],stock_analysis[Company_Name])</f>
        <v>Rajratan Global Wire Limited</v>
      </c>
      <c r="D291" s="37" t="str">
        <f>_xlfn.XLOOKUP(B291,stock_analysis[Stock],stock_analysis[Sector])</f>
        <v>Basic Materials</v>
      </c>
      <c r="E291" s="37" t="str">
        <f>_xlfn.XLOOKUP($B291,stock_analysis[Stock],stock_analysis[Industry])</f>
        <v>Steel</v>
      </c>
      <c r="F291" s="2">
        <f>_xlfn.XLOOKUP($B291,stock_analysis[Stock],stock_analysis[Market_Cap_Cr])</f>
        <v>2038.7045376000001</v>
      </c>
      <c r="G291" s="3">
        <f>Imputs!$C$2</f>
        <v>6.6699999999999995E-2</v>
      </c>
      <c r="H291" s="3">
        <f>Imputs!$C$3</f>
        <v>5.2299999999999999E-2</v>
      </c>
      <c r="I291" s="2">
        <f>_xlfn.XLOOKUP($B291,stock_analysis[Stock],stock_analysis[Beta_Daily])</f>
        <v>1.2794554302388319</v>
      </c>
      <c r="J291" s="2">
        <f>_xlfn.XLOOKUP($B291,stock_analysis[Stock],stock_analysis[Beta_Weekly])</f>
        <v>1.3283584113885001</v>
      </c>
      <c r="K291" s="2">
        <f>_xlfn.XLOOKUP($B291,stock_analysis[Stock],stock_analysis[Beta_Monthly])</f>
        <v>1.0674545065456955</v>
      </c>
      <c r="L291" s="3">
        <f>G291+H291*I291</f>
        <v>0.13361551900149091</v>
      </c>
      <c r="M291" s="3">
        <f>J291*H291+G291</f>
        <v>0.13617314491561855</v>
      </c>
      <c r="N291" s="3">
        <f>K291*H291+G291</f>
        <v>0.12252787069233986</v>
      </c>
      <c r="O291" s="2">
        <f>_xlfn.XLOOKUP($B291,stock_analysis[Stock],stock_analysis[Interest_Coverage_Ratio])</f>
        <v>3.7461838835640751</v>
      </c>
      <c r="P291" s="3" cm="1">
        <f t="array" ref="P29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291" s="3" t="str" cm="1">
        <f t="array" ref="Q29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291" s="3">
        <f>Table2[[#This Row],[Default Spread]]+Table2[[#This Row],[Risk Free Rate]]</f>
        <v>8.0499999999999988E-2</v>
      </c>
      <c r="S291" s="2">
        <f>_xlfn.XLOOKUP($B291,stock_analysis[Stock],stock_analysis[Market_Cap_Cr])</f>
        <v>2038.7045376000001</v>
      </c>
      <c r="T291" s="2">
        <f>_xlfn.XLOOKUP($B291,stock_analysis[Stock],stock_analysis[Total_Debt_Cr])</f>
        <v>372.57000959999999</v>
      </c>
      <c r="U291" s="3">
        <f>Table2[[#This Row],[Market Value of Equity]]/(Table2[[#This Row],[Market Value of Equity]]+Table2[[#This Row],[Market Value of Debt]])</f>
        <v>0.84548834970591269</v>
      </c>
      <c r="V291" s="3">
        <f>Table2[[#This Row],[Market Value of Debt]]/(Table2[[#This Row],[Market Value of Equity]]+Table2[[#This Row],[Market Value of Debt]])</f>
        <v>0.15451165029408725</v>
      </c>
      <c r="W291" s="32">
        <f>(Table2[[#This Row],[Cost of Equity (Daily Beta)]]*Table2[[#This Row],[Weight of Equity]])+(Table2[[#This Row],[Cost of Debt]]*Table2[[#This Row],[Weight of Debt]])</f>
        <v>0.12540855250434357</v>
      </c>
      <c r="X291" s="33">
        <f>(Table2[[#This Row],[Cost of Equity (Weekly Beta)]]*Table2[[#This Row],[Weight of Equity]])+(Table2[[#This Row],[Cost of Debt]]*Table2[[#This Row],[Weight of Debt]])</f>
        <v>0.12757099541764444</v>
      </c>
      <c r="Y291" s="34">
        <f>(Table2[[#This Row],[Cost of Equity (Monthly Beta)]]*Table2[[#This Row],[Weight of Equity]])+(Table2[[#This Row],[Cost of Debt]]*Table2[[#This Row],[Weight of Debt]])</f>
        <v>0.11603407503331992</v>
      </c>
      <c r="Z291" t="b">
        <f>IF(Table2[[#This Row],[Sector]]="Financial Services",TRUE,FALSE)</f>
        <v>0</v>
      </c>
      <c r="AA291" t="b">
        <f>IF(Table2[[#This Row],[Market Capitalisation In(Cr)]]&gt;25000,TRUE,FALSE)</f>
        <v>0</v>
      </c>
    </row>
    <row r="292" spans="2:27" ht="14" customHeight="1">
      <c r="B292" s="37" t="s">
        <v>2354</v>
      </c>
      <c r="C292" s="38" t="str">
        <f>_xlfn.XLOOKUP(B292,stock_analysis[Stock],stock_analysis[Company_Name])</f>
        <v>Mukand Limited</v>
      </c>
      <c r="D292" s="37" t="str">
        <f>_xlfn.XLOOKUP(B292,stock_analysis[Stock],stock_analysis[Sector])</f>
        <v>Basic Materials</v>
      </c>
      <c r="E292" s="37" t="str">
        <f>_xlfn.XLOOKUP($B292,stock_analysis[Stock],stock_analysis[Industry])</f>
        <v>Steel</v>
      </c>
      <c r="F292" s="2">
        <f>_xlfn.XLOOKUP($B292,stock_analysis[Stock],stock_analysis[Market_Cap_Cr])</f>
        <v>1793.6248832000001</v>
      </c>
      <c r="G292" s="3">
        <f>Imputs!$C$2</f>
        <v>6.6699999999999995E-2</v>
      </c>
      <c r="H292" s="3">
        <f>Imputs!$C$3</f>
        <v>5.2299999999999999E-2</v>
      </c>
      <c r="I292" s="2">
        <f>_xlfn.XLOOKUP($B292,stock_analysis[Stock],stock_analysis[Beta_Daily])</f>
        <v>1.2816936359056064</v>
      </c>
      <c r="J292" s="2">
        <f>_xlfn.XLOOKUP($B292,stock_analysis[Stock],stock_analysis[Beta_Weekly])</f>
        <v>1.891389304766979</v>
      </c>
      <c r="K292" s="2">
        <f>_xlfn.XLOOKUP($B292,stock_analysis[Stock],stock_analysis[Beta_Monthly])</f>
        <v>1.2385956045031157</v>
      </c>
      <c r="L292" s="3">
        <f>G292+H292*I292</f>
        <v>0.13373257715786321</v>
      </c>
      <c r="M292" s="3">
        <f>J292*H292+G292</f>
        <v>0.16561966063931299</v>
      </c>
      <c r="N292" s="3">
        <f>K292*H292+G292</f>
        <v>0.13147855011551296</v>
      </c>
      <c r="O292" s="2">
        <f>_xlfn.XLOOKUP($B292,stock_analysis[Stock],stock_analysis[Interest_Coverage_Ratio])</f>
        <v>1.9147850293844728</v>
      </c>
      <c r="P292" s="3" cm="1">
        <f t="array" ref="P29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292" s="3" t="str" cm="1">
        <f t="array" ref="Q29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292" s="3">
        <f>Table2[[#This Row],[Default Spread]]+Table2[[#This Row],[Risk Free Rate]]</f>
        <v>0.1176</v>
      </c>
      <c r="S292" s="2">
        <f>_xlfn.XLOOKUP($B292,stock_analysis[Stock],stock_analysis[Market_Cap_Cr])</f>
        <v>1793.6248832000001</v>
      </c>
      <c r="T292" s="2">
        <f>_xlfn.XLOOKUP($B292,stock_analysis[Stock],stock_analysis[Total_Debt_Cr])</f>
        <v>1811.1100928000001</v>
      </c>
      <c r="U292" s="3">
        <f>Table2[[#This Row],[Market Value of Equity]]/(Table2[[#This Row],[Market Value of Equity]]+Table2[[#This Row],[Market Value of Debt]])</f>
        <v>0.49757468860867515</v>
      </c>
      <c r="V292" s="3">
        <f>Table2[[#This Row],[Market Value of Debt]]/(Table2[[#This Row],[Market Value of Equity]]+Table2[[#This Row],[Market Value of Debt]])</f>
        <v>0.50242531139132485</v>
      </c>
      <c r="W292" s="32">
        <f>(Table2[[#This Row],[Cost of Equity (Daily Beta)]]*Table2[[#This Row],[Weight of Equity]])+(Table2[[#This Row],[Cost of Debt]]*Table2[[#This Row],[Weight of Debt]])</f>
        <v>0.1256271620557792</v>
      </c>
      <c r="X292" s="33">
        <f>(Table2[[#This Row],[Cost of Equity (Weekly Beta)]]*Table2[[#This Row],[Weight of Equity]])+(Table2[[#This Row],[Cost of Debt]]*Table2[[#This Row],[Weight of Debt]])</f>
        <v>0.14149336768970042</v>
      </c>
      <c r="Y292" s="34">
        <f>(Table2[[#This Row],[Cost of Equity (Monthly Beta)]]*Table2[[#This Row],[Weight of Equity]])+(Table2[[#This Row],[Cost of Debt]]*Table2[[#This Row],[Weight of Debt]])</f>
        <v>0.12450561525206624</v>
      </c>
      <c r="Z292" t="b">
        <f>IF(Table2[[#This Row],[Sector]]="Financial Services",TRUE,FALSE)</f>
        <v>0</v>
      </c>
      <c r="AA292" t="b">
        <f>IF(Table2[[#This Row],[Market Capitalisation In(Cr)]]&gt;25000,TRUE,FALSE)</f>
        <v>0</v>
      </c>
    </row>
    <row r="293" spans="2:27" ht="14" customHeight="1">
      <c r="B293" s="37" t="s">
        <v>3884</v>
      </c>
      <c r="C293" s="38" t="str">
        <f>_xlfn.XLOOKUP(B293,stock_analysis[Stock],stock_analysis[Company_Name])</f>
        <v>Welspun Corp Limited</v>
      </c>
      <c r="D293" s="37" t="str">
        <f>_xlfn.XLOOKUP(B293,stock_analysis[Stock],stock_analysis[Sector])</f>
        <v>Basic Materials</v>
      </c>
      <c r="E293" s="37" t="str">
        <f>_xlfn.XLOOKUP($B293,stock_analysis[Stock],stock_analysis[Industry])</f>
        <v>Steel</v>
      </c>
      <c r="F293" s="2">
        <f>_xlfn.XLOOKUP($B293,stock_analysis[Stock],stock_analysis[Market_Cap_Cr])</f>
        <v>21680.4196352</v>
      </c>
      <c r="G293" s="3">
        <f>Imputs!$C$2</f>
        <v>6.6699999999999995E-2</v>
      </c>
      <c r="H293" s="3">
        <f>Imputs!$C$3</f>
        <v>5.2299999999999999E-2</v>
      </c>
      <c r="I293" s="2">
        <f>_xlfn.XLOOKUP($B293,stock_analysis[Stock],stock_analysis[Beta_Daily])</f>
        <v>1.1997775532237898</v>
      </c>
      <c r="J293" s="2">
        <f>_xlfn.XLOOKUP($B293,stock_analysis[Stock],stock_analysis[Beta_Weekly])</f>
        <v>1.5675234955808717</v>
      </c>
      <c r="K293" s="2">
        <f>_xlfn.XLOOKUP($B293,stock_analysis[Stock],stock_analysis[Beta_Monthly])</f>
        <v>0.61222382198640657</v>
      </c>
      <c r="L293" s="3">
        <f>G293+H293*I293</f>
        <v>0.12944836603360421</v>
      </c>
      <c r="M293" s="3">
        <f>J293*H293+G293</f>
        <v>0.14868147881887958</v>
      </c>
      <c r="N293" s="3">
        <f>K293*H293+G293</f>
        <v>9.8719305889889059E-2</v>
      </c>
      <c r="O293" s="2">
        <f>_xlfn.XLOOKUP($B293,stock_analysis[Stock],stock_analysis[Interest_Coverage_Ratio])</f>
        <v>8.2731599086787355</v>
      </c>
      <c r="P293" s="3" cm="1">
        <f t="array" ref="P29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293" s="3" t="str" cm="1">
        <f t="array" ref="Q29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293" s="3">
        <f>Table2[[#This Row],[Default Spread]]+Table2[[#This Row],[Risk Free Rate]]</f>
        <v>7.3700000000000002E-2</v>
      </c>
      <c r="S293" s="2">
        <f>_xlfn.XLOOKUP($B293,stock_analysis[Stock],stock_analysis[Market_Cap_Cr])</f>
        <v>21680.4196352</v>
      </c>
      <c r="T293" s="2">
        <f>_xlfn.XLOOKUP($B293,stock_analysis[Stock],stock_analysis[Total_Debt_Cr])</f>
        <v>1545.3200383999999</v>
      </c>
      <c r="U293" s="3">
        <f>Table2[[#This Row],[Market Value of Equity]]/(Table2[[#This Row],[Market Value of Equity]]+Table2[[#This Row],[Market Value of Debt]])</f>
        <v>0.93346519593705257</v>
      </c>
      <c r="V293" s="3">
        <f>Table2[[#This Row],[Market Value of Debt]]/(Table2[[#This Row],[Market Value of Equity]]+Table2[[#This Row],[Market Value of Debt]])</f>
        <v>6.65348040629474E-2</v>
      </c>
      <c r="W293" s="32">
        <f>(Table2[[#This Row],[Cost of Equity (Daily Beta)]]*Table2[[#This Row],[Weight of Equity]])+(Table2[[#This Row],[Cost of Debt]]*Table2[[#This Row],[Weight of Debt]])</f>
        <v>0.12573915942272887</v>
      </c>
      <c r="X293" s="33">
        <f>(Table2[[#This Row],[Cost of Equity (Weekly Beta)]]*Table2[[#This Row],[Weight of Equity]])+(Table2[[#This Row],[Cost of Debt]]*Table2[[#This Row],[Weight of Debt]])</f>
        <v>0.14369260081731539</v>
      </c>
      <c r="Y293" s="34">
        <f>(Table2[[#This Row],[Cost of Equity (Monthly Beta)]]*Table2[[#This Row],[Weight of Equity]])+(Table2[[#This Row],[Cost of Debt]]*Table2[[#This Row],[Weight of Debt]])</f>
        <v>9.705465127471434E-2</v>
      </c>
      <c r="Z293" t="b">
        <f>IF(Table2[[#This Row],[Sector]]="Financial Services",TRUE,FALSE)</f>
        <v>0</v>
      </c>
      <c r="AA293" t="b">
        <f>IF(Table2[[#This Row],[Market Capitalisation In(Cr)]]&gt;25000,TRUE,FALSE)</f>
        <v>0</v>
      </c>
    </row>
    <row r="294" spans="2:27" ht="14" customHeight="1">
      <c r="B294" s="37" t="s">
        <v>2860</v>
      </c>
      <c r="C294" s="38" t="str">
        <f>_xlfn.XLOOKUP(B294,stock_analysis[Stock],stock_analysis[Company_Name])</f>
        <v>Rama Steel Tubes Limited</v>
      </c>
      <c r="D294" s="37" t="str">
        <f>_xlfn.XLOOKUP(B294,stock_analysis[Stock],stock_analysis[Sector])</f>
        <v>Basic Materials</v>
      </c>
      <c r="E294" s="37" t="str">
        <f>_xlfn.XLOOKUP($B294,stock_analysis[Stock],stock_analysis[Industry])</f>
        <v>Steel</v>
      </c>
      <c r="F294" s="2">
        <f>_xlfn.XLOOKUP($B294,stock_analysis[Stock],stock_analysis[Market_Cap_Cr])</f>
        <v>1055.2464384</v>
      </c>
      <c r="G294" s="3">
        <f>Imputs!$C$2</f>
        <v>6.6699999999999995E-2</v>
      </c>
      <c r="H294" s="3">
        <f>Imputs!$C$3</f>
        <v>5.2299999999999999E-2</v>
      </c>
      <c r="I294" s="2">
        <f>_xlfn.XLOOKUP($B294,stock_analysis[Stock],stock_analysis[Beta_Daily])</f>
        <v>1.2450165099501438</v>
      </c>
      <c r="J294" s="2">
        <f>_xlfn.XLOOKUP($B294,stock_analysis[Stock],stock_analysis[Beta_Weekly])</f>
        <v>1.195417215792616</v>
      </c>
      <c r="K294" s="2">
        <f>_xlfn.XLOOKUP($B294,stock_analysis[Stock],stock_analysis[Beta_Monthly])</f>
        <v>1.64895694122732</v>
      </c>
      <c r="L294" s="3">
        <f>G294+H294*I294</f>
        <v>0.13181436347039252</v>
      </c>
      <c r="M294" s="3">
        <f>J294*H294+G294</f>
        <v>0.12922032038595382</v>
      </c>
      <c r="N294" s="3">
        <f>K294*H294+G294</f>
        <v>0.15294044802618884</v>
      </c>
      <c r="O294" s="2">
        <f>_xlfn.XLOOKUP($B294,stock_analysis[Stock],stock_analysis[Interest_Coverage_Ratio])</f>
        <v>3.6139255985000136</v>
      </c>
      <c r="P294" s="3" cm="1">
        <f t="array" ref="P29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294" s="3" t="str" cm="1">
        <f t="array" ref="Q29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294" s="3">
        <f>Table2[[#This Row],[Default Spread]]+Table2[[#This Row],[Risk Free Rate]]</f>
        <v>8.0499999999999988E-2</v>
      </c>
      <c r="S294" s="2">
        <f>_xlfn.XLOOKUP($B294,stock_analysis[Stock],stock_analysis[Market_Cap_Cr])</f>
        <v>1055.2464384</v>
      </c>
      <c r="T294" s="2">
        <f>_xlfn.XLOOKUP($B294,stock_analysis[Stock],stock_analysis[Total_Debt_Cr])</f>
        <v>125.5249024</v>
      </c>
      <c r="U294" s="3">
        <f>Table2[[#This Row],[Market Value of Equity]]/(Table2[[#This Row],[Market Value of Equity]]+Table2[[#This Row],[Market Value of Debt]])</f>
        <v>0.89369245503964045</v>
      </c>
      <c r="V294" s="3">
        <f>Table2[[#This Row],[Market Value of Debt]]/(Table2[[#This Row],[Market Value of Equity]]+Table2[[#This Row],[Market Value of Debt]])</f>
        <v>0.10630754496035953</v>
      </c>
      <c r="W294" s="32">
        <f>(Table2[[#This Row],[Cost of Equity (Daily Beta)]]*Table2[[#This Row],[Weight of Equity]])+(Table2[[#This Row],[Cost of Debt]]*Table2[[#This Row],[Weight of Debt]])</f>
        <v>0.12635925946865154</v>
      </c>
      <c r="X294" s="33">
        <f>(Table2[[#This Row],[Cost of Equity (Weekly Beta)]]*Table2[[#This Row],[Weight of Equity]])+(Table2[[#This Row],[Cost of Debt]]*Table2[[#This Row],[Weight of Debt]])</f>
        <v>0.12404098273604092</v>
      </c>
      <c r="Y294" s="34">
        <f>(Table2[[#This Row],[Cost of Equity (Monthly Beta)]]*Table2[[#This Row],[Weight of Equity]])+(Table2[[#This Row],[Cost of Debt]]*Table2[[#This Row],[Weight of Debt]])</f>
        <v>0.14523948184069618</v>
      </c>
      <c r="Z294" t="b">
        <f>IF(Table2[[#This Row],[Sector]]="Financial Services",TRUE,FALSE)</f>
        <v>0</v>
      </c>
      <c r="AA294" t="b">
        <f>IF(Table2[[#This Row],[Market Capitalisation In(Cr)]]&gt;25000,TRUE,FALSE)</f>
        <v>0</v>
      </c>
    </row>
    <row r="295" spans="2:27" ht="14" customHeight="1">
      <c r="B295" s="37" t="s">
        <v>2144</v>
      </c>
      <c r="C295" s="38" t="str">
        <f>_xlfn.XLOOKUP(B295,stock_analysis[Stock],stock_analysis[Company_Name])</f>
        <v>Maharashtra Seamless Limited</v>
      </c>
      <c r="D295" s="37" t="str">
        <f>_xlfn.XLOOKUP(B295,stock_analysis[Stock],stock_analysis[Sector])</f>
        <v>Basic Materials</v>
      </c>
      <c r="E295" s="37" t="str">
        <f>_xlfn.XLOOKUP($B295,stock_analysis[Stock],stock_analysis[Industry])</f>
        <v>Steel</v>
      </c>
      <c r="F295" s="2">
        <f>_xlfn.XLOOKUP($B295,stock_analysis[Stock],stock_analysis[Market_Cap_Cr])</f>
        <v>7386.0390912000003</v>
      </c>
      <c r="G295" s="3">
        <f>Imputs!$C$2</f>
        <v>6.6699999999999995E-2</v>
      </c>
      <c r="H295" s="3">
        <f>Imputs!$C$3</f>
        <v>5.2299999999999999E-2</v>
      </c>
      <c r="I295" s="2">
        <f>_xlfn.XLOOKUP($B295,stock_analysis[Stock],stock_analysis[Beta_Daily])</f>
        <v>1.1440708894596308</v>
      </c>
      <c r="J295" s="2">
        <f>_xlfn.XLOOKUP($B295,stock_analysis[Stock],stock_analysis[Beta_Weekly])</f>
        <v>1.4424781730346805</v>
      </c>
      <c r="K295" s="2">
        <f>_xlfn.XLOOKUP($B295,stock_analysis[Stock],stock_analysis[Beta_Monthly])</f>
        <v>0.74570533226945968</v>
      </c>
      <c r="L295" s="3">
        <f>G295+H295*I295</f>
        <v>0.12653490751873869</v>
      </c>
      <c r="M295" s="3">
        <f>J295*H295+G295</f>
        <v>0.1421416084497138</v>
      </c>
      <c r="N295" s="3">
        <f>K295*H295+G295</f>
        <v>0.10570038887769273</v>
      </c>
      <c r="O295" s="2">
        <f>_xlfn.XLOOKUP($B295,stock_analysis[Stock],stock_analysis[Interest_Coverage_Ratio])</f>
        <v>2327.0697674418607</v>
      </c>
      <c r="P295" s="3" cm="1">
        <f t="array" ref="P29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295" s="3" t="str" cm="1">
        <f t="array" ref="Q29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295" s="3">
        <f>Table2[[#This Row],[Default Spread]]+Table2[[#This Row],[Risk Free Rate]]</f>
        <v>7.0699999999999999E-2</v>
      </c>
      <c r="S295" s="2">
        <f>_xlfn.XLOOKUP($B295,stock_analysis[Stock],stock_analysis[Market_Cap_Cr])</f>
        <v>7386.0390912000003</v>
      </c>
      <c r="T295" s="2">
        <f>_xlfn.XLOOKUP($B295,stock_analysis[Stock],stock_analysis[Total_Debt_Cr])</f>
        <v>9.9</v>
      </c>
      <c r="U295" s="3">
        <f>Table2[[#This Row],[Market Value of Equity]]/(Table2[[#This Row],[Market Value of Equity]]+Table2[[#This Row],[Market Value of Debt]])</f>
        <v>0.99866142759182819</v>
      </c>
      <c r="V295" s="3">
        <f>Table2[[#This Row],[Market Value of Debt]]/(Table2[[#This Row],[Market Value of Equity]]+Table2[[#This Row],[Market Value of Debt]])</f>
        <v>1.3385724081718625E-3</v>
      </c>
      <c r="W295" s="32">
        <f>(Table2[[#This Row],[Cost of Equity (Daily Beta)]]*Table2[[#This Row],[Weight of Equity]])+(Table2[[#This Row],[Cost of Debt]]*Table2[[#This Row],[Weight of Debt]])</f>
        <v>0.1264601684521213</v>
      </c>
      <c r="X295" s="33">
        <f>(Table2[[#This Row],[Cost of Equity (Weekly Beta)]]*Table2[[#This Row],[Weight of Equity]])+(Table2[[#This Row],[Cost of Debt]]*Table2[[#This Row],[Weight of Debt]])</f>
        <v>0.14204597868384761</v>
      </c>
      <c r="Y295" s="34">
        <f>(Table2[[#This Row],[Cost of Equity (Monthly Beta)]]*Table2[[#This Row],[Weight of Equity]])+(Table2[[#This Row],[Cost of Debt]]*Table2[[#This Row],[Weight of Debt]])</f>
        <v>0.10565353832286577</v>
      </c>
      <c r="Z295" t="b">
        <f>IF(Table2[[#This Row],[Sector]]="Financial Services",TRUE,FALSE)</f>
        <v>0</v>
      </c>
      <c r="AA295" t="b">
        <f>IF(Table2[[#This Row],[Market Capitalisation In(Cr)]]&gt;25000,TRUE,FALSE)</f>
        <v>0</v>
      </c>
    </row>
    <row r="296" spans="2:27" ht="14" customHeight="1">
      <c r="B296" s="37" t="s">
        <v>1840</v>
      </c>
      <c r="C296" s="38" t="str">
        <f>_xlfn.XLOOKUP(B296,stock_analysis[Stock],stock_analysis[Company_Name])</f>
        <v>JSW Steel Limited</v>
      </c>
      <c r="D296" s="37" t="str">
        <f>_xlfn.XLOOKUP(B296,stock_analysis[Stock],stock_analysis[Sector])</f>
        <v>Basic Materials</v>
      </c>
      <c r="E296" s="37" t="str">
        <f>_xlfn.XLOOKUP($B296,stock_analysis[Stock],stock_analysis[Industry])</f>
        <v>Steel</v>
      </c>
      <c r="F296" s="2">
        <f>_xlfn.XLOOKUP($B296,stock_analysis[Stock],stock_analysis[Market_Cap_Cr])</f>
        <v>301498.00099839998</v>
      </c>
      <c r="G296" s="3">
        <f>Imputs!$C$2</f>
        <v>6.6699999999999995E-2</v>
      </c>
      <c r="H296" s="3">
        <f>Imputs!$C$3</f>
        <v>5.2299999999999999E-2</v>
      </c>
      <c r="I296" s="2">
        <f>_xlfn.XLOOKUP($B296,stock_analysis[Stock],stock_analysis[Beta_Daily])</f>
        <v>1.334398079885583</v>
      </c>
      <c r="J296" s="2">
        <f>_xlfn.XLOOKUP($B296,stock_analysis[Stock],stock_analysis[Beta_Weekly])</f>
        <v>0.98183382976713984</v>
      </c>
      <c r="K296" s="2">
        <f>_xlfn.XLOOKUP($B296,stock_analysis[Stock],stock_analysis[Beta_Monthly])</f>
        <v>0.96021249496160155</v>
      </c>
      <c r="L296" s="3">
        <f>G296+H296*I296</f>
        <v>0.13648901957801599</v>
      </c>
      <c r="M296" s="3">
        <f>J296*H296+G296</f>
        <v>0.11804990929682141</v>
      </c>
      <c r="N296" s="3">
        <f>K296*H296+G296</f>
        <v>0.11691911348649175</v>
      </c>
      <c r="O296" s="2">
        <f>_xlfn.XLOOKUP($B296,stock_analysis[Stock],stock_analysis[Interest_Coverage_Ratio])</f>
        <v>1.645682309551062</v>
      </c>
      <c r="P296" s="3" cm="1">
        <f t="array" ref="P29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296" s="3" t="str" cm="1">
        <f t="array" ref="Q29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296" s="3">
        <f>Table2[[#This Row],[Default Spread]]+Table2[[#This Row],[Risk Free Rate]]</f>
        <v>9.8799999999999999E-2</v>
      </c>
      <c r="S296" s="2">
        <f>_xlfn.XLOOKUP($B296,stock_analysis[Stock],stock_analysis[Market_Cap_Cr])</f>
        <v>301498.00099839998</v>
      </c>
      <c r="T296" s="2">
        <f>_xlfn.XLOOKUP($B296,stock_analysis[Stock],stock_analysis[Total_Debt_Cr])</f>
        <v>101107.0009344</v>
      </c>
      <c r="U296" s="3">
        <f>Table2[[#This Row],[Market Value of Equity]]/(Table2[[#This Row],[Market Value of Equity]]+Table2[[#This Row],[Market Value of Debt]])</f>
        <v>0.74886799605317356</v>
      </c>
      <c r="V296" s="3">
        <f>Table2[[#This Row],[Market Value of Debt]]/(Table2[[#This Row],[Market Value of Equity]]+Table2[[#This Row],[Market Value of Debt]])</f>
        <v>0.25113200394682644</v>
      </c>
      <c r="W296" s="32">
        <f>(Table2[[#This Row],[Cost of Equity (Daily Beta)]]*Table2[[#This Row],[Weight of Equity]])+(Table2[[#This Row],[Cost of Debt]]*Table2[[#This Row],[Weight of Debt]])</f>
        <v>0.12702410056459765</v>
      </c>
      <c r="X296" s="33">
        <f>(Table2[[#This Row],[Cost of Equity (Weekly Beta)]]*Table2[[#This Row],[Weight of Equity]])+(Table2[[#This Row],[Cost of Debt]]*Table2[[#This Row],[Weight of Debt]])</f>
        <v>0.113215640999316</v>
      </c>
      <c r="Y296" s="34">
        <f>(Table2[[#This Row],[Cost of Equity (Monthly Beta)]]*Table2[[#This Row],[Weight of Equity]])+(Table2[[#This Row],[Cost of Debt]]*Table2[[#This Row],[Weight of Debt]])</f>
        <v>0.11236882420688912</v>
      </c>
      <c r="Z296" t="b">
        <f>IF(Table2[[#This Row],[Sector]]="Financial Services",TRUE,FALSE)</f>
        <v>0</v>
      </c>
      <c r="AA296" t="b">
        <f>IF(Table2[[#This Row],[Market Capitalisation In(Cr)]]&gt;25000,TRUE,FALSE)</f>
        <v>1</v>
      </c>
    </row>
    <row r="297" spans="2:27" ht="14" customHeight="1">
      <c r="B297" s="37" t="s">
        <v>3510</v>
      </c>
      <c r="C297" s="38" t="str">
        <f>_xlfn.XLOOKUP(B297,stock_analysis[Stock],stock_analysis[Company_Name])</f>
        <v>Tata Steel Limited</v>
      </c>
      <c r="D297" s="37" t="str">
        <f>_xlfn.XLOOKUP(B297,stock_analysis[Stock],stock_analysis[Sector])</f>
        <v>Basic Materials</v>
      </c>
      <c r="E297" s="37" t="str">
        <f>_xlfn.XLOOKUP($B297,stock_analysis[Stock],stock_analysis[Industry])</f>
        <v>Steel</v>
      </c>
      <c r="F297" s="2">
        <f>_xlfn.XLOOKUP($B297,stock_analysis[Stock],stock_analysis[Market_Cap_Cr])</f>
        <v>250472.11704320001</v>
      </c>
      <c r="G297" s="3">
        <f>Imputs!$C$2</f>
        <v>6.6699999999999995E-2</v>
      </c>
      <c r="H297" s="3">
        <f>Imputs!$C$3</f>
        <v>5.2299999999999999E-2</v>
      </c>
      <c r="I297" s="2">
        <f>_xlfn.XLOOKUP($B297,stock_analysis[Stock],stock_analysis[Beta_Daily])</f>
        <v>1.4669028789500431</v>
      </c>
      <c r="J297" s="2">
        <f>_xlfn.XLOOKUP($B297,stock_analysis[Stock],stock_analysis[Beta_Weekly])</f>
        <v>1.3556047681477712</v>
      </c>
      <c r="K297" s="2">
        <f>_xlfn.XLOOKUP($B297,stock_analysis[Stock],stock_analysis[Beta_Monthly])</f>
        <v>1.2355365570244108</v>
      </c>
      <c r="L297" s="3">
        <f>G297+H297*I297</f>
        <v>0.14341902056908723</v>
      </c>
      <c r="M297" s="3">
        <f>J297*H297+G297</f>
        <v>0.13759812937412841</v>
      </c>
      <c r="N297" s="3">
        <f>K297*H297+G297</f>
        <v>0.13131856193237668</v>
      </c>
      <c r="O297" s="2">
        <f>_xlfn.XLOOKUP($B297,stock_analysis[Stock],stock_analysis[Interest_Coverage_Ratio])</f>
        <v>2.146019248189948</v>
      </c>
      <c r="P297" s="3" cm="1">
        <f t="array" ref="P29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297" s="3" t="str" cm="1">
        <f t="array" ref="Q29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297" s="3">
        <f>Table2[[#This Row],[Default Spread]]+Table2[[#This Row],[Risk Free Rate]]</f>
        <v>8.5099999999999995E-2</v>
      </c>
      <c r="S297" s="2">
        <f>_xlfn.XLOOKUP($B297,stock_analysis[Stock],stock_analysis[Market_Cap_Cr])</f>
        <v>250472.11704320001</v>
      </c>
      <c r="T297" s="2">
        <f>_xlfn.XLOOKUP($B297,stock_analysis[Stock],stock_analysis[Total_Debt_Cr])</f>
        <v>95643.126988799995</v>
      </c>
      <c r="U297" s="3">
        <f>Table2[[#This Row],[Market Value of Equity]]/(Table2[[#This Row],[Market Value of Equity]]+Table2[[#This Row],[Market Value of Debt]])</f>
        <v>0.72366681722935799</v>
      </c>
      <c r="V297" s="3">
        <f>Table2[[#This Row],[Market Value of Debt]]/(Table2[[#This Row],[Market Value of Equity]]+Table2[[#This Row],[Market Value of Debt]])</f>
        <v>0.27633318277064195</v>
      </c>
      <c r="W297" s="32">
        <f>(Table2[[#This Row],[Cost of Equity (Daily Beta)]]*Table2[[#This Row],[Weight of Equity]])+(Table2[[#This Row],[Cost of Debt]]*Table2[[#This Row],[Weight of Debt]])</f>
        <v>0.1273035399991648</v>
      </c>
      <c r="X297" s="33">
        <f>(Table2[[#This Row],[Cost of Equity (Weekly Beta)]]*Table2[[#This Row],[Weight of Equity]])+(Table2[[#This Row],[Cost of Debt]]*Table2[[#This Row],[Weight of Debt]])</f>
        <v>0.12309115419467057</v>
      </c>
      <c r="Y297" s="34">
        <f>(Table2[[#This Row],[Cost of Equity (Monthly Beta)]]*Table2[[#This Row],[Weight of Equity]])+(Table2[[#This Row],[Cost of Debt]]*Table2[[#This Row],[Weight of Debt]])</f>
        <v>0.11854683961052098</v>
      </c>
      <c r="Z297" t="b">
        <f>IF(Table2[[#This Row],[Sector]]="Financial Services",TRUE,FALSE)</f>
        <v>0</v>
      </c>
      <c r="AA297" t="b">
        <f>IF(Table2[[#This Row],[Market Capitalisation In(Cr)]]&gt;25000,TRUE,FALSE)</f>
        <v>1</v>
      </c>
    </row>
    <row r="298" spans="2:27" ht="14" customHeight="1">
      <c r="B298" s="37" t="s">
        <v>2748</v>
      </c>
      <c r="C298" s="38" t="str">
        <f>_xlfn.XLOOKUP(B298,stock_analysis[Stock],stock_analysis[Company_Name])</f>
        <v>Prakash Industries Limited</v>
      </c>
      <c r="D298" s="37" t="str">
        <f>_xlfn.XLOOKUP(B298,stock_analysis[Stock],stock_analysis[Sector])</f>
        <v>Basic Materials</v>
      </c>
      <c r="E298" s="37" t="str">
        <f>_xlfn.XLOOKUP($B298,stock_analysis[Stock],stock_analysis[Industry])</f>
        <v>Steel</v>
      </c>
      <c r="F298" s="2">
        <f>_xlfn.XLOOKUP($B298,stock_analysis[Stock],stock_analysis[Market_Cap_Cr])</f>
        <v>2229.4759423999999</v>
      </c>
      <c r="G298" s="3">
        <f>Imputs!$C$2</f>
        <v>6.6699999999999995E-2</v>
      </c>
      <c r="H298" s="3">
        <f>Imputs!$C$3</f>
        <v>5.2299999999999999E-2</v>
      </c>
      <c r="I298" s="2">
        <f>_xlfn.XLOOKUP($B298,stock_analysis[Stock],stock_analysis[Beta_Daily])</f>
        <v>1.3316402175658868</v>
      </c>
      <c r="J298" s="2">
        <f>_xlfn.XLOOKUP($B298,stock_analysis[Stock],stock_analysis[Beta_Weekly])</f>
        <v>1.3920086122763582</v>
      </c>
      <c r="K298" s="2">
        <f>_xlfn.XLOOKUP($B298,stock_analysis[Stock],stock_analysis[Beta_Monthly])</f>
        <v>0.79971918717701851</v>
      </c>
      <c r="L298" s="3">
        <f>G298+H298*I298</f>
        <v>0.13634478337869588</v>
      </c>
      <c r="M298" s="3">
        <f>J298*H298+G298</f>
        <v>0.13950205042205355</v>
      </c>
      <c r="N298" s="3">
        <f>K298*H298+G298</f>
        <v>0.10852531348935807</v>
      </c>
      <c r="O298" s="2">
        <f>_xlfn.XLOOKUP($B298,stock_analysis[Stock],stock_analysis[Interest_Coverage_Ratio])</f>
        <v>9.0440677966101699</v>
      </c>
      <c r="P298" s="3" cm="1">
        <f t="array" ref="P29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298" s="3" t="str" cm="1">
        <f t="array" ref="Q29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298" s="3">
        <f>Table2[[#This Row],[Default Spread]]+Table2[[#This Row],[Risk Free Rate]]</f>
        <v>7.3700000000000002E-2</v>
      </c>
      <c r="S298" s="2">
        <f>_xlfn.XLOOKUP($B298,stock_analysis[Stock],stock_analysis[Market_Cap_Cr])</f>
        <v>2229.4759423999999</v>
      </c>
      <c r="T298" s="2">
        <f>_xlfn.XLOOKUP($B298,stock_analysis[Stock],stock_analysis[Total_Debt_Cr])</f>
        <v>341.88001279999997</v>
      </c>
      <c r="U298" s="3">
        <f>Table2[[#This Row],[Market Value of Equity]]/(Table2[[#This Row],[Market Value of Equity]]+Table2[[#This Row],[Market Value of Debt]])</f>
        <v>0.86704290702785702</v>
      </c>
      <c r="V298" s="3">
        <f>Table2[[#This Row],[Market Value of Debt]]/(Table2[[#This Row],[Market Value of Equity]]+Table2[[#This Row],[Market Value of Debt]])</f>
        <v>0.132957092972143</v>
      </c>
      <c r="W298" s="32">
        <f>(Table2[[#This Row],[Cost of Equity (Daily Beta)]]*Table2[[#This Row],[Weight of Equity]])+(Table2[[#This Row],[Cost of Debt]]*Table2[[#This Row],[Weight of Debt]])</f>
        <v>0.12801571509079485</v>
      </c>
      <c r="X298" s="33">
        <f>(Table2[[#This Row],[Cost of Equity (Weekly Beta)]]*Table2[[#This Row],[Weight of Equity]])+(Table2[[#This Row],[Cost of Debt]]*Table2[[#This Row],[Weight of Debt]])</f>
        <v>0.13075320108633093</v>
      </c>
      <c r="Y298" s="34">
        <f>(Table2[[#This Row],[Cost of Equity (Monthly Beta)]]*Table2[[#This Row],[Weight of Equity]])+(Table2[[#This Row],[Cost of Debt]]*Table2[[#This Row],[Weight of Debt]])</f>
        <v>0.10389504104596947</v>
      </c>
      <c r="Z298" t="b">
        <f>IF(Table2[[#This Row],[Sector]]="Financial Services",TRUE,FALSE)</f>
        <v>0</v>
      </c>
      <c r="AA298" t="b">
        <f>IF(Table2[[#This Row],[Market Capitalisation In(Cr)]]&gt;25000,TRUE,FALSE)</f>
        <v>0</v>
      </c>
    </row>
    <row r="299" spans="2:27" ht="14" customHeight="1">
      <c r="B299" s="37" t="s">
        <v>3050</v>
      </c>
      <c r="C299" s="38" t="str">
        <f>_xlfn.XLOOKUP(B299,stock_analysis[Stock],stock_analysis[Company_Name])</f>
        <v>Salasar Techno Engineering Limited</v>
      </c>
      <c r="D299" s="37" t="str">
        <f>_xlfn.XLOOKUP(B299,stock_analysis[Stock],stock_analysis[Sector])</f>
        <v>Basic Materials</v>
      </c>
      <c r="E299" s="37" t="str">
        <f>_xlfn.XLOOKUP($B299,stock_analysis[Stock],stock_analysis[Industry])</f>
        <v>Steel</v>
      </c>
      <c r="F299" s="2">
        <f>_xlfn.XLOOKUP($B299,stock_analysis[Stock],stock_analysis[Market_Cap_Cr])</f>
        <v>1300.1978879999999</v>
      </c>
      <c r="G299" s="3">
        <f>Imputs!$C$2</f>
        <v>6.6699999999999995E-2</v>
      </c>
      <c r="H299" s="3">
        <f>Imputs!$C$3</f>
        <v>5.2299999999999999E-2</v>
      </c>
      <c r="I299" s="2">
        <f>_xlfn.XLOOKUP($B299,stock_analysis[Stock],stock_analysis[Beta_Daily])</f>
        <v>1.2868210832690363</v>
      </c>
      <c r="J299" s="2">
        <f>_xlfn.XLOOKUP($B299,stock_analysis[Stock],stock_analysis[Beta_Weekly])</f>
        <v>1.3690443768242604</v>
      </c>
      <c r="K299" s="2">
        <f>_xlfn.XLOOKUP($B299,stock_analysis[Stock],stock_analysis[Beta_Monthly])</f>
        <v>0.59084344063723349</v>
      </c>
      <c r="L299" s="3">
        <f>G299+H299*I299</f>
        <v>0.13400074265497058</v>
      </c>
      <c r="M299" s="3">
        <f>J299*H299+G299</f>
        <v>0.1383010209079088</v>
      </c>
      <c r="N299" s="3">
        <f>K299*H299+G299</f>
        <v>9.7601111945327307E-2</v>
      </c>
      <c r="O299" s="2">
        <f>_xlfn.XLOOKUP($B299,stock_analysis[Stock],stock_analysis[Interest_Coverage_Ratio])</f>
        <v>1.8870860096571616</v>
      </c>
      <c r="P299" s="3" cm="1">
        <f t="array" ref="P29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299" s="3" t="str" cm="1">
        <f t="array" ref="Q29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299" s="3">
        <f>Table2[[#This Row],[Default Spread]]+Table2[[#This Row],[Risk Free Rate]]</f>
        <v>0.1176</v>
      </c>
      <c r="S299" s="2">
        <f>_xlfn.XLOOKUP($B299,stock_analysis[Stock],stock_analysis[Market_Cap_Cr])</f>
        <v>1300.1978879999999</v>
      </c>
      <c r="T299" s="2">
        <f>_xlfn.XLOOKUP($B299,stock_analysis[Stock],stock_analysis[Total_Debt_Cr])</f>
        <v>349.57811199999998</v>
      </c>
      <c r="U299" s="3">
        <f>Table2[[#This Row],[Market Value of Equity]]/(Table2[[#This Row],[Market Value of Equity]]+Table2[[#This Row],[Market Value of Debt]])</f>
        <v>0.78810571132080964</v>
      </c>
      <c r="V299" s="3">
        <f>Table2[[#This Row],[Market Value of Debt]]/(Table2[[#This Row],[Market Value of Equity]]+Table2[[#This Row],[Market Value of Debt]])</f>
        <v>0.21189428867919038</v>
      </c>
      <c r="W299" s="32">
        <f>(Table2[[#This Row],[Cost of Equity (Daily Beta)]]*Table2[[#This Row],[Weight of Equity]])+(Table2[[#This Row],[Cost of Debt]]*Table2[[#This Row],[Weight of Debt]])</f>
        <v>0.13052551895628514</v>
      </c>
      <c r="X299" s="33">
        <f>(Table2[[#This Row],[Cost of Equity (Weekly Beta)]]*Table2[[#This Row],[Weight of Equity]])+(Table2[[#This Row],[Cost of Debt]]*Table2[[#This Row],[Weight of Debt]])</f>
        <v>0.13391459280769441</v>
      </c>
      <c r="Y299" s="34">
        <f>(Table2[[#This Row],[Cost of Equity (Monthly Beta)]]*Table2[[#This Row],[Weight of Equity]])+(Table2[[#This Row],[Cost of Debt]]*Table2[[#This Row],[Weight of Debt]])</f>
        <v>0.10183876210404694</v>
      </c>
      <c r="Z299" t="b">
        <f>IF(Table2[[#This Row],[Sector]]="Financial Services",TRUE,FALSE)</f>
        <v>0</v>
      </c>
      <c r="AA299" t="b">
        <f>IF(Table2[[#This Row],[Market Capitalisation In(Cr)]]&gt;25000,TRUE,FALSE)</f>
        <v>0</v>
      </c>
    </row>
    <row r="300" spans="2:27" ht="14" customHeight="1">
      <c r="B300" s="37" t="s">
        <v>3124</v>
      </c>
      <c r="C300" s="38" t="str">
        <f>_xlfn.XLOOKUP(B300,stock_analysis[Stock],stock_analysis[Company_Name])</f>
        <v>Scoda Tubes Limited</v>
      </c>
      <c r="D300" s="37" t="str">
        <f>_xlfn.XLOOKUP(B300,stock_analysis[Stock],stock_analysis[Sector])</f>
        <v>Basic Materials</v>
      </c>
      <c r="E300" s="37" t="str">
        <f>_xlfn.XLOOKUP($B300,stock_analysis[Stock],stock_analysis[Industry])</f>
        <v>Steel</v>
      </c>
      <c r="F300" s="2">
        <f>_xlfn.XLOOKUP($B300,stock_analysis[Stock],stock_analysis[Market_Cap_Cr])</f>
        <v>744.66764799999999</v>
      </c>
      <c r="G300" s="3">
        <f>Imputs!$C$2</f>
        <v>6.6699999999999995E-2</v>
      </c>
      <c r="H300" s="3">
        <f>Imputs!$C$3</f>
        <v>5.2299999999999999E-2</v>
      </c>
      <c r="I300" s="2">
        <f>_xlfn.XLOOKUP($B300,stock_analysis[Stock],stock_analysis[Beta_Daily])</f>
        <v>1.3947082660947905</v>
      </c>
      <c r="J300" s="2">
        <f>_xlfn.XLOOKUP($B300,stock_analysis[Stock],stock_analysis[Beta_Weekly])</f>
        <v>1.1063792828493311</v>
      </c>
      <c r="K300" s="2">
        <f>_xlfn.XLOOKUP($B300,stock_analysis[Stock],stock_analysis[Beta_Monthly])</f>
        <v>1.599044679870532</v>
      </c>
      <c r="L300" s="3">
        <f>G300+H300*I300</f>
        <v>0.13964324231675754</v>
      </c>
      <c r="M300" s="3">
        <f>J300*H300+G300</f>
        <v>0.12456363649302002</v>
      </c>
      <c r="N300" s="3">
        <f>K300*H300+G300</f>
        <v>0.15033003675722884</v>
      </c>
      <c r="O300" s="2">
        <f>_xlfn.XLOOKUP($B300,stock_analysis[Stock],stock_analysis[Interest_Coverage_Ratio])</f>
        <v>2.4482970407593525</v>
      </c>
      <c r="P300" s="3" cm="1">
        <f t="array" ref="P30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300" s="3" t="str" cm="1">
        <f t="array" ref="Q30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300" s="3">
        <f>Table2[[#This Row],[Default Spread]]+Table2[[#This Row],[Risk Free Rate]]</f>
        <v>9.8799999999999999E-2</v>
      </c>
      <c r="S300" s="2">
        <f>_xlfn.XLOOKUP($B300,stock_analysis[Stock],stock_analysis[Market_Cap_Cr])</f>
        <v>744.66764799999999</v>
      </c>
      <c r="T300" s="2">
        <f>_xlfn.XLOOKUP($B300,stock_analysis[Stock],stock_analysis[Total_Debt_Cr])</f>
        <v>203.928</v>
      </c>
      <c r="U300" s="3">
        <f>Table2[[#This Row],[Market Value of Equity]]/(Table2[[#This Row],[Market Value of Equity]]+Table2[[#This Row],[Market Value of Debt]])</f>
        <v>0.78502115160452435</v>
      </c>
      <c r="V300" s="3">
        <f>Table2[[#This Row],[Market Value of Debt]]/(Table2[[#This Row],[Market Value of Equity]]+Table2[[#This Row],[Market Value of Debt]])</f>
        <v>0.21497884839547568</v>
      </c>
      <c r="W300" s="32">
        <f>(Table2[[#This Row],[Cost of Equity (Daily Beta)]]*Table2[[#This Row],[Weight of Equity]])+(Table2[[#This Row],[Cost of Debt]]*Table2[[#This Row],[Weight of Debt]])</f>
        <v>0.13086280911876366</v>
      </c>
      <c r="X300" s="33">
        <f>(Table2[[#This Row],[Cost of Equity (Weekly Beta)]]*Table2[[#This Row],[Weight of Equity]])+(Table2[[#This Row],[Cost of Debt]]*Table2[[#This Row],[Weight of Debt]])</f>
        <v>0.11902499958927093</v>
      </c>
      <c r="Y300" s="34">
        <f>(Table2[[#This Row],[Cost of Equity (Monthly Beta)]]*Table2[[#This Row],[Weight of Equity]])+(Table2[[#This Row],[Cost of Debt]]*Table2[[#This Row],[Weight of Debt]])</f>
        <v>0.13925216879738325</v>
      </c>
      <c r="Z300" t="b">
        <f>IF(Table2[[#This Row],[Sector]]="Financial Services",TRUE,FALSE)</f>
        <v>0</v>
      </c>
      <c r="AA300" t="b">
        <f>IF(Table2[[#This Row],[Market Capitalisation In(Cr)]]&gt;25000,TRUE,FALSE)</f>
        <v>0</v>
      </c>
    </row>
    <row r="301" spans="2:27" ht="14" customHeight="1">
      <c r="B301" s="37" t="s">
        <v>1791</v>
      </c>
      <c r="C301" s="38" t="str">
        <f>_xlfn.XLOOKUP(B301,stock_analysis[Stock],stock_analysis[Company_Name])</f>
        <v>Jindal Saw Limited</v>
      </c>
      <c r="D301" s="37" t="str">
        <f>_xlfn.XLOOKUP(B301,stock_analysis[Stock],stock_analysis[Sector])</f>
        <v>Basic Materials</v>
      </c>
      <c r="E301" s="37" t="str">
        <f>_xlfn.XLOOKUP($B301,stock_analysis[Stock],stock_analysis[Industry])</f>
        <v>Steel</v>
      </c>
      <c r="F301" s="2">
        <f>_xlfn.XLOOKUP($B301,stock_analysis[Stock],stock_analysis[Market_Cap_Cr])</f>
        <v>10679.5237376</v>
      </c>
      <c r="G301" s="3">
        <f>Imputs!$C$2</f>
        <v>6.6699999999999995E-2</v>
      </c>
      <c r="H301" s="3">
        <f>Imputs!$C$3</f>
        <v>5.2299999999999999E-2</v>
      </c>
      <c r="I301" s="2">
        <f>_xlfn.XLOOKUP($B301,stock_analysis[Stock],stock_analysis[Beta_Daily])</f>
        <v>1.7593879140998128</v>
      </c>
      <c r="J301" s="2">
        <f>_xlfn.XLOOKUP($B301,stock_analysis[Stock],stock_analysis[Beta_Weekly])</f>
        <v>1.5348925803942297</v>
      </c>
      <c r="K301" s="2">
        <f>_xlfn.XLOOKUP($B301,stock_analysis[Stock],stock_analysis[Beta_Monthly])</f>
        <v>0.59878180219880028</v>
      </c>
      <c r="L301" s="3">
        <f>G301+H301*I301</f>
        <v>0.1587159879074202</v>
      </c>
      <c r="M301" s="3">
        <f>J301*H301+G301</f>
        <v>0.14697488195461822</v>
      </c>
      <c r="N301" s="3">
        <f>K301*H301+G301</f>
        <v>9.8016288254997253E-2</v>
      </c>
      <c r="O301" s="2">
        <f>_xlfn.XLOOKUP($B301,stock_analysis[Stock],stock_analysis[Interest_Coverage_Ratio])</f>
        <v>6.0125122620594968</v>
      </c>
      <c r="P301" s="3" cm="1">
        <f t="array" ref="P30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301" s="3" t="str" cm="1">
        <f t="array" ref="Q30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301" s="3">
        <f>Table2[[#This Row],[Default Spread]]+Table2[[#This Row],[Risk Free Rate]]</f>
        <v>7.4499999999999997E-2</v>
      </c>
      <c r="S301" s="2">
        <f>_xlfn.XLOOKUP($B301,stock_analysis[Stock],stock_analysis[Market_Cap_Cr])</f>
        <v>10679.5237376</v>
      </c>
      <c r="T301" s="2">
        <f>_xlfn.XLOOKUP($B301,stock_analysis[Stock],stock_analysis[Total_Debt_Cr])</f>
        <v>5194.1199871999997</v>
      </c>
      <c r="U301" s="3">
        <f>Table2[[#This Row],[Market Value of Equity]]/(Table2[[#This Row],[Market Value of Equity]]+Table2[[#This Row],[Market Value of Debt]])</f>
        <v>0.67278338374918745</v>
      </c>
      <c r="V301" s="3">
        <f>Table2[[#This Row],[Market Value of Debt]]/(Table2[[#This Row],[Market Value of Equity]]+Table2[[#This Row],[Market Value of Debt]])</f>
        <v>0.3272166162508125</v>
      </c>
      <c r="W301" s="32">
        <f>(Table2[[#This Row],[Cost of Equity (Daily Beta)]]*Table2[[#This Row],[Weight of Equity]])+(Table2[[#This Row],[Cost of Debt]]*Table2[[#This Row],[Weight of Debt]])</f>
        <v>0.1311591173101348</v>
      </c>
      <c r="X301" s="33">
        <f>(Table2[[#This Row],[Cost of Equity (Weekly Beta)]]*Table2[[#This Row],[Weight of Equity]])+(Table2[[#This Row],[Cost of Debt]]*Table2[[#This Row],[Weight of Debt]])</f>
        <v>0.12325989631825097</v>
      </c>
      <c r="Y301" s="34">
        <f>(Table2[[#This Row],[Cost of Equity (Monthly Beta)]]*Table2[[#This Row],[Weight of Equity]])+(Table2[[#This Row],[Cost of Debt]]*Table2[[#This Row],[Weight of Debt]])</f>
        <v>9.032136798541833E-2</v>
      </c>
      <c r="Z301" t="b">
        <f>IF(Table2[[#This Row],[Sector]]="Financial Services",TRUE,FALSE)</f>
        <v>0</v>
      </c>
      <c r="AA301" t="b">
        <f>IF(Table2[[#This Row],[Market Capitalisation In(Cr)]]&gt;25000,TRUE,FALSE)</f>
        <v>0</v>
      </c>
    </row>
    <row r="302" spans="2:27" ht="14" customHeight="1">
      <c r="B302" s="37" t="s">
        <v>1521</v>
      </c>
      <c r="C302" s="38" t="str">
        <f>_xlfn.XLOOKUP(B302,stock_analysis[Stock],stock_analysis[Company_Name])</f>
        <v>Hisar Metal Industries Limited</v>
      </c>
      <c r="D302" s="37" t="str">
        <f>_xlfn.XLOOKUP(B302,stock_analysis[Stock],stock_analysis[Sector])</f>
        <v>Basic Materials</v>
      </c>
      <c r="E302" s="37" t="str">
        <f>_xlfn.XLOOKUP($B302,stock_analysis[Stock],stock_analysis[Industry])</f>
        <v>Steel</v>
      </c>
      <c r="F302" s="2">
        <f>_xlfn.XLOOKUP($B302,stock_analysis[Stock],stock_analysis[Market_Cap_Cr])</f>
        <v>83.7</v>
      </c>
      <c r="G302" s="3">
        <f>Imputs!$C$2</f>
        <v>6.6699999999999995E-2</v>
      </c>
      <c r="H302" s="3">
        <f>Imputs!$C$3</f>
        <v>5.2299999999999999E-2</v>
      </c>
      <c r="I302" s="2">
        <f>_xlfn.XLOOKUP($B302,stock_analysis[Stock],stock_analysis[Beta_Daily])</f>
        <v>0.86582887469477732</v>
      </c>
      <c r="J302" s="2">
        <f>_xlfn.XLOOKUP($B302,stock_analysis[Stock],stock_analysis[Beta_Weekly])</f>
        <v>1.1469795131202245</v>
      </c>
      <c r="K302" s="2">
        <f>_xlfn.XLOOKUP($B302,stock_analysis[Stock],stock_analysis[Beta_Monthly])</f>
        <v>0.64871306470286672</v>
      </c>
      <c r="L302" s="3">
        <f>G302+H302*I302</f>
        <v>0.11198285014653685</v>
      </c>
      <c r="M302" s="3">
        <f>J302*H302+G302</f>
        <v>0.12668702853618774</v>
      </c>
      <c r="N302" s="3">
        <f>K302*H302+G302</f>
        <v>0.10062769328395993</v>
      </c>
      <c r="O302" s="2">
        <f>_xlfn.XLOOKUP($B302,stock_analysis[Stock],stock_analysis[Interest_Coverage_Ratio])</f>
        <v>1.4925028835063436</v>
      </c>
      <c r="P302" s="3" cm="1">
        <f t="array" ref="P30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302" s="3" t="str" cm="1">
        <f t="array" ref="Q30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302" s="3">
        <f>Table2[[#This Row],[Default Spread]]+Table2[[#This Row],[Risk Free Rate]]</f>
        <v>0.1552</v>
      </c>
      <c r="S302" s="2">
        <f>_xlfn.XLOOKUP($B302,stock_analysis[Stock],stock_analysis[Market_Cap_Cr])</f>
        <v>83.7</v>
      </c>
      <c r="T302" s="2">
        <f>_xlfn.XLOOKUP($B302,stock_analysis[Stock],stock_analysis[Total_Debt_Cr])</f>
        <v>68.42</v>
      </c>
      <c r="U302" s="3">
        <f>Table2[[#This Row],[Market Value of Equity]]/(Table2[[#This Row],[Market Value of Equity]]+Table2[[#This Row],[Market Value of Debt]])</f>
        <v>0.55022350775703388</v>
      </c>
      <c r="V302" s="3">
        <f>Table2[[#This Row],[Market Value of Debt]]/(Table2[[#This Row],[Market Value of Equity]]+Table2[[#This Row],[Market Value of Debt]])</f>
        <v>0.44977649224296606</v>
      </c>
      <c r="W302" s="32">
        <f>(Table2[[#This Row],[Cost of Equity (Daily Beta)]]*Table2[[#This Row],[Weight of Equity]])+(Table2[[#This Row],[Cost of Debt]]*Table2[[#This Row],[Weight of Debt]])</f>
        <v>0.13142090821236613</v>
      </c>
      <c r="X302" s="33">
        <f>(Table2[[#This Row],[Cost of Equity (Weekly Beta)]]*Table2[[#This Row],[Weight of Equity]])+(Table2[[#This Row],[Cost of Debt]]*Table2[[#This Row],[Weight of Debt]])</f>
        <v>0.13951149282460501</v>
      </c>
      <c r="Y302" s="34">
        <f>(Table2[[#This Row],[Cost of Equity (Monthly Beta)]]*Table2[[#This Row],[Weight of Equity]])+(Table2[[#This Row],[Cost of Debt]]*Table2[[#This Row],[Weight of Debt]])</f>
        <v>0.1251730339723077</v>
      </c>
      <c r="Z302" t="b">
        <f>IF(Table2[[#This Row],[Sector]]="Financial Services",TRUE,FALSE)</f>
        <v>0</v>
      </c>
      <c r="AA302" t="b">
        <f>IF(Table2[[#This Row],[Market Capitalisation In(Cr)]]&gt;25000,TRUE,FALSE)</f>
        <v>0</v>
      </c>
    </row>
    <row r="303" spans="2:27" ht="14" customHeight="1">
      <c r="B303" s="37" t="s">
        <v>3854</v>
      </c>
      <c r="C303" s="38" t="str">
        <f>_xlfn.XLOOKUP(B303,stock_analysis[Stock],stock_analysis[Company_Name])</f>
        <v>Vardhman Special Steels Limited</v>
      </c>
      <c r="D303" s="37" t="str">
        <f>_xlfn.XLOOKUP(B303,stock_analysis[Stock],stock_analysis[Sector])</f>
        <v>Basic Materials</v>
      </c>
      <c r="E303" s="37" t="str">
        <f>_xlfn.XLOOKUP($B303,stock_analysis[Stock],stock_analysis[Industry])</f>
        <v>Steel</v>
      </c>
      <c r="F303" s="2">
        <f>_xlfn.XLOOKUP($B303,stock_analysis[Stock],stock_analysis[Market_Cap_Cr])</f>
        <v>2358.0370944000001</v>
      </c>
      <c r="G303" s="3">
        <f>Imputs!$C$2</f>
        <v>6.6699999999999995E-2</v>
      </c>
      <c r="H303" s="3">
        <f>Imputs!$C$3</f>
        <v>5.2299999999999999E-2</v>
      </c>
      <c r="I303" s="2">
        <f>_xlfn.XLOOKUP($B303,stock_analysis[Stock],stock_analysis[Beta_Daily])</f>
        <v>1.2782110225649703</v>
      </c>
      <c r="J303" s="2">
        <f>_xlfn.XLOOKUP($B303,stock_analysis[Stock],stock_analysis[Beta_Weekly])</f>
        <v>1.2013278107572991</v>
      </c>
      <c r="K303" s="2">
        <f>_xlfn.XLOOKUP($B303,stock_analysis[Stock],stock_analysis[Beta_Monthly])</f>
        <v>0.32146269680747752</v>
      </c>
      <c r="L303" s="3">
        <f>G303+H303*I303</f>
        <v>0.13355043648014794</v>
      </c>
      <c r="M303" s="3">
        <f>J303*H303+G303</f>
        <v>0.12952944450260673</v>
      </c>
      <c r="N303" s="3">
        <f>K303*H303+G303</f>
        <v>8.3512499043031069E-2</v>
      </c>
      <c r="O303" s="2">
        <f>_xlfn.XLOOKUP($B303,stock_analysis[Stock],stock_analysis[Interest_Coverage_Ratio])</f>
        <v>7.713906083072513</v>
      </c>
      <c r="P303" s="3" cm="1">
        <f t="array" ref="P30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303" s="3" t="str" cm="1">
        <f t="array" ref="Q30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303" s="3">
        <f>Table2[[#This Row],[Default Spread]]+Table2[[#This Row],[Risk Free Rate]]</f>
        <v>7.3700000000000002E-2</v>
      </c>
      <c r="S303" s="2">
        <f>_xlfn.XLOOKUP($B303,stock_analysis[Stock],stock_analysis[Market_Cap_Cr])</f>
        <v>2358.0370944000001</v>
      </c>
      <c r="T303" s="2">
        <f>_xlfn.XLOOKUP($B303,stock_analysis[Stock],stock_analysis[Total_Debt_Cr])</f>
        <v>77.470502400000001</v>
      </c>
      <c r="U303" s="3">
        <f>Table2[[#This Row],[Market Value of Equity]]/(Table2[[#This Row],[Market Value of Equity]]+Table2[[#This Row],[Market Value of Debt]])</f>
        <v>0.9681912294169035</v>
      </c>
      <c r="V303" s="3">
        <f>Table2[[#This Row],[Market Value of Debt]]/(Table2[[#This Row],[Market Value of Equity]]+Table2[[#This Row],[Market Value of Debt]])</f>
        <v>3.1808770583096543E-2</v>
      </c>
      <c r="W303" s="32">
        <f>(Table2[[#This Row],[Cost of Equity (Daily Beta)]]*Table2[[#This Row],[Weight of Equity]])+(Table2[[#This Row],[Cost of Debt]]*Table2[[#This Row],[Weight of Debt]])</f>
        <v>0.13164666767685274</v>
      </c>
      <c r="X303" s="33">
        <f>(Table2[[#This Row],[Cost of Equity (Weekly Beta)]]*Table2[[#This Row],[Weight of Equity]])+(Table2[[#This Row],[Cost of Debt]]*Table2[[#This Row],[Weight of Debt]])</f>
        <v>0.12775357851064159</v>
      </c>
      <c r="Y303" s="34">
        <f>(Table2[[#This Row],[Cost of Equity (Monthly Beta)]]*Table2[[#This Row],[Weight of Equity]])+(Table2[[#This Row],[Cost of Debt]]*Table2[[#This Row],[Weight of Debt]])</f>
        <v>8.3200375512124447E-2</v>
      </c>
      <c r="Z303" t="b">
        <f>IF(Table2[[#This Row],[Sector]]="Financial Services",TRUE,FALSE)</f>
        <v>0</v>
      </c>
      <c r="AA303" t="b">
        <f>IF(Table2[[#This Row],[Market Capitalisation In(Cr)]]&gt;25000,TRUE,FALSE)</f>
        <v>0</v>
      </c>
    </row>
    <row r="304" spans="2:27" ht="14" customHeight="1">
      <c r="B304" s="37" t="s">
        <v>2490</v>
      </c>
      <c r="C304" s="38" t="str">
        <f>_xlfn.XLOOKUP(B304,stock_analysis[Stock],stock_analysis[Company_Name])</f>
        <v>NMDC Limited</v>
      </c>
      <c r="D304" s="37" t="str">
        <f>_xlfn.XLOOKUP(B304,stock_analysis[Stock],stock_analysis[Sector])</f>
        <v>Basic Materials</v>
      </c>
      <c r="E304" s="37" t="str">
        <f>_xlfn.XLOOKUP($B304,stock_analysis[Stock],stock_analysis[Industry])</f>
        <v>Steel</v>
      </c>
      <c r="F304" s="2">
        <f>_xlfn.XLOOKUP($B304,stock_analysis[Stock],stock_analysis[Market_Cap_Cr])</f>
        <v>68672.887193600007</v>
      </c>
      <c r="G304" s="3">
        <f>Imputs!$C$2</f>
        <v>6.6699999999999995E-2</v>
      </c>
      <c r="H304" s="3">
        <f>Imputs!$C$3</f>
        <v>5.2299999999999999E-2</v>
      </c>
      <c r="I304" s="2">
        <f>_xlfn.XLOOKUP($B304,stock_analysis[Stock],stock_analysis[Beta_Daily])</f>
        <v>1.3181659637547818</v>
      </c>
      <c r="J304" s="2">
        <f>_xlfn.XLOOKUP($B304,stock_analysis[Stock],stock_analysis[Beta_Weekly])</f>
        <v>1.4382330250122817</v>
      </c>
      <c r="K304" s="2">
        <f>_xlfn.XLOOKUP($B304,stock_analysis[Stock],stock_analysis[Beta_Monthly])</f>
        <v>0.84114982749824552</v>
      </c>
      <c r="L304" s="3">
        <f>G304+H304*I304</f>
        <v>0.1356400799043751</v>
      </c>
      <c r="M304" s="3">
        <f>J304*H304+G304</f>
        <v>0.14191958720814232</v>
      </c>
      <c r="N304" s="3">
        <f>K304*H304+G304</f>
        <v>0.11069213597815823</v>
      </c>
      <c r="O304" s="2">
        <f>_xlfn.XLOOKUP($B304,stock_analysis[Stock],stock_analysis[Interest_Coverage_Ratio])</f>
        <v>52.462685727149932</v>
      </c>
      <c r="P304" s="3" cm="1">
        <f t="array" ref="P30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04" s="3" t="str" cm="1">
        <f t="array" ref="Q30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04" s="3">
        <f>Table2[[#This Row],[Default Spread]]+Table2[[#This Row],[Risk Free Rate]]</f>
        <v>7.0699999999999999E-2</v>
      </c>
      <c r="S304" s="2">
        <f>_xlfn.XLOOKUP($B304,stock_analysis[Stock],stock_analysis[Market_Cap_Cr])</f>
        <v>68672.887193600007</v>
      </c>
      <c r="T304" s="2">
        <f>_xlfn.XLOOKUP($B304,stock_analysis[Stock],stock_analysis[Total_Debt_Cr])</f>
        <v>3639.5700224000002</v>
      </c>
      <c r="U304" s="3">
        <f>Table2[[#This Row],[Market Value of Equity]]/(Table2[[#This Row],[Market Value of Equity]]+Table2[[#This Row],[Market Value of Debt]])</f>
        <v>0.94966883767303789</v>
      </c>
      <c r="V304" s="3">
        <f>Table2[[#This Row],[Market Value of Debt]]/(Table2[[#This Row],[Market Value of Equity]]+Table2[[#This Row],[Market Value of Debt]])</f>
        <v>5.0331162326962123E-2</v>
      </c>
      <c r="W304" s="32">
        <f>(Table2[[#This Row],[Cost of Equity (Daily Beta)]]*Table2[[#This Row],[Weight of Equity]])+(Table2[[#This Row],[Cost of Debt]]*Table2[[#This Row],[Weight of Debt]])</f>
        <v>0.13237157020118212</v>
      </c>
      <c r="X304" s="33">
        <f>(Table2[[#This Row],[Cost of Equity (Weekly Beta)]]*Table2[[#This Row],[Weight of Equity]])+(Table2[[#This Row],[Cost of Debt]]*Table2[[#This Row],[Weight of Debt]])</f>
        <v>0.13833502260351008</v>
      </c>
      <c r="Y304" s="34">
        <f>(Table2[[#This Row],[Cost of Equity (Monthly Beta)]]*Table2[[#This Row],[Weight of Equity]])+(Table2[[#This Row],[Cost of Debt]]*Table2[[#This Row],[Weight of Debt]])</f>
        <v>0.10867928529043962</v>
      </c>
      <c r="Z304" t="b">
        <f>IF(Table2[[#This Row],[Sector]]="Financial Services",TRUE,FALSE)</f>
        <v>0</v>
      </c>
      <c r="AA304" t="b">
        <f>IF(Table2[[#This Row],[Market Capitalisation In(Cr)]]&gt;25000,TRUE,FALSE)</f>
        <v>1</v>
      </c>
    </row>
    <row r="305" spans="2:27" ht="14" customHeight="1">
      <c r="B305" s="37" t="s">
        <v>1523</v>
      </c>
      <c r="C305" s="38" t="str">
        <f>_xlfn.XLOOKUP(B305,stock_analysis[Stock],stock_analysis[Company_Name])</f>
        <v>Hi-Tech Pipes Limited</v>
      </c>
      <c r="D305" s="37" t="str">
        <f>_xlfn.XLOOKUP(B305,stock_analysis[Stock],stock_analysis[Sector])</f>
        <v>Basic Materials</v>
      </c>
      <c r="E305" s="37" t="str">
        <f>_xlfn.XLOOKUP($B305,stock_analysis[Stock],stock_analysis[Industry])</f>
        <v>Steel</v>
      </c>
      <c r="F305" s="2">
        <f>_xlfn.XLOOKUP($B305,stock_analysis[Stock],stock_analysis[Market_Cap_Cr])</f>
        <v>1651.6051967999999</v>
      </c>
      <c r="G305" s="3">
        <f>Imputs!$C$2</f>
        <v>6.6699999999999995E-2</v>
      </c>
      <c r="H305" s="3">
        <f>Imputs!$C$3</f>
        <v>5.2299999999999999E-2</v>
      </c>
      <c r="I305" s="2">
        <f>_xlfn.XLOOKUP($B305,stock_analysis[Stock],stock_analysis[Beta_Daily])</f>
        <v>1.413764419964183</v>
      </c>
      <c r="J305" s="2">
        <f>_xlfn.XLOOKUP($B305,stock_analysis[Stock],stock_analysis[Beta_Weekly])</f>
        <v>1.9667080074422651</v>
      </c>
      <c r="K305" s="2">
        <f>_xlfn.XLOOKUP($B305,stock_analysis[Stock],stock_analysis[Beta_Monthly])</f>
        <v>0.77491168123838061</v>
      </c>
      <c r="L305" s="3">
        <f>G305+H305*I305</f>
        <v>0.14063987916412676</v>
      </c>
      <c r="M305" s="3">
        <f>J305*H305+G305</f>
        <v>0.16955882878923045</v>
      </c>
      <c r="N305" s="3">
        <f>K305*H305+G305</f>
        <v>0.10722788092876731</v>
      </c>
      <c r="O305" s="2">
        <f>_xlfn.XLOOKUP($B305,stock_analysis[Stock],stock_analysis[Interest_Coverage_Ratio])</f>
        <v>3.4712412926916616</v>
      </c>
      <c r="P305" s="3" cm="1">
        <f t="array" ref="P30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305" s="3" t="str" cm="1">
        <f t="array" ref="Q30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305" s="3">
        <f>Table2[[#This Row],[Default Spread]]+Table2[[#This Row],[Risk Free Rate]]</f>
        <v>8.5099999999999995E-2</v>
      </c>
      <c r="S305" s="2">
        <f>_xlfn.XLOOKUP($B305,stock_analysis[Stock],stock_analysis[Market_Cap_Cr])</f>
        <v>1651.6051967999999</v>
      </c>
      <c r="T305" s="2">
        <f>_xlfn.XLOOKUP($B305,stock_analysis[Stock],stock_analysis[Total_Debt_Cr])</f>
        <v>272.01909760000001</v>
      </c>
      <c r="U305" s="3">
        <f>Table2[[#This Row],[Market Value of Equity]]/(Table2[[#This Row],[Market Value of Equity]]+Table2[[#This Row],[Market Value of Debt]])</f>
        <v>0.85859031912214134</v>
      </c>
      <c r="V305" s="3">
        <f>Table2[[#This Row],[Market Value of Debt]]/(Table2[[#This Row],[Market Value of Equity]]+Table2[[#This Row],[Market Value of Debt]])</f>
        <v>0.14140968087785863</v>
      </c>
      <c r="W305" s="32">
        <f>(Table2[[#This Row],[Cost of Equity (Daily Beta)]]*Table2[[#This Row],[Weight of Equity]])+(Table2[[#This Row],[Cost of Debt]]*Table2[[#This Row],[Weight of Debt]])</f>
        <v>0.13278600257553277</v>
      </c>
      <c r="X305" s="33">
        <f>(Table2[[#This Row],[Cost of Equity (Weekly Beta)]]*Table2[[#This Row],[Weight of Equity]])+(Table2[[#This Row],[Cost of Debt]]*Table2[[#This Row],[Weight of Debt]])</f>
        <v>0.15761553276282766</v>
      </c>
      <c r="Y305" s="34">
        <f>(Table2[[#This Row],[Cost of Equity (Monthly Beta)]]*Table2[[#This Row],[Weight of Equity]])+(Table2[[#This Row],[Cost of Debt]]*Table2[[#This Row],[Weight of Debt]])</f>
        <v>0.10409878434812705</v>
      </c>
      <c r="Z305" t="b">
        <f>IF(Table2[[#This Row],[Sector]]="Financial Services",TRUE,FALSE)</f>
        <v>0</v>
      </c>
      <c r="AA305" t="b">
        <f>IF(Table2[[#This Row],[Market Capitalisation In(Cr)]]&gt;25000,TRUE,FALSE)</f>
        <v>0</v>
      </c>
    </row>
    <row r="306" spans="2:27" ht="14" customHeight="1">
      <c r="B306" s="37" t="s">
        <v>1793</v>
      </c>
      <c r="C306" s="38" t="str">
        <f>_xlfn.XLOOKUP(B306,stock_analysis[Stock],stock_analysis[Company_Name])</f>
        <v>JINDAL STEEL LIMITED</v>
      </c>
      <c r="D306" s="37" t="str">
        <f>_xlfn.XLOOKUP(B306,stock_analysis[Stock],stock_analysis[Sector])</f>
        <v>Basic Materials</v>
      </c>
      <c r="E306" s="37" t="str">
        <f>_xlfn.XLOOKUP($B306,stock_analysis[Stock],stock_analysis[Industry])</f>
        <v>Steel</v>
      </c>
      <c r="F306" s="2">
        <f>_xlfn.XLOOKUP($B306,stock_analysis[Stock],stock_analysis[Market_Cap_Cr])</f>
        <v>119849.92993280001</v>
      </c>
      <c r="G306" s="3">
        <f>Imputs!$C$2</f>
        <v>6.6699999999999995E-2</v>
      </c>
      <c r="H306" s="3">
        <f>Imputs!$C$3</f>
        <v>5.2299999999999999E-2</v>
      </c>
      <c r="I306" s="2">
        <f>_xlfn.XLOOKUP($B306,stock_analysis[Stock],stock_analysis[Beta_Daily])</f>
        <v>1.4393481800411714</v>
      </c>
      <c r="J306" s="2">
        <f>_xlfn.XLOOKUP($B306,stock_analysis[Stock],stock_analysis[Beta_Weekly])</f>
        <v>1.4271851594575982</v>
      </c>
      <c r="K306" s="2">
        <f>_xlfn.XLOOKUP($B306,stock_analysis[Stock],stock_analysis[Beta_Monthly])</f>
        <v>0.8787814422037119</v>
      </c>
      <c r="L306" s="3">
        <f>G306+H306*I306</f>
        <v>0.14197790981615327</v>
      </c>
      <c r="M306" s="3">
        <f>J306*H306+G306</f>
        <v>0.14134178383963236</v>
      </c>
      <c r="N306" s="3">
        <f>K306*H306+G306</f>
        <v>0.11266026942725413</v>
      </c>
      <c r="O306" s="2">
        <f>_xlfn.XLOOKUP($B306,stock_analysis[Stock],stock_analysis[Interest_Coverage_Ratio])</f>
        <v>4.1588076156676799</v>
      </c>
      <c r="P306" s="3" cm="1">
        <f t="array" ref="P30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306" s="3" t="str" cm="1">
        <f t="array" ref="Q30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306" s="3">
        <f>Table2[[#This Row],[Default Spread]]+Table2[[#This Row],[Risk Free Rate]]</f>
        <v>7.5600000000000001E-2</v>
      </c>
      <c r="S306" s="2">
        <f>_xlfn.XLOOKUP($B306,stock_analysis[Stock],stock_analysis[Market_Cap_Cr])</f>
        <v>119849.92993280001</v>
      </c>
      <c r="T306" s="2">
        <f>_xlfn.XLOOKUP($B306,stock_analysis[Stock],stock_analysis[Total_Debt_Cr])</f>
        <v>19155.9794688</v>
      </c>
      <c r="U306" s="3">
        <f>Table2[[#This Row],[Market Value of Equity]]/(Table2[[#This Row],[Market Value of Equity]]+Table2[[#This Row],[Market Value of Debt]])</f>
        <v>0.86219305674655355</v>
      </c>
      <c r="V306" s="3">
        <f>Table2[[#This Row],[Market Value of Debt]]/(Table2[[#This Row],[Market Value of Equity]]+Table2[[#This Row],[Market Value of Debt]])</f>
        <v>0.13780694325344636</v>
      </c>
      <c r="W306" s="32">
        <f>(Table2[[#This Row],[Cost of Equity (Daily Beta)]]*Table2[[#This Row],[Weight of Equity]])+(Table2[[#This Row],[Cost of Debt]]*Table2[[#This Row],[Weight of Debt]])</f>
        <v>0.13283057296483625</v>
      </c>
      <c r="X306" s="33">
        <f>(Table2[[#This Row],[Cost of Equity (Weekly Beta)]]*Table2[[#This Row],[Weight of Equity]])+(Table2[[#This Row],[Cost of Debt]]*Table2[[#This Row],[Weight of Debt]])</f>
        <v>0.1322821095646638</v>
      </c>
      <c r="Y306" s="34">
        <f>(Table2[[#This Row],[Cost of Equity (Monthly Beta)]]*Table2[[#This Row],[Weight of Equity]])+(Table2[[#This Row],[Cost of Debt]]*Table2[[#This Row],[Weight of Debt]])</f>
        <v>0.10755310698133508</v>
      </c>
      <c r="Z306" t="b">
        <f>IF(Table2[[#This Row],[Sector]]="Financial Services",TRUE,FALSE)</f>
        <v>0</v>
      </c>
      <c r="AA306" t="b">
        <f>IF(Table2[[#This Row],[Market Capitalisation In(Cr)]]&gt;25000,TRUE,FALSE)</f>
        <v>1</v>
      </c>
    </row>
    <row r="307" spans="2:27" ht="14" customHeight="1">
      <c r="B307" s="37" t="s">
        <v>2338</v>
      </c>
      <c r="C307" s="38" t="str">
        <f>_xlfn.XLOOKUP(B307,stock_analysis[Stock],stock_analysis[Company_Name])</f>
        <v>MSP Steel &amp; Power Limited</v>
      </c>
      <c r="D307" s="37" t="str">
        <f>_xlfn.XLOOKUP(B307,stock_analysis[Stock],stock_analysis[Sector])</f>
        <v>Basic Materials</v>
      </c>
      <c r="E307" s="37" t="str">
        <f>_xlfn.XLOOKUP($B307,stock_analysis[Stock],stock_analysis[Industry])</f>
        <v>Steel</v>
      </c>
      <c r="F307" s="2">
        <f>_xlfn.XLOOKUP($B307,stock_analysis[Stock],stock_analysis[Market_Cap_Cr])</f>
        <v>1779.7414911999999</v>
      </c>
      <c r="G307" s="3">
        <f>Imputs!$C$2</f>
        <v>6.6699999999999995E-2</v>
      </c>
      <c r="H307" s="3">
        <f>Imputs!$C$3</f>
        <v>5.2299999999999999E-2</v>
      </c>
      <c r="I307" s="2">
        <f>_xlfn.XLOOKUP($B307,stock_analysis[Stock],stock_analysis[Beta_Daily])</f>
        <v>1.1371349629101271</v>
      </c>
      <c r="J307" s="2">
        <f>_xlfn.XLOOKUP($B307,stock_analysis[Stock],stock_analysis[Beta_Weekly])</f>
        <v>2.056151883919739</v>
      </c>
      <c r="K307" s="2">
        <f>_xlfn.XLOOKUP($B307,stock_analysis[Stock],stock_analysis[Beta_Monthly])</f>
        <v>1.2793026957179152</v>
      </c>
      <c r="L307" s="3">
        <f>G307+H307*I307</f>
        <v>0.12617215856019964</v>
      </c>
      <c r="M307" s="3">
        <f>J307*H307+G307</f>
        <v>0.17423674352900234</v>
      </c>
      <c r="N307" s="3">
        <f>K307*H307+G307</f>
        <v>0.13360753098604694</v>
      </c>
      <c r="O307" s="2">
        <f>_xlfn.XLOOKUP($B307,stock_analysis[Stock],stock_analysis[Interest_Coverage_Ratio])</f>
        <v>1.054992198850967</v>
      </c>
      <c r="P307" s="3" cm="1">
        <f t="array" ref="P30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307" s="3" t="str" cm="1">
        <f t="array" ref="Q30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307" s="3">
        <f>Table2[[#This Row],[Default Spread]]+Table2[[#This Row],[Risk Free Rate]]</f>
        <v>0.19279999999999997</v>
      </c>
      <c r="S307" s="2">
        <f>_xlfn.XLOOKUP($B307,stock_analysis[Stock],stock_analysis[Market_Cap_Cr])</f>
        <v>1779.7414911999999</v>
      </c>
      <c r="T307" s="2">
        <f>_xlfn.XLOOKUP($B307,stock_analysis[Stock],stock_analysis[Total_Debt_Cr])</f>
        <v>281.37300479999999</v>
      </c>
      <c r="U307" s="3">
        <f>Table2[[#This Row],[Market Value of Equity]]/(Table2[[#This Row],[Market Value of Equity]]+Table2[[#This Row],[Market Value of Debt]])</f>
        <v>0.8634850197084829</v>
      </c>
      <c r="V307" s="3">
        <f>Table2[[#This Row],[Market Value of Debt]]/(Table2[[#This Row],[Market Value of Equity]]+Table2[[#This Row],[Market Value of Debt]])</f>
        <v>0.13651498029151699</v>
      </c>
      <c r="W307" s="32">
        <f>(Table2[[#This Row],[Cost of Equity (Daily Beta)]]*Table2[[#This Row],[Weight of Equity]])+(Table2[[#This Row],[Cost of Debt]]*Table2[[#This Row],[Weight of Debt]])</f>
        <v>0.13526785702122029</v>
      </c>
      <c r="X307" s="33">
        <f>(Table2[[#This Row],[Cost of Equity (Weekly Beta)]]*Table2[[#This Row],[Weight of Equity]])+(Table2[[#This Row],[Cost of Debt]]*Table2[[#This Row],[Weight of Debt]])</f>
        <v>0.17677090612028695</v>
      </c>
      <c r="Y307" s="34">
        <f>(Table2[[#This Row],[Cost of Equity (Monthly Beta)]]*Table2[[#This Row],[Weight of Equity]])+(Table2[[#This Row],[Cost of Debt]]*Table2[[#This Row],[Weight of Debt]])</f>
        <v>0.14168818972689295</v>
      </c>
      <c r="Z307" t="b">
        <f>IF(Table2[[#This Row],[Sector]]="Financial Services",TRUE,FALSE)</f>
        <v>0</v>
      </c>
      <c r="AA307" t="b">
        <f>IF(Table2[[#This Row],[Market Capitalisation In(Cr)]]&gt;25000,TRUE,FALSE)</f>
        <v>0</v>
      </c>
    </row>
    <row r="308" spans="2:27" ht="14" customHeight="1">
      <c r="B308" s="37" t="s">
        <v>2272</v>
      </c>
      <c r="C308" s="38" t="str">
        <f>_xlfn.XLOOKUP(B308,stock_analysis[Stock],stock_analysis[Company_Name])</f>
        <v>Mishra Dhatu Nigam Limited</v>
      </c>
      <c r="D308" s="37" t="str">
        <f>_xlfn.XLOOKUP(B308,stock_analysis[Stock],stock_analysis[Sector])</f>
        <v>Basic Materials</v>
      </c>
      <c r="E308" s="37" t="str">
        <f>_xlfn.XLOOKUP($B308,stock_analysis[Stock],stock_analysis[Industry])</f>
        <v>Steel</v>
      </c>
      <c r="F308" s="2">
        <f>_xlfn.XLOOKUP($B308,stock_analysis[Stock],stock_analysis[Market_Cap_Cr])</f>
        <v>6397.5596032000003</v>
      </c>
      <c r="G308" s="3">
        <f>Imputs!$C$2</f>
        <v>6.6699999999999995E-2</v>
      </c>
      <c r="H308" s="3">
        <f>Imputs!$C$3</f>
        <v>5.2299999999999999E-2</v>
      </c>
      <c r="I308" s="2">
        <f>_xlfn.XLOOKUP($B308,stock_analysis[Stock],stock_analysis[Beta_Daily])</f>
        <v>1.3814771986936709</v>
      </c>
      <c r="J308" s="2">
        <f>_xlfn.XLOOKUP($B308,stock_analysis[Stock],stock_analysis[Beta_Weekly])</f>
        <v>2.0156170833928946</v>
      </c>
      <c r="K308" s="2">
        <f>_xlfn.XLOOKUP($B308,stock_analysis[Stock],stock_analysis[Beta_Monthly])</f>
        <v>1.195618955595773</v>
      </c>
      <c r="L308" s="3">
        <f>G308+H308*I308</f>
        <v>0.13895125749167897</v>
      </c>
      <c r="M308" s="3">
        <f>J308*H308+G308</f>
        <v>0.17211677346144838</v>
      </c>
      <c r="N308" s="3">
        <f>K308*H308+G308</f>
        <v>0.12923087137765893</v>
      </c>
      <c r="O308" s="2">
        <f>_xlfn.XLOOKUP($B308,stock_analysis[Stock],stock_analysis[Interest_Coverage_Ratio])</f>
        <v>6.3249557690413853</v>
      </c>
      <c r="P308" s="3" cm="1">
        <f t="array" ref="P30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308" s="3" t="str" cm="1">
        <f t="array" ref="Q30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308" s="3">
        <f>Table2[[#This Row],[Default Spread]]+Table2[[#This Row],[Risk Free Rate]]</f>
        <v>7.4499999999999997E-2</v>
      </c>
      <c r="S308" s="2">
        <f>_xlfn.XLOOKUP($B308,stock_analysis[Stock],stock_analysis[Market_Cap_Cr])</f>
        <v>6397.5596032000003</v>
      </c>
      <c r="T308" s="2">
        <f>_xlfn.XLOOKUP($B308,stock_analysis[Stock],stock_analysis[Total_Debt_Cr])</f>
        <v>338.32199680000002</v>
      </c>
      <c r="U308" s="3">
        <f>Table2[[#This Row],[Market Value of Equity]]/(Table2[[#This Row],[Market Value of Equity]]+Table2[[#This Row],[Market Value of Debt]])</f>
        <v>0.94977316750935759</v>
      </c>
      <c r="V308" s="3">
        <f>Table2[[#This Row],[Market Value of Debt]]/(Table2[[#This Row],[Market Value of Equity]]+Table2[[#This Row],[Market Value of Debt]])</f>
        <v>5.0226832490642352E-2</v>
      </c>
      <c r="W308" s="32">
        <f>(Table2[[#This Row],[Cost of Equity (Daily Beta)]]*Table2[[#This Row],[Weight of Equity]])+(Table2[[#This Row],[Cost of Debt]]*Table2[[#This Row],[Weight of Debt]])</f>
        <v>0.13571407497783314</v>
      </c>
      <c r="X308" s="33">
        <f>(Table2[[#This Row],[Cost of Equity (Weekly Beta)]]*Table2[[#This Row],[Weight of Equity]])+(Table2[[#This Row],[Cost of Debt]]*Table2[[#This Row],[Weight of Debt]])</f>
        <v>0.16721379213252321</v>
      </c>
      <c r="Y308" s="34">
        <f>(Table2[[#This Row],[Cost of Equity (Monthly Beta)]]*Table2[[#This Row],[Weight of Equity]])+(Table2[[#This Row],[Cost of Debt]]*Table2[[#This Row],[Weight of Debt]])</f>
        <v>0.12648191306890635</v>
      </c>
      <c r="Z308" t="b">
        <f>IF(Table2[[#This Row],[Sector]]="Financial Services",TRUE,FALSE)</f>
        <v>0</v>
      </c>
      <c r="AA308" t="b">
        <f>IF(Table2[[#This Row],[Market Capitalisation In(Cr)]]&gt;25000,TRUE,FALSE)</f>
        <v>0</v>
      </c>
    </row>
    <row r="309" spans="2:27" ht="14" customHeight="1">
      <c r="B309" s="37" t="s">
        <v>3060</v>
      </c>
      <c r="C309" s="38" t="str">
        <f>_xlfn.XLOOKUP(B309,stock_analysis[Stock],stock_analysis[Company_Name])</f>
        <v>Sambhv Steel Tubes Limited</v>
      </c>
      <c r="D309" s="37" t="str">
        <f>_xlfn.XLOOKUP(B309,stock_analysis[Stock],stock_analysis[Sector])</f>
        <v>Basic Materials</v>
      </c>
      <c r="E309" s="37" t="str">
        <f>_xlfn.XLOOKUP($B309,stock_analysis[Stock],stock_analysis[Industry])</f>
        <v>Steel</v>
      </c>
      <c r="F309" s="2">
        <f>_xlfn.XLOOKUP($B309,stock_analysis[Stock],stock_analysis[Market_Cap_Cr])</f>
        <v>2789.8574847999998</v>
      </c>
      <c r="G309" s="3">
        <f>Imputs!$C$2</f>
        <v>6.6699999999999995E-2</v>
      </c>
      <c r="H309" s="3">
        <f>Imputs!$C$3</f>
        <v>5.2299999999999999E-2</v>
      </c>
      <c r="I309" s="2">
        <f>_xlfn.XLOOKUP($B309,stock_analysis[Stock],stock_analysis[Beta_Daily])</f>
        <v>1.4060741648440191</v>
      </c>
      <c r="J309" s="2">
        <f>_xlfn.XLOOKUP($B309,stock_analysis[Stock],stock_analysis[Beta_Weekly])</f>
        <v>0.73162502165022991</v>
      </c>
      <c r="K309" s="2">
        <f>_xlfn.XLOOKUP($B309,stock_analysis[Stock],stock_analysis[Beta_Monthly])</f>
        <v>0.60423988946858265</v>
      </c>
      <c r="L309" s="3">
        <f>G309+H309*I309</f>
        <v>0.14023767882134219</v>
      </c>
      <c r="M309" s="3">
        <f>J309*H309+G309</f>
        <v>0.10496398863230702</v>
      </c>
      <c r="N309" s="3">
        <f>K309*H309+G309</f>
        <v>9.830174621920687E-2</v>
      </c>
      <c r="O309" s="2">
        <f>_xlfn.XLOOKUP($B309,stock_analysis[Stock],stock_analysis[Interest_Coverage_Ratio])</f>
        <v>4.640113050050938</v>
      </c>
      <c r="P309" s="3" cm="1">
        <f t="array" ref="P30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309" s="3" t="str" cm="1">
        <f t="array" ref="Q30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309" s="3">
        <f>Table2[[#This Row],[Default Spread]]+Table2[[#This Row],[Risk Free Rate]]</f>
        <v>7.5600000000000001E-2</v>
      </c>
      <c r="S309" s="2">
        <f>_xlfn.XLOOKUP($B309,stock_analysis[Stock],stock_analysis[Market_Cap_Cr])</f>
        <v>2789.8574847999998</v>
      </c>
      <c r="T309" s="2">
        <f>_xlfn.XLOOKUP($B309,stock_analysis[Stock],stock_analysis[Total_Debt_Cr])</f>
        <v>190.31000320000001</v>
      </c>
      <c r="U309" s="3">
        <f>Table2[[#This Row],[Market Value of Equity]]/(Table2[[#This Row],[Market Value of Equity]]+Table2[[#This Row],[Market Value of Debt]])</f>
        <v>0.93614117194207835</v>
      </c>
      <c r="V309" s="3">
        <f>Table2[[#This Row],[Market Value of Debt]]/(Table2[[#This Row],[Market Value of Equity]]+Table2[[#This Row],[Market Value of Debt]])</f>
        <v>6.3858828057921563E-2</v>
      </c>
      <c r="W309" s="32">
        <f>(Table2[[#This Row],[Cost of Equity (Daily Beta)]]*Table2[[#This Row],[Weight of Equity]])+(Table2[[#This Row],[Cost of Debt]]*Table2[[#This Row],[Weight of Debt]])</f>
        <v>0.13610999240342694</v>
      </c>
      <c r="X309" s="33">
        <f>(Table2[[#This Row],[Cost of Equity (Weekly Beta)]]*Table2[[#This Row],[Weight of Equity]])+(Table2[[#This Row],[Cost of Debt]]*Table2[[#This Row],[Weight of Debt]])</f>
        <v>0.10308883873114176</v>
      </c>
      <c r="Y309" s="34">
        <f>(Table2[[#This Row],[Cost of Equity (Monthly Beta)]]*Table2[[#This Row],[Weight of Equity]])+(Table2[[#This Row],[Cost of Debt]]*Table2[[#This Row],[Weight of Debt]])</f>
        <v>9.6852039310779958E-2</v>
      </c>
      <c r="Z309" t="b">
        <f>IF(Table2[[#This Row],[Sector]]="Financial Services",TRUE,FALSE)</f>
        <v>0</v>
      </c>
      <c r="AA309" t="b">
        <f>IF(Table2[[#This Row],[Market Capitalisation In(Cr)]]&gt;25000,TRUE,FALSE)</f>
        <v>0</v>
      </c>
    </row>
    <row r="310" spans="2:27" ht="14" customHeight="1">
      <c r="B310" s="37" t="s">
        <v>1753</v>
      </c>
      <c r="C310" s="38" t="str">
        <f>_xlfn.XLOOKUP(B310,stock_analysis[Stock],stock_analysis[Company_Name])</f>
        <v>Jai Balaji Industries Limited</v>
      </c>
      <c r="D310" s="37" t="str">
        <f>_xlfn.XLOOKUP(B310,stock_analysis[Stock],stock_analysis[Sector])</f>
        <v>Basic Materials</v>
      </c>
      <c r="E310" s="37" t="str">
        <f>_xlfn.XLOOKUP($B310,stock_analysis[Stock],stock_analysis[Industry])</f>
        <v>Steel</v>
      </c>
      <c r="F310" s="2">
        <f>_xlfn.XLOOKUP($B310,stock_analysis[Stock],stock_analysis[Market_Cap_Cr])</f>
        <v>5533.7172991999996</v>
      </c>
      <c r="G310" s="3">
        <f>Imputs!$C$2</f>
        <v>6.6699999999999995E-2</v>
      </c>
      <c r="H310" s="3">
        <f>Imputs!$C$3</f>
        <v>5.2299999999999999E-2</v>
      </c>
      <c r="I310" s="2">
        <f>_xlfn.XLOOKUP($B310,stock_analysis[Stock],stock_analysis[Beta_Daily])</f>
        <v>1.4311195234472709</v>
      </c>
      <c r="J310" s="2">
        <f>_xlfn.XLOOKUP($B310,stock_analysis[Stock],stock_analysis[Beta_Weekly])</f>
        <v>1.5102378656925961</v>
      </c>
      <c r="K310" s="2">
        <f>_xlfn.XLOOKUP($B310,stock_analysis[Stock],stock_analysis[Beta_Monthly])</f>
        <v>0.64744527315767486</v>
      </c>
      <c r="L310" s="3">
        <f>G310+H310*I310</f>
        <v>0.14154755107629224</v>
      </c>
      <c r="M310" s="3">
        <f>J310*H310+G310</f>
        <v>0.14568544037572279</v>
      </c>
      <c r="N310" s="3">
        <f>K310*H310+G310</f>
        <v>0.1005613877861464</v>
      </c>
      <c r="O310" s="2">
        <f>_xlfn.XLOOKUP($B310,stock_analysis[Stock],stock_analysis[Interest_Coverage_Ratio])</f>
        <v>13.34487711458666</v>
      </c>
      <c r="P310" s="3" cm="1">
        <f t="array" ref="P3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10" s="3" t="str" cm="1">
        <f t="array" ref="Q3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10" s="3">
        <f>Table2[[#This Row],[Default Spread]]+Table2[[#This Row],[Risk Free Rate]]</f>
        <v>7.0699999999999999E-2</v>
      </c>
      <c r="S310" s="2">
        <f>_xlfn.XLOOKUP($B310,stock_analysis[Stock],stock_analysis[Market_Cap_Cr])</f>
        <v>5533.7172991999996</v>
      </c>
      <c r="T310" s="2">
        <f>_xlfn.XLOOKUP($B310,stock_analysis[Stock],stock_analysis[Total_Debt_Cr])</f>
        <v>458.65000959999998</v>
      </c>
      <c r="U310" s="3">
        <f>Table2[[#This Row],[Market Value of Equity]]/(Table2[[#This Row],[Market Value of Equity]]+Table2[[#This Row],[Market Value of Debt]])</f>
        <v>0.92346096526385213</v>
      </c>
      <c r="V310" s="3">
        <f>Table2[[#This Row],[Market Value of Debt]]/(Table2[[#This Row],[Market Value of Equity]]+Table2[[#This Row],[Market Value of Debt]])</f>
        <v>7.6539034736147843E-2</v>
      </c>
      <c r="W310" s="32">
        <f>(Table2[[#This Row],[Cost of Equity (Daily Beta)]]*Table2[[#This Row],[Weight of Equity]])+(Table2[[#This Row],[Cost of Debt]]*Table2[[#This Row],[Weight of Debt]])</f>
        <v>0.13612494790349289</v>
      </c>
      <c r="X310" s="33">
        <f>(Table2[[#This Row],[Cost of Equity (Weekly Beta)]]*Table2[[#This Row],[Weight of Equity]])+(Table2[[#This Row],[Cost of Debt]]*Table2[[#This Row],[Weight of Debt]])</f>
        <v>0.13994612715009999</v>
      </c>
      <c r="Y310" s="34">
        <f>(Table2[[#This Row],[Cost of Equity (Monthly Beta)]]*Table2[[#This Row],[Weight of Equity]])+(Table2[[#This Row],[Cost of Debt]]*Table2[[#This Row],[Weight of Debt]])</f>
        <v>9.8275825989112955E-2</v>
      </c>
      <c r="Z310" t="b">
        <f>IF(Table2[[#This Row],[Sector]]="Financial Services",TRUE,FALSE)</f>
        <v>0</v>
      </c>
      <c r="AA310" t="b">
        <f>IF(Table2[[#This Row],[Market Capitalisation In(Cr)]]&gt;25000,TRUE,FALSE)</f>
        <v>0</v>
      </c>
    </row>
    <row r="311" spans="2:27" ht="14" customHeight="1">
      <c r="B311" s="37" t="s">
        <v>1882</v>
      </c>
      <c r="C311" s="38" t="str">
        <f>_xlfn.XLOOKUP(B311,stock_analysis[Stock],stock_analysis[Company_Name])</f>
        <v>Kamdhenu Limited</v>
      </c>
      <c r="D311" s="37" t="str">
        <f>_xlfn.XLOOKUP(B311,stock_analysis[Stock],stock_analysis[Sector])</f>
        <v>Basic Materials</v>
      </c>
      <c r="E311" s="37" t="str">
        <f>_xlfn.XLOOKUP($B311,stock_analysis[Stock],stock_analysis[Industry])</f>
        <v>Steel</v>
      </c>
      <c r="F311" s="2">
        <f>_xlfn.XLOOKUP($B311,stock_analysis[Stock],stock_analysis[Market_Cap_Cr])</f>
        <v>624.02503679999995</v>
      </c>
      <c r="G311" s="3">
        <f>Imputs!$C$2</f>
        <v>6.6699999999999995E-2</v>
      </c>
      <c r="H311" s="3">
        <f>Imputs!$C$3</f>
        <v>5.2299999999999999E-2</v>
      </c>
      <c r="I311" s="2">
        <f>_xlfn.XLOOKUP($B311,stock_analysis[Stock],stock_analysis[Beta_Daily])</f>
        <v>1.3317836822786091</v>
      </c>
      <c r="J311" s="2">
        <f>_xlfn.XLOOKUP($B311,stock_analysis[Stock],stock_analysis[Beta_Weekly])</f>
        <v>1.5397973303434471</v>
      </c>
      <c r="K311" s="2">
        <f>_xlfn.XLOOKUP($B311,stock_analysis[Stock],stock_analysis[Beta_Monthly])</f>
        <v>1.4283917449571677</v>
      </c>
      <c r="L311" s="3">
        <f>G311+H311*I311</f>
        <v>0.13635228658317125</v>
      </c>
      <c r="M311" s="3">
        <f>J311*H311+G311</f>
        <v>0.14723140037696228</v>
      </c>
      <c r="N311" s="3">
        <f>K311*H311+G311</f>
        <v>0.14140488826125985</v>
      </c>
      <c r="O311" s="2">
        <f>_xlfn.XLOOKUP($B311,stock_analysis[Stock],stock_analysis[Interest_Coverage_Ratio])</f>
        <v>392.62640038967368</v>
      </c>
      <c r="P311" s="3" cm="1">
        <f t="array" ref="P3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11" s="3" t="str" cm="1">
        <f t="array" ref="Q3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11" s="3">
        <f>Table2[[#This Row],[Default Spread]]+Table2[[#This Row],[Risk Free Rate]]</f>
        <v>7.0699999999999999E-2</v>
      </c>
      <c r="S311" s="2">
        <f>_xlfn.XLOOKUP($B311,stock_analysis[Stock],stock_analysis[Market_Cap_Cr])</f>
        <v>624.02503679999995</v>
      </c>
      <c r="T311" s="2">
        <f>_xlfn.XLOOKUP($B311,stock_analysis[Stock],stock_analysis[Total_Debt_Cr])</f>
        <v>0.56799999999999995</v>
      </c>
      <c r="U311" s="3">
        <f>Table2[[#This Row],[Market Value of Equity]]/(Table2[[#This Row],[Market Value of Equity]]+Table2[[#This Row],[Market Value of Debt]])</f>
        <v>0.9990906078573818</v>
      </c>
      <c r="V311" s="3">
        <f>Table2[[#This Row],[Market Value of Debt]]/(Table2[[#This Row],[Market Value of Equity]]+Table2[[#This Row],[Market Value of Debt]])</f>
        <v>9.0939214261826363E-4</v>
      </c>
      <c r="W311" s="32">
        <f>(Table2[[#This Row],[Cost of Equity (Daily Beta)]]*Table2[[#This Row],[Weight of Equity]])+(Table2[[#This Row],[Cost of Debt]]*Table2[[#This Row],[Weight of Debt]])</f>
        <v>0.13629258290960758</v>
      </c>
      <c r="X311" s="33">
        <f>(Table2[[#This Row],[Cost of Equity (Weekly Beta)]]*Table2[[#This Row],[Weight of Equity]])+(Table2[[#This Row],[Cost of Debt]]*Table2[[#This Row],[Weight of Debt]])</f>
        <v>0.14716180332279591</v>
      </c>
      <c r="Y311" s="34">
        <f>(Table2[[#This Row],[Cost of Equity (Monthly Beta)]]*Table2[[#This Row],[Weight of Equity]])+(Table2[[#This Row],[Cost of Debt]]*Table2[[#This Row],[Weight of Debt]])</f>
        <v>0.14134058979143035</v>
      </c>
      <c r="Z311" t="b">
        <f>IF(Table2[[#This Row],[Sector]]="Financial Services",TRUE,FALSE)</f>
        <v>0</v>
      </c>
      <c r="AA311" t="b">
        <f>IF(Table2[[#This Row],[Market Capitalisation In(Cr)]]&gt;25000,TRUE,FALSE)</f>
        <v>0</v>
      </c>
    </row>
    <row r="312" spans="2:27" ht="14" customHeight="1">
      <c r="B312" s="37" t="s">
        <v>1221</v>
      </c>
      <c r="C312" s="38" t="str">
        <f>_xlfn.XLOOKUP(B312,stock_analysis[Stock],stock_analysis[Company_Name])</f>
        <v>Gallantt Ispat Limited</v>
      </c>
      <c r="D312" s="37" t="str">
        <f>_xlfn.XLOOKUP(B312,stock_analysis[Stock],stock_analysis[Sector])</f>
        <v>Basic Materials</v>
      </c>
      <c r="E312" s="37" t="str">
        <f>_xlfn.XLOOKUP($B312,stock_analysis[Stock],stock_analysis[Industry])</f>
        <v>Steel</v>
      </c>
      <c r="F312" s="2">
        <f>_xlfn.XLOOKUP($B312,stock_analysis[Stock],stock_analysis[Market_Cap_Cr])</f>
        <v>13204.6176256</v>
      </c>
      <c r="G312" s="3">
        <f>Imputs!$C$2</f>
        <v>6.6699999999999995E-2</v>
      </c>
      <c r="H312" s="3">
        <f>Imputs!$C$3</f>
        <v>5.2299999999999999E-2</v>
      </c>
      <c r="I312" s="2">
        <f>_xlfn.XLOOKUP($B312,stock_analysis[Stock],stock_analysis[Beta_Daily])</f>
        <v>1.4080290183635122</v>
      </c>
      <c r="J312" s="2">
        <f>_xlfn.XLOOKUP($B312,stock_analysis[Stock],stock_analysis[Beta_Weekly])</f>
        <v>1.4951562108085166</v>
      </c>
      <c r="K312" s="2">
        <f>_xlfn.XLOOKUP($B312,stock_analysis[Stock],stock_analysis[Beta_Monthly])</f>
        <v>1.5634627200997706</v>
      </c>
      <c r="L312" s="3">
        <f>G312+H312*I312</f>
        <v>0.14033991766041168</v>
      </c>
      <c r="M312" s="3">
        <f>J312*H312+G312</f>
        <v>0.14489666982528543</v>
      </c>
      <c r="N312" s="3">
        <f>K312*H312+G312</f>
        <v>0.14846910026121801</v>
      </c>
      <c r="O312" s="2">
        <f>_xlfn.XLOOKUP($B312,stock_analysis[Stock],stock_analysis[Interest_Coverage_Ratio])</f>
        <v>28.415474673770365</v>
      </c>
      <c r="P312" s="3" cm="1">
        <f t="array" ref="P3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12" s="3" t="str" cm="1">
        <f t="array" ref="Q3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12" s="3">
        <f>Table2[[#This Row],[Default Spread]]+Table2[[#This Row],[Risk Free Rate]]</f>
        <v>7.0699999999999999E-2</v>
      </c>
      <c r="S312" s="2">
        <f>_xlfn.XLOOKUP($B312,stock_analysis[Stock],stock_analysis[Market_Cap_Cr])</f>
        <v>13204.6176256</v>
      </c>
      <c r="T312" s="2">
        <f>_xlfn.XLOOKUP($B312,stock_analysis[Stock],stock_analysis[Total_Debt_Cr])</f>
        <v>656.80148480000003</v>
      </c>
      <c r="U312" s="3">
        <f>Table2[[#This Row],[Market Value of Equity]]/(Table2[[#This Row],[Market Value of Equity]]+Table2[[#This Row],[Market Value of Debt]])</f>
        <v>0.95261657702080349</v>
      </c>
      <c r="V312" s="3">
        <f>Table2[[#This Row],[Market Value of Debt]]/(Table2[[#This Row],[Market Value of Equity]]+Table2[[#This Row],[Market Value of Debt]])</f>
        <v>4.7383422979196441E-2</v>
      </c>
      <c r="W312" s="32">
        <f>(Table2[[#This Row],[Cost of Equity (Daily Beta)]]*Table2[[#This Row],[Weight of Equity]])+(Table2[[#This Row],[Cost of Debt]]*Table2[[#This Row],[Weight of Debt]])</f>
        <v>0.13704013998567199</v>
      </c>
      <c r="X312" s="33">
        <f>(Table2[[#This Row],[Cost of Equity (Weekly Beta)]]*Table2[[#This Row],[Weight of Equity]])+(Table2[[#This Row],[Cost of Debt]]*Table2[[#This Row],[Weight of Debt]])</f>
        <v>0.14138097763530616</v>
      </c>
      <c r="Y312" s="34">
        <f>(Table2[[#This Row],[Cost of Equity (Monthly Beta)]]*Table2[[#This Row],[Weight of Equity]])+(Table2[[#This Row],[Cost of Debt]]*Table2[[#This Row],[Weight of Debt]])</f>
        <v>0.14478413408882918</v>
      </c>
      <c r="Z312" t="b">
        <f>IF(Table2[[#This Row],[Sector]]="Financial Services",TRUE,FALSE)</f>
        <v>0</v>
      </c>
      <c r="AA312" t="b">
        <f>IF(Table2[[#This Row],[Market Capitalisation In(Cr)]]&gt;25000,TRUE,FALSE)</f>
        <v>0</v>
      </c>
    </row>
    <row r="313" spans="2:27" ht="14" customHeight="1">
      <c r="B313" s="37" t="s">
        <v>2022</v>
      </c>
      <c r="C313" s="38" t="str">
        <f>_xlfn.XLOOKUP(B313,stock_analysis[Stock],stock_analysis[Company_Name])</f>
        <v>Kalyani Steels Limited</v>
      </c>
      <c r="D313" s="37" t="str">
        <f>_xlfn.XLOOKUP(B313,stock_analysis[Stock],stock_analysis[Sector])</f>
        <v>Basic Materials</v>
      </c>
      <c r="E313" s="37" t="str">
        <f>_xlfn.XLOOKUP($B313,stock_analysis[Stock],stock_analysis[Industry])</f>
        <v>Steel</v>
      </c>
      <c r="F313" s="2">
        <f>_xlfn.XLOOKUP($B313,stock_analysis[Stock],stock_analysis[Market_Cap_Cr])</f>
        <v>3067.7020671999999</v>
      </c>
      <c r="G313" s="3">
        <f>Imputs!$C$2</f>
        <v>6.6699999999999995E-2</v>
      </c>
      <c r="H313" s="3">
        <f>Imputs!$C$3</f>
        <v>5.2299999999999999E-2</v>
      </c>
      <c r="I313" s="2">
        <f>_xlfn.XLOOKUP($B313,stock_analysis[Stock],stock_analysis[Beta_Daily])</f>
        <v>1.5424554086019502</v>
      </c>
      <c r="J313" s="2">
        <f>_xlfn.XLOOKUP($B313,stock_analysis[Stock],stock_analysis[Beta_Weekly])</f>
        <v>1.5250685699094404</v>
      </c>
      <c r="K313" s="2">
        <f>_xlfn.XLOOKUP($B313,stock_analysis[Stock],stock_analysis[Beta_Monthly])</f>
        <v>0.92070388961375804</v>
      </c>
      <c r="L313" s="3">
        <f>G313+H313*I313</f>
        <v>0.14737041786988198</v>
      </c>
      <c r="M313" s="3">
        <f>J313*H313+G313</f>
        <v>0.14646108620626375</v>
      </c>
      <c r="N313" s="3">
        <f>K313*H313+G313</f>
        <v>0.11485281342679954</v>
      </c>
      <c r="O313" s="2">
        <f>_xlfn.XLOOKUP($B313,stock_analysis[Stock],stock_analysis[Interest_Coverage_Ratio])</f>
        <v>20.535623624978847</v>
      </c>
      <c r="P313" s="3" cm="1">
        <f t="array" ref="P3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13" s="3" t="str" cm="1">
        <f t="array" ref="Q3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13" s="3">
        <f>Table2[[#This Row],[Default Spread]]+Table2[[#This Row],[Risk Free Rate]]</f>
        <v>7.0699999999999999E-2</v>
      </c>
      <c r="S313" s="2">
        <f>_xlfn.XLOOKUP($B313,stock_analysis[Stock],stock_analysis[Market_Cap_Cr])</f>
        <v>3067.7020671999999</v>
      </c>
      <c r="T313" s="2">
        <f>_xlfn.XLOOKUP($B313,stock_analysis[Stock],stock_analysis[Total_Debt_Cr])</f>
        <v>427.6059904</v>
      </c>
      <c r="U313" s="3">
        <f>Table2[[#This Row],[Market Value of Equity]]/(Table2[[#This Row],[Market Value of Equity]]+Table2[[#This Row],[Market Value of Debt]])</f>
        <v>0.87766286022479834</v>
      </c>
      <c r="V313" s="3">
        <f>Table2[[#This Row],[Market Value of Debt]]/(Table2[[#This Row],[Market Value of Equity]]+Table2[[#This Row],[Market Value of Debt]])</f>
        <v>0.12233713977520172</v>
      </c>
      <c r="W313" s="32">
        <f>(Table2[[#This Row],[Cost of Equity (Daily Beta)]]*Table2[[#This Row],[Weight of Equity]])+(Table2[[#This Row],[Cost of Debt]]*Table2[[#This Row],[Weight of Debt]])</f>
        <v>0.13799077824231112</v>
      </c>
      <c r="X313" s="33">
        <f>(Table2[[#This Row],[Cost of Equity (Weekly Beta)]]*Table2[[#This Row],[Weight of Equity]])+(Table2[[#This Row],[Cost of Debt]]*Table2[[#This Row],[Weight of Debt]])</f>
        <v>0.13719269161352698</v>
      </c>
      <c r="Y313" s="34">
        <f>(Table2[[#This Row],[Cost of Equity (Monthly Beta)]]*Table2[[#This Row],[Weight of Equity]])+(Table2[[#This Row],[Cost of Debt]]*Table2[[#This Row],[Weight of Debt]])</f>
        <v>0.10945128451913676</v>
      </c>
      <c r="Z313" t="b">
        <f>IF(Table2[[#This Row],[Sector]]="Financial Services",TRUE,FALSE)</f>
        <v>0</v>
      </c>
      <c r="AA313" t="b">
        <f>IF(Table2[[#This Row],[Market Capitalisation In(Cr)]]&gt;25000,TRUE,FALSE)</f>
        <v>0</v>
      </c>
    </row>
    <row r="314" spans="2:27" ht="14" customHeight="1">
      <c r="B314" s="37" t="s">
        <v>1353</v>
      </c>
      <c r="C314" s="38" t="str">
        <f>_xlfn.XLOOKUP(B314,stock_analysis[Stock],stock_analysis[Company_Name])</f>
        <v>Godawari Power And Ispat limited</v>
      </c>
      <c r="D314" s="37" t="str">
        <f>_xlfn.XLOOKUP(B314,stock_analysis[Stock],stock_analysis[Sector])</f>
        <v>Basic Materials</v>
      </c>
      <c r="E314" s="37" t="str">
        <f>_xlfn.XLOOKUP($B314,stock_analysis[Stock],stock_analysis[Industry])</f>
        <v>Steel</v>
      </c>
      <c r="F314" s="2">
        <f>_xlfn.XLOOKUP($B314,stock_analysis[Stock],stock_analysis[Market_Cap_Cr])</f>
        <v>15752.899788799999</v>
      </c>
      <c r="G314" s="3">
        <f>Imputs!$C$2</f>
        <v>6.6699999999999995E-2</v>
      </c>
      <c r="H314" s="3">
        <f>Imputs!$C$3</f>
        <v>5.2299999999999999E-2</v>
      </c>
      <c r="I314" s="2">
        <f>_xlfn.XLOOKUP($B314,stock_analysis[Stock],stock_analysis[Beta_Daily])</f>
        <v>1.383467662766849</v>
      </c>
      <c r="J314" s="2">
        <f>_xlfn.XLOOKUP($B314,stock_analysis[Stock],stock_analysis[Beta_Weekly])</f>
        <v>1.3941915753907743</v>
      </c>
      <c r="K314" s="2">
        <f>_xlfn.XLOOKUP($B314,stock_analysis[Stock],stock_analysis[Beta_Monthly])</f>
        <v>1.2340262959338759</v>
      </c>
      <c r="L314" s="3">
        <f>G314+H314*I314</f>
        <v>0.13905535876270619</v>
      </c>
      <c r="M314" s="3">
        <f>J314*H314+G314</f>
        <v>0.1396162193929375</v>
      </c>
      <c r="N314" s="3">
        <f>K314*H314+G314</f>
        <v>0.1312395752773417</v>
      </c>
      <c r="O314" s="2">
        <f>_xlfn.XLOOKUP($B314,stock_analysis[Stock],stock_analysis[Interest_Coverage_Ratio])</f>
        <v>54.21634950415438</v>
      </c>
      <c r="P314" s="3" cm="1">
        <f t="array" ref="P3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14" s="3" t="str" cm="1">
        <f t="array" ref="Q3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14" s="3">
        <f>Table2[[#This Row],[Default Spread]]+Table2[[#This Row],[Risk Free Rate]]</f>
        <v>7.0699999999999999E-2</v>
      </c>
      <c r="S314" s="2">
        <f>_xlfn.XLOOKUP($B314,stock_analysis[Stock],stock_analysis[Market_Cap_Cr])</f>
        <v>15752.899788799999</v>
      </c>
      <c r="T314" s="2">
        <f>_xlfn.XLOOKUP($B314,stock_analysis[Stock],stock_analysis[Total_Debt_Cr])</f>
        <v>191.96</v>
      </c>
      <c r="U314" s="3">
        <f>Table2[[#This Row],[Market Value of Equity]]/(Table2[[#This Row],[Market Value of Equity]]+Table2[[#This Row],[Market Value of Debt]])</f>
        <v>0.98796101047342944</v>
      </c>
      <c r="V314" s="3">
        <f>Table2[[#This Row],[Market Value of Debt]]/(Table2[[#This Row],[Market Value of Equity]]+Table2[[#This Row],[Market Value of Debt]])</f>
        <v>1.2038989526570607E-2</v>
      </c>
      <c r="W314" s="32">
        <f>(Table2[[#This Row],[Cost of Equity (Daily Beta)]]*Table2[[#This Row],[Weight of Equity]])+(Table2[[#This Row],[Cost of Debt]]*Table2[[#This Row],[Weight of Debt]])</f>
        <v>0.13823242931447702</v>
      </c>
      <c r="X314" s="33">
        <f>(Table2[[#This Row],[Cost of Equity (Weekly Beta)]]*Table2[[#This Row],[Weight of Equity]])+(Table2[[#This Row],[Cost of Debt]]*Table2[[#This Row],[Weight of Debt]])</f>
        <v>0.1387865377494551</v>
      </c>
      <c r="Y314" s="34">
        <f>(Table2[[#This Row],[Cost of Equity (Monthly Beta)]]*Table2[[#This Row],[Weight of Equity]])+(Table2[[#This Row],[Cost of Debt]]*Table2[[#This Row],[Weight of Debt]])</f>
        <v>0.13051073996463478</v>
      </c>
      <c r="Z314" t="b">
        <f>IF(Table2[[#This Row],[Sector]]="Financial Services",TRUE,FALSE)</f>
        <v>0</v>
      </c>
      <c r="AA314" t="b">
        <f>IF(Table2[[#This Row],[Market Capitalisation In(Cr)]]&gt;25000,TRUE,FALSE)</f>
        <v>0</v>
      </c>
    </row>
    <row r="315" spans="2:27" ht="14" customHeight="1">
      <c r="B315" s="37" t="s">
        <v>2880</v>
      </c>
      <c r="C315" s="38" t="str">
        <f>_xlfn.XLOOKUP(B315,stock_analysis[Stock],stock_analysis[Company_Name])</f>
        <v>Ratnaveer Precision Engineering Limited</v>
      </c>
      <c r="D315" s="37" t="str">
        <f>_xlfn.XLOOKUP(B315,stock_analysis[Stock],stock_analysis[Sector])</f>
        <v>Basic Materials</v>
      </c>
      <c r="E315" s="37" t="str">
        <f>_xlfn.XLOOKUP($B315,stock_analysis[Stock],stock_analysis[Industry])</f>
        <v>Steel</v>
      </c>
      <c r="F315" s="2">
        <f>_xlfn.XLOOKUP($B315,stock_analysis[Stock],stock_analysis[Market_Cap_Cr])</f>
        <v>945.6546816</v>
      </c>
      <c r="G315" s="3">
        <f>Imputs!$C$2</f>
        <v>6.6699999999999995E-2</v>
      </c>
      <c r="H315" s="3">
        <f>Imputs!$C$3</f>
        <v>5.2299999999999999E-2</v>
      </c>
      <c r="I315" s="2">
        <f>_xlfn.XLOOKUP($B315,stock_analysis[Stock],stock_analysis[Beta_Daily])</f>
        <v>1.6595050451669584</v>
      </c>
      <c r="J315" s="2">
        <f>_xlfn.XLOOKUP($B315,stock_analysis[Stock],stock_analysis[Beta_Weekly])</f>
        <v>1.5887910690166112</v>
      </c>
      <c r="K315" s="2">
        <f>_xlfn.XLOOKUP($B315,stock_analysis[Stock],stock_analysis[Beta_Monthly])</f>
        <v>1.4062429794947504</v>
      </c>
      <c r="L315" s="3">
        <f>G315+H315*I315</f>
        <v>0.15349211386223194</v>
      </c>
      <c r="M315" s="3">
        <f>J315*H315+G315</f>
        <v>0.14979377290956875</v>
      </c>
      <c r="N315" s="3">
        <f>K315*H315+G315</f>
        <v>0.14024650782757545</v>
      </c>
      <c r="O315" s="2">
        <f>_xlfn.XLOOKUP($B315,stock_analysis[Stock],stock_analysis[Interest_Coverage_Ratio])</f>
        <v>7.0823305254713196</v>
      </c>
      <c r="P315" s="3" cm="1">
        <f t="array" ref="P3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315" s="3" t="str" cm="1">
        <f t="array" ref="Q3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315" s="3">
        <f>Table2[[#This Row],[Default Spread]]+Table2[[#This Row],[Risk Free Rate]]</f>
        <v>7.4499999999999997E-2</v>
      </c>
      <c r="S315" s="2">
        <f>_xlfn.XLOOKUP($B315,stock_analysis[Stock],stock_analysis[Market_Cap_Cr])</f>
        <v>945.6546816</v>
      </c>
      <c r="T315" s="2">
        <f>_xlfn.XLOOKUP($B315,stock_analysis[Stock],stock_analysis[Total_Debt_Cr])</f>
        <v>214.024</v>
      </c>
      <c r="U315" s="3">
        <f>Table2[[#This Row],[Market Value of Equity]]/(Table2[[#This Row],[Market Value of Equity]]+Table2[[#This Row],[Market Value of Debt]])</f>
        <v>0.81544543036290651</v>
      </c>
      <c r="V315" s="3">
        <f>Table2[[#This Row],[Market Value of Debt]]/(Table2[[#This Row],[Market Value of Equity]]+Table2[[#This Row],[Market Value of Debt]])</f>
        <v>0.18455456963709355</v>
      </c>
      <c r="W315" s="32">
        <f>(Table2[[#This Row],[Cost of Equity (Daily Beta)]]*Table2[[#This Row],[Weight of Equity]])+(Table2[[#This Row],[Cost of Debt]]*Table2[[#This Row],[Weight of Debt]])</f>
        <v>0.13891375828366342</v>
      </c>
      <c r="X315" s="33">
        <f>(Table2[[#This Row],[Cost of Equity (Weekly Beta)]]*Table2[[#This Row],[Weight of Equity]])+(Table2[[#This Row],[Cost of Debt]]*Table2[[#This Row],[Weight of Debt]])</f>
        <v>0.13589796305389024</v>
      </c>
      <c r="Y315" s="34">
        <f>(Table2[[#This Row],[Cost of Equity (Monthly Beta)]]*Table2[[#This Row],[Weight of Equity]])+(Table2[[#This Row],[Cost of Debt]]*Table2[[#This Row],[Weight of Debt]])</f>
        <v>0.12811268937031545</v>
      </c>
      <c r="Z315" t="b">
        <f>IF(Table2[[#This Row],[Sector]]="Financial Services",TRUE,FALSE)</f>
        <v>0</v>
      </c>
      <c r="AA315" t="b">
        <f>IF(Table2[[#This Row],[Market Capitalisation In(Cr)]]&gt;25000,TRUE,FALSE)</f>
        <v>0</v>
      </c>
    </row>
    <row r="316" spans="2:27" ht="14" customHeight="1">
      <c r="B316" s="37" t="s">
        <v>3072</v>
      </c>
      <c r="C316" s="38" t="str">
        <f>_xlfn.XLOOKUP(B316,stock_analysis[Stock],stock_analysis[Company_Name])</f>
        <v>Sandur Manganese &amp; Iron Ores Limited</v>
      </c>
      <c r="D316" s="37" t="str">
        <f>_xlfn.XLOOKUP(B316,stock_analysis[Stock],stock_analysis[Sector])</f>
        <v>Basic Materials</v>
      </c>
      <c r="E316" s="37" t="str">
        <f>_xlfn.XLOOKUP($B316,stock_analysis[Stock],stock_analysis[Industry])</f>
        <v>Steel</v>
      </c>
      <c r="F316" s="2">
        <f>_xlfn.XLOOKUP($B316,stock_analysis[Stock],stock_analysis[Market_Cap_Cr])</f>
        <v>9678.7939327999993</v>
      </c>
      <c r="G316" s="3">
        <f>Imputs!$C$2</f>
        <v>6.6699999999999995E-2</v>
      </c>
      <c r="H316" s="3">
        <f>Imputs!$C$3</f>
        <v>5.2299999999999999E-2</v>
      </c>
      <c r="I316" s="2">
        <f>_xlfn.XLOOKUP($B316,stock_analysis[Stock],stock_analysis[Beta_Daily])</f>
        <v>1.6515601025290074</v>
      </c>
      <c r="J316" s="2">
        <f>_xlfn.XLOOKUP($B316,stock_analysis[Stock],stock_analysis[Beta_Weekly])</f>
        <v>1.8357342494253119</v>
      </c>
      <c r="K316" s="2">
        <f>_xlfn.XLOOKUP($B316,stock_analysis[Stock],stock_analysis[Beta_Monthly])</f>
        <v>3.0826995543974558</v>
      </c>
      <c r="L316" s="3">
        <f>G316+H316*I316</f>
        <v>0.15307659336226709</v>
      </c>
      <c r="M316" s="3">
        <f>J316*H316+G316</f>
        <v>0.1627089012449438</v>
      </c>
      <c r="N316" s="3">
        <f>K316*H316+G316</f>
        <v>0.22792518669498696</v>
      </c>
      <c r="O316" s="2">
        <f>_xlfn.XLOOKUP($B316,stock_analysis[Stock],stock_analysis[Interest_Coverage_Ratio])</f>
        <v>7.6767222935387247</v>
      </c>
      <c r="P316" s="3" cm="1">
        <f t="array" ref="P31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316" s="3" t="str" cm="1">
        <f t="array" ref="Q31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316" s="3">
        <f>Table2[[#This Row],[Default Spread]]+Table2[[#This Row],[Risk Free Rate]]</f>
        <v>7.3700000000000002E-2</v>
      </c>
      <c r="S316" s="2">
        <f>_xlfn.XLOOKUP($B316,stock_analysis[Stock],stock_analysis[Market_Cap_Cr])</f>
        <v>9678.7939327999993</v>
      </c>
      <c r="T316" s="2">
        <f>_xlfn.XLOOKUP($B316,stock_analysis[Stock],stock_analysis[Total_Debt_Cr])</f>
        <v>1854.2100479999999</v>
      </c>
      <c r="U316" s="3">
        <f>Table2[[#This Row],[Market Value of Equity]]/(Table2[[#This Row],[Market Value of Equity]]+Table2[[#This Row],[Market Value of Debt]])</f>
        <v>0.83922575149658607</v>
      </c>
      <c r="V316" s="3">
        <f>Table2[[#This Row],[Market Value of Debt]]/(Table2[[#This Row],[Market Value of Equity]]+Table2[[#This Row],[Market Value of Debt]])</f>
        <v>0.16077424850341382</v>
      </c>
      <c r="W316" s="32">
        <f>(Table2[[#This Row],[Cost of Equity (Daily Beta)]]*Table2[[#This Row],[Weight of Equity]])+(Table2[[#This Row],[Cost of Debt]]*Table2[[#This Row],[Weight of Debt]])</f>
        <v>0.14031488121568753</v>
      </c>
      <c r="X316" s="33">
        <f>(Table2[[#This Row],[Cost of Equity (Weekly Beta)]]*Table2[[#This Row],[Weight of Equity]])+(Table2[[#This Row],[Cost of Debt]]*Table2[[#This Row],[Weight of Debt]])</f>
        <v>0.14839856203717339</v>
      </c>
      <c r="Y316" s="34">
        <f>(Table2[[#This Row],[Cost of Equity (Monthly Beta)]]*Table2[[#This Row],[Weight of Equity]])+(Table2[[#This Row],[Cost of Debt]]*Table2[[#This Row],[Weight of Debt]])</f>
        <v>0.20312974820380172</v>
      </c>
      <c r="Z316" t="b">
        <f>IF(Table2[[#This Row],[Sector]]="Financial Services",TRUE,FALSE)</f>
        <v>0</v>
      </c>
      <c r="AA316" t="b">
        <f>IF(Table2[[#This Row],[Market Capitalisation In(Cr)]]&gt;25000,TRUE,FALSE)</f>
        <v>0</v>
      </c>
    </row>
    <row r="317" spans="2:27" ht="14" customHeight="1">
      <c r="B317" s="37" t="s">
        <v>3408</v>
      </c>
      <c r="C317" s="38" t="str">
        <f>_xlfn.XLOOKUP(B317,stock_analysis[Stock],stock_analysis[Company_Name])</f>
        <v>Sunflag Iron And Steel Company Limited</v>
      </c>
      <c r="D317" s="37" t="str">
        <f>_xlfn.XLOOKUP(B317,stock_analysis[Stock],stock_analysis[Sector])</f>
        <v>Basic Materials</v>
      </c>
      <c r="E317" s="37" t="str">
        <f>_xlfn.XLOOKUP($B317,stock_analysis[Stock],stock_analysis[Industry])</f>
        <v>Steel</v>
      </c>
      <c r="F317" s="2">
        <f>_xlfn.XLOOKUP($B317,stock_analysis[Stock],stock_analysis[Market_Cap_Cr])</f>
        <v>4256.7835648</v>
      </c>
      <c r="G317" s="3">
        <f>Imputs!$C$2</f>
        <v>6.6699999999999995E-2</v>
      </c>
      <c r="H317" s="3">
        <f>Imputs!$C$3</f>
        <v>5.2299999999999999E-2</v>
      </c>
      <c r="I317" s="2">
        <f>_xlfn.XLOOKUP($B317,stock_analysis[Stock],stock_analysis[Beta_Daily])</f>
        <v>1.5867386194546915</v>
      </c>
      <c r="J317" s="2">
        <f>_xlfn.XLOOKUP($B317,stock_analysis[Stock],stock_analysis[Beta_Weekly])</f>
        <v>1.6869382477000037</v>
      </c>
      <c r="K317" s="2">
        <f>_xlfn.XLOOKUP($B317,stock_analysis[Stock],stock_analysis[Beta_Monthly])</f>
        <v>0.80749839710266991</v>
      </c>
      <c r="L317" s="3">
        <f>G317+H317*I317</f>
        <v>0.14968642979748037</v>
      </c>
      <c r="M317" s="3">
        <f>J317*H317+G317</f>
        <v>0.1549268703547102</v>
      </c>
      <c r="N317" s="3">
        <f>K317*H317+G317</f>
        <v>0.10893216616846962</v>
      </c>
      <c r="O317" s="2">
        <f>_xlfn.XLOOKUP($B317,stock_analysis[Stock],stock_analysis[Interest_Coverage_Ratio])</f>
        <v>4.6293118242663462</v>
      </c>
      <c r="P317" s="3" cm="1">
        <f t="array" ref="P31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317" s="3" t="str" cm="1">
        <f t="array" ref="Q31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317" s="3">
        <f>Table2[[#This Row],[Default Spread]]+Table2[[#This Row],[Risk Free Rate]]</f>
        <v>7.5600000000000001E-2</v>
      </c>
      <c r="S317" s="2">
        <f>_xlfn.XLOOKUP($B317,stock_analysis[Stock],stock_analysis[Market_Cap_Cr])</f>
        <v>4256.7835648</v>
      </c>
      <c r="T317" s="2">
        <f>_xlfn.XLOOKUP($B317,stock_analysis[Stock],stock_analysis[Total_Debt_Cr])</f>
        <v>579.81998080000005</v>
      </c>
      <c r="U317" s="3">
        <f>Table2[[#This Row],[Market Value of Equity]]/(Table2[[#This Row],[Market Value of Equity]]+Table2[[#This Row],[Market Value of Debt]])</f>
        <v>0.88011835674902916</v>
      </c>
      <c r="V317" s="3">
        <f>Table2[[#This Row],[Market Value of Debt]]/(Table2[[#This Row],[Market Value of Equity]]+Table2[[#This Row],[Market Value of Debt]])</f>
        <v>0.11988164325097088</v>
      </c>
      <c r="W317" s="32">
        <f>(Table2[[#This Row],[Cost of Equity (Daily Beta)]]*Table2[[#This Row],[Weight of Equity]])+(Table2[[#This Row],[Cost of Debt]]*Table2[[#This Row],[Weight of Debt]])</f>
        <v>0.14080482685076073</v>
      </c>
      <c r="X317" s="33">
        <f>(Table2[[#This Row],[Cost of Equity (Weekly Beta)]]*Table2[[#This Row],[Weight of Equity]])+(Table2[[#This Row],[Cost of Debt]]*Table2[[#This Row],[Weight of Debt]])</f>
        <v>0.14541703478263082</v>
      </c>
      <c r="Y317" s="34">
        <f>(Table2[[#This Row],[Cost of Equity (Monthly Beta)]]*Table2[[#This Row],[Weight of Equity]])+(Table2[[#This Row],[Cost of Debt]]*Table2[[#This Row],[Weight of Debt]])</f>
        <v>0.10493625131507907</v>
      </c>
      <c r="Z317" t="b">
        <f>IF(Table2[[#This Row],[Sector]]="Financial Services",TRUE,FALSE)</f>
        <v>0</v>
      </c>
      <c r="AA317" t="b">
        <f>IF(Table2[[#This Row],[Market Capitalisation In(Cr)]]&gt;25000,TRUE,FALSE)</f>
        <v>0</v>
      </c>
    </row>
    <row r="318" spans="2:27" ht="14" customHeight="1">
      <c r="B318" s="37" t="s">
        <v>3054</v>
      </c>
      <c r="C318" s="38" t="str">
        <f>_xlfn.XLOOKUP(B318,stock_analysis[Stock],stock_analysis[Company_Name])</f>
        <v>S.A.L. Steel Limited</v>
      </c>
      <c r="D318" s="37" t="str">
        <f>_xlfn.XLOOKUP(B318,stock_analysis[Stock],stock_analysis[Sector])</f>
        <v>Basic Materials</v>
      </c>
      <c r="E318" s="37" t="str">
        <f>_xlfn.XLOOKUP($B318,stock_analysis[Stock],stock_analysis[Industry])</f>
        <v>Steel</v>
      </c>
      <c r="F318" s="2">
        <f>_xlfn.XLOOKUP($B318,stock_analysis[Stock],stock_analysis[Market_Cap_Cr])</f>
        <v>663.17629439999996</v>
      </c>
      <c r="G318" s="3">
        <f>Imputs!$C$2</f>
        <v>6.6699999999999995E-2</v>
      </c>
      <c r="H318" s="3">
        <f>Imputs!$C$3</f>
        <v>5.2299999999999999E-2</v>
      </c>
      <c r="I318" s="2">
        <f>_xlfn.XLOOKUP($B318,stock_analysis[Stock],stock_analysis[Beta_Daily])</f>
        <v>1.0250228023141346</v>
      </c>
      <c r="J318" s="2">
        <f>_xlfn.XLOOKUP($B318,stock_analysis[Stock],stock_analysis[Beta_Weekly])</f>
        <v>2.0310666766047434</v>
      </c>
      <c r="K318" s="2">
        <f>_xlfn.XLOOKUP($B318,stock_analysis[Stock],stock_analysis[Beta_Monthly])</f>
        <v>0.21873101395785891</v>
      </c>
      <c r="L318" s="3">
        <f>G318+H318*I318</f>
        <v>0.12030869256102923</v>
      </c>
      <c r="M318" s="3">
        <f>J318*H318+G318</f>
        <v>0.17292478718642806</v>
      </c>
      <c r="N318" s="3">
        <f>K318*H318+G318</f>
        <v>7.813963202999602E-2</v>
      </c>
      <c r="O318" s="2">
        <f>_xlfn.XLOOKUP($B318,stock_analysis[Stock],stock_analysis[Interest_Coverage_Ratio])</f>
        <v>0.54799393695672349</v>
      </c>
      <c r="P318" s="3" cm="1">
        <f t="array" ref="P31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318" s="3" t="str" cm="1">
        <f t="array" ref="Q31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318" s="3">
        <f>Table2[[#This Row],[Default Spread]]+Table2[[#This Row],[Risk Free Rate]]</f>
        <v>0.22670000000000001</v>
      </c>
      <c r="S318" s="2">
        <f>_xlfn.XLOOKUP($B318,stock_analysis[Stock],stock_analysis[Market_Cap_Cr])</f>
        <v>663.17629439999996</v>
      </c>
      <c r="T318" s="2">
        <f>_xlfn.XLOOKUP($B318,stock_analysis[Stock],stock_analysis[Total_Debt_Cr])</f>
        <v>198.4899968</v>
      </c>
      <c r="U318" s="3">
        <f>Table2[[#This Row],[Market Value of Equity]]/(Table2[[#This Row],[Market Value of Equity]]+Table2[[#This Row],[Market Value of Debt]])</f>
        <v>0.7696440039176039</v>
      </c>
      <c r="V318" s="3">
        <f>Table2[[#This Row],[Market Value of Debt]]/(Table2[[#This Row],[Market Value of Equity]]+Table2[[#This Row],[Market Value of Debt]])</f>
        <v>0.23035599608239615</v>
      </c>
      <c r="W318" s="32">
        <f>(Table2[[#This Row],[Cost of Equity (Daily Beta)]]*Table2[[#This Row],[Weight of Equity]])+(Table2[[#This Row],[Cost of Debt]]*Table2[[#This Row],[Weight of Debt]])</f>
        <v>0.14481656816064181</v>
      </c>
      <c r="X318" s="33">
        <f>(Table2[[#This Row],[Cost of Equity (Weekly Beta)]]*Table2[[#This Row],[Weight of Equity]])+(Table2[[#This Row],[Cost of Debt]]*Table2[[#This Row],[Weight of Debt]])</f>
        <v>0.18531222989864127</v>
      </c>
      <c r="Y318" s="34">
        <f>(Table2[[#This Row],[Cost of Equity (Monthly Beta)]]*Table2[[#This Row],[Weight of Equity]])+(Table2[[#This Row],[Cost of Debt]]*Table2[[#This Row],[Weight of Debt]])</f>
        <v>0.11236140357209359</v>
      </c>
      <c r="Z318" t="b">
        <f>IF(Table2[[#This Row],[Sector]]="Financial Services",TRUE,FALSE)</f>
        <v>0</v>
      </c>
      <c r="AA318" t="b">
        <f>IF(Table2[[#This Row],[Market Capitalisation In(Cr)]]&gt;25000,TRUE,FALSE)</f>
        <v>0</v>
      </c>
    </row>
    <row r="319" spans="2:27" ht="14" customHeight="1">
      <c r="B319" s="37" t="s">
        <v>2084</v>
      </c>
      <c r="C319" s="38" t="str">
        <f>_xlfn.XLOOKUP(B319,stock_analysis[Stock],stock_analysis[Company_Name])</f>
        <v>Lloyds Metals And Energy Limited</v>
      </c>
      <c r="D319" s="37" t="str">
        <f>_xlfn.XLOOKUP(B319,stock_analysis[Stock],stock_analysis[Sector])</f>
        <v>Basic Materials</v>
      </c>
      <c r="E319" s="37" t="str">
        <f>_xlfn.XLOOKUP($B319,stock_analysis[Stock],stock_analysis[Industry])</f>
        <v>Steel</v>
      </c>
      <c r="F319" s="2">
        <f>_xlfn.XLOOKUP($B319,stock_analysis[Stock],stock_analysis[Market_Cap_Cr])</f>
        <v>64385.548287999998</v>
      </c>
      <c r="G319" s="3">
        <f>Imputs!$C$2</f>
        <v>6.6699999999999995E-2</v>
      </c>
      <c r="H319" s="3">
        <f>Imputs!$C$3</f>
        <v>5.2299999999999999E-2</v>
      </c>
      <c r="I319" s="2">
        <f>_xlfn.XLOOKUP($B319,stock_analysis[Stock],stock_analysis[Beta_Daily])</f>
        <v>1.6737731928560868</v>
      </c>
      <c r="J319" s="2">
        <f>_xlfn.XLOOKUP($B319,stock_analysis[Stock],stock_analysis[Beta_Weekly])</f>
        <v>1.6416238053361951</v>
      </c>
      <c r="K319" s="2">
        <f>_xlfn.XLOOKUP($B319,stock_analysis[Stock],stock_analysis[Beta_Monthly])</f>
        <v>1.6127507655584907</v>
      </c>
      <c r="L319" s="3">
        <f>G319+H319*I319</f>
        <v>0.15423833798637332</v>
      </c>
      <c r="M319" s="3">
        <f>J319*H319+G319</f>
        <v>0.152556925019083</v>
      </c>
      <c r="N319" s="3">
        <f>K319*H319+G319</f>
        <v>0.15104686503870907</v>
      </c>
      <c r="O319" s="2">
        <f>_xlfn.XLOOKUP($B319,stock_analysis[Stock],stock_analysis[Interest_Coverage_Ratio])</f>
        <v>75.008977361436379</v>
      </c>
      <c r="P319" s="3" cm="1">
        <f t="array" ref="P31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19" s="3" t="str" cm="1">
        <f t="array" ref="Q31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19" s="3">
        <f>Table2[[#This Row],[Default Spread]]+Table2[[#This Row],[Risk Free Rate]]</f>
        <v>7.0699999999999999E-2</v>
      </c>
      <c r="S319" s="2">
        <f>_xlfn.XLOOKUP($B319,stock_analysis[Stock],stock_analysis[Market_Cap_Cr])</f>
        <v>64385.548287999998</v>
      </c>
      <c r="T319" s="2">
        <f>_xlfn.XLOOKUP($B319,stock_analysis[Stock],stock_analysis[Total_Debt_Cr])</f>
        <v>8163.4598912000001</v>
      </c>
      <c r="U319" s="3">
        <f>Table2[[#This Row],[Market Value of Equity]]/(Table2[[#This Row],[Market Value of Equity]]+Table2[[#This Row],[Market Value of Debt]])</f>
        <v>0.88747661620630558</v>
      </c>
      <c r="V319" s="3">
        <f>Table2[[#This Row],[Market Value of Debt]]/(Table2[[#This Row],[Market Value of Equity]]+Table2[[#This Row],[Market Value of Debt]])</f>
        <v>0.11252338379369446</v>
      </c>
      <c r="W319" s="32">
        <f>(Table2[[#This Row],[Cost of Equity (Daily Beta)]]*Table2[[#This Row],[Weight of Equity]])+(Table2[[#This Row],[Cost of Debt]]*Table2[[#This Row],[Weight of Debt]])</f>
        <v>0.14483832151964529</v>
      </c>
      <c r="X319" s="33">
        <f>(Table2[[#This Row],[Cost of Equity (Weekly Beta)]]*Table2[[#This Row],[Weight of Equity]])+(Table2[[#This Row],[Cost of Debt]]*Table2[[#This Row],[Weight of Debt]])</f>
        <v>0.14334610682898907</v>
      </c>
      <c r="Y319" s="34">
        <f>(Table2[[#This Row],[Cost of Equity (Monthly Beta)]]*Table2[[#This Row],[Weight of Equity]])+(Table2[[#This Row],[Cost of Debt]]*Table2[[#This Row],[Weight of Debt]])</f>
        <v>0.14200596390733825</v>
      </c>
      <c r="Z319" t="b">
        <f>IF(Table2[[#This Row],[Sector]]="Financial Services",TRUE,FALSE)</f>
        <v>0</v>
      </c>
      <c r="AA319" t="b">
        <f>IF(Table2[[#This Row],[Market Capitalisation In(Cr)]]&gt;25000,TRUE,FALSE)</f>
        <v>1</v>
      </c>
    </row>
    <row r="320" spans="2:27" ht="14" customHeight="1">
      <c r="B320" s="37" t="s">
        <v>1347</v>
      </c>
      <c r="C320" s="38" t="str">
        <f>_xlfn.XLOOKUP(B320,stock_analysis[Stock],stock_analysis[Company_Name])</f>
        <v>Goodluck India Limited</v>
      </c>
      <c r="D320" s="37" t="str">
        <f>_xlfn.XLOOKUP(B320,stock_analysis[Stock],stock_analysis[Sector])</f>
        <v>Basic Materials</v>
      </c>
      <c r="E320" s="37" t="str">
        <f>_xlfn.XLOOKUP($B320,stock_analysis[Stock],stock_analysis[Industry])</f>
        <v>Steel</v>
      </c>
      <c r="F320" s="2">
        <f>_xlfn.XLOOKUP($B320,stock_analysis[Stock],stock_analysis[Market_Cap_Cr])</f>
        <v>3675.0057471999999</v>
      </c>
      <c r="G320" s="3">
        <f>Imputs!$C$2</f>
        <v>6.6699999999999995E-2</v>
      </c>
      <c r="H320" s="3">
        <f>Imputs!$C$3</f>
        <v>5.2299999999999999E-2</v>
      </c>
      <c r="I320" s="2">
        <f>_xlfn.XLOOKUP($B320,stock_analysis[Stock],stock_analysis[Beta_Daily])</f>
        <v>1.8768859078671067</v>
      </c>
      <c r="J320" s="2">
        <f>_xlfn.XLOOKUP($B320,stock_analysis[Stock],stock_analysis[Beta_Weekly])</f>
        <v>1.6790478791548489</v>
      </c>
      <c r="K320" s="2">
        <f>_xlfn.XLOOKUP($B320,stock_analysis[Stock],stock_analysis[Beta_Monthly])</f>
        <v>0.95917613020329917</v>
      </c>
      <c r="L320" s="3">
        <f>G320+H320*I320</f>
        <v>0.16486113298144967</v>
      </c>
      <c r="M320" s="3">
        <f>J320*H320+G320</f>
        <v>0.1545142040797986</v>
      </c>
      <c r="N320" s="3">
        <f>K320*H320+G320</f>
        <v>0.11686491160963254</v>
      </c>
      <c r="O320" s="2">
        <f>_xlfn.XLOOKUP($B320,stock_analysis[Stock],stock_analysis[Interest_Coverage_Ratio])</f>
        <v>3.7494336202990479</v>
      </c>
      <c r="P320" s="3" cm="1">
        <f t="array" ref="P32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320" s="3" t="str" cm="1">
        <f t="array" ref="Q32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320" s="3">
        <f>Table2[[#This Row],[Default Spread]]+Table2[[#This Row],[Risk Free Rate]]</f>
        <v>8.0499999999999988E-2</v>
      </c>
      <c r="S320" s="2">
        <f>_xlfn.XLOOKUP($B320,stock_analysis[Stock],stock_analysis[Market_Cap_Cr])</f>
        <v>3675.0057471999999</v>
      </c>
      <c r="T320" s="2">
        <f>_xlfn.XLOOKUP($B320,stock_analysis[Stock],stock_analysis[Total_Debt_Cr])</f>
        <v>1008.7549952000001</v>
      </c>
      <c r="U320" s="3">
        <f>Table2[[#This Row],[Market Value of Equity]]/(Table2[[#This Row],[Market Value of Equity]]+Table2[[#This Row],[Market Value of Debt]])</f>
        <v>0.78462712963363168</v>
      </c>
      <c r="V320" s="3">
        <f>Table2[[#This Row],[Market Value of Debt]]/(Table2[[#This Row],[Market Value of Equity]]+Table2[[#This Row],[Market Value of Debt]])</f>
        <v>0.21537287036636829</v>
      </c>
      <c r="W320" s="32">
        <f>(Table2[[#This Row],[Cost of Equity (Daily Beta)]]*Table2[[#This Row],[Weight of Equity]])+(Table2[[#This Row],[Cost of Debt]]*Table2[[#This Row],[Weight of Debt]])</f>
        <v>0.14669203362387595</v>
      </c>
      <c r="X320" s="33">
        <f>(Table2[[#This Row],[Cost of Equity (Weekly Beta)]]*Table2[[#This Row],[Weight of Equity]])+(Table2[[#This Row],[Cost of Debt]]*Table2[[#This Row],[Weight of Debt]])</f>
        <v>0.13857355249925019</v>
      </c>
      <c r="Y320" s="34">
        <f>(Table2[[#This Row],[Cost of Equity (Monthly Beta)]]*Table2[[#This Row],[Weight of Equity]])+(Table2[[#This Row],[Cost of Debt]]*Table2[[#This Row],[Weight of Debt]])</f>
        <v>0.1090328962156467</v>
      </c>
      <c r="Z320" t="b">
        <f>IF(Table2[[#This Row],[Sector]]="Financial Services",TRUE,FALSE)</f>
        <v>0</v>
      </c>
      <c r="AA320" t="b">
        <f>IF(Table2[[#This Row],[Market Capitalisation In(Cr)]]&gt;25000,TRUE,FALSE)</f>
        <v>0</v>
      </c>
    </row>
    <row r="321" spans="2:27" ht="14" customHeight="1">
      <c r="B321" s="37" t="s">
        <v>576</v>
      </c>
      <c r="C321" s="38" t="str">
        <f>_xlfn.XLOOKUP(B321,stock_analysis[Stock],stock_analysis[Company_Name])</f>
        <v>Bharat Wire Ropes Limited</v>
      </c>
      <c r="D321" s="37" t="str">
        <f>_xlfn.XLOOKUP(B321,stock_analysis[Stock],stock_analysis[Sector])</f>
        <v>Basic Materials</v>
      </c>
      <c r="E321" s="37" t="str">
        <f>_xlfn.XLOOKUP($B321,stock_analysis[Stock],stock_analysis[Industry])</f>
        <v>Steel</v>
      </c>
      <c r="F321" s="2">
        <f>_xlfn.XLOOKUP($B321,stock_analysis[Stock],stock_analysis[Market_Cap_Cr])</f>
        <v>1134.2529536</v>
      </c>
      <c r="G321" s="3">
        <f>Imputs!$C$2</f>
        <v>6.6699999999999995E-2</v>
      </c>
      <c r="H321" s="3">
        <f>Imputs!$C$3</f>
        <v>5.2299999999999999E-2</v>
      </c>
      <c r="I321" s="2">
        <f>_xlfn.XLOOKUP($B321,stock_analysis[Stock],stock_analysis[Beta_Daily])</f>
        <v>1.7600815458749579</v>
      </c>
      <c r="J321" s="2">
        <f>_xlfn.XLOOKUP($B321,stock_analysis[Stock],stock_analysis[Beta_Weekly])</f>
        <v>1.8823188054630089</v>
      </c>
      <c r="K321" s="2">
        <f>_xlfn.XLOOKUP($B321,stock_analysis[Stock],stock_analysis[Beta_Monthly])</f>
        <v>1.6043016605325566</v>
      </c>
      <c r="L321" s="3">
        <f>G321+H321*I321</f>
        <v>0.15875226484926031</v>
      </c>
      <c r="M321" s="3">
        <f>J321*H321+G321</f>
        <v>0.16514527352571534</v>
      </c>
      <c r="N321" s="3">
        <f>K321*H321+G321</f>
        <v>0.15060497684585272</v>
      </c>
      <c r="O321" s="2">
        <f>_xlfn.XLOOKUP($B321,stock_analysis[Stock],stock_analysis[Interest_Coverage_Ratio])</f>
        <v>8.3391877799368288</v>
      </c>
      <c r="P321" s="3" cm="1">
        <f t="array" ref="P32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321" s="3" t="str" cm="1">
        <f t="array" ref="Q32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321" s="3">
        <f>Table2[[#This Row],[Default Spread]]+Table2[[#This Row],[Risk Free Rate]]</f>
        <v>7.3700000000000002E-2</v>
      </c>
      <c r="S321" s="2">
        <f>_xlfn.XLOOKUP($B321,stock_analysis[Stock],stock_analysis[Market_Cap_Cr])</f>
        <v>1134.2529536</v>
      </c>
      <c r="T321" s="2">
        <f>_xlfn.XLOOKUP($B321,stock_analysis[Stock],stock_analysis[Total_Debt_Cr])</f>
        <v>102.3158016</v>
      </c>
      <c r="U321" s="3">
        <f>Table2[[#This Row],[Market Value of Equity]]/(Table2[[#This Row],[Market Value of Equity]]+Table2[[#This Row],[Market Value of Debt]])</f>
        <v>0.91725829949224968</v>
      </c>
      <c r="V321" s="3">
        <f>Table2[[#This Row],[Market Value of Debt]]/(Table2[[#This Row],[Market Value of Equity]]+Table2[[#This Row],[Market Value of Debt]])</f>
        <v>8.2741700507750301E-2</v>
      </c>
      <c r="W321" s="32">
        <f>(Table2[[#This Row],[Cost of Equity (Daily Beta)]]*Table2[[#This Row],[Weight of Equity]])+(Table2[[#This Row],[Cost of Debt]]*Table2[[#This Row],[Weight of Debt]])</f>
        <v>0.15171489582359693</v>
      </c>
      <c r="X321" s="33">
        <f>(Table2[[#This Row],[Cost of Equity (Weekly Beta)]]*Table2[[#This Row],[Weight of Equity]])+(Table2[[#This Row],[Cost of Debt]]*Table2[[#This Row],[Weight of Debt]])</f>
        <v>0.15757893609080129</v>
      </c>
      <c r="Y321" s="34">
        <f>(Table2[[#This Row],[Cost of Equity (Monthly Beta)]]*Table2[[#This Row],[Weight of Equity]])+(Table2[[#This Row],[Cost of Debt]]*Table2[[#This Row],[Weight of Debt]])</f>
        <v>0.14424172828411769</v>
      </c>
      <c r="Z321" t="b">
        <f>IF(Table2[[#This Row],[Sector]]="Financial Services",TRUE,FALSE)</f>
        <v>0</v>
      </c>
      <c r="AA321" t="b">
        <f>IF(Table2[[#This Row],[Market Capitalisation In(Cr)]]&gt;25000,TRUE,FALSE)</f>
        <v>0</v>
      </c>
    </row>
    <row r="322" spans="2:27" ht="14" customHeight="1">
      <c r="B322" s="37" t="s">
        <v>3772</v>
      </c>
      <c r="C322" s="38" t="str">
        <f>_xlfn.XLOOKUP(B322,stock_analysis[Stock],stock_analysis[Company_Name])</f>
        <v>Venus Pipes &amp; Tubes Limited</v>
      </c>
      <c r="D322" s="37" t="str">
        <f>_xlfn.XLOOKUP(B322,stock_analysis[Stock],stock_analysis[Sector])</f>
        <v>Basic Materials</v>
      </c>
      <c r="E322" s="37" t="str">
        <f>_xlfn.XLOOKUP($B322,stock_analysis[Stock],stock_analysis[Industry])</f>
        <v>Steel</v>
      </c>
      <c r="F322" s="2">
        <f>_xlfn.XLOOKUP($B322,stock_analysis[Stock],stock_analysis[Market_Cap_Cr])</f>
        <v>2180.8189440000001</v>
      </c>
      <c r="G322" s="3">
        <f>Imputs!$C$2</f>
        <v>6.6699999999999995E-2</v>
      </c>
      <c r="H322" s="3">
        <f>Imputs!$C$3</f>
        <v>5.2299999999999999E-2</v>
      </c>
      <c r="I322" s="2">
        <f>_xlfn.XLOOKUP($B322,stock_analysis[Stock],stock_analysis[Beta_Daily])</f>
        <v>1.8271677469634489</v>
      </c>
      <c r="J322" s="2">
        <f>_xlfn.XLOOKUP($B322,stock_analysis[Stock],stock_analysis[Beta_Weekly])</f>
        <v>1.6390270647664458</v>
      </c>
      <c r="K322" s="2">
        <f>_xlfn.XLOOKUP($B322,stock_analysis[Stock],stock_analysis[Beta_Monthly])</f>
        <v>0.5121719638312564</v>
      </c>
      <c r="L322" s="3">
        <f>G322+H322*I322</f>
        <v>0.16226087316618837</v>
      </c>
      <c r="M322" s="3">
        <f>J322*H322+G322</f>
        <v>0.1524211154872851</v>
      </c>
      <c r="N322" s="3">
        <f>K322*H322+G322</f>
        <v>9.3486593708374699E-2</v>
      </c>
      <c r="O322" s="2">
        <f>_xlfn.XLOOKUP($B322,stock_analysis[Stock],stock_analysis[Interest_Coverage_Ratio])</f>
        <v>5.0213632718524455</v>
      </c>
      <c r="P322" s="3" cm="1">
        <f t="array" ref="P32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322" s="3" t="str" cm="1">
        <f t="array" ref="Q32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322" s="3">
        <f>Table2[[#This Row],[Default Spread]]+Table2[[#This Row],[Risk Free Rate]]</f>
        <v>7.5600000000000001E-2</v>
      </c>
      <c r="S322" s="2">
        <f>_xlfn.XLOOKUP($B322,stock_analysis[Stock],stock_analysis[Market_Cap_Cr])</f>
        <v>2180.8189440000001</v>
      </c>
      <c r="T322" s="2">
        <f>_xlfn.XLOOKUP($B322,stock_analysis[Stock],stock_analysis[Total_Debt_Cr])</f>
        <v>259.82799360000001</v>
      </c>
      <c r="U322" s="3">
        <f>Table2[[#This Row],[Market Value of Equity]]/(Table2[[#This Row],[Market Value of Equity]]+Table2[[#This Row],[Market Value of Debt]])</f>
        <v>0.89354134365067128</v>
      </c>
      <c r="V322" s="3">
        <f>Table2[[#This Row],[Market Value of Debt]]/(Table2[[#This Row],[Market Value of Equity]]+Table2[[#This Row],[Market Value of Debt]])</f>
        <v>0.10645865634932875</v>
      </c>
      <c r="W322" s="32">
        <f>(Table2[[#This Row],[Cost of Equity (Daily Beta)]]*Table2[[#This Row],[Weight of Equity]])+(Table2[[#This Row],[Cost of Debt]]*Table2[[#This Row],[Weight of Debt]])</f>
        <v>0.15303507305085634</v>
      </c>
      <c r="X322" s="33">
        <f>(Table2[[#This Row],[Cost of Equity (Weekly Beta)]]*Table2[[#This Row],[Weight of Equity]])+(Table2[[#This Row],[Cost of Debt]]*Table2[[#This Row],[Weight of Debt]])</f>
        <v>0.14424284275325211</v>
      </c>
      <c r="Y322" s="34">
        <f>(Table2[[#This Row],[Cost of Equity (Monthly Beta)]]*Table2[[#This Row],[Weight of Equity]])+(Table2[[#This Row],[Cost of Debt]]*Table2[[#This Row],[Weight of Debt]])</f>
        <v>9.1582410975514783E-2</v>
      </c>
      <c r="Z322" t="b">
        <f>IF(Table2[[#This Row],[Sector]]="Financial Services",TRUE,FALSE)</f>
        <v>0</v>
      </c>
      <c r="AA322" t="b">
        <f>IF(Table2[[#This Row],[Market Capitalisation In(Cr)]]&gt;25000,TRUE,FALSE)</f>
        <v>0</v>
      </c>
    </row>
    <row r="323" spans="2:27" ht="14" customHeight="1">
      <c r="B323" s="37" t="s">
        <v>2082</v>
      </c>
      <c r="C323" s="38" t="str">
        <f>_xlfn.XLOOKUP(B323,stock_analysis[Stock],stock_analysis[Company_Name])</f>
        <v>Lloyds Enterprises Limited</v>
      </c>
      <c r="D323" s="37" t="str">
        <f>_xlfn.XLOOKUP(B323,stock_analysis[Stock],stock_analysis[Sector])</f>
        <v>Basic Materials</v>
      </c>
      <c r="E323" s="37" t="str">
        <f>_xlfn.XLOOKUP($B323,stock_analysis[Stock],stock_analysis[Industry])</f>
        <v>Steel</v>
      </c>
      <c r="F323" s="2">
        <f>_xlfn.XLOOKUP($B323,stock_analysis[Stock],stock_analysis[Market_Cap_Cr])</f>
        <v>7325.9229183999996</v>
      </c>
      <c r="G323" s="3">
        <f>Imputs!$C$2</f>
        <v>6.6699999999999995E-2</v>
      </c>
      <c r="H323" s="3">
        <f>Imputs!$C$3</f>
        <v>5.2299999999999999E-2</v>
      </c>
      <c r="I323" s="2">
        <f>_xlfn.XLOOKUP($B323,stock_analysis[Stock],stock_analysis[Beta_Daily])</f>
        <v>1.8376702600652937</v>
      </c>
      <c r="J323" s="2">
        <f>_xlfn.XLOOKUP($B323,stock_analysis[Stock],stock_analysis[Beta_Weekly])</f>
        <v>1.7154301229630431</v>
      </c>
      <c r="K323" s="2">
        <f>_xlfn.XLOOKUP($B323,stock_analysis[Stock],stock_analysis[Beta_Monthly])</f>
        <v>2.4828402634338458</v>
      </c>
      <c r="L323" s="3">
        <f>G323+H323*I323</f>
        <v>0.16281015460141485</v>
      </c>
      <c r="M323" s="3">
        <f>J323*H323+G323</f>
        <v>0.15641699543096715</v>
      </c>
      <c r="N323" s="3">
        <f>K323*H323+G323</f>
        <v>0.19655254577759013</v>
      </c>
      <c r="O323" s="2">
        <f>_xlfn.XLOOKUP($B323,stock_analysis[Stock],stock_analysis[Interest_Coverage_Ratio])</f>
        <v>7.1257439163134038</v>
      </c>
      <c r="P323" s="3" cm="1">
        <f t="array" ref="P32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323" s="3" t="str" cm="1">
        <f t="array" ref="Q32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323" s="3">
        <f>Table2[[#This Row],[Default Spread]]+Table2[[#This Row],[Risk Free Rate]]</f>
        <v>7.4499999999999997E-2</v>
      </c>
      <c r="S323" s="2">
        <f>_xlfn.XLOOKUP($B323,stock_analysis[Stock],stock_analysis[Market_Cap_Cr])</f>
        <v>7325.9229183999996</v>
      </c>
      <c r="T323" s="2">
        <f>_xlfn.XLOOKUP($B323,stock_analysis[Stock],stock_analysis[Total_Debt_Cr])</f>
        <v>670.69998080000005</v>
      </c>
      <c r="U323" s="3">
        <f>Table2[[#This Row],[Market Value of Equity]]/(Table2[[#This Row],[Market Value of Equity]]+Table2[[#This Row],[Market Value of Debt]])</f>
        <v>0.91612709649380886</v>
      </c>
      <c r="V323" s="3">
        <f>Table2[[#This Row],[Market Value of Debt]]/(Table2[[#This Row],[Market Value of Equity]]+Table2[[#This Row],[Market Value of Debt]])</f>
        <v>8.3872903506191143E-2</v>
      </c>
      <c r="W323" s="32">
        <f>(Table2[[#This Row],[Cost of Equity (Daily Beta)]]*Table2[[#This Row],[Weight of Equity]])+(Table2[[#This Row],[Cost of Debt]]*Table2[[#This Row],[Weight of Debt]])</f>
        <v>0.15540332552591357</v>
      </c>
      <c r="X323" s="33">
        <f>(Table2[[#This Row],[Cost of Equity (Weekly Beta)]]*Table2[[#This Row],[Weight of Equity]])+(Table2[[#This Row],[Cost of Debt]]*Table2[[#This Row],[Weight of Debt]])</f>
        <v>0.14954637917766855</v>
      </c>
      <c r="Y323" s="34">
        <f>(Table2[[#This Row],[Cost of Equity (Monthly Beta)]]*Table2[[#This Row],[Weight of Equity]])+(Table2[[#This Row],[Cost of Debt]]*Table2[[#This Row],[Weight of Debt]])</f>
        <v>0.18631564438290135</v>
      </c>
      <c r="Z323" t="b">
        <f>IF(Table2[[#This Row],[Sector]]="Financial Services",TRUE,FALSE)</f>
        <v>0</v>
      </c>
      <c r="AA323" t="b">
        <f>IF(Table2[[#This Row],[Market Capitalisation In(Cr)]]&gt;25000,TRUE,FALSE)</f>
        <v>0</v>
      </c>
    </row>
    <row r="324" spans="2:27" ht="14" customHeight="1">
      <c r="B324" s="37" t="s">
        <v>1844</v>
      </c>
      <c r="C324" s="38" t="str">
        <f>_xlfn.XLOOKUP(B324,stock_analysis[Stock],stock_analysis[Company_Name])</f>
        <v>JTL INDUSTRIES LIMITED</v>
      </c>
      <c r="D324" s="37" t="str">
        <f>_xlfn.XLOOKUP(B324,stock_analysis[Stock],stock_analysis[Sector])</f>
        <v>Basic Materials</v>
      </c>
      <c r="E324" s="37" t="str">
        <f>_xlfn.XLOOKUP($B324,stock_analysis[Stock],stock_analysis[Industry])</f>
        <v>Steel</v>
      </c>
      <c r="F324" s="2">
        <f>_xlfn.XLOOKUP($B324,stock_analysis[Stock],stock_analysis[Market_Cap_Cr])</f>
        <v>2066.8233728</v>
      </c>
      <c r="G324" s="3">
        <f>Imputs!$C$2</f>
        <v>6.6699999999999995E-2</v>
      </c>
      <c r="H324" s="3">
        <f>Imputs!$C$3</f>
        <v>5.2299999999999999E-2</v>
      </c>
      <c r="I324" s="2">
        <f>_xlfn.XLOOKUP($B324,stock_analysis[Stock],stock_analysis[Beta_Daily])</f>
        <v>1.8709650737537495</v>
      </c>
      <c r="J324" s="2">
        <f>_xlfn.XLOOKUP($B324,stock_analysis[Stock],stock_analysis[Beta_Weekly])</f>
        <v>1.52594586403485</v>
      </c>
      <c r="K324" s="2">
        <f>_xlfn.XLOOKUP($B324,stock_analysis[Stock],stock_analysis[Beta_Monthly])</f>
        <v>0.6275365931348954</v>
      </c>
      <c r="L324" s="3">
        <f>G324+H324*I324</f>
        <v>0.16455147335732109</v>
      </c>
      <c r="M324" s="3">
        <f>J324*H324+G324</f>
        <v>0.14650696868902263</v>
      </c>
      <c r="N324" s="3">
        <f>K324*H324+G324</f>
        <v>9.9520163820955021E-2</v>
      </c>
      <c r="O324" s="2">
        <f>_xlfn.XLOOKUP($B324,stock_analysis[Stock],stock_analysis[Interest_Coverage_Ratio])</f>
        <v>35.814305364511689</v>
      </c>
      <c r="P324" s="3" cm="1">
        <f t="array" ref="P32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24" s="3" t="str" cm="1">
        <f t="array" ref="Q32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24" s="3">
        <f>Table2[[#This Row],[Default Spread]]+Table2[[#This Row],[Risk Free Rate]]</f>
        <v>7.0699999999999999E-2</v>
      </c>
      <c r="S324" s="2">
        <f>_xlfn.XLOOKUP($B324,stock_analysis[Stock],stock_analysis[Market_Cap_Cr])</f>
        <v>2066.8233728</v>
      </c>
      <c r="T324" s="2">
        <f>_xlfn.XLOOKUP($B324,stock_analysis[Stock],stock_analysis[Total_Debt_Cr])</f>
        <v>165.55499520000001</v>
      </c>
      <c r="U324" s="3">
        <f>Table2[[#This Row],[Market Value of Equity]]/(Table2[[#This Row],[Market Value of Equity]]+Table2[[#This Row],[Market Value of Debt]])</f>
        <v>0.92583918677355681</v>
      </c>
      <c r="V324" s="3">
        <f>Table2[[#This Row],[Market Value of Debt]]/(Table2[[#This Row],[Market Value of Equity]]+Table2[[#This Row],[Market Value of Debt]])</f>
        <v>7.4160813226443162E-2</v>
      </c>
      <c r="W324" s="32">
        <f>(Table2[[#This Row],[Cost of Equity (Daily Beta)]]*Table2[[#This Row],[Weight of Equity]])+(Table2[[#This Row],[Cost of Debt]]*Table2[[#This Row],[Weight of Debt]])</f>
        <v>0.15759137177064228</v>
      </c>
      <c r="X324" s="33">
        <f>(Table2[[#This Row],[Cost of Equity (Weekly Beta)]]*Table2[[#This Row],[Weight of Equity]])+(Table2[[#This Row],[Cost of Debt]]*Table2[[#This Row],[Weight of Debt]])</f>
        <v>0.14088506224281319</v>
      </c>
      <c r="Y324" s="34">
        <f>(Table2[[#This Row],[Cost of Equity (Monthly Beta)]]*Table2[[#This Row],[Weight of Equity]])+(Table2[[#This Row],[Cost of Debt]]*Table2[[#This Row],[Weight of Debt]])</f>
        <v>9.738283703467368E-2</v>
      </c>
      <c r="Z324" t="b">
        <f>IF(Table2[[#This Row],[Sector]]="Financial Services",TRUE,FALSE)</f>
        <v>0</v>
      </c>
      <c r="AA324" t="b">
        <f>IF(Table2[[#This Row],[Market Capitalisation In(Cr)]]&gt;25000,TRUE,FALSE)</f>
        <v>0</v>
      </c>
    </row>
    <row r="325" spans="2:27" ht="14" customHeight="1">
      <c r="B325" s="37" t="s">
        <v>3946</v>
      </c>
      <c r="C325" s="38" t="str">
        <f>_xlfn.XLOOKUP(B325,stock_analysis[Stock],stock_analysis[Company_Name])</f>
        <v>Zenith Steel Pipes &amp; Industries Limited</v>
      </c>
      <c r="D325" s="37" t="str">
        <f>_xlfn.XLOOKUP(B325,stock_analysis[Stock],stock_analysis[Sector])</f>
        <v>Basic Materials</v>
      </c>
      <c r="E325" s="37" t="str">
        <f>_xlfn.XLOOKUP($B325,stock_analysis[Stock],stock_analysis[Industry])</f>
        <v>Steel</v>
      </c>
      <c r="F325" s="2">
        <f>_xlfn.XLOOKUP($B325,stock_analysis[Stock],stock_analysis[Market_Cap_Cr])</f>
        <v>77.7799744</v>
      </c>
      <c r="G325" s="3">
        <f>Imputs!$C$2</f>
        <v>6.6699999999999995E-2</v>
      </c>
      <c r="H325" s="3">
        <f>Imputs!$C$3</f>
        <v>5.2299999999999999E-2</v>
      </c>
      <c r="I325" s="2">
        <f>_xlfn.XLOOKUP($B325,stock_analysis[Stock],stock_analysis[Beta_Daily])</f>
        <v>0.25886547564398099</v>
      </c>
      <c r="J325" s="2">
        <f>_xlfn.XLOOKUP($B325,stock_analysis[Stock],stock_analysis[Beta_Weekly])</f>
        <v>1.3784435157694288</v>
      </c>
      <c r="K325" s="2">
        <f>_xlfn.XLOOKUP($B325,stock_analysis[Stock],stock_analysis[Beta_Monthly])</f>
        <v>0.2759237587482361</v>
      </c>
      <c r="L325" s="3">
        <f>G325+H325*I325</f>
        <v>8.0238664376180199E-2</v>
      </c>
      <c r="M325" s="3">
        <f>J325*H325+G325</f>
        <v>0.13879259587474113</v>
      </c>
      <c r="N325" s="3">
        <f>K325*H325+G325</f>
        <v>8.1130812582532741E-2</v>
      </c>
      <c r="O325" s="2">
        <f>_xlfn.XLOOKUP($B325,stock_analysis[Stock],stock_analysis[Interest_Coverage_Ratio])</f>
        <v>1.1036638117484212</v>
      </c>
      <c r="P325" s="3" cm="1">
        <f t="array" ref="P32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325" s="3" t="str" cm="1">
        <f t="array" ref="Q32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325" s="3">
        <f>Table2[[#This Row],[Default Spread]]+Table2[[#This Row],[Risk Free Rate]]</f>
        <v>0.19279999999999997</v>
      </c>
      <c r="S325" s="2">
        <f>_xlfn.XLOOKUP($B325,stock_analysis[Stock],stock_analysis[Market_Cap_Cr])</f>
        <v>77.7799744</v>
      </c>
      <c r="T325" s="2">
        <f>_xlfn.XLOOKUP($B325,stock_analysis[Stock],stock_analysis[Total_Debt_Cr])</f>
        <v>215.3148928</v>
      </c>
      <c r="U325" s="3">
        <f>Table2[[#This Row],[Market Value of Equity]]/(Table2[[#This Row],[Market Value of Equity]]+Table2[[#This Row],[Market Value of Debt]])</f>
        <v>0.26537474075561018</v>
      </c>
      <c r="V325" s="3">
        <f>Table2[[#This Row],[Market Value of Debt]]/(Table2[[#This Row],[Market Value of Equity]]+Table2[[#This Row],[Market Value of Debt]])</f>
        <v>0.73462525924438971</v>
      </c>
      <c r="W325" s="32">
        <f>(Table2[[#This Row],[Cost of Equity (Daily Beta)]]*Table2[[#This Row],[Weight of Equity]])+(Table2[[#This Row],[Cost of Debt]]*Table2[[#This Row],[Weight of Debt]])</f>
        <v>0.16292906473972354</v>
      </c>
      <c r="X325" s="33">
        <f>(Table2[[#This Row],[Cost of Equity (Weekly Beta)]]*Table2[[#This Row],[Weight of Equity]])+(Table2[[#This Row],[Cost of Debt]]*Table2[[#This Row],[Weight of Debt]])</f>
        <v>0.17846779913137592</v>
      </c>
      <c r="Y325" s="34">
        <f>(Table2[[#This Row],[Cost of Equity (Monthly Beta)]]*Table2[[#This Row],[Weight of Equity]])+(Table2[[#This Row],[Cost of Debt]]*Table2[[#This Row],[Weight of Debt]])</f>
        <v>0.16316581833869995</v>
      </c>
      <c r="Z325" t="b">
        <f>IF(Table2[[#This Row],[Sector]]="Financial Services",TRUE,FALSE)</f>
        <v>0</v>
      </c>
      <c r="AA325" t="b">
        <f>IF(Table2[[#This Row],[Market Capitalisation In(Cr)]]&gt;25000,TRUE,FALSE)</f>
        <v>0</v>
      </c>
    </row>
    <row r="326" spans="2:27" ht="14" customHeight="1">
      <c r="B326" s="37" t="s">
        <v>1942</v>
      </c>
      <c r="C326" s="38" t="str">
        <f>_xlfn.XLOOKUP(B326,stock_analysis[Stock],stock_analysis[Company_Name])</f>
        <v>KIOCL Limited</v>
      </c>
      <c r="D326" s="37" t="str">
        <f>_xlfn.XLOOKUP(B326,stock_analysis[Stock],stock_analysis[Sector])</f>
        <v>Basic Materials</v>
      </c>
      <c r="E326" s="37" t="str">
        <f>_xlfn.XLOOKUP($B326,stock_analysis[Stock],stock_analysis[Industry])</f>
        <v>Steel</v>
      </c>
      <c r="F326" s="2">
        <f>_xlfn.XLOOKUP($B326,stock_analysis[Stock],stock_analysis[Market_Cap_Cr])</f>
        <v>18986.1445632</v>
      </c>
      <c r="G326" s="3">
        <f>Imputs!$C$2</f>
        <v>6.6699999999999995E-2</v>
      </c>
      <c r="H326" s="3">
        <f>Imputs!$C$3</f>
        <v>5.2299999999999999E-2</v>
      </c>
      <c r="I326" s="2">
        <f>_xlfn.XLOOKUP($B326,stock_analysis[Stock],stock_analysis[Beta_Daily])</f>
        <v>1.8527819661550915</v>
      </c>
      <c r="J326" s="2">
        <f>_xlfn.XLOOKUP($B326,stock_analysis[Stock],stock_analysis[Beta_Weekly])</f>
        <v>1.8576709108177305</v>
      </c>
      <c r="K326" s="2">
        <f>_xlfn.XLOOKUP($B326,stock_analysis[Stock],stock_analysis[Beta_Monthly])</f>
        <v>1.3492034883203194</v>
      </c>
      <c r="L326" s="3">
        <f>G326+H326*I326</f>
        <v>0.16360049682991129</v>
      </c>
      <c r="M326" s="3">
        <f>J326*H326+G326</f>
        <v>0.16385618863576729</v>
      </c>
      <c r="N326" s="3">
        <f>K326*H326+G326</f>
        <v>0.1372633424391527</v>
      </c>
      <c r="O326" s="2">
        <f>_xlfn.XLOOKUP($B326,stock_analysis[Stock],stock_analysis[Interest_Coverage_Ratio])</f>
        <v>-12.447213114754099</v>
      </c>
      <c r="P326" s="3" cm="1">
        <f t="array" ref="P32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26" s="3" t="str" cm="1">
        <f t="array" ref="Q32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26" s="3">
        <f>Table2[[#This Row],[Default Spread]]+Table2[[#This Row],[Risk Free Rate]]</f>
        <v>0.25669999999999998</v>
      </c>
      <c r="S326" s="2">
        <f>_xlfn.XLOOKUP($B326,stock_analysis[Stock],stock_analysis[Market_Cap_Cr])</f>
        <v>18986.1445632</v>
      </c>
      <c r="T326" s="2">
        <f>_xlfn.XLOOKUP($B326,stock_analysis[Stock],stock_analysis[Total_Debt_Cr])</f>
        <v>184.7313024</v>
      </c>
      <c r="U326" s="3">
        <f>Table2[[#This Row],[Market Value of Equity]]/(Table2[[#This Row],[Market Value of Equity]]+Table2[[#This Row],[Market Value of Debt]])</f>
        <v>0.99036396126629356</v>
      </c>
      <c r="V326" s="3">
        <f>Table2[[#This Row],[Market Value of Debt]]/(Table2[[#This Row],[Market Value of Equity]]+Table2[[#This Row],[Market Value of Debt]])</f>
        <v>9.6360387337064632E-3</v>
      </c>
      <c r="W326" s="32">
        <f>(Table2[[#This Row],[Cost of Equity (Daily Beta)]]*Table2[[#This Row],[Weight of Equity]])+(Table2[[#This Row],[Cost of Debt]]*Table2[[#This Row],[Weight of Debt]])</f>
        <v>0.16449760724854709</v>
      </c>
      <c r="X326" s="33">
        <f>(Table2[[#This Row],[Cost of Equity (Weekly Beta)]]*Table2[[#This Row],[Weight of Equity]])+(Table2[[#This Row],[Cost of Debt]]*Table2[[#This Row],[Weight of Debt]])</f>
        <v>0.16475083519825798</v>
      </c>
      <c r="Y326" s="34">
        <f>(Table2[[#This Row],[Cost of Equity (Monthly Beta)]]*Table2[[#This Row],[Weight of Equity]])+(Table2[[#This Row],[Cost of Debt]]*Table2[[#This Row],[Weight of Debt]])</f>
        <v>0.13841423869763345</v>
      </c>
      <c r="Z326" t="b">
        <f>IF(Table2[[#This Row],[Sector]]="Financial Services",TRUE,FALSE)</f>
        <v>0</v>
      </c>
      <c r="AA326" t="b">
        <f>IF(Table2[[#This Row],[Market Capitalisation In(Cr)]]&gt;25000,TRUE,FALSE)</f>
        <v>0</v>
      </c>
    </row>
    <row r="327" spans="2:27" ht="14" customHeight="1">
      <c r="B327" s="37" t="s">
        <v>1773</v>
      </c>
      <c r="C327" s="38" t="str">
        <f>_xlfn.XLOOKUP(B327,stock_analysis[Stock],stock_analysis[Company_Name])</f>
        <v>Jayaswal Neco Industries Limited</v>
      </c>
      <c r="D327" s="37" t="str">
        <f>_xlfn.XLOOKUP(B327,stock_analysis[Stock],stock_analysis[Sector])</f>
        <v>Basic Materials</v>
      </c>
      <c r="E327" s="37" t="str">
        <f>_xlfn.XLOOKUP($B327,stock_analysis[Stock],stock_analysis[Industry])</f>
        <v>Steel</v>
      </c>
      <c r="F327" s="2">
        <f>_xlfn.XLOOKUP($B327,stock_analysis[Stock],stock_analysis[Market_Cap_Cr])</f>
        <v>7166.7499008000004</v>
      </c>
      <c r="G327" s="3">
        <f>Imputs!$C$2</f>
        <v>6.6699999999999995E-2</v>
      </c>
      <c r="H327" s="3">
        <f>Imputs!$C$3</f>
        <v>5.2299999999999999E-2</v>
      </c>
      <c r="I327" s="2">
        <f>_xlfn.XLOOKUP($B327,stock_analysis[Stock],stock_analysis[Beta_Daily])</f>
        <v>1.8071890226953264</v>
      </c>
      <c r="J327" s="2">
        <f>_xlfn.XLOOKUP($B327,stock_analysis[Stock],stock_analysis[Beta_Weekly])</f>
        <v>1.9788142273820479</v>
      </c>
      <c r="K327" s="2">
        <f>_xlfn.XLOOKUP($B327,stock_analysis[Stock],stock_analysis[Beta_Monthly])</f>
        <v>1.1060814001068024</v>
      </c>
      <c r="L327" s="3">
        <f>G327+H327*I327</f>
        <v>0.16121598588696556</v>
      </c>
      <c r="M327" s="3">
        <f>J327*H327+G327</f>
        <v>0.17019198409208108</v>
      </c>
      <c r="N327" s="3">
        <f>K327*H327+G327</f>
        <v>0.12454805722558576</v>
      </c>
      <c r="O327" s="2">
        <f>_xlfn.XLOOKUP($B327,stock_analysis[Stock],stock_analysis[Interest_Coverage_Ratio])</f>
        <v>1.1862364886653574</v>
      </c>
      <c r="P327" s="3" cm="1">
        <f t="array" ref="P32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327" s="3" t="str" cm="1">
        <f t="array" ref="Q32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327" s="3">
        <f>Table2[[#This Row],[Default Spread]]+Table2[[#This Row],[Risk Free Rate]]</f>
        <v>0.19279999999999997</v>
      </c>
      <c r="S327" s="2">
        <f>_xlfn.XLOOKUP($B327,stock_analysis[Stock],stock_analysis[Market_Cap_Cr])</f>
        <v>7166.7499008000004</v>
      </c>
      <c r="T327" s="2">
        <f>_xlfn.XLOOKUP($B327,stock_analysis[Stock],stock_analysis[Total_Debt_Cr])</f>
        <v>2336.8699904</v>
      </c>
      <c r="U327" s="3">
        <f>Table2[[#This Row],[Market Value of Equity]]/(Table2[[#This Row],[Market Value of Equity]]+Table2[[#This Row],[Market Value of Debt]])</f>
        <v>0.75410738043470626</v>
      </c>
      <c r="V327" s="3">
        <f>Table2[[#This Row],[Market Value of Debt]]/(Table2[[#This Row],[Market Value of Equity]]+Table2[[#This Row],[Market Value of Debt]])</f>
        <v>0.24589261956529376</v>
      </c>
      <c r="W327" s="32">
        <f>(Table2[[#This Row],[Cost of Equity (Daily Beta)]]*Table2[[#This Row],[Weight of Equity]])+(Table2[[#This Row],[Cost of Debt]]*Table2[[#This Row],[Weight of Debt]])</f>
        <v>0.16898226185360682</v>
      </c>
      <c r="X327" s="33">
        <f>(Table2[[#This Row],[Cost of Equity (Weekly Beta)]]*Table2[[#This Row],[Weight of Equity]])+(Table2[[#This Row],[Cost of Debt]]*Table2[[#This Row],[Weight of Debt]])</f>
        <v>0.17575112834685308</v>
      </c>
      <c r="Y327" s="34">
        <f>(Table2[[#This Row],[Cost of Equity (Monthly Beta)]]*Table2[[#This Row],[Weight of Equity]])+(Table2[[#This Row],[Cost of Debt]]*Table2[[#This Row],[Weight of Debt]])</f>
        <v>0.14133070622480701</v>
      </c>
      <c r="Z327" t="b">
        <f>IF(Table2[[#This Row],[Sector]]="Financial Services",TRUE,FALSE)</f>
        <v>0</v>
      </c>
      <c r="AA327" t="b">
        <f>IF(Table2[[#This Row],[Market Capitalisation In(Cr)]]&gt;25000,TRUE,FALSE)</f>
        <v>0</v>
      </c>
    </row>
    <row r="328" spans="2:27" ht="14" customHeight="1">
      <c r="B328" s="37" t="s">
        <v>3162</v>
      </c>
      <c r="C328" s="38" t="str">
        <f>_xlfn.XLOOKUP(B328,stock_analysis[Stock],stock_analysis[Company_Name])</f>
        <v>Shah Alloys Limited</v>
      </c>
      <c r="D328" s="37" t="str">
        <f>_xlfn.XLOOKUP(B328,stock_analysis[Stock],stock_analysis[Sector])</f>
        <v>Basic Materials</v>
      </c>
      <c r="E328" s="37" t="str">
        <f>_xlfn.XLOOKUP($B328,stock_analysis[Stock],stock_analysis[Industry])</f>
        <v>Steel</v>
      </c>
      <c r="F328" s="2">
        <f>_xlfn.XLOOKUP($B328,stock_analysis[Stock],stock_analysis[Market_Cap_Cr])</f>
        <v>123.049408</v>
      </c>
      <c r="G328" s="3">
        <f>Imputs!$C$2</f>
        <v>6.6699999999999995E-2</v>
      </c>
      <c r="H328" s="3">
        <f>Imputs!$C$3</f>
        <v>5.2299999999999999E-2</v>
      </c>
      <c r="I328" s="2">
        <f>_xlfn.XLOOKUP($B328,stock_analysis[Stock],stock_analysis[Beta_Daily])</f>
        <v>0.90418789580597436</v>
      </c>
      <c r="J328" s="2">
        <f>_xlfn.XLOOKUP($B328,stock_analysis[Stock],stock_analysis[Beta_Weekly])</f>
        <v>1.8961994264217144</v>
      </c>
      <c r="K328" s="2">
        <f>_xlfn.XLOOKUP($B328,stock_analysis[Stock],stock_analysis[Beta_Monthly])</f>
        <v>0.4863698766443969</v>
      </c>
      <c r="L328" s="3">
        <f>G328+H328*I328</f>
        <v>0.11398902695065245</v>
      </c>
      <c r="M328" s="3">
        <f>J328*H328+G328</f>
        <v>0.16587123000185566</v>
      </c>
      <c r="N328" s="3">
        <f>K328*H328+G328</f>
        <v>9.2137144548501956E-2</v>
      </c>
      <c r="O328" s="2">
        <f>_xlfn.XLOOKUP($B328,stock_analysis[Stock],stock_analysis[Interest_Coverage_Ratio])</f>
        <v>-4.676664358934274</v>
      </c>
      <c r="P328" s="3" cm="1">
        <f t="array" ref="P32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28" s="3" t="str" cm="1">
        <f t="array" ref="Q32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28" s="3">
        <f>Table2[[#This Row],[Default Spread]]+Table2[[#This Row],[Risk Free Rate]]</f>
        <v>0.25669999999999998</v>
      </c>
      <c r="S328" s="2">
        <f>_xlfn.XLOOKUP($B328,stock_analysis[Stock],stock_analysis[Market_Cap_Cr])</f>
        <v>123.049408</v>
      </c>
      <c r="T328" s="2">
        <f>_xlfn.XLOOKUP($B328,stock_analysis[Stock],stock_analysis[Total_Debt_Cr])</f>
        <v>79.369996799999996</v>
      </c>
      <c r="U328" s="3">
        <f>Table2[[#This Row],[Market Value of Equity]]/(Table2[[#This Row],[Market Value of Equity]]+Table2[[#This Row],[Market Value of Debt]])</f>
        <v>0.60789333968044557</v>
      </c>
      <c r="V328" s="3">
        <f>Table2[[#This Row],[Market Value of Debt]]/(Table2[[#This Row],[Market Value of Equity]]+Table2[[#This Row],[Market Value of Debt]])</f>
        <v>0.39210666031955449</v>
      </c>
      <c r="W328" s="32">
        <f>(Table2[[#This Row],[Cost of Equity (Daily Beta)]]*Table2[[#This Row],[Weight of Equity]])+(Table2[[#This Row],[Cost of Debt]]*Table2[[#This Row],[Weight of Debt]])</f>
        <v>0.16994694998398607</v>
      </c>
      <c r="X328" s="33">
        <f>(Table2[[#This Row],[Cost of Equity (Weekly Beta)]]*Table2[[#This Row],[Weight of Equity]])+(Table2[[#This Row],[Cost of Debt]]*Table2[[#This Row],[Weight of Debt]])</f>
        <v>0.201485795666761</v>
      </c>
      <c r="Y328" s="34">
        <f>(Table2[[#This Row],[Cost of Equity (Monthly Beta)]]*Table2[[#This Row],[Weight of Equity]])+(Table2[[#This Row],[Cost of Debt]]*Table2[[#This Row],[Weight of Debt]])</f>
        <v>0.15666333621223844</v>
      </c>
      <c r="Z328" t="b">
        <f>IF(Table2[[#This Row],[Sector]]="Financial Services",TRUE,FALSE)</f>
        <v>0</v>
      </c>
      <c r="AA328" t="b">
        <f>IF(Table2[[#This Row],[Market Capitalisation In(Cr)]]&gt;25000,TRUE,FALSE)</f>
        <v>0</v>
      </c>
    </row>
    <row r="329" spans="2:27" ht="14" customHeight="1">
      <c r="B329" s="37" t="s">
        <v>2172</v>
      </c>
      <c r="C329" s="38" t="str">
        <f>_xlfn.XLOOKUP(B329,stock_analysis[Stock],stock_analysis[Company_Name])</f>
        <v>Man Industries (India) Limited</v>
      </c>
      <c r="D329" s="37" t="str">
        <f>_xlfn.XLOOKUP(B329,stock_analysis[Stock],stock_analysis[Sector])</f>
        <v>Basic Materials</v>
      </c>
      <c r="E329" s="37" t="str">
        <f>_xlfn.XLOOKUP($B329,stock_analysis[Stock],stock_analysis[Industry])</f>
        <v>Steel</v>
      </c>
      <c r="F329" s="2">
        <f>_xlfn.XLOOKUP($B329,stock_analysis[Stock],stock_analysis[Market_Cap_Cr])</f>
        <v>2904.7455743999999</v>
      </c>
      <c r="G329" s="3">
        <f>Imputs!$C$2</f>
        <v>6.6699999999999995E-2</v>
      </c>
      <c r="H329" s="3">
        <f>Imputs!$C$3</f>
        <v>5.2299999999999999E-2</v>
      </c>
      <c r="I329" s="2">
        <f>_xlfn.XLOOKUP($B329,stock_analysis[Stock],stock_analysis[Beta_Daily])</f>
        <v>2.2556379714677073</v>
      </c>
      <c r="J329" s="2">
        <f>_xlfn.XLOOKUP($B329,stock_analysis[Stock],stock_analysis[Beta_Weekly])</f>
        <v>2.3572287668428622</v>
      </c>
      <c r="K329" s="2">
        <f>_xlfn.XLOOKUP($B329,stock_analysis[Stock],stock_analysis[Beta_Monthly])</f>
        <v>1.3854970192636062</v>
      </c>
      <c r="L329" s="3">
        <f>G329+H329*I329</f>
        <v>0.18466986590776108</v>
      </c>
      <c r="M329" s="3">
        <f>J329*H329+G329</f>
        <v>0.1899830645058817</v>
      </c>
      <c r="N329" s="3">
        <f>K329*H329+G329</f>
        <v>0.1391614941074866</v>
      </c>
      <c r="O329" s="2">
        <f>_xlfn.XLOOKUP($B329,stock_analysis[Stock],stock_analysis[Interest_Coverage_Ratio])</f>
        <v>2.7875057713540099</v>
      </c>
      <c r="P329" s="3" cm="1">
        <f t="array" ref="P32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329" s="3" t="str" cm="1">
        <f t="array" ref="Q32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329" s="3">
        <f>Table2[[#This Row],[Default Spread]]+Table2[[#This Row],[Risk Free Rate]]</f>
        <v>9.4199999999999992E-2</v>
      </c>
      <c r="S329" s="2">
        <f>_xlfn.XLOOKUP($B329,stock_analysis[Stock],stock_analysis[Market_Cap_Cr])</f>
        <v>2904.7455743999999</v>
      </c>
      <c r="T329" s="2">
        <f>_xlfn.XLOOKUP($B329,stock_analysis[Stock],stock_analysis[Total_Debt_Cr])</f>
        <v>561.10520320000001</v>
      </c>
      <c r="U329" s="3">
        <f>Table2[[#This Row],[Market Value of Equity]]/(Table2[[#This Row],[Market Value of Equity]]+Table2[[#This Row],[Market Value of Debt]])</f>
        <v>0.83810462734678126</v>
      </c>
      <c r="V329" s="3">
        <f>Table2[[#This Row],[Market Value of Debt]]/(Table2[[#This Row],[Market Value of Equity]]+Table2[[#This Row],[Market Value of Debt]])</f>
        <v>0.16189537265321877</v>
      </c>
      <c r="W329" s="32">
        <f>(Table2[[#This Row],[Cost of Equity (Daily Beta)]]*Table2[[#This Row],[Weight of Equity]])+(Table2[[#This Row],[Cost of Debt]]*Table2[[#This Row],[Weight of Debt]])</f>
        <v>0.17002321325273737</v>
      </c>
      <c r="X329" s="33">
        <f>(Table2[[#This Row],[Cost of Equity (Weekly Beta)]]*Table2[[#This Row],[Weight of Equity]])+(Table2[[#This Row],[Cost of Debt]]*Table2[[#This Row],[Weight of Debt]])</f>
        <v>0.17447622958383469</v>
      </c>
      <c r="Y329" s="34">
        <f>(Table2[[#This Row],[Cost of Equity (Monthly Beta)]]*Table2[[#This Row],[Weight of Equity]])+(Table2[[#This Row],[Cost of Debt]]*Table2[[#This Row],[Weight of Debt]])</f>
        <v>0.13188243626390955</v>
      </c>
      <c r="Z329" t="b">
        <f>IF(Table2[[#This Row],[Sector]]="Financial Services",TRUE,FALSE)</f>
        <v>0</v>
      </c>
      <c r="AA329" t="b">
        <f>IF(Table2[[#This Row],[Market Capitalisation In(Cr)]]&gt;25000,TRUE,FALSE)</f>
        <v>0</v>
      </c>
    </row>
    <row r="330" spans="2:27" ht="14" customHeight="1">
      <c r="B330" s="37" t="s">
        <v>2512</v>
      </c>
      <c r="C330" s="38" t="str">
        <f>_xlfn.XLOOKUP(B330,stock_analysis[Stock],stock_analysis[Company_Name])</f>
        <v>NMDC Steel Limited</v>
      </c>
      <c r="D330" s="37" t="str">
        <f>_xlfn.XLOOKUP(B330,stock_analysis[Stock],stock_analysis[Sector])</f>
        <v>Basic Materials</v>
      </c>
      <c r="E330" s="37" t="str">
        <f>_xlfn.XLOOKUP($B330,stock_analysis[Stock],stock_analysis[Industry])</f>
        <v>Steel</v>
      </c>
      <c r="F330" s="2">
        <f>_xlfn.XLOOKUP($B330,stock_analysis[Stock],stock_analysis[Market_Cap_Cr])</f>
        <v>11212.1004032</v>
      </c>
      <c r="G330" s="3">
        <f>Imputs!$C$2</f>
        <v>6.6699999999999995E-2</v>
      </c>
      <c r="H330" s="3">
        <f>Imputs!$C$3</f>
        <v>5.2299999999999999E-2</v>
      </c>
      <c r="I330" s="2">
        <f>_xlfn.XLOOKUP($B330,stock_analysis[Stock],stock_analysis[Beta_Daily])</f>
        <v>1.3526106547635961</v>
      </c>
      <c r="J330" s="2">
        <f>_xlfn.XLOOKUP($B330,stock_analysis[Stock],stock_analysis[Beta_Weekly])</f>
        <v>1.608508411824467</v>
      </c>
      <c r="K330" s="2">
        <f>_xlfn.XLOOKUP($B330,stock_analysis[Stock],stock_analysis[Beta_Monthly])</f>
        <v>1.3020879233504492</v>
      </c>
      <c r="L330" s="3">
        <f>G330+H330*I330</f>
        <v>0.13744153724413607</v>
      </c>
      <c r="M330" s="3">
        <f>J330*H330+G330</f>
        <v>0.15082498993841964</v>
      </c>
      <c r="N330" s="3">
        <f>K330*H330+G330</f>
        <v>0.1347991983912285</v>
      </c>
      <c r="O330" s="2">
        <f>_xlfn.XLOOKUP($B330,stock_analysis[Stock],stock_analysis[Interest_Coverage_Ratio])</f>
        <v>-4.0951314538147683</v>
      </c>
      <c r="P330" s="3" cm="1">
        <f t="array" ref="P33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30" s="3" t="str" cm="1">
        <f t="array" ref="Q33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30" s="3">
        <f>Table2[[#This Row],[Default Spread]]+Table2[[#This Row],[Risk Free Rate]]</f>
        <v>0.25669999999999998</v>
      </c>
      <c r="S330" s="2">
        <f>_xlfn.XLOOKUP($B330,stock_analysis[Stock],stock_analysis[Market_Cap_Cr])</f>
        <v>11212.1004032</v>
      </c>
      <c r="T330" s="2">
        <f>_xlfn.XLOOKUP($B330,stock_analysis[Stock],stock_analysis[Total_Debt_Cr])</f>
        <v>5309.9298816</v>
      </c>
      <c r="U330" s="3">
        <f>Table2[[#This Row],[Market Value of Equity]]/(Table2[[#This Row],[Market Value of Equity]]+Table2[[#This Row],[Market Value of Debt]])</f>
        <v>0.67861517077080724</v>
      </c>
      <c r="V330" s="3">
        <f>Table2[[#This Row],[Market Value of Debt]]/(Table2[[#This Row],[Market Value of Equity]]+Table2[[#This Row],[Market Value of Debt]])</f>
        <v>0.32138482922919281</v>
      </c>
      <c r="W330" s="32">
        <f>(Table2[[#This Row],[Cost of Equity (Daily Beta)]]*Table2[[#This Row],[Weight of Equity]])+(Table2[[#This Row],[Cost of Debt]]*Table2[[#This Row],[Weight of Debt]])</f>
        <v>0.17576939793106544</v>
      </c>
      <c r="X330" s="33">
        <f>(Table2[[#This Row],[Cost of Equity (Weekly Beta)]]*Table2[[#This Row],[Weight of Equity]])+(Table2[[#This Row],[Cost of Debt]]*Table2[[#This Row],[Weight of Debt]])</f>
        <v>0.18485161196669972</v>
      </c>
      <c r="Y330" s="34">
        <f>(Table2[[#This Row],[Cost of Equity (Monthly Beta)]]*Table2[[#This Row],[Weight of Equity]])+(Table2[[#This Row],[Cost of Debt]]*Table2[[#This Row],[Weight of Debt]])</f>
        <v>0.17397626669916524</v>
      </c>
      <c r="Z330" t="b">
        <f>IF(Table2[[#This Row],[Sector]]="Financial Services",TRUE,FALSE)</f>
        <v>0</v>
      </c>
      <c r="AA330" t="b">
        <f>IF(Table2[[#This Row],[Market Capitalisation In(Cr)]]&gt;25000,TRUE,FALSE)</f>
        <v>0</v>
      </c>
    </row>
    <row r="331" spans="2:27" ht="14" customHeight="1">
      <c r="B331" s="37" t="s">
        <v>3826</v>
      </c>
      <c r="C331" s="38" t="str">
        <f>_xlfn.XLOOKUP(B331,stock_analysis[Stock],stock_analysis[Company_Name])</f>
        <v>Visa Steel Limited</v>
      </c>
      <c r="D331" s="37" t="str">
        <f>_xlfn.XLOOKUP(B331,stock_analysis[Stock],stock_analysis[Sector])</f>
        <v>Basic Materials</v>
      </c>
      <c r="E331" s="37" t="str">
        <f>_xlfn.XLOOKUP($B331,stock_analysis[Stock],stock_analysis[Industry])</f>
        <v>Steel</v>
      </c>
      <c r="F331" s="2">
        <f>_xlfn.XLOOKUP($B331,stock_analysis[Stock],stock_analysis[Market_Cap_Cr])</f>
        <v>458.68026880000002</v>
      </c>
      <c r="G331" s="3">
        <f>Imputs!$C$2</f>
        <v>6.6699999999999995E-2</v>
      </c>
      <c r="H331" s="3">
        <f>Imputs!$C$3</f>
        <v>5.2299999999999999E-2</v>
      </c>
      <c r="I331" s="2">
        <f>_xlfn.XLOOKUP($B331,stock_analysis[Stock],stock_analysis[Beta_Daily])</f>
        <v>0.55817898152771317</v>
      </c>
      <c r="J331" s="2">
        <f>_xlfn.XLOOKUP($B331,stock_analysis[Stock],stock_analysis[Beta_Weekly])</f>
        <v>0.7491821903306537</v>
      </c>
      <c r="K331" s="2">
        <f>_xlfn.XLOOKUP($B331,stock_analysis[Stock],stock_analysis[Beta_Monthly])</f>
        <v>1.4475746648636163</v>
      </c>
      <c r="L331" s="3">
        <f>G331+H331*I331</f>
        <v>9.5892760733899393E-2</v>
      </c>
      <c r="M331" s="3">
        <f>J331*H331+G331</f>
        <v>0.10588222855429319</v>
      </c>
      <c r="N331" s="3">
        <f>K331*H331+G331</f>
        <v>0.14240815497236714</v>
      </c>
      <c r="O331" s="2">
        <f>_xlfn.XLOOKUP($B331,stock_analysis[Stock],stock_analysis[Interest_Coverage_Ratio])</f>
        <v>-15.77546115874253</v>
      </c>
      <c r="P331" s="3" cm="1">
        <f t="array" ref="P33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31" s="3" t="str" cm="1">
        <f t="array" ref="Q33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31" s="3">
        <f>Table2[[#This Row],[Default Spread]]+Table2[[#This Row],[Risk Free Rate]]</f>
        <v>0.25669999999999998</v>
      </c>
      <c r="S331" s="2">
        <f>_xlfn.XLOOKUP($B331,stock_analysis[Stock],stock_analysis[Market_Cap_Cr])</f>
        <v>458.68026880000002</v>
      </c>
      <c r="T331" s="2">
        <f>_xlfn.XLOOKUP($B331,stock_analysis[Stock],stock_analysis[Total_Debt_Cr])</f>
        <v>1395.9340032</v>
      </c>
      <c r="U331" s="3">
        <f>Table2[[#This Row],[Market Value of Equity]]/(Table2[[#This Row],[Market Value of Equity]]+Table2[[#This Row],[Market Value of Debt]])</f>
        <v>0.24731841856547518</v>
      </c>
      <c r="V331" s="3">
        <f>Table2[[#This Row],[Market Value of Debt]]/(Table2[[#This Row],[Market Value of Equity]]+Table2[[#This Row],[Market Value of Debt]])</f>
        <v>0.75268158143452479</v>
      </c>
      <c r="W331" s="32">
        <f>(Table2[[#This Row],[Cost of Equity (Daily Beta)]]*Table2[[#This Row],[Weight of Equity]])+(Table2[[#This Row],[Cost of Debt]]*Table2[[#This Row],[Weight of Debt]])</f>
        <v>0.21692940789082799</v>
      </c>
      <c r="X331" s="33">
        <f>(Table2[[#This Row],[Cost of Equity (Weekly Beta)]]*Table2[[#This Row],[Weight of Equity]])+(Table2[[#This Row],[Cost of Debt]]*Table2[[#This Row],[Weight of Debt]])</f>
        <v>0.21939998727447849</v>
      </c>
      <c r="Y331" s="34">
        <f>(Table2[[#This Row],[Cost of Equity (Monthly Beta)]]*Table2[[#This Row],[Weight of Equity]])+(Table2[[#This Row],[Cost of Debt]]*Table2[[#This Row],[Weight of Debt]])</f>
        <v>0.22843352163283545</v>
      </c>
      <c r="Z331" t="b">
        <f>IF(Table2[[#This Row],[Sector]]="Financial Services",TRUE,FALSE)</f>
        <v>0</v>
      </c>
      <c r="AA331" t="b">
        <f>IF(Table2[[#This Row],[Market Capitalisation In(Cr)]]&gt;25000,TRUE,FALSE)</f>
        <v>0</v>
      </c>
    </row>
    <row r="332" spans="2:27" ht="14" customHeight="1">
      <c r="B332" s="37" t="s">
        <v>3424</v>
      </c>
      <c r="C332" s="38" t="str">
        <f>_xlfn.XLOOKUP(B332,stock_analysis[Stock],stock_analysis[Company_Name])</f>
        <v>Supreme Engineering Limited</v>
      </c>
      <c r="D332" s="37" t="str">
        <f>_xlfn.XLOOKUP(B332,stock_analysis[Stock],stock_analysis[Sector])</f>
        <v>Basic Materials</v>
      </c>
      <c r="E332" s="37" t="str">
        <f>_xlfn.XLOOKUP($B332,stock_analysis[Stock],stock_analysis[Industry])</f>
        <v>Steel</v>
      </c>
      <c r="F332" s="2">
        <f>_xlfn.XLOOKUP($B332,stock_analysis[Stock],stock_analysis[Market_Cap_Cr])</f>
        <v>24.2451504</v>
      </c>
      <c r="G332" s="3">
        <f>Imputs!$C$2</f>
        <v>6.6699999999999995E-2</v>
      </c>
      <c r="H332" s="3">
        <f>Imputs!$C$3</f>
        <v>5.2299999999999999E-2</v>
      </c>
      <c r="I332" s="2">
        <f>_xlfn.XLOOKUP($B332,stock_analysis[Stock],stock_analysis[Beta_Daily])</f>
        <v>0.16646606340221839</v>
      </c>
      <c r="J332" s="2">
        <f>_xlfn.XLOOKUP($B332,stock_analysis[Stock],stock_analysis[Beta_Weekly])</f>
        <v>-8.8721665550100207E-2</v>
      </c>
      <c r="K332" s="2">
        <f>_xlfn.XLOOKUP($B332,stock_analysis[Stock],stock_analysis[Beta_Monthly])</f>
        <v>0.74256307188557502</v>
      </c>
      <c r="L332" s="3">
        <f>G332+H332*I332</f>
        <v>7.5406175115936017E-2</v>
      </c>
      <c r="M332" s="3">
        <f>J332*H332+G332</f>
        <v>6.2059856891729756E-2</v>
      </c>
      <c r="N332" s="3">
        <f>K332*H332+G332</f>
        <v>0.10553604865961558</v>
      </c>
      <c r="O332" s="2">
        <f>_xlfn.XLOOKUP($B332,stock_analysis[Stock],stock_analysis[Interest_Coverage_Ratio])</f>
        <v>-5.905329746237185</v>
      </c>
      <c r="P332" s="3" cm="1">
        <f t="array" ref="P33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32" s="3" t="str" cm="1">
        <f t="array" ref="Q33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32" s="3">
        <f>Table2[[#This Row],[Default Spread]]+Table2[[#This Row],[Risk Free Rate]]</f>
        <v>0.25669999999999998</v>
      </c>
      <c r="S332" s="2">
        <f>_xlfn.XLOOKUP($B332,stock_analysis[Stock],stock_analysis[Market_Cap_Cr])</f>
        <v>24.2451504</v>
      </c>
      <c r="T332" s="2">
        <f>_xlfn.XLOOKUP($B332,stock_analysis[Stock],stock_analysis[Total_Debt_Cr])</f>
        <v>92.180403200000001</v>
      </c>
      <c r="U332" s="3">
        <f>Table2[[#This Row],[Market Value of Equity]]/(Table2[[#This Row],[Market Value of Equity]]+Table2[[#This Row],[Market Value of Debt]])</f>
        <v>0.20824595331793208</v>
      </c>
      <c r="V332" s="3">
        <f>Table2[[#This Row],[Market Value of Debt]]/(Table2[[#This Row],[Market Value of Equity]]+Table2[[#This Row],[Market Value of Debt]])</f>
        <v>0.79175404668206795</v>
      </c>
      <c r="W332" s="32">
        <f>(Table2[[#This Row],[Cost of Equity (Daily Beta)]]*Table2[[#This Row],[Weight of Equity]])+(Table2[[#This Row],[Cost of Debt]]*Table2[[#This Row],[Weight of Debt]])</f>
        <v>0.21894629460636386</v>
      </c>
      <c r="X332" s="33">
        <f>(Table2[[#This Row],[Cost of Equity (Weekly Beta)]]*Table2[[#This Row],[Weight of Equity]])+(Table2[[#This Row],[Cost of Debt]]*Table2[[#This Row],[Weight of Debt]])</f>
        <v>0.21616697784447952</v>
      </c>
      <c r="Y332" s="34">
        <f>(Table2[[#This Row],[Cost of Equity (Monthly Beta)]]*Table2[[#This Row],[Weight of Equity]])+(Table2[[#This Row],[Cost of Debt]]*Table2[[#This Row],[Weight of Debt]])</f>
        <v>0.22522071884581615</v>
      </c>
      <c r="Z332" t="b">
        <f>IF(Table2[[#This Row],[Sector]]="Financial Services",TRUE,FALSE)</f>
        <v>0</v>
      </c>
      <c r="AA332" t="b">
        <f>IF(Table2[[#This Row],[Market Capitalisation In(Cr)]]&gt;25000,TRUE,FALSE)</f>
        <v>0</v>
      </c>
    </row>
    <row r="333" spans="2:27" ht="14" customHeight="1">
      <c r="B333" s="37" t="s">
        <v>278</v>
      </c>
      <c r="C333" s="38" t="str">
        <f>_xlfn.XLOOKUP(B333,stock_analysis[Stock],stock_analysis[Company_Name])</f>
        <v>Ankit Metal &amp; Power Limited</v>
      </c>
      <c r="D333" s="37" t="str">
        <f>_xlfn.XLOOKUP(B333,stock_analysis[Stock],stock_analysis[Sector])</f>
        <v>Basic Materials</v>
      </c>
      <c r="E333" s="37" t="str">
        <f>_xlfn.XLOOKUP($B333,stock_analysis[Stock],stock_analysis[Industry])</f>
        <v>Steel</v>
      </c>
      <c r="F333" s="2">
        <f>_xlfn.XLOOKUP($B333,stock_analysis[Stock],stock_analysis[Market_Cap_Cr])</f>
        <v>24.271006400000001</v>
      </c>
      <c r="G333" s="3">
        <f>Imputs!$C$2</f>
        <v>6.6699999999999995E-2</v>
      </c>
      <c r="H333" s="3">
        <f>Imputs!$C$3</f>
        <v>5.2299999999999999E-2</v>
      </c>
      <c r="I333" s="2">
        <f>_xlfn.XLOOKUP($B333,stock_analysis[Stock],stock_analysis[Beta_Daily])</f>
        <v>0.34374671529903961</v>
      </c>
      <c r="J333" s="2">
        <f>_xlfn.XLOOKUP($B333,stock_analysis[Stock],stock_analysis[Beta_Weekly])</f>
        <v>-0.15365949976839161</v>
      </c>
      <c r="K333" s="2">
        <f>_xlfn.XLOOKUP($B333,stock_analysis[Stock],stock_analysis[Beta_Monthly])</f>
        <v>0.71850813823277437</v>
      </c>
      <c r="L333" s="3">
        <f>G333+H333*I333</f>
        <v>8.4677953210139767E-2</v>
      </c>
      <c r="M333" s="3">
        <f>J333*H333+G333</f>
        <v>5.8663608162113114E-2</v>
      </c>
      <c r="N333" s="3">
        <f>K333*H333+G333</f>
        <v>0.1042779756295741</v>
      </c>
      <c r="O333" s="2">
        <f>_xlfn.XLOOKUP($B333,stock_analysis[Stock],stock_analysis[Interest_Coverage_Ratio])</f>
        <v>-1306.9112582781456</v>
      </c>
      <c r="P333" s="3" cm="1">
        <f t="array" ref="P33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33" s="3" t="str" cm="1">
        <f t="array" ref="Q33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33" s="3">
        <f>Table2[[#This Row],[Default Spread]]+Table2[[#This Row],[Risk Free Rate]]</f>
        <v>0.25669999999999998</v>
      </c>
      <c r="S333" s="2">
        <f>_xlfn.XLOOKUP($B333,stock_analysis[Stock],stock_analysis[Market_Cap_Cr])</f>
        <v>24.271006400000001</v>
      </c>
      <c r="T333" s="2">
        <f>_xlfn.XLOOKUP($B333,stock_analysis[Stock],stock_analysis[Total_Debt_Cr])</f>
        <v>1104.9052160000001</v>
      </c>
      <c r="U333" s="3">
        <f>Table2[[#This Row],[Market Value of Equity]]/(Table2[[#This Row],[Market Value of Equity]]+Table2[[#This Row],[Market Value of Debt]])</f>
        <v>2.1494436314301191E-2</v>
      </c>
      <c r="V333" s="3">
        <f>Table2[[#This Row],[Market Value of Debt]]/(Table2[[#This Row],[Market Value of Equity]]+Table2[[#This Row],[Market Value of Debt]])</f>
        <v>0.97850556368569874</v>
      </c>
      <c r="W333" s="32">
        <f>(Table2[[#This Row],[Cost of Equity (Daily Beta)]]*Table2[[#This Row],[Weight of Equity]])+(Table2[[#This Row],[Cost of Debt]]*Table2[[#This Row],[Weight of Debt]])</f>
        <v>0.25300248307061957</v>
      </c>
      <c r="X333" s="33">
        <f>(Table2[[#This Row],[Cost of Equity (Weekly Beta)]]*Table2[[#This Row],[Weight of Equity]])+(Table2[[#This Row],[Cost of Debt]]*Table2[[#This Row],[Weight of Debt]])</f>
        <v>0.25244331938772652</v>
      </c>
      <c r="Y333" s="34">
        <f>(Table2[[#This Row],[Cost of Equity (Monthly Beta)]]*Table2[[#This Row],[Weight of Equity]])+(Table2[[#This Row],[Cost of Debt]]*Table2[[#This Row],[Weight of Debt]])</f>
        <v>0.25342377450427295</v>
      </c>
      <c r="Z333" t="b">
        <f>IF(Table2[[#This Row],[Sector]]="Financial Services",TRUE,FALSE)</f>
        <v>0</v>
      </c>
      <c r="AA333" t="b">
        <f>IF(Table2[[#This Row],[Market Capitalisation In(Cr)]]&gt;25000,TRUE,FALSE)</f>
        <v>0</v>
      </c>
    </row>
    <row r="334" spans="2:27" ht="14" customHeight="1">
      <c r="B334" s="37" t="s">
        <v>3618</v>
      </c>
      <c r="C334" s="38" t="str">
        <f>_xlfn.XLOOKUP(B334,stock_analysis[Stock],stock_analysis[Company_Name])</f>
        <v>Touchwood Entertainment Limited</v>
      </c>
      <c r="D334" s="37" t="str">
        <f>_xlfn.XLOOKUP(B334,stock_analysis[Stock],stock_analysis[Sector])</f>
        <v>Communication Services</v>
      </c>
      <c r="E334" s="37" t="str">
        <f>_xlfn.XLOOKUP($B334,stock_analysis[Stock],stock_analysis[Industry])</f>
        <v>Advertising Agencies</v>
      </c>
      <c r="F334" s="2">
        <f>_xlfn.XLOOKUP($B334,stock_analysis[Stock],stock_analysis[Market_Cap_Cr])</f>
        <v>80.893094399999995</v>
      </c>
      <c r="G334" s="3">
        <f>Imputs!$C$2</f>
        <v>6.6699999999999995E-2</v>
      </c>
      <c r="H334" s="3">
        <f>Imputs!$C$3</f>
        <v>5.2299999999999999E-2</v>
      </c>
      <c r="I334" s="2">
        <f>_xlfn.XLOOKUP($B334,stock_analysis[Stock],stock_analysis[Beta_Daily])</f>
        <v>0.76707220432196821</v>
      </c>
      <c r="J334" s="2">
        <f>_xlfn.XLOOKUP($B334,stock_analysis[Stock],stock_analysis[Beta_Weekly])</f>
        <v>1.1559722629053342</v>
      </c>
      <c r="K334" s="2">
        <f>_xlfn.XLOOKUP($B334,stock_analysis[Stock],stock_analysis[Beta_Monthly])</f>
        <v>-0.1165038194135071</v>
      </c>
      <c r="L334" s="3">
        <f>G334+H334*I334</f>
        <v>0.10681787628603893</v>
      </c>
      <c r="M334" s="3">
        <f>J334*H334+G334</f>
        <v>0.12715734934994896</v>
      </c>
      <c r="N334" s="3">
        <f>K334*H334+G334</f>
        <v>6.0606850244673577E-2</v>
      </c>
      <c r="O334" s="2">
        <f>_xlfn.XLOOKUP($B334,stock_analysis[Stock],stock_analysis[Interest_Coverage_Ratio])</f>
        <v>29.62091503267974</v>
      </c>
      <c r="P334" s="3" cm="1">
        <f t="array" ref="P33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34" s="3" t="str" cm="1">
        <f t="array" ref="Q33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34" s="3">
        <f>Table2[[#This Row],[Default Spread]]+Table2[[#This Row],[Risk Free Rate]]</f>
        <v>7.0699999999999999E-2</v>
      </c>
      <c r="S334" s="2">
        <f>_xlfn.XLOOKUP($B334,stock_analysis[Stock],stock_analysis[Market_Cap_Cr])</f>
        <v>80.893094399999995</v>
      </c>
      <c r="T334" s="2">
        <f>_xlfn.XLOOKUP($B334,stock_analysis[Stock],stock_analysis[Total_Debt_Cr])</f>
        <v>3.9975000000000001</v>
      </c>
      <c r="U334" s="3">
        <f>Table2[[#This Row],[Market Value of Equity]]/(Table2[[#This Row],[Market Value of Equity]]+Table2[[#This Row],[Market Value of Debt]])</f>
        <v>0.9529099775039388</v>
      </c>
      <c r="V334" s="3">
        <f>Table2[[#This Row],[Market Value of Debt]]/(Table2[[#This Row],[Market Value of Equity]]+Table2[[#This Row],[Market Value of Debt]])</f>
        <v>4.7090022496061118E-2</v>
      </c>
      <c r="W334" s="32">
        <f>(Table2[[#This Row],[Cost of Equity (Daily Beta)]]*Table2[[#This Row],[Weight of Equity]])+(Table2[[#This Row],[Cost of Debt]]*Table2[[#This Row],[Weight of Debt]])</f>
        <v>0.1051170846792194</v>
      </c>
      <c r="X334" s="33">
        <f>(Table2[[#This Row],[Cost of Equity (Weekly Beta)]]*Table2[[#This Row],[Weight of Equity]])+(Table2[[#This Row],[Cost of Debt]]*Table2[[#This Row],[Weight of Debt]])</f>
        <v>0.12449877149899187</v>
      </c>
      <c r="Y334" s="34">
        <f>(Table2[[#This Row],[Cost of Equity (Monthly Beta)]]*Table2[[#This Row],[Weight of Equity]])+(Table2[[#This Row],[Cost of Debt]]*Table2[[#This Row],[Weight of Debt]])</f>
        <v>6.1082136893708006E-2</v>
      </c>
      <c r="Z334" t="b">
        <f>IF(Table2[[#This Row],[Sector]]="Financial Services",TRUE,FALSE)</f>
        <v>0</v>
      </c>
      <c r="AA334" t="b">
        <f>IF(Table2[[#This Row],[Market Capitalisation In(Cr)]]&gt;25000,TRUE,FALSE)</f>
        <v>0</v>
      </c>
    </row>
    <row r="335" spans="2:27" ht="14" customHeight="1">
      <c r="B335" s="37" t="s">
        <v>3236</v>
      </c>
      <c r="C335" s="38" t="str">
        <f>_xlfn.XLOOKUP(B335,stock_analysis[Stock],stock_analysis[Company_Name])</f>
        <v>Signpost India Limited</v>
      </c>
      <c r="D335" s="37" t="str">
        <f>_xlfn.XLOOKUP(B335,stock_analysis[Stock],stock_analysis[Sector])</f>
        <v>Communication Services</v>
      </c>
      <c r="E335" s="37" t="str">
        <f>_xlfn.XLOOKUP($B335,stock_analysis[Stock],stock_analysis[Industry])</f>
        <v>Advertising Agencies</v>
      </c>
      <c r="F335" s="2">
        <f>_xlfn.XLOOKUP($B335,stock_analysis[Stock],stock_analysis[Market_Cap_Cr])</f>
        <v>1224.5395456000001</v>
      </c>
      <c r="G335" s="3">
        <f>Imputs!$C$2</f>
        <v>6.6699999999999995E-2</v>
      </c>
      <c r="H335" s="3">
        <f>Imputs!$C$3</f>
        <v>5.2299999999999999E-2</v>
      </c>
      <c r="I335" s="2">
        <f>_xlfn.XLOOKUP($B335,stock_analysis[Stock],stock_analysis[Beta_Daily])</f>
        <v>1.0385618691424274</v>
      </c>
      <c r="J335" s="2">
        <f>_xlfn.XLOOKUP($B335,stock_analysis[Stock],stock_analysis[Beta_Weekly])</f>
        <v>0.98034346905229464</v>
      </c>
      <c r="K335" s="2">
        <f>_xlfn.XLOOKUP($B335,stock_analysis[Stock],stock_analysis[Beta_Monthly])</f>
        <v>0.50888524403323843</v>
      </c>
      <c r="L335" s="3">
        <f>G335+H335*I335</f>
        <v>0.12101678575614895</v>
      </c>
      <c r="M335" s="3">
        <f>J335*H335+G335</f>
        <v>0.11797196343143501</v>
      </c>
      <c r="N335" s="3">
        <f>K335*H335+G335</f>
        <v>9.3314698262938367E-2</v>
      </c>
      <c r="O335" s="2">
        <f>_xlfn.XLOOKUP($B335,stock_analysis[Stock],stock_analysis[Interest_Coverage_Ratio])</f>
        <v>4.9908769218611431</v>
      </c>
      <c r="P335" s="3" cm="1">
        <f t="array" ref="P33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335" s="3" t="str" cm="1">
        <f t="array" ref="Q33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335" s="3">
        <f>Table2[[#This Row],[Default Spread]]+Table2[[#This Row],[Risk Free Rate]]</f>
        <v>7.5600000000000001E-2</v>
      </c>
      <c r="S335" s="2">
        <f>_xlfn.XLOOKUP($B335,stock_analysis[Stock],stock_analysis[Market_Cap_Cr])</f>
        <v>1224.5395456000001</v>
      </c>
      <c r="T335" s="2">
        <f>_xlfn.XLOOKUP($B335,stock_analysis[Stock],stock_analysis[Total_Debt_Cr])</f>
        <v>208.56010240000001</v>
      </c>
      <c r="U335" s="3">
        <f>Table2[[#This Row],[Market Value of Equity]]/(Table2[[#This Row],[Market Value of Equity]]+Table2[[#This Row],[Market Value of Debt]])</f>
        <v>0.85446922501791023</v>
      </c>
      <c r="V335" s="3">
        <f>Table2[[#This Row],[Market Value of Debt]]/(Table2[[#This Row],[Market Value of Equity]]+Table2[[#This Row],[Market Value of Debt]])</f>
        <v>0.14553077498208972</v>
      </c>
      <c r="W335" s="32">
        <f>(Table2[[#This Row],[Cost of Equity (Daily Beta)]]*Table2[[#This Row],[Weight of Equity]])+(Table2[[#This Row],[Cost of Debt]]*Table2[[#This Row],[Weight of Debt]])</f>
        <v>0.11440724572786105</v>
      </c>
      <c r="X335" s="33">
        <f>(Table2[[#This Row],[Cost of Equity (Weekly Beta)]]*Table2[[#This Row],[Weight of Equity]])+(Table2[[#This Row],[Cost of Debt]]*Table2[[#This Row],[Weight of Debt]])</f>
        <v>0.1118055387557455</v>
      </c>
      <c r="Y335" s="34">
        <f>(Table2[[#This Row],[Cost of Equity (Monthly Beta)]]*Table2[[#This Row],[Weight of Equity]])+(Table2[[#This Row],[Cost of Debt]]*Table2[[#This Row],[Weight of Debt]])</f>
        <v>9.0736664496159067E-2</v>
      </c>
      <c r="Z335" t="b">
        <f>IF(Table2[[#This Row],[Sector]]="Financial Services",TRUE,FALSE)</f>
        <v>0</v>
      </c>
      <c r="AA335" t="b">
        <f>IF(Table2[[#This Row],[Market Capitalisation In(Cr)]]&gt;25000,TRUE,FALSE)</f>
        <v>0</v>
      </c>
    </row>
    <row r="336" spans="2:27" ht="14" customHeight="1">
      <c r="B336" s="37" t="s">
        <v>2946</v>
      </c>
      <c r="C336" s="38" t="str">
        <f>_xlfn.XLOOKUP(B336,stock_analysis[Stock],stock_analysis[Company_Name])</f>
        <v>R K Swamy Limited</v>
      </c>
      <c r="D336" s="37" t="str">
        <f>_xlfn.XLOOKUP(B336,stock_analysis[Stock],stock_analysis[Sector])</f>
        <v>Communication Services</v>
      </c>
      <c r="E336" s="37" t="str">
        <f>_xlfn.XLOOKUP($B336,stock_analysis[Stock],stock_analysis[Industry])</f>
        <v>Advertising Agencies</v>
      </c>
      <c r="F336" s="2">
        <f>_xlfn.XLOOKUP($B336,stock_analysis[Stock],stock_analysis[Market_Cap_Cr])</f>
        <v>495.73698560000003</v>
      </c>
      <c r="G336" s="3">
        <f>Imputs!$C$2</f>
        <v>6.6699999999999995E-2</v>
      </c>
      <c r="H336" s="3">
        <f>Imputs!$C$3</f>
        <v>5.2299999999999999E-2</v>
      </c>
      <c r="I336" s="2">
        <f>_xlfn.XLOOKUP($B336,stock_analysis[Stock],stock_analysis[Beta_Daily])</f>
        <v>1.3102016313249427</v>
      </c>
      <c r="J336" s="2">
        <f>_xlfn.XLOOKUP($B336,stock_analysis[Stock],stock_analysis[Beta_Weekly])</f>
        <v>1.511849993883952</v>
      </c>
      <c r="K336" s="2">
        <f>_xlfn.XLOOKUP($B336,stock_analysis[Stock],stock_analysis[Beta_Monthly])</f>
        <v>0.52359832793258287</v>
      </c>
      <c r="L336" s="3">
        <f>G336+H336*I336</f>
        <v>0.1352235453182945</v>
      </c>
      <c r="M336" s="3">
        <f>J336*H336+G336</f>
        <v>0.1457697546801307</v>
      </c>
      <c r="N336" s="3">
        <f>K336*H336+G336</f>
        <v>9.408419255087408E-2</v>
      </c>
      <c r="O336" s="2">
        <f>_xlfn.XLOOKUP($B336,stock_analysis[Stock],stock_analysis[Interest_Coverage_Ratio])</f>
        <v>12.77933133590146</v>
      </c>
      <c r="P336" s="3" cm="1">
        <f t="array" ref="P33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36" s="3" t="str" cm="1">
        <f t="array" ref="Q33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36" s="3">
        <f>Table2[[#This Row],[Default Spread]]+Table2[[#This Row],[Risk Free Rate]]</f>
        <v>7.0699999999999999E-2</v>
      </c>
      <c r="S336" s="2">
        <f>_xlfn.XLOOKUP($B336,stock_analysis[Stock],stock_analysis[Market_Cap_Cr])</f>
        <v>495.73698560000003</v>
      </c>
      <c r="T336" s="2">
        <f>_xlfn.XLOOKUP($B336,stock_analysis[Stock],stock_analysis[Total_Debt_Cr])</f>
        <v>36.454700799999998</v>
      </c>
      <c r="U336" s="3">
        <f>Table2[[#This Row],[Market Value of Equity]]/(Table2[[#This Row],[Market Value of Equity]]+Table2[[#This Row],[Market Value of Debt]])</f>
        <v>0.93150080745041874</v>
      </c>
      <c r="V336" s="3">
        <f>Table2[[#This Row],[Market Value of Debt]]/(Table2[[#This Row],[Market Value of Equity]]+Table2[[#This Row],[Market Value of Debt]])</f>
        <v>6.8499192549581325E-2</v>
      </c>
      <c r="W336" s="32">
        <f>(Table2[[#This Row],[Cost of Equity (Daily Beta)]]*Table2[[#This Row],[Weight of Equity]])+(Table2[[#This Row],[Cost of Debt]]*Table2[[#This Row],[Weight of Debt]])</f>
        <v>0.13080373456355501</v>
      </c>
      <c r="X336" s="33">
        <f>(Table2[[#This Row],[Cost of Equity (Weekly Beta)]]*Table2[[#This Row],[Weight of Equity]])+(Table2[[#This Row],[Cost of Debt]]*Table2[[#This Row],[Weight of Debt]])</f>
        <v>0.14062753709964662</v>
      </c>
      <c r="Y336" s="34">
        <f>(Table2[[#This Row],[Cost of Equity (Monthly Beta)]]*Table2[[#This Row],[Weight of Equity]])+(Table2[[#This Row],[Cost of Debt]]*Table2[[#This Row],[Weight of Debt]])</f>
        <v>9.2482394242715274E-2</v>
      </c>
      <c r="Z336" t="b">
        <f>IF(Table2[[#This Row],[Sector]]="Financial Services",TRUE,FALSE)</f>
        <v>0</v>
      </c>
      <c r="AA336" t="b">
        <f>IF(Table2[[#This Row],[Market Capitalisation In(Cr)]]&gt;25000,TRUE,FALSE)</f>
        <v>0</v>
      </c>
    </row>
    <row r="337" spans="2:27" ht="14" customHeight="1">
      <c r="B337" s="37" t="s">
        <v>2852</v>
      </c>
      <c r="C337" s="38" t="str">
        <f>_xlfn.XLOOKUP(B337,stock_analysis[Stock],stock_analysis[Company_Name])</f>
        <v>Raj Television Network Limited</v>
      </c>
      <c r="D337" s="37" t="str">
        <f>_xlfn.XLOOKUP(B337,stock_analysis[Stock],stock_analysis[Sector])</f>
        <v>Communication Services</v>
      </c>
      <c r="E337" s="37" t="str">
        <f>_xlfn.XLOOKUP($B337,stock_analysis[Stock],stock_analysis[Industry])</f>
        <v>Broadcasting</v>
      </c>
      <c r="F337" s="2">
        <f>_xlfn.XLOOKUP($B337,stock_analysis[Stock],stock_analysis[Market_Cap_Cr])</f>
        <v>199.5548928</v>
      </c>
      <c r="G337" s="3">
        <f>Imputs!$C$2</f>
        <v>6.6699999999999995E-2</v>
      </c>
      <c r="H337" s="3">
        <f>Imputs!$C$3</f>
        <v>5.2299999999999999E-2</v>
      </c>
      <c r="I337" s="2">
        <f>_xlfn.XLOOKUP($B337,stock_analysis[Stock],stock_analysis[Beta_Daily])</f>
        <v>-6.8934809328912994E-2</v>
      </c>
      <c r="J337" s="2">
        <f>_xlfn.XLOOKUP($B337,stock_analysis[Stock],stock_analysis[Beta_Weekly])</f>
        <v>0.17592626383338911</v>
      </c>
      <c r="K337" s="2">
        <f>_xlfn.XLOOKUP($B337,stock_analysis[Stock],stock_analysis[Beta_Monthly])</f>
        <v>0.34323934556567232</v>
      </c>
      <c r="L337" s="3">
        <f>G337+H337*I337</f>
        <v>6.3094709472097846E-2</v>
      </c>
      <c r="M337" s="3">
        <f>J337*H337+G337</f>
        <v>7.5900943598486245E-2</v>
      </c>
      <c r="N337" s="3">
        <f>K337*H337+G337</f>
        <v>8.4651417773084658E-2</v>
      </c>
      <c r="O337" s="2">
        <f>_xlfn.XLOOKUP($B337,stock_analysis[Stock],stock_analysis[Interest_Coverage_Ratio])</f>
        <v>-4.9367548725543706</v>
      </c>
      <c r="P337" s="3" cm="1">
        <f t="array" ref="P33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37" s="3" t="str" cm="1">
        <f t="array" ref="Q33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37" s="3">
        <f>Table2[[#This Row],[Default Spread]]+Table2[[#This Row],[Risk Free Rate]]</f>
        <v>0.25669999999999998</v>
      </c>
      <c r="S337" s="2">
        <f>_xlfn.XLOOKUP($B337,stock_analysis[Stock],stock_analysis[Market_Cap_Cr])</f>
        <v>199.5548928</v>
      </c>
      <c r="T337" s="2">
        <f>_xlfn.XLOOKUP($B337,stock_analysis[Stock],stock_analysis[Total_Debt_Cr])</f>
        <v>24.506156799999999</v>
      </c>
      <c r="U337" s="3">
        <f>Table2[[#This Row],[Market Value of Equity]]/(Table2[[#This Row],[Market Value of Equity]]+Table2[[#This Row],[Market Value of Debt]])</f>
        <v>0.89062732302758973</v>
      </c>
      <c r="V337" s="3">
        <f>Table2[[#This Row],[Market Value of Debt]]/(Table2[[#This Row],[Market Value of Equity]]+Table2[[#This Row],[Market Value of Debt]])</f>
        <v>0.10937267697241029</v>
      </c>
      <c r="W337" s="32">
        <f>(Table2[[#This Row],[Cost of Equity (Daily Beta)]]*Table2[[#This Row],[Weight of Equity]])+(Table2[[#This Row],[Cost of Debt]]*Table2[[#This Row],[Weight of Debt]])</f>
        <v>8.4269838373155742E-2</v>
      </c>
      <c r="X337" s="33">
        <f>(Table2[[#This Row],[Cost of Equity (Weekly Beta)]]*Table2[[#This Row],[Weight of Equity]])+(Table2[[#This Row],[Cost of Debt]]*Table2[[#This Row],[Weight of Debt]])</f>
        <v>9.5675420391205593E-2</v>
      </c>
      <c r="Y337" s="34">
        <f>(Table2[[#This Row],[Cost of Equity (Monthly Beta)]]*Table2[[#This Row],[Weight of Equity]])+(Table2[[#This Row],[Cost of Debt]]*Table2[[#This Row],[Weight of Debt]])</f>
        <v>0.10346883178055023</v>
      </c>
      <c r="Z337" t="b">
        <f>IF(Table2[[#This Row],[Sector]]="Financial Services",TRUE,FALSE)</f>
        <v>0</v>
      </c>
      <c r="AA337" t="b">
        <f>IF(Table2[[#This Row],[Market Capitalisation In(Cr)]]&gt;25000,TRUE,FALSE)</f>
        <v>0</v>
      </c>
    </row>
    <row r="338" spans="2:27" ht="14" customHeight="1">
      <c r="B338" s="37" t="s">
        <v>1094</v>
      </c>
      <c r="C338" s="38" t="str">
        <f>_xlfn.XLOOKUP(B338,stock_analysis[Stock],stock_analysis[Company_Name])</f>
        <v>Entertainment Network (India) Limited</v>
      </c>
      <c r="D338" s="37" t="str">
        <f>_xlfn.XLOOKUP(B338,stock_analysis[Stock],stock_analysis[Sector])</f>
        <v>Communication Services</v>
      </c>
      <c r="E338" s="37" t="str">
        <f>_xlfn.XLOOKUP($B338,stock_analysis[Stock],stock_analysis[Industry])</f>
        <v>Broadcasting</v>
      </c>
      <c r="F338" s="2">
        <f>_xlfn.XLOOKUP($B338,stock_analysis[Stock],stock_analysis[Market_Cap_Cr])</f>
        <v>508.45265920000003</v>
      </c>
      <c r="G338" s="3">
        <f>Imputs!$C$2</f>
        <v>6.6699999999999995E-2</v>
      </c>
      <c r="H338" s="3">
        <f>Imputs!$C$3</f>
        <v>5.2299999999999999E-2</v>
      </c>
      <c r="I338" s="2">
        <f>_xlfn.XLOOKUP($B338,stock_analysis[Stock],stock_analysis[Beta_Daily])</f>
        <v>0.48762509241181867</v>
      </c>
      <c r="J338" s="2">
        <f>_xlfn.XLOOKUP($B338,stock_analysis[Stock],stock_analysis[Beta_Weekly])</f>
        <v>0.923043603958008</v>
      </c>
      <c r="K338" s="2">
        <f>_xlfn.XLOOKUP($B338,stock_analysis[Stock],stock_analysis[Beta_Monthly])</f>
        <v>0.553742210798432</v>
      </c>
      <c r="L338" s="3">
        <f>G338+H338*I338</f>
        <v>9.2202792333138106E-2</v>
      </c>
      <c r="M338" s="3">
        <f>J338*H338+G338</f>
        <v>0.11497518048700381</v>
      </c>
      <c r="N338" s="3">
        <f>K338*H338+G338</f>
        <v>9.5660717624757988E-2</v>
      </c>
      <c r="O338" s="2">
        <f>_xlfn.XLOOKUP($B338,stock_analysis[Stock],stock_analysis[Interest_Coverage_Ratio])</f>
        <v>2.344650103929526</v>
      </c>
      <c r="P338" s="3" cm="1">
        <f t="array" ref="P33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338" s="3" t="str" cm="1">
        <f t="array" ref="Q33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338" s="3">
        <f>Table2[[#This Row],[Default Spread]]+Table2[[#This Row],[Risk Free Rate]]</f>
        <v>9.8799999999999999E-2</v>
      </c>
      <c r="S338" s="2">
        <f>_xlfn.XLOOKUP($B338,stock_analysis[Stock],stock_analysis[Market_Cap_Cr])</f>
        <v>508.45265920000003</v>
      </c>
      <c r="T338" s="2">
        <f>_xlfn.XLOOKUP($B338,stock_analysis[Stock],stock_analysis[Total_Debt_Cr])</f>
        <v>176.04820480000001</v>
      </c>
      <c r="U338" s="3">
        <f>Table2[[#This Row],[Market Value of Equity]]/(Table2[[#This Row],[Market Value of Equity]]+Table2[[#This Row],[Market Value of Debt]])</f>
        <v>0.74280791441046301</v>
      </c>
      <c r="V338" s="3">
        <f>Table2[[#This Row],[Market Value of Debt]]/(Table2[[#This Row],[Market Value of Equity]]+Table2[[#This Row],[Market Value of Debt]])</f>
        <v>0.25719208558953693</v>
      </c>
      <c r="W338" s="32">
        <f>(Table2[[#This Row],[Cost of Equity (Daily Beta)]]*Table2[[#This Row],[Weight of Equity]])+(Table2[[#This Row],[Cost of Debt]]*Table2[[#This Row],[Weight of Debt]])</f>
        <v>9.3899541932045597E-2</v>
      </c>
      <c r="X338" s="33">
        <f>(Table2[[#This Row],[Cost of Equity (Weekly Beta)]]*Table2[[#This Row],[Weight of Equity]])+(Table2[[#This Row],[Cost of Debt]]*Table2[[#This Row],[Weight of Debt]])</f>
        <v>0.11081505208276411</v>
      </c>
      <c r="Y338" s="34">
        <f>(Table2[[#This Row],[Cost of Equity (Monthly Beta)]]*Table2[[#This Row],[Weight of Equity]])+(Table2[[#This Row],[Cost of Debt]]*Table2[[#This Row],[Weight of Debt]])</f>
        <v>9.6468116206100948E-2</v>
      </c>
      <c r="Z338" t="b">
        <f>IF(Table2[[#This Row],[Sector]]="Financial Services",TRUE,FALSE)</f>
        <v>0</v>
      </c>
      <c r="AA338" t="b">
        <f>IF(Table2[[#This Row],[Market Capitalisation In(Cr)]]&gt;25000,TRUE,FALSE)</f>
        <v>0</v>
      </c>
    </row>
    <row r="339" spans="2:27" ht="14" customHeight="1">
      <c r="B339" s="37" t="s">
        <v>3666</v>
      </c>
      <c r="C339" s="38" t="str">
        <f>_xlfn.XLOOKUP(B339,stock_analysis[Stock],stock_analysis[Company_Name])</f>
        <v>TV Today Network Limited</v>
      </c>
      <c r="D339" s="37" t="str">
        <f>_xlfn.XLOOKUP(B339,stock_analysis[Stock],stock_analysis[Sector])</f>
        <v>Communication Services</v>
      </c>
      <c r="E339" s="37" t="str">
        <f>_xlfn.XLOOKUP($B339,stock_analysis[Stock],stock_analysis[Industry])</f>
        <v>Broadcasting</v>
      </c>
      <c r="F339" s="2">
        <f>_xlfn.XLOOKUP($B339,stock_analysis[Stock],stock_analysis[Market_Cap_Cr])</f>
        <v>698.30179840000005</v>
      </c>
      <c r="G339" s="3">
        <f>Imputs!$C$2</f>
        <v>6.6699999999999995E-2</v>
      </c>
      <c r="H339" s="3">
        <f>Imputs!$C$3</f>
        <v>5.2299999999999999E-2</v>
      </c>
      <c r="I339" s="2">
        <f>_xlfn.XLOOKUP($B339,stock_analysis[Stock],stock_analysis[Beta_Daily])</f>
        <v>0.53289197158503521</v>
      </c>
      <c r="J339" s="2">
        <f>_xlfn.XLOOKUP($B339,stock_analysis[Stock],stock_analysis[Beta_Weekly])</f>
        <v>1.075063865554643</v>
      </c>
      <c r="K339" s="2">
        <f>_xlfn.XLOOKUP($B339,stock_analysis[Stock],stock_analysis[Beta_Monthly])</f>
        <v>0.71670148745469486</v>
      </c>
      <c r="L339" s="3">
        <f>G339+H339*I339</f>
        <v>9.4570250113897331E-2</v>
      </c>
      <c r="M339" s="3">
        <f>J339*H339+G339</f>
        <v>0.12292584016850783</v>
      </c>
      <c r="N339" s="3">
        <f>K339*H339+G339</f>
        <v>0.10418348779388054</v>
      </c>
      <c r="O339" s="2">
        <f>_xlfn.XLOOKUP($B339,stock_analysis[Stock],stock_analysis[Interest_Coverage_Ratio])</f>
        <v>54.54106280193237</v>
      </c>
      <c r="P339" s="3" cm="1">
        <f t="array" ref="P33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39" s="3" t="str" cm="1">
        <f t="array" ref="Q33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39" s="3">
        <f>Table2[[#This Row],[Default Spread]]+Table2[[#This Row],[Risk Free Rate]]</f>
        <v>7.0699999999999999E-2</v>
      </c>
      <c r="S339" s="2">
        <f>_xlfn.XLOOKUP($B339,stock_analysis[Stock],stock_analysis[Market_Cap_Cr])</f>
        <v>698.30179840000005</v>
      </c>
      <c r="T339" s="2">
        <f>_xlfn.XLOOKUP($B339,stock_analysis[Stock],stock_analysis[Total_Debt_Cr])</f>
        <v>16.739999999999998</v>
      </c>
      <c r="U339" s="3">
        <f>Table2[[#This Row],[Market Value of Equity]]/(Table2[[#This Row],[Market Value of Equity]]+Table2[[#This Row],[Market Value of Debt]])</f>
        <v>0.97658878119089265</v>
      </c>
      <c r="V339" s="3">
        <f>Table2[[#This Row],[Market Value of Debt]]/(Table2[[#This Row],[Market Value of Equity]]+Table2[[#This Row],[Market Value of Debt]])</f>
        <v>2.341121880910731E-2</v>
      </c>
      <c r="W339" s="32">
        <f>(Table2[[#This Row],[Cost of Equity (Daily Beta)]]*Table2[[#This Row],[Weight of Equity]])+(Table2[[#This Row],[Cost of Debt]]*Table2[[#This Row],[Weight of Debt]])</f>
        <v>9.4011418465452759E-2</v>
      </c>
      <c r="X339" s="33">
        <f>(Table2[[#This Row],[Cost of Equity (Weekly Beta)]]*Table2[[#This Row],[Weight of Equity]])+(Table2[[#This Row],[Cost of Debt]]*Table2[[#This Row],[Weight of Debt]])</f>
        <v>0.12170316959683342</v>
      </c>
      <c r="Y339" s="34">
        <f>(Table2[[#This Row],[Cost of Equity (Monthly Beta)]]*Table2[[#This Row],[Weight of Equity]])+(Table2[[#This Row],[Cost of Debt]]*Table2[[#This Row],[Weight of Debt]])</f>
        <v>0.10339959853464592</v>
      </c>
      <c r="Z339" t="b">
        <f>IF(Table2[[#This Row],[Sector]]="Financial Services",TRUE,FALSE)</f>
        <v>0</v>
      </c>
      <c r="AA339" t="b">
        <f>IF(Table2[[#This Row],[Market Capitalisation In(Cr)]]&gt;25000,TRUE,FALSE)</f>
        <v>0</v>
      </c>
    </row>
    <row r="340" spans="2:27" ht="14" customHeight="1">
      <c r="B340" s="37" t="s">
        <v>3414</v>
      </c>
      <c r="C340" s="38" t="str">
        <f>_xlfn.XLOOKUP(B340,stock_analysis[Stock],stock_analysis[Company_Name])</f>
        <v>Sun TV Network Limited</v>
      </c>
      <c r="D340" s="37" t="str">
        <f>_xlfn.XLOOKUP(B340,stock_analysis[Stock],stock_analysis[Sector])</f>
        <v>Communication Services</v>
      </c>
      <c r="E340" s="37" t="str">
        <f>_xlfn.XLOOKUP($B340,stock_analysis[Stock],stock_analysis[Industry])</f>
        <v>Broadcasting</v>
      </c>
      <c r="F340" s="2">
        <f>_xlfn.XLOOKUP($B340,stock_analysis[Stock],stock_analysis[Market_Cap_Cr])</f>
        <v>23465.767731200001</v>
      </c>
      <c r="G340" s="3">
        <f>Imputs!$C$2</f>
        <v>6.6699999999999995E-2</v>
      </c>
      <c r="H340" s="3">
        <f>Imputs!$C$3</f>
        <v>5.2299999999999999E-2</v>
      </c>
      <c r="I340" s="2">
        <f>_xlfn.XLOOKUP($B340,stock_analysis[Stock],stock_analysis[Beta_Daily])</f>
        <v>0.82591395096733256</v>
      </c>
      <c r="J340" s="2">
        <f>_xlfn.XLOOKUP($B340,stock_analysis[Stock],stock_analysis[Beta_Weekly])</f>
        <v>0.96863076820557004</v>
      </c>
      <c r="K340" s="2">
        <f>_xlfn.XLOOKUP($B340,stock_analysis[Stock],stock_analysis[Beta_Monthly])</f>
        <v>0.97562325959842078</v>
      </c>
      <c r="L340" s="3">
        <f>G340+H340*I340</f>
        <v>0.10989529963559148</v>
      </c>
      <c r="M340" s="3">
        <f>J340*H340+G340</f>
        <v>0.1173593891771513</v>
      </c>
      <c r="N340" s="3">
        <f>K340*H340+G340</f>
        <v>0.1177250964769974</v>
      </c>
      <c r="O340" s="2">
        <f>_xlfn.XLOOKUP($B340,stock_analysis[Stock],stock_analysis[Interest_Coverage_Ratio])</f>
        <v>166.31841909023117</v>
      </c>
      <c r="P340" s="3" cm="1">
        <f t="array" ref="P34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40" s="3" t="str" cm="1">
        <f t="array" ref="Q34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40" s="3">
        <f>Table2[[#This Row],[Default Spread]]+Table2[[#This Row],[Risk Free Rate]]</f>
        <v>7.0699999999999999E-2</v>
      </c>
      <c r="S340" s="2">
        <f>_xlfn.XLOOKUP($B340,stock_analysis[Stock],stock_analysis[Market_Cap_Cr])</f>
        <v>23465.767731200001</v>
      </c>
      <c r="T340" s="2">
        <f>_xlfn.XLOOKUP($B340,stock_analysis[Stock],stock_analysis[Total_Debt_Cr])</f>
        <v>146.2599936</v>
      </c>
      <c r="U340" s="3">
        <f>Table2[[#This Row],[Market Value of Equity]]/(Table2[[#This Row],[Market Value of Equity]]+Table2[[#This Row],[Market Value of Debt]])</f>
        <v>0.99380569956529474</v>
      </c>
      <c r="V340" s="3">
        <f>Table2[[#This Row],[Market Value of Debt]]/(Table2[[#This Row],[Market Value of Equity]]+Table2[[#This Row],[Market Value of Debt]])</f>
        <v>6.1943004347052048E-3</v>
      </c>
      <c r="W340" s="32">
        <f>(Table2[[#This Row],[Cost of Equity (Daily Beta)]]*Table2[[#This Row],[Weight of Equity]])+(Table2[[#This Row],[Cost of Debt]]*Table2[[#This Row],[Weight of Debt]])</f>
        <v>0.10965251217402033</v>
      </c>
      <c r="X340" s="33">
        <f>(Table2[[#This Row],[Cost of Equity (Weekly Beta)]]*Table2[[#This Row],[Weight of Equity]])+(Table2[[#This Row],[Cost of Debt]]*Table2[[#This Row],[Weight of Debt]])</f>
        <v>0.11707036690248818</v>
      </c>
      <c r="Y340" s="34">
        <f>(Table2[[#This Row],[Cost of Equity (Monthly Beta)]]*Table2[[#This Row],[Weight of Equity]])+(Table2[[#This Row],[Cost of Debt]]*Table2[[#This Row],[Weight of Debt]])</f>
        <v>0.11743380890144788</v>
      </c>
      <c r="Z340" t="b">
        <f>IF(Table2[[#This Row],[Sector]]="Financial Services",TRUE,FALSE)</f>
        <v>0</v>
      </c>
      <c r="AA340" t="b">
        <f>IF(Table2[[#This Row],[Market Capitalisation In(Cr)]]&gt;25000,TRUE,FALSE)</f>
        <v>0</v>
      </c>
    </row>
    <row r="341" spans="2:27" ht="14" customHeight="1">
      <c r="B341" s="37" t="s">
        <v>464</v>
      </c>
      <c r="C341" s="38" t="str">
        <f>_xlfn.XLOOKUP(B341,stock_analysis[Stock],stock_analysis[Company_Name])</f>
        <v>B.A.G Films and Media Limited</v>
      </c>
      <c r="D341" s="37" t="str">
        <f>_xlfn.XLOOKUP(B341,stock_analysis[Stock],stock_analysis[Sector])</f>
        <v>Communication Services</v>
      </c>
      <c r="E341" s="37" t="str">
        <f>_xlfn.XLOOKUP($B341,stock_analysis[Stock],stock_analysis[Industry])</f>
        <v>Broadcasting</v>
      </c>
      <c r="F341" s="2">
        <f>_xlfn.XLOOKUP($B341,stock_analysis[Stock],stock_analysis[Market_Cap_Cr])</f>
        <v>97.319552000000002</v>
      </c>
      <c r="G341" s="3">
        <f>Imputs!$C$2</f>
        <v>6.6699999999999995E-2</v>
      </c>
      <c r="H341" s="3">
        <f>Imputs!$C$3</f>
        <v>5.2299999999999999E-2</v>
      </c>
      <c r="I341" s="2">
        <f>_xlfn.XLOOKUP($B341,stock_analysis[Stock],stock_analysis[Beta_Daily])</f>
        <v>1.1321914933711403</v>
      </c>
      <c r="J341" s="2">
        <f>_xlfn.XLOOKUP($B341,stock_analysis[Stock],stock_analysis[Beta_Weekly])</f>
        <v>1.206407018640278</v>
      </c>
      <c r="K341" s="2">
        <f>_xlfn.XLOOKUP($B341,stock_analysis[Stock],stock_analysis[Beta_Monthly])</f>
        <v>0.8808450408046381</v>
      </c>
      <c r="L341" s="3">
        <f>G341+H341*I341</f>
        <v>0.12591361510331064</v>
      </c>
      <c r="M341" s="3">
        <f>J341*H341+G341</f>
        <v>0.12979508707488652</v>
      </c>
      <c r="N341" s="3">
        <f>K341*H341+G341</f>
        <v>0.11276819563408257</v>
      </c>
      <c r="O341" s="2">
        <f>_xlfn.XLOOKUP($B341,stock_analysis[Stock],stock_analysis[Interest_Coverage_Ratio])</f>
        <v>2.4680432645034416</v>
      </c>
      <c r="P341" s="3" cm="1">
        <f t="array" ref="P34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341" s="3" t="str" cm="1">
        <f t="array" ref="Q34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341" s="3">
        <f>Table2[[#This Row],[Default Spread]]+Table2[[#This Row],[Risk Free Rate]]</f>
        <v>9.8799999999999999E-2</v>
      </c>
      <c r="S341" s="2">
        <f>_xlfn.XLOOKUP($B341,stock_analysis[Stock],stock_analysis[Market_Cap_Cr])</f>
        <v>97.319552000000002</v>
      </c>
      <c r="T341" s="2">
        <f>_xlfn.XLOOKUP($B341,stock_analysis[Stock],stock_analysis[Total_Debt_Cr])</f>
        <v>132.98449919999999</v>
      </c>
      <c r="U341" s="3">
        <f>Table2[[#This Row],[Market Value of Equity]]/(Table2[[#This Row],[Market Value of Equity]]+Table2[[#This Row],[Market Value of Debt]])</f>
        <v>0.42256986576187505</v>
      </c>
      <c r="V341" s="3">
        <f>Table2[[#This Row],[Market Value of Debt]]/(Table2[[#This Row],[Market Value of Equity]]+Table2[[#This Row],[Market Value of Debt]])</f>
        <v>0.57743013423812484</v>
      </c>
      <c r="W341" s="32">
        <f>(Table2[[#This Row],[Cost of Equity (Daily Beta)]]*Table2[[#This Row],[Weight of Equity]])+(Table2[[#This Row],[Cost of Debt]]*Table2[[#This Row],[Weight of Debt]])</f>
        <v>0.11025739669452511</v>
      </c>
      <c r="X341" s="33">
        <f>(Table2[[#This Row],[Cost of Equity (Weekly Beta)]]*Table2[[#This Row],[Weight of Equity]])+(Table2[[#This Row],[Cost of Debt]]*Table2[[#This Row],[Weight of Debt]])</f>
        <v>0.11189758978451242</v>
      </c>
      <c r="Y341" s="34">
        <f>(Table2[[#This Row],[Cost of Equity (Monthly Beta)]]*Table2[[#This Row],[Weight of Equity]])+(Table2[[#This Row],[Cost of Debt]]*Table2[[#This Row],[Weight of Debt]])</f>
        <v>0.10470253855402986</v>
      </c>
      <c r="Z341" t="b">
        <f>IF(Table2[[#This Row],[Sector]]="Financial Services",TRUE,FALSE)</f>
        <v>0</v>
      </c>
      <c r="AA341" t="b">
        <f>IF(Table2[[#This Row],[Market Capitalisation In(Cr)]]&gt;25000,TRUE,FALSE)</f>
        <v>0</v>
      </c>
    </row>
    <row r="342" spans="2:27" ht="14" customHeight="1">
      <c r="B342" s="37" t="s">
        <v>3938</v>
      </c>
      <c r="C342" s="38" t="str">
        <f>_xlfn.XLOOKUP(B342,stock_analysis[Stock],stock_analysis[Company_Name])</f>
        <v>Zee Entertainment Enterprises Limited</v>
      </c>
      <c r="D342" s="37" t="str">
        <f>_xlfn.XLOOKUP(B342,stock_analysis[Stock],stock_analysis[Sector])</f>
        <v>Communication Services</v>
      </c>
      <c r="E342" s="37" t="str">
        <f>_xlfn.XLOOKUP($B342,stock_analysis[Stock],stock_analysis[Industry])</f>
        <v>Broadcasting</v>
      </c>
      <c r="F342" s="2">
        <f>_xlfn.XLOOKUP($B342,stock_analysis[Stock],stock_analysis[Market_Cap_Cr])</f>
        <v>7873.3778943999996</v>
      </c>
      <c r="G342" s="3">
        <f>Imputs!$C$2</f>
        <v>6.6699999999999995E-2</v>
      </c>
      <c r="H342" s="3">
        <f>Imputs!$C$3</f>
        <v>5.2299999999999999E-2</v>
      </c>
      <c r="I342" s="2">
        <f>_xlfn.XLOOKUP($B342,stock_analysis[Stock],stock_analysis[Beta_Daily])</f>
        <v>0.93732722258166401</v>
      </c>
      <c r="J342" s="2">
        <f>_xlfn.XLOOKUP($B342,stock_analysis[Stock],stock_analysis[Beta_Weekly])</f>
        <v>1.6605288417063524</v>
      </c>
      <c r="K342" s="2">
        <f>_xlfn.XLOOKUP($B342,stock_analysis[Stock],stock_analysis[Beta_Monthly])</f>
        <v>1.4203689868659426</v>
      </c>
      <c r="L342" s="3">
        <f>G342+H342*I342</f>
        <v>0.11572221374102101</v>
      </c>
      <c r="M342" s="3">
        <f>J342*H342+G342</f>
        <v>0.15354565842124224</v>
      </c>
      <c r="N342" s="3">
        <f>K342*H342+G342</f>
        <v>0.14098529801308879</v>
      </c>
      <c r="O342" s="2">
        <f>_xlfn.XLOOKUP($B342,stock_analysis[Stock],stock_analysis[Interest_Coverage_Ratio])</f>
        <v>29.321100917431192</v>
      </c>
      <c r="P342" s="3" cm="1">
        <f t="array" ref="P34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42" s="3" t="str" cm="1">
        <f t="array" ref="Q34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42" s="3">
        <f>Table2[[#This Row],[Default Spread]]+Table2[[#This Row],[Risk Free Rate]]</f>
        <v>7.0699999999999999E-2</v>
      </c>
      <c r="S342" s="2">
        <f>_xlfn.XLOOKUP($B342,stock_analysis[Stock],stock_analysis[Market_Cap_Cr])</f>
        <v>7873.3778943999996</v>
      </c>
      <c r="T342" s="2">
        <f>_xlfn.XLOOKUP($B342,stock_analysis[Stock],stock_analysis[Total_Debt_Cr])</f>
        <v>285.60000000000002</v>
      </c>
      <c r="U342" s="3">
        <f>Table2[[#This Row],[Market Value of Equity]]/(Table2[[#This Row],[Market Value of Equity]]+Table2[[#This Row],[Market Value of Debt]])</f>
        <v>0.96499561541942347</v>
      </c>
      <c r="V342" s="3">
        <f>Table2[[#This Row],[Market Value of Debt]]/(Table2[[#This Row],[Market Value of Equity]]+Table2[[#This Row],[Market Value of Debt]])</f>
        <v>3.5004384580576517E-2</v>
      </c>
      <c r="W342" s="32">
        <f>(Table2[[#This Row],[Cost of Equity (Daily Beta)]]*Table2[[#This Row],[Weight of Equity]])+(Table2[[#This Row],[Cost of Debt]]*Table2[[#This Row],[Weight of Debt]])</f>
        <v>0.11414623885656139</v>
      </c>
      <c r="X342" s="33">
        <f>(Table2[[#This Row],[Cost of Equity (Weekly Beta)]]*Table2[[#This Row],[Weight of Equity]])+(Table2[[#This Row],[Cost of Debt]]*Table2[[#This Row],[Weight of Debt]])</f>
        <v>0.150645697133034</v>
      </c>
      <c r="Y342" s="34">
        <f>(Table2[[#This Row],[Cost of Equity (Monthly Beta)]]*Table2[[#This Row],[Weight of Equity]])+(Table2[[#This Row],[Cost of Debt]]*Table2[[#This Row],[Weight of Debt]])</f>
        <v>0.13852500441107818</v>
      </c>
      <c r="Z342" t="b">
        <f>IF(Table2[[#This Row],[Sector]]="Financial Services",TRUE,FALSE)</f>
        <v>0</v>
      </c>
      <c r="AA342" t="b">
        <f>IF(Table2[[#This Row],[Market Capitalisation In(Cr)]]&gt;25000,TRUE,FALSE)</f>
        <v>0</v>
      </c>
    </row>
    <row r="343" spans="2:27" ht="14" customHeight="1">
      <c r="B343" s="37" t="s">
        <v>3942</v>
      </c>
      <c r="C343" s="38" t="str">
        <f>_xlfn.XLOOKUP(B343,stock_analysis[Stock],stock_analysis[Company_Name])</f>
        <v>Zee Media Corporation Limited</v>
      </c>
      <c r="D343" s="37" t="str">
        <f>_xlfn.XLOOKUP(B343,stock_analysis[Stock],stock_analysis[Sector])</f>
        <v>Communication Services</v>
      </c>
      <c r="E343" s="37" t="str">
        <f>_xlfn.XLOOKUP($B343,stock_analysis[Stock],stock_analysis[Industry])</f>
        <v>Broadcasting</v>
      </c>
      <c r="F343" s="2">
        <f>_xlfn.XLOOKUP($B343,stock_analysis[Stock],stock_analysis[Market_Cap_Cr])</f>
        <v>502.844672</v>
      </c>
      <c r="G343" s="3">
        <f>Imputs!$C$2</f>
        <v>6.6699999999999995E-2</v>
      </c>
      <c r="H343" s="3">
        <f>Imputs!$C$3</f>
        <v>5.2299999999999999E-2</v>
      </c>
      <c r="I343" s="2">
        <f>_xlfn.XLOOKUP($B343,stock_analysis[Stock],stock_analysis[Beta_Daily])</f>
        <v>1.2111579041103897</v>
      </c>
      <c r="J343" s="2">
        <f>_xlfn.XLOOKUP($B343,stock_analysis[Stock],stock_analysis[Beta_Weekly])</f>
        <v>1.7651517362413398</v>
      </c>
      <c r="K343" s="2">
        <f>_xlfn.XLOOKUP($B343,stock_analysis[Stock],stock_analysis[Beta_Monthly])</f>
        <v>1.8143761514118011</v>
      </c>
      <c r="L343" s="3">
        <f>G343+H343*I343</f>
        <v>0.13004355838497339</v>
      </c>
      <c r="M343" s="3">
        <f>J343*H343+G343</f>
        <v>0.15901743580542205</v>
      </c>
      <c r="N343" s="3">
        <f>K343*H343+G343</f>
        <v>0.16159187271883718</v>
      </c>
      <c r="O343" s="2">
        <f>_xlfn.XLOOKUP($B343,stock_analysis[Stock],stock_analysis[Interest_Coverage_Ratio])</f>
        <v>-4.2968693059466618</v>
      </c>
      <c r="P343" s="3" cm="1">
        <f t="array" ref="P34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43" s="3" t="str" cm="1">
        <f t="array" ref="Q34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43" s="3">
        <f>Table2[[#This Row],[Default Spread]]+Table2[[#This Row],[Risk Free Rate]]</f>
        <v>0.25669999999999998</v>
      </c>
      <c r="S343" s="2">
        <f>_xlfn.XLOOKUP($B343,stock_analysis[Stock],stock_analysis[Market_Cap_Cr])</f>
        <v>502.844672</v>
      </c>
      <c r="T343" s="2">
        <f>_xlfn.XLOOKUP($B343,stock_analysis[Stock],stock_analysis[Total_Debt_Cr])</f>
        <v>107.16999680000001</v>
      </c>
      <c r="U343" s="3">
        <f>Table2[[#This Row],[Market Value of Equity]]/(Table2[[#This Row],[Market Value of Equity]]+Table2[[#This Row],[Market Value of Debt]])</f>
        <v>0.82431570537341159</v>
      </c>
      <c r="V343" s="3">
        <f>Table2[[#This Row],[Market Value of Debt]]/(Table2[[#This Row],[Market Value of Equity]]+Table2[[#This Row],[Market Value of Debt]])</f>
        <v>0.17568429462658852</v>
      </c>
      <c r="W343" s="32">
        <f>(Table2[[#This Row],[Cost of Equity (Daily Beta)]]*Table2[[#This Row],[Weight of Equity]])+(Table2[[#This Row],[Cost of Debt]]*Table2[[#This Row],[Weight of Debt]])</f>
        <v>0.15229510599002305</v>
      </c>
      <c r="X343" s="33">
        <f>(Table2[[#This Row],[Cost of Equity (Weekly Beta)]]*Table2[[#This Row],[Weight of Equity]])+(Table2[[#This Row],[Cost of Debt]]*Table2[[#This Row],[Weight of Debt]])</f>
        <v>0.17617872819326294</v>
      </c>
      <c r="Y343" s="34">
        <f>(Table2[[#This Row],[Cost of Equity (Monthly Beta)]]*Table2[[#This Row],[Weight of Equity]])+(Table2[[#This Row],[Cost of Debt]]*Table2[[#This Row],[Weight of Debt]])</f>
        <v>0.1783008769734841</v>
      </c>
      <c r="Z343" t="b">
        <f>IF(Table2[[#This Row],[Sector]]="Financial Services",TRUE,FALSE)</f>
        <v>0</v>
      </c>
      <c r="AA343" t="b">
        <f>IF(Table2[[#This Row],[Market Capitalisation In(Cr)]]&gt;25000,TRUE,FALSE)</f>
        <v>0</v>
      </c>
    </row>
    <row r="344" spans="2:27" ht="14" customHeight="1">
      <c r="B344" s="37" t="s">
        <v>2422</v>
      </c>
      <c r="C344" s="38" t="str">
        <f>_xlfn.XLOOKUP(B344,stock_analysis[Stock],stock_analysis[Company_Name])</f>
        <v>New Delhi Television Limited</v>
      </c>
      <c r="D344" s="37" t="str">
        <f>_xlfn.XLOOKUP(B344,stock_analysis[Stock],stock_analysis[Sector])</f>
        <v>Communication Services</v>
      </c>
      <c r="E344" s="37" t="str">
        <f>_xlfn.XLOOKUP($B344,stock_analysis[Stock],stock_analysis[Industry])</f>
        <v>Broadcasting</v>
      </c>
      <c r="F344" s="2">
        <f>_xlfn.XLOOKUP($B344,stock_analysis[Stock],stock_analysis[Market_Cap_Cr])</f>
        <v>918.73167360000002</v>
      </c>
      <c r="G344" s="3">
        <f>Imputs!$C$2</f>
        <v>6.6699999999999995E-2</v>
      </c>
      <c r="H344" s="3">
        <f>Imputs!$C$3</f>
        <v>5.2299999999999999E-2</v>
      </c>
      <c r="I344" s="2">
        <f>_xlfn.XLOOKUP($B344,stock_analysis[Stock],stock_analysis[Beta_Daily])</f>
        <v>0.78502363059980007</v>
      </c>
      <c r="J344" s="2">
        <f>_xlfn.XLOOKUP($B344,stock_analysis[Stock],stock_analysis[Beta_Weekly])</f>
        <v>1.3991852031702037</v>
      </c>
      <c r="K344" s="2">
        <f>_xlfn.XLOOKUP($B344,stock_analysis[Stock],stock_analysis[Beta_Monthly])</f>
        <v>2.4905311515757589</v>
      </c>
      <c r="L344" s="3">
        <f>G344+H344*I344</f>
        <v>0.10775673588036955</v>
      </c>
      <c r="M344" s="3">
        <f>J344*H344+G344</f>
        <v>0.13987738612580164</v>
      </c>
      <c r="N344" s="3">
        <f>K344*H344+G344</f>
        <v>0.19695477922741217</v>
      </c>
      <c r="O344" s="2">
        <f>_xlfn.XLOOKUP($B344,stock_analysis[Stock],stock_analysis[Interest_Coverage_Ratio])</f>
        <v>-9.9942258015499164</v>
      </c>
      <c r="P344" s="3" cm="1">
        <f t="array" ref="P34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44" s="3" t="str" cm="1">
        <f t="array" ref="Q34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44" s="3">
        <f>Table2[[#This Row],[Default Spread]]+Table2[[#This Row],[Risk Free Rate]]</f>
        <v>0.25669999999999998</v>
      </c>
      <c r="S344" s="2">
        <f>_xlfn.XLOOKUP($B344,stock_analysis[Stock],stock_analysis[Market_Cap_Cr])</f>
        <v>918.73167360000002</v>
      </c>
      <c r="T344" s="2">
        <f>_xlfn.XLOOKUP($B344,stock_analysis[Stock],stock_analysis[Total_Debt_Cr])</f>
        <v>464.12999680000001</v>
      </c>
      <c r="U344" s="3">
        <f>Table2[[#This Row],[Market Value of Equity]]/(Table2[[#This Row],[Market Value of Equity]]+Table2[[#This Row],[Market Value of Debt]])</f>
        <v>0.66436990283652309</v>
      </c>
      <c r="V344" s="3">
        <f>Table2[[#This Row],[Market Value of Debt]]/(Table2[[#This Row],[Market Value of Equity]]+Table2[[#This Row],[Market Value of Debt]])</f>
        <v>0.33563009716347691</v>
      </c>
      <c r="W344" s="32">
        <f>(Table2[[#This Row],[Cost of Equity (Daily Beta)]]*Table2[[#This Row],[Weight of Equity]])+(Table2[[#This Row],[Cost of Debt]]*Table2[[#This Row],[Weight of Debt]])</f>
        <v>0.15774657808868653</v>
      </c>
      <c r="X344" s="33">
        <f>(Table2[[#This Row],[Cost of Equity (Weekly Beta)]]*Table2[[#This Row],[Weight of Equity]])+(Table2[[#This Row],[Cost of Debt]]*Table2[[#This Row],[Weight of Debt]])</f>
        <v>0.17908657137129019</v>
      </c>
      <c r="Y344" s="34">
        <f>(Table2[[#This Row],[Cost of Equity (Monthly Beta)]]*Table2[[#This Row],[Weight of Equity]])+(Table2[[#This Row],[Cost of Debt]]*Table2[[#This Row],[Weight of Debt]])</f>
        <v>0.21700707348036921</v>
      </c>
      <c r="Z344" t="b">
        <f>IF(Table2[[#This Row],[Sector]]="Financial Services",TRUE,FALSE)</f>
        <v>0</v>
      </c>
      <c r="AA344" t="b">
        <f>IF(Table2[[#This Row],[Market Capitalisation In(Cr)]]&gt;25000,TRUE,FALSE)</f>
        <v>0</v>
      </c>
    </row>
    <row r="345" spans="2:27" ht="14" customHeight="1">
      <c r="B345" s="37" t="s">
        <v>2832</v>
      </c>
      <c r="C345" s="38" t="str">
        <f>_xlfn.XLOOKUP(B345,stock_analysis[Stock],stock_analysis[Company_Name])</f>
        <v>Music Broadcast Limited</v>
      </c>
      <c r="D345" s="37" t="str">
        <f>_xlfn.XLOOKUP(B345,stock_analysis[Stock],stock_analysis[Sector])</f>
        <v>Communication Services</v>
      </c>
      <c r="E345" s="37" t="str">
        <f>_xlfn.XLOOKUP($B345,stock_analysis[Stock],stock_analysis[Industry])</f>
        <v>Broadcasting</v>
      </c>
      <c r="F345" s="2">
        <f>_xlfn.XLOOKUP($B345,stock_analysis[Stock],stock_analysis[Market_Cap_Cr])</f>
        <v>204.52999679999999</v>
      </c>
      <c r="G345" s="3">
        <f>Imputs!$C$2</f>
        <v>6.6699999999999995E-2</v>
      </c>
      <c r="H345" s="3">
        <f>Imputs!$C$3</f>
        <v>5.2299999999999999E-2</v>
      </c>
      <c r="I345" s="2">
        <f>_xlfn.XLOOKUP($B345,stock_analysis[Stock],stock_analysis[Beta_Daily])</f>
        <v>0.56159420730468379</v>
      </c>
      <c r="J345" s="2">
        <f>_xlfn.XLOOKUP($B345,stock_analysis[Stock],stock_analysis[Beta_Weekly])</f>
        <v>0.90863610363841196</v>
      </c>
      <c r="K345" s="2">
        <f>_xlfn.XLOOKUP($B345,stock_analysis[Stock],stock_analysis[Beta_Monthly])</f>
        <v>1.0833964465624342</v>
      </c>
      <c r="L345" s="3">
        <f>G345+H345*I345</f>
        <v>9.6071377042034958E-2</v>
      </c>
      <c r="M345" s="3">
        <f>J345*H345+G345</f>
        <v>0.11422166822028894</v>
      </c>
      <c r="N345" s="3">
        <f>K345*H345+G345</f>
        <v>0.12336163415521531</v>
      </c>
      <c r="O345" s="2">
        <f>_xlfn.XLOOKUP($B345,stock_analysis[Stock],stock_analysis[Interest_Coverage_Ratio])</f>
        <v>-2.7449047507690092</v>
      </c>
      <c r="P345" s="3" cm="1">
        <f t="array" ref="P34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45" s="3" t="str" cm="1">
        <f t="array" ref="Q34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45" s="3">
        <f>Table2[[#This Row],[Default Spread]]+Table2[[#This Row],[Risk Free Rate]]</f>
        <v>0.25669999999999998</v>
      </c>
      <c r="S345" s="2">
        <f>_xlfn.XLOOKUP($B345,stock_analysis[Stock],stock_analysis[Market_Cap_Cr])</f>
        <v>204.52999679999999</v>
      </c>
      <c r="T345" s="2">
        <f>_xlfn.XLOOKUP($B345,stock_analysis[Stock],stock_analysis[Total_Debt_Cr])</f>
        <v>133.19280639999999</v>
      </c>
      <c r="U345" s="3">
        <f>Table2[[#This Row],[Market Value of Equity]]/(Table2[[#This Row],[Market Value of Equity]]+Table2[[#This Row],[Market Value of Debt]])</f>
        <v>0.60561500396784573</v>
      </c>
      <c r="V345" s="3">
        <f>Table2[[#This Row],[Market Value of Debt]]/(Table2[[#This Row],[Market Value of Equity]]+Table2[[#This Row],[Market Value of Debt]])</f>
        <v>0.39438499603215421</v>
      </c>
      <c r="W345" s="32">
        <f>(Table2[[#This Row],[Cost of Equity (Daily Beta)]]*Table2[[#This Row],[Weight of Equity]])+(Table2[[#This Row],[Cost of Debt]]*Table2[[#This Row],[Weight of Debt]])</f>
        <v>0.15942089586996239</v>
      </c>
      <c r="X345" s="33">
        <f>(Table2[[#This Row],[Cost of Equity (Weekly Beta)]]*Table2[[#This Row],[Weight of Equity]])+(Table2[[#This Row],[Cost of Debt]]*Table2[[#This Row],[Weight of Debt]])</f>
        <v>0.17041298453389825</v>
      </c>
      <c r="Y345" s="34">
        <f>(Table2[[#This Row],[Cost of Equity (Monthly Beta)]]*Table2[[#This Row],[Weight of Equity]])+(Table2[[#This Row],[Cost of Debt]]*Table2[[#This Row],[Weight of Debt]])</f>
        <v>0.17594828503984464</v>
      </c>
      <c r="Z345" t="b">
        <f>IF(Table2[[#This Row],[Sector]]="Financial Services",TRUE,FALSE)</f>
        <v>0</v>
      </c>
      <c r="AA345" t="b">
        <f>IF(Table2[[#This Row],[Market Capitalisation In(Cr)]]&gt;25000,TRUE,FALSE)</f>
        <v>0</v>
      </c>
    </row>
    <row r="346" spans="2:27" ht="14" customHeight="1">
      <c r="B346" s="37" t="s">
        <v>3668</v>
      </c>
      <c r="C346" s="38" t="str">
        <f>_xlfn.XLOOKUP(B346,stock_analysis[Stock],stock_analysis[Company_Name])</f>
        <v>TV Vision Limited</v>
      </c>
      <c r="D346" s="37" t="str">
        <f>_xlfn.XLOOKUP(B346,stock_analysis[Stock],stock_analysis[Sector])</f>
        <v>Communication Services</v>
      </c>
      <c r="E346" s="37" t="str">
        <f>_xlfn.XLOOKUP($B346,stock_analysis[Stock],stock_analysis[Industry])</f>
        <v>Broadcasting</v>
      </c>
      <c r="F346" s="2">
        <f>_xlfn.XLOOKUP($B346,stock_analysis[Stock],stock_analysis[Market_Cap_Cr])</f>
        <v>21.823841600000002</v>
      </c>
      <c r="G346" s="3">
        <f>Imputs!$C$2</f>
        <v>6.6699999999999995E-2</v>
      </c>
      <c r="H346" s="3">
        <f>Imputs!$C$3</f>
        <v>5.2299999999999999E-2</v>
      </c>
      <c r="I346" s="2">
        <f>_xlfn.XLOOKUP($B346,stock_analysis[Stock],stock_analysis[Beta_Daily])</f>
        <v>0.70204527835374242</v>
      </c>
      <c r="J346" s="2">
        <f>_xlfn.XLOOKUP($B346,stock_analysis[Stock],stock_analysis[Beta_Weekly])</f>
        <v>1.0417855604504911</v>
      </c>
      <c r="K346" s="2">
        <f>_xlfn.XLOOKUP($B346,stock_analysis[Stock],stock_analysis[Beta_Monthly])</f>
        <v>1.9016366522670471</v>
      </c>
      <c r="L346" s="3">
        <f>G346+H346*I346</f>
        <v>0.10341696805790072</v>
      </c>
      <c r="M346" s="3">
        <f>J346*H346+G346</f>
        <v>0.12118538481156069</v>
      </c>
      <c r="N346" s="3">
        <f>K346*H346+G346</f>
        <v>0.16615559691356657</v>
      </c>
      <c r="O346" s="2">
        <f>_xlfn.XLOOKUP($B346,stock_analysis[Stock],stock_analysis[Interest_Coverage_Ratio])</f>
        <v>-118.35</v>
      </c>
      <c r="P346" s="3" cm="1">
        <f t="array" ref="P34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46" s="3" t="str" cm="1">
        <f t="array" ref="Q34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46" s="3">
        <f>Table2[[#This Row],[Default Spread]]+Table2[[#This Row],[Risk Free Rate]]</f>
        <v>0.25669999999999998</v>
      </c>
      <c r="S346" s="2">
        <f>_xlfn.XLOOKUP($B346,stock_analysis[Stock],stock_analysis[Market_Cap_Cr])</f>
        <v>21.823841600000002</v>
      </c>
      <c r="T346" s="2">
        <f>_xlfn.XLOOKUP($B346,stock_analysis[Stock],stock_analysis[Total_Debt_Cr])</f>
        <v>112.7556992</v>
      </c>
      <c r="U346" s="3">
        <f>Table2[[#This Row],[Market Value of Equity]]/(Table2[[#This Row],[Market Value of Equity]]+Table2[[#This Row],[Market Value of Debt]])</f>
        <v>0.16216314508334245</v>
      </c>
      <c r="V346" s="3">
        <f>Table2[[#This Row],[Market Value of Debt]]/(Table2[[#This Row],[Market Value of Equity]]+Table2[[#This Row],[Market Value of Debt]])</f>
        <v>0.8378368549166576</v>
      </c>
      <c r="W346" s="32">
        <f>(Table2[[#This Row],[Cost of Equity (Daily Beta)]]*Table2[[#This Row],[Weight of Equity]])+(Table2[[#This Row],[Cost of Debt]]*Table2[[#This Row],[Weight of Debt]])</f>
        <v>0.23184314145235874</v>
      </c>
      <c r="X346" s="33">
        <f>(Table2[[#This Row],[Cost of Equity (Weekly Beta)]]*Table2[[#This Row],[Weight of Equity]])+(Table2[[#This Row],[Cost of Debt]]*Table2[[#This Row],[Weight of Debt]])</f>
        <v>0.23472452379628381</v>
      </c>
      <c r="Y346" s="34">
        <f>(Table2[[#This Row],[Cost of Equity (Monthly Beta)]]*Table2[[#This Row],[Weight of Equity]])+(Table2[[#This Row],[Cost of Debt]]*Table2[[#This Row],[Weight of Debt]])</f>
        <v>0.24201703482581008</v>
      </c>
      <c r="Z346" t="b">
        <f>IF(Table2[[#This Row],[Sector]]="Financial Services",TRUE,FALSE)</f>
        <v>0</v>
      </c>
      <c r="AA346" t="b">
        <f>IF(Table2[[#This Row],[Market Capitalisation In(Cr)]]&gt;25000,TRUE,FALSE)</f>
        <v>0</v>
      </c>
    </row>
    <row r="347" spans="2:27" ht="14" customHeight="1">
      <c r="B347" s="37" t="s">
        <v>2410</v>
      </c>
      <c r="C347" s="38" t="str">
        <f>_xlfn.XLOOKUP(B347,stock_analysis[Stock],stock_analysis[Company_Name])</f>
        <v>Nazara Technologies Limited</v>
      </c>
      <c r="D347" s="37" t="str">
        <f>_xlfn.XLOOKUP(B347,stock_analysis[Stock],stock_analysis[Sector])</f>
        <v>Communication Services</v>
      </c>
      <c r="E347" s="37" t="str">
        <f>_xlfn.XLOOKUP($B347,stock_analysis[Stock],stock_analysis[Industry])</f>
        <v>Electronic Gaming &amp; Multimedia</v>
      </c>
      <c r="F347" s="2">
        <f>_xlfn.XLOOKUP($B347,stock_analysis[Stock],stock_analysis[Market_Cap_Cr])</f>
        <v>9080.0979967999992</v>
      </c>
      <c r="G347" s="3">
        <f>Imputs!$C$2</f>
        <v>6.6699999999999995E-2</v>
      </c>
      <c r="H347" s="3">
        <f>Imputs!$C$3</f>
        <v>5.2299999999999999E-2</v>
      </c>
      <c r="I347" s="2">
        <f>_xlfn.XLOOKUP($B347,stock_analysis[Stock],stock_analysis[Beta_Daily])</f>
        <v>0.3952634379500285</v>
      </c>
      <c r="J347" s="2">
        <f>_xlfn.XLOOKUP($B347,stock_analysis[Stock],stock_analysis[Beta_Weekly])</f>
        <v>0.56914439349230739</v>
      </c>
      <c r="K347" s="2">
        <f>_xlfn.XLOOKUP($B347,stock_analysis[Stock],stock_analysis[Beta_Monthly])</f>
        <v>0.64371121690354172</v>
      </c>
      <c r="L347" s="3">
        <f>G347+H347*I347</f>
        <v>8.7372277804786486E-2</v>
      </c>
      <c r="M347" s="3">
        <f>J347*H347+G347</f>
        <v>9.6466251779647669E-2</v>
      </c>
      <c r="N347" s="3">
        <f>K347*H347+G347</f>
        <v>0.10036609664405523</v>
      </c>
      <c r="O347" s="2">
        <f>_xlfn.XLOOKUP($B347,stock_analysis[Stock],stock_analysis[Interest_Coverage_Ratio])</f>
        <v>8.8340040241448694</v>
      </c>
      <c r="P347" s="3" cm="1">
        <f t="array" ref="P34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347" s="3" t="str" cm="1">
        <f t="array" ref="Q34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347" s="3">
        <f>Table2[[#This Row],[Default Spread]]+Table2[[#This Row],[Risk Free Rate]]</f>
        <v>7.3700000000000002E-2</v>
      </c>
      <c r="S347" s="2">
        <f>_xlfn.XLOOKUP($B347,stock_analysis[Stock],stock_analysis[Market_Cap_Cr])</f>
        <v>9080.0979967999992</v>
      </c>
      <c r="T347" s="2">
        <f>_xlfn.XLOOKUP($B347,stock_analysis[Stock],stock_analysis[Total_Debt_Cr])</f>
        <v>196.49999360000001</v>
      </c>
      <c r="U347" s="3">
        <f>Table2[[#This Row],[Market Value of Equity]]/(Table2[[#This Row],[Market Value of Equity]]+Table2[[#This Row],[Market Value of Debt]])</f>
        <v>0.97881766636827949</v>
      </c>
      <c r="V347" s="3">
        <f>Table2[[#This Row],[Market Value of Debt]]/(Table2[[#This Row],[Market Value of Equity]]+Table2[[#This Row],[Market Value of Debt]])</f>
        <v>2.1182333631720424E-2</v>
      </c>
      <c r="W347" s="32">
        <f>(Table2[[#This Row],[Cost of Equity (Daily Beta)]]*Table2[[#This Row],[Weight of Equity]])+(Table2[[#This Row],[Cost of Debt]]*Table2[[#This Row],[Weight of Debt]])</f>
        <v>8.7082667054819929E-2</v>
      </c>
      <c r="X347" s="33">
        <f>(Table2[[#This Row],[Cost of Equity (Weekly Beta)]]*Table2[[#This Row],[Weight of Equity]])+(Table2[[#This Row],[Cost of Debt]]*Table2[[#This Row],[Weight of Debt]])</f>
        <v>9.5984009438907419E-2</v>
      </c>
      <c r="Y347" s="34">
        <f>(Table2[[#This Row],[Cost of Equity (Monthly Beta)]]*Table2[[#This Row],[Weight of Equity]])+(Table2[[#This Row],[Cost of Debt]]*Table2[[#This Row],[Weight of Debt]])</f>
        <v>9.9801246488285145E-2</v>
      </c>
      <c r="Z347" t="b">
        <f>IF(Table2[[#This Row],[Sector]]="Financial Services",TRUE,FALSE)</f>
        <v>0</v>
      </c>
      <c r="AA347" t="b">
        <f>IF(Table2[[#This Row],[Market Capitalisation In(Cr)]]&gt;25000,TRUE,FALSE)</f>
        <v>0</v>
      </c>
    </row>
    <row r="348" spans="2:27" ht="14" customHeight="1">
      <c r="B348" s="37" t="s">
        <v>3242</v>
      </c>
      <c r="C348" s="38" t="str">
        <f>_xlfn.XLOOKUP(B348,stock_analysis[Stock],stock_analysis[Company_Name])</f>
        <v>Silly Monks Entertainment Limited</v>
      </c>
      <c r="D348" s="37" t="str">
        <f>_xlfn.XLOOKUP(B348,stock_analysis[Stock],stock_analysis[Sector])</f>
        <v>Communication Services</v>
      </c>
      <c r="E348" s="37" t="str">
        <f>_xlfn.XLOOKUP($B348,stock_analysis[Stock],stock_analysis[Industry])</f>
        <v>Entertainment</v>
      </c>
      <c r="F348" s="2">
        <f>_xlfn.XLOOKUP($B348,stock_analysis[Stock],stock_analysis[Market_Cap_Cr])</f>
        <v>17.532801599999999</v>
      </c>
      <c r="G348" s="3">
        <f>Imputs!$C$2</f>
        <v>6.6699999999999995E-2</v>
      </c>
      <c r="H348" s="3">
        <f>Imputs!$C$3</f>
        <v>5.2299999999999999E-2</v>
      </c>
      <c r="I348" s="2">
        <f>_xlfn.XLOOKUP($B348,stock_analysis[Stock],stock_analysis[Beta_Daily])</f>
        <v>0.34305021513829498</v>
      </c>
      <c r="J348" s="2">
        <f>_xlfn.XLOOKUP($B348,stock_analysis[Stock],stock_analysis[Beta_Weekly])</f>
        <v>0.54980923903919943</v>
      </c>
      <c r="K348" s="2">
        <f>_xlfn.XLOOKUP($B348,stock_analysis[Stock],stock_analysis[Beta_Monthly])</f>
        <v>0.71490174210251678</v>
      </c>
      <c r="L348" s="3">
        <f>G348+H348*I348</f>
        <v>8.4641526251732824E-2</v>
      </c>
      <c r="M348" s="3">
        <f>J348*H348+G348</f>
        <v>9.5455023201750117E-2</v>
      </c>
      <c r="N348" s="3">
        <f>K348*H348+G348</f>
        <v>0.10408936111196163</v>
      </c>
      <c r="O348" s="2">
        <f>_xlfn.XLOOKUP($B348,stock_analysis[Stock],stock_analysis[Interest_Coverage_Ratio])</f>
        <v>4.8260869565217392</v>
      </c>
      <c r="P348" s="3" cm="1">
        <f t="array" ref="P34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348" s="3" t="str" cm="1">
        <f t="array" ref="Q34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348" s="3">
        <f>Table2[[#This Row],[Default Spread]]+Table2[[#This Row],[Risk Free Rate]]</f>
        <v>7.5600000000000001E-2</v>
      </c>
      <c r="S348" s="2">
        <f>_xlfn.XLOOKUP($B348,stock_analysis[Stock],stock_analysis[Market_Cap_Cr])</f>
        <v>17.532801599999999</v>
      </c>
      <c r="T348" s="2">
        <f>_xlfn.XLOOKUP($B348,stock_analysis[Stock],stock_analysis[Total_Debt_Cr])</f>
        <v>0.15190000000000001</v>
      </c>
      <c r="U348" s="3">
        <f>Table2[[#This Row],[Market Value of Equity]]/(Table2[[#This Row],[Market Value of Equity]]+Table2[[#This Row],[Market Value of Debt]])</f>
        <v>0.99141065518459182</v>
      </c>
      <c r="V348" s="3">
        <f>Table2[[#This Row],[Market Value of Debt]]/(Table2[[#This Row],[Market Value of Equity]]+Table2[[#This Row],[Market Value of Debt]])</f>
        <v>8.5893448154081373E-3</v>
      </c>
      <c r="W348" s="32">
        <f>(Table2[[#This Row],[Cost of Equity (Daily Beta)]]*Table2[[#This Row],[Weight of Equity]])+(Table2[[#This Row],[Cost of Debt]]*Table2[[#This Row],[Weight of Debt]])</f>
        <v>8.4563865465099128E-2</v>
      </c>
      <c r="X348" s="33">
        <f>(Table2[[#This Row],[Cost of Equity (Weekly Beta)]]*Table2[[#This Row],[Weight of Equity]])+(Table2[[#This Row],[Cost of Debt]]*Table2[[#This Row],[Weight of Debt]])</f>
        <v>9.5284481561152351E-2</v>
      </c>
      <c r="Y348" s="34">
        <f>(Table2[[#This Row],[Cost of Equity (Monthly Beta)]]*Table2[[#This Row],[Weight of Equity]])+(Table2[[#This Row],[Cost of Debt]]*Table2[[#This Row],[Weight of Debt]])</f>
        <v>0.10384465616580031</v>
      </c>
      <c r="Z348" t="b">
        <f>IF(Table2[[#This Row],[Sector]]="Financial Services",TRUE,FALSE)</f>
        <v>0</v>
      </c>
      <c r="AA348" t="b">
        <f>IF(Table2[[#This Row],[Market Capitalisation In(Cr)]]&gt;25000,TRUE,FALSE)</f>
        <v>0</v>
      </c>
    </row>
    <row r="349" spans="2:27" ht="14" customHeight="1">
      <c r="B349" s="37" t="s">
        <v>666</v>
      </c>
      <c r="C349" s="38" t="str">
        <f>_xlfn.XLOOKUP(B349,stock_analysis[Stock],stock_analysis[Company_Name])</f>
        <v>Bodhi Tree Multimedia Limited</v>
      </c>
      <c r="D349" s="37" t="str">
        <f>_xlfn.XLOOKUP(B349,stock_analysis[Stock],stock_analysis[Sector])</f>
        <v>Communication Services</v>
      </c>
      <c r="E349" s="37" t="str">
        <f>_xlfn.XLOOKUP($B349,stock_analysis[Stock],stock_analysis[Industry])</f>
        <v>Entertainment</v>
      </c>
      <c r="F349" s="2">
        <f>_xlfn.XLOOKUP($B349,stock_analysis[Stock],stock_analysis[Market_Cap_Cr])</f>
        <v>128.15342079999999</v>
      </c>
      <c r="G349" s="3">
        <f>Imputs!$C$2</f>
        <v>6.6699999999999995E-2</v>
      </c>
      <c r="H349" s="3">
        <f>Imputs!$C$3</f>
        <v>5.2299999999999999E-2</v>
      </c>
      <c r="I349" s="2">
        <f>_xlfn.XLOOKUP($B349,stock_analysis[Stock],stock_analysis[Beta_Daily])</f>
        <v>0.49462419674372049</v>
      </c>
      <c r="J349" s="2">
        <f>_xlfn.XLOOKUP($B349,stock_analysis[Stock],stock_analysis[Beta_Weekly])</f>
        <v>-2.82024502268487E-2</v>
      </c>
      <c r="K349" s="2">
        <f>_xlfn.XLOOKUP($B349,stock_analysis[Stock],stock_analysis[Beta_Monthly])</f>
        <v>-0.4813102229134405</v>
      </c>
      <c r="L349" s="3">
        <f>G349+H349*I349</f>
        <v>9.2568845489696572E-2</v>
      </c>
      <c r="M349" s="3">
        <f>J349*H349+G349</f>
        <v>6.5225011853135811E-2</v>
      </c>
      <c r="N349" s="3">
        <f>K349*H349+G349</f>
        <v>4.1527475341627054E-2</v>
      </c>
      <c r="O349" s="2">
        <f>_xlfn.XLOOKUP($B349,stock_analysis[Stock],stock_analysis[Interest_Coverage_Ratio])</f>
        <v>4.0974028725162057</v>
      </c>
      <c r="P349" s="3" cm="1">
        <f t="array" ref="P34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349" s="3" t="str" cm="1">
        <f t="array" ref="Q34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349" s="3">
        <f>Table2[[#This Row],[Default Spread]]+Table2[[#This Row],[Risk Free Rate]]</f>
        <v>7.7799999999999994E-2</v>
      </c>
      <c r="S349" s="2">
        <f>_xlfn.XLOOKUP($B349,stock_analysis[Stock],stock_analysis[Market_Cap_Cr])</f>
        <v>128.15342079999999</v>
      </c>
      <c r="T349" s="2">
        <f>_xlfn.XLOOKUP($B349,stock_analysis[Stock],stock_analysis[Total_Debt_Cr])</f>
        <v>25.9152992</v>
      </c>
      <c r="U349" s="3">
        <f>Table2[[#This Row],[Market Value of Equity]]/(Table2[[#This Row],[Market Value of Equity]]+Table2[[#This Row],[Market Value of Debt]])</f>
        <v>0.83179389560710315</v>
      </c>
      <c r="V349" s="3">
        <f>Table2[[#This Row],[Market Value of Debt]]/(Table2[[#This Row],[Market Value of Equity]]+Table2[[#This Row],[Market Value of Debt]])</f>
        <v>0.1682061043928969</v>
      </c>
      <c r="W349" s="32">
        <f>(Table2[[#This Row],[Cost of Equity (Daily Beta)]]*Table2[[#This Row],[Weight of Equity]])+(Table2[[#This Row],[Cost of Debt]]*Table2[[#This Row],[Weight of Debt]])</f>
        <v>9.0084635523494105E-2</v>
      </c>
      <c r="X349" s="33">
        <f>(Table2[[#This Row],[Cost of Equity (Weekly Beta)]]*Table2[[#This Row],[Weight of Equity]])+(Table2[[#This Row],[Cost of Debt]]*Table2[[#This Row],[Weight of Debt]])</f>
        <v>6.7340201622106688E-2</v>
      </c>
      <c r="Y349" s="34">
        <f>(Table2[[#This Row],[Cost of Equity (Monthly Beta)]]*Table2[[#This Row],[Weight of Equity]])+(Table2[[#This Row],[Cost of Debt]]*Table2[[#This Row],[Weight of Debt]])</f>
        <v>4.7628735410907265E-2</v>
      </c>
      <c r="Z349" t="b">
        <f>IF(Table2[[#This Row],[Sector]]="Financial Services",TRUE,FALSE)</f>
        <v>0</v>
      </c>
      <c r="AA349" t="b">
        <f>IF(Table2[[#This Row],[Market Capitalisation In(Cr)]]&gt;25000,TRUE,FALSE)</f>
        <v>0</v>
      </c>
    </row>
    <row r="350" spans="2:27" ht="14" customHeight="1">
      <c r="B350" s="37" t="s">
        <v>2714</v>
      </c>
      <c r="C350" s="38" t="str">
        <f>_xlfn.XLOOKUP(B350,stock_analysis[Stock],stock_analysis[Company_Name])</f>
        <v>Pritish Nandy Communications Limited</v>
      </c>
      <c r="D350" s="37" t="str">
        <f>_xlfn.XLOOKUP(B350,stock_analysis[Stock],stock_analysis[Sector])</f>
        <v>Communication Services</v>
      </c>
      <c r="E350" s="37" t="str">
        <f>_xlfn.XLOOKUP($B350,stock_analysis[Stock],stock_analysis[Industry])</f>
        <v>Entertainment</v>
      </c>
      <c r="F350" s="2">
        <f>_xlfn.XLOOKUP($B350,stock_analysis[Stock],stock_analysis[Market_Cap_Cr])</f>
        <v>33.274099200000002</v>
      </c>
      <c r="G350" s="3">
        <f>Imputs!$C$2</f>
        <v>6.6699999999999995E-2</v>
      </c>
      <c r="H350" s="3">
        <f>Imputs!$C$3</f>
        <v>5.2299999999999999E-2</v>
      </c>
      <c r="I350" s="2">
        <f>_xlfn.XLOOKUP($B350,stock_analysis[Stock],stock_analysis[Beta_Daily])</f>
        <v>0.31696134415722887</v>
      </c>
      <c r="J350" s="2">
        <f>_xlfn.XLOOKUP($B350,stock_analysis[Stock],stock_analysis[Beta_Weekly])</f>
        <v>1.4100857416698984</v>
      </c>
      <c r="K350" s="2">
        <f>_xlfn.XLOOKUP($B350,stock_analysis[Stock],stock_analysis[Beta_Monthly])</f>
        <v>0.88910082176252048</v>
      </c>
      <c r="L350" s="3">
        <f>G350+H350*I350</f>
        <v>8.327707829942306E-2</v>
      </c>
      <c r="M350" s="3">
        <f>J350*H350+G350</f>
        <v>0.14044748428933568</v>
      </c>
      <c r="N350" s="3">
        <f>K350*H350+G350</f>
        <v>0.11319997297817982</v>
      </c>
      <c r="O350" s="2">
        <f>_xlfn.XLOOKUP($B350,stock_analysis[Stock],stock_analysis[Interest_Coverage_Ratio])</f>
        <v>-15.635491606714629</v>
      </c>
      <c r="P350" s="3" cm="1">
        <f t="array" ref="P35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50" s="3" t="str" cm="1">
        <f t="array" ref="Q35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50" s="3">
        <f>Table2[[#This Row],[Default Spread]]+Table2[[#This Row],[Risk Free Rate]]</f>
        <v>0.25669999999999998</v>
      </c>
      <c r="S350" s="2">
        <f>_xlfn.XLOOKUP($B350,stock_analysis[Stock],stock_analysis[Market_Cap_Cr])</f>
        <v>33.274099200000002</v>
      </c>
      <c r="T350" s="2">
        <f>_xlfn.XLOOKUP($B350,stock_analysis[Stock],stock_analysis[Total_Debt_Cr])</f>
        <v>1.4722999999999999</v>
      </c>
      <c r="U350" s="3">
        <f>Table2[[#This Row],[Market Value of Equity]]/(Table2[[#This Row],[Market Value of Equity]]+Table2[[#This Row],[Market Value of Debt]])</f>
        <v>0.95762726400725873</v>
      </c>
      <c r="V350" s="3">
        <f>Table2[[#This Row],[Market Value of Debt]]/(Table2[[#This Row],[Market Value of Equity]]+Table2[[#This Row],[Market Value of Debt]])</f>
        <v>4.237273599274137E-2</v>
      </c>
      <c r="W350" s="32">
        <f>(Table2[[#This Row],[Cost of Equity (Daily Beta)]]*Table2[[#This Row],[Weight of Equity]])+(Table2[[#This Row],[Cost of Debt]]*Table2[[#This Row],[Weight of Debt]])</f>
        <v>9.0625481975731476E-2</v>
      </c>
      <c r="X350" s="33">
        <f>(Table2[[#This Row],[Cost of Equity (Weekly Beta)]]*Table2[[#This Row],[Weight of Equity]])+(Table2[[#This Row],[Cost of Debt]]*Table2[[#This Row],[Weight of Debt]])</f>
        <v>0.14537342144603568</v>
      </c>
      <c r="Y350" s="34">
        <f>(Table2[[#This Row],[Cost of Equity (Monthly Beta)]]*Table2[[#This Row],[Weight of Equity]])+(Table2[[#This Row],[Cost of Debt]]*Table2[[#This Row],[Weight of Debt]])</f>
        <v>0.11928046173812668</v>
      </c>
      <c r="Z350" t="b">
        <f>IF(Table2[[#This Row],[Sector]]="Financial Services",TRUE,FALSE)</f>
        <v>0</v>
      </c>
      <c r="AA350" t="b">
        <f>IF(Table2[[#This Row],[Market Capitalisation In(Cr)]]&gt;25000,TRUE,FALSE)</f>
        <v>0</v>
      </c>
    </row>
    <row r="351" spans="2:27" ht="14" customHeight="1">
      <c r="B351" s="37" t="s">
        <v>3590</v>
      </c>
      <c r="C351" s="38" t="str">
        <f>_xlfn.XLOOKUP(B351,stock_analysis[Stock],stock_analysis[Company_Name])</f>
        <v>Tips Music Limited</v>
      </c>
      <c r="D351" s="37" t="str">
        <f>_xlfn.XLOOKUP(B351,stock_analysis[Stock],stock_analysis[Sector])</f>
        <v>Communication Services</v>
      </c>
      <c r="E351" s="37" t="str">
        <f>_xlfn.XLOOKUP($B351,stock_analysis[Stock],stock_analysis[Industry])</f>
        <v>Entertainment</v>
      </c>
      <c r="F351" s="2">
        <f>_xlfn.XLOOKUP($B351,stock_analysis[Stock],stock_analysis[Market_Cap_Cr])</f>
        <v>6539.8644735999997</v>
      </c>
      <c r="G351" s="3">
        <f>Imputs!$C$2</f>
        <v>6.6699999999999995E-2</v>
      </c>
      <c r="H351" s="3">
        <f>Imputs!$C$3</f>
        <v>5.2299999999999999E-2</v>
      </c>
      <c r="I351" s="2">
        <f>_xlfn.XLOOKUP($B351,stock_analysis[Stock],stock_analysis[Beta_Daily])</f>
        <v>0.53373339061271652</v>
      </c>
      <c r="J351" s="2">
        <f>_xlfn.XLOOKUP($B351,stock_analysis[Stock],stock_analysis[Beta_Weekly])</f>
        <v>0.6779145648792565</v>
      </c>
      <c r="K351" s="2">
        <f>_xlfn.XLOOKUP($B351,stock_analysis[Stock],stock_analysis[Beta_Monthly])</f>
        <v>1.5530540091791749</v>
      </c>
      <c r="L351" s="3">
        <f>G351+H351*I351</f>
        <v>9.4614256329045077E-2</v>
      </c>
      <c r="M351" s="3">
        <f>J351*H351+G351</f>
        <v>0.1021549317431851</v>
      </c>
      <c r="N351" s="3">
        <f>K351*H351+G351</f>
        <v>0.14792472468007084</v>
      </c>
      <c r="O351" s="2">
        <f>_xlfn.XLOOKUP($B351,stock_analysis[Stock],stock_analysis[Interest_Coverage_Ratio])</f>
        <v>735.39387956564656</v>
      </c>
      <c r="P351" s="3" cm="1">
        <f t="array" ref="P35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51" s="3" t="str" cm="1">
        <f t="array" ref="Q35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51" s="3">
        <f>Table2[[#This Row],[Default Spread]]+Table2[[#This Row],[Risk Free Rate]]</f>
        <v>7.0699999999999999E-2</v>
      </c>
      <c r="S351" s="2">
        <f>_xlfn.XLOOKUP($B351,stock_analysis[Stock],stock_analysis[Market_Cap_Cr])</f>
        <v>6539.8644735999997</v>
      </c>
      <c r="T351" s="2">
        <f>_xlfn.XLOOKUP($B351,stock_analysis[Stock],stock_analysis[Total_Debt_Cr])</f>
        <v>2.7395999999999998</v>
      </c>
      <c r="U351" s="3">
        <f>Table2[[#This Row],[Market Value of Equity]]/(Table2[[#This Row],[Market Value of Equity]]+Table2[[#This Row],[Market Value of Debt]])</f>
        <v>0.99958126764676858</v>
      </c>
      <c r="V351" s="3">
        <f>Table2[[#This Row],[Market Value of Debt]]/(Table2[[#This Row],[Market Value of Equity]]+Table2[[#This Row],[Market Value of Debt]])</f>
        <v>4.1873235323141959E-4</v>
      </c>
      <c r="W351" s="32">
        <f>(Table2[[#This Row],[Cost of Equity (Daily Beta)]]*Table2[[#This Row],[Weight of Equity]])+(Table2[[#This Row],[Cost of Debt]]*Table2[[#This Row],[Weight of Debt]])</f>
        <v>9.4604242656216628E-2</v>
      </c>
      <c r="X351" s="33">
        <f>(Table2[[#This Row],[Cost of Equity (Weekly Beta)]]*Table2[[#This Row],[Weight of Equity]])+(Table2[[#This Row],[Cost of Debt]]*Table2[[#This Row],[Weight of Debt]])</f>
        <v>0.10214176054559554</v>
      </c>
      <c r="Y351" s="34">
        <f>(Table2[[#This Row],[Cost of Equity (Monthly Beta)]]*Table2[[#This Row],[Weight of Equity]])+(Table2[[#This Row],[Cost of Debt]]*Table2[[#This Row],[Weight of Debt]])</f>
        <v>0.14789238818937789</v>
      </c>
      <c r="Z351" t="b">
        <f>IF(Table2[[#This Row],[Sector]]="Financial Services",TRUE,FALSE)</f>
        <v>0</v>
      </c>
      <c r="AA351" t="b">
        <f>IF(Table2[[#This Row],[Market Capitalisation In(Cr)]]&gt;25000,TRUE,FALSE)</f>
        <v>0</v>
      </c>
    </row>
    <row r="352" spans="2:27" ht="14" customHeight="1">
      <c r="B352" s="37" t="s">
        <v>1407</v>
      </c>
      <c r="C352" s="38" t="str">
        <f>_xlfn.XLOOKUP(B352,stock_analysis[Stock],stock_analysis[Company_Name])</f>
        <v>GTPL Hathway Limited</v>
      </c>
      <c r="D352" s="37" t="str">
        <f>_xlfn.XLOOKUP(B352,stock_analysis[Stock],stock_analysis[Sector])</f>
        <v>Communication Services</v>
      </c>
      <c r="E352" s="37" t="str">
        <f>_xlfn.XLOOKUP($B352,stock_analysis[Stock],stock_analysis[Industry])</f>
        <v>Entertainment</v>
      </c>
      <c r="F352" s="2">
        <f>_xlfn.XLOOKUP($B352,stock_analysis[Stock],stock_analysis[Market_Cap_Cr])</f>
        <v>670.39216639999995</v>
      </c>
      <c r="G352" s="3">
        <f>Imputs!$C$2</f>
        <v>6.6699999999999995E-2</v>
      </c>
      <c r="H352" s="3">
        <f>Imputs!$C$3</f>
        <v>5.2299999999999999E-2</v>
      </c>
      <c r="I352" s="2">
        <f>_xlfn.XLOOKUP($B352,stock_analysis[Stock],stock_analysis[Beta_Daily])</f>
        <v>0.63987859929556767</v>
      </c>
      <c r="J352" s="2">
        <f>_xlfn.XLOOKUP($B352,stock_analysis[Stock],stock_analysis[Beta_Weekly])</f>
        <v>0.86313597691594857</v>
      </c>
      <c r="K352" s="2">
        <f>_xlfn.XLOOKUP($B352,stock_analysis[Stock],stock_analysis[Beta_Monthly])</f>
        <v>1.4500365958224963</v>
      </c>
      <c r="L352" s="3">
        <f>G352+H352*I352</f>
        <v>0.10016565074315818</v>
      </c>
      <c r="M352" s="3">
        <f>J352*H352+G352</f>
        <v>0.1118420115927041</v>
      </c>
      <c r="N352" s="3">
        <f>K352*H352+G352</f>
        <v>0.14253691396151655</v>
      </c>
      <c r="O352" s="2">
        <f>_xlfn.XLOOKUP($B352,stock_analysis[Stock],stock_analysis[Interest_Coverage_Ratio])</f>
        <v>3.1854552889858234</v>
      </c>
      <c r="P352" s="3" cm="1">
        <f t="array" ref="P35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352" s="3" t="str" cm="1">
        <f t="array" ref="Q35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352" s="3">
        <f>Table2[[#This Row],[Default Spread]]+Table2[[#This Row],[Risk Free Rate]]</f>
        <v>8.5099999999999995E-2</v>
      </c>
      <c r="S352" s="2">
        <f>_xlfn.XLOOKUP($B352,stock_analysis[Stock],stock_analysis[Market_Cap_Cr])</f>
        <v>670.39216639999995</v>
      </c>
      <c r="T352" s="2">
        <f>_xlfn.XLOOKUP($B352,stock_analysis[Stock],stock_analysis[Total_Debt_Cr])</f>
        <v>375.22501119999998</v>
      </c>
      <c r="U352" s="3">
        <f>Table2[[#This Row],[Market Value of Equity]]/(Table2[[#This Row],[Market Value of Equity]]+Table2[[#This Row],[Market Value of Debt]])</f>
        <v>0.64114494363869179</v>
      </c>
      <c r="V352" s="3">
        <f>Table2[[#This Row],[Market Value of Debt]]/(Table2[[#This Row],[Market Value of Equity]]+Table2[[#This Row],[Market Value of Debt]])</f>
        <v>0.35885505636130821</v>
      </c>
      <c r="W352" s="32">
        <f>(Table2[[#This Row],[Cost of Equity (Daily Beta)]]*Table2[[#This Row],[Weight of Equity]])+(Table2[[#This Row],[Cost of Debt]]*Table2[[#This Row],[Weight of Debt]])</f>
        <v>9.4759265796602363E-2</v>
      </c>
      <c r="X352" s="33">
        <f>(Table2[[#This Row],[Cost of Equity (Weekly Beta)]]*Table2[[#This Row],[Weight of Equity]])+(Table2[[#This Row],[Cost of Debt]]*Table2[[#This Row],[Weight of Debt]])</f>
        <v>0.10224550551538951</v>
      </c>
      <c r="Y352" s="34">
        <f>(Table2[[#This Row],[Cost of Equity (Monthly Beta)]]*Table2[[#This Row],[Weight of Equity]])+(Table2[[#This Row],[Cost of Debt]]*Table2[[#This Row],[Weight of Debt]])</f>
        <v>0.12192538696463691</v>
      </c>
      <c r="Z352" t="b">
        <f>IF(Table2[[#This Row],[Sector]]="Financial Services",TRUE,FALSE)</f>
        <v>0</v>
      </c>
      <c r="AA352" t="b">
        <f>IF(Table2[[#This Row],[Market Capitalisation In(Cr)]]&gt;25000,TRUE,FALSE)</f>
        <v>0</v>
      </c>
    </row>
    <row r="353" spans="2:27" ht="14" customHeight="1">
      <c r="B353" s="37" t="s">
        <v>3094</v>
      </c>
      <c r="C353" s="38" t="str">
        <f>_xlfn.XLOOKUP(B353,stock_analysis[Stock],stock_analysis[Company_Name])</f>
        <v>Saregama India Limited</v>
      </c>
      <c r="D353" s="37" t="str">
        <f>_xlfn.XLOOKUP(B353,stock_analysis[Stock],stock_analysis[Sector])</f>
        <v>Communication Services</v>
      </c>
      <c r="E353" s="37" t="str">
        <f>_xlfn.XLOOKUP($B353,stock_analysis[Stock],stock_analysis[Industry])</f>
        <v>Entertainment</v>
      </c>
      <c r="F353" s="2">
        <f>_xlfn.XLOOKUP($B353,stock_analysis[Stock],stock_analysis[Market_Cap_Cr])</f>
        <v>6221.4193151999998</v>
      </c>
      <c r="G353" s="3">
        <f>Imputs!$C$2</f>
        <v>6.6699999999999995E-2</v>
      </c>
      <c r="H353" s="3">
        <f>Imputs!$C$3</f>
        <v>5.2299999999999999E-2</v>
      </c>
      <c r="I353" s="2">
        <f>_xlfn.XLOOKUP($B353,stock_analysis[Stock],stock_analysis[Beta_Daily])</f>
        <v>0.6345655702824945</v>
      </c>
      <c r="J353" s="2">
        <f>_xlfn.XLOOKUP($B353,stock_analysis[Stock],stock_analysis[Beta_Weekly])</f>
        <v>0.81483488560334794</v>
      </c>
      <c r="K353" s="2">
        <f>_xlfn.XLOOKUP($B353,stock_analysis[Stock],stock_analysis[Beta_Monthly])</f>
        <v>1.6415181444338007</v>
      </c>
      <c r="L353" s="3">
        <f>G353+H353*I353</f>
        <v>9.9887779325774459E-2</v>
      </c>
      <c r="M353" s="3">
        <f>J353*H353+G353</f>
        <v>0.10931586451705509</v>
      </c>
      <c r="N353" s="3">
        <f>K353*H353+G353</f>
        <v>0.15255139895388778</v>
      </c>
      <c r="O353" s="2">
        <f>_xlfn.XLOOKUP($B353,stock_analysis[Stock],stock_analysis[Interest_Coverage_Ratio])</f>
        <v>51.980757866745456</v>
      </c>
      <c r="P353" s="3" cm="1">
        <f t="array" ref="P35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53" s="3" t="str" cm="1">
        <f t="array" ref="Q35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53" s="3">
        <f>Table2[[#This Row],[Default Spread]]+Table2[[#This Row],[Risk Free Rate]]</f>
        <v>7.0699999999999999E-2</v>
      </c>
      <c r="S353" s="2">
        <f>_xlfn.XLOOKUP($B353,stock_analysis[Stock],stock_analysis[Market_Cap_Cr])</f>
        <v>6221.4193151999998</v>
      </c>
      <c r="T353" s="2">
        <f>_xlfn.XLOOKUP($B353,stock_analysis[Stock],stock_analysis[Total_Debt_Cr])</f>
        <v>3.08</v>
      </c>
      <c r="U353" s="3">
        <f>Table2[[#This Row],[Market Value of Equity]]/(Table2[[#This Row],[Market Value of Equity]]+Table2[[#This Row],[Market Value of Debt]])</f>
        <v>0.99950518108460895</v>
      </c>
      <c r="V353" s="3">
        <f>Table2[[#This Row],[Market Value of Debt]]/(Table2[[#This Row],[Market Value of Equity]]+Table2[[#This Row],[Market Value of Debt]])</f>
        <v>4.9481891539111475E-4</v>
      </c>
      <c r="W353" s="32">
        <f>(Table2[[#This Row],[Cost of Equity (Daily Beta)]]*Table2[[#This Row],[Weight of Equity]])+(Table2[[#This Row],[Cost of Debt]]*Table2[[#This Row],[Weight of Debt]])</f>
        <v>9.9873336660465814E-2</v>
      </c>
      <c r="X353" s="33">
        <f>(Table2[[#This Row],[Cost of Equity (Weekly Beta)]]*Table2[[#This Row],[Weight of Equity]])+(Table2[[#This Row],[Cost of Debt]]*Table2[[#This Row],[Weight of Debt]])</f>
        <v>0.10929675665685788</v>
      </c>
      <c r="Y353" s="34">
        <f>(Table2[[#This Row],[Cost of Equity (Monthly Beta)]]*Table2[[#This Row],[Weight of Equity]])+(Table2[[#This Row],[Cost of Debt]]*Table2[[#This Row],[Weight of Debt]])</f>
        <v>0.1525108973334342</v>
      </c>
      <c r="Z353" t="b">
        <f>IF(Table2[[#This Row],[Sector]]="Financial Services",TRUE,FALSE)</f>
        <v>0</v>
      </c>
      <c r="AA353" t="b">
        <f>IF(Table2[[#This Row],[Market Capitalisation In(Cr)]]&gt;25000,TRUE,FALSE)</f>
        <v>0</v>
      </c>
    </row>
    <row r="354" spans="2:27" ht="14" customHeight="1">
      <c r="B354" s="37" t="s">
        <v>3682</v>
      </c>
      <c r="C354" s="38" t="str">
        <f>_xlfn.XLOOKUP(B354,stock_analysis[Stock],stock_analysis[Company_Name])</f>
        <v>UFO Moviez India Limited</v>
      </c>
      <c r="D354" s="37" t="str">
        <f>_xlfn.XLOOKUP(B354,stock_analysis[Stock],stock_analysis[Sector])</f>
        <v>Communication Services</v>
      </c>
      <c r="E354" s="37" t="str">
        <f>_xlfn.XLOOKUP($B354,stock_analysis[Stock],stock_analysis[Industry])</f>
        <v>Entertainment</v>
      </c>
      <c r="F354" s="2">
        <f>_xlfn.XLOOKUP($B354,stock_analysis[Stock],stock_analysis[Market_Cap_Cr])</f>
        <v>263.94037759999998</v>
      </c>
      <c r="G354" s="3">
        <f>Imputs!$C$2</f>
        <v>6.6699999999999995E-2</v>
      </c>
      <c r="H354" s="3">
        <f>Imputs!$C$3</f>
        <v>5.2299999999999999E-2</v>
      </c>
      <c r="I354" s="2">
        <f>_xlfn.XLOOKUP($B354,stock_analysis[Stock],stock_analysis[Beta_Daily])</f>
        <v>1.0313955313918246</v>
      </c>
      <c r="J354" s="2">
        <f>_xlfn.XLOOKUP($B354,stock_analysis[Stock],stock_analysis[Beta_Weekly])</f>
        <v>1.5762054392437843</v>
      </c>
      <c r="K354" s="2">
        <f>_xlfn.XLOOKUP($B354,stock_analysis[Stock],stock_analysis[Beta_Monthly])</f>
        <v>0.97637249210952104</v>
      </c>
      <c r="L354" s="3">
        <f>G354+H354*I354</f>
        <v>0.12064198629179243</v>
      </c>
      <c r="M354" s="3">
        <f>J354*H354+G354</f>
        <v>0.14913554447244992</v>
      </c>
      <c r="N354" s="3">
        <f>K354*H354+G354</f>
        <v>0.11776428133732794</v>
      </c>
      <c r="O354" s="2">
        <f>_xlfn.XLOOKUP($B354,stock_analysis[Stock],stock_analysis[Interest_Coverage_Ratio])</f>
        <v>2.4167259184018959</v>
      </c>
      <c r="P354" s="3" cm="1">
        <f t="array" ref="P35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354" s="3" t="str" cm="1">
        <f t="array" ref="Q35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354" s="3">
        <f>Table2[[#This Row],[Default Spread]]+Table2[[#This Row],[Risk Free Rate]]</f>
        <v>9.8799999999999999E-2</v>
      </c>
      <c r="S354" s="2">
        <f>_xlfn.XLOOKUP($B354,stock_analysis[Stock],stock_analysis[Market_Cap_Cr])</f>
        <v>263.94037759999998</v>
      </c>
      <c r="T354" s="2">
        <f>_xlfn.XLOOKUP($B354,stock_analysis[Stock],stock_analysis[Total_Debt_Cr])</f>
        <v>93.58</v>
      </c>
      <c r="U354" s="3">
        <f>Table2[[#This Row],[Market Value of Equity]]/(Table2[[#This Row],[Market Value of Equity]]+Table2[[#This Row],[Market Value of Debt]])</f>
        <v>0.73825268190810955</v>
      </c>
      <c r="V354" s="3">
        <f>Table2[[#This Row],[Market Value of Debt]]/(Table2[[#This Row],[Market Value of Equity]]+Table2[[#This Row],[Market Value of Debt]])</f>
        <v>0.2617473180918905</v>
      </c>
      <c r="W354" s="32">
        <f>(Table2[[#This Row],[Cost of Equity (Daily Beta)]]*Table2[[#This Row],[Weight of Equity]])+(Table2[[#This Row],[Cost of Debt]]*Table2[[#This Row],[Weight of Debt]])</f>
        <v>0.11492490495811594</v>
      </c>
      <c r="X354" s="33">
        <f>(Table2[[#This Row],[Cost of Equity (Weekly Beta)]]*Table2[[#This Row],[Weight of Equity]])+(Table2[[#This Row],[Cost of Debt]]*Table2[[#This Row],[Weight of Debt]])</f>
        <v>0.13596035070209109</v>
      </c>
      <c r="Y354" s="34">
        <f>(Table2[[#This Row],[Cost of Equity (Monthly Beta)]]*Table2[[#This Row],[Weight of Equity]])+(Table2[[#This Row],[Cost of Debt]]*Table2[[#This Row],[Weight of Debt]])</f>
        <v>0.11280043155774228</v>
      </c>
      <c r="Z354" t="b">
        <f>IF(Table2[[#This Row],[Sector]]="Financial Services",TRUE,FALSE)</f>
        <v>0</v>
      </c>
      <c r="AA354" t="b">
        <f>IF(Table2[[#This Row],[Market Capitalisation In(Cr)]]&gt;25000,TRUE,FALSE)</f>
        <v>0</v>
      </c>
    </row>
    <row r="355" spans="2:27" ht="14" customHeight="1">
      <c r="B355" s="37" t="s">
        <v>1611</v>
      </c>
      <c r="C355" s="38" t="str">
        <f>_xlfn.XLOOKUP(B355,stock_analysis[Stock],stock_analysis[Company_Name])</f>
        <v>Imagicaaworld Entertainment Limited</v>
      </c>
      <c r="D355" s="37" t="str">
        <f>_xlfn.XLOOKUP(B355,stock_analysis[Stock],stock_analysis[Sector])</f>
        <v>Communication Services</v>
      </c>
      <c r="E355" s="37" t="str">
        <f>_xlfn.XLOOKUP($B355,stock_analysis[Stock],stock_analysis[Industry])</f>
        <v>Entertainment</v>
      </c>
      <c r="F355" s="2">
        <f>_xlfn.XLOOKUP($B355,stock_analysis[Stock],stock_analysis[Market_Cap_Cr])</f>
        <v>2295.5608063999998</v>
      </c>
      <c r="G355" s="3">
        <f>Imputs!$C$2</f>
        <v>6.6699999999999995E-2</v>
      </c>
      <c r="H355" s="3">
        <f>Imputs!$C$3</f>
        <v>5.2299999999999999E-2</v>
      </c>
      <c r="I355" s="2">
        <f>_xlfn.XLOOKUP($B355,stock_analysis[Stock],stock_analysis[Beta_Daily])</f>
        <v>1.0804202012866864</v>
      </c>
      <c r="J355" s="2">
        <f>_xlfn.XLOOKUP($B355,stock_analysis[Stock],stock_analysis[Beta_Weekly])</f>
        <v>0.96395554296130181</v>
      </c>
      <c r="K355" s="2">
        <f>_xlfn.XLOOKUP($B355,stock_analysis[Stock],stock_analysis[Beta_Monthly])</f>
        <v>0.89321170653137028</v>
      </c>
      <c r="L355" s="3">
        <f>G355+H355*I355</f>
        <v>0.12320597652729369</v>
      </c>
      <c r="M355" s="3">
        <f>J355*H355+G355</f>
        <v>0.11711487489687608</v>
      </c>
      <c r="N355" s="3">
        <f>K355*H355+G355</f>
        <v>0.11341497225159067</v>
      </c>
      <c r="O355" s="2">
        <f>_xlfn.XLOOKUP($B355,stock_analysis[Stock],stock_analysis[Interest_Coverage_Ratio])</f>
        <v>9.5406546231346727</v>
      </c>
      <c r="P355" s="3" cm="1">
        <f t="array" ref="P35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355" s="3" t="str" cm="1">
        <f t="array" ref="Q35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355" s="3">
        <f>Table2[[#This Row],[Default Spread]]+Table2[[#This Row],[Risk Free Rate]]</f>
        <v>7.22E-2</v>
      </c>
      <c r="S355" s="2">
        <f>_xlfn.XLOOKUP($B355,stock_analysis[Stock],stock_analysis[Market_Cap_Cr])</f>
        <v>2295.5608063999998</v>
      </c>
      <c r="T355" s="2">
        <f>_xlfn.XLOOKUP($B355,stock_analysis[Stock],stock_analysis[Total_Debt_Cr])</f>
        <v>193.75389440000001</v>
      </c>
      <c r="U355" s="3">
        <f>Table2[[#This Row],[Market Value of Equity]]/(Table2[[#This Row],[Market Value of Equity]]+Table2[[#This Row],[Market Value of Debt]])</f>
        <v>0.92216576942331463</v>
      </c>
      <c r="V355" s="3">
        <f>Table2[[#This Row],[Market Value of Debt]]/(Table2[[#This Row],[Market Value of Equity]]+Table2[[#This Row],[Market Value of Debt]])</f>
        <v>7.7834230576685481E-2</v>
      </c>
      <c r="W355" s="32">
        <f>(Table2[[#This Row],[Cost of Equity (Daily Beta)]]*Table2[[#This Row],[Weight of Equity]])+(Table2[[#This Row],[Cost of Debt]]*Table2[[#This Row],[Weight of Debt]])</f>
        <v>0.11923596558947931</v>
      </c>
      <c r="X355" s="33">
        <f>(Table2[[#This Row],[Cost of Equity (Weekly Beta)]]*Table2[[#This Row],[Weight of Equity]])+(Table2[[#This Row],[Cost of Debt]]*Table2[[#This Row],[Weight of Debt]])</f>
        <v>0.11361896016782966</v>
      </c>
      <c r="Y355" s="34">
        <f>(Table2[[#This Row],[Cost of Equity (Monthly Beta)]]*Table2[[#This Row],[Weight of Equity]])+(Table2[[#This Row],[Cost of Debt]]*Table2[[#This Row],[Weight of Debt]])</f>
        <v>0.11020703659814868</v>
      </c>
      <c r="Z355" t="b">
        <f>IF(Table2[[#This Row],[Sector]]="Financial Services",TRUE,FALSE)</f>
        <v>0</v>
      </c>
      <c r="AA355" t="b">
        <f>IF(Table2[[#This Row],[Market Capitalisation In(Cr)]]&gt;25000,TRUE,FALSE)</f>
        <v>0</v>
      </c>
    </row>
    <row r="356" spans="2:27" ht="14" customHeight="1">
      <c r="B356" s="37" t="s">
        <v>964</v>
      </c>
      <c r="C356" s="38" t="str">
        <f>_xlfn.XLOOKUP(B356,stock_analysis[Stock],stock_analysis[Company_Name])</f>
        <v>Dish TV India Limited</v>
      </c>
      <c r="D356" s="37" t="str">
        <f>_xlfn.XLOOKUP(B356,stock_analysis[Stock],stock_analysis[Sector])</f>
        <v>Communication Services</v>
      </c>
      <c r="E356" s="37" t="str">
        <f>_xlfn.XLOOKUP($B356,stock_analysis[Stock],stock_analysis[Industry])</f>
        <v>Entertainment</v>
      </c>
      <c r="F356" s="2">
        <f>_xlfn.XLOOKUP($B356,stock_analysis[Stock],stock_analysis[Market_Cap_Cr])</f>
        <v>479.92939519999999</v>
      </c>
      <c r="G356" s="3">
        <f>Imputs!$C$2</f>
        <v>6.6699999999999995E-2</v>
      </c>
      <c r="H356" s="3">
        <f>Imputs!$C$3</f>
        <v>5.2299999999999999E-2</v>
      </c>
      <c r="I356" s="2">
        <f>_xlfn.XLOOKUP($B356,stock_analysis[Stock],stock_analysis[Beta_Daily])</f>
        <v>0.85646151188274355</v>
      </c>
      <c r="J356" s="2">
        <f>_xlfn.XLOOKUP($B356,stock_analysis[Stock],stock_analysis[Beta_Weekly])</f>
        <v>1.2758607117266758</v>
      </c>
      <c r="K356" s="2">
        <f>_xlfn.XLOOKUP($B356,stock_analysis[Stock],stock_analysis[Beta_Monthly])</f>
        <v>1.1637988695453625</v>
      </c>
      <c r="L356" s="3">
        <f>G356+H356*I356</f>
        <v>0.11149293707146748</v>
      </c>
      <c r="M356" s="3">
        <f>J356*H356+G356</f>
        <v>0.13342751522330515</v>
      </c>
      <c r="N356" s="3">
        <f>K356*H356+G356</f>
        <v>0.12756668087722245</v>
      </c>
      <c r="O356" s="2">
        <f>_xlfn.XLOOKUP($B356,stock_analysis[Stock],stock_analysis[Interest_Coverage_Ratio])</f>
        <v>-0.82911368665841489</v>
      </c>
      <c r="P356" s="3" cm="1">
        <f t="array" ref="P35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56" s="3" t="str" cm="1">
        <f t="array" ref="Q35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56" s="3">
        <f>Table2[[#This Row],[Default Spread]]+Table2[[#This Row],[Risk Free Rate]]</f>
        <v>0.25669999999999998</v>
      </c>
      <c r="S356" s="2">
        <f>_xlfn.XLOOKUP($B356,stock_analysis[Stock],stock_analysis[Market_Cap_Cr])</f>
        <v>479.92939519999999</v>
      </c>
      <c r="T356" s="2">
        <f>_xlfn.XLOOKUP($B356,stock_analysis[Stock],stock_analysis[Total_Debt_Cr])</f>
        <v>27.36</v>
      </c>
      <c r="U356" s="3">
        <f>Table2[[#This Row],[Market Value of Equity]]/(Table2[[#This Row],[Market Value of Equity]]+Table2[[#This Row],[Market Value of Debt]])</f>
        <v>0.94606628827867911</v>
      </c>
      <c r="V356" s="3">
        <f>Table2[[#This Row],[Market Value of Debt]]/(Table2[[#This Row],[Market Value of Equity]]+Table2[[#This Row],[Market Value of Debt]])</f>
        <v>5.3933711721320839E-2</v>
      </c>
      <c r="W356" s="32">
        <f>(Table2[[#This Row],[Cost of Equity (Daily Beta)]]*Table2[[#This Row],[Weight of Equity]])+(Table2[[#This Row],[Cost of Debt]]*Table2[[#This Row],[Weight of Debt]])</f>
        <v>0.11932449294335465</v>
      </c>
      <c r="X356" s="33">
        <f>(Table2[[#This Row],[Cost of Equity (Weekly Beta)]]*Table2[[#This Row],[Weight of Equity]])+(Table2[[#This Row],[Cost of Debt]]*Table2[[#This Row],[Weight of Debt]])</f>
        <v>0.14007605788042232</v>
      </c>
      <c r="Y356" s="34">
        <f>(Table2[[#This Row],[Cost of Equity (Monthly Beta)]]*Table2[[#This Row],[Weight of Equity]])+(Table2[[#This Row],[Cost of Debt]]*Table2[[#This Row],[Weight of Debt]])</f>
        <v>0.13453132008440766</v>
      </c>
      <c r="Z356" t="b">
        <f>IF(Table2[[#This Row],[Sector]]="Financial Services",TRUE,FALSE)</f>
        <v>0</v>
      </c>
      <c r="AA356" t="b">
        <f>IF(Table2[[#This Row],[Market Capitalisation In(Cr)]]&gt;25000,TRUE,FALSE)</f>
        <v>0</v>
      </c>
    </row>
    <row r="357" spans="2:27" ht="14" customHeight="1">
      <c r="B357" s="37" t="s">
        <v>768</v>
      </c>
      <c r="C357" s="38" t="str">
        <f>_xlfn.XLOOKUP(B357,stock_analysis[Stock],stock_analysis[Company_Name])</f>
        <v>Cineline India Limited</v>
      </c>
      <c r="D357" s="37" t="str">
        <f>_xlfn.XLOOKUP(B357,stock_analysis[Stock],stock_analysis[Sector])</f>
        <v>Communication Services</v>
      </c>
      <c r="E357" s="37" t="str">
        <f>_xlfn.XLOOKUP($B357,stock_analysis[Stock],stock_analysis[Industry])</f>
        <v>Entertainment</v>
      </c>
      <c r="F357" s="2">
        <f>_xlfn.XLOOKUP($B357,stock_analysis[Stock],stock_analysis[Market_Cap_Cr])</f>
        <v>295.03398399999998</v>
      </c>
      <c r="G357" s="3">
        <f>Imputs!$C$2</f>
        <v>6.6699999999999995E-2</v>
      </c>
      <c r="H357" s="3">
        <f>Imputs!$C$3</f>
        <v>5.2299999999999999E-2</v>
      </c>
      <c r="I357" s="2">
        <f>_xlfn.XLOOKUP($B357,stock_analysis[Stock],stock_analysis[Beta_Daily])</f>
        <v>0.1059315526017264</v>
      </c>
      <c r="J357" s="2">
        <f>_xlfn.XLOOKUP($B357,stock_analysis[Stock],stock_analysis[Beta_Weekly])</f>
        <v>0.2969669741224103</v>
      </c>
      <c r="K357" s="2">
        <f>_xlfn.XLOOKUP($B357,stock_analysis[Stock],stock_analysis[Beta_Monthly])</f>
        <v>1.2894543257050315</v>
      </c>
      <c r="L357" s="3">
        <f>G357+H357*I357</f>
        <v>7.2240220201070293E-2</v>
      </c>
      <c r="M357" s="3">
        <f>J357*H357+G357</f>
        <v>8.2231372746602055E-2</v>
      </c>
      <c r="N357" s="3">
        <f>K357*H357+G357</f>
        <v>0.13413846123437315</v>
      </c>
      <c r="O357" s="2">
        <f>_xlfn.XLOOKUP($B357,stock_analysis[Stock],stock_analysis[Interest_Coverage_Ratio])</f>
        <v>-0.33206160700401771</v>
      </c>
      <c r="P357" s="3" cm="1">
        <f t="array" ref="P35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57" s="3" t="str" cm="1">
        <f t="array" ref="Q35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57" s="3">
        <f>Table2[[#This Row],[Default Spread]]+Table2[[#This Row],[Risk Free Rate]]</f>
        <v>0.25669999999999998</v>
      </c>
      <c r="S357" s="2">
        <f>_xlfn.XLOOKUP($B357,stock_analysis[Stock],stock_analysis[Market_Cap_Cr])</f>
        <v>295.03398399999998</v>
      </c>
      <c r="T357" s="2">
        <f>_xlfn.XLOOKUP($B357,stock_analysis[Stock],stock_analysis[Total_Debt_Cr])</f>
        <v>103.5126976</v>
      </c>
      <c r="U357" s="3">
        <f>Table2[[#This Row],[Market Value of Equity]]/(Table2[[#This Row],[Market Value of Equity]]+Table2[[#This Row],[Market Value of Debt]])</f>
        <v>0.7402745967312051</v>
      </c>
      <c r="V357" s="3">
        <f>Table2[[#This Row],[Market Value of Debt]]/(Table2[[#This Row],[Market Value of Equity]]+Table2[[#This Row],[Market Value of Debt]])</f>
        <v>0.25972540326879495</v>
      </c>
      <c r="W357" s="32">
        <f>(Table2[[#This Row],[Cost of Equity (Daily Beta)]]*Table2[[#This Row],[Weight of Equity]])+(Table2[[#This Row],[Cost of Debt]]*Table2[[#This Row],[Weight of Debt]])</f>
        <v>0.12014911089622042</v>
      </c>
      <c r="X357" s="33">
        <f>(Table2[[#This Row],[Cost of Equity (Weekly Beta)]]*Table2[[#This Row],[Weight of Equity]])+(Table2[[#This Row],[Cost of Debt]]*Table2[[#This Row],[Weight of Debt]])</f>
        <v>0.12754530731774391</v>
      </c>
      <c r="Y357" s="34">
        <f>(Table2[[#This Row],[Cost of Equity (Monthly Beta)]]*Table2[[#This Row],[Weight of Equity]])+(Table2[[#This Row],[Cost of Debt]]*Table2[[#This Row],[Weight of Debt]])</f>
        <v>0.16597080631551964</v>
      </c>
      <c r="Z357" t="b">
        <f>IF(Table2[[#This Row],[Sector]]="Financial Services",TRUE,FALSE)</f>
        <v>0</v>
      </c>
      <c r="AA357" t="b">
        <f>IF(Table2[[#This Row],[Market Capitalisation In(Cr)]]&gt;25000,TRUE,FALSE)</f>
        <v>0</v>
      </c>
    </row>
    <row r="358" spans="2:27" ht="14" customHeight="1">
      <c r="B358" s="37" t="s">
        <v>924</v>
      </c>
      <c r="C358" s="38" t="str">
        <f>_xlfn.XLOOKUP(B358,stock_analysis[Stock],stock_analysis[Company_Name])</f>
        <v>Den Networks Limited</v>
      </c>
      <c r="D358" s="37" t="str">
        <f>_xlfn.XLOOKUP(B358,stock_analysis[Stock],stock_analysis[Sector])</f>
        <v>Communication Services</v>
      </c>
      <c r="E358" s="37" t="str">
        <f>_xlfn.XLOOKUP($B358,stock_analysis[Stock],stock_analysis[Industry])</f>
        <v>Entertainment</v>
      </c>
      <c r="F358" s="2">
        <f>_xlfn.XLOOKUP($B358,stock_analysis[Stock],stock_analysis[Market_Cap_Cr])</f>
        <v>1292.0356864</v>
      </c>
      <c r="G358" s="3">
        <f>Imputs!$C$2</f>
        <v>6.6699999999999995E-2</v>
      </c>
      <c r="H358" s="3">
        <f>Imputs!$C$3</f>
        <v>5.2299999999999999E-2</v>
      </c>
      <c r="I358" s="2">
        <f>_xlfn.XLOOKUP($B358,stock_analysis[Stock],stock_analysis[Beta_Daily])</f>
        <v>1.1276108809022305</v>
      </c>
      <c r="J358" s="2">
        <f>_xlfn.XLOOKUP($B358,stock_analysis[Stock],stock_analysis[Beta_Weekly])</f>
        <v>1.5477512210908424</v>
      </c>
      <c r="K358" s="2">
        <f>_xlfn.XLOOKUP($B358,stock_analysis[Stock],stock_analysis[Beta_Monthly])</f>
        <v>1.3545044035727536</v>
      </c>
      <c r="L358" s="3">
        <f>G358+H358*I358</f>
        <v>0.12567404907118665</v>
      </c>
      <c r="M358" s="3">
        <f>J358*H358+G358</f>
        <v>0.14764738886305107</v>
      </c>
      <c r="N358" s="3">
        <f>K358*H358+G358</f>
        <v>0.13754058030685501</v>
      </c>
      <c r="O358" s="2">
        <f>_xlfn.XLOOKUP($B358,stock_analysis[Stock],stock_analysis[Interest_Coverage_Ratio])</f>
        <v>119.9291866028708</v>
      </c>
      <c r="P358" s="3" cm="1">
        <f t="array" ref="P35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58" s="3" t="str" cm="1">
        <f t="array" ref="Q35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58" s="3">
        <f>Table2[[#This Row],[Default Spread]]+Table2[[#This Row],[Risk Free Rate]]</f>
        <v>7.0699999999999999E-2</v>
      </c>
      <c r="S358" s="2">
        <f>_xlfn.XLOOKUP($B358,stock_analysis[Stock],stock_analysis[Market_Cap_Cr])</f>
        <v>1292.0356864</v>
      </c>
      <c r="T358" s="2">
        <f>_xlfn.XLOOKUP($B358,stock_analysis[Stock],stock_analysis[Total_Debt_Cr])</f>
        <v>21.542000000000002</v>
      </c>
      <c r="U358" s="3">
        <f>Table2[[#This Row],[Market Value of Equity]]/(Table2[[#This Row],[Market Value of Equity]]+Table2[[#This Row],[Market Value of Debt]])</f>
        <v>0.9836005131458665</v>
      </c>
      <c r="V358" s="3">
        <f>Table2[[#This Row],[Market Value of Debt]]/(Table2[[#This Row],[Market Value of Equity]]+Table2[[#This Row],[Market Value of Debt]])</f>
        <v>1.6399486854133581E-2</v>
      </c>
      <c r="W358" s="32">
        <f>(Table2[[#This Row],[Cost of Equity (Daily Beta)]]*Table2[[#This Row],[Weight of Equity]])+(Table2[[#This Row],[Cost of Debt]]*Table2[[#This Row],[Weight of Debt]])</f>
        <v>0.12477250287612524</v>
      </c>
      <c r="X358" s="33">
        <f>(Table2[[#This Row],[Cost of Equity (Weekly Beta)]]*Table2[[#This Row],[Weight of Equity]])+(Table2[[#This Row],[Cost of Debt]]*Table2[[#This Row],[Weight of Debt]])</f>
        <v>0.14638549117093155</v>
      </c>
      <c r="Y358" s="34">
        <f>(Table2[[#This Row],[Cost of Equity (Monthly Beta)]]*Table2[[#This Row],[Weight of Equity]])+(Table2[[#This Row],[Cost of Debt]]*Table2[[#This Row],[Weight of Debt]])</f>
        <v>0.13644442908879009</v>
      </c>
      <c r="Z358" t="b">
        <f>IF(Table2[[#This Row],[Sector]]="Financial Services",TRUE,FALSE)</f>
        <v>0</v>
      </c>
      <c r="AA358" t="b">
        <f>IF(Table2[[#This Row],[Market Capitalisation In(Cr)]]&gt;25000,TRUE,FALSE)</f>
        <v>0</v>
      </c>
    </row>
    <row r="359" spans="2:27" ht="14" customHeight="1">
      <c r="B359" s="37" t="s">
        <v>770</v>
      </c>
      <c r="C359" s="38" t="str">
        <f>_xlfn.XLOOKUP(B359,stock_analysis[Stock],stock_analysis[Company_Name])</f>
        <v>Cinevista Limited</v>
      </c>
      <c r="D359" s="37" t="str">
        <f>_xlfn.XLOOKUP(B359,stock_analysis[Stock],stock_analysis[Sector])</f>
        <v>Communication Services</v>
      </c>
      <c r="E359" s="37" t="str">
        <f>_xlfn.XLOOKUP($B359,stock_analysis[Stock],stock_analysis[Industry])</f>
        <v>Entertainment</v>
      </c>
      <c r="F359" s="2">
        <f>_xlfn.XLOOKUP($B359,stock_analysis[Stock],stock_analysis[Market_Cap_Cr])</f>
        <v>87.590624000000005</v>
      </c>
      <c r="G359" s="3">
        <f>Imputs!$C$2</f>
        <v>6.6699999999999995E-2</v>
      </c>
      <c r="H359" s="3">
        <f>Imputs!$C$3</f>
        <v>5.2299999999999999E-2</v>
      </c>
      <c r="I359" s="2">
        <f>_xlfn.XLOOKUP($B359,stock_analysis[Stock],stock_analysis[Beta_Daily])</f>
        <v>0.479060742491833</v>
      </c>
      <c r="J359" s="2">
        <f>_xlfn.XLOOKUP($B359,stock_analysis[Stock],stock_analysis[Beta_Weekly])</f>
        <v>0.98906709064661624</v>
      </c>
      <c r="K359" s="2">
        <f>_xlfn.XLOOKUP($B359,stock_analysis[Stock],stock_analysis[Beta_Monthly])</f>
        <v>0.60587570879289165</v>
      </c>
      <c r="L359" s="3">
        <f>G359+H359*I359</f>
        <v>9.1754876832322863E-2</v>
      </c>
      <c r="M359" s="3">
        <f>J359*H359+G359</f>
        <v>0.11842820884081803</v>
      </c>
      <c r="N359" s="3">
        <f>K359*H359+G359</f>
        <v>9.838729956986822E-2</v>
      </c>
      <c r="O359" s="2">
        <f>_xlfn.XLOOKUP($B359,stock_analysis[Stock],stock_analysis[Interest_Coverage_Ratio])</f>
        <v>-4.946884240499398</v>
      </c>
      <c r="P359" s="3" cm="1">
        <f t="array" ref="P35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59" s="3" t="str" cm="1">
        <f t="array" ref="Q35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59" s="3">
        <f>Table2[[#This Row],[Default Spread]]+Table2[[#This Row],[Risk Free Rate]]</f>
        <v>0.25669999999999998</v>
      </c>
      <c r="S359" s="2">
        <f>_xlfn.XLOOKUP($B359,stock_analysis[Stock],stock_analysis[Market_Cap_Cr])</f>
        <v>87.590624000000005</v>
      </c>
      <c r="T359" s="2">
        <f>_xlfn.XLOOKUP($B359,stock_analysis[Stock],stock_analysis[Total_Debt_Cr])</f>
        <v>22.850899200000001</v>
      </c>
      <c r="U359" s="3">
        <f>Table2[[#This Row],[Market Value of Equity]]/(Table2[[#This Row],[Market Value of Equity]]+Table2[[#This Row],[Market Value of Debt]])</f>
        <v>0.79309503764613054</v>
      </c>
      <c r="V359" s="3">
        <f>Table2[[#This Row],[Market Value of Debt]]/(Table2[[#This Row],[Market Value of Equity]]+Table2[[#This Row],[Market Value of Debt]])</f>
        <v>0.20690496235386946</v>
      </c>
      <c r="W359" s="32">
        <f>(Table2[[#This Row],[Cost of Equity (Daily Beta)]]*Table2[[#This Row],[Weight of Equity]])+(Table2[[#This Row],[Cost of Debt]]*Table2[[#This Row],[Weight of Debt]])</f>
        <v>0.12588284133178546</v>
      </c>
      <c r="X359" s="33">
        <f>(Table2[[#This Row],[Cost of Equity (Weekly Beta)]]*Table2[[#This Row],[Weight of Equity]])+(Table2[[#This Row],[Cost of Debt]]*Table2[[#This Row],[Weight of Debt]])</f>
        <v>0.14703732858521068</v>
      </c>
      <c r="Y359" s="34">
        <f>(Table2[[#This Row],[Cost of Equity (Monthly Beta)]]*Table2[[#This Row],[Weight of Equity]])+(Table2[[#This Row],[Cost of Debt]]*Table2[[#This Row],[Weight of Debt]])</f>
        <v>0.13114298289250403</v>
      </c>
      <c r="Z359" t="b">
        <f>IF(Table2[[#This Row],[Sector]]="Financial Services",TRUE,FALSE)</f>
        <v>0</v>
      </c>
      <c r="AA359" t="b">
        <f>IF(Table2[[#This Row],[Market Capitalisation In(Cr)]]&gt;25000,TRUE,FALSE)</f>
        <v>0</v>
      </c>
    </row>
    <row r="360" spans="2:27" ht="14" customHeight="1">
      <c r="B360" s="37" t="s">
        <v>1445</v>
      </c>
      <c r="C360" s="38" t="str">
        <f>_xlfn.XLOOKUP(B360,stock_analysis[Stock],stock_analysis[Company_Name])</f>
        <v>Hathway Cable &amp; Datacom Limited</v>
      </c>
      <c r="D360" s="37" t="str">
        <f>_xlfn.XLOOKUP(B360,stock_analysis[Stock],stock_analysis[Sector])</f>
        <v>Communication Services</v>
      </c>
      <c r="E360" s="37" t="str">
        <f>_xlfn.XLOOKUP($B360,stock_analysis[Stock],stock_analysis[Industry])</f>
        <v>Entertainment</v>
      </c>
      <c r="F360" s="2">
        <f>_xlfn.XLOOKUP($B360,stock_analysis[Stock],stock_analysis[Market_Cap_Cr])</f>
        <v>1796.6559232</v>
      </c>
      <c r="G360" s="3">
        <f>Imputs!$C$2</f>
        <v>6.6699999999999995E-2</v>
      </c>
      <c r="H360" s="3">
        <f>Imputs!$C$3</f>
        <v>5.2299999999999999E-2</v>
      </c>
      <c r="I360" s="2">
        <f>_xlfn.XLOOKUP($B360,stock_analysis[Stock],stock_analysis[Beta_Daily])</f>
        <v>1.1943949082109633</v>
      </c>
      <c r="J360" s="2">
        <f>_xlfn.XLOOKUP($B360,stock_analysis[Stock],stock_analysis[Beta_Weekly])</f>
        <v>1.4102846554494557</v>
      </c>
      <c r="K360" s="2">
        <f>_xlfn.XLOOKUP($B360,stock_analysis[Stock],stock_analysis[Beta_Monthly])</f>
        <v>1.0665173775296146</v>
      </c>
      <c r="L360" s="3">
        <f>G360+H360*I360</f>
        <v>0.12916685369943337</v>
      </c>
      <c r="M360" s="3">
        <f>J360*H360+G360</f>
        <v>0.14045788748000654</v>
      </c>
      <c r="N360" s="3">
        <f>K360*H360+G360</f>
        <v>0.12247885884479884</v>
      </c>
      <c r="O360" s="2">
        <f>_xlfn.XLOOKUP($B360,stock_analysis[Stock],stock_analysis[Interest_Coverage_Ratio])</f>
        <v>88.3986013986014</v>
      </c>
      <c r="P360" s="3" cm="1">
        <f t="array" ref="P36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60" s="3" t="str" cm="1">
        <f t="array" ref="Q36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60" s="3">
        <f>Table2[[#This Row],[Default Spread]]+Table2[[#This Row],[Risk Free Rate]]</f>
        <v>7.0699999999999999E-2</v>
      </c>
      <c r="S360" s="2">
        <f>_xlfn.XLOOKUP($B360,stock_analysis[Stock],stock_analysis[Market_Cap_Cr])</f>
        <v>1796.6559232</v>
      </c>
      <c r="T360" s="2">
        <f>_xlfn.XLOOKUP($B360,stock_analysis[Stock],stock_analysis[Total_Debt_Cr])</f>
        <v>9.39</v>
      </c>
      <c r="U360" s="3">
        <f>Table2[[#This Row],[Market Value of Equity]]/(Table2[[#This Row],[Market Value of Equity]]+Table2[[#This Row],[Market Value of Debt]])</f>
        <v>0.99480079665783772</v>
      </c>
      <c r="V360" s="3">
        <f>Table2[[#This Row],[Market Value of Debt]]/(Table2[[#This Row],[Market Value of Equity]]+Table2[[#This Row],[Market Value of Debt]])</f>
        <v>5.1992033421622797E-3</v>
      </c>
      <c r="W360" s="32">
        <f>(Table2[[#This Row],[Cost of Equity (Daily Beta)]]*Table2[[#This Row],[Weight of Equity]])+(Table2[[#This Row],[Cost of Debt]]*Table2[[#This Row],[Weight of Debt]])</f>
        <v>0.12886287263827356</v>
      </c>
      <c r="X360" s="33">
        <f>(Table2[[#This Row],[Cost of Equity (Weekly Beta)]]*Table2[[#This Row],[Weight of Equity]])+(Table2[[#This Row],[Cost of Debt]]*Table2[[#This Row],[Weight of Debt]])</f>
        <v>0.1400952020382783</v>
      </c>
      <c r="Y360" s="34">
        <f>(Table2[[#This Row],[Cost of Equity (Monthly Beta)]]*Table2[[#This Row],[Weight of Equity]])+(Table2[[#This Row],[Cost of Debt]]*Table2[[#This Row],[Weight of Debt]])</f>
        <v>0.12220965002883961</v>
      </c>
      <c r="Z360" t="b">
        <f>IF(Table2[[#This Row],[Sector]]="Financial Services",TRUE,FALSE)</f>
        <v>0</v>
      </c>
      <c r="AA360" t="b">
        <f>IF(Table2[[#This Row],[Market Capitalisation In(Cr)]]&gt;25000,TRUE,FALSE)</f>
        <v>0</v>
      </c>
    </row>
    <row r="361" spans="2:27" ht="14" customHeight="1">
      <c r="B361" s="37" t="s">
        <v>2824</v>
      </c>
      <c r="C361" s="38" t="str">
        <f>_xlfn.XLOOKUP(B361,stock_analysis[Stock],stock_analysis[Company_Name])</f>
        <v>Radaan Mediaworks India Limited</v>
      </c>
      <c r="D361" s="37" t="str">
        <f>_xlfn.XLOOKUP(B361,stock_analysis[Stock],stock_analysis[Sector])</f>
        <v>Communication Services</v>
      </c>
      <c r="E361" s="37" t="str">
        <f>_xlfn.XLOOKUP($B361,stock_analysis[Stock],stock_analysis[Industry])</f>
        <v>Entertainment</v>
      </c>
      <c r="F361" s="2">
        <f>_xlfn.XLOOKUP($B361,stock_analysis[Stock],stock_analysis[Market_Cap_Cr])</f>
        <v>16.380320000000001</v>
      </c>
      <c r="G361" s="3">
        <f>Imputs!$C$2</f>
        <v>6.6699999999999995E-2</v>
      </c>
      <c r="H361" s="3">
        <f>Imputs!$C$3</f>
        <v>5.2299999999999999E-2</v>
      </c>
      <c r="I361" s="2">
        <f>_xlfn.XLOOKUP($B361,stock_analysis[Stock],stock_analysis[Beta_Daily])</f>
        <v>0.30634465472975692</v>
      </c>
      <c r="J361" s="2">
        <f>_xlfn.XLOOKUP($B361,stock_analysis[Stock],stock_analysis[Beta_Weekly])</f>
        <v>1.0381077674097059</v>
      </c>
      <c r="K361" s="2">
        <f>_xlfn.XLOOKUP($B361,stock_analysis[Stock],stock_analysis[Beta_Monthly])</f>
        <v>2.4724275390937569</v>
      </c>
      <c r="L361" s="3">
        <f>G361+H361*I361</f>
        <v>8.2721825442366281E-2</v>
      </c>
      <c r="M361" s="3">
        <f>J361*H361+G361</f>
        <v>0.12099303623552761</v>
      </c>
      <c r="N361" s="3">
        <f>K361*H361+G361</f>
        <v>0.19600796029460349</v>
      </c>
      <c r="O361" s="2">
        <f>_xlfn.XLOOKUP($B361,stock_analysis[Stock],stock_analysis[Interest_Coverage_Ratio])</f>
        <v>1.1255424405485159</v>
      </c>
      <c r="P361" s="3" cm="1">
        <f t="array" ref="P36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361" s="3" t="str" cm="1">
        <f t="array" ref="Q36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361" s="3">
        <f>Table2[[#This Row],[Default Spread]]+Table2[[#This Row],[Risk Free Rate]]</f>
        <v>0.19279999999999997</v>
      </c>
      <c r="S361" s="2">
        <f>_xlfn.XLOOKUP($B361,stock_analysis[Stock],stock_analysis[Market_Cap_Cr])</f>
        <v>16.380320000000001</v>
      </c>
      <c r="T361" s="2">
        <f>_xlfn.XLOOKUP($B361,stock_analysis[Stock],stock_analysis[Total_Debt_Cr])</f>
        <v>13.386100000000001</v>
      </c>
      <c r="U361" s="3">
        <f>Table2[[#This Row],[Market Value of Equity]]/(Table2[[#This Row],[Market Value of Equity]]+Table2[[#This Row],[Market Value of Debt]])</f>
        <v>0.55029526560466457</v>
      </c>
      <c r="V361" s="3">
        <f>Table2[[#This Row],[Market Value of Debt]]/(Table2[[#This Row],[Market Value of Equity]]+Table2[[#This Row],[Market Value of Debt]])</f>
        <v>0.44970473439533537</v>
      </c>
      <c r="W361" s="32">
        <f>(Table2[[#This Row],[Cost of Equity (Daily Beta)]]*Table2[[#This Row],[Weight of Equity]])+(Table2[[#This Row],[Cost of Debt]]*Table2[[#This Row],[Weight of Debt]])</f>
        <v>0.13222450169453029</v>
      </c>
      <c r="X361" s="33">
        <f>(Table2[[#This Row],[Cost of Equity (Weekly Beta)]]*Table2[[#This Row],[Weight of Equity]])+(Table2[[#This Row],[Cost of Debt]]*Table2[[#This Row],[Weight of Debt]])</f>
        <v>0.15328496780296513</v>
      </c>
      <c r="Y361" s="34">
        <f>(Table2[[#This Row],[Cost of Equity (Monthly Beta)]]*Table2[[#This Row],[Weight of Equity]])+(Table2[[#This Row],[Cost of Debt]]*Table2[[#This Row],[Weight of Debt]])</f>
        <v>0.19456532536236804</v>
      </c>
      <c r="Z361" t="b">
        <f>IF(Table2[[#This Row],[Sector]]="Financial Services",TRUE,FALSE)</f>
        <v>0</v>
      </c>
      <c r="AA361" t="b">
        <f>IF(Table2[[#This Row],[Market Capitalisation In(Cr)]]&gt;25000,TRUE,FALSE)</f>
        <v>0</v>
      </c>
    </row>
    <row r="362" spans="2:27" ht="14" customHeight="1">
      <c r="B362" s="37" t="s">
        <v>2672</v>
      </c>
      <c r="C362" s="38" t="str">
        <f>_xlfn.XLOOKUP(B362,stock_analysis[Stock],stock_analysis[Company_Name])</f>
        <v>Prime Focus Limited</v>
      </c>
      <c r="D362" s="37" t="str">
        <f>_xlfn.XLOOKUP(B362,stock_analysis[Stock],stock_analysis[Sector])</f>
        <v>Communication Services</v>
      </c>
      <c r="E362" s="37" t="str">
        <f>_xlfn.XLOOKUP($B362,stock_analysis[Stock],stock_analysis[Industry])</f>
        <v>Entertainment</v>
      </c>
      <c r="F362" s="2">
        <f>_xlfn.XLOOKUP($B362,stock_analysis[Stock],stock_analysis[Market_Cap_Cr])</f>
        <v>21929.492480000001</v>
      </c>
      <c r="G362" s="3">
        <f>Imputs!$C$2</f>
        <v>6.6699999999999995E-2</v>
      </c>
      <c r="H362" s="3">
        <f>Imputs!$C$3</f>
        <v>5.2299999999999999E-2</v>
      </c>
      <c r="I362" s="2">
        <f>_xlfn.XLOOKUP($B362,stock_analysis[Stock],stock_analysis[Beta_Daily])</f>
        <v>0.77435450906709324</v>
      </c>
      <c r="J362" s="2">
        <f>_xlfn.XLOOKUP($B362,stock_analysis[Stock],stock_analysis[Beta_Weekly])</f>
        <v>1.2982562813487766</v>
      </c>
      <c r="K362" s="2">
        <f>_xlfn.XLOOKUP($B362,stock_analysis[Stock],stock_analysis[Beta_Monthly])</f>
        <v>1.5509686948584007</v>
      </c>
      <c r="L362" s="3">
        <f>G362+H362*I362</f>
        <v>0.10719874082420897</v>
      </c>
      <c r="M362" s="3">
        <f>J362*H362+G362</f>
        <v>0.13459880351454101</v>
      </c>
      <c r="N362" s="3">
        <f>K362*H362+G362</f>
        <v>0.14781566274109437</v>
      </c>
      <c r="O362" s="2">
        <f>_xlfn.XLOOKUP($B362,stock_analysis[Stock],stock_analysis[Interest_Coverage_Ratio])</f>
        <v>0.26328703032812339</v>
      </c>
      <c r="P362" s="3" cm="1">
        <f t="array" ref="P36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62" s="3" t="str" cm="1">
        <f t="array" ref="Q36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62" s="3">
        <f>Table2[[#This Row],[Default Spread]]+Table2[[#This Row],[Risk Free Rate]]</f>
        <v>0.25669999999999998</v>
      </c>
      <c r="S362" s="2">
        <f>_xlfn.XLOOKUP($B362,stock_analysis[Stock],stock_analysis[Market_Cap_Cr])</f>
        <v>21929.492480000001</v>
      </c>
      <c r="T362" s="2">
        <f>_xlfn.XLOOKUP($B362,stock_analysis[Stock],stock_analysis[Total_Debt_Cr])</f>
        <v>5255.2658944000004</v>
      </c>
      <c r="U362" s="3">
        <f>Table2[[#This Row],[Market Value of Equity]]/(Table2[[#This Row],[Market Value of Equity]]+Table2[[#This Row],[Market Value of Debt]])</f>
        <v>0.80668336933430662</v>
      </c>
      <c r="V362" s="3">
        <f>Table2[[#This Row],[Market Value of Debt]]/(Table2[[#This Row],[Market Value of Equity]]+Table2[[#This Row],[Market Value of Debt]])</f>
        <v>0.19331663066569341</v>
      </c>
      <c r="W362" s="32">
        <f>(Table2[[#This Row],[Cost of Equity (Daily Beta)]]*Table2[[#This Row],[Weight of Equity]])+(Table2[[#This Row],[Cost of Debt]]*Table2[[#This Row],[Weight of Debt]])</f>
        <v>0.13609982052835146</v>
      </c>
      <c r="X362" s="33">
        <f>(Table2[[#This Row],[Cost of Equity (Weekly Beta)]]*Table2[[#This Row],[Weight of Equity]])+(Table2[[#This Row],[Cost of Debt]]*Table2[[#This Row],[Weight of Debt]])</f>
        <v>0.15820299541935975</v>
      </c>
      <c r="Y362" s="34">
        <f>(Table2[[#This Row],[Cost of Equity (Monthly Beta)]]*Table2[[#This Row],[Weight of Equity]])+(Table2[[#This Row],[Cost of Debt]]*Table2[[#This Row],[Weight of Debt]])</f>
        <v>0.16886481595225303</v>
      </c>
      <c r="Z362" t="b">
        <f>IF(Table2[[#This Row],[Sector]]="Financial Services",TRUE,FALSE)</f>
        <v>0</v>
      </c>
      <c r="AA362" t="b">
        <f>IF(Table2[[#This Row],[Market Capitalisation In(Cr)]]&gt;25000,TRUE,FALSE)</f>
        <v>0</v>
      </c>
    </row>
    <row r="363" spans="2:27" ht="14" customHeight="1">
      <c r="B363" s="37" t="s">
        <v>486</v>
      </c>
      <c r="C363" s="38" t="str">
        <f>_xlfn.XLOOKUP(B363,stock_analysis[Stock],stock_analysis[Company_Name])</f>
        <v>Balaji Telefilms Limited</v>
      </c>
      <c r="D363" s="37" t="str">
        <f>_xlfn.XLOOKUP(B363,stock_analysis[Stock],stock_analysis[Sector])</f>
        <v>Communication Services</v>
      </c>
      <c r="E363" s="37" t="str">
        <f>_xlfn.XLOOKUP($B363,stock_analysis[Stock],stock_analysis[Industry])</f>
        <v>Entertainment</v>
      </c>
      <c r="F363" s="2">
        <f>_xlfn.XLOOKUP($B363,stock_analysis[Stock],stock_analysis[Market_Cap_Cr])</f>
        <v>1223.4272768000001</v>
      </c>
      <c r="G363" s="3">
        <f>Imputs!$C$2</f>
        <v>6.6699999999999995E-2</v>
      </c>
      <c r="H363" s="3">
        <f>Imputs!$C$3</f>
        <v>5.2299999999999999E-2</v>
      </c>
      <c r="I363" s="2">
        <f>_xlfn.XLOOKUP($B363,stock_analysis[Stock],stock_analysis[Beta_Daily])</f>
        <v>1.4087993981452474</v>
      </c>
      <c r="J363" s="2">
        <f>_xlfn.XLOOKUP($B363,stock_analysis[Stock],stock_analysis[Beta_Weekly])</f>
        <v>1.5486699431851991</v>
      </c>
      <c r="K363" s="2">
        <f>_xlfn.XLOOKUP($B363,stock_analysis[Stock],stock_analysis[Beta_Monthly])</f>
        <v>0.92053290214833317</v>
      </c>
      <c r="L363" s="3">
        <f>G363+H363*I363</f>
        <v>0.14038020852299643</v>
      </c>
      <c r="M363" s="3">
        <f>J363*H363+G363</f>
        <v>0.14769543802858592</v>
      </c>
      <c r="N363" s="3">
        <f>K363*H363+G363</f>
        <v>0.11484387078235782</v>
      </c>
      <c r="O363" s="2">
        <f>_xlfn.XLOOKUP($B363,stock_analysis[Stock],stock_analysis[Interest_Coverage_Ratio])</f>
        <v>-2.1386665845850774</v>
      </c>
      <c r="P363" s="3" cm="1">
        <f t="array" ref="P36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63" s="3" t="str" cm="1">
        <f t="array" ref="Q36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63" s="3">
        <f>Table2[[#This Row],[Default Spread]]+Table2[[#This Row],[Risk Free Rate]]</f>
        <v>0.25669999999999998</v>
      </c>
      <c r="S363" s="2">
        <f>_xlfn.XLOOKUP($B363,stock_analysis[Stock],stock_analysis[Market_Cap_Cr])</f>
        <v>1223.4272768000001</v>
      </c>
      <c r="T363" s="2">
        <f>_xlfn.XLOOKUP($B363,stock_analysis[Stock],stock_analysis[Total_Debt_Cr])</f>
        <v>25.352799999999998</v>
      </c>
      <c r="U363" s="3">
        <f>Table2[[#This Row],[Market Value of Equity]]/(Table2[[#This Row],[Market Value of Equity]]+Table2[[#This Row],[Market Value of Debt]])</f>
        <v>0.97969794644308672</v>
      </c>
      <c r="V363" s="3">
        <f>Table2[[#This Row],[Market Value of Debt]]/(Table2[[#This Row],[Market Value of Equity]]+Table2[[#This Row],[Market Value of Debt]])</f>
        <v>2.0302053556913377E-2</v>
      </c>
      <c r="W363" s="32">
        <f>(Table2[[#This Row],[Cost of Equity (Daily Beta)]]*Table2[[#This Row],[Weight of Equity]])+(Table2[[#This Row],[Cost of Debt]]*Table2[[#This Row],[Weight of Debt]])</f>
        <v>0.14274173915929156</v>
      </c>
      <c r="X363" s="33">
        <f>(Table2[[#This Row],[Cost of Equity (Weekly Beta)]]*Table2[[#This Row],[Weight of Equity]])+(Table2[[#This Row],[Cost of Debt]]*Table2[[#This Row],[Weight of Debt]])</f>
        <v>0.14990845448367748</v>
      </c>
      <c r="Y363" s="34">
        <f>(Table2[[#This Row],[Cost of Equity (Monthly Beta)]]*Table2[[#This Row],[Weight of Equity]])+(Table2[[#This Row],[Cost of Debt]]*Table2[[#This Row],[Weight of Debt]])</f>
        <v>0.11772384151511082</v>
      </c>
      <c r="Z363" t="b">
        <f>IF(Table2[[#This Row],[Sector]]="Financial Services",TRUE,FALSE)</f>
        <v>0</v>
      </c>
      <c r="AA363" t="b">
        <f>IF(Table2[[#This Row],[Market Capitalisation In(Cr)]]&gt;25000,TRUE,FALSE)</f>
        <v>0</v>
      </c>
    </row>
    <row r="364" spans="2:27" ht="14" customHeight="1">
      <c r="B364" s="37" t="s">
        <v>2806</v>
      </c>
      <c r="C364" s="38" t="str">
        <f>_xlfn.XLOOKUP(B364,stock_analysis[Stock],stock_analysis[Company_Name])</f>
        <v>PVR INOX Limited</v>
      </c>
      <c r="D364" s="37" t="str">
        <f>_xlfn.XLOOKUP(B364,stock_analysis[Stock],stock_analysis[Sector])</f>
        <v>Communication Services</v>
      </c>
      <c r="E364" s="37" t="str">
        <f>_xlfn.XLOOKUP($B364,stock_analysis[Stock],stock_analysis[Industry])</f>
        <v>Entertainment</v>
      </c>
      <c r="F364" s="2">
        <f>_xlfn.XLOOKUP($B364,stock_analysis[Stock],stock_analysis[Market_Cap_Cr])</f>
        <v>10045.8561536</v>
      </c>
      <c r="G364" s="3">
        <f>Imputs!$C$2</f>
        <v>6.6699999999999995E-2</v>
      </c>
      <c r="H364" s="3">
        <f>Imputs!$C$3</f>
        <v>5.2299999999999999E-2</v>
      </c>
      <c r="I364" s="2">
        <f>_xlfn.XLOOKUP($B364,stock_analysis[Stock],stock_analysis[Beta_Daily])</f>
        <v>1.0588083673879307</v>
      </c>
      <c r="J364" s="2">
        <f>_xlfn.XLOOKUP($B364,stock_analysis[Stock],stock_analysis[Beta_Weekly])</f>
        <v>1.3069874818709288</v>
      </c>
      <c r="K364" s="2">
        <f>_xlfn.XLOOKUP($B364,stock_analysis[Stock],stock_analysis[Beta_Monthly])</f>
        <v>0.85245462080833556</v>
      </c>
      <c r="L364" s="3">
        <f>G364+H364*I364</f>
        <v>0.12207567761438877</v>
      </c>
      <c r="M364" s="3">
        <f>J364*H364+G364</f>
        <v>0.13505544530184957</v>
      </c>
      <c r="N364" s="3">
        <f>K364*H364+G364</f>
        <v>0.11128337666827595</v>
      </c>
      <c r="O364" s="2">
        <f>_xlfn.XLOOKUP($B364,stock_analysis[Stock],stock_analysis[Interest_Coverage_Ratio])</f>
        <v>0.52518076874286435</v>
      </c>
      <c r="P364" s="3" cm="1">
        <f t="array" ref="P36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364" s="3" t="str" cm="1">
        <f t="array" ref="Q36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364" s="3">
        <f>Table2[[#This Row],[Default Spread]]+Table2[[#This Row],[Risk Free Rate]]</f>
        <v>0.22670000000000001</v>
      </c>
      <c r="S364" s="2">
        <f>_xlfn.XLOOKUP($B364,stock_analysis[Stock],stock_analysis[Market_Cap_Cr])</f>
        <v>10045.8561536</v>
      </c>
      <c r="T364" s="2">
        <f>_xlfn.XLOOKUP($B364,stock_analysis[Stock],stock_analysis[Total_Debt_Cr])</f>
        <v>7466.2002688000002</v>
      </c>
      <c r="U364" s="3">
        <f>Table2[[#This Row],[Market Value of Equity]]/(Table2[[#This Row],[Market Value of Equity]]+Table2[[#This Row],[Market Value of Debt]])</f>
        <v>0.57365371097994844</v>
      </c>
      <c r="V364" s="3">
        <f>Table2[[#This Row],[Market Value of Debt]]/(Table2[[#This Row],[Market Value of Equity]]+Table2[[#This Row],[Market Value of Debt]])</f>
        <v>0.42634628902005151</v>
      </c>
      <c r="W364" s="32">
        <f>(Table2[[#This Row],[Cost of Equity (Daily Beta)]]*Table2[[#This Row],[Weight of Equity]])+(Table2[[#This Row],[Cost of Debt]]*Table2[[#This Row],[Weight of Debt]])</f>
        <v>0.1666818692047316</v>
      </c>
      <c r="X364" s="33">
        <f>(Table2[[#This Row],[Cost of Equity (Weekly Beta)]]*Table2[[#This Row],[Weight of Equity]])+(Table2[[#This Row],[Cost of Debt]]*Table2[[#This Row],[Weight of Debt]])</f>
        <v>0.17412776110630113</v>
      </c>
      <c r="Y364" s="34">
        <f>(Table2[[#This Row],[Cost of Equity (Monthly Beta)]]*Table2[[#This Row],[Weight of Equity]])+(Table2[[#This Row],[Cost of Debt]]*Table2[[#This Row],[Weight of Debt]])</f>
        <v>0.16049082571698159</v>
      </c>
      <c r="Z364" t="b">
        <f>IF(Table2[[#This Row],[Sector]]="Financial Services",TRUE,FALSE)</f>
        <v>0</v>
      </c>
      <c r="AA364" t="b">
        <f>IF(Table2[[#This Row],[Market Capitalisation In(Cr)]]&gt;25000,TRUE,FALSE)</f>
        <v>0</v>
      </c>
    </row>
    <row r="365" spans="2:27" ht="14" customHeight="1">
      <c r="B365" s="37" t="s">
        <v>2358</v>
      </c>
      <c r="C365" s="38" t="str">
        <f>_xlfn.XLOOKUP(B365,stock_analysis[Stock],stock_analysis[Company_Name])</f>
        <v>Mukta Arts Limited</v>
      </c>
      <c r="D365" s="37" t="str">
        <f>_xlfn.XLOOKUP(B365,stock_analysis[Stock],stock_analysis[Sector])</f>
        <v>Communication Services</v>
      </c>
      <c r="E365" s="37" t="str">
        <f>_xlfn.XLOOKUP($B365,stock_analysis[Stock],stock_analysis[Industry])</f>
        <v>Entertainment</v>
      </c>
      <c r="F365" s="2">
        <f>_xlfn.XLOOKUP($B365,stock_analysis[Stock],stock_analysis[Market_Cap_Cr])</f>
        <v>127.00468480000001</v>
      </c>
      <c r="G365" s="3">
        <f>Imputs!$C$2</f>
        <v>6.6699999999999995E-2</v>
      </c>
      <c r="H365" s="3">
        <f>Imputs!$C$3</f>
        <v>5.2299999999999999E-2</v>
      </c>
      <c r="I365" s="2">
        <f>_xlfn.XLOOKUP($B365,stock_analysis[Stock],stock_analysis[Beta_Daily])</f>
        <v>0.83206870843572189</v>
      </c>
      <c r="J365" s="2">
        <f>_xlfn.XLOOKUP($B365,stock_analysis[Stock],stock_analysis[Beta_Weekly])</f>
        <v>1.0700158574137617</v>
      </c>
      <c r="K365" s="2">
        <f>_xlfn.XLOOKUP($B365,stock_analysis[Stock],stock_analysis[Beta_Monthly])</f>
        <v>1.0390247286418737</v>
      </c>
      <c r="L365" s="3">
        <f>G365+H365*I365</f>
        <v>0.11021719345118824</v>
      </c>
      <c r="M365" s="3">
        <f>J365*H365+G365</f>
        <v>0.12266182934273973</v>
      </c>
      <c r="N365" s="3">
        <f>K365*H365+G365</f>
        <v>0.12104099330797</v>
      </c>
      <c r="O365" s="2">
        <f>_xlfn.XLOOKUP($B365,stock_analysis[Stock],stock_analysis[Interest_Coverage_Ratio])</f>
        <v>-0.11216564090424901</v>
      </c>
      <c r="P365" s="3" cm="1">
        <f t="array" ref="P36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65" s="3" t="str" cm="1">
        <f t="array" ref="Q36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65" s="3">
        <f>Table2[[#This Row],[Default Spread]]+Table2[[#This Row],[Risk Free Rate]]</f>
        <v>0.25669999999999998</v>
      </c>
      <c r="S365" s="2">
        <f>_xlfn.XLOOKUP($B365,stock_analysis[Stock],stock_analysis[Market_Cap_Cr])</f>
        <v>127.00468480000001</v>
      </c>
      <c r="T365" s="2">
        <f>_xlfn.XLOOKUP($B365,stock_analysis[Stock],stock_analysis[Total_Debt_Cr])</f>
        <v>95.768000000000001</v>
      </c>
      <c r="U365" s="3">
        <f>Table2[[#This Row],[Market Value of Equity]]/(Table2[[#This Row],[Market Value of Equity]]+Table2[[#This Row],[Market Value of Debt]])</f>
        <v>0.57010887539476296</v>
      </c>
      <c r="V365" s="3">
        <f>Table2[[#This Row],[Market Value of Debt]]/(Table2[[#This Row],[Market Value of Equity]]+Table2[[#This Row],[Market Value of Debt]])</f>
        <v>0.42989112460523704</v>
      </c>
      <c r="W365" s="32">
        <f>(Table2[[#This Row],[Cost of Equity (Daily Beta)]]*Table2[[#This Row],[Weight of Equity]])+(Table2[[#This Row],[Cost of Debt]]*Table2[[#This Row],[Weight of Debt]])</f>
        <v>0.1731888518937883</v>
      </c>
      <c r="X365" s="33">
        <f>(Table2[[#This Row],[Cost of Equity (Weekly Beta)]]*Table2[[#This Row],[Weight of Equity]])+(Table2[[#This Row],[Cost of Debt]]*Table2[[#This Row],[Weight of Debt]])</f>
        <v>0.18028364926661802</v>
      </c>
      <c r="Y365" s="34">
        <f>(Table2[[#This Row],[Cost of Equity (Monthly Beta)]]*Table2[[#This Row],[Weight of Equity]])+(Table2[[#This Row],[Cost of Debt]]*Table2[[#This Row],[Weight of Debt]])</f>
        <v>0.17935959625763614</v>
      </c>
      <c r="Z365" t="b">
        <f>IF(Table2[[#This Row],[Sector]]="Financial Services",TRUE,FALSE)</f>
        <v>0</v>
      </c>
      <c r="AA365" t="b">
        <f>IF(Table2[[#This Row],[Market Capitalisation In(Cr)]]&gt;25000,TRUE,FALSE)</f>
        <v>0</v>
      </c>
    </row>
    <row r="366" spans="2:27" ht="14" customHeight="1">
      <c r="B366" s="37" t="s">
        <v>2442</v>
      </c>
      <c r="C366" s="38" t="str">
        <f>_xlfn.XLOOKUP(B366,stock_analysis[Stock],stock_analysis[Company_Name])</f>
        <v>Network18 Media &amp; Investments Limited</v>
      </c>
      <c r="D366" s="37" t="str">
        <f>_xlfn.XLOOKUP(B366,stock_analysis[Stock],stock_analysis[Sector])</f>
        <v>Communication Services</v>
      </c>
      <c r="E366" s="37" t="str">
        <f>_xlfn.XLOOKUP($B366,stock_analysis[Stock],stock_analysis[Industry])</f>
        <v>Entertainment</v>
      </c>
      <c r="F366" s="2">
        <f>_xlfn.XLOOKUP($B366,stock_analysis[Stock],stock_analysis[Market_Cap_Cr])</f>
        <v>5069.0084864</v>
      </c>
      <c r="G366" s="3">
        <f>Imputs!$C$2</f>
        <v>6.6699999999999995E-2</v>
      </c>
      <c r="H366" s="3">
        <f>Imputs!$C$3</f>
        <v>5.2299999999999999E-2</v>
      </c>
      <c r="I366" s="2">
        <f>_xlfn.XLOOKUP($B366,stock_analysis[Stock],stock_analysis[Beta_Daily])</f>
        <v>1.2424495893602474</v>
      </c>
      <c r="J366" s="2">
        <f>_xlfn.XLOOKUP($B366,stock_analysis[Stock],stock_analysis[Beta_Weekly])</f>
        <v>1.454642152102017</v>
      </c>
      <c r="K366" s="2">
        <f>_xlfn.XLOOKUP($B366,stock_analysis[Stock],stock_analysis[Beta_Monthly])</f>
        <v>0.94032235018446864</v>
      </c>
      <c r="L366" s="3">
        <f>G366+H366*I366</f>
        <v>0.13168011352354092</v>
      </c>
      <c r="M366" s="3">
        <f>J366*H366+G366</f>
        <v>0.14277778455493548</v>
      </c>
      <c r="N366" s="3">
        <f>K366*H366+G366</f>
        <v>0.11587885891464771</v>
      </c>
      <c r="O366" s="2">
        <f>_xlfn.XLOOKUP($B366,stock_analysis[Stock],stock_analysis[Interest_Coverage_Ratio])</f>
        <v>-2.7312602705094173</v>
      </c>
      <c r="P366" s="3" cm="1">
        <f t="array" ref="P36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66" s="3" t="str" cm="1">
        <f t="array" ref="Q36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66" s="3">
        <f>Table2[[#This Row],[Default Spread]]+Table2[[#This Row],[Risk Free Rate]]</f>
        <v>0.25669999999999998</v>
      </c>
      <c r="S366" s="2">
        <f>_xlfn.XLOOKUP($B366,stock_analysis[Stock],stock_analysis[Market_Cap_Cr])</f>
        <v>5069.0084864</v>
      </c>
      <c r="T366" s="2">
        <f>_xlfn.XLOOKUP($B366,stock_analysis[Stock],stock_analysis[Total_Debt_Cr])</f>
        <v>3217.0600448</v>
      </c>
      <c r="U366" s="3">
        <f>Table2[[#This Row],[Market Value of Equity]]/(Table2[[#This Row],[Market Value of Equity]]+Table2[[#This Row],[Market Value of Debt]])</f>
        <v>0.61175073164231952</v>
      </c>
      <c r="V366" s="3">
        <f>Table2[[#This Row],[Market Value of Debt]]/(Table2[[#This Row],[Market Value of Equity]]+Table2[[#This Row],[Market Value of Debt]])</f>
        <v>0.38824926835768042</v>
      </c>
      <c r="W366" s="32">
        <f>(Table2[[#This Row],[Cost of Equity (Daily Beta)]]*Table2[[#This Row],[Weight of Equity]])+(Table2[[#This Row],[Cost of Debt]]*Table2[[#This Row],[Weight of Debt]])</f>
        <v>0.18021899297818639</v>
      </c>
      <c r="X366" s="33">
        <f>(Table2[[#This Row],[Cost of Equity (Weekly Beta)]]*Table2[[#This Row],[Weight of Equity]])+(Table2[[#This Row],[Cost of Debt]]*Table2[[#This Row],[Weight of Debt]])</f>
        <v>0.1870080013511678</v>
      </c>
      <c r="Y366" s="34">
        <f>(Table2[[#This Row],[Cost of Equity (Monthly Beta)]]*Table2[[#This Row],[Weight of Equity]])+(Table2[[#This Row],[Cost of Debt]]*Table2[[#This Row],[Weight of Debt]])</f>
        <v>0.17055256391032941</v>
      </c>
      <c r="Z366" t="b">
        <f>IF(Table2[[#This Row],[Sector]]="Financial Services",TRUE,FALSE)</f>
        <v>0</v>
      </c>
      <c r="AA366" t="b">
        <f>IF(Table2[[#This Row],[Market Capitalisation In(Cr)]]&gt;25000,TRUE,FALSE)</f>
        <v>0</v>
      </c>
    </row>
    <row r="367" spans="2:27" ht="14" customHeight="1">
      <c r="B367" s="37" t="s">
        <v>3588</v>
      </c>
      <c r="C367" s="38" t="str">
        <f>_xlfn.XLOOKUP(B367,stock_analysis[Stock],stock_analysis[Company_Name])</f>
        <v>Tips Films Limited</v>
      </c>
      <c r="D367" s="37" t="str">
        <f>_xlfn.XLOOKUP(B367,stock_analysis[Stock],stock_analysis[Sector])</f>
        <v>Communication Services</v>
      </c>
      <c r="E367" s="37" t="str">
        <f>_xlfn.XLOOKUP($B367,stock_analysis[Stock],stock_analysis[Industry])</f>
        <v>Entertainment</v>
      </c>
      <c r="F367" s="2">
        <f>_xlfn.XLOOKUP($B367,stock_analysis[Stock],stock_analysis[Market_Cap_Cr])</f>
        <v>151.30100479999999</v>
      </c>
      <c r="G367" s="3">
        <f>Imputs!$C$2</f>
        <v>6.6699999999999995E-2</v>
      </c>
      <c r="H367" s="3">
        <f>Imputs!$C$3</f>
        <v>5.2299999999999999E-2</v>
      </c>
      <c r="I367" s="2">
        <f>_xlfn.XLOOKUP($B367,stock_analysis[Stock],stock_analysis[Beta_Daily])</f>
        <v>0.67594634777411355</v>
      </c>
      <c r="J367" s="2">
        <f>_xlfn.XLOOKUP($B367,stock_analysis[Stock],stock_analysis[Beta_Weekly])</f>
        <v>0.49043057916853527</v>
      </c>
      <c r="K367" s="2">
        <f>_xlfn.XLOOKUP($B367,stock_analysis[Stock],stock_analysis[Beta_Monthly])</f>
        <v>2.0930564188899283</v>
      </c>
      <c r="L367" s="3">
        <f>G367+H367*I367</f>
        <v>0.10205199398858614</v>
      </c>
      <c r="M367" s="3">
        <f>J367*H367+G367</f>
        <v>9.2349519290514381E-2</v>
      </c>
      <c r="N367" s="3">
        <f>K367*H367+G367</f>
        <v>0.17616685070794325</v>
      </c>
      <c r="O367" s="2">
        <f>_xlfn.XLOOKUP($B367,stock_analysis[Stock],stock_analysis[Interest_Coverage_Ratio])</f>
        <v>-29.422545700744752</v>
      </c>
      <c r="P367" s="3" cm="1">
        <f t="array" ref="P36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67" s="3" t="str" cm="1">
        <f t="array" ref="Q36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67" s="3">
        <f>Table2[[#This Row],[Default Spread]]+Table2[[#This Row],[Risk Free Rate]]</f>
        <v>0.25669999999999998</v>
      </c>
      <c r="S367" s="2">
        <f>_xlfn.XLOOKUP($B367,stock_analysis[Stock],stock_analysis[Market_Cap_Cr])</f>
        <v>151.30100479999999</v>
      </c>
      <c r="T367" s="2">
        <f>_xlfn.XLOOKUP($B367,stock_analysis[Stock],stock_analysis[Total_Debt_Cr])</f>
        <v>163.0003968</v>
      </c>
      <c r="U367" s="3">
        <f>Table2[[#This Row],[Market Value of Equity]]/(Table2[[#This Row],[Market Value of Equity]]+Table2[[#This Row],[Market Value of Debt]])</f>
        <v>0.4813882598988703</v>
      </c>
      <c r="V367" s="3">
        <f>Table2[[#This Row],[Market Value of Debt]]/(Table2[[#This Row],[Market Value of Equity]]+Table2[[#This Row],[Market Value of Debt]])</f>
        <v>0.51861174010112976</v>
      </c>
      <c r="W367" s="32">
        <f>(Table2[[#This Row],[Cost of Equity (Daily Beta)]]*Table2[[#This Row],[Weight of Equity]])+(Table2[[#This Row],[Cost of Debt]]*Table2[[#This Row],[Weight of Debt]])</f>
        <v>0.18225426548933543</v>
      </c>
      <c r="X367" s="33">
        <f>(Table2[[#This Row],[Cost of Equity (Weekly Beta)]]*Table2[[#This Row],[Weight of Equity]])+(Table2[[#This Row],[Cost of Debt]]*Table2[[#This Row],[Weight of Debt]])</f>
        <v>0.17758360807771786</v>
      </c>
      <c r="Y367" s="34">
        <f>(Table2[[#This Row],[Cost of Equity (Monthly Beta)]]*Table2[[#This Row],[Weight of Equity]])+(Table2[[#This Row],[Cost of Debt]]*Table2[[#This Row],[Weight of Debt]])</f>
        <v>0.21793228739812087</v>
      </c>
      <c r="Z367" t="b">
        <f>IF(Table2[[#This Row],[Sector]]="Financial Services",TRUE,FALSE)</f>
        <v>0</v>
      </c>
      <c r="AA367" t="b">
        <f>IF(Table2[[#This Row],[Market Capitalisation In(Cr)]]&gt;25000,TRUE,FALSE)</f>
        <v>0</v>
      </c>
    </row>
    <row r="368" spans="2:27" ht="14" customHeight="1">
      <c r="B368" s="37" t="s">
        <v>3186</v>
      </c>
      <c r="C368" s="38" t="str">
        <f>_xlfn.XLOOKUP(B368,stock_analysis[Stock],stock_analysis[Company_Name])</f>
        <v>Shemaroo Entertainment Limited</v>
      </c>
      <c r="D368" s="37" t="str">
        <f>_xlfn.XLOOKUP(B368,stock_analysis[Stock],stock_analysis[Sector])</f>
        <v>Communication Services</v>
      </c>
      <c r="E368" s="37" t="str">
        <f>_xlfn.XLOOKUP($B368,stock_analysis[Stock],stock_analysis[Industry])</f>
        <v>Entertainment</v>
      </c>
      <c r="F368" s="2">
        <f>_xlfn.XLOOKUP($B368,stock_analysis[Stock],stock_analysis[Market_Cap_Cr])</f>
        <v>269.10494720000003</v>
      </c>
      <c r="G368" s="3">
        <f>Imputs!$C$2</f>
        <v>6.6699999999999995E-2</v>
      </c>
      <c r="H368" s="3">
        <f>Imputs!$C$3</f>
        <v>5.2299999999999999E-2</v>
      </c>
      <c r="I368" s="2">
        <f>_xlfn.XLOOKUP($B368,stock_analysis[Stock],stock_analysis[Beta_Daily])</f>
        <v>0.82458404108067662</v>
      </c>
      <c r="J368" s="2">
        <f>_xlfn.XLOOKUP($B368,stock_analysis[Stock],stock_analysis[Beta_Weekly])</f>
        <v>1.1471619968491402</v>
      </c>
      <c r="K368" s="2">
        <f>_xlfn.XLOOKUP($B368,stock_analysis[Stock],stock_analysis[Beta_Monthly])</f>
        <v>1.8889052547301488</v>
      </c>
      <c r="L368" s="3">
        <f>G368+H368*I368</f>
        <v>0.10982574534851938</v>
      </c>
      <c r="M368" s="3">
        <f>J368*H368+G368</f>
        <v>0.12669657243521004</v>
      </c>
      <c r="N368" s="3">
        <f>K368*H368+G368</f>
        <v>0.16548974482238676</v>
      </c>
      <c r="O368" s="2">
        <f>_xlfn.XLOOKUP($B368,stock_analysis[Stock],stock_analysis[Interest_Coverage_Ratio])</f>
        <v>-2.3043459414472598</v>
      </c>
      <c r="P368" s="3" cm="1">
        <f t="array" ref="P36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68" s="3" t="str" cm="1">
        <f t="array" ref="Q36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68" s="3">
        <f>Table2[[#This Row],[Default Spread]]+Table2[[#This Row],[Risk Free Rate]]</f>
        <v>0.25669999999999998</v>
      </c>
      <c r="S368" s="2">
        <f>_xlfn.XLOOKUP($B368,stock_analysis[Stock],stock_analysis[Market_Cap_Cr])</f>
        <v>269.10494720000003</v>
      </c>
      <c r="T368" s="2">
        <f>_xlfn.XLOOKUP($B368,stock_analysis[Stock],stock_analysis[Total_Debt_Cr])</f>
        <v>297.3807104</v>
      </c>
      <c r="U368" s="3">
        <f>Table2[[#This Row],[Market Value of Equity]]/(Table2[[#This Row],[Market Value of Equity]]+Table2[[#This Row],[Market Value of Debt]])</f>
        <v>0.47504282516189877</v>
      </c>
      <c r="V368" s="3">
        <f>Table2[[#This Row],[Market Value of Debt]]/(Table2[[#This Row],[Market Value of Equity]]+Table2[[#This Row],[Market Value of Debt]])</f>
        <v>0.52495717483810134</v>
      </c>
      <c r="W368" s="32">
        <f>(Table2[[#This Row],[Cost of Equity (Daily Beta)]]*Table2[[#This Row],[Weight of Equity]])+(Table2[[#This Row],[Cost of Debt]]*Table2[[#This Row],[Weight of Debt]])</f>
        <v>0.18692843912681253</v>
      </c>
      <c r="X368" s="33">
        <f>(Table2[[#This Row],[Cost of Equity (Weekly Beta)]]*Table2[[#This Row],[Weight of Equity]])+(Table2[[#This Row],[Cost of Debt]]*Table2[[#This Row],[Weight of Debt]])</f>
        <v>0.19494280448889195</v>
      </c>
      <c r="Y368" s="34">
        <f>(Table2[[#This Row],[Cost of Equity (Monthly Beta)]]*Table2[[#This Row],[Weight of Equity]])+(Table2[[#This Row],[Cost of Debt]]*Table2[[#This Row],[Weight of Debt]])</f>
        <v>0.21337122269668893</v>
      </c>
      <c r="Z368" t="b">
        <f>IF(Table2[[#This Row],[Sector]]="Financial Services",TRUE,FALSE)</f>
        <v>0</v>
      </c>
      <c r="AA368" t="b">
        <f>IF(Table2[[#This Row],[Market Capitalisation In(Cr)]]&gt;25000,TRUE,FALSE)</f>
        <v>0</v>
      </c>
    </row>
    <row r="369" spans="2:27" ht="14" customHeight="1">
      <c r="B369" s="37" t="s">
        <v>3260</v>
      </c>
      <c r="C369" s="38" t="str">
        <f>_xlfn.XLOOKUP(B369,stock_analysis[Stock],stock_analysis[Company_Name])</f>
        <v>Siti Networks Limited</v>
      </c>
      <c r="D369" s="37" t="str">
        <f>_xlfn.XLOOKUP(B369,stock_analysis[Stock],stock_analysis[Sector])</f>
        <v>Communication Services</v>
      </c>
      <c r="E369" s="37" t="str">
        <f>_xlfn.XLOOKUP($B369,stock_analysis[Stock],stock_analysis[Industry])</f>
        <v>Entertainment</v>
      </c>
      <c r="F369" s="2">
        <f>_xlfn.XLOOKUP($B369,stock_analysis[Stock],stock_analysis[Market_Cap_Cr])</f>
        <v>32.512441600000002</v>
      </c>
      <c r="G369" s="3">
        <f>Imputs!$C$2</f>
        <v>6.6699999999999995E-2</v>
      </c>
      <c r="H369" s="3">
        <f>Imputs!$C$3</f>
        <v>5.2299999999999999E-2</v>
      </c>
      <c r="I369" s="2">
        <f>_xlfn.XLOOKUP($B369,stock_analysis[Stock],stock_analysis[Beta_Daily])</f>
        <v>-2.1188398048638601E-2</v>
      </c>
      <c r="J369" s="2">
        <f>_xlfn.XLOOKUP($B369,stock_analysis[Stock],stock_analysis[Beta_Weekly])</f>
        <v>0.63921842494510162</v>
      </c>
      <c r="K369" s="2">
        <f>_xlfn.XLOOKUP($B369,stock_analysis[Stock],stock_analysis[Beta_Monthly])</f>
        <v>0.53469900641441903</v>
      </c>
      <c r="L369" s="3">
        <f>G369+H369*I369</f>
        <v>6.5591846782056193E-2</v>
      </c>
      <c r="M369" s="3">
        <f>J369*H369+G369</f>
        <v>0.10013112362462881</v>
      </c>
      <c r="N369" s="3">
        <f>K369*H369+G369</f>
        <v>9.4664758035474111E-2</v>
      </c>
      <c r="O369" s="2">
        <f>_xlfn.XLOOKUP($B369,stock_analysis[Stock],stock_analysis[Interest_Coverage_Ratio])</f>
        <v>-1.1271282280070136</v>
      </c>
      <c r="P369" s="3" cm="1">
        <f t="array" ref="P36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69" s="3" t="str" cm="1">
        <f t="array" ref="Q36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69" s="3">
        <f>Table2[[#This Row],[Default Spread]]+Table2[[#This Row],[Risk Free Rate]]</f>
        <v>0.25669999999999998</v>
      </c>
      <c r="S369" s="2">
        <f>_xlfn.XLOOKUP($B369,stock_analysis[Stock],stock_analysis[Market_Cap_Cr])</f>
        <v>32.512441600000002</v>
      </c>
      <c r="T369" s="2">
        <f>_xlfn.XLOOKUP($B369,stock_analysis[Stock],stock_analysis[Total_Debt_Cr])</f>
        <v>771.75900160000003</v>
      </c>
      <c r="U369" s="3">
        <f>Table2[[#This Row],[Market Value of Equity]]/(Table2[[#This Row],[Market Value of Equity]]+Table2[[#This Row],[Market Value of Debt]])</f>
        <v>4.0424712172598E-2</v>
      </c>
      <c r="V369" s="3">
        <f>Table2[[#This Row],[Market Value of Debt]]/(Table2[[#This Row],[Market Value of Equity]]+Table2[[#This Row],[Market Value of Debt]])</f>
        <v>0.95957528782740198</v>
      </c>
      <c r="W369" s="32">
        <f>(Table2[[#This Row],[Cost of Equity (Daily Beta)]]*Table2[[#This Row],[Weight of Equity]])+(Table2[[#This Row],[Cost of Debt]]*Table2[[#This Row],[Weight of Debt]])</f>
        <v>0.24897450791232784</v>
      </c>
      <c r="X369" s="33">
        <f>(Table2[[#This Row],[Cost of Equity (Weekly Beta)]]*Table2[[#This Row],[Weight of Equity]])+(Table2[[#This Row],[Cost of Debt]]*Table2[[#This Row],[Weight of Debt]])</f>
        <v>0.25037074823733851</v>
      </c>
      <c r="Y369" s="34">
        <f>(Table2[[#This Row],[Cost of Equity (Monthly Beta)]]*Table2[[#This Row],[Weight of Equity]])+(Table2[[#This Row],[Cost of Debt]]*Table2[[#This Row],[Weight of Debt]])</f>
        <v>0.25014977198176674</v>
      </c>
      <c r="Z369" t="b">
        <f>IF(Table2[[#This Row],[Sector]]="Financial Services",TRUE,FALSE)</f>
        <v>0</v>
      </c>
      <c r="AA369" t="b">
        <f>IF(Table2[[#This Row],[Market Capitalisation In(Cr)]]&gt;25000,TRUE,FALSE)</f>
        <v>0</v>
      </c>
    </row>
    <row r="370" spans="2:27" ht="14" customHeight="1">
      <c r="B370" s="37" t="s">
        <v>2210</v>
      </c>
      <c r="C370" s="38" t="str">
        <f>_xlfn.XLOOKUP(B370,stock_analysis[Stock],stock_analysis[Company_Name])</f>
        <v>Matrimony.Com Limited</v>
      </c>
      <c r="D370" s="37" t="str">
        <f>_xlfn.XLOOKUP(B370,stock_analysis[Stock],stock_analysis[Sector])</f>
        <v>Communication Services</v>
      </c>
      <c r="E370" s="37" t="str">
        <f>_xlfn.XLOOKUP($B370,stock_analysis[Stock],stock_analysis[Industry])</f>
        <v>Internet Content &amp; Information</v>
      </c>
      <c r="F370" s="2">
        <f>_xlfn.XLOOKUP($B370,stock_analysis[Stock],stock_analysis[Market_Cap_Cr])</f>
        <v>836.21662719999995</v>
      </c>
      <c r="G370" s="3">
        <f>Imputs!$C$2</f>
        <v>6.6699999999999995E-2</v>
      </c>
      <c r="H370" s="3">
        <f>Imputs!$C$3</f>
        <v>5.2299999999999999E-2</v>
      </c>
      <c r="I370" s="2">
        <f>_xlfn.XLOOKUP($B370,stock_analysis[Stock],stock_analysis[Beta_Daily])</f>
        <v>0.234973092204318</v>
      </c>
      <c r="J370" s="2">
        <f>_xlfn.XLOOKUP($B370,stock_analysis[Stock],stock_analysis[Beta_Weekly])</f>
        <v>0.69318966092400003</v>
      </c>
      <c r="K370" s="2">
        <f>_xlfn.XLOOKUP($B370,stock_analysis[Stock],stock_analysis[Beta_Monthly])</f>
        <v>0.1779742701328681</v>
      </c>
      <c r="L370" s="3">
        <f>G370+H370*I370</f>
        <v>7.8989092722285825E-2</v>
      </c>
      <c r="M370" s="3">
        <f>J370*H370+G370</f>
        <v>0.10295381926632519</v>
      </c>
      <c r="N370" s="3">
        <f>K370*H370+G370</f>
        <v>7.6008054327948993E-2</v>
      </c>
      <c r="O370" s="2">
        <f>_xlfn.XLOOKUP($B370,stock_analysis[Stock],stock_analysis[Interest_Coverage_Ratio])</f>
        <v>13.302127659574468</v>
      </c>
      <c r="P370" s="3" cm="1">
        <f t="array" ref="P37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70" s="3" t="str" cm="1">
        <f t="array" ref="Q37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70" s="3">
        <f>Table2[[#This Row],[Default Spread]]+Table2[[#This Row],[Risk Free Rate]]</f>
        <v>7.0699999999999999E-2</v>
      </c>
      <c r="S370" s="2">
        <f>_xlfn.XLOOKUP($B370,stock_analysis[Stock],stock_analysis[Market_Cap_Cr])</f>
        <v>836.21662719999995</v>
      </c>
      <c r="T370" s="2">
        <f>_xlfn.XLOOKUP($B370,stock_analysis[Stock],stock_analysis[Total_Debt_Cr])</f>
        <v>55.18</v>
      </c>
      <c r="U370" s="3">
        <f>Table2[[#This Row],[Market Value of Equity]]/(Table2[[#This Row],[Market Value of Equity]]+Table2[[#This Row],[Market Value of Debt]])</f>
        <v>0.93809714069333205</v>
      </c>
      <c r="V370" s="3">
        <f>Table2[[#This Row],[Market Value of Debt]]/(Table2[[#This Row],[Market Value of Equity]]+Table2[[#This Row],[Market Value of Debt]])</f>
        <v>6.1902859306668022E-2</v>
      </c>
      <c r="W370" s="32">
        <f>(Table2[[#This Row],[Cost of Equity (Daily Beta)]]*Table2[[#This Row],[Weight of Equity]])+(Table2[[#This Row],[Cost of Debt]]*Table2[[#This Row],[Weight of Debt]])</f>
        <v>7.8475974181718255E-2</v>
      </c>
      <c r="X370" s="33">
        <f>(Table2[[#This Row],[Cost of Equity (Weekly Beta)]]*Table2[[#This Row],[Weight of Equity]])+(Table2[[#This Row],[Cost of Debt]]*Table2[[#This Row],[Weight of Debt]])</f>
        <v>0.10095721563017918</v>
      </c>
      <c r="Y370" s="34">
        <f>(Table2[[#This Row],[Cost of Equity (Monthly Beta)]]*Table2[[#This Row],[Weight of Equity]])+(Table2[[#This Row],[Cost of Debt]]*Table2[[#This Row],[Weight of Debt]])</f>
        <v>7.5679470587693823E-2</v>
      </c>
      <c r="Z370" t="b">
        <f>IF(Table2[[#This Row],[Sector]]="Financial Services",TRUE,FALSE)</f>
        <v>0</v>
      </c>
      <c r="AA370" t="b">
        <f>IF(Table2[[#This Row],[Market Capitalisation In(Cr)]]&gt;25000,TRUE,FALSE)</f>
        <v>0</v>
      </c>
    </row>
    <row r="371" spans="2:27" ht="14" customHeight="1">
      <c r="B371" s="37" t="s">
        <v>934</v>
      </c>
      <c r="C371" s="38" t="str">
        <f>_xlfn.XLOOKUP(B371,stock_analysis[Stock],stock_analysis[Company_Name])</f>
        <v>Digicontent Limited</v>
      </c>
      <c r="D371" s="37" t="str">
        <f>_xlfn.XLOOKUP(B371,stock_analysis[Stock],stock_analysis[Sector])</f>
        <v>Communication Services</v>
      </c>
      <c r="E371" s="37" t="str">
        <f>_xlfn.XLOOKUP($B371,stock_analysis[Stock],stock_analysis[Industry])</f>
        <v>Internet Content &amp; Information</v>
      </c>
      <c r="F371" s="2">
        <f>_xlfn.XLOOKUP($B371,stock_analysis[Stock],stock_analysis[Market_Cap_Cr])</f>
        <v>156.02228479999999</v>
      </c>
      <c r="G371" s="3">
        <f>Imputs!$C$2</f>
        <v>6.6699999999999995E-2</v>
      </c>
      <c r="H371" s="3">
        <f>Imputs!$C$3</f>
        <v>5.2299999999999999E-2</v>
      </c>
      <c r="I371" s="2">
        <f>_xlfn.XLOOKUP($B371,stock_analysis[Stock],stock_analysis[Beta_Daily])</f>
        <v>0.91009625478762601</v>
      </c>
      <c r="J371" s="2">
        <f>_xlfn.XLOOKUP($B371,stock_analysis[Stock],stock_analysis[Beta_Weekly])</f>
        <v>0.61140965267882796</v>
      </c>
      <c r="K371" s="2">
        <f>_xlfn.XLOOKUP($B371,stock_analysis[Stock],stock_analysis[Beta_Monthly])</f>
        <v>-0.41121575344848599</v>
      </c>
      <c r="L371" s="3">
        <f>G371+H371*I371</f>
        <v>0.11429803412539283</v>
      </c>
      <c r="M371" s="3">
        <f>J371*H371+G371</f>
        <v>9.8676724835102703E-2</v>
      </c>
      <c r="N371" s="3">
        <f>K371*H371+G371</f>
        <v>4.5193416094644182E-2</v>
      </c>
      <c r="O371" s="2">
        <f>_xlfn.XLOOKUP($B371,stock_analysis[Stock],stock_analysis[Interest_Coverage_Ratio])</f>
        <v>3.2356459330143541</v>
      </c>
      <c r="P371" s="3" cm="1">
        <f t="array" ref="P37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371" s="3" t="str" cm="1">
        <f t="array" ref="Q37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371" s="3">
        <f>Table2[[#This Row],[Default Spread]]+Table2[[#This Row],[Risk Free Rate]]</f>
        <v>8.5099999999999995E-2</v>
      </c>
      <c r="S371" s="2">
        <f>_xlfn.XLOOKUP($B371,stock_analysis[Stock],stock_analysis[Market_Cap_Cr])</f>
        <v>156.02228479999999</v>
      </c>
      <c r="T371" s="2">
        <f>_xlfn.XLOOKUP($B371,stock_analysis[Stock],stock_analysis[Total_Debt_Cr])</f>
        <v>105.72</v>
      </c>
      <c r="U371" s="3">
        <f>Table2[[#This Row],[Market Value of Equity]]/(Table2[[#This Row],[Market Value of Equity]]+Table2[[#This Row],[Market Value of Debt]])</f>
        <v>0.5960912464687097</v>
      </c>
      <c r="V371" s="3">
        <f>Table2[[#This Row],[Market Value of Debt]]/(Table2[[#This Row],[Market Value of Equity]]+Table2[[#This Row],[Market Value of Debt]])</f>
        <v>0.40390875353129035</v>
      </c>
      <c r="W371" s="32">
        <f>(Table2[[#This Row],[Cost of Equity (Daily Beta)]]*Table2[[#This Row],[Weight of Equity]])+(Table2[[#This Row],[Cost of Debt]]*Table2[[#This Row],[Weight of Debt]])</f>
        <v>0.10250469255624134</v>
      </c>
      <c r="X371" s="33">
        <f>(Table2[[#This Row],[Cost of Equity (Weekly Beta)]]*Table2[[#This Row],[Weight of Equity]])+(Table2[[#This Row],[Cost of Debt]]*Table2[[#This Row],[Weight of Debt]])</f>
        <v>9.3192966829919066E-2</v>
      </c>
      <c r="Y371" s="34">
        <f>(Table2[[#This Row],[Cost of Equity (Monthly Beta)]]*Table2[[#This Row],[Weight of Equity]])+(Table2[[#This Row],[Cost of Debt]]*Table2[[#This Row],[Weight of Debt]])</f>
        <v>6.1312034657548302E-2</v>
      </c>
      <c r="Z371" t="b">
        <f>IF(Table2[[#This Row],[Sector]]="Financial Services",TRUE,FALSE)</f>
        <v>0</v>
      </c>
      <c r="AA371" t="b">
        <f>IF(Table2[[#This Row],[Market Capitalisation In(Cr)]]&gt;25000,TRUE,FALSE)</f>
        <v>0</v>
      </c>
    </row>
    <row r="372" spans="2:27" ht="14" customHeight="1">
      <c r="B372" s="37" t="s">
        <v>1629</v>
      </c>
      <c r="C372" s="38" t="str">
        <f>_xlfn.XLOOKUP(B372,stock_analysis[Stock],stock_analysis[Company_Name])</f>
        <v>Indiamart Intermesh Limited</v>
      </c>
      <c r="D372" s="37" t="str">
        <f>_xlfn.XLOOKUP(B372,stock_analysis[Stock],stock_analysis[Sector])</f>
        <v>Communication Services</v>
      </c>
      <c r="E372" s="37" t="str">
        <f>_xlfn.XLOOKUP($B372,stock_analysis[Stock],stock_analysis[Industry])</f>
        <v>Internet Content &amp; Information</v>
      </c>
      <c r="F372" s="2">
        <f>_xlfn.XLOOKUP($B372,stock_analysis[Stock],stock_analysis[Market_Cap_Cr])</f>
        <v>12389.3915648</v>
      </c>
      <c r="G372" s="3">
        <f>Imputs!$C$2</f>
        <v>6.6699999999999995E-2</v>
      </c>
      <c r="H372" s="3">
        <f>Imputs!$C$3</f>
        <v>5.2299999999999999E-2</v>
      </c>
      <c r="I372" s="2">
        <f>_xlfn.XLOOKUP($B372,stock_analysis[Stock],stock_analysis[Beta_Daily])</f>
        <v>0.79429726428177161</v>
      </c>
      <c r="J372" s="2">
        <f>_xlfn.XLOOKUP($B372,stock_analysis[Stock],stock_analysis[Beta_Weekly])</f>
        <v>1.1084991767765398</v>
      </c>
      <c r="K372" s="2">
        <f>_xlfn.XLOOKUP($B372,stock_analysis[Stock],stock_analysis[Beta_Monthly])</f>
        <v>0.90735491226603582</v>
      </c>
      <c r="L372" s="3">
        <f>G372+H372*I372</f>
        <v>0.10824174692193665</v>
      </c>
      <c r="M372" s="3">
        <f>J372*H372+G372</f>
        <v>0.12467450694541302</v>
      </c>
      <c r="N372" s="3">
        <f>K372*H372+G372</f>
        <v>0.11415466191151366</v>
      </c>
      <c r="O372" s="2">
        <f>_xlfn.XLOOKUP($B372,stock_analysis[Stock],stock_analysis[Interest_Coverage_Ratio])</f>
        <v>96.30232244126384</v>
      </c>
      <c r="P372" s="3" cm="1">
        <f t="array" ref="P37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72" s="3" t="str" cm="1">
        <f t="array" ref="Q37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72" s="3">
        <f>Table2[[#This Row],[Default Spread]]+Table2[[#This Row],[Risk Free Rate]]</f>
        <v>7.0699999999999999E-2</v>
      </c>
      <c r="S372" s="2">
        <f>_xlfn.XLOOKUP($B372,stock_analysis[Stock],stock_analysis[Market_Cap_Cr])</f>
        <v>12389.3915648</v>
      </c>
      <c r="T372" s="2">
        <f>_xlfn.XLOOKUP($B372,stock_analysis[Stock],stock_analysis[Total_Debt_Cr])</f>
        <v>25.673999999999999</v>
      </c>
      <c r="U372" s="3">
        <f>Table2[[#This Row],[Market Value of Equity]]/(Table2[[#This Row],[Market Value of Equity]]+Table2[[#This Row],[Market Value of Debt]])</f>
        <v>0.99793202864165342</v>
      </c>
      <c r="V372" s="3">
        <f>Table2[[#This Row],[Market Value of Debt]]/(Table2[[#This Row],[Market Value of Equity]]+Table2[[#This Row],[Market Value of Debt]])</f>
        <v>2.0679713583464745E-3</v>
      </c>
      <c r="W372" s="32">
        <f>(Table2[[#This Row],[Cost of Equity (Daily Beta)]]*Table2[[#This Row],[Weight of Equity]])+(Table2[[#This Row],[Cost of Debt]]*Table2[[#This Row],[Weight of Debt]])</f>
        <v>0.10816411166455979</v>
      </c>
      <c r="X372" s="33">
        <f>(Table2[[#This Row],[Cost of Equity (Weekly Beta)]]*Table2[[#This Row],[Weight of Equity]])+(Table2[[#This Row],[Cost of Debt]]*Table2[[#This Row],[Weight of Debt]])</f>
        <v>0.12456288921096902</v>
      </c>
      <c r="Y372" s="34">
        <f>(Table2[[#This Row],[Cost of Equity (Monthly Beta)]]*Table2[[#This Row],[Weight of Equity]])+(Table2[[#This Row],[Cost of Debt]]*Table2[[#This Row],[Weight of Debt]])</f>
        <v>0.11406479891529402</v>
      </c>
      <c r="Z372" t="b">
        <f>IF(Table2[[#This Row],[Sector]]="Financial Services",TRUE,FALSE)</f>
        <v>0</v>
      </c>
      <c r="AA372" t="b">
        <f>IF(Table2[[#This Row],[Market Capitalisation In(Cr)]]&gt;25000,TRUE,FALSE)</f>
        <v>0</v>
      </c>
    </row>
    <row r="373" spans="2:27" ht="14" customHeight="1">
      <c r="B373" s="37" t="s">
        <v>1856</v>
      </c>
      <c r="C373" s="38" t="str">
        <f>_xlfn.XLOOKUP(B373,stock_analysis[Stock],stock_analysis[Company_Name])</f>
        <v>Just Dial Limited</v>
      </c>
      <c r="D373" s="37" t="str">
        <f>_xlfn.XLOOKUP(B373,stock_analysis[Stock],stock_analysis[Sector])</f>
        <v>Communication Services</v>
      </c>
      <c r="E373" s="37" t="str">
        <f>_xlfn.XLOOKUP($B373,stock_analysis[Stock],stock_analysis[Industry])</f>
        <v>Internet Content &amp; Information</v>
      </c>
      <c r="F373" s="2">
        <f>_xlfn.XLOOKUP($B373,stock_analysis[Stock],stock_analysis[Market_Cap_Cr])</f>
        <v>4512.5521408000004</v>
      </c>
      <c r="G373" s="3">
        <f>Imputs!$C$2</f>
        <v>6.6699999999999995E-2</v>
      </c>
      <c r="H373" s="3">
        <f>Imputs!$C$3</f>
        <v>5.2299999999999999E-2</v>
      </c>
      <c r="I373" s="2">
        <f>_xlfn.XLOOKUP($B373,stock_analysis[Stock],stock_analysis[Beta_Daily])</f>
        <v>1.2086565765071418</v>
      </c>
      <c r="J373" s="2">
        <f>_xlfn.XLOOKUP($B373,stock_analysis[Stock],stock_analysis[Beta_Weekly])</f>
        <v>1.0907787638469404</v>
      </c>
      <c r="K373" s="2">
        <f>_xlfn.XLOOKUP($B373,stock_analysis[Stock],stock_analysis[Beta_Monthly])</f>
        <v>1.2266799761751097</v>
      </c>
      <c r="L373" s="3">
        <f>G373+H373*I373</f>
        <v>0.12991273895132349</v>
      </c>
      <c r="M373" s="3">
        <f>J373*H373+G373</f>
        <v>0.12374772934919498</v>
      </c>
      <c r="N373" s="3">
        <f>K373*H373+G373</f>
        <v>0.13085536275395823</v>
      </c>
      <c r="O373" s="2">
        <f>_xlfn.XLOOKUP($B373,stock_analysis[Stock],stock_analysis[Interest_Coverage_Ratio])</f>
        <v>64.192197906755467</v>
      </c>
      <c r="P373" s="3" cm="1">
        <f t="array" ref="P37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73" s="3" t="str" cm="1">
        <f t="array" ref="Q37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73" s="3">
        <f>Table2[[#This Row],[Default Spread]]+Table2[[#This Row],[Risk Free Rate]]</f>
        <v>7.0699999999999999E-2</v>
      </c>
      <c r="S373" s="2">
        <f>_xlfn.XLOOKUP($B373,stock_analysis[Stock],stock_analysis[Market_Cap_Cr])</f>
        <v>4512.5521408000004</v>
      </c>
      <c r="T373" s="2">
        <f>_xlfn.XLOOKUP($B373,stock_analysis[Stock],stock_analysis[Total_Debt_Cr])</f>
        <v>95.02</v>
      </c>
      <c r="U373" s="3">
        <f>Table2[[#This Row],[Market Value of Equity]]/(Table2[[#This Row],[Market Value of Equity]]+Table2[[#This Row],[Market Value of Debt]])</f>
        <v>0.97937742544308759</v>
      </c>
      <c r="V373" s="3">
        <f>Table2[[#This Row],[Market Value of Debt]]/(Table2[[#This Row],[Market Value of Equity]]+Table2[[#This Row],[Market Value of Debt]])</f>
        <v>2.0622574556912292E-2</v>
      </c>
      <c r="W373" s="32">
        <f>(Table2[[#This Row],[Cost of Equity (Daily Beta)]]*Table2[[#This Row],[Weight of Equity]])+(Table2[[#This Row],[Cost of Debt]]*Table2[[#This Row],[Weight of Debt]])</f>
        <v>0.12869161982758084</v>
      </c>
      <c r="X373" s="33">
        <f>(Table2[[#This Row],[Cost of Equity (Weekly Beta)]]*Table2[[#This Row],[Weight of Equity]])+(Table2[[#This Row],[Cost of Debt]]*Table2[[#This Row],[Weight of Debt]])</f>
        <v>0.12265374859561629</v>
      </c>
      <c r="Y373" s="34">
        <f>(Table2[[#This Row],[Cost of Equity (Monthly Beta)]]*Table2[[#This Row],[Weight of Equity]])+(Table2[[#This Row],[Cost of Debt]]*Table2[[#This Row],[Weight of Debt]])</f>
        <v>0.12961480430056663</v>
      </c>
      <c r="Z373" t="b">
        <f>IF(Table2[[#This Row],[Sector]]="Financial Services",TRUE,FALSE)</f>
        <v>0</v>
      </c>
      <c r="AA373" t="b">
        <f>IF(Table2[[#This Row],[Market Capitalisation In(Cr)]]&gt;25000,TRUE,FALSE)</f>
        <v>0</v>
      </c>
    </row>
    <row r="374" spans="2:27" ht="14" customHeight="1">
      <c r="B374" s="37" t="s">
        <v>2398</v>
      </c>
      <c r="C374" s="38" t="str">
        <f>_xlfn.XLOOKUP(B374,stock_analysis[Stock],stock_analysis[Company_Name])</f>
        <v>Info Edge (India) Limited</v>
      </c>
      <c r="D374" s="37" t="str">
        <f>_xlfn.XLOOKUP(B374,stock_analysis[Stock],stock_analysis[Sector])</f>
        <v>Communication Services</v>
      </c>
      <c r="E374" s="37" t="str">
        <f>_xlfn.XLOOKUP($B374,stock_analysis[Stock],stock_analysis[Industry])</f>
        <v>Internet Content &amp; Information</v>
      </c>
      <c r="F374" s="2">
        <f>_xlfn.XLOOKUP($B374,stock_analysis[Stock],stock_analysis[Market_Cap_Cr])</f>
        <v>65248.611532800001</v>
      </c>
      <c r="G374" s="3">
        <f>Imputs!$C$2</f>
        <v>6.6699999999999995E-2</v>
      </c>
      <c r="H374" s="3">
        <f>Imputs!$C$3</f>
        <v>5.2299999999999999E-2</v>
      </c>
      <c r="I374" s="2">
        <f>_xlfn.XLOOKUP($B374,stock_analysis[Stock],stock_analysis[Beta_Daily])</f>
        <v>1.3591520528031651</v>
      </c>
      <c r="J374" s="2">
        <f>_xlfn.XLOOKUP($B374,stock_analysis[Stock],stock_analysis[Beta_Weekly])</f>
        <v>1.3626411907608855</v>
      </c>
      <c r="K374" s="2">
        <f>_xlfn.XLOOKUP($B374,stock_analysis[Stock],stock_analysis[Beta_Monthly])</f>
        <v>1.4146443368219177</v>
      </c>
      <c r="L374" s="3">
        <f>G374+H374*I374</f>
        <v>0.13778365236160553</v>
      </c>
      <c r="M374" s="3">
        <f>J374*H374+G374</f>
        <v>0.13796613427679433</v>
      </c>
      <c r="N374" s="3">
        <f>K374*H374+G374</f>
        <v>0.1406858988157863</v>
      </c>
      <c r="O374" s="2">
        <f>_xlfn.XLOOKUP($B374,stock_analysis[Stock],stock_analysis[Interest_Coverage_Ratio])</f>
        <v>81.250041267745132</v>
      </c>
      <c r="P374" s="3" cm="1">
        <f t="array" ref="P37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74" s="3" t="str" cm="1">
        <f t="array" ref="Q37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74" s="3">
        <f>Table2[[#This Row],[Default Spread]]+Table2[[#This Row],[Risk Free Rate]]</f>
        <v>7.0699999999999999E-2</v>
      </c>
      <c r="S374" s="2">
        <f>_xlfn.XLOOKUP($B374,stock_analysis[Stock],stock_analysis[Market_Cap_Cr])</f>
        <v>65248.611532800001</v>
      </c>
      <c r="T374" s="2">
        <f>_xlfn.XLOOKUP($B374,stock_analysis[Stock],stock_analysis[Total_Debt_Cr])</f>
        <v>275.62501120000002</v>
      </c>
      <c r="U374" s="3">
        <f>Table2[[#This Row],[Market Value of Equity]]/(Table2[[#This Row],[Market Value of Equity]]+Table2[[#This Row],[Market Value of Debt]])</f>
        <v>0.99579354105080009</v>
      </c>
      <c r="V374" s="3">
        <f>Table2[[#This Row],[Market Value of Debt]]/(Table2[[#This Row],[Market Value of Equity]]+Table2[[#This Row],[Market Value of Debt]])</f>
        <v>4.2064589491999016E-3</v>
      </c>
      <c r="W374" s="32">
        <f>(Table2[[#This Row],[Cost of Equity (Daily Beta)]]*Table2[[#This Row],[Weight of Equity]])+(Table2[[#This Row],[Cost of Debt]]*Table2[[#This Row],[Weight of Debt]])</f>
        <v>0.13750146773178404</v>
      </c>
      <c r="X374" s="33">
        <f>(Table2[[#This Row],[Cost of Equity (Weekly Beta)]]*Table2[[#This Row],[Weight of Equity]])+(Table2[[#This Row],[Cost of Debt]]*Table2[[#This Row],[Weight of Debt]])</f>
        <v>0.13768318204428762</v>
      </c>
      <c r="Y374" s="34">
        <f>(Table2[[#This Row],[Cost of Equity (Monthly Beta)]]*Table2[[#This Row],[Weight of Equity]])+(Table2[[#This Row],[Cost of Debt]]*Table2[[#This Row],[Weight of Debt]])</f>
        <v>0.14039150600539482</v>
      </c>
      <c r="Z374" t="b">
        <f>IF(Table2[[#This Row],[Sector]]="Financial Services",TRUE,FALSE)</f>
        <v>0</v>
      </c>
      <c r="AA374" t="b">
        <f>IF(Table2[[#This Row],[Market Capitalisation In(Cr)]]&gt;25000,TRUE,FALSE)</f>
        <v>1</v>
      </c>
    </row>
    <row r="375" spans="2:27" ht="14" customHeight="1">
      <c r="B375" s="37" t="s">
        <v>982</v>
      </c>
      <c r="C375" s="38" t="str">
        <f>_xlfn.XLOOKUP(B375,stock_analysis[Stock],stock_analysis[Company_Name])</f>
        <v>Diligent Media Corporation Limited</v>
      </c>
      <c r="D375" s="37" t="str">
        <f>_xlfn.XLOOKUP(B375,stock_analysis[Stock],stock_analysis[Sector])</f>
        <v>Communication Services</v>
      </c>
      <c r="E375" s="37" t="str">
        <f>_xlfn.XLOOKUP($B375,stock_analysis[Stock],stock_analysis[Industry])</f>
        <v>Publishing</v>
      </c>
      <c r="F375" s="2">
        <f>_xlfn.XLOOKUP($B375,stock_analysis[Stock],stock_analysis[Market_Cap_Cr])</f>
        <v>39.314476800000001</v>
      </c>
      <c r="G375" s="3">
        <f>Imputs!$C$2</f>
        <v>6.6699999999999995E-2</v>
      </c>
      <c r="H375" s="3">
        <f>Imputs!$C$3</f>
        <v>5.2299999999999999E-2</v>
      </c>
      <c r="I375" s="2">
        <f>_xlfn.XLOOKUP($B375,stock_analysis[Stock],stock_analysis[Beta_Daily])</f>
        <v>0.9268899132690942</v>
      </c>
      <c r="J375" s="2">
        <f>_xlfn.XLOOKUP($B375,stock_analysis[Stock],stock_analysis[Beta_Weekly])</f>
        <v>1.3556209844001921</v>
      </c>
      <c r="K375" s="2">
        <f>_xlfn.XLOOKUP($B375,stock_analysis[Stock],stock_analysis[Beta_Monthly])</f>
        <v>0.52832576680583487</v>
      </c>
      <c r="L375" s="3">
        <f>G375+H375*I375</f>
        <v>0.11517634246397362</v>
      </c>
      <c r="M375" s="3">
        <f>J375*H375+G375</f>
        <v>0.13759897748413003</v>
      </c>
      <c r="N375" s="3">
        <f>K375*H375+G375</f>
        <v>9.4331437603945162E-2</v>
      </c>
      <c r="O375" s="2">
        <f>_xlfn.XLOOKUP($B375,stock_analysis[Stock],stock_analysis[Interest_Coverage_Ratio])</f>
        <v>16.880480824270176</v>
      </c>
      <c r="P375" s="3" cm="1">
        <f t="array" ref="P37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75" s="3" t="str" cm="1">
        <f t="array" ref="Q37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75" s="3">
        <f>Table2[[#This Row],[Default Spread]]+Table2[[#This Row],[Risk Free Rate]]</f>
        <v>7.0699999999999999E-2</v>
      </c>
      <c r="S375" s="2">
        <f>_xlfn.XLOOKUP($B375,stock_analysis[Stock],stock_analysis[Market_Cap_Cr])</f>
        <v>39.314476800000001</v>
      </c>
      <c r="T375" s="2">
        <f>_xlfn.XLOOKUP($B375,stock_analysis[Stock],stock_analysis[Total_Debt_Cr])</f>
        <v>436.26557439999999</v>
      </c>
      <c r="U375" s="3">
        <f>Table2[[#This Row],[Market Value of Equity]]/(Table2[[#This Row],[Market Value of Equity]]+Table2[[#This Row],[Market Value of Debt]])</f>
        <v>8.2666370678922199E-2</v>
      </c>
      <c r="V375" s="3">
        <f>Table2[[#This Row],[Market Value of Debt]]/(Table2[[#This Row],[Market Value of Equity]]+Table2[[#This Row],[Market Value of Debt]])</f>
        <v>0.91733362932107776</v>
      </c>
      <c r="W375" s="32">
        <f>(Table2[[#This Row],[Cost of Equity (Daily Beta)]]*Table2[[#This Row],[Weight of Equity]])+(Table2[[#This Row],[Cost of Debt]]*Table2[[#This Row],[Weight of Debt]])</f>
        <v>7.4376697812569531E-2</v>
      </c>
      <c r="X375" s="33">
        <f>(Table2[[#This Row],[Cost of Equity (Weekly Beta)]]*Table2[[#This Row],[Weight of Equity]])+(Table2[[#This Row],[Cost of Debt]]*Table2[[#This Row],[Weight of Debt]])</f>
        <v>7.6230295670743964E-2</v>
      </c>
      <c r="Y375" s="34">
        <f>(Table2[[#This Row],[Cost of Equity (Monthly Beta)]]*Table2[[#This Row],[Weight of Equity]])+(Table2[[#This Row],[Cost of Debt]]*Table2[[#This Row],[Weight of Debt]])</f>
        <v>7.2653525180643552E-2</v>
      </c>
      <c r="Z375" t="b">
        <f>IF(Table2[[#This Row],[Sector]]="Financial Services",TRUE,FALSE)</f>
        <v>0</v>
      </c>
      <c r="AA375" t="b">
        <f>IF(Table2[[#This Row],[Market Capitalisation In(Cr)]]&gt;25000,TRUE,FALSE)</f>
        <v>0</v>
      </c>
    </row>
    <row r="376" spans="2:27" ht="14" customHeight="1">
      <c r="B376" s="37" t="s">
        <v>3116</v>
      </c>
      <c r="C376" s="38" t="str">
        <f>_xlfn.XLOOKUP(B376,stock_analysis[Stock],stock_analysis[Company_Name])</f>
        <v>S Chand And Company Limited</v>
      </c>
      <c r="D376" s="37" t="str">
        <f>_xlfn.XLOOKUP(B376,stock_analysis[Stock],stock_analysis[Sector])</f>
        <v>Communication Services</v>
      </c>
      <c r="E376" s="37" t="str">
        <f>_xlfn.XLOOKUP($B376,stock_analysis[Stock],stock_analysis[Industry])</f>
        <v>Publishing</v>
      </c>
      <c r="F376" s="2">
        <f>_xlfn.XLOOKUP($B376,stock_analysis[Stock],stock_analysis[Market_Cap_Cr])</f>
        <v>527.60145920000002</v>
      </c>
      <c r="G376" s="3">
        <f>Imputs!$C$2</f>
        <v>6.6699999999999995E-2</v>
      </c>
      <c r="H376" s="3">
        <f>Imputs!$C$3</f>
        <v>5.2299999999999999E-2</v>
      </c>
      <c r="I376" s="2">
        <f>_xlfn.XLOOKUP($B376,stock_analysis[Stock],stock_analysis[Beta_Daily])</f>
        <v>0.37047580527449731</v>
      </c>
      <c r="J376" s="2">
        <f>_xlfn.XLOOKUP($B376,stock_analysis[Stock],stock_analysis[Beta_Weekly])</f>
        <v>1.013805638720219</v>
      </c>
      <c r="K376" s="2">
        <f>_xlfn.XLOOKUP($B376,stock_analysis[Stock],stock_analysis[Beta_Monthly])</f>
        <v>0.51590672901179435</v>
      </c>
      <c r="L376" s="3">
        <f>G376+H376*I376</f>
        <v>8.6075884615856205E-2</v>
      </c>
      <c r="M376" s="3">
        <f>J376*H376+G376</f>
        <v>0.11972203490506744</v>
      </c>
      <c r="N376" s="3">
        <f>K376*H376+G376</f>
        <v>9.3681921927316836E-2</v>
      </c>
      <c r="O376" s="2">
        <f>_xlfn.XLOOKUP($B376,stock_analysis[Stock],stock_analysis[Interest_Coverage_Ratio])</f>
        <v>8.7661033963526851</v>
      </c>
      <c r="P376" s="3" cm="1">
        <f t="array" ref="P37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376" s="3" t="str" cm="1">
        <f t="array" ref="Q37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376" s="3">
        <f>Table2[[#This Row],[Default Spread]]+Table2[[#This Row],[Risk Free Rate]]</f>
        <v>7.3700000000000002E-2</v>
      </c>
      <c r="S376" s="2">
        <f>_xlfn.XLOOKUP($B376,stock_analysis[Stock],stock_analysis[Market_Cap_Cr])</f>
        <v>527.60145920000002</v>
      </c>
      <c r="T376" s="2">
        <f>_xlfn.XLOOKUP($B376,stock_analysis[Stock],stock_analysis[Total_Debt_Cr])</f>
        <v>137.83700479999999</v>
      </c>
      <c r="U376" s="3">
        <f>Table2[[#This Row],[Market Value of Equity]]/(Table2[[#This Row],[Market Value of Equity]]+Table2[[#This Row],[Market Value of Debt]])</f>
        <v>0.79286288326128374</v>
      </c>
      <c r="V376" s="3">
        <f>Table2[[#This Row],[Market Value of Debt]]/(Table2[[#This Row],[Market Value of Equity]]+Table2[[#This Row],[Market Value of Debt]])</f>
        <v>0.20713711673871615</v>
      </c>
      <c r="W376" s="32">
        <f>(Table2[[#This Row],[Cost of Equity (Daily Beta)]]*Table2[[#This Row],[Weight of Equity]])+(Table2[[#This Row],[Cost of Debt]]*Table2[[#This Row],[Weight of Debt]])</f>
        <v>8.3512379559436703E-2</v>
      </c>
      <c r="X376" s="33">
        <f>(Table2[[#This Row],[Cost of Equity (Weekly Beta)]]*Table2[[#This Row],[Weight of Equity]])+(Table2[[#This Row],[Cost of Debt]]*Table2[[#This Row],[Weight of Debt]])</f>
        <v>0.1101891632883832</v>
      </c>
      <c r="Y376" s="34">
        <f>(Table2[[#This Row],[Cost of Equity (Monthly Beta)]]*Table2[[#This Row],[Weight of Equity]])+(Table2[[#This Row],[Cost of Debt]]*Table2[[#This Row],[Weight of Debt]])</f>
        <v>8.954292423239428E-2</v>
      </c>
      <c r="Z376" t="b">
        <f>IF(Table2[[#This Row],[Sector]]="Financial Services",TRUE,FALSE)</f>
        <v>0</v>
      </c>
      <c r="AA376" t="b">
        <f>IF(Table2[[#This Row],[Market Capitalisation In(Cr)]]&gt;25000,TRUE,FALSE)</f>
        <v>0</v>
      </c>
    </row>
    <row r="377" spans="2:27" ht="14" customHeight="1">
      <c r="B377" s="37" t="s">
        <v>1749</v>
      </c>
      <c r="C377" s="38" t="str">
        <f>_xlfn.XLOOKUP(B377,stock_analysis[Stock],stock_analysis[Company_Name])</f>
        <v>Jagran Prakashan Limited</v>
      </c>
      <c r="D377" s="37" t="str">
        <f>_xlfn.XLOOKUP(B377,stock_analysis[Stock],stock_analysis[Sector])</f>
        <v>Communication Services</v>
      </c>
      <c r="E377" s="37" t="str">
        <f>_xlfn.XLOOKUP($B377,stock_analysis[Stock],stock_analysis[Industry])</f>
        <v>Publishing</v>
      </c>
      <c r="F377" s="2">
        <f>_xlfn.XLOOKUP($B377,stock_analysis[Stock],stock_analysis[Market_Cap_Cr])</f>
        <v>1370.9304832</v>
      </c>
      <c r="G377" s="3">
        <f>Imputs!$C$2</f>
        <v>6.6699999999999995E-2</v>
      </c>
      <c r="H377" s="3">
        <f>Imputs!$C$3</f>
        <v>5.2299999999999999E-2</v>
      </c>
      <c r="I377" s="2">
        <f>_xlfn.XLOOKUP($B377,stock_analysis[Stock],stock_analysis[Beta_Daily])</f>
        <v>0.53559667842377323</v>
      </c>
      <c r="J377" s="2">
        <f>_xlfn.XLOOKUP($B377,stock_analysis[Stock],stock_analysis[Beta_Weekly])</f>
        <v>0.9374716171828078</v>
      </c>
      <c r="K377" s="2">
        <f>_xlfn.XLOOKUP($B377,stock_analysis[Stock],stock_analysis[Beta_Monthly])</f>
        <v>0.53299308034152759</v>
      </c>
      <c r="L377" s="3">
        <f>G377+H377*I377</f>
        <v>9.4711706281563335E-2</v>
      </c>
      <c r="M377" s="3">
        <f>J377*H377+G377</f>
        <v>0.11572976557866084</v>
      </c>
      <c r="N377" s="3">
        <f>K377*H377+G377</f>
        <v>9.4575538101861895E-2</v>
      </c>
      <c r="O377" s="2">
        <f>_xlfn.XLOOKUP($B377,stock_analysis[Stock],stock_analysis[Interest_Coverage_Ratio])</f>
        <v>7.5123322019678129</v>
      </c>
      <c r="P377" s="3" cm="1">
        <f t="array" ref="P37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377" s="3" t="str" cm="1">
        <f t="array" ref="Q37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377" s="3">
        <f>Table2[[#This Row],[Default Spread]]+Table2[[#This Row],[Risk Free Rate]]</f>
        <v>7.3700000000000002E-2</v>
      </c>
      <c r="S377" s="2">
        <f>_xlfn.XLOOKUP($B377,stock_analysis[Stock],stock_analysis[Market_Cap_Cr])</f>
        <v>1370.9304832</v>
      </c>
      <c r="T377" s="2">
        <f>_xlfn.XLOOKUP($B377,stock_analysis[Stock],stock_analysis[Total_Debt_Cr])</f>
        <v>197.6427008</v>
      </c>
      <c r="U377" s="3">
        <f>Table2[[#This Row],[Market Value of Equity]]/(Table2[[#This Row],[Market Value of Equity]]+Table2[[#This Row],[Market Value of Debt]])</f>
        <v>0.87399841919011156</v>
      </c>
      <c r="V377" s="3">
        <f>Table2[[#This Row],[Market Value of Debt]]/(Table2[[#This Row],[Market Value of Equity]]+Table2[[#This Row],[Market Value of Debt]])</f>
        <v>0.12600158080988844</v>
      </c>
      <c r="W377" s="32">
        <f>(Table2[[#This Row],[Cost of Equity (Daily Beta)]]*Table2[[#This Row],[Weight of Equity]])+(Table2[[#This Row],[Cost of Debt]]*Table2[[#This Row],[Weight of Debt]])</f>
        <v>9.2064198074573306E-2</v>
      </c>
      <c r="X377" s="33">
        <f>(Table2[[#This Row],[Cost of Equity (Weekly Beta)]]*Table2[[#This Row],[Weight of Equity]])+(Table2[[#This Row],[Cost of Debt]]*Table2[[#This Row],[Weight of Debt]])</f>
        <v>0.11043394867468054</v>
      </c>
      <c r="Y377" s="34">
        <f>(Table2[[#This Row],[Cost of Equity (Monthly Beta)]]*Table2[[#This Row],[Weight of Equity]])+(Table2[[#This Row],[Cost of Debt]]*Table2[[#This Row],[Weight of Debt]])</f>
        <v>9.1945187300770226E-2</v>
      </c>
      <c r="Z377" t="b">
        <f>IF(Table2[[#This Row],[Sector]]="Financial Services",TRUE,FALSE)</f>
        <v>0</v>
      </c>
      <c r="AA377" t="b">
        <f>IF(Table2[[#This Row],[Market Capitalisation In(Cr)]]&gt;25000,TRUE,FALSE)</f>
        <v>0</v>
      </c>
    </row>
    <row r="378" spans="2:27" ht="14" customHeight="1">
      <c r="B378" s="37" t="s">
        <v>874</v>
      </c>
      <c r="C378" s="38" t="str">
        <f>_xlfn.XLOOKUP(B378,stock_analysis[Stock],stock_analysis[Company_Name])</f>
        <v>D.B.Corp Limited</v>
      </c>
      <c r="D378" s="37" t="str">
        <f>_xlfn.XLOOKUP(B378,stock_analysis[Stock],stock_analysis[Sector])</f>
        <v>Communication Services</v>
      </c>
      <c r="E378" s="37" t="str">
        <f>_xlfn.XLOOKUP($B378,stock_analysis[Stock],stock_analysis[Industry])</f>
        <v>Publishing</v>
      </c>
      <c r="F378" s="2">
        <f>_xlfn.XLOOKUP($B378,stock_analysis[Stock],stock_analysis[Market_Cap_Cr])</f>
        <v>3821.6941568000002</v>
      </c>
      <c r="G378" s="3">
        <f>Imputs!$C$2</f>
        <v>6.6699999999999995E-2</v>
      </c>
      <c r="H378" s="3">
        <f>Imputs!$C$3</f>
        <v>5.2299999999999999E-2</v>
      </c>
      <c r="I378" s="2">
        <f>_xlfn.XLOOKUP($B378,stock_analysis[Stock],stock_analysis[Beta_Daily])</f>
        <v>0.64201168626904626</v>
      </c>
      <c r="J378" s="2">
        <f>_xlfn.XLOOKUP($B378,stock_analysis[Stock],stock_analysis[Beta_Weekly])</f>
        <v>1.4041951161785091</v>
      </c>
      <c r="K378" s="2">
        <f>_xlfn.XLOOKUP($B378,stock_analysis[Stock],stock_analysis[Beta_Monthly])</f>
        <v>1.1701150238255076</v>
      </c>
      <c r="L378" s="3">
        <f>G378+H378*I378</f>
        <v>0.10027721119187111</v>
      </c>
      <c r="M378" s="3">
        <f>J378*H378+G378</f>
        <v>0.14013940457613602</v>
      </c>
      <c r="N378" s="3">
        <f>K378*H378+G378</f>
        <v>0.12789701574607404</v>
      </c>
      <c r="O378" s="2">
        <f>_xlfn.XLOOKUP($B378,stock_analysis[Stock],stock_analysis[Interest_Coverage_Ratio])</f>
        <v>22.231974788126571</v>
      </c>
      <c r="P378" s="3" cm="1">
        <f t="array" ref="P37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78" s="3" t="str" cm="1">
        <f t="array" ref="Q37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78" s="3">
        <f>Table2[[#This Row],[Default Spread]]+Table2[[#This Row],[Risk Free Rate]]</f>
        <v>7.0699999999999999E-2</v>
      </c>
      <c r="S378" s="2">
        <f>_xlfn.XLOOKUP($B378,stock_analysis[Stock],stock_analysis[Market_Cap_Cr])</f>
        <v>3821.6941568000002</v>
      </c>
      <c r="T378" s="2">
        <f>_xlfn.XLOOKUP($B378,stock_analysis[Stock],stock_analysis[Total_Debt_Cr])</f>
        <v>290.59599359999999</v>
      </c>
      <c r="U378" s="3">
        <f>Table2[[#This Row],[Market Value of Equity]]/(Table2[[#This Row],[Market Value of Equity]]+Table2[[#This Row],[Market Value of Debt]])</f>
        <v>0.92933475436509905</v>
      </c>
      <c r="V378" s="3">
        <f>Table2[[#This Row],[Market Value of Debt]]/(Table2[[#This Row],[Market Value of Equity]]+Table2[[#This Row],[Market Value of Debt]])</f>
        <v>7.0665245634900994E-2</v>
      </c>
      <c r="W378" s="32">
        <f>(Table2[[#This Row],[Cost of Equity (Daily Beta)]]*Table2[[#This Row],[Weight of Equity]])+(Table2[[#This Row],[Cost of Debt]]*Table2[[#This Row],[Weight of Debt]])</f>
        <v>9.8187130297802197E-2</v>
      </c>
      <c r="X378" s="33">
        <f>(Table2[[#This Row],[Cost of Equity (Weekly Beta)]]*Table2[[#This Row],[Weight of Equity]])+(Table2[[#This Row],[Cost of Debt]]*Table2[[#This Row],[Weight of Debt]])</f>
        <v>0.1352324519950221</v>
      </c>
      <c r="Y378" s="34">
        <f>(Table2[[#This Row],[Cost of Equity (Monthly Beta)]]*Table2[[#This Row],[Weight of Equity]])+(Table2[[#This Row],[Cost of Debt]]*Table2[[#This Row],[Weight of Debt]])</f>
        <v>0.12385517457879443</v>
      </c>
      <c r="Z378" t="b">
        <f>IF(Table2[[#This Row],[Sector]]="Financial Services",TRUE,FALSE)</f>
        <v>0</v>
      </c>
      <c r="AA378" t="b">
        <f>IF(Table2[[#This Row],[Market Capitalisation In(Cr)]]&gt;25000,TRUE,FALSE)</f>
        <v>0</v>
      </c>
    </row>
    <row r="379" spans="2:27" ht="14" customHeight="1">
      <c r="B379" s="37" t="s">
        <v>1537</v>
      </c>
      <c r="C379" s="38" t="str">
        <f>_xlfn.XLOOKUP(B379,stock_analysis[Stock],stock_analysis[Company_Name])</f>
        <v>Hindustan Media Ventures Limited</v>
      </c>
      <c r="D379" s="37" t="str">
        <f>_xlfn.XLOOKUP(B379,stock_analysis[Stock],stock_analysis[Sector])</f>
        <v>Communication Services</v>
      </c>
      <c r="E379" s="37" t="str">
        <f>_xlfn.XLOOKUP($B379,stock_analysis[Stock],stock_analysis[Industry])</f>
        <v>Publishing</v>
      </c>
      <c r="F379" s="2">
        <f>_xlfn.XLOOKUP($B379,stock_analysis[Stock],stock_analysis[Market_Cap_Cr])</f>
        <v>492.54932480000002</v>
      </c>
      <c r="G379" s="3">
        <f>Imputs!$C$2</f>
        <v>6.6699999999999995E-2</v>
      </c>
      <c r="H379" s="3">
        <f>Imputs!$C$3</f>
        <v>5.2299999999999999E-2</v>
      </c>
      <c r="I379" s="2">
        <f>_xlfn.XLOOKUP($B379,stock_analysis[Stock],stock_analysis[Beta_Daily])</f>
        <v>0.86202936867428548</v>
      </c>
      <c r="J379" s="2">
        <f>_xlfn.XLOOKUP($B379,stock_analysis[Stock],stock_analysis[Beta_Weekly])</f>
        <v>0.97631374250613279</v>
      </c>
      <c r="K379" s="2">
        <f>_xlfn.XLOOKUP($B379,stock_analysis[Stock],stock_analysis[Beta_Monthly])</f>
        <v>0.89300771597066309</v>
      </c>
      <c r="L379" s="3">
        <f>G379+H379*I379</f>
        <v>0.11178413598166512</v>
      </c>
      <c r="M379" s="3">
        <f>J379*H379+G379</f>
        <v>0.11776120873307075</v>
      </c>
      <c r="N379" s="3">
        <f>K379*H379+G379</f>
        <v>0.11340430354526568</v>
      </c>
      <c r="O379" s="2">
        <f>_xlfn.XLOOKUP($B379,stock_analysis[Stock],stock_analysis[Interest_Coverage_Ratio])</f>
        <v>13.226100151745069</v>
      </c>
      <c r="P379" s="3" cm="1">
        <f t="array" ref="P37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79" s="3" t="str" cm="1">
        <f t="array" ref="Q37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79" s="3">
        <f>Table2[[#This Row],[Default Spread]]+Table2[[#This Row],[Risk Free Rate]]</f>
        <v>7.0699999999999999E-2</v>
      </c>
      <c r="S379" s="2">
        <f>_xlfn.XLOOKUP($B379,stock_analysis[Stock],stock_analysis[Market_Cap_Cr])</f>
        <v>492.54932480000002</v>
      </c>
      <c r="T379" s="2">
        <f>_xlfn.XLOOKUP($B379,stock_analysis[Stock],stock_analysis[Total_Debt_Cr])</f>
        <v>82.769996800000001</v>
      </c>
      <c r="U379" s="3">
        <f>Table2[[#This Row],[Market Value of Equity]]/(Table2[[#This Row],[Market Value of Equity]]+Table2[[#This Row],[Market Value of Debt]])</f>
        <v>0.8561320753667524</v>
      </c>
      <c r="V379" s="3">
        <f>Table2[[#This Row],[Market Value of Debt]]/(Table2[[#This Row],[Market Value of Equity]]+Table2[[#This Row],[Market Value of Debt]])</f>
        <v>0.14386792463324771</v>
      </c>
      <c r="W379" s="32">
        <f>(Table2[[#This Row],[Cost of Equity (Daily Beta)]]*Table2[[#This Row],[Weight of Equity]])+(Table2[[#This Row],[Cost of Debt]]*Table2[[#This Row],[Weight of Debt]])</f>
        <v>0.10587344660263284</v>
      </c>
      <c r="X379" s="33">
        <f>(Table2[[#This Row],[Cost of Equity (Weekly Beta)]]*Table2[[#This Row],[Weight of Equity]])+(Table2[[#This Row],[Cost of Debt]]*Table2[[#This Row],[Weight of Debt]])</f>
        <v>0.11099061030191179</v>
      </c>
      <c r="Y379" s="34">
        <f>(Table2[[#This Row],[Cost of Equity (Monthly Beta)]]*Table2[[#This Row],[Weight of Equity]])+(Table2[[#This Row],[Cost of Debt]]*Table2[[#This Row],[Weight of Debt]])</f>
        <v>0.10726052402130007</v>
      </c>
      <c r="Z379" t="b">
        <f>IF(Table2[[#This Row],[Sector]]="Financial Services",TRUE,FALSE)</f>
        <v>0</v>
      </c>
      <c r="AA379" t="b">
        <f>IF(Table2[[#This Row],[Market Capitalisation In(Cr)]]&gt;25000,TRUE,FALSE)</f>
        <v>0</v>
      </c>
    </row>
    <row r="380" spans="2:27" ht="14" customHeight="1">
      <c r="B380" s="37" t="s">
        <v>2408</v>
      </c>
      <c r="C380" s="38" t="str">
        <f>_xlfn.XLOOKUP(B380,stock_analysis[Stock],stock_analysis[Company_Name])</f>
        <v>Navneet Education Limited</v>
      </c>
      <c r="D380" s="37" t="str">
        <f>_xlfn.XLOOKUP(B380,stock_analysis[Stock],stock_analysis[Sector])</f>
        <v>Communication Services</v>
      </c>
      <c r="E380" s="37" t="str">
        <f>_xlfn.XLOOKUP($B380,stock_analysis[Stock],stock_analysis[Industry])</f>
        <v>Publishing</v>
      </c>
      <c r="F380" s="2">
        <f>_xlfn.XLOOKUP($B380,stock_analysis[Stock],stock_analysis[Market_Cap_Cr])</f>
        <v>3085.7295872</v>
      </c>
      <c r="G380" s="3">
        <f>Imputs!$C$2</f>
        <v>6.6699999999999995E-2</v>
      </c>
      <c r="H380" s="3">
        <f>Imputs!$C$3</f>
        <v>5.2299999999999999E-2</v>
      </c>
      <c r="I380" s="2">
        <f>_xlfn.XLOOKUP($B380,stock_analysis[Stock],stock_analysis[Beta_Daily])</f>
        <v>0.91857191400436522</v>
      </c>
      <c r="J380" s="2">
        <f>_xlfn.XLOOKUP($B380,stock_analysis[Stock],stock_analysis[Beta_Weekly])</f>
        <v>0.70837909995693105</v>
      </c>
      <c r="K380" s="2">
        <f>_xlfn.XLOOKUP($B380,stock_analysis[Stock],stock_analysis[Beta_Monthly])</f>
        <v>0.87998122990387462</v>
      </c>
      <c r="L380" s="3">
        <f>G380+H380*I380</f>
        <v>0.1147413111024283</v>
      </c>
      <c r="M380" s="3">
        <f>J380*H380+G380</f>
        <v>0.10374822692774749</v>
      </c>
      <c r="N380" s="3">
        <f>K380*H380+G380</f>
        <v>0.11272301832397263</v>
      </c>
      <c r="O380" s="2">
        <f>_xlfn.XLOOKUP($B380,stock_analysis[Stock],stock_analysis[Interest_Coverage_Ratio])</f>
        <v>50.646779303062303</v>
      </c>
      <c r="P380" s="3" cm="1">
        <f t="array" ref="P38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80" s="3" t="str" cm="1">
        <f t="array" ref="Q38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80" s="3">
        <f>Table2[[#This Row],[Default Spread]]+Table2[[#This Row],[Risk Free Rate]]</f>
        <v>7.0699999999999999E-2</v>
      </c>
      <c r="S380" s="2">
        <f>_xlfn.XLOOKUP($B380,stock_analysis[Stock],stock_analysis[Market_Cap_Cr])</f>
        <v>3085.7295872</v>
      </c>
      <c r="T380" s="2">
        <f>_xlfn.XLOOKUP($B380,stock_analysis[Stock],stock_analysis[Total_Debt_Cr])</f>
        <v>102</v>
      </c>
      <c r="U380" s="3">
        <f>Table2[[#This Row],[Market Value of Equity]]/(Table2[[#This Row],[Market Value of Equity]]+Table2[[#This Row],[Market Value of Debt]])</f>
        <v>0.9680023047094175</v>
      </c>
      <c r="V380" s="3">
        <f>Table2[[#This Row],[Market Value of Debt]]/(Table2[[#This Row],[Market Value of Equity]]+Table2[[#This Row],[Market Value of Debt]])</f>
        <v>3.1997695290582523E-2</v>
      </c>
      <c r="W380" s="32">
        <f>(Table2[[#This Row],[Cost of Equity (Daily Beta)]]*Table2[[#This Row],[Weight of Equity]])+(Table2[[#This Row],[Cost of Debt]]*Table2[[#This Row],[Weight of Debt]])</f>
        <v>0.11333209064957506</v>
      </c>
      <c r="X380" s="33">
        <f>(Table2[[#This Row],[Cost of Equity (Weekly Beta)]]*Table2[[#This Row],[Weight of Equity]])+(Table2[[#This Row],[Cost of Debt]]*Table2[[#This Row],[Weight of Debt]])</f>
        <v>0.10269075983261941</v>
      </c>
      <c r="Y380" s="34">
        <f>(Table2[[#This Row],[Cost of Equity (Monthly Beta)]]*Table2[[#This Row],[Weight of Equity]])+(Table2[[#This Row],[Cost of Debt]]*Table2[[#This Row],[Weight of Debt]])</f>
        <v>0.11137837858845161</v>
      </c>
      <c r="Z380" t="b">
        <f>IF(Table2[[#This Row],[Sector]]="Financial Services",TRUE,FALSE)</f>
        <v>0</v>
      </c>
      <c r="AA380" t="b">
        <f>IF(Table2[[#This Row],[Market Capitalisation In(Cr)]]&gt;25000,TRUE,FALSE)</f>
        <v>0</v>
      </c>
    </row>
    <row r="381" spans="2:27" ht="14" customHeight="1">
      <c r="B381" s="37" t="s">
        <v>3058</v>
      </c>
      <c r="C381" s="38" t="str">
        <f>_xlfn.XLOOKUP(B381,stock_analysis[Stock],stock_analysis[Company_Name])</f>
        <v>Sambhaav Media Limited</v>
      </c>
      <c r="D381" s="37" t="str">
        <f>_xlfn.XLOOKUP(B381,stock_analysis[Stock],stock_analysis[Sector])</f>
        <v>Communication Services</v>
      </c>
      <c r="E381" s="37" t="str">
        <f>_xlfn.XLOOKUP($B381,stock_analysis[Stock],stock_analysis[Industry])</f>
        <v>Publishing</v>
      </c>
      <c r="F381" s="2">
        <f>_xlfn.XLOOKUP($B381,stock_analysis[Stock],stock_analysis[Market_Cap_Cr])</f>
        <v>131.8664832</v>
      </c>
      <c r="G381" s="3">
        <f>Imputs!$C$2</f>
        <v>6.6699999999999995E-2</v>
      </c>
      <c r="H381" s="3">
        <f>Imputs!$C$3</f>
        <v>5.2299999999999999E-2</v>
      </c>
      <c r="I381" s="2">
        <f>_xlfn.XLOOKUP($B381,stock_analysis[Stock],stock_analysis[Beta_Daily])</f>
        <v>1.0286940902514563</v>
      </c>
      <c r="J381" s="2">
        <f>_xlfn.XLOOKUP($B381,stock_analysis[Stock],stock_analysis[Beta_Weekly])</f>
        <v>0.81628179343918839</v>
      </c>
      <c r="K381" s="2">
        <f>_xlfn.XLOOKUP($B381,stock_analysis[Stock],stock_analysis[Beta_Monthly])</f>
        <v>0.58974017447998461</v>
      </c>
      <c r="L381" s="3">
        <f>G381+H381*I381</f>
        <v>0.12050070092015117</v>
      </c>
      <c r="M381" s="3">
        <f>J381*H381+G381</f>
        <v>0.10939153779686955</v>
      </c>
      <c r="N381" s="3">
        <f>K381*H381+G381</f>
        <v>9.7543411125303195E-2</v>
      </c>
      <c r="O381" s="2">
        <f>_xlfn.XLOOKUP($B381,stock_analysis[Stock],stock_analysis[Interest_Coverage_Ratio])</f>
        <v>1.5568420001996208</v>
      </c>
      <c r="P381" s="3" cm="1">
        <f t="array" ref="P38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381" s="3" t="str" cm="1">
        <f t="array" ref="Q38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381" s="3">
        <f>Table2[[#This Row],[Default Spread]]+Table2[[#This Row],[Risk Free Rate]]</f>
        <v>0.1176</v>
      </c>
      <c r="S381" s="2">
        <f>_xlfn.XLOOKUP($B381,stock_analysis[Stock],stock_analysis[Market_Cap_Cr])</f>
        <v>131.8664832</v>
      </c>
      <c r="T381" s="2">
        <f>_xlfn.XLOOKUP($B381,stock_analysis[Stock],stock_analysis[Total_Debt_Cr])</f>
        <v>9.0551999999999992</v>
      </c>
      <c r="U381" s="3">
        <f>Table2[[#This Row],[Market Value of Equity]]/(Table2[[#This Row],[Market Value of Equity]]+Table2[[#This Row],[Market Value of Debt]])</f>
        <v>0.93574303262366931</v>
      </c>
      <c r="V381" s="3">
        <f>Table2[[#This Row],[Market Value of Debt]]/(Table2[[#This Row],[Market Value of Equity]]+Table2[[#This Row],[Market Value of Debt]])</f>
        <v>6.4256967376330618E-2</v>
      </c>
      <c r="W381" s="32">
        <f>(Table2[[#This Row],[Cost of Equity (Daily Beta)]]*Table2[[#This Row],[Weight of Equity]])+(Table2[[#This Row],[Cost of Debt]]*Table2[[#This Row],[Weight of Debt]])</f>
        <v>0.12031431067575651</v>
      </c>
      <c r="X381" s="33">
        <f>(Table2[[#This Row],[Cost of Equity (Weekly Beta)]]*Table2[[#This Row],[Weight of Equity]])+(Table2[[#This Row],[Cost of Debt]]*Table2[[#This Row],[Weight of Debt]])</f>
        <v>0.10991898868486594</v>
      </c>
      <c r="Y381" s="34">
        <f>(Table2[[#This Row],[Cost of Equity (Monthly Beta)]]*Table2[[#This Row],[Weight of Equity]])+(Table2[[#This Row],[Cost of Debt]]*Table2[[#This Row],[Weight of Debt]])</f>
        <v>9.8832186702305064E-2</v>
      </c>
      <c r="Z381" t="b">
        <f>IF(Table2[[#This Row],[Sector]]="Financial Services",TRUE,FALSE)</f>
        <v>0</v>
      </c>
      <c r="AA381" t="b">
        <f>IF(Table2[[#This Row],[Market Capitalisation In(Cr)]]&gt;25000,TRUE,FALSE)</f>
        <v>0</v>
      </c>
    </row>
    <row r="382" spans="2:27" ht="14" customHeight="1">
      <c r="B382" s="37" t="s">
        <v>2332</v>
      </c>
      <c r="C382" s="38" t="str">
        <f>_xlfn.XLOOKUP(B382,stock_analysis[Stock],stock_analysis[Company_Name])</f>
        <v>MPS Limited</v>
      </c>
      <c r="D382" s="37" t="str">
        <f>_xlfn.XLOOKUP(B382,stock_analysis[Stock],stock_analysis[Sector])</f>
        <v>Communication Services</v>
      </c>
      <c r="E382" s="37" t="str">
        <f>_xlfn.XLOOKUP($B382,stock_analysis[Stock],stock_analysis[Industry])</f>
        <v>Publishing</v>
      </c>
      <c r="F382" s="2">
        <f>_xlfn.XLOOKUP($B382,stock_analysis[Stock],stock_analysis[Market_Cap_Cr])</f>
        <v>2383.0347775999999</v>
      </c>
      <c r="G382" s="3">
        <f>Imputs!$C$2</f>
        <v>6.6699999999999995E-2</v>
      </c>
      <c r="H382" s="3">
        <f>Imputs!$C$3</f>
        <v>5.2299999999999999E-2</v>
      </c>
      <c r="I382" s="2">
        <f>_xlfn.XLOOKUP($B382,stock_analysis[Stock],stock_analysis[Beta_Daily])</f>
        <v>1.2490237657093848</v>
      </c>
      <c r="J382" s="2">
        <f>_xlfn.XLOOKUP($B382,stock_analysis[Stock],stock_analysis[Beta_Weekly])</f>
        <v>1.3236029778605918</v>
      </c>
      <c r="K382" s="2">
        <f>_xlfn.XLOOKUP($B382,stock_analysis[Stock],stock_analysis[Beta_Monthly])</f>
        <v>0.41188226176117249</v>
      </c>
      <c r="L382" s="3">
        <f>G382+H382*I382</f>
        <v>0.1320239429466008</v>
      </c>
      <c r="M382" s="3">
        <f>J382*H382+G382</f>
        <v>0.13592443574210894</v>
      </c>
      <c r="N382" s="3">
        <f>K382*H382+G382</f>
        <v>8.8241442290109315E-2</v>
      </c>
      <c r="O382" s="2">
        <f>_xlfn.XLOOKUP($B382,stock_analysis[Stock],stock_analysis[Interest_Coverage_Ratio])</f>
        <v>257.99923332481472</v>
      </c>
      <c r="P382" s="3" cm="1">
        <f t="array" ref="P38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82" s="3" t="str" cm="1">
        <f t="array" ref="Q38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82" s="3">
        <f>Table2[[#This Row],[Default Spread]]+Table2[[#This Row],[Risk Free Rate]]</f>
        <v>7.0699999999999999E-2</v>
      </c>
      <c r="S382" s="2">
        <f>_xlfn.XLOOKUP($B382,stock_analysis[Stock],stock_analysis[Market_Cap_Cr])</f>
        <v>2383.0347775999999</v>
      </c>
      <c r="T382" s="2">
        <f>_xlfn.XLOOKUP($B382,stock_analysis[Stock],stock_analysis[Total_Debt_Cr])</f>
        <v>10.1</v>
      </c>
      <c r="U382" s="3">
        <f>Table2[[#This Row],[Market Value of Equity]]/(Table2[[#This Row],[Market Value of Equity]]+Table2[[#This Row],[Market Value of Debt]])</f>
        <v>0.99577959415636053</v>
      </c>
      <c r="V382" s="3">
        <f>Table2[[#This Row],[Market Value of Debt]]/(Table2[[#This Row],[Market Value of Equity]]+Table2[[#This Row],[Market Value of Debt]])</f>
        <v>4.2204058436395193E-3</v>
      </c>
      <c r="W382" s="32">
        <f>(Table2[[#This Row],[Cost of Equity (Daily Beta)]]*Table2[[#This Row],[Weight of Equity]])+(Table2[[#This Row],[Cost of Debt]]*Table2[[#This Row],[Weight of Debt]])</f>
        <v>0.13176513101943396</v>
      </c>
      <c r="X382" s="33">
        <f>(Table2[[#This Row],[Cost of Equity (Weekly Beta)]]*Table2[[#This Row],[Weight of Equity]])+(Table2[[#This Row],[Cost of Debt]]*Table2[[#This Row],[Weight of Debt]])</f>
        <v>0.13564916215235484</v>
      </c>
      <c r="Y382" s="34">
        <f>(Table2[[#This Row],[Cost of Equity (Monthly Beta)]]*Table2[[#This Row],[Weight of Equity]])+(Table2[[#This Row],[Cost of Debt]]*Table2[[#This Row],[Weight of Debt]])</f>
        <v>8.8167410284562278E-2</v>
      </c>
      <c r="Z382" t="b">
        <f>IF(Table2[[#This Row],[Sector]]="Financial Services",TRUE,FALSE)</f>
        <v>0</v>
      </c>
      <c r="AA382" t="b">
        <f>IF(Table2[[#This Row],[Market Capitalisation In(Cr)]]&gt;25000,TRUE,FALSE)</f>
        <v>0</v>
      </c>
    </row>
    <row r="383" spans="2:27" ht="14" customHeight="1">
      <c r="B383" s="37" t="s">
        <v>848</v>
      </c>
      <c r="C383" s="38" t="str">
        <f>_xlfn.XLOOKUP(B383,stock_analysis[Stock],stock_analysis[Company_Name])</f>
        <v>Cyber Media (India) Limited</v>
      </c>
      <c r="D383" s="37" t="str">
        <f>_xlfn.XLOOKUP(B383,stock_analysis[Stock],stock_analysis[Sector])</f>
        <v>Communication Services</v>
      </c>
      <c r="E383" s="37" t="str">
        <f>_xlfn.XLOOKUP($B383,stock_analysis[Stock],stock_analysis[Industry])</f>
        <v>Publishing</v>
      </c>
      <c r="F383" s="2">
        <f>_xlfn.XLOOKUP($B383,stock_analysis[Stock],stock_analysis[Market_Cap_Cr])</f>
        <v>29.9947968</v>
      </c>
      <c r="G383" s="3">
        <f>Imputs!$C$2</f>
        <v>6.6699999999999995E-2</v>
      </c>
      <c r="H383" s="3">
        <f>Imputs!$C$3</f>
        <v>5.2299999999999999E-2</v>
      </c>
      <c r="I383" s="2">
        <f>_xlfn.XLOOKUP($B383,stock_analysis[Stock],stock_analysis[Beta_Daily])</f>
        <v>0.44797369667561482</v>
      </c>
      <c r="J383" s="2">
        <f>_xlfn.XLOOKUP($B383,stock_analysis[Stock],stock_analysis[Beta_Weekly])</f>
        <v>0.86698243221673821</v>
      </c>
      <c r="K383" s="2">
        <f>_xlfn.XLOOKUP($B383,stock_analysis[Stock],stock_analysis[Beta_Monthly])</f>
        <v>9.5214368251560599E-2</v>
      </c>
      <c r="L383" s="3">
        <f>G383+H383*I383</f>
        <v>9.012902433613465E-2</v>
      </c>
      <c r="M383" s="3">
        <f>J383*H383+G383</f>
        <v>0.11204318120493539</v>
      </c>
      <c r="N383" s="3">
        <f>K383*H383+G383</f>
        <v>7.1679711459556622E-2</v>
      </c>
      <c r="O383" s="2">
        <f>_xlfn.XLOOKUP($B383,stock_analysis[Stock],stock_analysis[Interest_Coverage_Ratio])</f>
        <v>-11.11808510638298</v>
      </c>
      <c r="P383" s="3" cm="1">
        <f t="array" ref="P38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83" s="3" t="str" cm="1">
        <f t="array" ref="Q38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83" s="3">
        <f>Table2[[#This Row],[Default Spread]]+Table2[[#This Row],[Risk Free Rate]]</f>
        <v>0.25669999999999998</v>
      </c>
      <c r="S383" s="2">
        <f>_xlfn.XLOOKUP($B383,stock_analysis[Stock],stock_analysis[Market_Cap_Cr])</f>
        <v>29.9947968</v>
      </c>
      <c r="T383" s="2">
        <f>_xlfn.XLOOKUP($B383,stock_analysis[Stock],stock_analysis[Total_Debt_Cr])</f>
        <v>10.679399999999999</v>
      </c>
      <c r="U383" s="3">
        <f>Table2[[#This Row],[Market Value of Equity]]/(Table2[[#This Row],[Market Value of Equity]]+Table2[[#This Row],[Market Value of Debt]])</f>
        <v>0.7374404207042633</v>
      </c>
      <c r="V383" s="3">
        <f>Table2[[#This Row],[Market Value of Debt]]/(Table2[[#This Row],[Market Value of Equity]]+Table2[[#This Row],[Market Value of Debt]])</f>
        <v>0.2625595792957367</v>
      </c>
      <c r="W383" s="32">
        <f>(Table2[[#This Row],[Cost of Equity (Daily Beta)]]*Table2[[#This Row],[Weight of Equity]])+(Table2[[#This Row],[Cost of Debt]]*Table2[[#This Row],[Weight of Debt]])</f>
        <v>0.13386382962931953</v>
      </c>
      <c r="X383" s="33">
        <f>(Table2[[#This Row],[Cost of Equity (Weekly Beta)]]*Table2[[#This Row],[Weight of Equity]])+(Table2[[#This Row],[Cost of Debt]]*Table2[[#This Row],[Weight of Debt]])</f>
        <v>0.15002421469002719</v>
      </c>
      <c r="Y383" s="34">
        <f>(Table2[[#This Row],[Cost of Equity (Monthly Beta)]]*Table2[[#This Row],[Weight of Equity]])+(Table2[[#This Row],[Cost of Debt]]*Table2[[#This Row],[Weight of Debt]])</f>
        <v>0.12025856057991124</v>
      </c>
      <c r="Z383" t="b">
        <f>IF(Table2[[#This Row],[Sector]]="Financial Services",TRUE,FALSE)</f>
        <v>0</v>
      </c>
      <c r="AA383" t="b">
        <f>IF(Table2[[#This Row],[Market Capitalisation In(Cr)]]&gt;25000,TRUE,FALSE)</f>
        <v>0</v>
      </c>
    </row>
    <row r="384" spans="2:27" ht="14" customHeight="1">
      <c r="B384" s="37" t="s">
        <v>1557</v>
      </c>
      <c r="C384" s="38" t="str">
        <f>_xlfn.XLOOKUP(B384,stock_analysis[Stock],stock_analysis[Company_Name])</f>
        <v>HT Media Limited</v>
      </c>
      <c r="D384" s="37" t="str">
        <f>_xlfn.XLOOKUP(B384,stock_analysis[Stock],stock_analysis[Sector])</f>
        <v>Communication Services</v>
      </c>
      <c r="E384" s="37" t="str">
        <f>_xlfn.XLOOKUP($B384,stock_analysis[Stock],stock_analysis[Industry])</f>
        <v>Publishing</v>
      </c>
      <c r="F384" s="2">
        <f>_xlfn.XLOOKUP($B384,stock_analysis[Stock],stock_analysis[Market_Cap_Cr])</f>
        <v>483.79781120000001</v>
      </c>
      <c r="G384" s="3">
        <f>Imputs!$C$2</f>
        <v>6.6699999999999995E-2</v>
      </c>
      <c r="H384" s="3">
        <f>Imputs!$C$3</f>
        <v>5.2299999999999999E-2</v>
      </c>
      <c r="I384" s="2">
        <f>_xlfn.XLOOKUP($B384,stock_analysis[Stock],stock_analysis[Beta_Daily])</f>
        <v>0.69652063062727376</v>
      </c>
      <c r="J384" s="2">
        <f>_xlfn.XLOOKUP($B384,stock_analysis[Stock],stock_analysis[Beta_Weekly])</f>
        <v>1.1225558841231571</v>
      </c>
      <c r="K384" s="2">
        <f>_xlfn.XLOOKUP($B384,stock_analysis[Stock],stock_analysis[Beta_Monthly])</f>
        <v>0.64856653432143141</v>
      </c>
      <c r="L384" s="3">
        <f>G384+H384*I384</f>
        <v>0.10312802898180641</v>
      </c>
      <c r="M384" s="3">
        <f>J384*H384+G384</f>
        <v>0.1254096727396411</v>
      </c>
      <c r="N384" s="3">
        <f>K384*H384+G384</f>
        <v>0.10062002974501086</v>
      </c>
      <c r="O384" s="2">
        <f>_xlfn.XLOOKUP($B384,stock_analysis[Stock],stock_analysis[Interest_Coverage_Ratio])</f>
        <v>1.230310262529833</v>
      </c>
      <c r="P384" s="3" cm="1">
        <f t="array" ref="P38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384" s="3" t="str" cm="1">
        <f t="array" ref="Q38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384" s="3">
        <f>Table2[[#This Row],[Default Spread]]+Table2[[#This Row],[Risk Free Rate]]</f>
        <v>0.19279999999999997</v>
      </c>
      <c r="S384" s="2">
        <f>_xlfn.XLOOKUP($B384,stock_analysis[Stock],stock_analysis[Market_Cap_Cr])</f>
        <v>483.79781120000001</v>
      </c>
      <c r="T384" s="2">
        <f>_xlfn.XLOOKUP($B384,stock_analysis[Stock],stock_analysis[Total_Debt_Cr])</f>
        <v>800.86000639999997</v>
      </c>
      <c r="U384" s="3">
        <f>Table2[[#This Row],[Market Value of Equity]]/(Table2[[#This Row],[Market Value of Equity]]+Table2[[#This Row],[Market Value of Debt]])</f>
        <v>0.37659663497306384</v>
      </c>
      <c r="V384" s="3">
        <f>Table2[[#This Row],[Market Value of Debt]]/(Table2[[#This Row],[Market Value of Equity]]+Table2[[#This Row],[Market Value of Debt]])</f>
        <v>0.62340336502693616</v>
      </c>
      <c r="W384" s="32">
        <f>(Table2[[#This Row],[Cost of Equity (Daily Beta)]]*Table2[[#This Row],[Weight of Equity]])+(Table2[[#This Row],[Cost of Debt]]*Table2[[#This Row],[Weight of Debt]])</f>
        <v>0.15902983746314617</v>
      </c>
      <c r="X384" s="33">
        <f>(Table2[[#This Row],[Cost of Equity (Weekly Beta)]]*Table2[[#This Row],[Weight of Equity]])+(Table2[[#This Row],[Cost of Debt]]*Table2[[#This Row],[Weight of Debt]])</f>
        <v>0.16742102952401527</v>
      </c>
      <c r="Y384" s="34">
        <f>(Table2[[#This Row],[Cost of Equity (Monthly Beta)]]*Table2[[#This Row],[Weight of Equity]])+(Table2[[#This Row],[Cost of Debt]]*Table2[[#This Row],[Weight of Debt]])</f>
        <v>0.15808533339005396</v>
      </c>
      <c r="Z384" t="b">
        <f>IF(Table2[[#This Row],[Sector]]="Financial Services",TRUE,FALSE)</f>
        <v>0</v>
      </c>
      <c r="AA384" t="b">
        <f>IF(Table2[[#This Row],[Market Capitalisation In(Cr)]]&gt;25000,TRUE,FALSE)</f>
        <v>0</v>
      </c>
    </row>
    <row r="385" spans="2:27" ht="14" customHeight="1">
      <c r="B385" s="37" t="s">
        <v>3450</v>
      </c>
      <c r="C385" s="38" t="str">
        <f>_xlfn.XLOOKUP(B385,stock_analysis[Stock],stock_analysis[Company_Name])</f>
        <v>Suyog Telematics Limited</v>
      </c>
      <c r="D385" s="37" t="str">
        <f>_xlfn.XLOOKUP(B385,stock_analysis[Stock],stock_analysis[Sector])</f>
        <v>Communication Services</v>
      </c>
      <c r="E385" s="37" t="str">
        <f>_xlfn.XLOOKUP($B385,stock_analysis[Stock],stock_analysis[Industry])</f>
        <v>Telecom Services</v>
      </c>
      <c r="F385" s="2">
        <f>_xlfn.XLOOKUP($B385,stock_analysis[Stock],stock_analysis[Market_Cap_Cr])</f>
        <v>792.4873728</v>
      </c>
      <c r="G385" s="3">
        <f>Imputs!$C$2</f>
        <v>6.6699999999999995E-2</v>
      </c>
      <c r="H385" s="3">
        <f>Imputs!$C$3</f>
        <v>5.2299999999999999E-2</v>
      </c>
      <c r="I385" s="2">
        <f>_xlfn.XLOOKUP($B385,stock_analysis[Stock],stock_analysis[Beta_Daily])</f>
        <v>0.39774525014358458</v>
      </c>
      <c r="J385" s="2">
        <f>_xlfn.XLOOKUP($B385,stock_analysis[Stock],stock_analysis[Beta_Weekly])</f>
        <v>0.76656483869582381</v>
      </c>
      <c r="K385" s="2">
        <f>_xlfn.XLOOKUP($B385,stock_analysis[Stock],stock_analysis[Beta_Monthly])</f>
        <v>0.63938352433612378</v>
      </c>
      <c r="L385" s="3">
        <f>G385+H385*I385</f>
        <v>8.7502076582509469E-2</v>
      </c>
      <c r="M385" s="3">
        <f>J385*H385+G385</f>
        <v>0.10679134106379158</v>
      </c>
      <c r="N385" s="3">
        <f>K385*H385+G385</f>
        <v>0.10013975832277927</v>
      </c>
      <c r="O385" s="2">
        <f>_xlfn.XLOOKUP($B385,stock_analysis[Stock],stock_analysis[Interest_Coverage_Ratio])</f>
        <v>4.4631615400789082</v>
      </c>
      <c r="P385" s="3" cm="1">
        <f t="array" ref="P38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385" s="3" t="str" cm="1">
        <f t="array" ref="Q38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385" s="3">
        <f>Table2[[#This Row],[Default Spread]]+Table2[[#This Row],[Risk Free Rate]]</f>
        <v>7.7799999999999994E-2</v>
      </c>
      <c r="S385" s="2">
        <f>_xlfn.XLOOKUP($B385,stock_analysis[Stock],stock_analysis[Market_Cap_Cr])</f>
        <v>792.4873728</v>
      </c>
      <c r="T385" s="2">
        <f>_xlfn.XLOOKUP($B385,stock_analysis[Stock],stock_analysis[Total_Debt_Cr])</f>
        <v>270.84968959999998</v>
      </c>
      <c r="U385" s="3">
        <f>Table2[[#This Row],[Market Value of Equity]]/(Table2[[#This Row],[Market Value of Equity]]+Table2[[#This Row],[Market Value of Debt]])</f>
        <v>0.74528331685469529</v>
      </c>
      <c r="V385" s="3">
        <f>Table2[[#This Row],[Market Value of Debt]]/(Table2[[#This Row],[Market Value of Equity]]+Table2[[#This Row],[Market Value of Debt]])</f>
        <v>0.25471668314530482</v>
      </c>
      <c r="W385" s="32">
        <f>(Table2[[#This Row],[Cost of Equity (Daily Beta)]]*Table2[[#This Row],[Weight of Equity]])+(Table2[[#This Row],[Cost of Debt]]*Table2[[#This Row],[Weight of Debt]])</f>
        <v>8.5030795815790927E-2</v>
      </c>
      <c r="X385" s="33">
        <f>(Table2[[#This Row],[Cost of Equity (Weekly Beta)]]*Table2[[#This Row],[Weight of Equity]])+(Table2[[#This Row],[Cost of Debt]]*Table2[[#This Row],[Weight of Debt]])</f>
        <v>9.940676282808833E-2</v>
      </c>
      <c r="Y385" s="34">
        <f>(Table2[[#This Row],[Cost of Equity (Monthly Beta)]]*Table2[[#This Row],[Weight of Equity]])+(Table2[[#This Row],[Cost of Debt]]*Table2[[#This Row],[Weight of Debt]])</f>
        <v>9.4449449180533218E-2</v>
      </c>
      <c r="Z385" t="b">
        <f>IF(Table2[[#This Row],[Sector]]="Financial Services",TRUE,FALSE)</f>
        <v>0</v>
      </c>
      <c r="AA385" t="b">
        <f>IF(Table2[[#This Row],[Market Capitalisation In(Cr)]]&gt;25000,TRUE,FALSE)</f>
        <v>0</v>
      </c>
    </row>
    <row r="386" spans="2:27" ht="14" customHeight="1">
      <c r="B386" s="37" t="s">
        <v>3502</v>
      </c>
      <c r="C386" s="38" t="str">
        <f>_xlfn.XLOOKUP(B386,stock_analysis[Stock],stock_analysis[Company_Name])</f>
        <v>Tata Communications Limited</v>
      </c>
      <c r="D386" s="37" t="str">
        <f>_xlfn.XLOOKUP(B386,stock_analysis[Stock],stock_analysis[Sector])</f>
        <v>Communication Services</v>
      </c>
      <c r="E386" s="37" t="str">
        <f>_xlfn.XLOOKUP($B386,stock_analysis[Stock],stock_analysis[Industry])</f>
        <v>Telecom Services</v>
      </c>
      <c r="F386" s="2">
        <f>_xlfn.XLOOKUP($B386,stock_analysis[Stock],stock_analysis[Market_Cap_Cr])</f>
        <v>41695.5006976</v>
      </c>
      <c r="G386" s="3">
        <f>Imputs!$C$2</f>
        <v>6.6699999999999995E-2</v>
      </c>
      <c r="H386" s="3">
        <f>Imputs!$C$3</f>
        <v>5.2299999999999999E-2</v>
      </c>
      <c r="I386" s="2">
        <f>_xlfn.XLOOKUP($B386,stock_analysis[Stock],stock_analysis[Beta_Daily])</f>
        <v>0.79367688383011126</v>
      </c>
      <c r="J386" s="2">
        <f>_xlfn.XLOOKUP($B386,stock_analysis[Stock],stock_analysis[Beta_Weekly])</f>
        <v>1.2116064979210572</v>
      </c>
      <c r="K386" s="2">
        <f>_xlfn.XLOOKUP($B386,stock_analysis[Stock],stock_analysis[Beta_Monthly])</f>
        <v>1.5687748110035511</v>
      </c>
      <c r="L386" s="3">
        <f>G386+H386*I386</f>
        <v>0.10820930102431481</v>
      </c>
      <c r="M386" s="3">
        <f>J386*H386+G386</f>
        <v>0.13006701984127128</v>
      </c>
      <c r="N386" s="3">
        <f>K386*H386+G386</f>
        <v>0.14874692261548572</v>
      </c>
      <c r="O386" s="2">
        <f>_xlfn.XLOOKUP($B386,stock_analysis[Stock],stock_analysis[Interest_Coverage_Ratio])</f>
        <v>3.8387787013414534</v>
      </c>
      <c r="P386" s="3" cm="1">
        <f t="array" ref="P38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386" s="3" t="str" cm="1">
        <f t="array" ref="Q38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386" s="3">
        <f>Table2[[#This Row],[Default Spread]]+Table2[[#This Row],[Risk Free Rate]]</f>
        <v>7.5600000000000001E-2</v>
      </c>
      <c r="S386" s="2">
        <f>_xlfn.XLOOKUP($B386,stock_analysis[Stock],stock_analysis[Market_Cap_Cr])</f>
        <v>41695.5006976</v>
      </c>
      <c r="T386" s="2">
        <f>_xlfn.XLOOKUP($B386,stock_analysis[Stock],stock_analysis[Total_Debt_Cr])</f>
        <v>13330.989875200001</v>
      </c>
      <c r="U386" s="3">
        <f>Table2[[#This Row],[Market Value of Equity]]/(Table2[[#This Row],[Market Value of Equity]]+Table2[[#This Row],[Market Value of Debt]])</f>
        <v>0.75773505203710723</v>
      </c>
      <c r="V386" s="3">
        <f>Table2[[#This Row],[Market Value of Debt]]/(Table2[[#This Row],[Market Value of Equity]]+Table2[[#This Row],[Market Value of Debt]])</f>
        <v>0.24226494796289275</v>
      </c>
      <c r="W386" s="32">
        <f>(Table2[[#This Row],[Cost of Equity (Daily Beta)]]*Table2[[#This Row],[Weight of Equity]])+(Table2[[#This Row],[Cost of Debt]]*Table2[[#This Row],[Weight of Debt]])</f>
        <v>0.10030921040855287</v>
      </c>
      <c r="X386" s="33">
        <f>(Table2[[#This Row],[Cost of Equity (Weekly Beta)]]*Table2[[#This Row],[Weight of Equity]])+(Table2[[#This Row],[Cost of Debt]]*Table2[[#This Row],[Weight of Debt]])</f>
        <v>0.11687157011373184</v>
      </c>
      <c r="Y386" s="34">
        <f>(Table2[[#This Row],[Cost of Equity (Monthly Beta)]]*Table2[[#This Row],[Weight of Equity]])+(Table2[[#This Row],[Cost of Debt]]*Table2[[#This Row],[Weight of Debt]])</f>
        <v>0.13102598721439931</v>
      </c>
      <c r="Z386" t="b">
        <f>IF(Table2[[#This Row],[Sector]]="Financial Services",TRUE,FALSE)</f>
        <v>0</v>
      </c>
      <c r="AA386" t="b">
        <f>IF(Table2[[#This Row],[Market Capitalisation In(Cr)]]&gt;25000,TRUE,FALSE)</f>
        <v>1</v>
      </c>
    </row>
    <row r="387" spans="2:27" ht="14" customHeight="1">
      <c r="B387" s="37" t="s">
        <v>580</v>
      </c>
      <c r="C387" s="38" t="str">
        <f>_xlfn.XLOOKUP(B387,stock_analysis[Stock],stock_analysis[Company_Name])</f>
        <v>Bharti Hexacom Limited</v>
      </c>
      <c r="D387" s="37" t="str">
        <f>_xlfn.XLOOKUP(B387,stock_analysis[Stock],stock_analysis[Sector])</f>
        <v>Communication Services</v>
      </c>
      <c r="E387" s="37" t="str">
        <f>_xlfn.XLOOKUP($B387,stock_analysis[Stock],stock_analysis[Industry])</f>
        <v>Telecom Services</v>
      </c>
      <c r="F387" s="2">
        <f>_xlfn.XLOOKUP($B387,stock_analysis[Stock],stock_analysis[Market_Cap_Cr])</f>
        <v>78844.998451199994</v>
      </c>
      <c r="G387" s="3">
        <f>Imputs!$C$2</f>
        <v>6.6699999999999995E-2</v>
      </c>
      <c r="H387" s="3">
        <f>Imputs!$C$3</f>
        <v>5.2299999999999999E-2</v>
      </c>
      <c r="I387" s="2">
        <f>_xlfn.XLOOKUP($B387,stock_analysis[Stock],stock_analysis[Beta_Daily])</f>
        <v>0.73480365501436029</v>
      </c>
      <c r="J387" s="2">
        <f>_xlfn.XLOOKUP($B387,stock_analysis[Stock],stock_analysis[Beta_Weekly])</f>
        <v>0.88791387171398262</v>
      </c>
      <c r="K387" s="2">
        <f>_xlfn.XLOOKUP($B387,stock_analysis[Stock],stock_analysis[Beta_Monthly])</f>
        <v>1.5654949727462173</v>
      </c>
      <c r="L387" s="3">
        <f>G387+H387*I387</f>
        <v>0.10513023115725104</v>
      </c>
      <c r="M387" s="3">
        <f>J387*H387+G387</f>
        <v>0.11313789549064129</v>
      </c>
      <c r="N387" s="3">
        <f>K387*H387+G387</f>
        <v>0.14857538707462714</v>
      </c>
      <c r="O387" s="2">
        <f>_xlfn.XLOOKUP($B387,stock_analysis[Stock],stock_analysis[Interest_Coverage_Ratio])</f>
        <v>3.995693938390195</v>
      </c>
      <c r="P387" s="3" cm="1">
        <f t="array" ref="P38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387" s="3" t="str" cm="1">
        <f t="array" ref="Q38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387" s="3">
        <f>Table2[[#This Row],[Default Spread]]+Table2[[#This Row],[Risk Free Rate]]</f>
        <v>7.5600000000000001E-2</v>
      </c>
      <c r="S387" s="2">
        <f>_xlfn.XLOOKUP($B387,stock_analysis[Stock],stock_analysis[Market_Cap_Cr])</f>
        <v>78844.998451199994</v>
      </c>
      <c r="T387" s="2">
        <f>_xlfn.XLOOKUP($B387,stock_analysis[Stock],stock_analysis[Total_Debt_Cr])</f>
        <v>6359.9001600000001</v>
      </c>
      <c r="U387" s="3">
        <f>Table2[[#This Row],[Market Value of Equity]]/(Table2[[#This Row],[Market Value of Equity]]+Table2[[#This Row],[Market Value of Debt]])</f>
        <v>0.92535757610579439</v>
      </c>
      <c r="V387" s="3">
        <f>Table2[[#This Row],[Market Value of Debt]]/(Table2[[#This Row],[Market Value of Equity]]+Table2[[#This Row],[Market Value of Debt]])</f>
        <v>7.4642423894205598E-2</v>
      </c>
      <c r="W387" s="32">
        <f>(Table2[[#This Row],[Cost of Equity (Daily Beta)]]*Table2[[#This Row],[Weight of Equity]])+(Table2[[#This Row],[Cost of Debt]]*Table2[[#This Row],[Weight of Debt]])</f>
        <v>0.10292602312551762</v>
      </c>
      <c r="X387" s="33">
        <f>(Table2[[#This Row],[Cost of Equity (Weekly Beta)]]*Table2[[#This Row],[Weight of Equity]])+(Table2[[#This Row],[Cost of Debt]]*Table2[[#This Row],[Weight of Debt]])</f>
        <v>0.11033597598333245</v>
      </c>
      <c r="Y387" s="34">
        <f>(Table2[[#This Row],[Cost of Equity (Monthly Beta)]]*Table2[[#This Row],[Weight of Equity]])+(Table2[[#This Row],[Cost of Debt]]*Table2[[#This Row],[Weight of Debt]])</f>
        <v>0.1431283272987591</v>
      </c>
      <c r="Z387" t="b">
        <f>IF(Table2[[#This Row],[Sector]]="Financial Services",TRUE,FALSE)</f>
        <v>0</v>
      </c>
      <c r="AA387" t="b">
        <f>IF(Table2[[#This Row],[Market Capitalisation In(Cr)]]&gt;25000,TRUE,FALSE)</f>
        <v>1</v>
      </c>
    </row>
    <row r="388" spans="2:27" ht="14" customHeight="1">
      <c r="B388" s="37" t="s">
        <v>2970</v>
      </c>
      <c r="C388" s="38" t="str">
        <f>_xlfn.XLOOKUP(B388,stock_analysis[Stock],stock_analysis[Company_Name])</f>
        <v>ROUTE MOBILE LIMITED</v>
      </c>
      <c r="D388" s="37" t="str">
        <f>_xlfn.XLOOKUP(B388,stock_analysis[Stock],stock_analysis[Sector])</f>
        <v>Communication Services</v>
      </c>
      <c r="E388" s="37" t="str">
        <f>_xlfn.XLOOKUP($B388,stock_analysis[Stock],stock_analysis[Industry])</f>
        <v>Telecom Services</v>
      </c>
      <c r="F388" s="2">
        <f>_xlfn.XLOOKUP($B388,stock_analysis[Stock],stock_analysis[Market_Cap_Cr])</f>
        <v>2979.7857279999998</v>
      </c>
      <c r="G388" s="3">
        <f>Imputs!$C$2</f>
        <v>6.6699999999999995E-2</v>
      </c>
      <c r="H388" s="3">
        <f>Imputs!$C$3</f>
        <v>5.2299999999999999E-2</v>
      </c>
      <c r="I388" s="2">
        <f>_xlfn.XLOOKUP($B388,stock_analysis[Stock],stock_analysis[Beta_Daily])</f>
        <v>0.73659050185871677</v>
      </c>
      <c r="J388" s="2">
        <f>_xlfn.XLOOKUP($B388,stock_analysis[Stock],stock_analysis[Beta_Weekly])</f>
        <v>0.96579834942393084</v>
      </c>
      <c r="K388" s="2">
        <f>_xlfn.XLOOKUP($B388,stock_analysis[Stock],stock_analysis[Beta_Monthly])</f>
        <v>1.0020304848086958</v>
      </c>
      <c r="L388" s="3">
        <f>G388+H388*I388</f>
        <v>0.10522368324721088</v>
      </c>
      <c r="M388" s="3">
        <f>J388*H388+G388</f>
        <v>0.11721125367487158</v>
      </c>
      <c r="N388" s="3">
        <f>K388*H388+G388</f>
        <v>0.11910619435549478</v>
      </c>
      <c r="O388" s="2">
        <f>_xlfn.XLOOKUP($B388,stock_analysis[Stock],stock_analysis[Interest_Coverage_Ratio])</f>
        <v>11.934308442391584</v>
      </c>
      <c r="P388" s="3" cm="1">
        <f t="array" ref="P38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388" s="3" t="str" cm="1">
        <f t="array" ref="Q38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388" s="3">
        <f>Table2[[#This Row],[Default Spread]]+Table2[[#This Row],[Risk Free Rate]]</f>
        <v>7.22E-2</v>
      </c>
      <c r="S388" s="2">
        <f>_xlfn.XLOOKUP($B388,stock_analysis[Stock],stock_analysis[Market_Cap_Cr])</f>
        <v>2979.7857279999998</v>
      </c>
      <c r="T388" s="2">
        <f>_xlfn.XLOOKUP($B388,stock_analysis[Stock],stock_analysis[Total_Debt_Cr])</f>
        <v>20.91</v>
      </c>
      <c r="U388" s="3">
        <f>Table2[[#This Row],[Market Value of Equity]]/(Table2[[#This Row],[Market Value of Equity]]+Table2[[#This Row],[Market Value of Debt]])</f>
        <v>0.99303161603328016</v>
      </c>
      <c r="V388" s="3">
        <f>Table2[[#This Row],[Market Value of Debt]]/(Table2[[#This Row],[Market Value of Equity]]+Table2[[#This Row],[Market Value of Debt]])</f>
        <v>6.9683839667198681E-3</v>
      </c>
      <c r="W388" s="32">
        <f>(Table2[[#This Row],[Cost of Equity (Daily Beta)]]*Table2[[#This Row],[Weight of Equity]])+(Table2[[#This Row],[Cost of Debt]]*Table2[[#This Row],[Weight of Debt]])</f>
        <v>0.10499356154234898</v>
      </c>
      <c r="X388" s="33">
        <f>(Table2[[#This Row],[Cost of Equity (Weekly Beta)]]*Table2[[#This Row],[Weight of Equity]])+(Table2[[#This Row],[Cost of Debt]]*Table2[[#This Row],[Weight of Debt]])</f>
        <v>0.11689759797644164</v>
      </c>
      <c r="Y388" s="34">
        <f>(Table2[[#This Row],[Cost of Equity (Monthly Beta)]]*Table2[[#This Row],[Weight of Equity]])+(Table2[[#This Row],[Cost of Debt]]*Table2[[#This Row],[Weight of Debt]])</f>
        <v>0.11877933398280811</v>
      </c>
      <c r="Z388" t="b">
        <f>IF(Table2[[#This Row],[Sector]]="Financial Services",TRUE,FALSE)</f>
        <v>0</v>
      </c>
      <c r="AA388" t="b">
        <f>IF(Table2[[#This Row],[Market Capitalisation In(Cr)]]&gt;25000,TRUE,FALSE)</f>
        <v>0</v>
      </c>
    </row>
    <row r="389" spans="2:27" ht="14" customHeight="1">
      <c r="B389" s="37" t="s">
        <v>578</v>
      </c>
      <c r="C389" s="38" t="str">
        <f>_xlfn.XLOOKUP(B389,stock_analysis[Stock],stock_analysis[Company_Name])</f>
        <v>Bharti Airtel Limited</v>
      </c>
      <c r="D389" s="37" t="str">
        <f>_xlfn.XLOOKUP(B389,stock_analysis[Stock],stock_analysis[Sector])</f>
        <v>Communication Services</v>
      </c>
      <c r="E389" s="37" t="str">
        <f>_xlfn.XLOOKUP($B389,stock_analysis[Stock],stock_analysis[Industry])</f>
        <v>Telecom Services</v>
      </c>
      <c r="F389" s="2">
        <f>_xlfn.XLOOKUP($B389,stock_analysis[Stock],stock_analysis[Market_Cap_Cr])</f>
        <v>1162313.7804288</v>
      </c>
      <c r="G389" s="3">
        <f>Imputs!$C$2</f>
        <v>6.6699999999999995E-2</v>
      </c>
      <c r="H389" s="3">
        <f>Imputs!$C$3</f>
        <v>5.2299999999999999E-2</v>
      </c>
      <c r="I389" s="2">
        <f>_xlfn.XLOOKUP($B389,stock_analysis[Stock],stock_analysis[Beta_Daily])</f>
        <v>0.84695196057497679</v>
      </c>
      <c r="J389" s="2">
        <f>_xlfn.XLOOKUP($B389,stock_analysis[Stock],stock_analysis[Beta_Weekly])</f>
        <v>0.94012822448665556</v>
      </c>
      <c r="K389" s="2">
        <f>_xlfn.XLOOKUP($B389,stock_analysis[Stock],stock_analysis[Beta_Monthly])</f>
        <v>0.86051768727618072</v>
      </c>
      <c r="L389" s="3">
        <f>G389+H389*I389</f>
        <v>0.11099558753807129</v>
      </c>
      <c r="M389" s="3">
        <f>J389*H389+G389</f>
        <v>0.11586870614065209</v>
      </c>
      <c r="N389" s="3">
        <f>K389*H389+G389</f>
        <v>0.11170507504454424</v>
      </c>
      <c r="O389" s="2">
        <f>_xlfn.XLOOKUP($B389,stock_analysis[Stock],stock_analysis[Interest_Coverage_Ratio])</f>
        <v>3.1799864880976036</v>
      </c>
      <c r="P389" s="3" cm="1">
        <f t="array" ref="P38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389" s="3" t="str" cm="1">
        <f t="array" ref="Q38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389" s="3">
        <f>Table2[[#This Row],[Default Spread]]+Table2[[#This Row],[Risk Free Rate]]</f>
        <v>7.5600000000000001E-2</v>
      </c>
      <c r="S389" s="2">
        <f>_xlfn.XLOOKUP($B389,stock_analysis[Stock],stock_analysis[Market_Cap_Cr])</f>
        <v>1162313.7804288</v>
      </c>
      <c r="T389" s="2">
        <f>_xlfn.XLOOKUP($B389,stock_analysis[Stock],stock_analysis[Total_Debt_Cr])</f>
        <v>197905.9011584</v>
      </c>
      <c r="U389" s="3">
        <f>Table2[[#This Row],[Market Value of Equity]]/(Table2[[#This Row],[Market Value of Equity]]+Table2[[#This Row],[Market Value of Debt]])</f>
        <v>0.85450445700986366</v>
      </c>
      <c r="V389" s="3">
        <f>Table2[[#This Row],[Market Value of Debt]]/(Table2[[#This Row],[Market Value of Equity]]+Table2[[#This Row],[Market Value of Debt]])</f>
        <v>0.14549554299013631</v>
      </c>
      <c r="W389" s="32">
        <f>(Table2[[#This Row],[Cost of Equity (Daily Beta)]]*Table2[[#This Row],[Weight of Equity]])+(Table2[[#This Row],[Cost of Debt]]*Table2[[#This Row],[Weight of Debt]])</f>
        <v>0.10584568730976471</v>
      </c>
      <c r="X389" s="33">
        <f>(Table2[[#This Row],[Cost of Equity (Weekly Beta)]]*Table2[[#This Row],[Weight of Equity]])+(Table2[[#This Row],[Cost of Debt]]*Table2[[#This Row],[Weight of Debt]])</f>
        <v>0.11000978887520768</v>
      </c>
      <c r="Y389" s="34">
        <f>(Table2[[#This Row],[Cost of Equity (Monthly Beta)]]*Table2[[#This Row],[Weight of Equity]])+(Table2[[#This Row],[Cost of Debt]]*Table2[[#This Row],[Weight of Debt]])</f>
        <v>0.10645194754623866</v>
      </c>
      <c r="Z389" t="b">
        <f>IF(Table2[[#This Row],[Sector]]="Financial Services",TRUE,FALSE)</f>
        <v>0</v>
      </c>
      <c r="AA389" t="b">
        <f>IF(Table2[[#This Row],[Market Capitalisation In(Cr)]]&gt;25000,TRUE,FALSE)</f>
        <v>1</v>
      </c>
    </row>
    <row r="390" spans="2:27" ht="14" customHeight="1">
      <c r="B390" s="37" t="s">
        <v>1669</v>
      </c>
      <c r="C390" s="38" t="str">
        <f>_xlfn.XLOOKUP(B390,stock_analysis[Stock],stock_analysis[Company_Name])</f>
        <v>Indus Towers Limited</v>
      </c>
      <c r="D390" s="37" t="str">
        <f>_xlfn.XLOOKUP(B390,stock_analysis[Stock],stock_analysis[Sector])</f>
        <v>Communication Services</v>
      </c>
      <c r="E390" s="37" t="str">
        <f>_xlfn.XLOOKUP($B390,stock_analysis[Stock],stock_analysis[Industry])</f>
        <v>Telecom Services</v>
      </c>
      <c r="F390" s="2">
        <f>_xlfn.XLOOKUP($B390,stock_analysis[Stock],stock_analysis[Market_Cap_Cr])</f>
        <v>118896.0534528</v>
      </c>
      <c r="G390" s="3">
        <f>Imputs!$C$2</f>
        <v>6.6699999999999995E-2</v>
      </c>
      <c r="H390" s="3">
        <f>Imputs!$C$3</f>
        <v>5.2299999999999999E-2</v>
      </c>
      <c r="I390" s="2">
        <f>_xlfn.XLOOKUP($B390,stock_analysis[Stock],stock_analysis[Beta_Daily])</f>
        <v>0.87124640250340235</v>
      </c>
      <c r="J390" s="2">
        <f>_xlfn.XLOOKUP($B390,stock_analysis[Stock],stock_analysis[Beta_Weekly])</f>
        <v>1.2000785226109609</v>
      </c>
      <c r="K390" s="2">
        <f>_xlfn.XLOOKUP($B390,stock_analysis[Stock],stock_analysis[Beta_Monthly])</f>
        <v>0.95317284561831062</v>
      </c>
      <c r="L390" s="3">
        <f>G390+H390*I390</f>
        <v>0.11226618685092793</v>
      </c>
      <c r="M390" s="3">
        <f>J390*H390+G390</f>
        <v>0.12946410673255326</v>
      </c>
      <c r="N390" s="3">
        <f>K390*H390+G390</f>
        <v>0.11655093982583764</v>
      </c>
      <c r="O390" s="2">
        <f>_xlfn.XLOOKUP($B390,stock_analysis[Stock],stock_analysis[Interest_Coverage_Ratio])</f>
        <v>8.1929239350358181</v>
      </c>
      <c r="P390" s="3" cm="1">
        <f t="array" ref="P39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390" s="3" t="str" cm="1">
        <f t="array" ref="Q39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390" s="3">
        <f>Table2[[#This Row],[Default Spread]]+Table2[[#This Row],[Risk Free Rate]]</f>
        <v>7.22E-2</v>
      </c>
      <c r="S390" s="2">
        <f>_xlfn.XLOOKUP($B390,stock_analysis[Stock],stock_analysis[Market_Cap_Cr])</f>
        <v>118896.0534528</v>
      </c>
      <c r="T390" s="2">
        <f>_xlfn.XLOOKUP($B390,stock_analysis[Stock],stock_analysis[Total_Debt_Cr])</f>
        <v>20830.199808000001</v>
      </c>
      <c r="U390" s="3">
        <f>Table2[[#This Row],[Market Value of Equity]]/(Table2[[#This Row],[Market Value of Equity]]+Table2[[#This Row],[Market Value of Debt]])</f>
        <v>0.85092136000297458</v>
      </c>
      <c r="V390" s="3">
        <f>Table2[[#This Row],[Market Value of Debt]]/(Table2[[#This Row],[Market Value of Equity]]+Table2[[#This Row],[Market Value of Debt]])</f>
        <v>0.14907863999702542</v>
      </c>
      <c r="W390" s="32">
        <f>(Table2[[#This Row],[Cost of Equity (Daily Beta)]]*Table2[[#This Row],[Weight of Equity]])+(Table2[[#This Row],[Cost of Debt]]*Table2[[#This Row],[Weight of Debt]])</f>
        <v>0.10629317420532489</v>
      </c>
      <c r="X390" s="33">
        <f>(Table2[[#This Row],[Cost of Equity (Weekly Beta)]]*Table2[[#This Row],[Weight of Equity]])+(Table2[[#This Row],[Cost of Debt]]*Table2[[#This Row],[Weight of Debt]])</f>
        <v>0.12092725158021972</v>
      </c>
      <c r="Y390" s="34">
        <f>(Table2[[#This Row],[Cost of Equity (Monthly Beta)]]*Table2[[#This Row],[Weight of Equity]])+(Table2[[#This Row],[Cost of Debt]]*Table2[[#This Row],[Weight of Debt]])</f>
        <v>0.10993916203401186</v>
      </c>
      <c r="Z390" t="b">
        <f>IF(Table2[[#This Row],[Sector]]="Financial Services",TRUE,FALSE)</f>
        <v>0</v>
      </c>
      <c r="AA390" t="b">
        <f>IF(Table2[[#This Row],[Market Capitalisation In(Cr)]]&gt;25000,TRUE,FALSE)</f>
        <v>1</v>
      </c>
    </row>
    <row r="391" spans="2:27" ht="14" customHeight="1">
      <c r="B391" s="37" t="s">
        <v>1403</v>
      </c>
      <c r="C391" s="38" t="str">
        <f>_xlfn.XLOOKUP(B391,stock_analysis[Stock],stock_analysis[Company_Name])</f>
        <v>GTL Limited</v>
      </c>
      <c r="D391" s="37" t="str">
        <f>_xlfn.XLOOKUP(B391,stock_analysis[Stock],stock_analysis[Sector])</f>
        <v>Communication Services</v>
      </c>
      <c r="E391" s="37" t="str">
        <f>_xlfn.XLOOKUP($B391,stock_analysis[Stock],stock_analysis[Industry])</f>
        <v>Telecom Services</v>
      </c>
      <c r="F391" s="2">
        <f>_xlfn.XLOOKUP($B391,stock_analysis[Stock],stock_analysis[Market_Cap_Cr])</f>
        <v>108.22018559999999</v>
      </c>
      <c r="G391" s="3">
        <f>Imputs!$C$2</f>
        <v>6.6699999999999995E-2</v>
      </c>
      <c r="H391" s="3">
        <f>Imputs!$C$3</f>
        <v>5.2299999999999999E-2</v>
      </c>
      <c r="I391" s="2">
        <f>_xlfn.XLOOKUP($B391,stock_analysis[Stock],stock_analysis[Beta_Daily])</f>
        <v>1.2066989960489682</v>
      </c>
      <c r="J391" s="2">
        <f>_xlfn.XLOOKUP($B391,stock_analysis[Stock],stock_analysis[Beta_Weekly])</f>
        <v>1.913576166129483</v>
      </c>
      <c r="K391" s="2">
        <f>_xlfn.XLOOKUP($B391,stock_analysis[Stock],stock_analysis[Beta_Monthly])</f>
        <v>1.1847715639672372</v>
      </c>
      <c r="L391" s="3">
        <f>G391+H391*I391</f>
        <v>0.12981035749336103</v>
      </c>
      <c r="M391" s="3">
        <f>J391*H391+G391</f>
        <v>0.16678003348857195</v>
      </c>
      <c r="N391" s="3">
        <f>K391*H391+G391</f>
        <v>0.1286635527954865</v>
      </c>
      <c r="O391" s="2">
        <f>_xlfn.XLOOKUP($B391,stock_analysis[Stock],stock_analysis[Interest_Coverage_Ratio])</f>
        <v>1.8478465891229172</v>
      </c>
      <c r="P391" s="3" cm="1">
        <f t="array" ref="P39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391" s="3" t="str" cm="1">
        <f t="array" ref="Q39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391" s="3">
        <f>Table2[[#This Row],[Default Spread]]+Table2[[#This Row],[Risk Free Rate]]</f>
        <v>0.1176</v>
      </c>
      <c r="S391" s="2">
        <f>_xlfn.XLOOKUP($B391,stock_analysis[Stock],stock_analysis[Market_Cap_Cr])</f>
        <v>108.22018559999999</v>
      </c>
      <c r="T391" s="2">
        <f>_xlfn.XLOOKUP($B391,stock_analysis[Stock],stock_analysis[Total_Debt_Cr])</f>
        <v>5461.9045888000001</v>
      </c>
      <c r="U391" s="3">
        <f>Table2[[#This Row],[Market Value of Equity]]/(Table2[[#This Row],[Market Value of Equity]]+Table2[[#This Row],[Market Value of Debt]])</f>
        <v>1.9428682477163575E-2</v>
      </c>
      <c r="V391" s="3">
        <f>Table2[[#This Row],[Market Value of Debt]]/(Table2[[#This Row],[Market Value of Equity]]+Table2[[#This Row],[Market Value of Debt]])</f>
        <v>0.98057131752283644</v>
      </c>
      <c r="W391" s="32">
        <f>(Table2[[#This Row],[Cost of Equity (Daily Beta)]]*Table2[[#This Row],[Weight of Equity]])+(Table2[[#This Row],[Cost of Debt]]*Table2[[#This Row],[Weight of Debt]])</f>
        <v>0.11783723115867116</v>
      </c>
      <c r="X391" s="33">
        <f>(Table2[[#This Row],[Cost of Equity (Weekly Beta)]]*Table2[[#This Row],[Weight of Equity]])+(Table2[[#This Row],[Cost of Debt]]*Table2[[#This Row],[Weight of Debt]])</f>
        <v>0.11855550325486573</v>
      </c>
      <c r="Y391" s="34">
        <f>(Table2[[#This Row],[Cost of Equity (Monthly Beta)]]*Table2[[#This Row],[Weight of Equity]])+(Table2[[#This Row],[Cost of Debt]]*Table2[[#This Row],[Weight of Debt]])</f>
        <v>0.11781495025433283</v>
      </c>
      <c r="Z391" t="b">
        <f>IF(Table2[[#This Row],[Sector]]="Financial Services",TRUE,FALSE)</f>
        <v>0</v>
      </c>
      <c r="AA391" t="b">
        <f>IF(Table2[[#This Row],[Market Capitalisation In(Cr)]]&gt;25000,TRUE,FALSE)</f>
        <v>0</v>
      </c>
    </row>
    <row r="392" spans="2:27" ht="14" customHeight="1">
      <c r="B392" s="37" t="s">
        <v>3702</v>
      </c>
      <c r="C392" s="38" t="str">
        <f>_xlfn.XLOOKUP(B392,stock_analysis[Stock],stock_analysis[Company_Name])</f>
        <v>Uniinfo Telecom Services Limited</v>
      </c>
      <c r="D392" s="37" t="str">
        <f>_xlfn.XLOOKUP(B392,stock_analysis[Stock],stock_analysis[Sector])</f>
        <v>Communication Services</v>
      </c>
      <c r="E392" s="37" t="str">
        <f>_xlfn.XLOOKUP($B392,stock_analysis[Stock],stock_analysis[Industry])</f>
        <v>Telecom Services</v>
      </c>
      <c r="F392" s="2">
        <f>_xlfn.XLOOKUP($B392,stock_analysis[Stock],stock_analysis[Market_Cap_Cr])</f>
        <v>14.0507616</v>
      </c>
      <c r="G392" s="3">
        <f>Imputs!$C$2</f>
        <v>6.6699999999999995E-2</v>
      </c>
      <c r="H392" s="3">
        <f>Imputs!$C$3</f>
        <v>5.2299999999999999E-2</v>
      </c>
      <c r="I392" s="2">
        <f>_xlfn.XLOOKUP($B392,stock_analysis[Stock],stock_analysis[Beta_Daily])</f>
        <v>0.44600348669914591</v>
      </c>
      <c r="J392" s="2">
        <f>_xlfn.XLOOKUP($B392,stock_analysis[Stock],stock_analysis[Beta_Weekly])</f>
        <v>0.75282135448716336</v>
      </c>
      <c r="K392" s="2">
        <f>_xlfn.XLOOKUP($B392,stock_analysis[Stock],stock_analysis[Beta_Monthly])</f>
        <v>0.34622374750449142</v>
      </c>
      <c r="L392" s="3">
        <f>G392+H392*I392</f>
        <v>9.0025982354365319E-2</v>
      </c>
      <c r="M392" s="3">
        <f>J392*H392+G392</f>
        <v>0.10607255683967864</v>
      </c>
      <c r="N392" s="3">
        <f>K392*H392+G392</f>
        <v>8.4807501994484891E-2</v>
      </c>
      <c r="O392" s="2">
        <f>_xlfn.XLOOKUP($B392,stock_analysis[Stock],stock_analysis[Interest_Coverage_Ratio])</f>
        <v>-0.8330015483300155</v>
      </c>
      <c r="P392" s="3" cm="1">
        <f t="array" ref="P39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92" s="3" t="str" cm="1">
        <f t="array" ref="Q39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92" s="3">
        <f>Table2[[#This Row],[Default Spread]]+Table2[[#This Row],[Risk Free Rate]]</f>
        <v>0.25669999999999998</v>
      </c>
      <c r="S392" s="2">
        <f>_xlfn.XLOOKUP($B392,stock_analysis[Stock],stock_analysis[Market_Cap_Cr])</f>
        <v>14.0507616</v>
      </c>
      <c r="T392" s="2">
        <f>_xlfn.XLOOKUP($B392,stock_analysis[Stock],stock_analysis[Total_Debt_Cr])</f>
        <v>5.1383999999999999</v>
      </c>
      <c r="U392" s="3">
        <f>Table2[[#This Row],[Market Value of Equity]]/(Table2[[#This Row],[Market Value of Equity]]+Table2[[#This Row],[Market Value of Debt]])</f>
        <v>0.73222384035788202</v>
      </c>
      <c r="V392" s="3">
        <f>Table2[[#This Row],[Market Value of Debt]]/(Table2[[#This Row],[Market Value of Equity]]+Table2[[#This Row],[Market Value of Debt]])</f>
        <v>0.26777615964211798</v>
      </c>
      <c r="W392" s="32">
        <f>(Table2[[#This Row],[Cost of Equity (Daily Beta)]]*Table2[[#This Row],[Weight of Equity]])+(Table2[[#This Row],[Cost of Debt]]*Table2[[#This Row],[Weight of Debt]])</f>
        <v>0.13465731071163597</v>
      </c>
      <c r="X392" s="33">
        <f>(Table2[[#This Row],[Cost of Equity (Weekly Beta)]]*Table2[[#This Row],[Weight of Equity]])+(Table2[[#This Row],[Cost of Debt]]*Table2[[#This Row],[Weight of Debt]])</f>
        <v>0.14640699510586092</v>
      </c>
      <c r="Y392" s="34">
        <f>(Table2[[#This Row],[Cost of Equity (Monthly Beta)]]*Table2[[#This Row],[Weight of Equity]])+(Table2[[#This Row],[Cost of Debt]]*Table2[[#This Row],[Weight of Debt]])</f>
        <v>0.13083621498169215</v>
      </c>
      <c r="Z392" t="b">
        <f>IF(Table2[[#This Row],[Sector]]="Financial Services",TRUE,FALSE)</f>
        <v>0</v>
      </c>
      <c r="AA392" t="b">
        <f>IF(Table2[[#This Row],[Market Capitalisation In(Cr)]]&gt;25000,TRUE,FALSE)</f>
        <v>0</v>
      </c>
    </row>
    <row r="393" spans="2:27" ht="14" customHeight="1">
      <c r="B393" s="37" t="s">
        <v>2834</v>
      </c>
      <c r="C393" s="38" t="str">
        <f>_xlfn.XLOOKUP(B393,stock_analysis[Stock],stock_analysis[Company_Name])</f>
        <v>Railtel Corporation Of India Limited</v>
      </c>
      <c r="D393" s="37" t="str">
        <f>_xlfn.XLOOKUP(B393,stock_analysis[Stock],stock_analysis[Sector])</f>
        <v>Communication Services</v>
      </c>
      <c r="E393" s="37" t="str">
        <f>_xlfn.XLOOKUP($B393,stock_analysis[Stock],stock_analysis[Industry])</f>
        <v>Telecom Services</v>
      </c>
      <c r="F393" s="2">
        <f>_xlfn.XLOOKUP($B393,stock_analysis[Stock],stock_analysis[Market_Cap_Cr])</f>
        <v>8888.3896320000003</v>
      </c>
      <c r="G393" s="3">
        <f>Imputs!$C$2</f>
        <v>6.6699999999999995E-2</v>
      </c>
      <c r="H393" s="3">
        <f>Imputs!$C$3</f>
        <v>5.2299999999999999E-2</v>
      </c>
      <c r="I393" s="2">
        <f>_xlfn.XLOOKUP($B393,stock_analysis[Stock],stock_analysis[Beta_Daily])</f>
        <v>1.6827268129971171</v>
      </c>
      <c r="J393" s="2">
        <f>_xlfn.XLOOKUP($B393,stock_analysis[Stock],stock_analysis[Beta_Weekly])</f>
        <v>2.2301152635112684</v>
      </c>
      <c r="K393" s="2">
        <f>_xlfn.XLOOKUP($B393,stock_analysis[Stock],stock_analysis[Beta_Monthly])</f>
        <v>1.4797419791370019</v>
      </c>
      <c r="L393" s="3">
        <f>G393+H393*I393</f>
        <v>0.15470661231974922</v>
      </c>
      <c r="M393" s="3">
        <f>J393*H393+G393</f>
        <v>0.18333502828163933</v>
      </c>
      <c r="N393" s="3">
        <f>K393*H393+G393</f>
        <v>0.14409050550886521</v>
      </c>
      <c r="O393" s="2">
        <f>_xlfn.XLOOKUP($B393,stock_analysis[Stock],stock_analysis[Interest_Coverage_Ratio])</f>
        <v>341.49152542372883</v>
      </c>
      <c r="P393" s="3" cm="1">
        <f t="array" ref="P39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393" s="3" t="str" cm="1">
        <f t="array" ref="Q39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393" s="3">
        <f>Table2[[#This Row],[Default Spread]]+Table2[[#This Row],[Risk Free Rate]]</f>
        <v>7.0699999999999999E-2</v>
      </c>
      <c r="S393" s="2">
        <f>_xlfn.XLOOKUP($B393,stock_analysis[Stock],stock_analysis[Market_Cap_Cr])</f>
        <v>8888.3896320000003</v>
      </c>
      <c r="T393" s="2">
        <f>_xlfn.XLOOKUP($B393,stock_analysis[Stock],stock_analysis[Total_Debt_Cr])</f>
        <v>70.590003199999998</v>
      </c>
      <c r="U393" s="3">
        <f>Table2[[#This Row],[Market Value of Equity]]/(Table2[[#This Row],[Market Value of Equity]]+Table2[[#This Row],[Market Value of Debt]])</f>
        <v>0.99212075414005285</v>
      </c>
      <c r="V393" s="3">
        <f>Table2[[#This Row],[Market Value of Debt]]/(Table2[[#This Row],[Market Value of Equity]]+Table2[[#This Row],[Market Value of Debt]])</f>
        <v>7.8792458599471014E-3</v>
      </c>
      <c r="W393" s="32">
        <f>(Table2[[#This Row],[Cost of Equity (Daily Beta)]]*Table2[[#This Row],[Weight of Equity]])+(Table2[[#This Row],[Cost of Debt]]*Table2[[#This Row],[Weight of Debt]])</f>
        <v>0.15404470356742067</v>
      </c>
      <c r="X393" s="33">
        <f>(Table2[[#This Row],[Cost of Equity (Weekly Beta)]]*Table2[[#This Row],[Weight of Equity]])+(Table2[[#This Row],[Cost of Debt]]*Table2[[#This Row],[Weight of Debt]])</f>
        <v>0.18244754920136622</v>
      </c>
      <c r="Y393" s="34">
        <f>(Table2[[#This Row],[Cost of Equity (Monthly Beta)]]*Table2[[#This Row],[Weight of Equity]])+(Table2[[#This Row],[Cost of Debt]]*Table2[[#This Row],[Weight of Debt]])</f>
        <v>0.14351224367217505</v>
      </c>
      <c r="Z393" t="b">
        <f>IF(Table2[[#This Row],[Sector]]="Financial Services",TRUE,FALSE)</f>
        <v>0</v>
      </c>
      <c r="AA393" t="b">
        <f>IF(Table2[[#This Row],[Market Capitalisation In(Cr)]]&gt;25000,TRUE,FALSE)</f>
        <v>0</v>
      </c>
    </row>
    <row r="394" spans="2:27" ht="14" customHeight="1">
      <c r="B394" s="37" t="s">
        <v>2562</v>
      </c>
      <c r="C394" s="38" t="str">
        <f>_xlfn.XLOOKUP(B394,stock_analysis[Stock],stock_analysis[Company_Name])</f>
        <v>OnMobile Global Limited</v>
      </c>
      <c r="D394" s="37" t="str">
        <f>_xlfn.XLOOKUP(B394,stock_analysis[Stock],stock_analysis[Sector])</f>
        <v>Communication Services</v>
      </c>
      <c r="E394" s="37" t="str">
        <f>_xlfn.XLOOKUP($B394,stock_analysis[Stock],stock_analysis[Industry])</f>
        <v>Telecom Services</v>
      </c>
      <c r="F394" s="2">
        <f>_xlfn.XLOOKUP($B394,stock_analysis[Stock],stock_analysis[Market_Cap_Cr])</f>
        <v>498.96611840000003</v>
      </c>
      <c r="G394" s="3">
        <f>Imputs!$C$2</f>
        <v>6.6699999999999995E-2</v>
      </c>
      <c r="H394" s="3">
        <f>Imputs!$C$3</f>
        <v>5.2299999999999999E-2</v>
      </c>
      <c r="I394" s="2">
        <f>_xlfn.XLOOKUP($B394,stock_analysis[Stock],stock_analysis[Beta_Daily])</f>
        <v>1.4370336047887309</v>
      </c>
      <c r="J394" s="2">
        <f>_xlfn.XLOOKUP($B394,stock_analysis[Stock],stock_analysis[Beta_Weekly])</f>
        <v>1.6233163251044032</v>
      </c>
      <c r="K394" s="2">
        <f>_xlfn.XLOOKUP($B394,stock_analysis[Stock],stock_analysis[Beta_Monthly])</f>
        <v>0.66312308344109172</v>
      </c>
      <c r="L394" s="3">
        <f>G394+H394*I394</f>
        <v>0.14185685753045063</v>
      </c>
      <c r="M394" s="3">
        <f>J394*H394+G394</f>
        <v>0.15159944380296028</v>
      </c>
      <c r="N394" s="3">
        <f>K394*H394+G394</f>
        <v>0.10138133726396908</v>
      </c>
      <c r="O394" s="2">
        <f>_xlfn.XLOOKUP($B394,stock_analysis[Stock],stock_analysis[Interest_Coverage_Ratio])</f>
        <v>-4.7007886953664144</v>
      </c>
      <c r="P394" s="3" cm="1">
        <f t="array" ref="P39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94" s="3" t="str" cm="1">
        <f t="array" ref="Q39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94" s="3">
        <f>Table2[[#This Row],[Default Spread]]+Table2[[#This Row],[Risk Free Rate]]</f>
        <v>0.25669999999999998</v>
      </c>
      <c r="S394" s="2">
        <f>_xlfn.XLOOKUP($B394,stock_analysis[Stock],stock_analysis[Market_Cap_Cr])</f>
        <v>498.96611840000003</v>
      </c>
      <c r="T394" s="2">
        <f>_xlfn.XLOOKUP($B394,stock_analysis[Stock],stock_analysis[Total_Debt_Cr])</f>
        <v>79.636998399999996</v>
      </c>
      <c r="U394" s="3">
        <f>Table2[[#This Row],[Market Value of Equity]]/(Table2[[#This Row],[Market Value of Equity]]+Table2[[#This Row],[Market Value of Debt]])</f>
        <v>0.86236334356365496</v>
      </c>
      <c r="V394" s="3">
        <f>Table2[[#This Row],[Market Value of Debt]]/(Table2[[#This Row],[Market Value of Equity]]+Table2[[#This Row],[Market Value of Debt]])</f>
        <v>0.13763665643634498</v>
      </c>
      <c r="W394" s="32">
        <f>(Table2[[#This Row],[Cost of Equity (Daily Beta)]]*Table2[[#This Row],[Weight of Equity]])+(Table2[[#This Row],[Cost of Debt]]*Table2[[#This Row],[Weight of Debt]])</f>
        <v>0.1576634836746022</v>
      </c>
      <c r="X394" s="33">
        <f>(Table2[[#This Row],[Cost of Equity (Weekly Beta)]]*Table2[[#This Row],[Weight of Equity]])+(Table2[[#This Row],[Cost of Debt]]*Table2[[#This Row],[Weight of Debt]])</f>
        <v>0.16606513294752101</v>
      </c>
      <c r="Y394" s="34">
        <f>(Table2[[#This Row],[Cost of Equity (Monthly Beta)]]*Table2[[#This Row],[Weight of Equity]])+(Table2[[#This Row],[Cost of Debt]]*Table2[[#This Row],[Weight of Debt]])</f>
        <v>0.1227588786851207</v>
      </c>
      <c r="Z394" t="b">
        <f>IF(Table2[[#This Row],[Sector]]="Financial Services",TRUE,FALSE)</f>
        <v>0</v>
      </c>
      <c r="AA394" t="b">
        <f>IF(Table2[[#This Row],[Market Capitalisation In(Cr)]]&gt;25000,TRUE,FALSE)</f>
        <v>0</v>
      </c>
    </row>
    <row r="395" spans="2:27" ht="14" customHeight="1">
      <c r="B395" s="37" t="s">
        <v>3654</v>
      </c>
      <c r="C395" s="38" t="str">
        <f>_xlfn.XLOOKUP(B395,stock_analysis[Stock],stock_analysis[Company_Name])</f>
        <v>Tata Teleservices (Maharashtra) Limited</v>
      </c>
      <c r="D395" s="37" t="str">
        <f>_xlfn.XLOOKUP(B395,stock_analysis[Stock],stock_analysis[Sector])</f>
        <v>Communication Services</v>
      </c>
      <c r="E395" s="37" t="str">
        <f>_xlfn.XLOOKUP($B395,stock_analysis[Stock],stock_analysis[Industry])</f>
        <v>Telecom Services</v>
      </c>
      <c r="F395" s="2">
        <f>_xlfn.XLOOKUP($B395,stock_analysis[Stock],stock_analysis[Market_Cap_Cr])</f>
        <v>7613.6046592000002</v>
      </c>
      <c r="G395" s="3">
        <f>Imputs!$C$2</f>
        <v>6.6699999999999995E-2</v>
      </c>
      <c r="H395" s="3">
        <f>Imputs!$C$3</f>
        <v>5.2299999999999999E-2</v>
      </c>
      <c r="I395" s="2">
        <f>_xlfn.XLOOKUP($B395,stock_analysis[Stock],stock_analysis[Beta_Daily])</f>
        <v>0.97630028295991444</v>
      </c>
      <c r="J395" s="2">
        <f>_xlfn.XLOOKUP($B395,stock_analysis[Stock],stock_analysis[Beta_Weekly])</f>
        <v>1.3526428316079502</v>
      </c>
      <c r="K395" s="2">
        <f>_xlfn.XLOOKUP($B395,stock_analysis[Stock],stock_analysis[Beta_Monthly])</f>
        <v>0.73568548869972938</v>
      </c>
      <c r="L395" s="3">
        <f>G395+H395*I395</f>
        <v>0.11776050479880351</v>
      </c>
      <c r="M395" s="3">
        <f>J395*H395+G395</f>
        <v>0.13744322009309579</v>
      </c>
      <c r="N395" s="3">
        <f>K395*H395+G395</f>
        <v>0.10517635105899584</v>
      </c>
      <c r="O395" s="2">
        <f>_xlfn.XLOOKUP($B395,stock_analysis[Stock],stock_analysis[Interest_Coverage_Ratio])</f>
        <v>0.2457164487186311</v>
      </c>
      <c r="P395" s="3" cm="1">
        <f t="array" ref="P39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95" s="3" t="str" cm="1">
        <f t="array" ref="Q39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95" s="3">
        <f>Table2[[#This Row],[Default Spread]]+Table2[[#This Row],[Risk Free Rate]]</f>
        <v>0.25669999999999998</v>
      </c>
      <c r="S395" s="2">
        <f>_xlfn.XLOOKUP($B395,stock_analysis[Stock],stock_analysis[Market_Cap_Cr])</f>
        <v>7613.6046592000002</v>
      </c>
      <c r="T395" s="2">
        <f>_xlfn.XLOOKUP($B395,stock_analysis[Stock],stock_analysis[Total_Debt_Cr])</f>
        <v>20501.759590400001</v>
      </c>
      <c r="U395" s="3">
        <f>Table2[[#This Row],[Market Value of Equity]]/(Table2[[#This Row],[Market Value of Equity]]+Table2[[#This Row],[Market Value of Debt]])</f>
        <v>0.27079872028719382</v>
      </c>
      <c r="V395" s="3">
        <f>Table2[[#This Row],[Market Value of Debt]]/(Table2[[#This Row],[Market Value of Equity]]+Table2[[#This Row],[Market Value of Debt]])</f>
        <v>0.72920127971280613</v>
      </c>
      <c r="W395" s="32">
        <f>(Table2[[#This Row],[Cost of Equity (Daily Beta)]]*Table2[[#This Row],[Weight of Equity]])+(Table2[[#This Row],[Cost of Debt]]*Table2[[#This Row],[Weight of Debt]])</f>
        <v>0.21907536250216725</v>
      </c>
      <c r="X395" s="33">
        <f>(Table2[[#This Row],[Cost of Equity (Weekly Beta)]]*Table2[[#This Row],[Weight of Equity]])+(Table2[[#This Row],[Cost of Debt]]*Table2[[#This Row],[Weight of Debt]])</f>
        <v>0.22440541661563879</v>
      </c>
      <c r="Y395" s="34">
        <f>(Table2[[#This Row],[Cost of Equity (Monthly Beta)]]*Table2[[#This Row],[Weight of Equity]])+(Table2[[#This Row],[Cost of Debt]]*Table2[[#This Row],[Weight of Debt]])</f>
        <v>0.21566758977353001</v>
      </c>
      <c r="Z395" t="b">
        <f>IF(Table2[[#This Row],[Sector]]="Financial Services",TRUE,FALSE)</f>
        <v>0</v>
      </c>
      <c r="AA395" t="b">
        <f>IF(Table2[[#This Row],[Market Capitalisation In(Cr)]]&gt;25000,TRUE,FALSE)</f>
        <v>0</v>
      </c>
    </row>
    <row r="396" spans="2:27" ht="14" customHeight="1">
      <c r="B396" s="37" t="s">
        <v>1579</v>
      </c>
      <c r="C396" s="38" t="str">
        <f>_xlfn.XLOOKUP(B396,stock_analysis[Stock],stock_analysis[Company_Name])</f>
        <v>Vodafone Idea Limited</v>
      </c>
      <c r="D396" s="37" t="str">
        <f>_xlfn.XLOOKUP(B396,stock_analysis[Stock],stock_analysis[Sector])</f>
        <v>Communication Services</v>
      </c>
      <c r="E396" s="37" t="str">
        <f>_xlfn.XLOOKUP($B396,stock_analysis[Stock],stock_analysis[Industry])</f>
        <v>Telecom Services</v>
      </c>
      <c r="F396" s="2">
        <f>_xlfn.XLOOKUP($B396,stock_analysis[Stock],stock_analysis[Market_Cap_Cr])</f>
        <v>109209.780224</v>
      </c>
      <c r="G396" s="3">
        <f>Imputs!$C$2</f>
        <v>6.6699999999999995E-2</v>
      </c>
      <c r="H396" s="3">
        <f>Imputs!$C$3</f>
        <v>5.2299999999999999E-2</v>
      </c>
      <c r="I396" s="2">
        <f>_xlfn.XLOOKUP($B396,stock_analysis[Stock],stock_analysis[Beta_Daily])</f>
        <v>1.3868079641504965</v>
      </c>
      <c r="J396" s="2">
        <f>_xlfn.XLOOKUP($B396,stock_analysis[Stock],stock_analysis[Beta_Weekly])</f>
        <v>1.6426890719892873</v>
      </c>
      <c r="K396" s="2">
        <f>_xlfn.XLOOKUP($B396,stock_analysis[Stock],stock_analysis[Beta_Monthly])</f>
        <v>1.084766410572731</v>
      </c>
      <c r="L396" s="3">
        <f>G396+H396*I396</f>
        <v>0.13923005652507098</v>
      </c>
      <c r="M396" s="3">
        <f>J396*H396+G396</f>
        <v>0.15261263846503972</v>
      </c>
      <c r="N396" s="3">
        <f>K396*H396+G396</f>
        <v>0.12343328327295383</v>
      </c>
      <c r="O396" s="2">
        <f>_xlfn.XLOOKUP($B396,stock_analysis[Stock],stock_analysis[Interest_Coverage_Ratio])</f>
        <v>-0.12557630694694069</v>
      </c>
      <c r="P396" s="3" cm="1">
        <f t="array" ref="P39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96" s="3" t="str" cm="1">
        <f t="array" ref="Q39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96" s="3">
        <f>Table2[[#This Row],[Default Spread]]+Table2[[#This Row],[Risk Free Rate]]</f>
        <v>0.25669999999999998</v>
      </c>
      <c r="S396" s="2">
        <f>_xlfn.XLOOKUP($B396,stock_analysis[Stock],stock_analysis[Market_Cap_Cr])</f>
        <v>109209.780224</v>
      </c>
      <c r="T396" s="2">
        <f>_xlfn.XLOOKUP($B396,stock_analysis[Stock],stock_analysis[Total_Debt_Cr])</f>
        <v>233241.8113536</v>
      </c>
      <c r="U396" s="3">
        <f>Table2[[#This Row],[Market Value of Equity]]/(Table2[[#This Row],[Market Value of Equity]]+Table2[[#This Row],[Market Value of Debt]])</f>
        <v>0.31890574583372294</v>
      </c>
      <c r="V396" s="3">
        <f>Table2[[#This Row],[Market Value of Debt]]/(Table2[[#This Row],[Market Value of Equity]]+Table2[[#This Row],[Market Value of Debt]])</f>
        <v>0.68109425416627711</v>
      </c>
      <c r="W396" s="32">
        <f>(Table2[[#This Row],[Cost of Equity (Daily Beta)]]*Table2[[#This Row],[Weight of Equity]])+(Table2[[#This Row],[Cost of Debt]]*Table2[[#This Row],[Weight of Debt]])</f>
        <v>0.2192381600630825</v>
      </c>
      <c r="X396" s="33">
        <f>(Table2[[#This Row],[Cost of Equity (Weekly Beta)]]*Table2[[#This Row],[Weight of Equity]])+(Table2[[#This Row],[Cost of Debt]]*Table2[[#This Row],[Weight of Debt]])</f>
        <v>0.22350594233782914</v>
      </c>
      <c r="Y396" s="34">
        <f>(Table2[[#This Row],[Cost of Equity (Monthly Beta)]]*Table2[[#This Row],[Weight of Equity]])+(Table2[[#This Row],[Cost of Debt]]*Table2[[#This Row],[Weight of Debt]])</f>
        <v>0.21420047830734987</v>
      </c>
      <c r="Z396" t="b">
        <f>IF(Table2[[#This Row],[Sector]]="Financial Services",TRUE,FALSE)</f>
        <v>0</v>
      </c>
      <c r="AA396" t="b">
        <f>IF(Table2[[#This Row],[Market Capitalisation In(Cr)]]&gt;25000,TRUE,FALSE)</f>
        <v>1</v>
      </c>
    </row>
    <row r="397" spans="2:27" ht="14" customHeight="1">
      <c r="B397" s="37" t="s">
        <v>2348</v>
      </c>
      <c r="C397" s="38" t="str">
        <f>_xlfn.XLOOKUP(B397,stock_analysis[Stock],stock_analysis[Company_Name])</f>
        <v>Mahanagar Telephone Nigam Limited</v>
      </c>
      <c r="D397" s="37" t="str">
        <f>_xlfn.XLOOKUP(B397,stock_analysis[Stock],stock_analysis[Sector])</f>
        <v>Communication Services</v>
      </c>
      <c r="E397" s="37" t="str">
        <f>_xlfn.XLOOKUP($B397,stock_analysis[Stock],stock_analysis[Industry])</f>
        <v>Telecom Services</v>
      </c>
      <c r="F397" s="2">
        <f>_xlfn.XLOOKUP($B397,stock_analysis[Stock],stock_analysis[Market_Cap_Cr])</f>
        <v>1719.8999552</v>
      </c>
      <c r="G397" s="3">
        <f>Imputs!$C$2</f>
        <v>6.6699999999999995E-2</v>
      </c>
      <c r="H397" s="3">
        <f>Imputs!$C$3</f>
        <v>5.2299999999999999E-2</v>
      </c>
      <c r="I397" s="2">
        <f>_xlfn.XLOOKUP($B397,stock_analysis[Stock],stock_analysis[Beta_Daily])</f>
        <v>1.0054240316471366</v>
      </c>
      <c r="J397" s="2">
        <f>_xlfn.XLOOKUP($B397,stock_analysis[Stock],stock_analysis[Beta_Weekly])</f>
        <v>1.7962732926231142</v>
      </c>
      <c r="K397" s="2">
        <f>_xlfn.XLOOKUP($B397,stock_analysis[Stock],stock_analysis[Beta_Monthly])</f>
        <v>2.1232734221167853</v>
      </c>
      <c r="L397" s="3">
        <f>G397+H397*I397</f>
        <v>0.11928367685514524</v>
      </c>
      <c r="M397" s="3">
        <f>J397*H397+G397</f>
        <v>0.16064509320418885</v>
      </c>
      <c r="N397" s="3">
        <f>K397*H397+G397</f>
        <v>0.17774719997670785</v>
      </c>
      <c r="O397" s="2">
        <f>_xlfn.XLOOKUP($B397,stock_analysis[Stock],stock_analysis[Interest_Coverage_Ratio])</f>
        <v>-0.25094808372453142</v>
      </c>
      <c r="P397" s="3" cm="1">
        <f t="array" ref="P39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97" s="3" t="str" cm="1">
        <f t="array" ref="Q39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97" s="3">
        <f>Table2[[#This Row],[Default Spread]]+Table2[[#This Row],[Risk Free Rate]]</f>
        <v>0.25669999999999998</v>
      </c>
      <c r="S397" s="2">
        <f>_xlfn.XLOOKUP($B397,stock_analysis[Stock],stock_analysis[Market_Cap_Cr])</f>
        <v>1719.8999552</v>
      </c>
      <c r="T397" s="2">
        <f>_xlfn.XLOOKUP($B397,stock_analysis[Stock],stock_analysis[Total_Debt_Cr])</f>
        <v>34064.171007999998</v>
      </c>
      <c r="U397" s="3">
        <f>Table2[[#This Row],[Market Value of Equity]]/(Table2[[#This Row],[Market Value of Equity]]+Table2[[#This Row],[Market Value of Debt]])</f>
        <v>4.8063283715503717E-2</v>
      </c>
      <c r="V397" s="3">
        <f>Table2[[#This Row],[Market Value of Debt]]/(Table2[[#This Row],[Market Value of Equity]]+Table2[[#This Row],[Market Value of Debt]])</f>
        <v>0.95193671628449616</v>
      </c>
      <c r="W397" s="32">
        <f>(Table2[[#This Row],[Cost of Equity (Daily Beta)]]*Table2[[#This Row],[Weight of Equity]])+(Table2[[#This Row],[Cost of Debt]]*Table2[[#This Row],[Weight of Debt]])</f>
        <v>0.25009532027354747</v>
      </c>
      <c r="X397" s="33">
        <f>(Table2[[#This Row],[Cost of Equity (Weekly Beta)]]*Table2[[#This Row],[Weight of Equity]])+(Table2[[#This Row],[Cost of Debt]]*Table2[[#This Row],[Weight of Debt]])</f>
        <v>0.25208328576240663</v>
      </c>
      <c r="Y397" s="34">
        <f>(Table2[[#This Row],[Cost of Equity (Monthly Beta)]]*Table2[[#This Row],[Weight of Equity]])+(Table2[[#This Row],[Cost of Debt]]*Table2[[#This Row],[Weight of Debt]])</f>
        <v>0.25290526917234701</v>
      </c>
      <c r="Z397" t="b">
        <f>IF(Table2[[#This Row],[Sector]]="Financial Services",TRUE,FALSE)</f>
        <v>0</v>
      </c>
      <c r="AA397" t="b">
        <f>IF(Table2[[#This Row],[Market Capitalisation In(Cr)]]&gt;25000,TRUE,FALSE)</f>
        <v>0</v>
      </c>
    </row>
    <row r="398" spans="2:27" ht="14" customHeight="1">
      <c r="B398" s="37" t="s">
        <v>2890</v>
      </c>
      <c r="C398" s="38" t="str">
        <f>_xlfn.XLOOKUP(B398,stock_analysis[Stock],stock_analysis[Company_Name])</f>
        <v>Reliance Communications Limited</v>
      </c>
      <c r="D398" s="37" t="str">
        <f>_xlfn.XLOOKUP(B398,stock_analysis[Stock],stock_analysis[Sector])</f>
        <v>Communication Services</v>
      </c>
      <c r="E398" s="37" t="str">
        <f>_xlfn.XLOOKUP($B398,stock_analysis[Stock],stock_analysis[Industry])</f>
        <v>Telecom Services</v>
      </c>
      <c r="F398" s="2">
        <f>_xlfn.XLOOKUP($B398,stock_analysis[Stock],stock_analysis[Market_Cap_Cr])</f>
        <v>218.39016960000001</v>
      </c>
      <c r="G398" s="3">
        <f>Imputs!$C$2</f>
        <v>6.6699999999999995E-2</v>
      </c>
      <c r="H398" s="3">
        <f>Imputs!$C$3</f>
        <v>5.2299999999999999E-2</v>
      </c>
      <c r="I398" s="2">
        <f>_xlfn.XLOOKUP($B398,stock_analysis[Stock],stock_analysis[Beta_Daily])</f>
        <v>0.49099363376636151</v>
      </c>
      <c r="J398" s="2">
        <f>_xlfn.XLOOKUP($B398,stock_analysis[Stock],stock_analysis[Beta_Weekly])</f>
        <v>0.58604612892939245</v>
      </c>
      <c r="K398" s="2">
        <f>_xlfn.XLOOKUP($B398,stock_analysis[Stock],stock_analysis[Beta_Monthly])</f>
        <v>1.0285806846752756</v>
      </c>
      <c r="L398" s="3">
        <f>G398+H398*I398</f>
        <v>9.2378967045980698E-2</v>
      </c>
      <c r="M398" s="3">
        <f>J398*H398+G398</f>
        <v>9.7350212543007214E-2</v>
      </c>
      <c r="N398" s="3">
        <f>K398*H398+G398</f>
        <v>0.12049476980851691</v>
      </c>
      <c r="O398" s="2">
        <f>_xlfn.XLOOKUP($B398,stock_analysis[Stock],stock_analysis[Interest_Coverage_Ratio])</f>
        <v>-2.9565217391304346</v>
      </c>
      <c r="P398" s="3" cm="1">
        <f t="array" ref="P39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398" s="3" t="str" cm="1">
        <f t="array" ref="Q39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398" s="3">
        <f>Table2[[#This Row],[Default Spread]]+Table2[[#This Row],[Risk Free Rate]]</f>
        <v>0.25669999999999998</v>
      </c>
      <c r="S398" s="2">
        <f>_xlfn.XLOOKUP($B398,stock_analysis[Stock],stock_analysis[Market_Cap_Cr])</f>
        <v>218.39016960000001</v>
      </c>
      <c r="T398" s="2">
        <f>_xlfn.XLOOKUP($B398,stock_analysis[Stock],stock_analysis[Total_Debt_Cr])</f>
        <v>47211.000627200003</v>
      </c>
      <c r="U398" s="3">
        <f>Table2[[#This Row],[Market Value of Equity]]/(Table2[[#This Row],[Market Value of Equity]]+Table2[[#This Row],[Market Value of Debt]])</f>
        <v>4.604532462490209E-3</v>
      </c>
      <c r="V398" s="3">
        <f>Table2[[#This Row],[Market Value of Debt]]/(Table2[[#This Row],[Market Value of Equity]]+Table2[[#This Row],[Market Value of Debt]])</f>
        <v>0.99539546753750974</v>
      </c>
      <c r="W398" s="32">
        <f>(Table2[[#This Row],[Cost of Equity (Daily Beta)]]*Table2[[#This Row],[Weight of Equity]])+(Table2[[#This Row],[Cost of Debt]]*Table2[[#This Row],[Weight of Debt]])</f>
        <v>0.25594337846949328</v>
      </c>
      <c r="X398" s="33">
        <f>(Table2[[#This Row],[Cost of Equity (Weekly Beta)]]*Table2[[#This Row],[Weight of Equity]])+(Table2[[#This Row],[Cost of Debt]]*Table2[[#This Row],[Weight of Debt]])</f>
        <v>0.25596626873076334</v>
      </c>
      <c r="Y398" s="34">
        <f>(Table2[[#This Row],[Cost of Equity (Monthly Beta)]]*Table2[[#This Row],[Weight of Equity]])+(Table2[[#This Row],[Cost of Debt]]*Table2[[#This Row],[Weight of Debt]])</f>
        <v>0.25607283859602231</v>
      </c>
      <c r="Z398" t="b">
        <f>IF(Table2[[#This Row],[Sector]]="Financial Services",TRUE,FALSE)</f>
        <v>0</v>
      </c>
      <c r="AA398" t="b">
        <f>IF(Table2[[#This Row],[Market Capitalisation In(Cr)]]&gt;25000,TRUE,FALSE)</f>
        <v>0</v>
      </c>
    </row>
    <row r="399" spans="2:27" ht="14" customHeight="1">
      <c r="B399" s="37" t="s">
        <v>1173</v>
      </c>
      <c r="C399" s="38" t="str">
        <f>_xlfn.XLOOKUP(B399,stock_analysis[Stock],stock_analysis[Company_Name])</f>
        <v>Filatex Fashions Limited</v>
      </c>
      <c r="D399" s="37" t="str">
        <f>_xlfn.XLOOKUP(B399,stock_analysis[Stock],stock_analysis[Sector])</f>
        <v>Consumer Cyclical</v>
      </c>
      <c r="E399" s="37" t="str">
        <f>_xlfn.XLOOKUP($B399,stock_analysis[Stock],stock_analysis[Industry])</f>
        <v>Apparel Manufacturing</v>
      </c>
      <c r="F399" s="2">
        <f>_xlfn.XLOOKUP($B399,stock_analysis[Stock],stock_analysis[Market_Cap_Cr])</f>
        <v>180.84936959999999</v>
      </c>
      <c r="G399" s="3">
        <f>Imputs!$C$2</f>
        <v>6.6699999999999995E-2</v>
      </c>
      <c r="H399" s="3">
        <f>Imputs!$C$3</f>
        <v>5.2299999999999999E-2</v>
      </c>
      <c r="I399" s="2">
        <f>_xlfn.XLOOKUP($B399,stock_analysis[Stock],stock_analysis[Beta_Daily])</f>
        <v>0.77511403161726822</v>
      </c>
      <c r="J399" s="2">
        <f>_xlfn.XLOOKUP($B399,stock_analysis[Stock],stock_analysis[Beta_Weekly])</f>
        <v>0.3779951407178444</v>
      </c>
      <c r="K399" s="2">
        <f>_xlfn.XLOOKUP($B399,stock_analysis[Stock],stock_analysis[Beta_Monthly])</f>
        <v>0.24638981591153211</v>
      </c>
      <c r="L399" s="3">
        <f>G399+H399*I399</f>
        <v>0.10723846385358313</v>
      </c>
      <c r="M399" s="3">
        <f>J399*H399+G399</f>
        <v>8.6469145859543253E-2</v>
      </c>
      <c r="N399" s="3">
        <f>K399*H399+G399</f>
        <v>7.9586187372173128E-2</v>
      </c>
      <c r="O399" s="2">
        <f>_xlfn.XLOOKUP($B399,stock_analysis[Stock],stock_analysis[Interest_Coverage_Ratio])</f>
        <v>6.8031177566695451</v>
      </c>
      <c r="P399" s="3" cm="1">
        <f t="array" ref="P39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399" s="3" t="str" cm="1">
        <f t="array" ref="Q39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399" s="3">
        <f>Table2[[#This Row],[Default Spread]]+Table2[[#This Row],[Risk Free Rate]]</f>
        <v>7.4499999999999997E-2</v>
      </c>
      <c r="S399" s="2">
        <f>_xlfn.XLOOKUP($B399,stock_analysis[Stock],stock_analysis[Market_Cap_Cr])</f>
        <v>180.84936959999999</v>
      </c>
      <c r="T399" s="2">
        <f>_xlfn.XLOOKUP($B399,stock_analysis[Stock],stock_analysis[Total_Debt_Cr])</f>
        <v>59.5262016</v>
      </c>
      <c r="U399" s="3">
        <f>Table2[[#This Row],[Market Value of Equity]]/(Table2[[#This Row],[Market Value of Equity]]+Table2[[#This Row],[Market Value of Debt]])</f>
        <v>0.75236168424755467</v>
      </c>
      <c r="V399" s="3">
        <f>Table2[[#This Row],[Market Value of Debt]]/(Table2[[#This Row],[Market Value of Equity]]+Table2[[#This Row],[Market Value of Debt]])</f>
        <v>0.24763831575244533</v>
      </c>
      <c r="W399" s="32">
        <f>(Table2[[#This Row],[Cost of Equity (Daily Beta)]]*Table2[[#This Row],[Weight of Equity]])+(Table2[[#This Row],[Cost of Debt]]*Table2[[#This Row],[Weight of Debt]])</f>
        <v>9.9131165804559496E-2</v>
      </c>
      <c r="X399" s="33">
        <f>(Table2[[#This Row],[Cost of Equity (Weekly Beta)]]*Table2[[#This Row],[Weight of Equity]])+(Table2[[#This Row],[Cost of Debt]]*Table2[[#This Row],[Weight of Debt]])</f>
        <v>8.3505126737890609E-2</v>
      </c>
      <c r="Y399" s="34">
        <f>(Table2[[#This Row],[Cost of Equity (Monthly Beta)]]*Table2[[#This Row],[Weight of Equity]])+(Table2[[#This Row],[Cost of Debt]]*Table2[[#This Row],[Weight of Debt]])</f>
        <v>7.8326652497726829E-2</v>
      </c>
      <c r="Z399" t="b">
        <f>IF(Table2[[#This Row],[Sector]]="Financial Services",TRUE,FALSE)</f>
        <v>0</v>
      </c>
      <c r="AA399" t="b">
        <f>IF(Table2[[#This Row],[Market Capitalisation In(Cr)]]&gt;25000,TRUE,FALSE)</f>
        <v>0</v>
      </c>
    </row>
    <row r="400" spans="2:27" ht="14" customHeight="1">
      <c r="B400" s="37" t="s">
        <v>1723</v>
      </c>
      <c r="C400" s="38" t="str">
        <f>_xlfn.XLOOKUP(B400,stock_analysis[Stock],stock_analysis[Company_Name])</f>
        <v>Iris Clothings Limited</v>
      </c>
      <c r="D400" s="37" t="str">
        <f>_xlfn.XLOOKUP(B400,stock_analysis[Stock],stock_analysis[Sector])</f>
        <v>Consumer Cyclical</v>
      </c>
      <c r="E400" s="37" t="str">
        <f>_xlfn.XLOOKUP($B400,stock_analysis[Stock],stock_analysis[Industry])</f>
        <v>Apparel Manufacturing</v>
      </c>
      <c r="F400" s="2">
        <f>_xlfn.XLOOKUP($B400,stock_analysis[Stock],stock_analysis[Market_Cap_Cr])</f>
        <v>547.36568320000003</v>
      </c>
      <c r="G400" s="3">
        <f>Imputs!$C$2</f>
        <v>6.6699999999999995E-2</v>
      </c>
      <c r="H400" s="3">
        <f>Imputs!$C$3</f>
        <v>5.2299999999999999E-2</v>
      </c>
      <c r="I400" s="2">
        <f>_xlfn.XLOOKUP($B400,stock_analysis[Stock],stock_analysis[Beta_Daily])</f>
        <v>0.66455893667099464</v>
      </c>
      <c r="J400" s="2">
        <f>_xlfn.XLOOKUP($B400,stock_analysis[Stock],stock_analysis[Beta_Weekly])</f>
        <v>0.67726893728839921</v>
      </c>
      <c r="K400" s="2">
        <f>_xlfn.XLOOKUP($B400,stock_analysis[Stock],stock_analysis[Beta_Monthly])</f>
        <v>0.63980296136967885</v>
      </c>
      <c r="L400" s="3">
        <f>G400+H400*I400</f>
        <v>0.10145643238789301</v>
      </c>
      <c r="M400" s="3">
        <f>J400*H400+G400</f>
        <v>0.10212116542018328</v>
      </c>
      <c r="N400" s="3">
        <f>K400*H400+G400</f>
        <v>0.10016169487963419</v>
      </c>
      <c r="O400" s="2">
        <f>_xlfn.XLOOKUP($B400,stock_analysis[Stock],stock_analysis[Interest_Coverage_Ratio])</f>
        <v>5.3161885841651326</v>
      </c>
      <c r="P400" s="3" cm="1">
        <f t="array" ref="P40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400" s="3" t="str" cm="1">
        <f t="array" ref="Q40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400" s="3">
        <f>Table2[[#This Row],[Default Spread]]+Table2[[#This Row],[Risk Free Rate]]</f>
        <v>7.5600000000000001E-2</v>
      </c>
      <c r="S400" s="2">
        <f>_xlfn.XLOOKUP($B400,stock_analysis[Stock],stock_analysis[Market_Cap_Cr])</f>
        <v>547.36568320000003</v>
      </c>
      <c r="T400" s="2">
        <f>_xlfn.XLOOKUP($B400,stock_analysis[Stock],stock_analysis[Total_Debt_Cr])</f>
        <v>27.240700799999999</v>
      </c>
      <c r="U400" s="3">
        <f>Table2[[#This Row],[Market Value of Equity]]/(Table2[[#This Row],[Market Value of Equity]]+Table2[[#This Row],[Market Value of Debt]])</f>
        <v>0.95259241533244088</v>
      </c>
      <c r="V400" s="3">
        <f>Table2[[#This Row],[Market Value of Debt]]/(Table2[[#This Row],[Market Value of Equity]]+Table2[[#This Row],[Market Value of Debt]])</f>
        <v>4.7407584667559136E-2</v>
      </c>
      <c r="W400" s="32">
        <f>(Table2[[#This Row],[Cost of Equity (Daily Beta)]]*Table2[[#This Row],[Weight of Equity]])+(Table2[[#This Row],[Cost of Debt]]*Table2[[#This Row],[Weight of Debt]])</f>
        <v>0.10023064138026296</v>
      </c>
      <c r="X400" s="33">
        <f>(Table2[[#This Row],[Cost of Equity (Weekly Beta)]]*Table2[[#This Row],[Weight of Equity]])+(Table2[[#This Row],[Cost of Debt]]*Table2[[#This Row],[Weight of Debt]])</f>
        <v>0.10086386102504361</v>
      </c>
      <c r="Y400" s="34">
        <f>(Table2[[#This Row],[Cost of Equity (Monthly Beta)]]*Table2[[#This Row],[Weight of Equity]])+(Table2[[#This Row],[Cost of Debt]]*Table2[[#This Row],[Weight of Debt]])</f>
        <v>9.8997284250049195E-2</v>
      </c>
      <c r="Z400" t="b">
        <f>IF(Table2[[#This Row],[Sector]]="Financial Services",TRUE,FALSE)</f>
        <v>0</v>
      </c>
      <c r="AA400" t="b">
        <f>IF(Table2[[#This Row],[Market Capitalisation In(Cr)]]&gt;25000,TRUE,FALSE)</f>
        <v>0</v>
      </c>
    </row>
    <row r="401" spans="2:27" ht="14" customHeight="1">
      <c r="B401" s="37" t="s">
        <v>2186</v>
      </c>
      <c r="C401" s="38" t="str">
        <f>_xlfn.XLOOKUP(B401,stock_analysis[Stock],stock_analysis[Company_Name])</f>
        <v>Vedant Fashions Limited</v>
      </c>
      <c r="D401" s="37" t="str">
        <f>_xlfn.XLOOKUP(B401,stock_analysis[Stock],stock_analysis[Sector])</f>
        <v>Consumer Cyclical</v>
      </c>
      <c r="E401" s="37" t="str">
        <f>_xlfn.XLOOKUP($B401,stock_analysis[Stock],stock_analysis[Industry])</f>
        <v>Apparel Manufacturing</v>
      </c>
      <c r="F401" s="2">
        <f>_xlfn.XLOOKUP($B401,stock_analysis[Stock],stock_analysis[Market_Cap_Cr])</f>
        <v>9112.7062528000006</v>
      </c>
      <c r="G401" s="3">
        <f>Imputs!$C$2</f>
        <v>6.6699999999999995E-2</v>
      </c>
      <c r="H401" s="3">
        <f>Imputs!$C$3</f>
        <v>5.2299999999999999E-2</v>
      </c>
      <c r="I401" s="2">
        <f>_xlfn.XLOOKUP($B401,stock_analysis[Stock],stock_analysis[Beta_Daily])</f>
        <v>0.69717952096022306</v>
      </c>
      <c r="J401" s="2">
        <f>_xlfn.XLOOKUP($B401,stock_analysis[Stock],stock_analysis[Beta_Weekly])</f>
        <v>0.76866287258897026</v>
      </c>
      <c r="K401" s="2">
        <f>_xlfn.XLOOKUP($B401,stock_analysis[Stock],stock_analysis[Beta_Monthly])</f>
        <v>0.68681839904535469</v>
      </c>
      <c r="L401" s="3">
        <f>G401+H401*I401</f>
        <v>0.10316248894621965</v>
      </c>
      <c r="M401" s="3">
        <f>J401*H401+G401</f>
        <v>0.10690106823640314</v>
      </c>
      <c r="N401" s="3">
        <f>K401*H401+G401</f>
        <v>0.10262060227007205</v>
      </c>
      <c r="O401" s="2">
        <f>_xlfn.XLOOKUP($B401,stock_analysis[Stock],stock_analysis[Interest_Coverage_Ratio])</f>
        <v>10.409795681785248</v>
      </c>
      <c r="P401" s="3" cm="1">
        <f t="array" ref="P40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401" s="3" t="str" cm="1">
        <f t="array" ref="Q40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401" s="3">
        <f>Table2[[#This Row],[Default Spread]]+Table2[[#This Row],[Risk Free Rate]]</f>
        <v>7.22E-2</v>
      </c>
      <c r="S401" s="2">
        <f>_xlfn.XLOOKUP($B401,stock_analysis[Stock],stock_analysis[Market_Cap_Cr])</f>
        <v>9112.7062528000006</v>
      </c>
      <c r="T401" s="2">
        <f>_xlfn.XLOOKUP($B401,stock_analysis[Stock],stock_analysis[Total_Debt_Cr])</f>
        <v>463.75500799999998</v>
      </c>
      <c r="U401" s="3">
        <f>Table2[[#This Row],[Market Value of Equity]]/(Table2[[#This Row],[Market Value of Equity]]+Table2[[#This Row],[Market Value of Debt]])</f>
        <v>0.95157344708338965</v>
      </c>
      <c r="V401" s="3">
        <f>Table2[[#This Row],[Market Value of Debt]]/(Table2[[#This Row],[Market Value of Equity]]+Table2[[#This Row],[Market Value of Debt]])</f>
        <v>4.8426552916610313E-2</v>
      </c>
      <c r="W401" s="32">
        <f>(Table2[[#This Row],[Cost of Equity (Daily Beta)]]*Table2[[#This Row],[Weight of Equity]])+(Table2[[#This Row],[Cost of Debt]]*Table2[[#This Row],[Weight of Debt]])</f>
        <v>0.10166308233683559</v>
      </c>
      <c r="X401" s="33">
        <f>(Table2[[#This Row],[Cost of Equity (Weekly Beta)]]*Table2[[#This Row],[Weight of Equity]])+(Table2[[#This Row],[Cost of Debt]]*Table2[[#This Row],[Weight of Debt]])</f>
        <v>0.10522061511919005</v>
      </c>
      <c r="Y401" s="34">
        <f>(Table2[[#This Row],[Cost of Equity (Monthly Beta)]]*Table2[[#This Row],[Weight of Equity]])+(Table2[[#This Row],[Cost of Debt]]*Table2[[#This Row],[Weight of Debt]])</f>
        <v>0.10114743736448525</v>
      </c>
      <c r="Z401" t="b">
        <f>IF(Table2[[#This Row],[Sector]]="Financial Services",TRUE,FALSE)</f>
        <v>0</v>
      </c>
      <c r="AA401" t="b">
        <f>IF(Table2[[#This Row],[Market Capitalisation In(Cr)]]&gt;25000,TRUE,FALSE)</f>
        <v>0</v>
      </c>
    </row>
    <row r="402" spans="2:27" ht="14" customHeight="1">
      <c r="B402" s="37" t="s">
        <v>3006</v>
      </c>
      <c r="C402" s="38" t="str">
        <f>_xlfn.XLOOKUP(B402,stock_analysis[Stock],stock_analysis[Company_Name])</f>
        <v>Rupa &amp; Company Limited</v>
      </c>
      <c r="D402" s="37" t="str">
        <f>_xlfn.XLOOKUP(B402,stock_analysis[Stock],stock_analysis[Sector])</f>
        <v>Consumer Cyclical</v>
      </c>
      <c r="E402" s="37" t="str">
        <f>_xlfn.XLOOKUP($B402,stock_analysis[Stock],stock_analysis[Industry])</f>
        <v>Apparel Manufacturing</v>
      </c>
      <c r="F402" s="2">
        <f>_xlfn.XLOOKUP($B402,stock_analysis[Stock],stock_analysis[Market_Cap_Cr])</f>
        <v>1090.077184</v>
      </c>
      <c r="G402" s="3">
        <f>Imputs!$C$2</f>
        <v>6.6699999999999995E-2</v>
      </c>
      <c r="H402" s="3">
        <f>Imputs!$C$3</f>
        <v>5.2299999999999999E-2</v>
      </c>
      <c r="I402" s="2">
        <f>_xlfn.XLOOKUP($B402,stock_analysis[Stock],stock_analysis[Beta_Daily])</f>
        <v>0.80614978077286426</v>
      </c>
      <c r="J402" s="2">
        <f>_xlfn.XLOOKUP($B402,stock_analysis[Stock],stock_analysis[Beta_Weekly])</f>
        <v>1.3321156437794868</v>
      </c>
      <c r="K402" s="2">
        <f>_xlfn.XLOOKUP($B402,stock_analysis[Stock],stock_analysis[Beta_Monthly])</f>
        <v>1.204482795908675</v>
      </c>
      <c r="L402" s="3">
        <f>G402+H402*I402</f>
        <v>0.1088616335344208</v>
      </c>
      <c r="M402" s="3">
        <f>J402*H402+G402</f>
        <v>0.13636964816966715</v>
      </c>
      <c r="N402" s="3">
        <f>K402*H402+G402</f>
        <v>0.12969445022602372</v>
      </c>
      <c r="O402" s="2">
        <f>_xlfn.XLOOKUP($B402,stock_analysis[Stock],stock_analysis[Interest_Coverage_Ratio])</f>
        <v>6.4355061545349077</v>
      </c>
      <c r="P402" s="3" cm="1">
        <f t="array" ref="P40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402" s="3" t="str" cm="1">
        <f t="array" ref="Q40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402" s="3">
        <f>Table2[[#This Row],[Default Spread]]+Table2[[#This Row],[Risk Free Rate]]</f>
        <v>7.4499999999999997E-2</v>
      </c>
      <c r="S402" s="2">
        <f>_xlfn.XLOOKUP($B402,stock_analysis[Stock],stock_analysis[Market_Cap_Cr])</f>
        <v>1090.077184</v>
      </c>
      <c r="T402" s="2">
        <f>_xlfn.XLOOKUP($B402,stock_analysis[Stock],stock_analysis[Total_Debt_Cr])</f>
        <v>251.47389440000001</v>
      </c>
      <c r="U402" s="3">
        <f>Table2[[#This Row],[Market Value of Equity]]/(Table2[[#This Row],[Market Value of Equity]]+Table2[[#This Row],[Market Value of Debt]])</f>
        <v>0.8125498920995835</v>
      </c>
      <c r="V402" s="3">
        <f>Table2[[#This Row],[Market Value of Debt]]/(Table2[[#This Row],[Market Value of Equity]]+Table2[[#This Row],[Market Value of Debt]])</f>
        <v>0.18745010790041641</v>
      </c>
      <c r="W402" s="32">
        <f>(Table2[[#This Row],[Cost of Equity (Daily Beta)]]*Table2[[#This Row],[Weight of Equity]])+(Table2[[#This Row],[Cost of Debt]]*Table2[[#This Row],[Weight of Debt]])</f>
        <v>0.10242054162075903</v>
      </c>
      <c r="X402" s="33">
        <f>(Table2[[#This Row],[Cost of Equity (Weekly Beta)]]*Table2[[#This Row],[Weight of Equity]])+(Table2[[#This Row],[Cost of Debt]]*Table2[[#This Row],[Weight of Debt]])</f>
        <v>0.12477217594450224</v>
      </c>
      <c r="Y402" s="34">
        <f>(Table2[[#This Row],[Cost of Equity (Monthly Beta)]]*Table2[[#This Row],[Weight of Equity]])+(Table2[[#This Row],[Cost of Debt]]*Table2[[#This Row],[Weight of Debt]])</f>
        <v>0.11934824457565141</v>
      </c>
      <c r="Z402" t="b">
        <f>IF(Table2[[#This Row],[Sector]]="Financial Services",TRUE,FALSE)</f>
        <v>0</v>
      </c>
      <c r="AA402" t="b">
        <f>IF(Table2[[#This Row],[Market Capitalisation In(Cr)]]&gt;25000,TRUE,FALSE)</f>
        <v>0</v>
      </c>
    </row>
    <row r="403" spans="2:27" ht="14" customHeight="1">
      <c r="B403" s="37" t="s">
        <v>2032</v>
      </c>
      <c r="C403" s="38" t="str">
        <f>_xlfn.XLOOKUP(B403,stock_analysis[Stock],stock_analysis[Company_Name])</f>
        <v>Lorenzini Apparels Limited</v>
      </c>
      <c r="D403" s="37" t="str">
        <f>_xlfn.XLOOKUP(B403,stock_analysis[Stock],stock_analysis[Sector])</f>
        <v>Consumer Cyclical</v>
      </c>
      <c r="E403" s="37" t="str">
        <f>_xlfn.XLOOKUP($B403,stock_analysis[Stock],stock_analysis[Industry])</f>
        <v>Apparel Manufacturing</v>
      </c>
      <c r="F403" s="2">
        <f>_xlfn.XLOOKUP($B403,stock_analysis[Stock],stock_analysis[Market_Cap_Cr])</f>
        <v>122.124736</v>
      </c>
      <c r="G403" s="3">
        <f>Imputs!$C$2</f>
        <v>6.6699999999999995E-2</v>
      </c>
      <c r="H403" s="3">
        <f>Imputs!$C$3</f>
        <v>5.2299999999999999E-2</v>
      </c>
      <c r="I403" s="2">
        <f>_xlfn.XLOOKUP($B403,stock_analysis[Stock],stock_analysis[Beta_Daily])</f>
        <v>0.77454003823080886</v>
      </c>
      <c r="J403" s="2">
        <f>_xlfn.XLOOKUP($B403,stock_analysis[Stock],stock_analysis[Beta_Weekly])</f>
        <v>1.1570681309711119</v>
      </c>
      <c r="K403" s="2">
        <f>_xlfn.XLOOKUP($B403,stock_analysis[Stock],stock_analysis[Beta_Monthly])</f>
        <v>0.96714106258292798</v>
      </c>
      <c r="L403" s="3">
        <f>G403+H403*I403</f>
        <v>0.1072084439994713</v>
      </c>
      <c r="M403" s="3">
        <f>J403*H403+G403</f>
        <v>0.12721466324978914</v>
      </c>
      <c r="N403" s="3">
        <f>K403*H403+G403</f>
        <v>0.11728147757308713</v>
      </c>
      <c r="O403" s="2">
        <f>_xlfn.XLOOKUP($B403,stock_analysis[Stock],stock_analysis[Interest_Coverage_Ratio])</f>
        <v>5.4391137573710422</v>
      </c>
      <c r="P403" s="3" cm="1">
        <f t="array" ref="P40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403" s="3" t="str" cm="1">
        <f t="array" ref="Q40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403" s="3">
        <f>Table2[[#This Row],[Default Spread]]+Table2[[#This Row],[Risk Free Rate]]</f>
        <v>7.5600000000000001E-2</v>
      </c>
      <c r="S403" s="2">
        <f>_xlfn.XLOOKUP($B403,stock_analysis[Stock],stock_analysis[Market_Cap_Cr])</f>
        <v>122.124736</v>
      </c>
      <c r="T403" s="2">
        <f>_xlfn.XLOOKUP($B403,stock_analysis[Stock],stock_analysis[Total_Debt_Cr])</f>
        <v>13.140700000000001</v>
      </c>
      <c r="U403" s="3">
        <f>Table2[[#This Row],[Market Value of Equity]]/(Table2[[#This Row],[Market Value of Equity]]+Table2[[#This Row],[Market Value of Debt]])</f>
        <v>0.90285249219172292</v>
      </c>
      <c r="V403" s="3">
        <f>Table2[[#This Row],[Market Value of Debt]]/(Table2[[#This Row],[Market Value of Equity]]+Table2[[#This Row],[Market Value of Debt]])</f>
        <v>9.7147507808277064E-2</v>
      </c>
      <c r="W403" s="32">
        <f>(Table2[[#This Row],[Cost of Equity (Daily Beta)]]*Table2[[#This Row],[Weight of Equity]])+(Table2[[#This Row],[Cost of Debt]]*Table2[[#This Row],[Weight of Debt]])</f>
        <v>0.10413776243922516</v>
      </c>
      <c r="X403" s="33">
        <f>(Table2[[#This Row],[Cost of Equity (Weekly Beta)]]*Table2[[#This Row],[Weight of Equity]])+(Table2[[#This Row],[Cost of Debt]]*Table2[[#This Row],[Weight of Debt]])</f>
        <v>0.12220042734870866</v>
      </c>
      <c r="Y403" s="34">
        <f>(Table2[[#This Row],[Cost of Equity (Monthly Beta)]]*Table2[[#This Row],[Weight of Equity]])+(Table2[[#This Row],[Cost of Debt]]*Table2[[#This Row],[Weight of Debt]])</f>
        <v>0.11323222590509512</v>
      </c>
      <c r="Z403" t="b">
        <f>IF(Table2[[#This Row],[Sector]]="Financial Services",TRUE,FALSE)</f>
        <v>0</v>
      </c>
      <c r="AA403" t="b">
        <f>IF(Table2[[#This Row],[Market Capitalisation In(Cr)]]&gt;25000,TRUE,FALSE)</f>
        <v>0</v>
      </c>
    </row>
    <row r="404" spans="2:27" ht="14" customHeight="1">
      <c r="B404" s="37" t="s">
        <v>2068</v>
      </c>
      <c r="C404" s="38" t="str">
        <f>_xlfn.XLOOKUP(B404,stock_analysis[Stock],stock_analysis[Company_Name])</f>
        <v>Libas Consumer Products Limited</v>
      </c>
      <c r="D404" s="37" t="str">
        <f>_xlfn.XLOOKUP(B404,stock_analysis[Stock],stock_analysis[Sector])</f>
        <v>Consumer Cyclical</v>
      </c>
      <c r="E404" s="37" t="str">
        <f>_xlfn.XLOOKUP($B404,stock_analysis[Stock],stock_analysis[Industry])</f>
        <v>Apparel Manufacturing</v>
      </c>
      <c r="F404" s="2">
        <f>_xlfn.XLOOKUP($B404,stock_analysis[Stock],stock_analysis[Market_Cap_Cr])</f>
        <v>26.5816816</v>
      </c>
      <c r="G404" s="3">
        <f>Imputs!$C$2</f>
        <v>6.6699999999999995E-2</v>
      </c>
      <c r="H404" s="3">
        <f>Imputs!$C$3</f>
        <v>5.2299999999999999E-2</v>
      </c>
      <c r="I404" s="2">
        <f>_xlfn.XLOOKUP($B404,stock_analysis[Stock],stock_analysis[Beta_Daily])</f>
        <v>1.0651125781185156</v>
      </c>
      <c r="J404" s="2">
        <f>_xlfn.XLOOKUP($B404,stock_analysis[Stock],stock_analysis[Beta_Weekly])</f>
        <v>1.3671419537913629</v>
      </c>
      <c r="K404" s="2">
        <f>_xlfn.XLOOKUP($B404,stock_analysis[Stock],stock_analysis[Beta_Monthly])</f>
        <v>0.887117358839559</v>
      </c>
      <c r="L404" s="3">
        <f>G404+H404*I404</f>
        <v>0.12240538783559836</v>
      </c>
      <c r="M404" s="3">
        <f>J404*H404+G404</f>
        <v>0.13820152418328829</v>
      </c>
      <c r="N404" s="3">
        <f>K404*H404+G404</f>
        <v>0.11309623786730894</v>
      </c>
      <c r="O404" s="2">
        <f>_xlfn.XLOOKUP($B404,stock_analysis[Stock],stock_analysis[Interest_Coverage_Ratio])</f>
        <v>6.9625383130888867</v>
      </c>
      <c r="P404" s="3" cm="1">
        <f t="array" ref="P40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404" s="3" t="str" cm="1">
        <f t="array" ref="Q40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404" s="3">
        <f>Table2[[#This Row],[Default Spread]]+Table2[[#This Row],[Risk Free Rate]]</f>
        <v>7.4499999999999997E-2</v>
      </c>
      <c r="S404" s="2">
        <f>_xlfn.XLOOKUP($B404,stock_analysis[Stock],stock_analysis[Market_Cap_Cr])</f>
        <v>26.5816816</v>
      </c>
      <c r="T404" s="2">
        <f>_xlfn.XLOOKUP($B404,stock_analysis[Stock],stock_analysis[Total_Debt_Cr])</f>
        <v>13.869500800000001</v>
      </c>
      <c r="U404" s="3">
        <f>Table2[[#This Row],[Market Value of Equity]]/(Table2[[#This Row],[Market Value of Equity]]+Table2[[#This Row],[Market Value of Debt]])</f>
        <v>0.65712990382204495</v>
      </c>
      <c r="V404" s="3">
        <f>Table2[[#This Row],[Market Value of Debt]]/(Table2[[#This Row],[Market Value of Equity]]+Table2[[#This Row],[Market Value of Debt]])</f>
        <v>0.342870096177955</v>
      </c>
      <c r="W404" s="32">
        <f>(Table2[[#This Row],[Cost of Equity (Daily Beta)]]*Table2[[#This Row],[Weight of Equity]])+(Table2[[#This Row],[Cost of Debt]]*Table2[[#This Row],[Weight of Debt]])</f>
        <v>0.10598006290096451</v>
      </c>
      <c r="X404" s="33">
        <f>(Table2[[#This Row],[Cost of Equity (Weekly Beta)]]*Table2[[#This Row],[Weight of Equity]])+(Table2[[#This Row],[Cost of Debt]]*Table2[[#This Row],[Weight of Debt]])</f>
        <v>0.11636017645988191</v>
      </c>
      <c r="Y404" s="34">
        <f>(Table2[[#This Row],[Cost of Equity (Monthly Beta)]]*Table2[[#This Row],[Weight of Equity]])+(Table2[[#This Row],[Cost of Debt]]*Table2[[#This Row],[Weight of Debt]])</f>
        <v>9.9862742077637484E-2</v>
      </c>
      <c r="Z404" t="b">
        <f>IF(Table2[[#This Row],[Sector]]="Financial Services",TRUE,FALSE)</f>
        <v>0</v>
      </c>
      <c r="AA404" t="b">
        <f>IF(Table2[[#This Row],[Market Capitalisation In(Cr)]]&gt;25000,TRUE,FALSE)</f>
        <v>0</v>
      </c>
    </row>
    <row r="405" spans="2:27" ht="14" customHeight="1">
      <c r="B405" s="37" t="s">
        <v>988</v>
      </c>
      <c r="C405" s="38" t="str">
        <f>_xlfn.XLOOKUP(B405,stock_analysis[Stock],stock_analysis[Company_Name])</f>
        <v>Dollar Industries Limited</v>
      </c>
      <c r="D405" s="37" t="str">
        <f>_xlfn.XLOOKUP(B405,stock_analysis[Stock],stock_analysis[Sector])</f>
        <v>Consumer Cyclical</v>
      </c>
      <c r="E405" s="37" t="str">
        <f>_xlfn.XLOOKUP($B405,stock_analysis[Stock],stock_analysis[Industry])</f>
        <v>Apparel Manufacturing</v>
      </c>
      <c r="F405" s="2">
        <f>_xlfn.XLOOKUP($B405,stock_analysis[Stock],stock_analysis[Market_Cap_Cr])</f>
        <v>1548.917248</v>
      </c>
      <c r="G405" s="3">
        <f>Imputs!$C$2</f>
        <v>6.6699999999999995E-2</v>
      </c>
      <c r="H405" s="3">
        <f>Imputs!$C$3</f>
        <v>5.2299999999999999E-2</v>
      </c>
      <c r="I405" s="2">
        <f>_xlfn.XLOOKUP($B405,stock_analysis[Stock],stock_analysis[Beta_Daily])</f>
        <v>0.88114849612012691</v>
      </c>
      <c r="J405" s="2">
        <f>_xlfn.XLOOKUP($B405,stock_analysis[Stock],stock_analysis[Beta_Weekly])</f>
        <v>0.90327338060164597</v>
      </c>
      <c r="K405" s="2">
        <f>_xlfn.XLOOKUP($B405,stock_analysis[Stock],stock_analysis[Beta_Monthly])</f>
        <v>0.54799354478555873</v>
      </c>
      <c r="L405" s="3">
        <f>G405+H405*I405</f>
        <v>0.11278406634708263</v>
      </c>
      <c r="M405" s="3">
        <f>J405*H405+G405</f>
        <v>0.11394119780546608</v>
      </c>
      <c r="N405" s="3">
        <f>K405*H405+G405</f>
        <v>9.5360062392284714E-2</v>
      </c>
      <c r="O405" s="2">
        <f>_xlfn.XLOOKUP($B405,stock_analysis[Stock],stock_analysis[Interest_Coverage_Ratio])</f>
        <v>5.3986679454390449</v>
      </c>
      <c r="P405" s="3" cm="1">
        <f t="array" ref="P40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405" s="3" t="str" cm="1">
        <f t="array" ref="Q40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405" s="3">
        <f>Table2[[#This Row],[Default Spread]]+Table2[[#This Row],[Risk Free Rate]]</f>
        <v>7.5600000000000001E-2</v>
      </c>
      <c r="S405" s="2">
        <f>_xlfn.XLOOKUP($B405,stock_analysis[Stock],stock_analysis[Market_Cap_Cr])</f>
        <v>1548.917248</v>
      </c>
      <c r="T405" s="2">
        <f>_xlfn.XLOOKUP($B405,stock_analysis[Stock],stock_analysis[Total_Debt_Cr])</f>
        <v>338.06650880000001</v>
      </c>
      <c r="U405" s="3">
        <f>Table2[[#This Row],[Market Value of Equity]]/(Table2[[#This Row],[Market Value of Equity]]+Table2[[#This Row],[Market Value of Debt]])</f>
        <v>0.82084291527061015</v>
      </c>
      <c r="V405" s="3">
        <f>Table2[[#This Row],[Market Value of Debt]]/(Table2[[#This Row],[Market Value of Equity]]+Table2[[#This Row],[Market Value of Debt]])</f>
        <v>0.17915708472938988</v>
      </c>
      <c r="W405" s="32">
        <f>(Table2[[#This Row],[Cost of Equity (Daily Beta)]]*Table2[[#This Row],[Weight of Equity]])+(Table2[[#This Row],[Cost of Debt]]*Table2[[#This Row],[Weight of Debt]])</f>
        <v>0.1061222774219551</v>
      </c>
      <c r="X405" s="33">
        <f>(Table2[[#This Row],[Cost of Equity (Weekly Beta)]]*Table2[[#This Row],[Weight of Equity]])+(Table2[[#This Row],[Cost of Debt]]*Table2[[#This Row],[Weight of Debt]])</f>
        <v>0.10707210058160589</v>
      </c>
      <c r="Y405" s="34">
        <f>(Table2[[#This Row],[Cost of Equity (Monthly Beta)]]*Table2[[#This Row],[Weight of Equity]])+(Table2[[#This Row],[Cost of Debt]]*Table2[[#This Row],[Weight of Debt]])</f>
        <v>9.181990722001214E-2</v>
      </c>
      <c r="Z405" t="b">
        <f>IF(Table2[[#This Row],[Sector]]="Financial Services",TRUE,FALSE)</f>
        <v>0</v>
      </c>
      <c r="AA405" t="b">
        <f>IF(Table2[[#This Row],[Market Capitalisation In(Cr)]]&gt;25000,TRUE,FALSE)</f>
        <v>0</v>
      </c>
    </row>
    <row r="406" spans="2:27" ht="14" customHeight="1">
      <c r="B406" s="37" t="s">
        <v>3816</v>
      </c>
      <c r="C406" s="38" t="str">
        <f>_xlfn.XLOOKUP(B406,stock_analysis[Stock],stock_analysis[Company_Name])</f>
        <v>VIP Clothing Limited</v>
      </c>
      <c r="D406" s="37" t="str">
        <f>_xlfn.XLOOKUP(B406,stock_analysis[Stock],stock_analysis[Sector])</f>
        <v>Consumer Cyclical</v>
      </c>
      <c r="E406" s="37" t="str">
        <f>_xlfn.XLOOKUP($B406,stock_analysis[Stock],stock_analysis[Industry])</f>
        <v>Apparel Manufacturing</v>
      </c>
      <c r="F406" s="2">
        <f>_xlfn.XLOOKUP($B406,stock_analysis[Stock],stock_analysis[Market_Cap_Cr])</f>
        <v>167.1690112</v>
      </c>
      <c r="G406" s="3">
        <f>Imputs!$C$2</f>
        <v>6.6699999999999995E-2</v>
      </c>
      <c r="H406" s="3">
        <f>Imputs!$C$3</f>
        <v>5.2299999999999999E-2</v>
      </c>
      <c r="I406" s="2">
        <f>_xlfn.XLOOKUP($B406,stock_analysis[Stock],stock_analysis[Beta_Daily])</f>
        <v>0.80283039203378248</v>
      </c>
      <c r="J406" s="2">
        <f>_xlfn.XLOOKUP($B406,stock_analysis[Stock],stock_analysis[Beta_Weekly])</f>
        <v>1.4398258068807619</v>
      </c>
      <c r="K406" s="2">
        <f>_xlfn.XLOOKUP($B406,stock_analysis[Stock],stock_analysis[Beta_Monthly])</f>
        <v>0.6984518868933538</v>
      </c>
      <c r="L406" s="3">
        <f>G406+H406*I406</f>
        <v>0.10868802950336681</v>
      </c>
      <c r="M406" s="3">
        <f>J406*H406+G406</f>
        <v>0.14200288969986385</v>
      </c>
      <c r="N406" s="3">
        <f>K406*H406+G406</f>
        <v>0.10322903368452241</v>
      </c>
      <c r="O406" s="2">
        <f>_xlfn.XLOOKUP($B406,stock_analysis[Stock],stock_analysis[Interest_Coverage_Ratio])</f>
        <v>1.9594120138253257</v>
      </c>
      <c r="P406" s="3" cm="1">
        <f t="array" ref="P40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406" s="3" t="str" cm="1">
        <f t="array" ref="Q40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406" s="3">
        <f>Table2[[#This Row],[Default Spread]]+Table2[[#This Row],[Risk Free Rate]]</f>
        <v>0.1176</v>
      </c>
      <c r="S406" s="2">
        <f>_xlfn.XLOOKUP($B406,stock_analysis[Stock],stock_analysis[Market_Cap_Cr])</f>
        <v>167.1690112</v>
      </c>
      <c r="T406" s="2">
        <f>_xlfn.XLOOKUP($B406,stock_analysis[Stock],stock_analysis[Total_Debt_Cr])</f>
        <v>75.640198400000003</v>
      </c>
      <c r="U406" s="3">
        <f>Table2[[#This Row],[Market Value of Equity]]/(Table2[[#This Row],[Market Value of Equity]]+Table2[[#This Row],[Market Value of Debt]])</f>
        <v>0.68847887390841367</v>
      </c>
      <c r="V406" s="3">
        <f>Table2[[#This Row],[Market Value of Debt]]/(Table2[[#This Row],[Market Value of Equity]]+Table2[[#This Row],[Market Value of Debt]])</f>
        <v>0.31152112609158628</v>
      </c>
      <c r="W406" s="32">
        <f>(Table2[[#This Row],[Cost of Equity (Daily Beta)]]*Table2[[#This Row],[Weight of Equity]])+(Table2[[#This Row],[Cost of Debt]]*Table2[[#This Row],[Weight of Debt]])</f>
        <v>0.11146429658817297</v>
      </c>
      <c r="X406" s="33">
        <f>(Table2[[#This Row],[Cost of Equity (Weekly Beta)]]*Table2[[#This Row],[Weight of Equity]])+(Table2[[#This Row],[Cost of Debt]]*Table2[[#This Row],[Weight of Debt]])</f>
        <v>0.13440087402067349</v>
      </c>
      <c r="Y406" s="34">
        <f>(Table2[[#This Row],[Cost of Equity (Monthly Beta)]]*Table2[[#This Row],[Weight of Equity]])+(Table2[[#This Row],[Cost of Debt]]*Table2[[#This Row],[Weight of Debt]])</f>
        <v>0.10770589329414423</v>
      </c>
      <c r="Z406" t="b">
        <f>IF(Table2[[#This Row],[Sector]]="Financial Services",TRUE,FALSE)</f>
        <v>0</v>
      </c>
      <c r="AA406" t="b">
        <f>IF(Table2[[#This Row],[Market Capitalisation In(Cr)]]&gt;25000,TRUE,FALSE)</f>
        <v>0</v>
      </c>
    </row>
    <row r="407" spans="2:27" ht="14" customHeight="1">
      <c r="B407" s="37" t="s">
        <v>2314</v>
      </c>
      <c r="C407" s="38" t="str">
        <f>_xlfn.XLOOKUP(B407,stock_analysis[Stock],stock_analysis[Company_Name])</f>
        <v>Monte Carlo Fashions Limited</v>
      </c>
      <c r="D407" s="37" t="str">
        <f>_xlfn.XLOOKUP(B407,stock_analysis[Stock],stock_analysis[Sector])</f>
        <v>Consumer Cyclical</v>
      </c>
      <c r="E407" s="37" t="str">
        <f>_xlfn.XLOOKUP($B407,stock_analysis[Stock],stock_analysis[Industry])</f>
        <v>Apparel Manufacturing</v>
      </c>
      <c r="F407" s="2">
        <f>_xlfn.XLOOKUP($B407,stock_analysis[Stock],stock_analysis[Market_Cap_Cr])</f>
        <v>1084.3906047999999</v>
      </c>
      <c r="G407" s="3">
        <f>Imputs!$C$2</f>
        <v>6.6699999999999995E-2</v>
      </c>
      <c r="H407" s="3">
        <f>Imputs!$C$3</f>
        <v>5.2299999999999999E-2</v>
      </c>
      <c r="I407" s="2">
        <f>_xlfn.XLOOKUP($B407,stock_analysis[Stock],stock_analysis[Beta_Daily])</f>
        <v>1.2022297991629678</v>
      </c>
      <c r="J407" s="2">
        <f>_xlfn.XLOOKUP($B407,stock_analysis[Stock],stock_analysis[Beta_Weekly])</f>
        <v>1.2783239036347631</v>
      </c>
      <c r="K407" s="2">
        <f>_xlfn.XLOOKUP($B407,stock_analysis[Stock],stock_analysis[Beta_Monthly])</f>
        <v>0.74402771730881034</v>
      </c>
      <c r="L407" s="3">
        <f>G407+H407*I407</f>
        <v>0.12957661849622321</v>
      </c>
      <c r="M407" s="3">
        <f>J407*H407+G407</f>
        <v>0.1335563401600981</v>
      </c>
      <c r="N407" s="3">
        <f>K407*H407+G407</f>
        <v>0.10561264961525077</v>
      </c>
      <c r="O407" s="2">
        <f>_xlfn.XLOOKUP($B407,stock_analysis[Stock],stock_analysis[Interest_Coverage_Ratio])</f>
        <v>3.3935700777474258</v>
      </c>
      <c r="P407" s="3" cm="1">
        <f t="array" ref="P40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407" s="3" t="str" cm="1">
        <f t="array" ref="Q40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407" s="3">
        <f>Table2[[#This Row],[Default Spread]]+Table2[[#This Row],[Risk Free Rate]]</f>
        <v>8.5099999999999995E-2</v>
      </c>
      <c r="S407" s="2">
        <f>_xlfn.XLOOKUP($B407,stock_analysis[Stock],stock_analysis[Market_Cap_Cr])</f>
        <v>1084.3906047999999</v>
      </c>
      <c r="T407" s="2">
        <f>_xlfn.XLOOKUP($B407,stock_analysis[Stock],stock_analysis[Total_Debt_Cr])</f>
        <v>742.81000959999994</v>
      </c>
      <c r="U407" s="3">
        <f>Table2[[#This Row],[Market Value of Equity]]/(Table2[[#This Row],[Market Value of Equity]]+Table2[[#This Row],[Market Value of Debt]])</f>
        <v>0.59347101585563045</v>
      </c>
      <c r="V407" s="3">
        <f>Table2[[#This Row],[Market Value of Debt]]/(Table2[[#This Row],[Market Value of Equity]]+Table2[[#This Row],[Market Value of Debt]])</f>
        <v>0.40652898414436961</v>
      </c>
      <c r="W407" s="32">
        <f>(Table2[[#This Row],[Cost of Equity (Daily Beta)]]*Table2[[#This Row],[Weight of Equity]])+(Table2[[#This Row],[Cost of Debt]]*Table2[[#This Row],[Weight of Debt]])</f>
        <v>0.11149558396077691</v>
      </c>
      <c r="X407" s="33">
        <f>(Table2[[#This Row],[Cost of Equity (Weekly Beta)]]*Table2[[#This Row],[Weight of Equity]])+(Table2[[#This Row],[Cost of Debt]]*Table2[[#This Row],[Weight of Debt]])</f>
        <v>0.11385743341945941</v>
      </c>
      <c r="Y407" s="34">
        <f>(Table2[[#This Row],[Cost of Equity (Monthly Beta)]]*Table2[[#This Row],[Weight of Equity]])+(Table2[[#This Row],[Cost of Debt]]*Table2[[#This Row],[Weight of Debt]])</f>
        <v>9.7273663005053482E-2</v>
      </c>
      <c r="Z407" t="b">
        <f>IF(Table2[[#This Row],[Sector]]="Financial Services",TRUE,FALSE)</f>
        <v>0</v>
      </c>
      <c r="AA407" t="b">
        <f>IF(Table2[[#This Row],[Market Capitalisation In(Cr)]]&gt;25000,TRUE,FALSE)</f>
        <v>0</v>
      </c>
    </row>
    <row r="408" spans="2:27" ht="14" customHeight="1">
      <c r="B408" s="37" t="s">
        <v>566</v>
      </c>
      <c r="C408" s="38" t="str">
        <f>_xlfn.XLOOKUP(B408,stock_analysis[Stock],stock_analysis[Company_Name])</f>
        <v>Bhandari Hosiery Exports Limited</v>
      </c>
      <c r="D408" s="37" t="str">
        <f>_xlfn.XLOOKUP(B408,stock_analysis[Stock],stock_analysis[Sector])</f>
        <v>Consumer Cyclical</v>
      </c>
      <c r="E408" s="37" t="str">
        <f>_xlfn.XLOOKUP($B408,stock_analysis[Stock],stock_analysis[Industry])</f>
        <v>Apparel Manufacturing</v>
      </c>
      <c r="F408" s="2">
        <f>_xlfn.XLOOKUP($B408,stock_analysis[Stock],stock_analysis[Market_Cap_Cr])</f>
        <v>76.8663296</v>
      </c>
      <c r="G408" s="3">
        <f>Imputs!$C$2</f>
        <v>6.6699999999999995E-2</v>
      </c>
      <c r="H408" s="3">
        <f>Imputs!$C$3</f>
        <v>5.2299999999999999E-2</v>
      </c>
      <c r="I408" s="2">
        <f>_xlfn.XLOOKUP($B408,stock_analysis[Stock],stock_analysis[Beta_Daily])</f>
        <v>0.86892308982994482</v>
      </c>
      <c r="J408" s="2">
        <f>_xlfn.XLOOKUP($B408,stock_analysis[Stock],stock_analysis[Beta_Weekly])</f>
        <v>1.3249934062507418</v>
      </c>
      <c r="K408" s="2">
        <f>_xlfn.XLOOKUP($B408,stock_analysis[Stock],stock_analysis[Beta_Monthly])</f>
        <v>0.58378743134024358</v>
      </c>
      <c r="L408" s="3">
        <f>G408+H408*I408</f>
        <v>0.11214467759810612</v>
      </c>
      <c r="M408" s="3">
        <f>J408*H408+G408</f>
        <v>0.1359971551469138</v>
      </c>
      <c r="N408" s="3">
        <f>K408*H408+G408</f>
        <v>9.7232082659094735E-2</v>
      </c>
      <c r="O408" s="2">
        <f>_xlfn.XLOOKUP($B408,stock_analysis[Stock],stock_analysis[Interest_Coverage_Ratio])</f>
        <v>1.9644614802195719</v>
      </c>
      <c r="P408" s="3" cm="1">
        <f t="array" ref="P40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408" s="3" t="str" cm="1">
        <f t="array" ref="Q40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408" s="3">
        <f>Table2[[#This Row],[Default Spread]]+Table2[[#This Row],[Risk Free Rate]]</f>
        <v>0.1176</v>
      </c>
      <c r="S408" s="2">
        <f>_xlfn.XLOOKUP($B408,stock_analysis[Stock],stock_analysis[Market_Cap_Cr])</f>
        <v>76.8663296</v>
      </c>
      <c r="T408" s="2">
        <f>_xlfn.XLOOKUP($B408,stock_analysis[Stock],stock_analysis[Total_Debt_Cr])</f>
        <v>101.5747968</v>
      </c>
      <c r="U408" s="3">
        <f>Table2[[#This Row],[Market Value of Equity]]/(Table2[[#This Row],[Market Value of Equity]]+Table2[[#This Row],[Market Value of Debt]])</f>
        <v>0.43076577216674644</v>
      </c>
      <c r="V408" s="3">
        <f>Table2[[#This Row],[Market Value of Debt]]/(Table2[[#This Row],[Market Value of Equity]]+Table2[[#This Row],[Market Value of Debt]])</f>
        <v>0.56923422783325361</v>
      </c>
      <c r="W408" s="32">
        <f>(Table2[[#This Row],[Cost of Equity (Daily Beta)]]*Table2[[#This Row],[Weight of Equity]])+(Table2[[#This Row],[Cost of Debt]]*Table2[[#This Row],[Weight of Debt]])</f>
        <v>0.11525003383312962</v>
      </c>
      <c r="X408" s="33">
        <f>(Table2[[#This Row],[Cost of Equity (Weekly Beta)]]*Table2[[#This Row],[Weight of Equity]])+(Table2[[#This Row],[Cost of Debt]]*Table2[[#This Row],[Weight of Debt]])</f>
        <v>0.12552486474253177</v>
      </c>
      <c r="Y408" s="34">
        <f>(Table2[[#This Row],[Cost of Equity (Monthly Beta)]]*Table2[[#This Row],[Weight of Equity]])+(Table2[[#This Row],[Cost of Debt]]*Table2[[#This Row],[Weight of Debt]])</f>
        <v>0.10882619835921647</v>
      </c>
      <c r="Z408" t="b">
        <f>IF(Table2[[#This Row],[Sector]]="Financial Services",TRUE,FALSE)</f>
        <v>0</v>
      </c>
      <c r="AA408" t="b">
        <f>IF(Table2[[#This Row],[Market Capitalisation In(Cr)]]&gt;25000,TRUE,FALSE)</f>
        <v>0</v>
      </c>
    </row>
    <row r="409" spans="2:27" ht="14" customHeight="1">
      <c r="B409" s="37" t="s">
        <v>2608</v>
      </c>
      <c r="C409" s="38" t="str">
        <f>_xlfn.XLOOKUP(B409,stock_analysis[Stock],stock_analysis[Company_Name])</f>
        <v>Page Industries Limited</v>
      </c>
      <c r="D409" s="37" t="str">
        <f>_xlfn.XLOOKUP(B409,stock_analysis[Stock],stock_analysis[Sector])</f>
        <v>Consumer Cyclical</v>
      </c>
      <c r="E409" s="37" t="str">
        <f>_xlfn.XLOOKUP($B409,stock_analysis[Stock],stock_analysis[Industry])</f>
        <v>Apparel Manufacturing</v>
      </c>
      <c r="F409" s="2">
        <f>_xlfn.XLOOKUP($B409,stock_analysis[Stock],stock_analysis[Market_Cap_Cr])</f>
        <v>34900.885503999998</v>
      </c>
      <c r="G409" s="3">
        <f>Imputs!$C$2</f>
        <v>6.6699999999999995E-2</v>
      </c>
      <c r="H409" s="3">
        <f>Imputs!$C$3</f>
        <v>5.2299999999999999E-2</v>
      </c>
      <c r="I409" s="2">
        <f>_xlfn.XLOOKUP($B409,stock_analysis[Stock],stock_analysis[Beta_Daily])</f>
        <v>0.98811701529517237</v>
      </c>
      <c r="J409" s="2">
        <f>_xlfn.XLOOKUP($B409,stock_analysis[Stock],stock_analysis[Beta_Weekly])</f>
        <v>0.90659084192100037</v>
      </c>
      <c r="K409" s="2">
        <f>_xlfn.XLOOKUP($B409,stock_analysis[Stock],stock_analysis[Beta_Monthly])</f>
        <v>0.76544874017699516</v>
      </c>
      <c r="L409" s="3">
        <f>G409+H409*I409</f>
        <v>0.1183785198999375</v>
      </c>
      <c r="M409" s="3">
        <f>J409*H409+G409</f>
        <v>0.11411470103246832</v>
      </c>
      <c r="N409" s="3">
        <f>K409*H409+G409</f>
        <v>0.10673296911125685</v>
      </c>
      <c r="O409" s="2">
        <f>_xlfn.XLOOKUP($B409,stock_analysis[Stock],stock_analysis[Interest_Coverage_Ratio])</f>
        <v>22.100068998231919</v>
      </c>
      <c r="P409" s="3" cm="1">
        <f t="array" ref="P40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09" s="3" t="str" cm="1">
        <f t="array" ref="Q40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09" s="3">
        <f>Table2[[#This Row],[Default Spread]]+Table2[[#This Row],[Risk Free Rate]]</f>
        <v>7.0699999999999999E-2</v>
      </c>
      <c r="S409" s="2">
        <f>_xlfn.XLOOKUP($B409,stock_analysis[Stock],stock_analysis[Market_Cap_Cr])</f>
        <v>34900.885503999998</v>
      </c>
      <c r="T409" s="2">
        <f>_xlfn.XLOOKUP($B409,stock_analysis[Stock],stock_analysis[Total_Debt_Cr])</f>
        <v>268.12720639999998</v>
      </c>
      <c r="U409" s="3">
        <f>Table2[[#This Row],[Market Value of Equity]]/(Table2[[#This Row],[Market Value of Equity]]+Table2[[#This Row],[Market Value of Debt]])</f>
        <v>0.99237603828666165</v>
      </c>
      <c r="V409" s="3">
        <f>Table2[[#This Row],[Market Value of Debt]]/(Table2[[#This Row],[Market Value of Equity]]+Table2[[#This Row],[Market Value of Debt]])</f>
        <v>7.623961713338367E-3</v>
      </c>
      <c r="W409" s="32">
        <f>(Table2[[#This Row],[Cost of Equity (Daily Beta)]]*Table2[[#This Row],[Weight of Equity]])+(Table2[[#This Row],[Cost of Debt]]*Table2[[#This Row],[Weight of Debt]])</f>
        <v>0.11801502068967173</v>
      </c>
      <c r="X409" s="33">
        <f>(Table2[[#This Row],[Cost of Equity (Weekly Beta)]]*Table2[[#This Row],[Weight of Equity]])+(Table2[[#This Row],[Cost of Debt]]*Table2[[#This Row],[Weight of Debt]])</f>
        <v>0.11378370901400074</v>
      </c>
      <c r="Y409" s="34">
        <f>(Table2[[#This Row],[Cost of Equity (Monthly Beta)]]*Table2[[#This Row],[Weight of Equity]])+(Table2[[#This Row],[Cost of Debt]]*Table2[[#This Row],[Weight of Debt]])</f>
        <v>0.10645825513433473</v>
      </c>
      <c r="Z409" t="b">
        <f>IF(Table2[[#This Row],[Sector]]="Financial Services",TRUE,FALSE)</f>
        <v>0</v>
      </c>
      <c r="AA409" t="b">
        <f>IF(Table2[[#This Row],[Market Capitalisation In(Cr)]]&gt;25000,TRUE,FALSE)</f>
        <v>1</v>
      </c>
    </row>
    <row r="410" spans="2:27" ht="14" customHeight="1">
      <c r="B410" s="37" t="s">
        <v>1956</v>
      </c>
      <c r="C410" s="38" t="str">
        <f>_xlfn.XLOOKUP(B410,stock_analysis[Stock],stock_analysis[Company_Name])</f>
        <v>Kewal Kiran Clothing Limited</v>
      </c>
      <c r="D410" s="37" t="str">
        <f>_xlfn.XLOOKUP(B410,stock_analysis[Stock],stock_analysis[Sector])</f>
        <v>Consumer Cyclical</v>
      </c>
      <c r="E410" s="37" t="str">
        <f>_xlfn.XLOOKUP($B410,stock_analysis[Stock],stock_analysis[Industry])</f>
        <v>Apparel Manufacturing</v>
      </c>
      <c r="F410" s="2">
        <f>_xlfn.XLOOKUP($B410,stock_analysis[Stock],stock_analysis[Market_Cap_Cr])</f>
        <v>2883.7505024000002</v>
      </c>
      <c r="G410" s="3">
        <f>Imputs!$C$2</f>
        <v>6.6699999999999995E-2</v>
      </c>
      <c r="H410" s="3">
        <f>Imputs!$C$3</f>
        <v>5.2299999999999999E-2</v>
      </c>
      <c r="I410" s="2">
        <f>_xlfn.XLOOKUP($B410,stock_analysis[Stock],stock_analysis[Beta_Daily])</f>
        <v>1.0623845011641049</v>
      </c>
      <c r="J410" s="2">
        <f>_xlfn.XLOOKUP($B410,stock_analysis[Stock],stock_analysis[Beta_Weekly])</f>
        <v>1.0121548461595251</v>
      </c>
      <c r="K410" s="2">
        <f>_xlfn.XLOOKUP($B410,stock_analysis[Stock],stock_analysis[Beta_Monthly])</f>
        <v>1.0188602843843717</v>
      </c>
      <c r="L410" s="3">
        <f>G410+H410*I410</f>
        <v>0.12226270941088269</v>
      </c>
      <c r="M410" s="3">
        <f>J410*H410+G410</f>
        <v>0.11963569845414315</v>
      </c>
      <c r="N410" s="3">
        <f>K410*H410+G410</f>
        <v>0.11998639287330264</v>
      </c>
      <c r="O410" s="2">
        <f>_xlfn.XLOOKUP($B410,stock_analysis[Stock],stock_analysis[Interest_Coverage_Ratio])</f>
        <v>22.228555468422691</v>
      </c>
      <c r="P410" s="3" cm="1">
        <f t="array" ref="P4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10" s="3" t="str" cm="1">
        <f t="array" ref="Q4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10" s="3">
        <f>Table2[[#This Row],[Default Spread]]+Table2[[#This Row],[Risk Free Rate]]</f>
        <v>7.0699999999999999E-2</v>
      </c>
      <c r="S410" s="2">
        <f>_xlfn.XLOOKUP($B410,stock_analysis[Stock],stock_analysis[Market_Cap_Cr])</f>
        <v>2883.7505024000002</v>
      </c>
      <c r="T410" s="2">
        <f>_xlfn.XLOOKUP($B410,stock_analysis[Stock],stock_analysis[Total_Debt_Cr])</f>
        <v>162.72</v>
      </c>
      <c r="U410" s="3">
        <f>Table2[[#This Row],[Market Value of Equity]]/(Table2[[#This Row],[Market Value of Equity]]+Table2[[#This Row],[Market Value of Debt]])</f>
        <v>0.94658737057463405</v>
      </c>
      <c r="V410" s="3">
        <f>Table2[[#This Row],[Market Value of Debt]]/(Table2[[#This Row],[Market Value of Equity]]+Table2[[#This Row],[Market Value of Debt]])</f>
        <v>5.3412629425366072E-2</v>
      </c>
      <c r="W410" s="32">
        <f>(Table2[[#This Row],[Cost of Equity (Daily Beta)]]*Table2[[#This Row],[Weight of Equity]])+(Table2[[#This Row],[Cost of Debt]]*Table2[[#This Row],[Weight of Debt]])</f>
        <v>0.11950860952095139</v>
      </c>
      <c r="X410" s="33">
        <f>(Table2[[#This Row],[Cost of Equity (Weekly Beta)]]*Table2[[#This Row],[Weight of Equity]])+(Table2[[#This Row],[Cost of Debt]]*Table2[[#This Row],[Weight of Debt]])</f>
        <v>0.11702191412694056</v>
      </c>
      <c r="Y410" s="34">
        <f>(Table2[[#This Row],[Cost of Equity (Monthly Beta)]]*Table2[[#This Row],[Weight of Equity]])+(Table2[[#This Row],[Cost of Debt]]*Table2[[#This Row],[Weight of Debt]])</f>
        <v>0.11735387703504793</v>
      </c>
      <c r="Z410" t="b">
        <f>IF(Table2[[#This Row],[Sector]]="Financial Services",TRUE,FALSE)</f>
        <v>0</v>
      </c>
      <c r="AA410" t="b">
        <f>IF(Table2[[#This Row],[Market Capitalisation In(Cr)]]&gt;25000,TRUE,FALSE)</f>
        <v>0</v>
      </c>
    </row>
    <row r="411" spans="2:27" ht="14" customHeight="1">
      <c r="B411" s="37" t="s">
        <v>1759</v>
      </c>
      <c r="C411" s="38" t="str">
        <f>_xlfn.XLOOKUP(B411,stock_analysis[Stock],stock_analysis[Company_Name])</f>
        <v>Nandani Creation Limited</v>
      </c>
      <c r="D411" s="37" t="str">
        <f>_xlfn.XLOOKUP(B411,stock_analysis[Stock],stock_analysis[Sector])</f>
        <v>Consumer Cyclical</v>
      </c>
      <c r="E411" s="37" t="str">
        <f>_xlfn.XLOOKUP($B411,stock_analysis[Stock],stock_analysis[Industry])</f>
        <v>Apparel Manufacturing</v>
      </c>
      <c r="F411" s="2">
        <f>_xlfn.XLOOKUP($B411,stock_analysis[Stock],stock_analysis[Market_Cap_Cr])</f>
        <v>56.963302400000003</v>
      </c>
      <c r="G411" s="3">
        <f>Imputs!$C$2</f>
        <v>6.6699999999999995E-2</v>
      </c>
      <c r="H411" s="3">
        <f>Imputs!$C$3</f>
        <v>5.2299999999999999E-2</v>
      </c>
      <c r="I411" s="2">
        <f>_xlfn.XLOOKUP($B411,stock_analysis[Stock],stock_analysis[Beta_Daily])</f>
        <v>1.2833731279579217</v>
      </c>
      <c r="J411" s="2">
        <f>_xlfn.XLOOKUP($B411,stock_analysis[Stock],stock_analysis[Beta_Weekly])</f>
        <v>0.96997148699375657</v>
      </c>
      <c r="K411" s="2">
        <f>_xlfn.XLOOKUP($B411,stock_analysis[Stock],stock_analysis[Beta_Monthly])</f>
        <v>0.92925694940797277</v>
      </c>
      <c r="L411" s="3">
        <f>G411+H411*I411</f>
        <v>0.13382041459219929</v>
      </c>
      <c r="M411" s="3">
        <f>J411*H411+G411</f>
        <v>0.11742950876977346</v>
      </c>
      <c r="N411" s="3">
        <f>K411*H411+G411</f>
        <v>0.11530013845403697</v>
      </c>
      <c r="O411" s="2">
        <f>_xlfn.XLOOKUP($B411,stock_analysis[Stock],stock_analysis[Interest_Coverage_Ratio])</f>
        <v>2.855452361315308</v>
      </c>
      <c r="P411" s="3" cm="1">
        <f t="array" ref="P4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411" s="3" t="str" cm="1">
        <f t="array" ref="Q4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411" s="3">
        <f>Table2[[#This Row],[Default Spread]]+Table2[[#This Row],[Risk Free Rate]]</f>
        <v>9.4199999999999992E-2</v>
      </c>
      <c r="S411" s="2">
        <f>_xlfn.XLOOKUP($B411,stock_analysis[Stock],stock_analysis[Market_Cap_Cr])</f>
        <v>56.963302400000003</v>
      </c>
      <c r="T411" s="2">
        <f>_xlfn.XLOOKUP($B411,stock_analysis[Stock],stock_analysis[Total_Debt_Cr])</f>
        <v>28.881500800000001</v>
      </c>
      <c r="U411" s="3">
        <f>Table2[[#This Row],[Market Value of Equity]]/(Table2[[#This Row],[Market Value of Equity]]+Table2[[#This Row],[Market Value of Debt]])</f>
        <v>0.66356145365360919</v>
      </c>
      <c r="V411" s="3">
        <f>Table2[[#This Row],[Market Value of Debt]]/(Table2[[#This Row],[Market Value of Equity]]+Table2[[#This Row],[Market Value of Debt]])</f>
        <v>0.33643854634639087</v>
      </c>
      <c r="W411" s="32">
        <f>(Table2[[#This Row],[Cost of Equity (Daily Beta)]]*Table2[[#This Row],[Weight of Equity]])+(Table2[[#This Row],[Cost of Debt]]*Table2[[#This Row],[Weight of Debt]])</f>
        <v>0.12049057990115843</v>
      </c>
      <c r="X411" s="33">
        <f>(Table2[[#This Row],[Cost of Equity (Weekly Beta)]]*Table2[[#This Row],[Weight of Equity]])+(Table2[[#This Row],[Cost of Debt]]*Table2[[#This Row],[Weight of Debt]])</f>
        <v>0.10961420660693014</v>
      </c>
      <c r="Y411" s="34">
        <f>(Table2[[#This Row],[Cost of Equity (Monthly Beta)]]*Table2[[#This Row],[Weight of Equity]])+(Table2[[#This Row],[Cost of Debt]]*Table2[[#This Row],[Weight of Debt]])</f>
        <v>0.1082012385448532</v>
      </c>
      <c r="Z411" t="b">
        <f>IF(Table2[[#This Row],[Sector]]="Financial Services",TRUE,FALSE)</f>
        <v>0</v>
      </c>
      <c r="AA411" t="b">
        <f>IF(Table2[[#This Row],[Market Capitalisation In(Cr)]]&gt;25000,TRUE,FALSE)</f>
        <v>0</v>
      </c>
    </row>
    <row r="412" spans="2:27" ht="14" customHeight="1">
      <c r="B412" s="37" t="s">
        <v>680</v>
      </c>
      <c r="C412" s="38" t="str">
        <f>_xlfn.XLOOKUP(B412,stock_analysis[Stock],stock_analysis[Company_Name])</f>
        <v>Cantabil Retail India Limited</v>
      </c>
      <c r="D412" s="37" t="str">
        <f>_xlfn.XLOOKUP(B412,stock_analysis[Stock],stock_analysis[Sector])</f>
        <v>Consumer Cyclical</v>
      </c>
      <c r="E412" s="37" t="str">
        <f>_xlfn.XLOOKUP($B412,stock_analysis[Stock],stock_analysis[Industry])</f>
        <v>Apparel Manufacturing</v>
      </c>
      <c r="F412" s="2">
        <f>_xlfn.XLOOKUP($B412,stock_analysis[Stock],stock_analysis[Market_Cap_Cr])</f>
        <v>2114.7879423999998</v>
      </c>
      <c r="G412" s="3">
        <f>Imputs!$C$2</f>
        <v>6.6699999999999995E-2</v>
      </c>
      <c r="H412" s="3">
        <f>Imputs!$C$3</f>
        <v>5.2299999999999999E-2</v>
      </c>
      <c r="I412" s="2">
        <f>_xlfn.XLOOKUP($B412,stock_analysis[Stock],stock_analysis[Beta_Daily])</f>
        <v>1.2781619043393564</v>
      </c>
      <c r="J412" s="2">
        <f>_xlfn.XLOOKUP($B412,stock_analysis[Stock],stock_analysis[Beta_Weekly])</f>
        <v>1.3956965134892241</v>
      </c>
      <c r="K412" s="2">
        <f>_xlfn.XLOOKUP($B412,stock_analysis[Stock],stock_analysis[Beta_Monthly])</f>
        <v>0.95602790607428945</v>
      </c>
      <c r="L412" s="3">
        <f>G412+H412*I412</f>
        <v>0.13354786759694834</v>
      </c>
      <c r="M412" s="3">
        <f>J412*H412+G412</f>
        <v>0.13969492765548641</v>
      </c>
      <c r="N412" s="3">
        <f>K412*H412+G412</f>
        <v>0.11670025948768534</v>
      </c>
      <c r="O412" s="2">
        <f>_xlfn.XLOOKUP($B412,stock_analysis[Stock],stock_analysis[Interest_Coverage_Ratio])</f>
        <v>3.8034219750859206</v>
      </c>
      <c r="P412" s="3" cm="1">
        <f t="array" ref="P4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412" s="3" t="str" cm="1">
        <f t="array" ref="Q4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412" s="3">
        <f>Table2[[#This Row],[Default Spread]]+Table2[[#This Row],[Risk Free Rate]]</f>
        <v>8.0499999999999988E-2</v>
      </c>
      <c r="S412" s="2">
        <f>_xlfn.XLOOKUP($B412,stock_analysis[Stock],stock_analysis[Market_Cap_Cr])</f>
        <v>2114.7879423999998</v>
      </c>
      <c r="T412" s="2">
        <f>_xlfn.XLOOKUP($B412,stock_analysis[Stock],stock_analysis[Total_Debt_Cr])</f>
        <v>517.86598400000003</v>
      </c>
      <c r="U412" s="3">
        <f>Table2[[#This Row],[Market Value of Equity]]/(Table2[[#This Row],[Market Value of Equity]]+Table2[[#This Row],[Market Value of Debt]])</f>
        <v>0.80329128002473482</v>
      </c>
      <c r="V412" s="3">
        <f>Table2[[#This Row],[Market Value of Debt]]/(Table2[[#This Row],[Market Value of Equity]]+Table2[[#This Row],[Market Value of Debt]])</f>
        <v>0.19670871997526521</v>
      </c>
      <c r="W412" s="32">
        <f>(Table2[[#This Row],[Cost of Equity (Daily Beta)]]*Table2[[#This Row],[Weight of Equity]])+(Table2[[#This Row],[Cost of Debt]]*Table2[[#This Row],[Weight of Debt]])</f>
        <v>0.12311288946453527</v>
      </c>
      <c r="X412" s="33">
        <f>(Table2[[#This Row],[Cost of Equity (Weekly Beta)]]*Table2[[#This Row],[Weight of Equity]])+(Table2[[#This Row],[Cost of Debt]]*Table2[[#This Row],[Weight of Debt]])</f>
        <v>0.12805076920734726</v>
      </c>
      <c r="Y412" s="34">
        <f>(Table2[[#This Row],[Cost of Equity (Monthly Beta)]]*Table2[[#This Row],[Weight of Equity]])+(Table2[[#This Row],[Cost of Debt]]*Table2[[#This Row],[Weight of Debt]])</f>
        <v>0.10957935278109029</v>
      </c>
      <c r="Z412" t="b">
        <f>IF(Table2[[#This Row],[Sector]]="Financial Services",TRUE,FALSE)</f>
        <v>0</v>
      </c>
      <c r="AA412" t="b">
        <f>IF(Table2[[#This Row],[Market Capitalisation In(Cr)]]&gt;25000,TRUE,FALSE)</f>
        <v>0</v>
      </c>
    </row>
    <row r="413" spans="2:27" ht="14" customHeight="1">
      <c r="B413" s="37" t="s">
        <v>3314</v>
      </c>
      <c r="C413" s="38" t="str">
        <f>_xlfn.XLOOKUP(B413,stock_analysis[Stock],stock_analysis[Company_Name])</f>
        <v>S. P. Apparels Limited</v>
      </c>
      <c r="D413" s="37" t="str">
        <f>_xlfn.XLOOKUP(B413,stock_analysis[Stock],stock_analysis[Sector])</f>
        <v>Consumer Cyclical</v>
      </c>
      <c r="E413" s="37" t="str">
        <f>_xlfn.XLOOKUP($B413,stock_analysis[Stock],stock_analysis[Industry])</f>
        <v>Apparel Manufacturing</v>
      </c>
      <c r="F413" s="2">
        <f>_xlfn.XLOOKUP($B413,stock_analysis[Stock],stock_analysis[Market_Cap_Cr])</f>
        <v>1728.0020480000001</v>
      </c>
      <c r="G413" s="3">
        <f>Imputs!$C$2</f>
        <v>6.6699999999999995E-2</v>
      </c>
      <c r="H413" s="3">
        <f>Imputs!$C$3</f>
        <v>5.2299999999999999E-2</v>
      </c>
      <c r="I413" s="2">
        <f>_xlfn.XLOOKUP($B413,stock_analysis[Stock],stock_analysis[Beta_Daily])</f>
        <v>1.3178627512723344</v>
      </c>
      <c r="J413" s="2">
        <f>_xlfn.XLOOKUP($B413,stock_analysis[Stock],stock_analysis[Beta_Weekly])</f>
        <v>1.1169516795030576</v>
      </c>
      <c r="K413" s="2">
        <f>_xlfn.XLOOKUP($B413,stock_analysis[Stock],stock_analysis[Beta_Monthly])</f>
        <v>0.8314281762406952</v>
      </c>
      <c r="L413" s="3">
        <f>G413+H413*I413</f>
        <v>0.13562422189154308</v>
      </c>
      <c r="M413" s="3">
        <f>J413*H413+G413</f>
        <v>0.12511657283800992</v>
      </c>
      <c r="N413" s="3">
        <f>K413*H413+G413</f>
        <v>0.11018369361738836</v>
      </c>
      <c r="O413" s="2">
        <f>_xlfn.XLOOKUP($B413,stock_analysis[Stock],stock_analysis[Interest_Coverage_Ratio])</f>
        <v>6.5705696202531643</v>
      </c>
      <c r="P413" s="3" cm="1">
        <f t="array" ref="P4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413" s="3" t="str" cm="1">
        <f t="array" ref="Q4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413" s="3">
        <f>Table2[[#This Row],[Default Spread]]+Table2[[#This Row],[Risk Free Rate]]</f>
        <v>7.4499999999999997E-2</v>
      </c>
      <c r="S413" s="2">
        <f>_xlfn.XLOOKUP($B413,stock_analysis[Stock],stock_analysis[Market_Cap_Cr])</f>
        <v>1728.0020480000001</v>
      </c>
      <c r="T413" s="2">
        <f>_xlfn.XLOOKUP($B413,stock_analysis[Stock],stock_analysis[Total_Debt_Cr])</f>
        <v>404.9430016</v>
      </c>
      <c r="U413" s="3">
        <f>Table2[[#This Row],[Market Value of Equity]]/(Table2[[#This Row],[Market Value of Equity]]+Table2[[#This Row],[Market Value of Debt]])</f>
        <v>0.81014841349244293</v>
      </c>
      <c r="V413" s="3">
        <f>Table2[[#This Row],[Market Value of Debt]]/(Table2[[#This Row],[Market Value of Equity]]+Table2[[#This Row],[Market Value of Debt]])</f>
        <v>0.18985158650755707</v>
      </c>
      <c r="W413" s="32">
        <f>(Table2[[#This Row],[Cost of Equity (Daily Beta)]]*Table2[[#This Row],[Weight of Equity]])+(Table2[[#This Row],[Cost of Debt]]*Table2[[#This Row],[Weight of Debt]])</f>
        <v>0.12401969139139368</v>
      </c>
      <c r="X413" s="33">
        <f>(Table2[[#This Row],[Cost of Equity (Weekly Beta)]]*Table2[[#This Row],[Weight of Equity]])+(Table2[[#This Row],[Cost of Debt]]*Table2[[#This Row],[Weight of Debt]])</f>
        <v>0.11550693618113841</v>
      </c>
      <c r="Y413" s="34">
        <f>(Table2[[#This Row],[Cost of Equity (Monthly Beta)]]*Table2[[#This Row],[Weight of Equity]])+(Table2[[#This Row],[Cost of Debt]]*Table2[[#This Row],[Weight of Debt]])</f>
        <v>0.10340908777167759</v>
      </c>
      <c r="Z413" t="b">
        <f>IF(Table2[[#This Row],[Sector]]="Financial Services",TRUE,FALSE)</f>
        <v>0</v>
      </c>
      <c r="AA413" t="b">
        <f>IF(Table2[[#This Row],[Market Capitalisation In(Cr)]]&gt;25000,TRUE,FALSE)</f>
        <v>0</v>
      </c>
    </row>
    <row r="414" spans="2:27" ht="14" customHeight="1">
      <c r="B414" s="37" t="s">
        <v>346</v>
      </c>
      <c r="C414" s="38" t="str">
        <f>_xlfn.XLOOKUP(B414,stock_analysis[Stock],stock_analysis[Company_Name])</f>
        <v>Arvind Fashions Limited</v>
      </c>
      <c r="D414" s="37" t="str">
        <f>_xlfn.XLOOKUP(B414,stock_analysis[Stock],stock_analysis[Sector])</f>
        <v>Consumer Cyclical</v>
      </c>
      <c r="E414" s="37" t="str">
        <f>_xlfn.XLOOKUP($B414,stock_analysis[Stock],stock_analysis[Industry])</f>
        <v>Apparel Manufacturing</v>
      </c>
      <c r="F414" s="2">
        <f>_xlfn.XLOOKUP($B414,stock_analysis[Stock],stock_analysis[Market_Cap_Cr])</f>
        <v>5792.5996544</v>
      </c>
      <c r="G414" s="3">
        <f>Imputs!$C$2</f>
        <v>6.6699999999999995E-2</v>
      </c>
      <c r="H414" s="3">
        <f>Imputs!$C$3</f>
        <v>5.2299999999999999E-2</v>
      </c>
      <c r="I414" s="2">
        <f>_xlfn.XLOOKUP($B414,stock_analysis[Stock],stock_analysis[Beta_Daily])</f>
        <v>1.2221114470856891</v>
      </c>
      <c r="J414" s="2">
        <f>_xlfn.XLOOKUP($B414,stock_analysis[Stock],stock_analysis[Beta_Weekly])</f>
        <v>1.2129114101104383</v>
      </c>
      <c r="K414" s="2">
        <f>_xlfn.XLOOKUP($B414,stock_analysis[Stock],stock_analysis[Beta_Monthly])</f>
        <v>1.228986074947892</v>
      </c>
      <c r="L414" s="3">
        <f>G414+H414*I414</f>
        <v>0.13061642868258155</v>
      </c>
      <c r="M414" s="3">
        <f>J414*H414+G414</f>
        <v>0.1301352667487759</v>
      </c>
      <c r="N414" s="3">
        <f>K414*H414+G414</f>
        <v>0.13097597171977476</v>
      </c>
      <c r="O414" s="2">
        <f>_xlfn.XLOOKUP($B414,stock_analysis[Stock],stock_analysis[Interest_Coverage_Ratio])</f>
        <v>2.7886540600667407</v>
      </c>
      <c r="P414" s="3" cm="1">
        <f t="array" ref="P4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414" s="3" t="str" cm="1">
        <f t="array" ref="Q4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414" s="3">
        <f>Table2[[#This Row],[Default Spread]]+Table2[[#This Row],[Risk Free Rate]]</f>
        <v>9.4199999999999992E-2</v>
      </c>
      <c r="S414" s="2">
        <f>_xlfn.XLOOKUP($B414,stock_analysis[Stock],stock_analysis[Market_Cap_Cr])</f>
        <v>5792.5996544</v>
      </c>
      <c r="T414" s="2">
        <f>_xlfn.XLOOKUP($B414,stock_analysis[Stock],stock_analysis[Total_Debt_Cr])</f>
        <v>1210.7200511999999</v>
      </c>
      <c r="U414" s="3">
        <f>Table2[[#This Row],[Market Value of Equity]]/(Table2[[#This Row],[Market Value of Equity]]+Table2[[#This Row],[Market Value of Debt]])</f>
        <v>0.82712197899063744</v>
      </c>
      <c r="V414" s="3">
        <f>Table2[[#This Row],[Market Value of Debt]]/(Table2[[#This Row],[Market Value of Equity]]+Table2[[#This Row],[Market Value of Debt]])</f>
        <v>0.17287802100936261</v>
      </c>
      <c r="W414" s="32">
        <f>(Table2[[#This Row],[Cost of Equity (Daily Beta)]]*Table2[[#This Row],[Weight of Equity]])+(Table2[[#This Row],[Cost of Debt]]*Table2[[#This Row],[Weight of Debt]])</f>
        <v>0.12432082855970827</v>
      </c>
      <c r="X414" s="33">
        <f>(Table2[[#This Row],[Cost of Equity (Weekly Beta)]]*Table2[[#This Row],[Weight of Equity]])+(Table2[[#This Row],[Cost of Debt]]*Table2[[#This Row],[Weight of Debt]])</f>
        <v>0.12392284894880398</v>
      </c>
      <c r="Y414" s="34">
        <f>(Table2[[#This Row],[Cost of Equity (Monthly Beta)]]*Table2[[#This Row],[Weight of Equity]])+(Table2[[#This Row],[Cost of Debt]]*Table2[[#This Row],[Weight of Debt]])</f>
        <v>0.12461821450816382</v>
      </c>
      <c r="Z414" t="b">
        <f>IF(Table2[[#This Row],[Sector]]="Financial Services",TRUE,FALSE)</f>
        <v>0</v>
      </c>
      <c r="AA414" t="b">
        <f>IF(Table2[[#This Row],[Market Capitalisation In(Cr)]]&gt;25000,TRUE,FALSE)</f>
        <v>0</v>
      </c>
    </row>
    <row r="415" spans="2:27" ht="14" customHeight="1">
      <c r="B415" s="37" t="s">
        <v>2112</v>
      </c>
      <c r="C415" s="38" t="str">
        <f>_xlfn.XLOOKUP(B415,stock_analysis[Stock],stock_analysis[Company_Name])</f>
        <v>Lux Industries Limited</v>
      </c>
      <c r="D415" s="37" t="str">
        <f>_xlfn.XLOOKUP(B415,stock_analysis[Stock],stock_analysis[Sector])</f>
        <v>Consumer Cyclical</v>
      </c>
      <c r="E415" s="37" t="str">
        <f>_xlfn.XLOOKUP($B415,stock_analysis[Stock],stock_analysis[Industry])</f>
        <v>Apparel Manufacturing</v>
      </c>
      <c r="F415" s="2">
        <f>_xlfn.XLOOKUP($B415,stock_analysis[Stock],stock_analysis[Market_Cap_Cr])</f>
        <v>2711.1122943999999</v>
      </c>
      <c r="G415" s="3">
        <f>Imputs!$C$2</f>
        <v>6.6699999999999995E-2</v>
      </c>
      <c r="H415" s="3">
        <f>Imputs!$C$3</f>
        <v>5.2299999999999999E-2</v>
      </c>
      <c r="I415" s="2">
        <f>_xlfn.XLOOKUP($B415,stock_analysis[Stock],stock_analysis[Beta_Daily])</f>
        <v>1.3318602333536449</v>
      </c>
      <c r="J415" s="2">
        <f>_xlfn.XLOOKUP($B415,stock_analysis[Stock],stock_analysis[Beta_Weekly])</f>
        <v>1.5695959301058584</v>
      </c>
      <c r="K415" s="2">
        <f>_xlfn.XLOOKUP($B415,stock_analysis[Stock],stock_analysis[Beta_Monthly])</f>
        <v>1.4368468452958969</v>
      </c>
      <c r="L415" s="3">
        <f>G415+H415*I415</f>
        <v>0.1363562902043956</v>
      </c>
      <c r="M415" s="3">
        <f>J415*H415+G415</f>
        <v>0.1487898671445364</v>
      </c>
      <c r="N415" s="3">
        <f>K415*H415+G415</f>
        <v>0.14184709000897539</v>
      </c>
      <c r="O415" s="2">
        <f>_xlfn.XLOOKUP($B415,stock_analysis[Stock],stock_analysis[Interest_Coverage_Ratio])</f>
        <v>12.183983781044097</v>
      </c>
      <c r="P415" s="3" cm="1">
        <f t="array" ref="P4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415" s="3" t="str" cm="1">
        <f t="array" ref="Q4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415" s="3">
        <f>Table2[[#This Row],[Default Spread]]+Table2[[#This Row],[Risk Free Rate]]</f>
        <v>7.22E-2</v>
      </c>
      <c r="S415" s="2">
        <f>_xlfn.XLOOKUP($B415,stock_analysis[Stock],stock_analysis[Market_Cap_Cr])</f>
        <v>2711.1122943999999</v>
      </c>
      <c r="T415" s="2">
        <f>_xlfn.XLOOKUP($B415,stock_analysis[Stock],stock_analysis[Total_Debt_Cr])</f>
        <v>574.68001279999999</v>
      </c>
      <c r="U415" s="3">
        <f>Table2[[#This Row],[Market Value of Equity]]/(Table2[[#This Row],[Market Value of Equity]]+Table2[[#This Row],[Market Value of Debt]])</f>
        <v>0.82510154048972262</v>
      </c>
      <c r="V415" s="3">
        <f>Table2[[#This Row],[Market Value of Debt]]/(Table2[[#This Row],[Market Value of Equity]]+Table2[[#This Row],[Market Value of Debt]])</f>
        <v>0.17489845951027735</v>
      </c>
      <c r="W415" s="32">
        <f>(Table2[[#This Row],[Cost of Equity (Daily Beta)]]*Table2[[#This Row],[Weight of Equity]])+(Table2[[#This Row],[Cost of Debt]]*Table2[[#This Row],[Weight of Debt]])</f>
        <v>0.12513545387975253</v>
      </c>
      <c r="X415" s="33">
        <f>(Table2[[#This Row],[Cost of Equity (Weekly Beta)]]*Table2[[#This Row],[Weight of Equity]])+(Table2[[#This Row],[Cost of Debt]]*Table2[[#This Row],[Weight of Debt]])</f>
        <v>0.13539441736686017</v>
      </c>
      <c r="Y415" s="34">
        <f>(Table2[[#This Row],[Cost of Equity (Monthly Beta)]]*Table2[[#This Row],[Weight of Equity]])+(Table2[[#This Row],[Cost of Debt]]*Table2[[#This Row],[Weight of Debt]])</f>
        <v>0.12966592125703197</v>
      </c>
      <c r="Z415" t="b">
        <f>IF(Table2[[#This Row],[Sector]]="Financial Services",TRUE,FALSE)</f>
        <v>0</v>
      </c>
      <c r="AA415" t="b">
        <f>IF(Table2[[#This Row],[Market Capitalisation In(Cr)]]&gt;25000,TRUE,FALSE)</f>
        <v>0</v>
      </c>
    </row>
    <row r="416" spans="2:27" ht="14" customHeight="1">
      <c r="B416" s="37" t="s">
        <v>2096</v>
      </c>
      <c r="C416" s="38" t="str">
        <f>_xlfn.XLOOKUP(B416,stock_analysis[Stock],stock_analysis[Company_Name])</f>
        <v>Lovable Lingerie Limited</v>
      </c>
      <c r="D416" s="37" t="str">
        <f>_xlfn.XLOOKUP(B416,stock_analysis[Stock],stock_analysis[Sector])</f>
        <v>Consumer Cyclical</v>
      </c>
      <c r="E416" s="37" t="str">
        <f>_xlfn.XLOOKUP($B416,stock_analysis[Stock],stock_analysis[Industry])</f>
        <v>Apparel Manufacturing</v>
      </c>
      <c r="F416" s="2">
        <f>_xlfn.XLOOKUP($B416,stock_analysis[Stock],stock_analysis[Market_Cap_Cr])</f>
        <v>105.6276032</v>
      </c>
      <c r="G416" s="3">
        <f>Imputs!$C$2</f>
        <v>6.6699999999999995E-2</v>
      </c>
      <c r="H416" s="3">
        <f>Imputs!$C$3</f>
        <v>5.2299999999999999E-2</v>
      </c>
      <c r="I416" s="2">
        <f>_xlfn.XLOOKUP($B416,stock_analysis[Stock],stock_analysis[Beta_Daily])</f>
        <v>1.0575387462129753</v>
      </c>
      <c r="J416" s="2">
        <f>_xlfn.XLOOKUP($B416,stock_analysis[Stock],stock_analysis[Beta_Weekly])</f>
        <v>1.5810896914676245</v>
      </c>
      <c r="K416" s="2">
        <f>_xlfn.XLOOKUP($B416,stock_analysis[Stock],stock_analysis[Beta_Monthly])</f>
        <v>1.1356026270640125</v>
      </c>
      <c r="L416" s="3">
        <f>G416+H416*I416</f>
        <v>0.1220092764269386</v>
      </c>
      <c r="M416" s="3">
        <f>J416*H416+G416</f>
        <v>0.14939099086375673</v>
      </c>
      <c r="N416" s="3">
        <f>K416*H416+G416</f>
        <v>0.12609201739544784</v>
      </c>
      <c r="O416" s="2">
        <f>_xlfn.XLOOKUP($B416,stock_analysis[Stock],stock_analysis[Interest_Coverage_Ratio])</f>
        <v>-6.9575508607198744</v>
      </c>
      <c r="P416" s="3" cm="1">
        <f t="array" ref="P41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416" s="3" t="str" cm="1">
        <f t="array" ref="Q41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416" s="3">
        <f>Table2[[#This Row],[Default Spread]]+Table2[[#This Row],[Risk Free Rate]]</f>
        <v>0.25669999999999998</v>
      </c>
      <c r="S416" s="2">
        <f>_xlfn.XLOOKUP($B416,stock_analysis[Stock],stock_analysis[Market_Cap_Cr])</f>
        <v>105.6276032</v>
      </c>
      <c r="T416" s="2">
        <f>_xlfn.XLOOKUP($B416,stock_analysis[Stock],stock_analysis[Total_Debt_Cr])</f>
        <v>2.7707000000000002</v>
      </c>
      <c r="U416" s="3">
        <f>Table2[[#This Row],[Market Value of Equity]]/(Table2[[#This Row],[Market Value of Equity]]+Table2[[#This Row],[Market Value of Debt]])</f>
        <v>0.97443963680051404</v>
      </c>
      <c r="V416" s="3">
        <f>Table2[[#This Row],[Market Value of Debt]]/(Table2[[#This Row],[Market Value of Equity]]+Table2[[#This Row],[Market Value of Debt]])</f>
        <v>2.5560363199485951E-2</v>
      </c>
      <c r="W416" s="32">
        <f>(Table2[[#This Row],[Cost of Equity (Daily Beta)]]*Table2[[#This Row],[Weight of Equity]])+(Table2[[#This Row],[Cost of Debt]]*Table2[[#This Row],[Weight of Debt]])</f>
        <v>0.12545202024106761</v>
      </c>
      <c r="X416" s="33">
        <f>(Table2[[#This Row],[Cost of Equity (Weekly Beta)]]*Table2[[#This Row],[Weight of Equity]])+(Table2[[#This Row],[Cost of Debt]]*Table2[[#This Row],[Weight of Debt]])</f>
        <v>0.15213384811185607</v>
      </c>
      <c r="Y416" s="34">
        <f>(Table2[[#This Row],[Cost of Equity (Monthly Beta)]]*Table2[[#This Row],[Weight of Equity]])+(Table2[[#This Row],[Cost of Debt]]*Table2[[#This Row],[Weight of Debt]])</f>
        <v>0.12943040486757235</v>
      </c>
      <c r="Z416" t="b">
        <f>IF(Table2[[#This Row],[Sector]]="Financial Services",TRUE,FALSE)</f>
        <v>0</v>
      </c>
      <c r="AA416" t="b">
        <f>IF(Table2[[#This Row],[Market Capitalisation In(Cr)]]&gt;25000,TRUE,FALSE)</f>
        <v>0</v>
      </c>
    </row>
    <row r="417" spans="2:27" ht="14" customHeight="1">
      <c r="B417" s="37" t="s">
        <v>1335</v>
      </c>
      <c r="C417" s="38" t="str">
        <f>_xlfn.XLOOKUP(B417,stock_analysis[Stock],stock_analysis[Company_Name])</f>
        <v>Gokaldas Exports Limited</v>
      </c>
      <c r="D417" s="37" t="str">
        <f>_xlfn.XLOOKUP(B417,stock_analysis[Stock],stock_analysis[Sector])</f>
        <v>Consumer Cyclical</v>
      </c>
      <c r="E417" s="37" t="str">
        <f>_xlfn.XLOOKUP($B417,stock_analysis[Stock],stock_analysis[Industry])</f>
        <v>Apparel Manufacturing</v>
      </c>
      <c r="F417" s="2">
        <f>_xlfn.XLOOKUP($B417,stock_analysis[Stock],stock_analysis[Market_Cap_Cr])</f>
        <v>4546.3654399999996</v>
      </c>
      <c r="G417" s="3">
        <f>Imputs!$C$2</f>
        <v>6.6699999999999995E-2</v>
      </c>
      <c r="H417" s="3">
        <f>Imputs!$C$3</f>
        <v>5.2299999999999999E-2</v>
      </c>
      <c r="I417" s="2">
        <f>_xlfn.XLOOKUP($B417,stock_analysis[Stock],stock_analysis[Beta_Daily])</f>
        <v>1.644080349894161</v>
      </c>
      <c r="J417" s="2">
        <f>_xlfn.XLOOKUP($B417,stock_analysis[Stock],stock_analysis[Beta_Weekly])</f>
        <v>1.6876164882367051</v>
      </c>
      <c r="K417" s="2">
        <f>_xlfn.XLOOKUP($B417,stock_analysis[Stock],stock_analysis[Beta_Monthly])</f>
        <v>0.8051186701852896</v>
      </c>
      <c r="L417" s="3">
        <f>G417+H417*I417</f>
        <v>0.15268540229946462</v>
      </c>
      <c r="M417" s="3">
        <f>J417*H417+G417</f>
        <v>0.15496234233477968</v>
      </c>
      <c r="N417" s="3">
        <f>K417*H417+G417</f>
        <v>0.10880770645069064</v>
      </c>
      <c r="O417" s="2">
        <f>_xlfn.XLOOKUP($B417,stock_analysis[Stock],stock_analysis[Interest_Coverage_Ratio])</f>
        <v>4.3328142241023588</v>
      </c>
      <c r="P417" s="3" cm="1">
        <f t="array" ref="P41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417" s="3" t="str" cm="1">
        <f t="array" ref="Q41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417" s="3">
        <f>Table2[[#This Row],[Default Spread]]+Table2[[#This Row],[Risk Free Rate]]</f>
        <v>7.7799999999999994E-2</v>
      </c>
      <c r="S417" s="2">
        <f>_xlfn.XLOOKUP($B417,stock_analysis[Stock],stock_analysis[Market_Cap_Cr])</f>
        <v>4546.3654399999996</v>
      </c>
      <c r="T417" s="2">
        <f>_xlfn.XLOOKUP($B417,stock_analysis[Stock],stock_analysis[Total_Debt_Cr])</f>
        <v>993.12967679999997</v>
      </c>
      <c r="U417" s="3">
        <f>Table2[[#This Row],[Market Value of Equity]]/(Table2[[#This Row],[Market Value of Equity]]+Table2[[#This Row],[Market Value of Debt]])</f>
        <v>0.82071837670042003</v>
      </c>
      <c r="V417" s="3">
        <f>Table2[[#This Row],[Market Value of Debt]]/(Table2[[#This Row],[Market Value of Equity]]+Table2[[#This Row],[Market Value of Debt]])</f>
        <v>0.17928162329957992</v>
      </c>
      <c r="W417" s="32">
        <f>(Table2[[#This Row],[Cost of Equity (Daily Beta)]]*Table2[[#This Row],[Weight of Equity]])+(Table2[[#This Row],[Cost of Debt]]*Table2[[#This Row],[Weight of Debt]])</f>
        <v>0.1392598258137745</v>
      </c>
      <c r="X417" s="33">
        <f>(Table2[[#This Row],[Cost of Equity (Weekly Beta)]]*Table2[[#This Row],[Weight of Equity]])+(Table2[[#This Row],[Cost of Debt]]*Table2[[#This Row],[Weight of Debt]])</f>
        <v>0.14112855234340246</v>
      </c>
      <c r="Y417" s="34">
        <f>(Table2[[#This Row],[Cost of Equity (Monthly Beta)]]*Table2[[#This Row],[Weight of Equity]])+(Table2[[#This Row],[Cost of Debt]]*Table2[[#This Row],[Weight of Debt]])</f>
        <v>0.10324859450341396</v>
      </c>
      <c r="Z417" t="b">
        <f>IF(Table2[[#This Row],[Sector]]="Financial Services",TRUE,FALSE)</f>
        <v>0</v>
      </c>
      <c r="AA417" t="b">
        <f>IF(Table2[[#This Row],[Market Capitalisation In(Cr)]]&gt;25000,TRUE,FALSE)</f>
        <v>0</v>
      </c>
    </row>
    <row r="418" spans="2:27" ht="14" customHeight="1">
      <c r="B418" s="37" t="s">
        <v>2682</v>
      </c>
      <c r="C418" s="38" t="str">
        <f>_xlfn.XLOOKUP(B418,stock_analysis[Stock],stock_analysis[Company_Name])</f>
        <v>Pearl Global Industries Limited</v>
      </c>
      <c r="D418" s="37" t="str">
        <f>_xlfn.XLOOKUP(B418,stock_analysis[Stock],stock_analysis[Sector])</f>
        <v>Consumer Cyclical</v>
      </c>
      <c r="E418" s="37" t="str">
        <f>_xlfn.XLOOKUP($B418,stock_analysis[Stock],stock_analysis[Industry])</f>
        <v>Apparel Manufacturing</v>
      </c>
      <c r="F418" s="2">
        <f>_xlfn.XLOOKUP($B418,stock_analysis[Stock],stock_analysis[Market_Cap_Cr])</f>
        <v>7180.3199488</v>
      </c>
      <c r="G418" s="3">
        <f>Imputs!$C$2</f>
        <v>6.6699999999999995E-2</v>
      </c>
      <c r="H418" s="3">
        <f>Imputs!$C$3</f>
        <v>5.2299999999999999E-2</v>
      </c>
      <c r="I418" s="2">
        <f>_xlfn.XLOOKUP($B418,stock_analysis[Stock],stock_analysis[Beta_Daily])</f>
        <v>1.57080610798245</v>
      </c>
      <c r="J418" s="2">
        <f>_xlfn.XLOOKUP($B418,stock_analysis[Stock],stock_analysis[Beta_Weekly])</f>
        <v>1.6066570997318244</v>
      </c>
      <c r="K418" s="2">
        <f>_xlfn.XLOOKUP($B418,stock_analysis[Stock],stock_analysis[Beta_Monthly])</f>
        <v>0.4354361002814669</v>
      </c>
      <c r="L418" s="3">
        <f>G418+H418*I418</f>
        <v>0.14885315944748212</v>
      </c>
      <c r="M418" s="3">
        <f>J418*H418+G418</f>
        <v>0.15072816631597441</v>
      </c>
      <c r="N418" s="3">
        <f>K418*H418+G418</f>
        <v>8.9473308044720715E-2</v>
      </c>
      <c r="O418" s="2">
        <f>_xlfn.XLOOKUP($B418,stock_analysis[Stock],stock_analysis[Interest_Coverage_Ratio])</f>
        <v>5.9295127703476416</v>
      </c>
      <c r="P418" s="3" cm="1">
        <f t="array" ref="P41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418" s="3" t="str" cm="1">
        <f t="array" ref="Q41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418" s="3">
        <f>Table2[[#This Row],[Default Spread]]+Table2[[#This Row],[Risk Free Rate]]</f>
        <v>7.5600000000000001E-2</v>
      </c>
      <c r="S418" s="2">
        <f>_xlfn.XLOOKUP($B418,stock_analysis[Stock],stock_analysis[Market_Cap_Cr])</f>
        <v>7180.3199488</v>
      </c>
      <c r="T418" s="2">
        <f>_xlfn.XLOOKUP($B418,stock_analysis[Stock],stock_analysis[Total_Debt_Cr])</f>
        <v>745.54987519999997</v>
      </c>
      <c r="U418" s="3">
        <f>Table2[[#This Row],[Market Value of Equity]]/(Table2[[#This Row],[Market Value of Equity]]+Table2[[#This Row],[Market Value of Debt]])</f>
        <v>0.90593463029856591</v>
      </c>
      <c r="V418" s="3">
        <f>Table2[[#This Row],[Market Value of Debt]]/(Table2[[#This Row],[Market Value of Equity]]+Table2[[#This Row],[Market Value of Debt]])</f>
        <v>9.4065369701434046E-2</v>
      </c>
      <c r="W418" s="32">
        <f>(Table2[[#This Row],[Cost of Equity (Daily Beta)]]*Table2[[#This Row],[Weight of Equity]])+(Table2[[#This Row],[Cost of Debt]]*Table2[[#This Row],[Weight of Debt]])</f>
        <v>0.14196257392225661</v>
      </c>
      <c r="X418" s="33">
        <f>(Table2[[#This Row],[Cost of Equity (Weekly Beta)]]*Table2[[#This Row],[Weight of Equity]])+(Table2[[#This Row],[Cost of Debt]]*Table2[[#This Row],[Weight of Debt]])</f>
        <v>0.14366120757647144</v>
      </c>
      <c r="Y418" s="34">
        <f>(Table2[[#This Row],[Cost of Equity (Monthly Beta)]]*Table2[[#This Row],[Weight of Equity]])+(Table2[[#This Row],[Cost of Debt]]*Table2[[#This Row],[Weight of Debt]])</f>
        <v>8.8168310194512184E-2</v>
      </c>
      <c r="Z418" t="b">
        <f>IF(Table2[[#This Row],[Sector]]="Financial Services",TRUE,FALSE)</f>
        <v>0</v>
      </c>
      <c r="AA418" t="b">
        <f>IF(Table2[[#This Row],[Market Capitalisation In(Cr)]]&gt;25000,TRUE,FALSE)</f>
        <v>0</v>
      </c>
    </row>
    <row r="419" spans="2:27" ht="14" customHeight="1">
      <c r="B419" s="37" t="s">
        <v>1954</v>
      </c>
      <c r="C419" s="38" t="str">
        <f>_xlfn.XLOOKUP(B419,stock_analysis[Stock],stock_analysis[Company_Name])</f>
        <v>Kitex Garments Limited</v>
      </c>
      <c r="D419" s="37" t="str">
        <f>_xlfn.XLOOKUP(B419,stock_analysis[Stock],stock_analysis[Sector])</f>
        <v>Consumer Cyclical</v>
      </c>
      <c r="E419" s="37" t="str">
        <f>_xlfn.XLOOKUP($B419,stock_analysis[Stock],stock_analysis[Industry])</f>
        <v>Apparel Manufacturing</v>
      </c>
      <c r="F419" s="2">
        <f>_xlfn.XLOOKUP($B419,stock_analysis[Stock],stock_analysis[Market_Cap_Cr])</f>
        <v>3344.6467584000002</v>
      </c>
      <c r="G419" s="3">
        <f>Imputs!$C$2</f>
        <v>6.6699999999999995E-2</v>
      </c>
      <c r="H419" s="3">
        <f>Imputs!$C$3</f>
        <v>5.2299999999999999E-2</v>
      </c>
      <c r="I419" s="2">
        <f>_xlfn.XLOOKUP($B419,stock_analysis[Stock],stock_analysis[Beta_Daily])</f>
        <v>1.9842852085089224</v>
      </c>
      <c r="J419" s="2">
        <f>_xlfn.XLOOKUP($B419,stock_analysis[Stock],stock_analysis[Beta_Weekly])</f>
        <v>1.8254972371058824</v>
      </c>
      <c r="K419" s="2">
        <f>_xlfn.XLOOKUP($B419,stock_analysis[Stock],stock_analysis[Beta_Monthly])</f>
        <v>1.2942967769524043</v>
      </c>
      <c r="L419" s="3">
        <f>G419+H419*I419</f>
        <v>0.17047811640501664</v>
      </c>
      <c r="M419" s="3">
        <f>J419*H419+G419</f>
        <v>0.16217350550063764</v>
      </c>
      <c r="N419" s="3">
        <f>K419*H419+G419</f>
        <v>0.13439172143461076</v>
      </c>
      <c r="O419" s="2">
        <f>_xlfn.XLOOKUP($B419,stock_analysis[Stock],stock_analysis[Interest_Coverage_Ratio])</f>
        <v>15.477600996020501</v>
      </c>
      <c r="P419" s="3" cm="1">
        <f t="array" ref="P41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19" s="3" t="str" cm="1">
        <f t="array" ref="Q41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19" s="3">
        <f>Table2[[#This Row],[Default Spread]]+Table2[[#This Row],[Risk Free Rate]]</f>
        <v>7.0699999999999999E-2</v>
      </c>
      <c r="S419" s="2">
        <f>_xlfn.XLOOKUP($B419,stock_analysis[Stock],stock_analysis[Market_Cap_Cr])</f>
        <v>3344.6467584000002</v>
      </c>
      <c r="T419" s="2">
        <f>_xlfn.XLOOKUP($B419,stock_analysis[Stock],stock_analysis[Total_Debt_Cr])</f>
        <v>1183.6630015999999</v>
      </c>
      <c r="U419" s="3">
        <f>Table2[[#This Row],[Market Value of Equity]]/(Table2[[#This Row],[Market Value of Equity]]+Table2[[#This Row],[Market Value of Debt]])</f>
        <v>0.73860820828652851</v>
      </c>
      <c r="V419" s="3">
        <f>Table2[[#This Row],[Market Value of Debt]]/(Table2[[#This Row],[Market Value of Equity]]+Table2[[#This Row],[Market Value of Debt]])</f>
        <v>0.26139179171347143</v>
      </c>
      <c r="W419" s="32">
        <f>(Table2[[#This Row],[Cost of Equity (Daily Beta)]]*Table2[[#This Row],[Weight of Equity]])+(Table2[[#This Row],[Cost of Debt]]*Table2[[#This Row],[Weight of Debt]])</f>
        <v>0.144396935784114</v>
      </c>
      <c r="X419" s="33">
        <f>(Table2[[#This Row],[Cost of Equity (Weekly Beta)]]*Table2[[#This Row],[Weight of Equity]])+(Table2[[#This Row],[Cost of Debt]]*Table2[[#This Row],[Weight of Debt]])</f>
        <v>0.13826308200351389</v>
      </c>
      <c r="Y419" s="34">
        <f>(Table2[[#This Row],[Cost of Equity (Monthly Beta)]]*Table2[[#This Row],[Weight of Equity]])+(Table2[[#This Row],[Cost of Debt]]*Table2[[#This Row],[Weight of Debt]])</f>
        <v>0.11774322825150253</v>
      </c>
      <c r="Z419" t="b">
        <f>IF(Table2[[#This Row],[Sector]]="Financial Services",TRUE,FALSE)</f>
        <v>0</v>
      </c>
      <c r="AA419" t="b">
        <f>IF(Table2[[#This Row],[Market Capitalisation In(Cr)]]&gt;25000,TRUE,FALSE)</f>
        <v>0</v>
      </c>
    </row>
    <row r="420" spans="2:27" ht="14" customHeight="1">
      <c r="B420" s="37" t="s">
        <v>2882</v>
      </c>
      <c r="C420" s="38" t="str">
        <f>_xlfn.XLOOKUP(B420,stock_analysis[Stock],stock_analysis[Company_Name])</f>
        <v>Raymond Lifestyle Limited</v>
      </c>
      <c r="D420" s="37" t="str">
        <f>_xlfn.XLOOKUP(B420,stock_analysis[Stock],stock_analysis[Sector])</f>
        <v>Consumer Cyclical</v>
      </c>
      <c r="E420" s="37" t="str">
        <f>_xlfn.XLOOKUP($B420,stock_analysis[Stock],stock_analysis[Industry])</f>
        <v>Apparel Manufacturing</v>
      </c>
      <c r="F420" s="2">
        <f>_xlfn.XLOOKUP($B420,stock_analysis[Stock],stock_analysis[Market_Cap_Cr])</f>
        <v>5028.2766336000004</v>
      </c>
      <c r="G420" s="3">
        <f>Imputs!$C$2</f>
        <v>6.6699999999999995E-2</v>
      </c>
      <c r="H420" s="3">
        <f>Imputs!$C$3</f>
        <v>5.2299999999999999E-2</v>
      </c>
      <c r="I420" s="2">
        <f>_xlfn.XLOOKUP($B420,stock_analysis[Stock],stock_analysis[Beta_Daily])</f>
        <v>1.475618343502989</v>
      </c>
      <c r="J420" s="2">
        <f>_xlfn.XLOOKUP($B420,stock_analysis[Stock],stock_analysis[Beta_Weekly])</f>
        <v>1.0072500745483723</v>
      </c>
      <c r="K420" s="2">
        <f>_xlfn.XLOOKUP($B420,stock_analysis[Stock],stock_analysis[Beta_Monthly])</f>
        <v>1.9129322942339229</v>
      </c>
      <c r="L420" s="3">
        <f>G420+H420*I420</f>
        <v>0.14387483936520634</v>
      </c>
      <c r="M420" s="3">
        <f>J420*H420+G420</f>
        <v>0.11937917889887986</v>
      </c>
      <c r="N420" s="3">
        <f>K420*H420+G420</f>
        <v>0.16674635898843415</v>
      </c>
      <c r="O420" s="2">
        <f>_xlfn.XLOOKUP($B420,stock_analysis[Stock],stock_analysis[Interest_Coverage_Ratio])</f>
        <v>1.2956594570626201</v>
      </c>
      <c r="P420" s="3" cm="1">
        <f t="array" ref="P42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420" s="3" t="str" cm="1">
        <f t="array" ref="Q42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420" s="3">
        <f>Table2[[#This Row],[Default Spread]]+Table2[[#This Row],[Risk Free Rate]]</f>
        <v>0.1552</v>
      </c>
      <c r="S420" s="2">
        <f>_xlfn.XLOOKUP($B420,stock_analysis[Stock],stock_analysis[Market_Cap_Cr])</f>
        <v>5028.2766336000004</v>
      </c>
      <c r="T420" s="2">
        <f>_xlfn.XLOOKUP($B420,stock_analysis[Stock],stock_analysis[Total_Debt_Cr])</f>
        <v>2478.6800640000001</v>
      </c>
      <c r="U420" s="3">
        <f>Table2[[#This Row],[Market Value of Equity]]/(Table2[[#This Row],[Market Value of Equity]]+Table2[[#This Row],[Market Value of Debt]])</f>
        <v>0.66981559054517492</v>
      </c>
      <c r="V420" s="3">
        <f>Table2[[#This Row],[Market Value of Debt]]/(Table2[[#This Row],[Market Value of Equity]]+Table2[[#This Row],[Market Value of Debt]])</f>
        <v>0.33018440945482508</v>
      </c>
      <c r="W420" s="32">
        <f>(Table2[[#This Row],[Cost of Equity (Daily Beta)]]*Table2[[#This Row],[Weight of Equity]])+(Table2[[#This Row],[Cost of Debt]]*Table2[[#This Row],[Weight of Debt]])</f>
        <v>0.14761423084138672</v>
      </c>
      <c r="X420" s="33">
        <f>(Table2[[#This Row],[Cost of Equity (Weekly Beta)]]*Table2[[#This Row],[Weight of Equity]])+(Table2[[#This Row],[Cost of Debt]]*Table2[[#This Row],[Weight of Debt]])</f>
        <v>0.13120665556034014</v>
      </c>
      <c r="Y420" s="34">
        <f>(Table2[[#This Row],[Cost of Equity (Monthly Beta)]]*Table2[[#This Row],[Weight of Equity]])+(Table2[[#This Row],[Cost of Debt]]*Table2[[#This Row],[Weight of Debt]])</f>
        <v>0.1629339312644846</v>
      </c>
      <c r="Z420" t="b">
        <f>IF(Table2[[#This Row],[Sector]]="Financial Services",TRUE,FALSE)</f>
        <v>0</v>
      </c>
      <c r="AA420" t="b">
        <f>IF(Table2[[#This Row],[Market Capitalisation In(Cr)]]&gt;25000,TRUE,FALSE)</f>
        <v>0</v>
      </c>
    </row>
    <row r="421" spans="2:27" ht="14" customHeight="1">
      <c r="B421" s="37" t="s">
        <v>3956</v>
      </c>
      <c r="C421" s="38" t="str">
        <f>_xlfn.XLOOKUP(B421,stock_analysis[Stock],stock_analysis[Company_Name])</f>
        <v>Zodiac Clothing Company Limited</v>
      </c>
      <c r="D421" s="37" t="str">
        <f>_xlfn.XLOOKUP(B421,stock_analysis[Stock],stock_analysis[Sector])</f>
        <v>Consumer Cyclical</v>
      </c>
      <c r="E421" s="37" t="str">
        <f>_xlfn.XLOOKUP($B421,stock_analysis[Stock],stock_analysis[Industry])</f>
        <v>Apparel Manufacturing</v>
      </c>
      <c r="F421" s="2">
        <f>_xlfn.XLOOKUP($B421,stock_analysis[Stock],stock_analysis[Market_Cap_Cr])</f>
        <v>208.736704</v>
      </c>
      <c r="G421" s="3">
        <f>Imputs!$C$2</f>
        <v>6.6699999999999995E-2</v>
      </c>
      <c r="H421" s="3">
        <f>Imputs!$C$3</f>
        <v>5.2299999999999999E-2</v>
      </c>
      <c r="I421" s="2">
        <f>_xlfn.XLOOKUP($B421,stock_analysis[Stock],stock_analysis[Beta_Daily])</f>
        <v>0.80112404971354501</v>
      </c>
      <c r="J421" s="2">
        <f>_xlfn.XLOOKUP($B421,stock_analysis[Stock],stock_analysis[Beta_Weekly])</f>
        <v>1.6559107800668651</v>
      </c>
      <c r="K421" s="2">
        <f>_xlfn.XLOOKUP($B421,stock_analysis[Stock],stock_analysis[Beta_Monthly])</f>
        <v>1.036319565234793</v>
      </c>
      <c r="L421" s="3">
        <f>G421+H421*I421</f>
        <v>0.1085987878000184</v>
      </c>
      <c r="M421" s="3">
        <f>J421*H421+G421</f>
        <v>0.15330413379749702</v>
      </c>
      <c r="N421" s="3">
        <f>K421*H421+G421</f>
        <v>0.12089951326177967</v>
      </c>
      <c r="O421" s="2">
        <f>_xlfn.XLOOKUP($B421,stock_analysis[Stock],stock_analysis[Interest_Coverage_Ratio])</f>
        <v>-3.5488341038787619</v>
      </c>
      <c r="P421" s="3" cm="1">
        <f t="array" ref="P42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421" s="3" t="str" cm="1">
        <f t="array" ref="Q42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421" s="3">
        <f>Table2[[#This Row],[Default Spread]]+Table2[[#This Row],[Risk Free Rate]]</f>
        <v>0.25669999999999998</v>
      </c>
      <c r="S421" s="2">
        <f>_xlfn.XLOOKUP($B421,stock_analysis[Stock],stock_analysis[Market_Cap_Cr])</f>
        <v>208.736704</v>
      </c>
      <c r="T421" s="2">
        <f>_xlfn.XLOOKUP($B421,stock_analysis[Stock],stock_analysis[Total_Debt_Cr])</f>
        <v>113.8508032</v>
      </c>
      <c r="U421" s="3">
        <f>Table2[[#This Row],[Market Value of Equity]]/(Table2[[#This Row],[Market Value of Equity]]+Table2[[#This Row],[Market Value of Debt]])</f>
        <v>0.64707001771952066</v>
      </c>
      <c r="V421" s="3">
        <f>Table2[[#This Row],[Market Value of Debt]]/(Table2[[#This Row],[Market Value of Equity]]+Table2[[#This Row],[Market Value of Debt]])</f>
        <v>0.35292998228047934</v>
      </c>
      <c r="W421" s="32">
        <f>(Table2[[#This Row],[Cost of Equity (Daily Beta)]]*Table2[[#This Row],[Weight of Equity]])+(Table2[[#This Row],[Cost of Debt]]*Table2[[#This Row],[Weight of Debt]])</f>
        <v>0.1608681459974754</v>
      </c>
      <c r="X421" s="33">
        <f>(Table2[[#This Row],[Cost of Equity (Weekly Beta)]]*Table2[[#This Row],[Weight of Equity]])+(Table2[[#This Row],[Cost of Debt]]*Table2[[#This Row],[Weight of Debt]])</f>
        <v>0.1897956350242212</v>
      </c>
      <c r="Y421" s="34">
        <f>(Table2[[#This Row],[Cost of Equity (Monthly Beta)]]*Table2[[#This Row],[Weight of Equity]])+(Table2[[#This Row],[Cost of Debt]]*Table2[[#This Row],[Weight of Debt]])</f>
        <v>0.16882757663998024</v>
      </c>
      <c r="Z421" t="b">
        <f>IF(Table2[[#This Row],[Sector]]="Financial Services",TRUE,FALSE)</f>
        <v>0</v>
      </c>
      <c r="AA421" t="b">
        <f>IF(Table2[[#This Row],[Market Capitalisation In(Cr)]]&gt;25000,TRUE,FALSE)</f>
        <v>0</v>
      </c>
    </row>
    <row r="422" spans="2:27" ht="14" customHeight="1">
      <c r="B422" s="37" t="s">
        <v>508</v>
      </c>
      <c r="C422" s="38" t="str">
        <f>_xlfn.XLOOKUP(B422,stock_analysis[Stock],stock_analysis[Company_Name])</f>
        <v>Bang Overseas Limited</v>
      </c>
      <c r="D422" s="37" t="str">
        <f>_xlfn.XLOOKUP(B422,stock_analysis[Stock],stock_analysis[Sector])</f>
        <v>Consumer Cyclical</v>
      </c>
      <c r="E422" s="37" t="str">
        <f>_xlfn.XLOOKUP($B422,stock_analysis[Stock],stock_analysis[Industry])</f>
        <v>Apparel Manufacturing</v>
      </c>
      <c r="F422" s="2">
        <f>_xlfn.XLOOKUP($B422,stock_analysis[Stock],stock_analysis[Market_Cap_Cr])</f>
        <v>53.155200000000001</v>
      </c>
      <c r="G422" s="3">
        <f>Imputs!$C$2</f>
        <v>6.6699999999999995E-2</v>
      </c>
      <c r="H422" s="3">
        <f>Imputs!$C$3</f>
        <v>5.2299999999999999E-2</v>
      </c>
      <c r="I422" s="2">
        <f>_xlfn.XLOOKUP($B422,stock_analysis[Stock],stock_analysis[Beta_Daily])</f>
        <v>0.70570601271910582</v>
      </c>
      <c r="J422" s="2">
        <f>_xlfn.XLOOKUP($B422,stock_analysis[Stock],stock_analysis[Beta_Weekly])</f>
        <v>1.1013620445281904</v>
      </c>
      <c r="K422" s="2">
        <f>_xlfn.XLOOKUP($B422,stock_analysis[Stock],stock_analysis[Beta_Monthly])</f>
        <v>0.44838208933534163</v>
      </c>
      <c r="L422" s="3">
        <f>G422+H422*I422</f>
        <v>0.10360842446520924</v>
      </c>
      <c r="M422" s="3">
        <f>J422*H422+G422</f>
        <v>0.12430123492882436</v>
      </c>
      <c r="N422" s="3">
        <f>K422*H422+G422</f>
        <v>9.0150383272238357E-2</v>
      </c>
      <c r="O422" s="2">
        <f>_xlfn.XLOOKUP($B422,stock_analysis[Stock],stock_analysis[Interest_Coverage_Ratio])</f>
        <v>-1.5715483870967739</v>
      </c>
      <c r="P422" s="3" cm="1">
        <f t="array" ref="P42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422" s="3" t="str" cm="1">
        <f t="array" ref="Q42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422" s="3">
        <f>Table2[[#This Row],[Default Spread]]+Table2[[#This Row],[Risk Free Rate]]</f>
        <v>0.25669999999999998</v>
      </c>
      <c r="S422" s="2">
        <f>_xlfn.XLOOKUP($B422,stock_analysis[Stock],stock_analysis[Market_Cap_Cr])</f>
        <v>53.155200000000001</v>
      </c>
      <c r="T422" s="2">
        <f>_xlfn.XLOOKUP($B422,stock_analysis[Stock],stock_analysis[Total_Debt_Cr])</f>
        <v>31.8678016</v>
      </c>
      <c r="U422" s="3">
        <f>Table2[[#This Row],[Market Value of Equity]]/(Table2[[#This Row],[Market Value of Equity]]+Table2[[#This Row],[Market Value of Debt]])</f>
        <v>0.62518611434202764</v>
      </c>
      <c r="V422" s="3">
        <f>Table2[[#This Row],[Market Value of Debt]]/(Table2[[#This Row],[Market Value of Equity]]+Table2[[#This Row],[Market Value of Debt]])</f>
        <v>0.37481388565797236</v>
      </c>
      <c r="W422" s="32">
        <f>(Table2[[#This Row],[Cost of Equity (Daily Beta)]]*Table2[[#This Row],[Weight of Equity]])+(Table2[[#This Row],[Cost of Debt]]*Table2[[#This Row],[Weight of Debt]])</f>
        <v>0.16098927275290514</v>
      </c>
      <c r="X422" s="33">
        <f>(Table2[[#This Row],[Cost of Equity (Weekly Beta)]]*Table2[[#This Row],[Weight of Equity]])+(Table2[[#This Row],[Cost of Debt]]*Table2[[#This Row],[Weight of Debt]])</f>
        <v>0.17392613052146871</v>
      </c>
      <c r="Y422" s="34">
        <f>(Table2[[#This Row],[Cost of Equity (Monthly Beta)]]*Table2[[#This Row],[Weight of Equity]])+(Table2[[#This Row],[Cost of Debt]]*Table2[[#This Row],[Weight of Debt]])</f>
        <v>0.15257549227281672</v>
      </c>
      <c r="Z422" t="b">
        <f>IF(Table2[[#This Row],[Sector]]="Financial Services",TRUE,FALSE)</f>
        <v>0</v>
      </c>
      <c r="AA422" t="b">
        <f>IF(Table2[[#This Row],[Market Capitalisation In(Cr)]]&gt;25000,TRUE,FALSE)</f>
        <v>0</v>
      </c>
    </row>
    <row r="423" spans="2:27" ht="14" customHeight="1">
      <c r="B423" s="37" t="s">
        <v>714</v>
      </c>
      <c r="C423" s="38" t="str">
        <f>_xlfn.XLOOKUP(B423,stock_analysis[Stock],stock_analysis[Company_Name])</f>
        <v>Celebrity Fashions Limited</v>
      </c>
      <c r="D423" s="37" t="str">
        <f>_xlfn.XLOOKUP(B423,stock_analysis[Stock],stock_analysis[Sector])</f>
        <v>Consumer Cyclical</v>
      </c>
      <c r="E423" s="37" t="str">
        <f>_xlfn.XLOOKUP($B423,stock_analysis[Stock],stock_analysis[Industry])</f>
        <v>Apparel Manufacturing</v>
      </c>
      <c r="F423" s="2">
        <f>_xlfn.XLOOKUP($B423,stock_analysis[Stock],stock_analysis[Market_Cap_Cr])</f>
        <v>46.363369599999999</v>
      </c>
      <c r="G423" s="3">
        <f>Imputs!$C$2</f>
        <v>6.6699999999999995E-2</v>
      </c>
      <c r="H423" s="3">
        <f>Imputs!$C$3</f>
        <v>5.2299999999999999E-2</v>
      </c>
      <c r="I423" s="2">
        <f>_xlfn.XLOOKUP($B423,stock_analysis[Stock],stock_analysis[Beta_Daily])</f>
        <v>1.3598220311224518</v>
      </c>
      <c r="J423" s="2">
        <f>_xlfn.XLOOKUP($B423,stock_analysis[Stock],stock_analysis[Beta_Weekly])</f>
        <v>1.3602626308319501</v>
      </c>
      <c r="K423" s="2">
        <f>_xlfn.XLOOKUP($B423,stock_analysis[Stock],stock_analysis[Beta_Monthly])</f>
        <v>0.41151965612418501</v>
      </c>
      <c r="L423" s="3">
        <f>G423+H423*I423</f>
        <v>0.13781869222770421</v>
      </c>
      <c r="M423" s="3">
        <f>J423*H423+G423</f>
        <v>0.13784173559251098</v>
      </c>
      <c r="N423" s="3">
        <f>K423*H423+G423</f>
        <v>8.822247801529487E-2</v>
      </c>
      <c r="O423" s="2">
        <f>_xlfn.XLOOKUP($B423,stock_analysis[Stock],stock_analysis[Interest_Coverage_Ratio])</f>
        <v>-2.8442105263157895</v>
      </c>
      <c r="P423" s="3" cm="1">
        <f t="array" ref="P42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423" s="3" t="str" cm="1">
        <f t="array" ref="Q42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423" s="3">
        <f>Table2[[#This Row],[Default Spread]]+Table2[[#This Row],[Risk Free Rate]]</f>
        <v>0.25669999999999998</v>
      </c>
      <c r="S423" s="2">
        <f>_xlfn.XLOOKUP($B423,stock_analysis[Stock],stock_analysis[Market_Cap_Cr])</f>
        <v>46.363369599999999</v>
      </c>
      <c r="T423" s="2">
        <f>_xlfn.XLOOKUP($B423,stock_analysis[Stock],stock_analysis[Total_Debt_Cr])</f>
        <v>55.78</v>
      </c>
      <c r="U423" s="3">
        <f>Table2[[#This Row],[Market Value of Equity]]/(Table2[[#This Row],[Market Value of Equity]]+Table2[[#This Row],[Market Value of Debt]])</f>
        <v>0.45390483769589679</v>
      </c>
      <c r="V423" s="3">
        <f>Table2[[#This Row],[Market Value of Debt]]/(Table2[[#This Row],[Market Value of Equity]]+Table2[[#This Row],[Market Value of Debt]])</f>
        <v>0.54609516230410315</v>
      </c>
      <c r="W423" s="32">
        <f>(Table2[[#This Row],[Cost of Equity (Daily Beta)]]*Table2[[#This Row],[Weight of Equity]])+(Table2[[#This Row],[Cost of Debt]]*Table2[[#This Row],[Weight of Debt]])</f>
        <v>0.2027391992905401</v>
      </c>
      <c r="X423" s="33">
        <f>(Table2[[#This Row],[Cost of Equity (Weekly Beta)]]*Table2[[#This Row],[Weight of Equity]])+(Table2[[#This Row],[Cost of Debt]]*Table2[[#This Row],[Weight of Debt]])</f>
        <v>0.20274965878530268</v>
      </c>
      <c r="Y423" s="34">
        <f>(Table2[[#This Row],[Cost of Equity (Monthly Beta)]]*Table2[[#This Row],[Weight of Equity]])+(Table2[[#This Row],[Cost of Debt]]*Table2[[#This Row],[Weight of Debt]])</f>
        <v>0.18022723772812552</v>
      </c>
      <c r="Z423" t="b">
        <f>IF(Table2[[#This Row],[Sector]]="Financial Services",TRUE,FALSE)</f>
        <v>0</v>
      </c>
      <c r="AA423" t="b">
        <f>IF(Table2[[#This Row],[Market Capitalisation In(Cr)]]&gt;25000,TRUE,FALSE)</f>
        <v>0</v>
      </c>
    </row>
    <row r="424" spans="2:27" ht="14" customHeight="1">
      <c r="B424" s="37" t="s">
        <v>1193</v>
      </c>
      <c r="C424" s="38" t="str">
        <f>_xlfn.XLOOKUP(B424,stock_analysis[Stock],stock_analysis[Company_Name])</f>
        <v>Future Lifestyle Fashions Limited</v>
      </c>
      <c r="D424" s="37" t="str">
        <f>_xlfn.XLOOKUP(B424,stock_analysis[Stock],stock_analysis[Sector])</f>
        <v>Consumer Cyclical</v>
      </c>
      <c r="E424" s="37" t="str">
        <f>_xlfn.XLOOKUP($B424,stock_analysis[Stock],stock_analysis[Industry])</f>
        <v>Apparel Manufacturing</v>
      </c>
      <c r="F424" s="2">
        <f>_xlfn.XLOOKUP($B424,stock_analysis[Stock],stock_analysis[Market_Cap_Cr])</f>
        <v>25.558150399999999</v>
      </c>
      <c r="G424" s="3">
        <f>Imputs!$C$2</f>
        <v>6.6699999999999995E-2</v>
      </c>
      <c r="H424" s="3">
        <f>Imputs!$C$3</f>
        <v>5.2299999999999999E-2</v>
      </c>
      <c r="I424" s="2">
        <f>_xlfn.XLOOKUP($B424,stock_analysis[Stock],stock_analysis[Beta_Daily])</f>
        <v>-0.12751092952637799</v>
      </c>
      <c r="J424" s="2">
        <f>_xlfn.XLOOKUP($B424,stock_analysis[Stock],stock_analysis[Beta_Weekly])</f>
        <v>4.0566286737718997E-2</v>
      </c>
      <c r="K424" s="2">
        <f>_xlfn.XLOOKUP($B424,stock_analysis[Stock],stock_analysis[Beta_Monthly])</f>
        <v>-0.1991278964684178</v>
      </c>
      <c r="L424" s="3">
        <f>G424+H424*I424</f>
        <v>6.0031178385770427E-2</v>
      </c>
      <c r="M424" s="3">
        <f>J424*H424+G424</f>
        <v>6.8821616796382698E-2</v>
      </c>
      <c r="N424" s="3">
        <f>K424*H424+G424</f>
        <v>5.6285611014701746E-2</v>
      </c>
      <c r="O424" s="2">
        <f>_xlfn.XLOOKUP($B424,stock_analysis[Stock],stock_analysis[Interest_Coverage_Ratio])</f>
        <v>-7.4536164611334348</v>
      </c>
      <c r="P424" s="3" cm="1">
        <f t="array" ref="P42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424" s="3" t="str" cm="1">
        <f t="array" ref="Q42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424" s="3">
        <f>Table2[[#This Row],[Default Spread]]+Table2[[#This Row],[Risk Free Rate]]</f>
        <v>0.25669999999999998</v>
      </c>
      <c r="S424" s="2">
        <f>_xlfn.XLOOKUP($B424,stock_analysis[Stock],stock_analysis[Market_Cap_Cr])</f>
        <v>25.558150399999999</v>
      </c>
      <c r="T424" s="2">
        <f>_xlfn.XLOOKUP($B424,stock_analysis[Stock],stock_analysis[Total_Debt_Cr])</f>
        <v>1756.0700928000001</v>
      </c>
      <c r="U424" s="3">
        <f>Table2[[#This Row],[Market Value of Equity]]/(Table2[[#This Row],[Market Value of Equity]]+Table2[[#This Row],[Market Value of Debt]])</f>
        <v>1.4345389111083439E-2</v>
      </c>
      <c r="V424" s="3">
        <f>Table2[[#This Row],[Market Value of Debt]]/(Table2[[#This Row],[Market Value of Equity]]+Table2[[#This Row],[Market Value of Debt]])</f>
        <v>0.98565461088891659</v>
      </c>
      <c r="W424" s="32">
        <f>(Table2[[#This Row],[Cost of Equity (Daily Beta)]]*Table2[[#This Row],[Weight of Equity]])+(Table2[[#This Row],[Cost of Debt]]*Table2[[#This Row],[Weight of Debt]])</f>
        <v>0.2538787092279256</v>
      </c>
      <c r="X424" s="33">
        <f>(Table2[[#This Row],[Cost of Equity (Weekly Beta)]]*Table2[[#This Row],[Weight of Equity]])+(Table2[[#This Row],[Cost of Debt]]*Table2[[#This Row],[Weight of Debt]])</f>
        <v>0.25400481148738285</v>
      </c>
      <c r="Y424" s="34">
        <f>(Table2[[#This Row],[Cost of Equity (Monthly Beta)]]*Table2[[#This Row],[Weight of Equity]])+(Table2[[#This Row],[Cost of Debt]]*Table2[[#This Row],[Weight of Debt]])</f>
        <v>0.25382497760654588</v>
      </c>
      <c r="Z424" t="b">
        <f>IF(Table2[[#This Row],[Sector]]="Financial Services",TRUE,FALSE)</f>
        <v>0</v>
      </c>
      <c r="AA424" t="b">
        <f>IF(Table2[[#This Row],[Market Capitalisation In(Cr)]]&gt;25000,TRUE,FALSE)</f>
        <v>0</v>
      </c>
    </row>
    <row r="425" spans="2:27" ht="14" customHeight="1">
      <c r="B425" s="37" t="s">
        <v>1319</v>
      </c>
      <c r="C425" s="38" t="str">
        <f>_xlfn.XLOOKUP(B425,stock_analysis[Stock],stock_analysis[Company_Name])</f>
        <v>Go Fashion (India) Limited</v>
      </c>
      <c r="D425" s="37" t="str">
        <f>_xlfn.XLOOKUP(B425,stock_analysis[Stock],stock_analysis[Sector])</f>
        <v>Consumer Cyclical</v>
      </c>
      <c r="E425" s="37" t="str">
        <f>_xlfn.XLOOKUP($B425,stock_analysis[Stock],stock_analysis[Industry])</f>
        <v>Apparel Retail</v>
      </c>
      <c r="F425" s="2">
        <f>_xlfn.XLOOKUP($B425,stock_analysis[Stock],stock_analysis[Market_Cap_Cr])</f>
        <v>1633.5017984000001</v>
      </c>
      <c r="G425" s="3">
        <f>Imputs!$C$2</f>
        <v>6.6699999999999995E-2</v>
      </c>
      <c r="H425" s="3">
        <f>Imputs!$C$3</f>
        <v>5.2299999999999999E-2</v>
      </c>
      <c r="I425" s="2">
        <f>_xlfn.XLOOKUP($B425,stock_analysis[Stock],stock_analysis[Beta_Daily])</f>
        <v>0.54300683362574942</v>
      </c>
      <c r="J425" s="2">
        <f>_xlfn.XLOOKUP($B425,stock_analysis[Stock],stock_analysis[Beta_Weekly])</f>
        <v>1.3547804281859106</v>
      </c>
      <c r="K425" s="2">
        <f>_xlfn.XLOOKUP($B425,stock_analysis[Stock],stock_analysis[Beta_Monthly])</f>
        <v>1.1982971212435318</v>
      </c>
      <c r="L425" s="3">
        <f>G425+H425*I425</f>
        <v>9.5099257398626694E-2</v>
      </c>
      <c r="M425" s="3">
        <f>J425*H425+G425</f>
        <v>0.13755501639412313</v>
      </c>
      <c r="N425" s="3">
        <f>K425*H425+G425</f>
        <v>0.12937093944103673</v>
      </c>
      <c r="O425" s="2">
        <f>_xlfn.XLOOKUP($B425,stock_analysis[Stock],stock_analysis[Interest_Coverage_Ratio])</f>
        <v>3.671019283507857</v>
      </c>
      <c r="P425" s="3" cm="1">
        <f t="array" ref="P42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425" s="3" t="str" cm="1">
        <f t="array" ref="Q42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425" s="3">
        <f>Table2[[#This Row],[Default Spread]]+Table2[[#This Row],[Risk Free Rate]]</f>
        <v>8.0499999999999988E-2</v>
      </c>
      <c r="S425" s="2">
        <f>_xlfn.XLOOKUP($B425,stock_analysis[Stock],stock_analysis[Market_Cap_Cr])</f>
        <v>1633.5017984000001</v>
      </c>
      <c r="T425" s="2">
        <f>_xlfn.XLOOKUP($B425,stock_analysis[Stock],stock_analysis[Total_Debt_Cr])</f>
        <v>534.51371519999998</v>
      </c>
      <c r="U425" s="3">
        <f>Table2[[#This Row],[Market Value of Equity]]/(Table2[[#This Row],[Market Value of Equity]]+Table2[[#This Row],[Market Value of Debt]])</f>
        <v>0.75345484760280268</v>
      </c>
      <c r="V425" s="3">
        <f>Table2[[#This Row],[Market Value of Debt]]/(Table2[[#This Row],[Market Value of Equity]]+Table2[[#This Row],[Market Value of Debt]])</f>
        <v>0.24654515239719726</v>
      </c>
      <c r="W425" s="32">
        <f>(Table2[[#This Row],[Cost of Equity (Daily Beta)]]*Table2[[#This Row],[Weight of Equity]])+(Table2[[#This Row],[Cost of Debt]]*Table2[[#This Row],[Weight of Debt]])</f>
        <v>9.1499881258396351E-2</v>
      </c>
      <c r="X425" s="33">
        <f>(Table2[[#This Row],[Cost of Equity (Weekly Beta)]]*Table2[[#This Row],[Weight of Equity]])+(Table2[[#This Row],[Cost of Debt]]*Table2[[#This Row],[Weight of Debt]])</f>
        <v>0.12348837868220944</v>
      </c>
      <c r="Y425" s="34">
        <f>(Table2[[#This Row],[Cost of Equity (Monthly Beta)]]*Table2[[#This Row],[Weight of Equity]])+(Table2[[#This Row],[Cost of Debt]]*Table2[[#This Row],[Weight of Debt]])</f>
        <v>0.11732204622875211</v>
      </c>
      <c r="Z425" t="b">
        <f>IF(Table2[[#This Row],[Sector]]="Financial Services",TRUE,FALSE)</f>
        <v>0</v>
      </c>
      <c r="AA425" t="b">
        <f>IF(Table2[[#This Row],[Market Capitalisation In(Cr)]]&gt;25000,TRUE,FALSE)</f>
        <v>0</v>
      </c>
    </row>
    <row r="426" spans="2:27" ht="14" customHeight="1">
      <c r="B426" s="37" t="s">
        <v>2256</v>
      </c>
      <c r="C426" s="38" t="str">
        <f>_xlfn.XLOOKUP(B426,stock_analysis[Stock],stock_analysis[Company_Name])</f>
        <v>Metro Brands Limited</v>
      </c>
      <c r="D426" s="37" t="str">
        <f>_xlfn.XLOOKUP(B426,stock_analysis[Stock],stock_analysis[Sector])</f>
        <v>Consumer Cyclical</v>
      </c>
      <c r="E426" s="37" t="str">
        <f>_xlfn.XLOOKUP($B426,stock_analysis[Stock],stock_analysis[Industry])</f>
        <v>Apparel Retail</v>
      </c>
      <c r="F426" s="2">
        <f>_xlfn.XLOOKUP($B426,stock_analysis[Stock],stock_analysis[Market_Cap_Cr])</f>
        <v>26658.7308032</v>
      </c>
      <c r="G426" s="3">
        <f>Imputs!$C$2</f>
        <v>6.6699999999999995E-2</v>
      </c>
      <c r="H426" s="3">
        <f>Imputs!$C$3</f>
        <v>5.2299999999999999E-2</v>
      </c>
      <c r="I426" s="2">
        <f>_xlfn.XLOOKUP($B426,stock_analysis[Stock],stock_analysis[Beta_Daily])</f>
        <v>0.51032418045967753</v>
      </c>
      <c r="J426" s="2">
        <f>_xlfn.XLOOKUP($B426,stock_analysis[Stock],stock_analysis[Beta_Weekly])</f>
        <v>0.76730840196413053</v>
      </c>
      <c r="K426" s="2">
        <f>_xlfn.XLOOKUP($B426,stock_analysis[Stock],stock_analysis[Beta_Monthly])</f>
        <v>0.489326282135853</v>
      </c>
      <c r="L426" s="3">
        <f>G426+H426*I426</f>
        <v>9.3389954638041131E-2</v>
      </c>
      <c r="M426" s="3">
        <f>J426*H426+G426</f>
        <v>0.10683022942272402</v>
      </c>
      <c r="N426" s="3">
        <f>K426*H426+G426</f>
        <v>9.2291764555705105E-2</v>
      </c>
      <c r="O426" s="2">
        <f>_xlfn.XLOOKUP($B426,stock_analysis[Stock],stock_analysis[Interest_Coverage_Ratio])</f>
        <v>6.5667698430245416</v>
      </c>
      <c r="P426" s="3" cm="1">
        <f t="array" ref="P42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426" s="3" t="str" cm="1">
        <f t="array" ref="Q42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426" s="3">
        <f>Table2[[#This Row],[Default Spread]]+Table2[[#This Row],[Risk Free Rate]]</f>
        <v>7.22E-2</v>
      </c>
      <c r="S426" s="2">
        <f>_xlfn.XLOOKUP($B426,stock_analysis[Stock],stock_analysis[Market_Cap_Cr])</f>
        <v>26658.7308032</v>
      </c>
      <c r="T426" s="2">
        <f>_xlfn.XLOOKUP($B426,stock_analysis[Stock],stock_analysis[Total_Debt_Cr])</f>
        <v>1438.6299904</v>
      </c>
      <c r="U426" s="3">
        <f>Table2[[#This Row],[Market Value of Equity]]/(Table2[[#This Row],[Market Value of Equity]]+Table2[[#This Row],[Market Value of Debt]])</f>
        <v>0.94879839423467516</v>
      </c>
      <c r="V426" s="3">
        <f>Table2[[#This Row],[Market Value of Debt]]/(Table2[[#This Row],[Market Value of Equity]]+Table2[[#This Row],[Market Value of Debt]])</f>
        <v>5.1201605765324773E-2</v>
      </c>
      <c r="W426" s="32">
        <f>(Table2[[#This Row],[Cost of Equity (Daily Beta)]]*Table2[[#This Row],[Weight of Equity]])+(Table2[[#This Row],[Cost of Debt]]*Table2[[#This Row],[Weight of Debt]])</f>
        <v>9.2304994934479023E-2</v>
      </c>
      <c r="X426" s="33">
        <f>(Table2[[#This Row],[Cost of Equity (Weekly Beta)]]*Table2[[#This Row],[Weight of Equity]])+(Table2[[#This Row],[Cost of Debt]]*Table2[[#This Row],[Weight of Debt]])</f>
        <v>0.10505710606825894</v>
      </c>
      <c r="Y426" s="34">
        <f>(Table2[[#This Row],[Cost of Equity (Monthly Beta)]]*Table2[[#This Row],[Weight of Equity]])+(Table2[[#This Row],[Cost of Debt]]*Table2[[#This Row],[Weight of Debt]])</f>
        <v>9.1263033947794156E-2</v>
      </c>
      <c r="Z426" t="b">
        <f>IF(Table2[[#This Row],[Sector]]="Financial Services",TRUE,FALSE)</f>
        <v>0</v>
      </c>
      <c r="AA426" t="b">
        <f>IF(Table2[[#This Row],[Market Capitalisation In(Cr)]]&gt;25000,TRUE,FALSE)</f>
        <v>1</v>
      </c>
    </row>
    <row r="427" spans="2:27" ht="14" customHeight="1">
      <c r="B427" s="37" t="s">
        <v>1872</v>
      </c>
      <c r="C427" s="38" t="str">
        <f>_xlfn.XLOOKUP(B427,stock_analysis[Stock],stock_analysis[Company_Name])</f>
        <v>Sai Silks (Kalamandir) Limited</v>
      </c>
      <c r="D427" s="37" t="str">
        <f>_xlfn.XLOOKUP(B427,stock_analysis[Stock],stock_analysis[Sector])</f>
        <v>Consumer Cyclical</v>
      </c>
      <c r="E427" s="37" t="str">
        <f>_xlfn.XLOOKUP($B427,stock_analysis[Stock],stock_analysis[Industry])</f>
        <v>Apparel Retail</v>
      </c>
      <c r="F427" s="2">
        <f>_xlfn.XLOOKUP($B427,stock_analysis[Stock],stock_analysis[Market_Cap_Cr])</f>
        <v>1575.7184</v>
      </c>
      <c r="G427" s="3">
        <f>Imputs!$C$2</f>
        <v>6.6699999999999995E-2</v>
      </c>
      <c r="H427" s="3">
        <f>Imputs!$C$3</f>
        <v>5.2299999999999999E-2</v>
      </c>
      <c r="I427" s="2">
        <f>_xlfn.XLOOKUP($B427,stock_analysis[Stock],stock_analysis[Beta_Daily])</f>
        <v>0.92975232997638801</v>
      </c>
      <c r="J427" s="2">
        <f>_xlfn.XLOOKUP($B427,stock_analysis[Stock],stock_analysis[Beta_Weekly])</f>
        <v>1.6380346026423336</v>
      </c>
      <c r="K427" s="2">
        <f>_xlfn.XLOOKUP($B427,stock_analysis[Stock],stock_analysis[Beta_Monthly])</f>
        <v>1.175681116248986</v>
      </c>
      <c r="L427" s="3">
        <f>G427+H427*I427</f>
        <v>0.1153260468577651</v>
      </c>
      <c r="M427" s="3">
        <f>J427*H427+G427</f>
        <v>0.15236920971819404</v>
      </c>
      <c r="N427" s="3">
        <f>K427*H427+G427</f>
        <v>0.12818812237982197</v>
      </c>
      <c r="O427" s="2">
        <f>_xlfn.XLOOKUP($B427,stock_analysis[Stock],stock_analysis[Interest_Coverage_Ratio])</f>
        <v>4.5679999999999996</v>
      </c>
      <c r="P427" s="3" cm="1">
        <f t="array" ref="P42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427" s="3" t="str" cm="1">
        <f t="array" ref="Q42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427" s="3">
        <f>Table2[[#This Row],[Default Spread]]+Table2[[#This Row],[Risk Free Rate]]</f>
        <v>7.5600000000000001E-2</v>
      </c>
      <c r="S427" s="2">
        <f>_xlfn.XLOOKUP($B427,stock_analysis[Stock],stock_analysis[Market_Cap_Cr])</f>
        <v>1575.7184</v>
      </c>
      <c r="T427" s="2">
        <f>_xlfn.XLOOKUP($B427,stock_analysis[Stock],stock_analysis[Total_Debt_Cr])</f>
        <v>300.72000000000003</v>
      </c>
      <c r="U427" s="3">
        <f>Table2[[#This Row],[Market Value of Equity]]/(Table2[[#This Row],[Market Value of Equity]]+Table2[[#This Row],[Market Value of Debt]])</f>
        <v>0.83973894373511004</v>
      </c>
      <c r="V427" s="3">
        <f>Table2[[#This Row],[Market Value of Debt]]/(Table2[[#This Row],[Market Value of Equity]]+Table2[[#This Row],[Market Value of Debt]])</f>
        <v>0.16026105626488993</v>
      </c>
      <c r="W427" s="32">
        <f>(Table2[[#This Row],[Cost of Equity (Daily Beta)]]*Table2[[#This Row],[Weight of Equity]])+(Table2[[#This Row],[Cost of Debt]]*Table2[[#This Row],[Weight of Debt]])</f>
        <v>0.10895950862711114</v>
      </c>
      <c r="X427" s="33">
        <f>(Table2[[#This Row],[Cost of Equity (Weekly Beta)]]*Table2[[#This Row],[Weight of Equity]])+(Table2[[#This Row],[Cost of Debt]]*Table2[[#This Row],[Weight of Debt]])</f>
        <v>0.1400660950801354</v>
      </c>
      <c r="Y427" s="34">
        <f>(Table2[[#This Row],[Cost of Equity (Monthly Beta)]]*Table2[[#This Row],[Weight of Equity]])+(Table2[[#This Row],[Cost of Debt]]*Table2[[#This Row],[Weight of Debt]])</f>
        <v>0.11976029434024439</v>
      </c>
      <c r="Z427" t="b">
        <f>IF(Table2[[#This Row],[Sector]]="Financial Services",TRUE,FALSE)</f>
        <v>0</v>
      </c>
      <c r="AA427" t="b">
        <f>IF(Table2[[#This Row],[Market Capitalisation In(Cr)]]&gt;25000,TRUE,FALSE)</f>
        <v>0</v>
      </c>
    </row>
    <row r="428" spans="2:27" ht="14" customHeight="1">
      <c r="B428" s="37" t="s">
        <v>3346</v>
      </c>
      <c r="C428" s="38" t="str">
        <f>_xlfn.XLOOKUP(B428,stock_analysis[Stock],stock_analysis[Company_Name])</f>
        <v>Saraswati Saree Depot Limited</v>
      </c>
      <c r="D428" s="37" t="str">
        <f>_xlfn.XLOOKUP(B428,stock_analysis[Stock],stock_analysis[Sector])</f>
        <v>Consumer Cyclical</v>
      </c>
      <c r="E428" s="37" t="str">
        <f>_xlfn.XLOOKUP($B428,stock_analysis[Stock],stock_analysis[Industry])</f>
        <v>Apparel Retail</v>
      </c>
      <c r="F428" s="2">
        <f>_xlfn.XLOOKUP($B428,stock_analysis[Stock],stock_analysis[Market_Cap_Cr])</f>
        <v>243.14278400000001</v>
      </c>
      <c r="G428" s="3">
        <f>Imputs!$C$2</f>
        <v>6.6699999999999995E-2</v>
      </c>
      <c r="H428" s="3">
        <f>Imputs!$C$3</f>
        <v>5.2299999999999999E-2</v>
      </c>
      <c r="I428" s="2">
        <f>_xlfn.XLOOKUP($B428,stock_analysis[Stock],stock_analysis[Beta_Daily])</f>
        <v>0.87548705540296934</v>
      </c>
      <c r="J428" s="2">
        <f>_xlfn.XLOOKUP($B428,stock_analysis[Stock],stock_analysis[Beta_Weekly])</f>
        <v>1.063460873077124</v>
      </c>
      <c r="K428" s="2">
        <f>_xlfn.XLOOKUP($B428,stock_analysis[Stock],stock_analysis[Beta_Monthly])</f>
        <v>0.96687582533017002</v>
      </c>
      <c r="L428" s="3">
        <f>G428+H428*I428</f>
        <v>0.11248797299757529</v>
      </c>
      <c r="M428" s="3">
        <f>J428*H428+G428</f>
        <v>0.12231900366193357</v>
      </c>
      <c r="N428" s="3">
        <f>K428*H428+G428</f>
        <v>0.11726760566476788</v>
      </c>
      <c r="O428" s="2">
        <f>_xlfn.XLOOKUP($B428,stock_analysis[Stock],stock_analysis[Interest_Coverage_Ratio])</f>
        <v>17.945205479452056</v>
      </c>
      <c r="P428" s="3" cm="1">
        <f t="array" ref="P42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28" s="3" t="str" cm="1">
        <f t="array" ref="Q42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28" s="3">
        <f>Table2[[#This Row],[Default Spread]]+Table2[[#This Row],[Risk Free Rate]]</f>
        <v>7.0699999999999999E-2</v>
      </c>
      <c r="S428" s="2">
        <f>_xlfn.XLOOKUP($B428,stock_analysis[Stock],stock_analysis[Market_Cap_Cr])</f>
        <v>243.14278400000001</v>
      </c>
      <c r="T428" s="2">
        <f>_xlfn.XLOOKUP($B428,stock_analysis[Stock],stock_analysis[Total_Debt_Cr])</f>
        <v>6.5380000000000003</v>
      </c>
      <c r="U428" s="3">
        <f>Table2[[#This Row],[Market Value of Equity]]/(Table2[[#This Row],[Market Value of Equity]]+Table2[[#This Row],[Market Value of Debt]])</f>
        <v>0.97381456476041817</v>
      </c>
      <c r="V428" s="3">
        <f>Table2[[#This Row],[Market Value of Debt]]/(Table2[[#This Row],[Market Value of Equity]]+Table2[[#This Row],[Market Value of Debt]])</f>
        <v>2.6185435239581754E-2</v>
      </c>
      <c r="W428" s="32">
        <f>(Table2[[#This Row],[Cost of Equity (Daily Beta)]]*Table2[[#This Row],[Weight of Equity]])+(Table2[[#This Row],[Cost of Debt]]*Table2[[#This Row],[Weight of Debt]])</f>
        <v>0.11139373673685389</v>
      </c>
      <c r="X428" s="33">
        <f>(Table2[[#This Row],[Cost of Equity (Weekly Beta)]]*Table2[[#This Row],[Weight of Equity]])+(Table2[[#This Row],[Cost of Debt]]*Table2[[#This Row],[Weight of Debt]])</f>
        <v>0.12096733758441228</v>
      </c>
      <c r="Y428" s="34">
        <f>(Table2[[#This Row],[Cost of Equity (Monthly Beta)]]*Table2[[#This Row],[Weight of Equity]])+(Table2[[#This Row],[Cost of Debt]]*Table2[[#This Row],[Weight of Debt]])</f>
        <v>0.11604821264237071</v>
      </c>
      <c r="Z428" t="b">
        <f>IF(Table2[[#This Row],[Sector]]="Financial Services",TRUE,FALSE)</f>
        <v>0</v>
      </c>
      <c r="AA428" t="b">
        <f>IF(Table2[[#This Row],[Market Capitalisation In(Cr)]]&gt;25000,TRUE,FALSE)</f>
        <v>0</v>
      </c>
    </row>
    <row r="429" spans="2:27" ht="14" customHeight="1">
      <c r="B429" s="37" t="s">
        <v>3738</v>
      </c>
      <c r="C429" s="38" t="str">
        <f>_xlfn.XLOOKUP(B429,stock_analysis[Stock],stock_analysis[Company_Name])</f>
        <v>V2 Retail Limited</v>
      </c>
      <c r="D429" s="37" t="str">
        <f>_xlfn.XLOOKUP(B429,stock_analysis[Stock],stock_analysis[Sector])</f>
        <v>Consumer Cyclical</v>
      </c>
      <c r="E429" s="37" t="str">
        <f>_xlfn.XLOOKUP($B429,stock_analysis[Stock],stock_analysis[Industry])</f>
        <v>Apparel Retail</v>
      </c>
      <c r="F429" s="2">
        <f>_xlfn.XLOOKUP($B429,stock_analysis[Stock],stock_analysis[Market_Cap_Cr])</f>
        <v>7063.7584384000002</v>
      </c>
      <c r="G429" s="3">
        <f>Imputs!$C$2</f>
        <v>6.6699999999999995E-2</v>
      </c>
      <c r="H429" s="3">
        <f>Imputs!$C$3</f>
        <v>5.2299999999999999E-2</v>
      </c>
      <c r="I429" s="2">
        <f>_xlfn.XLOOKUP($B429,stock_analysis[Stock],stock_analysis[Beta_Daily])</f>
        <v>0.97747878153898082</v>
      </c>
      <c r="J429" s="2">
        <f>_xlfn.XLOOKUP($B429,stock_analysis[Stock],stock_analysis[Beta_Weekly])</f>
        <v>1.1138779873478977</v>
      </c>
      <c r="K429" s="2">
        <f>_xlfn.XLOOKUP($B429,stock_analysis[Stock],stock_analysis[Beta_Monthly])</f>
        <v>1.8616721558264444</v>
      </c>
      <c r="L429" s="3">
        <f>G429+H429*I429</f>
        <v>0.1178221402744887</v>
      </c>
      <c r="M429" s="3">
        <f>J429*H429+G429</f>
        <v>0.12495581873829503</v>
      </c>
      <c r="N429" s="3">
        <f>K429*H429+G429</f>
        <v>0.16406545374972303</v>
      </c>
      <c r="O429" s="2">
        <f>_xlfn.XLOOKUP($B429,stock_analysis[Stock],stock_analysis[Interest_Coverage_Ratio])</f>
        <v>2.4509952036069582</v>
      </c>
      <c r="P429" s="3" cm="1">
        <f t="array" ref="P42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429" s="3" t="str" cm="1">
        <f t="array" ref="Q42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429" s="3">
        <f>Table2[[#This Row],[Default Spread]]+Table2[[#This Row],[Risk Free Rate]]</f>
        <v>9.8799999999999999E-2</v>
      </c>
      <c r="S429" s="2">
        <f>_xlfn.XLOOKUP($B429,stock_analysis[Stock],stock_analysis[Market_Cap_Cr])</f>
        <v>7063.7584384000002</v>
      </c>
      <c r="T429" s="2">
        <f>_xlfn.XLOOKUP($B429,stock_analysis[Stock],stock_analysis[Total_Debt_Cr])</f>
        <v>1312.5035008</v>
      </c>
      <c r="U429" s="3">
        <f>Table2[[#This Row],[Market Value of Equity]]/(Table2[[#This Row],[Market Value of Equity]]+Table2[[#This Row],[Market Value of Debt]])</f>
        <v>0.84330677451028302</v>
      </c>
      <c r="V429" s="3">
        <f>Table2[[#This Row],[Market Value of Debt]]/(Table2[[#This Row],[Market Value of Equity]]+Table2[[#This Row],[Market Value of Debt]])</f>
        <v>0.15669322548971704</v>
      </c>
      <c r="W429" s="32">
        <f>(Table2[[#This Row],[Cost of Equity (Daily Beta)]]*Table2[[#This Row],[Weight of Equity]])+(Table2[[#This Row],[Cost of Debt]]*Table2[[#This Row],[Weight of Debt]])</f>
        <v>0.11484149975916122</v>
      </c>
      <c r="X429" s="33">
        <f>(Table2[[#This Row],[Cost of Equity (Weekly Beta)]]*Table2[[#This Row],[Weight of Equity]])+(Table2[[#This Row],[Cost of Debt]]*Table2[[#This Row],[Weight of Debt]])</f>
        <v>0.1208573791348672</v>
      </c>
      <c r="Y429" s="34">
        <f>(Table2[[#This Row],[Cost of Equity (Monthly Beta)]]*Table2[[#This Row],[Weight of Equity]])+(Table2[[#This Row],[Cost of Debt]]*Table2[[#This Row],[Weight of Debt]])</f>
        <v>0.15383879928862901</v>
      </c>
      <c r="Z429" t="b">
        <f>IF(Table2[[#This Row],[Sector]]="Financial Services",TRUE,FALSE)</f>
        <v>0</v>
      </c>
      <c r="AA429" t="b">
        <f>IF(Table2[[#This Row],[Market Capitalisation In(Cr)]]&gt;25000,TRUE,FALSE)</f>
        <v>0</v>
      </c>
    </row>
    <row r="430" spans="2:27" ht="14" customHeight="1">
      <c r="B430" s="37" t="s">
        <v>3376</v>
      </c>
      <c r="C430" s="38" t="str">
        <f>_xlfn.XLOOKUP(B430,stock_analysis[Stock],stock_analysis[Company_Name])</f>
        <v>Baazar Style Retail Limited</v>
      </c>
      <c r="D430" s="37" t="str">
        <f>_xlfn.XLOOKUP(B430,stock_analysis[Stock],stock_analysis[Sector])</f>
        <v>Consumer Cyclical</v>
      </c>
      <c r="E430" s="37" t="str">
        <f>_xlfn.XLOOKUP($B430,stock_analysis[Stock],stock_analysis[Industry])</f>
        <v>Apparel Retail</v>
      </c>
      <c r="F430" s="2">
        <f>_xlfn.XLOOKUP($B430,stock_analysis[Stock],stock_analysis[Market_Cap_Cr])</f>
        <v>2132.1908223999999</v>
      </c>
      <c r="G430" s="3">
        <f>Imputs!$C$2</f>
        <v>6.6699999999999995E-2</v>
      </c>
      <c r="H430" s="3">
        <f>Imputs!$C$3</f>
        <v>5.2299999999999999E-2</v>
      </c>
      <c r="I430" s="2">
        <f>_xlfn.XLOOKUP($B430,stock_analysis[Stock],stock_analysis[Beta_Daily])</f>
        <v>0.90006492226242663</v>
      </c>
      <c r="J430" s="2">
        <f>_xlfn.XLOOKUP($B430,stock_analysis[Stock],stock_analysis[Beta_Weekly])</f>
        <v>0.40942834223127272</v>
      </c>
      <c r="K430" s="2">
        <f>_xlfn.XLOOKUP($B430,stock_analysis[Stock],stock_analysis[Beta_Monthly])</f>
        <v>1.9008818136593633</v>
      </c>
      <c r="L430" s="3">
        <f>G430+H430*I430</f>
        <v>0.11377339543432491</v>
      </c>
      <c r="M430" s="3">
        <f>J430*H430+G430</f>
        <v>8.8113102298695567E-2</v>
      </c>
      <c r="N430" s="3">
        <f>K430*H430+G430</f>
        <v>0.16611611885438471</v>
      </c>
      <c r="O430" s="2">
        <f>_xlfn.XLOOKUP($B430,stock_analysis[Stock],stock_analysis[Interest_Coverage_Ratio])</f>
        <v>1.2743778541965227</v>
      </c>
      <c r="P430" s="3" cm="1">
        <f t="array" ref="P43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430" s="3" t="str" cm="1">
        <f t="array" ref="Q43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430" s="3">
        <f>Table2[[#This Row],[Default Spread]]+Table2[[#This Row],[Risk Free Rate]]</f>
        <v>0.1552</v>
      </c>
      <c r="S430" s="2">
        <f>_xlfn.XLOOKUP($B430,stock_analysis[Stock],stock_analysis[Market_Cap_Cr])</f>
        <v>2132.1908223999999</v>
      </c>
      <c r="T430" s="2">
        <f>_xlfn.XLOOKUP($B430,stock_analysis[Stock],stock_analysis[Total_Debt_Cr])</f>
        <v>871.64375040000004</v>
      </c>
      <c r="U430" s="3">
        <f>Table2[[#This Row],[Market Value of Equity]]/(Table2[[#This Row],[Market Value of Equity]]+Table2[[#This Row],[Market Value of Debt]])</f>
        <v>0.70982298482985218</v>
      </c>
      <c r="V430" s="3">
        <f>Table2[[#This Row],[Market Value of Debt]]/(Table2[[#This Row],[Market Value of Equity]]+Table2[[#This Row],[Market Value of Debt]])</f>
        <v>0.29017701517014782</v>
      </c>
      <c r="W430" s="32">
        <f>(Table2[[#This Row],[Cost of Equity (Daily Beta)]]*Table2[[#This Row],[Weight of Equity]])+(Table2[[#This Row],[Cost of Debt]]*Table2[[#This Row],[Weight of Debt]])</f>
        <v>0.12579444389582653</v>
      </c>
      <c r="X430" s="33">
        <f>(Table2[[#This Row],[Cost of Equity (Weekly Beta)]]*Table2[[#This Row],[Weight of Equity]])+(Table2[[#This Row],[Cost of Debt]]*Table2[[#This Row],[Weight of Debt]])</f>
        <v>0.10758017803068515</v>
      </c>
      <c r="Y430" s="34">
        <f>(Table2[[#This Row],[Cost of Equity (Monthly Beta)]]*Table2[[#This Row],[Weight of Equity]])+(Table2[[#This Row],[Cost of Debt]]*Table2[[#This Row],[Weight of Debt]])</f>
        <v>0.16294851206797678</v>
      </c>
      <c r="Z430" t="b">
        <f>IF(Table2[[#This Row],[Sector]]="Financial Services",TRUE,FALSE)</f>
        <v>0</v>
      </c>
      <c r="AA430" t="b">
        <f>IF(Table2[[#This Row],[Market Capitalisation In(Cr)]]&gt;25000,TRUE,FALSE)</f>
        <v>0</v>
      </c>
    </row>
    <row r="431" spans="2:27" ht="14" customHeight="1">
      <c r="B431" s="37" t="s">
        <v>2352</v>
      </c>
      <c r="C431" s="38" t="str">
        <f>_xlfn.XLOOKUP(B431,stock_analysis[Stock],stock_analysis[Company_Name])</f>
        <v>Credo Brands Marketing Limited</v>
      </c>
      <c r="D431" s="37" t="str">
        <f>_xlfn.XLOOKUP(B431,stock_analysis[Stock],stock_analysis[Sector])</f>
        <v>Consumer Cyclical</v>
      </c>
      <c r="E431" s="37" t="str">
        <f>_xlfn.XLOOKUP($B431,stock_analysis[Stock],stock_analysis[Industry])</f>
        <v>Apparel Retail</v>
      </c>
      <c r="F431" s="2">
        <f>_xlfn.XLOOKUP($B431,stock_analysis[Stock],stock_analysis[Market_Cap_Cr])</f>
        <v>535.64262399999996</v>
      </c>
      <c r="G431" s="3">
        <f>Imputs!$C$2</f>
        <v>6.6699999999999995E-2</v>
      </c>
      <c r="H431" s="3">
        <f>Imputs!$C$3</f>
        <v>5.2299999999999999E-2</v>
      </c>
      <c r="I431" s="2">
        <f>_xlfn.XLOOKUP($B431,stock_analysis[Stock],stock_analysis[Beta_Daily])</f>
        <v>1.6123800326370521</v>
      </c>
      <c r="J431" s="2">
        <f>_xlfn.XLOOKUP($B431,stock_analysis[Stock],stock_analysis[Beta_Weekly])</f>
        <v>1.8181652479103336</v>
      </c>
      <c r="K431" s="2">
        <f>_xlfn.XLOOKUP($B431,stock_analysis[Stock],stock_analysis[Beta_Monthly])</f>
        <v>1.403836639686276</v>
      </c>
      <c r="L431" s="3">
        <f>G431+H431*I431</f>
        <v>0.15102747570691782</v>
      </c>
      <c r="M431" s="3">
        <f>J431*H431+G431</f>
        <v>0.16179004246571044</v>
      </c>
      <c r="N431" s="3">
        <f>K431*H431+G431</f>
        <v>0.14012065625559222</v>
      </c>
      <c r="O431" s="2">
        <f>_xlfn.XLOOKUP($B431,stock_analysis[Stock],stock_analysis[Interest_Coverage_Ratio])</f>
        <v>4.9668107173725149</v>
      </c>
      <c r="P431" s="3" cm="1">
        <f t="array" ref="P43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431" s="3" t="str" cm="1">
        <f t="array" ref="Q43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431" s="3">
        <f>Table2[[#This Row],[Default Spread]]+Table2[[#This Row],[Risk Free Rate]]</f>
        <v>7.5600000000000001E-2</v>
      </c>
      <c r="S431" s="2">
        <f>_xlfn.XLOOKUP($B431,stock_analysis[Stock],stock_analysis[Market_Cap_Cr])</f>
        <v>535.64262399999996</v>
      </c>
      <c r="T431" s="2">
        <f>_xlfn.XLOOKUP($B431,stock_analysis[Stock],stock_analysis[Total_Debt_Cr])</f>
        <v>241.81399039999999</v>
      </c>
      <c r="U431" s="3">
        <f>Table2[[#This Row],[Market Value of Equity]]/(Table2[[#This Row],[Market Value of Equity]]+Table2[[#This Row],[Market Value of Debt]])</f>
        <v>0.68896786531732157</v>
      </c>
      <c r="V431" s="3">
        <f>Table2[[#This Row],[Market Value of Debt]]/(Table2[[#This Row],[Market Value of Equity]]+Table2[[#This Row],[Market Value of Debt]])</f>
        <v>0.31103213468267848</v>
      </c>
      <c r="W431" s="32">
        <f>(Table2[[#This Row],[Cost of Equity (Daily Beta)]]*Table2[[#This Row],[Weight of Equity]])+(Table2[[#This Row],[Cost of Debt]]*Table2[[#This Row],[Weight of Debt]])</f>
        <v>0.12756710692406931</v>
      </c>
      <c r="X431" s="33">
        <f>(Table2[[#This Row],[Cost of Equity (Weekly Beta)]]*Table2[[#This Row],[Weight of Equity]])+(Table2[[#This Row],[Cost of Debt]]*Table2[[#This Row],[Weight of Debt]])</f>
        <v>0.13498216956920983</v>
      </c>
      <c r="Y431" s="34">
        <f>(Table2[[#This Row],[Cost of Equity (Monthly Beta)]]*Table2[[#This Row],[Weight of Equity]])+(Table2[[#This Row],[Cost of Debt]]*Table2[[#This Row],[Weight of Debt]])</f>
        <v>0.12005265880928807</v>
      </c>
      <c r="Z431" t="b">
        <f>IF(Table2[[#This Row],[Sector]]="Financial Services",TRUE,FALSE)</f>
        <v>0</v>
      </c>
      <c r="AA431" t="b">
        <f>IF(Table2[[#This Row],[Market Capitalisation In(Cr)]]&gt;25000,TRUE,FALSE)</f>
        <v>0</v>
      </c>
    </row>
    <row r="432" spans="2:27" ht="14" customHeight="1">
      <c r="B432" s="37" t="s">
        <v>3630</v>
      </c>
      <c r="C432" s="38" t="str">
        <f>_xlfn.XLOOKUP(B432,stock_analysis[Stock],stock_analysis[Company_Name])</f>
        <v>Trent Limited</v>
      </c>
      <c r="D432" s="37" t="str">
        <f>_xlfn.XLOOKUP(B432,stock_analysis[Stock],stock_analysis[Sector])</f>
        <v>Consumer Cyclical</v>
      </c>
      <c r="E432" s="37" t="str">
        <f>_xlfn.XLOOKUP($B432,stock_analysis[Stock],stock_analysis[Industry])</f>
        <v>Apparel Retail</v>
      </c>
      <c r="F432" s="2">
        <f>_xlfn.XLOOKUP($B432,stock_analysis[Stock],stock_analysis[Market_Cap_Cr])</f>
        <v>133983.22708479999</v>
      </c>
      <c r="G432" s="3">
        <f>Imputs!$C$2</f>
        <v>6.6699999999999995E-2</v>
      </c>
      <c r="H432" s="3">
        <f>Imputs!$C$3</f>
        <v>5.2299999999999999E-2</v>
      </c>
      <c r="I432" s="2">
        <f>_xlfn.XLOOKUP($B432,stock_analysis[Stock],stock_analysis[Beta_Daily])</f>
        <v>1.4624608836504325</v>
      </c>
      <c r="J432" s="2">
        <f>_xlfn.XLOOKUP($B432,stock_analysis[Stock],stock_analysis[Beta_Weekly])</f>
        <v>1.4504393158638531</v>
      </c>
      <c r="K432" s="2">
        <f>_xlfn.XLOOKUP($B432,stock_analysis[Stock],stock_analysis[Beta_Monthly])</f>
        <v>1.5292942146628554</v>
      </c>
      <c r="L432" s="3">
        <f>G432+H432*I432</f>
        <v>0.14318670421491761</v>
      </c>
      <c r="M432" s="3">
        <f>J432*H432+G432</f>
        <v>0.14255797621967953</v>
      </c>
      <c r="N432" s="3">
        <f>K432*H432+G432</f>
        <v>0.14668208742686734</v>
      </c>
      <c r="O432" s="2">
        <f>_xlfn.XLOOKUP($B432,stock_analysis[Stock],stock_analysis[Interest_Coverage_Ratio])</f>
        <v>15.645645428963128</v>
      </c>
      <c r="P432" s="3" cm="1">
        <f t="array" ref="P43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32" s="3" t="str" cm="1">
        <f t="array" ref="Q43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32" s="3">
        <f>Table2[[#This Row],[Default Spread]]+Table2[[#This Row],[Risk Free Rate]]</f>
        <v>7.0699999999999999E-2</v>
      </c>
      <c r="S432" s="2">
        <f>_xlfn.XLOOKUP($B432,stock_analysis[Stock],stock_analysis[Market_Cap_Cr])</f>
        <v>133983.22708479999</v>
      </c>
      <c r="T432" s="2">
        <f>_xlfn.XLOOKUP($B432,stock_analysis[Stock],stock_analysis[Total_Debt_Cr])</f>
        <v>2348.5700096</v>
      </c>
      <c r="U432" s="3">
        <f>Table2[[#This Row],[Market Value of Equity]]/(Table2[[#This Row],[Market Value of Equity]]+Table2[[#This Row],[Market Value of Debt]])</f>
        <v>0.98277313099618446</v>
      </c>
      <c r="V432" s="3">
        <f>Table2[[#This Row],[Market Value of Debt]]/(Table2[[#This Row],[Market Value of Equity]]+Table2[[#This Row],[Market Value of Debt]])</f>
        <v>1.7226869003815624E-2</v>
      </c>
      <c r="W432" s="32">
        <f>(Table2[[#This Row],[Cost of Equity (Daily Beta)]]*Table2[[#This Row],[Weight of Equity]])+(Table2[[#This Row],[Cost of Debt]]*Table2[[#This Row],[Weight of Debt]])</f>
        <v>0.14193798525688889</v>
      </c>
      <c r="X432" s="33">
        <f>(Table2[[#This Row],[Cost of Equity (Weekly Beta)]]*Table2[[#This Row],[Weight of Equity]])+(Table2[[#This Row],[Cost of Debt]]*Table2[[#This Row],[Weight of Debt]])</f>
        <v>0.14132008827646381</v>
      </c>
      <c r="Y432" s="34">
        <f>(Table2[[#This Row],[Cost of Equity (Monthly Beta)]]*Table2[[#This Row],[Weight of Equity]])+(Table2[[#This Row],[Cost of Debt]]*Table2[[#This Row],[Weight of Debt]])</f>
        <v>0.14537315396012823</v>
      </c>
      <c r="Z432" t="b">
        <f>IF(Table2[[#This Row],[Sector]]="Financial Services",TRUE,FALSE)</f>
        <v>0</v>
      </c>
      <c r="AA432" t="b">
        <f>IF(Table2[[#This Row],[Market Capitalisation In(Cr)]]&gt;25000,TRUE,FALSE)</f>
        <v>1</v>
      </c>
    </row>
    <row r="433" spans="2:27" ht="14" customHeight="1">
      <c r="B433" s="37" t="s">
        <v>1667</v>
      </c>
      <c r="C433" s="38" t="str">
        <f>_xlfn.XLOOKUP(B433,stock_analysis[Stock],stock_analysis[Company_Name])</f>
        <v>Indian Terrain Fashions Limited</v>
      </c>
      <c r="D433" s="37" t="str">
        <f>_xlfn.XLOOKUP(B433,stock_analysis[Stock],stock_analysis[Sector])</f>
        <v>Consumer Cyclical</v>
      </c>
      <c r="E433" s="37" t="str">
        <f>_xlfn.XLOOKUP($B433,stock_analysis[Stock],stock_analysis[Industry])</f>
        <v>Apparel Retail</v>
      </c>
      <c r="F433" s="2">
        <f>_xlfn.XLOOKUP($B433,stock_analysis[Stock],stock_analysis[Market_Cap_Cr])</f>
        <v>152.1470976</v>
      </c>
      <c r="G433" s="3">
        <f>Imputs!$C$2</f>
        <v>6.6699999999999995E-2</v>
      </c>
      <c r="H433" s="3">
        <f>Imputs!$C$3</f>
        <v>5.2299999999999999E-2</v>
      </c>
      <c r="I433" s="2">
        <f>_xlfn.XLOOKUP($B433,stock_analysis[Stock],stock_analysis[Beta_Daily])</f>
        <v>0.94864541229691601</v>
      </c>
      <c r="J433" s="2">
        <f>_xlfn.XLOOKUP($B433,stock_analysis[Stock],stock_analysis[Beta_Weekly])</f>
        <v>1.5002081535900291</v>
      </c>
      <c r="K433" s="2">
        <f>_xlfn.XLOOKUP($B433,stock_analysis[Stock],stock_analysis[Beta_Monthly])</f>
        <v>1.350862324241993</v>
      </c>
      <c r="L433" s="3">
        <f>G433+H433*I433</f>
        <v>0.1163141550631287</v>
      </c>
      <c r="M433" s="3">
        <f>J433*H433+G433</f>
        <v>0.14516088643275851</v>
      </c>
      <c r="N433" s="3">
        <f>K433*H433+G433</f>
        <v>0.13735009955785624</v>
      </c>
      <c r="O433" s="2">
        <f>_xlfn.XLOOKUP($B433,stock_analysis[Stock],stock_analysis[Interest_Coverage_Ratio])</f>
        <v>-0.70732722731057451</v>
      </c>
      <c r="P433" s="3" cm="1">
        <f t="array" ref="P43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433" s="3" t="str" cm="1">
        <f t="array" ref="Q43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433" s="3">
        <f>Table2[[#This Row],[Default Spread]]+Table2[[#This Row],[Risk Free Rate]]</f>
        <v>0.25669999999999998</v>
      </c>
      <c r="S433" s="2">
        <f>_xlfn.XLOOKUP($B433,stock_analysis[Stock],stock_analysis[Market_Cap_Cr])</f>
        <v>152.1470976</v>
      </c>
      <c r="T433" s="2">
        <f>_xlfn.XLOOKUP($B433,stock_analysis[Stock],stock_analysis[Total_Debt_Cr])</f>
        <v>109.11000319999999</v>
      </c>
      <c r="U433" s="3">
        <f>Table2[[#This Row],[Market Value of Equity]]/(Table2[[#This Row],[Market Value of Equity]]+Table2[[#This Row],[Market Value of Debt]])</f>
        <v>0.5823654060850697</v>
      </c>
      <c r="V433" s="3">
        <f>Table2[[#This Row],[Market Value of Debt]]/(Table2[[#This Row],[Market Value of Equity]]+Table2[[#This Row],[Market Value of Debt]])</f>
        <v>0.41763459391493024</v>
      </c>
      <c r="W433" s="32">
        <f>(Table2[[#This Row],[Cost of Equity (Daily Beta)]]*Table2[[#This Row],[Weight of Equity]])+(Table2[[#This Row],[Cost of Debt]]*Table2[[#This Row],[Weight of Debt]])</f>
        <v>0.17494414040474329</v>
      </c>
      <c r="X433" s="33">
        <f>(Table2[[#This Row],[Cost of Equity (Weekly Beta)]]*Table2[[#This Row],[Weight of Equity]])+(Table2[[#This Row],[Cost of Debt]]*Table2[[#This Row],[Weight of Debt]])</f>
        <v>0.19174347883304468</v>
      </c>
      <c r="Y433" s="34">
        <f>(Table2[[#This Row],[Cost of Equity (Monthly Beta)]]*Table2[[#This Row],[Weight of Equity]])+(Table2[[#This Row],[Cost of Debt]]*Table2[[#This Row],[Weight of Debt]])</f>
        <v>0.18719474676279829</v>
      </c>
      <c r="Z433" t="b">
        <f>IF(Table2[[#This Row],[Sector]]="Financial Services",TRUE,FALSE)</f>
        <v>0</v>
      </c>
      <c r="AA433" t="b">
        <f>IF(Table2[[#This Row],[Market Capitalisation In(Cr)]]&gt;25000,TRUE,FALSE)</f>
        <v>0</v>
      </c>
    </row>
    <row r="434" spans="2:27" ht="14" customHeight="1">
      <c r="B434" s="37" t="s">
        <v>2040</v>
      </c>
      <c r="C434" s="38" t="str">
        <f>_xlfn.XLOOKUP(B434,stock_analysis[Stock],stock_analysis[Company_Name])</f>
        <v>Landmark Cars Limited</v>
      </c>
      <c r="D434" s="37" t="str">
        <f>_xlfn.XLOOKUP(B434,stock_analysis[Stock],stock_analysis[Sector])</f>
        <v>Consumer Cyclical</v>
      </c>
      <c r="E434" s="37" t="str">
        <f>_xlfn.XLOOKUP($B434,stock_analysis[Stock],stock_analysis[Industry])</f>
        <v>Auto &amp; Truck Dealerships</v>
      </c>
      <c r="F434" s="2">
        <f>_xlfn.XLOOKUP($B434,stock_analysis[Stock],stock_analysis[Market_Cap_Cr])</f>
        <v>1536.3257344000001</v>
      </c>
      <c r="G434" s="3">
        <f>Imputs!$C$2</f>
        <v>6.6699999999999995E-2</v>
      </c>
      <c r="H434" s="3">
        <f>Imputs!$C$3</f>
        <v>5.2299999999999999E-2</v>
      </c>
      <c r="I434" s="2">
        <f>_xlfn.XLOOKUP($B434,stock_analysis[Stock],stock_analysis[Beta_Daily])</f>
        <v>0.97027414534875156</v>
      </c>
      <c r="J434" s="2">
        <f>_xlfn.XLOOKUP($B434,stock_analysis[Stock],stock_analysis[Beta_Weekly])</f>
        <v>1.0254079238623577</v>
      </c>
      <c r="K434" s="2">
        <f>_xlfn.XLOOKUP($B434,stock_analysis[Stock],stock_analysis[Beta_Monthly])</f>
        <v>1.3701654994163941</v>
      </c>
      <c r="L434" s="3">
        <f>G434+H434*I434</f>
        <v>0.1174453378017397</v>
      </c>
      <c r="M434" s="3">
        <f>J434*H434+G434</f>
        <v>0.1203288344180013</v>
      </c>
      <c r="N434" s="3">
        <f>K434*H434+G434</f>
        <v>0.13835965561947741</v>
      </c>
      <c r="O434" s="2">
        <f>_xlfn.XLOOKUP($B434,stock_analysis[Stock],stock_analysis[Interest_Coverage_Ratio])</f>
        <v>1.3483893219286749</v>
      </c>
      <c r="P434" s="3" cm="1">
        <f t="array" ref="P43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434" s="3" t="str" cm="1">
        <f t="array" ref="Q43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434" s="3">
        <f>Table2[[#This Row],[Default Spread]]+Table2[[#This Row],[Risk Free Rate]]</f>
        <v>0.1552</v>
      </c>
      <c r="S434" s="2">
        <f>_xlfn.XLOOKUP($B434,stock_analysis[Stock],stock_analysis[Market_Cap_Cr])</f>
        <v>1536.3257344000001</v>
      </c>
      <c r="T434" s="2">
        <f>_xlfn.XLOOKUP($B434,stock_analysis[Stock],stock_analysis[Total_Debt_Cr])</f>
        <v>944.81704960000002</v>
      </c>
      <c r="U434" s="3">
        <f>Table2[[#This Row],[Market Value of Equity]]/(Table2[[#This Row],[Market Value of Equity]]+Table2[[#This Row],[Market Value of Debt]])</f>
        <v>0.61920085547160519</v>
      </c>
      <c r="V434" s="3">
        <f>Table2[[#This Row],[Market Value of Debt]]/(Table2[[#This Row],[Market Value of Equity]]+Table2[[#This Row],[Market Value of Debt]])</f>
        <v>0.38079914452839486</v>
      </c>
      <c r="W434" s="32">
        <f>(Table2[[#This Row],[Cost of Equity (Daily Beta)]]*Table2[[#This Row],[Weight of Equity]])+(Table2[[#This Row],[Cost of Debt]]*Table2[[#This Row],[Weight of Debt]])</f>
        <v>0.13182228086879577</v>
      </c>
      <c r="X434" s="33">
        <f>(Table2[[#This Row],[Cost of Equity (Weekly Beta)]]*Table2[[#This Row],[Weight of Equity]])+(Table2[[#This Row],[Cost of Debt]]*Table2[[#This Row],[Weight of Debt]])</f>
        <v>0.13360774444033441</v>
      </c>
      <c r="Y434" s="34">
        <f>(Table2[[#This Row],[Cost of Equity (Monthly Beta)]]*Table2[[#This Row],[Weight of Equity]])+(Table2[[#This Row],[Cost of Debt]]*Table2[[#This Row],[Weight of Debt]])</f>
        <v>0.14477244435314399</v>
      </c>
      <c r="Z434" t="b">
        <f>IF(Table2[[#This Row],[Sector]]="Financial Services",TRUE,FALSE)</f>
        <v>0</v>
      </c>
      <c r="AA434" t="b">
        <f>IF(Table2[[#This Row],[Market Capitalisation In(Cr)]]&gt;25000,TRUE,FALSE)</f>
        <v>0</v>
      </c>
    </row>
    <row r="435" spans="2:27" ht="14" customHeight="1">
      <c r="B435" s="37" t="s">
        <v>696</v>
      </c>
      <c r="C435" s="38" t="str">
        <f>_xlfn.XLOOKUP(B435,stock_analysis[Stock],stock_analysis[Company_Name])</f>
        <v>Cartrade Tech Limited</v>
      </c>
      <c r="D435" s="37" t="str">
        <f>_xlfn.XLOOKUP(B435,stock_analysis[Stock],stock_analysis[Sector])</f>
        <v>Consumer Cyclical</v>
      </c>
      <c r="E435" s="37" t="str">
        <f>_xlfn.XLOOKUP($B435,stock_analysis[Stock],stock_analysis[Industry])</f>
        <v>Auto &amp; Truck Dealerships</v>
      </c>
      <c r="F435" s="2">
        <f>_xlfn.XLOOKUP($B435,stock_analysis[Stock],stock_analysis[Market_Cap_Cr])</f>
        <v>8348.4557311999997</v>
      </c>
      <c r="G435" s="3">
        <f>Imputs!$C$2</f>
        <v>6.6699999999999995E-2</v>
      </c>
      <c r="H435" s="3">
        <f>Imputs!$C$3</f>
        <v>5.2299999999999999E-2</v>
      </c>
      <c r="I435" s="2">
        <f>_xlfn.XLOOKUP($B435,stock_analysis[Stock],stock_analysis[Beta_Daily])</f>
        <v>1.6899992772643115</v>
      </c>
      <c r="J435" s="2">
        <f>_xlfn.XLOOKUP($B435,stock_analysis[Stock],stock_analysis[Beta_Weekly])</f>
        <v>0.76690787393286219</v>
      </c>
      <c r="K435" s="2">
        <f>_xlfn.XLOOKUP($B435,stock_analysis[Stock],stock_analysis[Beta_Monthly])</f>
        <v>0.4187610529256563</v>
      </c>
      <c r="L435" s="3">
        <f>G435+H435*I435</f>
        <v>0.15508696220092349</v>
      </c>
      <c r="M435" s="3">
        <f>J435*H435+G435</f>
        <v>0.10680928180668869</v>
      </c>
      <c r="N435" s="3">
        <f>K435*H435+G435</f>
        <v>8.8601203068011822E-2</v>
      </c>
      <c r="O435" s="2">
        <f>_xlfn.XLOOKUP($B435,stock_analysis[Stock],stock_analysis[Interest_Coverage_Ratio])</f>
        <v>15.5766698187686</v>
      </c>
      <c r="P435" s="3" cm="1">
        <f t="array" ref="P43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35" s="3" t="str" cm="1">
        <f t="array" ref="Q43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35" s="3">
        <f>Table2[[#This Row],[Default Spread]]+Table2[[#This Row],[Risk Free Rate]]</f>
        <v>7.0699999999999999E-2</v>
      </c>
      <c r="S435" s="2">
        <f>_xlfn.XLOOKUP($B435,stock_analysis[Stock],stock_analysis[Market_Cap_Cr])</f>
        <v>8348.4557311999997</v>
      </c>
      <c r="T435" s="2">
        <f>_xlfn.XLOOKUP($B435,stock_analysis[Stock],stock_analysis[Total_Debt_Cr])</f>
        <v>128.45749760000001</v>
      </c>
      <c r="U435" s="3">
        <f>Table2[[#This Row],[Market Value of Equity]]/(Table2[[#This Row],[Market Value of Equity]]+Table2[[#This Row],[Market Value of Debt]])</f>
        <v>0.98484619411184127</v>
      </c>
      <c r="V435" s="3">
        <f>Table2[[#This Row],[Market Value of Debt]]/(Table2[[#This Row],[Market Value of Equity]]+Table2[[#This Row],[Market Value of Debt]])</f>
        <v>1.5153805888158723E-2</v>
      </c>
      <c r="W435" s="32">
        <f>(Table2[[#This Row],[Cost of Equity (Daily Beta)]]*Table2[[#This Row],[Weight of Equity]])+(Table2[[#This Row],[Cost of Debt]]*Table2[[#This Row],[Weight of Debt]])</f>
        <v>0.15380817855623932</v>
      </c>
      <c r="X435" s="33">
        <f>(Table2[[#This Row],[Cost of Equity (Weekly Beta)]]*Table2[[#This Row],[Weight of Equity]])+(Table2[[#This Row],[Cost of Debt]]*Table2[[#This Row],[Weight of Debt]])</f>
        <v>0.1062620887594293</v>
      </c>
      <c r="Y435" s="34">
        <f>(Table2[[#This Row],[Cost of Equity (Monthly Beta)]]*Table2[[#This Row],[Weight of Equity]])+(Table2[[#This Row],[Cost of Debt]]*Table2[[#This Row],[Weight of Debt]])</f>
        <v>8.8329931711554649E-2</v>
      </c>
      <c r="Z435" t="b">
        <f>IF(Table2[[#This Row],[Sector]]="Financial Services",TRUE,FALSE)</f>
        <v>0</v>
      </c>
      <c r="AA435" t="b">
        <f>IF(Table2[[#This Row],[Market Capitalisation In(Cr)]]&gt;25000,TRUE,FALSE)</f>
        <v>0</v>
      </c>
    </row>
    <row r="436" spans="2:27" ht="14" customHeight="1">
      <c r="B436" s="37" t="s">
        <v>2808</v>
      </c>
      <c r="C436" s="38" t="str">
        <f>_xlfn.XLOOKUP(B436,stock_analysis[Stock],stock_analysis[Company_Name])</f>
        <v>Popular Vehicles and Services Limited</v>
      </c>
      <c r="D436" s="37" t="str">
        <f>_xlfn.XLOOKUP(B436,stock_analysis[Stock],stock_analysis[Sector])</f>
        <v>Consumer Cyclical</v>
      </c>
      <c r="E436" s="37" t="str">
        <f>_xlfn.XLOOKUP($B436,stock_analysis[Stock],stock_analysis[Industry])</f>
        <v>Auto &amp; Truck Dealerships</v>
      </c>
      <c r="F436" s="2">
        <f>_xlfn.XLOOKUP($B436,stock_analysis[Stock],stock_analysis[Market_Cap_Cr])</f>
        <v>626.33057280000003</v>
      </c>
      <c r="G436" s="3">
        <f>Imputs!$C$2</f>
        <v>6.6699999999999995E-2</v>
      </c>
      <c r="H436" s="3">
        <f>Imputs!$C$3</f>
        <v>5.2299999999999999E-2</v>
      </c>
      <c r="I436" s="2">
        <f>_xlfn.XLOOKUP($B436,stock_analysis[Stock],stock_analysis[Beta_Daily])</f>
        <v>1.1262681469226528</v>
      </c>
      <c r="J436" s="2">
        <f>_xlfn.XLOOKUP($B436,stock_analysis[Stock],stock_analysis[Beta_Weekly])</f>
        <v>1.5365810942186151</v>
      </c>
      <c r="K436" s="2">
        <f>_xlfn.XLOOKUP($B436,stock_analysis[Stock],stock_analysis[Beta_Monthly])</f>
        <v>1.6416066508892946</v>
      </c>
      <c r="L436" s="3">
        <f>G436+H436*I436</f>
        <v>0.12560382408405474</v>
      </c>
      <c r="M436" s="3">
        <f>J436*H436+G436</f>
        <v>0.14706319122763356</v>
      </c>
      <c r="N436" s="3">
        <f>K436*H436+G436</f>
        <v>0.15255602784151009</v>
      </c>
      <c r="O436" s="2">
        <f>_xlfn.XLOOKUP($B436,stock_analysis[Stock],stock_analysis[Interest_Coverage_Ratio])</f>
        <v>0.88234056541748851</v>
      </c>
      <c r="P436" s="3" cm="1">
        <f t="array" ref="P43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436" s="3" t="str" cm="1">
        <f t="array" ref="Q43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436" s="3">
        <f>Table2[[#This Row],[Default Spread]]+Table2[[#This Row],[Risk Free Rate]]</f>
        <v>0.19279999999999997</v>
      </c>
      <c r="S436" s="2">
        <f>_xlfn.XLOOKUP($B436,stock_analysis[Stock],stock_analysis[Market_Cap_Cr])</f>
        <v>626.33057280000003</v>
      </c>
      <c r="T436" s="2">
        <f>_xlfn.XLOOKUP($B436,stock_analysis[Stock],stock_analysis[Total_Debt_Cr])</f>
        <v>1111.2210431999999</v>
      </c>
      <c r="U436" s="3">
        <f>Table2[[#This Row],[Market Value of Equity]]/(Table2[[#This Row],[Market Value of Equity]]+Table2[[#This Row],[Market Value of Debt]])</f>
        <v>0.36046731908999013</v>
      </c>
      <c r="V436" s="3">
        <f>Table2[[#This Row],[Market Value of Debt]]/(Table2[[#This Row],[Market Value of Equity]]+Table2[[#This Row],[Market Value of Debt]])</f>
        <v>0.63953268091000981</v>
      </c>
      <c r="W436" s="32">
        <f>(Table2[[#This Row],[Cost of Equity (Daily Beta)]]*Table2[[#This Row],[Weight of Equity]])+(Table2[[#This Row],[Cost of Debt]]*Table2[[#This Row],[Weight of Debt]])</f>
        <v>0.16857797461447982</v>
      </c>
      <c r="X436" s="33">
        <f>(Table2[[#This Row],[Cost of Equity (Weekly Beta)]]*Table2[[#This Row],[Weight of Equity]])+(Table2[[#This Row],[Cost of Debt]]*Table2[[#This Row],[Weight of Debt]])</f>
        <v>0.17631337515809348</v>
      </c>
      <c r="Y436" s="34">
        <f>(Table2[[#This Row],[Cost of Equity (Monthly Beta)]]*Table2[[#This Row],[Weight of Equity]])+(Table2[[#This Row],[Cost of Debt]]*Table2[[#This Row],[Weight of Debt]])</f>
        <v>0.17829336324649692</v>
      </c>
      <c r="Z436" t="b">
        <f>IF(Table2[[#This Row],[Sector]]="Financial Services",TRUE,FALSE)</f>
        <v>0</v>
      </c>
      <c r="AA436" t="b">
        <f>IF(Table2[[#This Row],[Market Capitalisation In(Cr)]]&gt;25000,TRUE,FALSE)</f>
        <v>0</v>
      </c>
    </row>
    <row r="437" spans="2:27" ht="14" customHeight="1">
      <c r="B437" s="37" t="s">
        <v>3600</v>
      </c>
      <c r="C437" s="38" t="str">
        <f>_xlfn.XLOOKUP(B437,stock_analysis[Stock],stock_analysis[Company_Name])</f>
        <v>Tata Motors Passenger Vehicles Limited</v>
      </c>
      <c r="D437" s="37" t="str">
        <f>_xlfn.XLOOKUP(B437,stock_analysis[Stock],stock_analysis[Sector])</f>
        <v>Consumer Cyclical</v>
      </c>
      <c r="E437" s="37" t="str">
        <f>_xlfn.XLOOKUP($B437,stock_analysis[Stock],stock_analysis[Industry])</f>
        <v>Auto Manufacturers</v>
      </c>
      <c r="F437" s="2">
        <f>_xlfn.XLOOKUP($B437,stock_analysis[Stock],stock_analysis[Market_Cap_Cr])</f>
        <v>130135.21530880001</v>
      </c>
      <c r="G437" s="3">
        <f>Imputs!$C$2</f>
        <v>6.6699999999999995E-2</v>
      </c>
      <c r="H437" s="3">
        <f>Imputs!$C$3</f>
        <v>5.2299999999999999E-2</v>
      </c>
      <c r="I437" s="2">
        <f>_xlfn.XLOOKUP($B437,stock_analysis[Stock],stock_analysis[Beta_Daily])</f>
        <v>1.1036410847229925</v>
      </c>
      <c r="J437" s="2">
        <f>_xlfn.XLOOKUP($B437,stock_analysis[Stock],stock_analysis[Beta_Weekly])</f>
        <v>1.1806598422432619</v>
      </c>
      <c r="K437" s="2">
        <f>_xlfn.XLOOKUP($B437,stock_analysis[Stock],stock_analysis[Beta_Monthly])</f>
        <v>4.397080494693129</v>
      </c>
      <c r="L437" s="3">
        <f>G437+H437*I437</f>
        <v>0.1244204287310125</v>
      </c>
      <c r="M437" s="3">
        <f>J437*H437+G437</f>
        <v>0.12844850974932259</v>
      </c>
      <c r="N437" s="3">
        <f>K437*H437+G437</f>
        <v>0.29666730987245066</v>
      </c>
      <c r="O437" s="2">
        <f>_xlfn.XLOOKUP($B437,stock_analysis[Stock],stock_analysis[Interest_Coverage_Ratio])</f>
        <v>7.6456816840448552</v>
      </c>
      <c r="P437" s="3" cm="1">
        <f t="array" ref="P43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437" s="3" t="str" cm="1">
        <f t="array" ref="Q43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437" s="3">
        <f>Table2[[#This Row],[Default Spread]]+Table2[[#This Row],[Risk Free Rate]]</f>
        <v>7.22E-2</v>
      </c>
      <c r="S437" s="2">
        <f>_xlfn.XLOOKUP($B437,stock_analysis[Stock],stock_analysis[Market_Cap_Cr])</f>
        <v>130135.21530880001</v>
      </c>
      <c r="T437" s="2">
        <f>_xlfn.XLOOKUP($B437,stock_analysis[Stock],stock_analysis[Total_Debt_Cr])</f>
        <v>67257.997721599997</v>
      </c>
      <c r="U437" s="3">
        <f>Table2[[#This Row],[Market Value of Equity]]/(Table2[[#This Row],[Market Value of Equity]]+Table2[[#This Row],[Market Value of Debt]])</f>
        <v>0.65926894502070965</v>
      </c>
      <c r="V437" s="3">
        <f>Table2[[#This Row],[Market Value of Debt]]/(Table2[[#This Row],[Market Value of Equity]]+Table2[[#This Row],[Market Value of Debt]])</f>
        <v>0.3407310549792904</v>
      </c>
      <c r="W437" s="32">
        <f>(Table2[[#This Row],[Cost of Equity (Daily Beta)]]*Table2[[#This Row],[Weight of Equity]])+(Table2[[#This Row],[Cost of Debt]]*Table2[[#This Row],[Weight of Debt]])</f>
        <v>0.10662730695802378</v>
      </c>
      <c r="X437" s="33">
        <f>(Table2[[#This Row],[Cost of Equity (Weekly Beta)]]*Table2[[#This Row],[Weight of Equity]])+(Table2[[#This Row],[Cost of Debt]]*Table2[[#This Row],[Weight of Debt]])</f>
        <v>0.10928289568142302</v>
      </c>
      <c r="Y437" s="34">
        <f>(Table2[[#This Row],[Cost of Equity (Monthly Beta)]]*Table2[[#This Row],[Weight of Equity]])+(Table2[[#This Row],[Cost of Debt]]*Table2[[#This Row],[Weight of Debt]])</f>
        <v>0.22018432657124726</v>
      </c>
      <c r="Z437" t="b">
        <f>IF(Table2[[#This Row],[Sector]]="Financial Services",TRUE,FALSE)</f>
        <v>0</v>
      </c>
      <c r="AA437" t="b">
        <f>IF(Table2[[#This Row],[Market Capitalisation In(Cr)]]&gt;25000,TRUE,FALSE)</f>
        <v>1</v>
      </c>
    </row>
    <row r="438" spans="2:27" ht="14" customHeight="1">
      <c r="B438" s="37" t="s">
        <v>2202</v>
      </c>
      <c r="C438" s="38" t="str">
        <f>_xlfn.XLOOKUP(B438,stock_analysis[Stock],stock_analysis[Company_Name])</f>
        <v>Maruti Suzuki India Limited</v>
      </c>
      <c r="D438" s="37" t="str">
        <f>_xlfn.XLOOKUP(B438,stock_analysis[Stock],stock_analysis[Sector])</f>
        <v>Consumer Cyclical</v>
      </c>
      <c r="E438" s="37" t="str">
        <f>_xlfn.XLOOKUP($B438,stock_analysis[Stock],stock_analysis[Industry])</f>
        <v>Auto Manufacturers</v>
      </c>
      <c r="F438" s="2">
        <f>_xlfn.XLOOKUP($B438,stock_analysis[Stock],stock_analysis[Market_Cap_Cr])</f>
        <v>446828.90444800002</v>
      </c>
      <c r="G438" s="3">
        <f>Imputs!$C$2</f>
        <v>6.6699999999999995E-2</v>
      </c>
      <c r="H438" s="3">
        <f>Imputs!$C$3</f>
        <v>5.2299999999999999E-2</v>
      </c>
      <c r="I438" s="2">
        <f>_xlfn.XLOOKUP($B438,stock_analysis[Stock],stock_analysis[Beta_Daily])</f>
        <v>0.78757838458456808</v>
      </c>
      <c r="J438" s="2">
        <f>_xlfn.XLOOKUP($B438,stock_analysis[Stock],stock_analysis[Beta_Weekly])</f>
        <v>0.90203241035235604</v>
      </c>
      <c r="K438" s="2">
        <f>_xlfn.XLOOKUP($B438,stock_analysis[Stock],stock_analysis[Beta_Monthly])</f>
        <v>0.38928047330397458</v>
      </c>
      <c r="L438" s="3">
        <f>G438+H438*I438</f>
        <v>0.10789034951377291</v>
      </c>
      <c r="M438" s="3">
        <f>J438*H438+G438</f>
        <v>0.11387629506142821</v>
      </c>
      <c r="N438" s="3">
        <f>K438*H438+G438</f>
        <v>8.7059368753797869E-2</v>
      </c>
      <c r="O438" s="2">
        <f>_xlfn.XLOOKUP($B438,stock_analysis[Stock],stock_analysis[Interest_Coverage_Ratio])</f>
        <v>102.02986611740474</v>
      </c>
      <c r="P438" s="3" cm="1">
        <f t="array" ref="P43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38" s="3" t="str" cm="1">
        <f t="array" ref="Q43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38" s="3">
        <f>Table2[[#This Row],[Default Spread]]+Table2[[#This Row],[Risk Free Rate]]</f>
        <v>7.0699999999999999E-2</v>
      </c>
      <c r="S438" s="2">
        <f>_xlfn.XLOOKUP($B438,stock_analysis[Stock],stock_analysis[Market_Cap_Cr])</f>
        <v>446828.90444800002</v>
      </c>
      <c r="T438" s="2">
        <f>_xlfn.XLOOKUP($B438,stock_analysis[Stock],stock_analysis[Total_Debt_Cr])</f>
        <v>99.9</v>
      </c>
      <c r="U438" s="3">
        <f>Table2[[#This Row],[Market Value of Equity]]/(Table2[[#This Row],[Market Value of Equity]]+Table2[[#This Row],[Market Value of Debt]])</f>
        <v>0.99977647446527107</v>
      </c>
      <c r="V438" s="3">
        <f>Table2[[#This Row],[Market Value of Debt]]/(Table2[[#This Row],[Market Value of Equity]]+Table2[[#This Row],[Market Value of Debt]])</f>
        <v>2.2352553472892867E-4</v>
      </c>
      <c r="W438" s="32">
        <f>(Table2[[#This Row],[Cost of Equity (Daily Beta)]]*Table2[[#This Row],[Weight of Equity]])+(Table2[[#This Row],[Cost of Debt]]*Table2[[#This Row],[Weight of Debt]])</f>
        <v>0.1078820365210111</v>
      </c>
      <c r="X438" s="33">
        <f>(Table2[[#This Row],[Cost of Equity (Weekly Beta)]]*Table2[[#This Row],[Weight of Equity]])+(Table2[[#This Row],[Cost of Debt]]*Table2[[#This Row],[Weight of Debt]])</f>
        <v>0.113866644056987</v>
      </c>
      <c r="Y438" s="34">
        <f>(Table2[[#This Row],[Cost of Equity (Monthly Beta)]]*Table2[[#This Row],[Weight of Equity]])+(Table2[[#This Row],[Cost of Debt]]*Table2[[#This Row],[Weight of Debt]])</f>
        <v>8.7055712017149359E-2</v>
      </c>
      <c r="Z438" t="b">
        <f>IF(Table2[[#This Row],[Sector]]="Financial Services",TRUE,FALSE)</f>
        <v>0</v>
      </c>
      <c r="AA438" t="b">
        <f>IF(Table2[[#This Row],[Market Capitalisation In(Cr)]]&gt;25000,TRUE,FALSE)</f>
        <v>1</v>
      </c>
    </row>
    <row r="439" spans="2:27" ht="14" customHeight="1">
      <c r="B439" s="37" t="s">
        <v>3282</v>
      </c>
      <c r="C439" s="38" t="str">
        <f>_xlfn.XLOOKUP(B439,stock_analysis[Stock],stock_analysis[Company_Name])</f>
        <v>SML Mahindra Limited</v>
      </c>
      <c r="D439" s="37" t="str">
        <f>_xlfn.XLOOKUP(B439,stock_analysis[Stock],stock_analysis[Sector])</f>
        <v>Consumer Cyclical</v>
      </c>
      <c r="E439" s="37" t="str">
        <f>_xlfn.XLOOKUP($B439,stock_analysis[Stock],stock_analysis[Industry])</f>
        <v>Auto Manufacturers</v>
      </c>
      <c r="F439" s="2">
        <f>_xlfn.XLOOKUP($B439,stock_analysis[Stock],stock_analysis[Market_Cap_Cr])</f>
        <v>6266.5125888000002</v>
      </c>
      <c r="G439" s="3">
        <f>Imputs!$C$2</f>
        <v>6.6699999999999995E-2</v>
      </c>
      <c r="H439" s="3">
        <f>Imputs!$C$3</f>
        <v>5.2299999999999999E-2</v>
      </c>
      <c r="I439" s="2">
        <f>_xlfn.XLOOKUP($B439,stock_analysis[Stock],stock_analysis[Beta_Daily])</f>
        <v>0.83239850185498931</v>
      </c>
      <c r="J439" s="2">
        <f>_xlfn.XLOOKUP($B439,stock_analysis[Stock],stock_analysis[Beta_Weekly])</f>
        <v>1.7274414954919881</v>
      </c>
      <c r="K439" s="2">
        <f>_xlfn.XLOOKUP($B439,stock_analysis[Stock],stock_analysis[Beta_Monthly])</f>
        <v>18.613465100912872</v>
      </c>
      <c r="L439" s="3">
        <f>G439+H439*I439</f>
        <v>0.11023444164701593</v>
      </c>
      <c r="M439" s="3">
        <f>J439*H439+G439</f>
        <v>0.15704519021423097</v>
      </c>
      <c r="N439" s="3">
        <f>K439*H439+G439</f>
        <v>1.0401842247777433</v>
      </c>
      <c r="O439" s="2">
        <f>_xlfn.XLOOKUP($B439,stock_analysis[Stock],stock_analysis[Interest_Coverage_Ratio])</f>
        <v>6.54359203711733</v>
      </c>
      <c r="P439" s="3" cm="1">
        <f t="array" ref="P43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439" s="3" t="str" cm="1">
        <f t="array" ref="Q43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439" s="3">
        <f>Table2[[#This Row],[Default Spread]]+Table2[[#This Row],[Risk Free Rate]]</f>
        <v>7.4499999999999997E-2</v>
      </c>
      <c r="S439" s="2">
        <f>_xlfn.XLOOKUP($B439,stock_analysis[Stock],stock_analysis[Market_Cap_Cr])</f>
        <v>6266.5125888000002</v>
      </c>
      <c r="T439" s="2">
        <f>_xlfn.XLOOKUP($B439,stock_analysis[Stock],stock_analysis[Total_Debt_Cr])</f>
        <v>253.66999039999999</v>
      </c>
      <c r="U439" s="3">
        <f>Table2[[#This Row],[Market Value of Equity]]/(Table2[[#This Row],[Market Value of Equity]]+Table2[[#This Row],[Market Value of Debt]])</f>
        <v>0.96109464921899102</v>
      </c>
      <c r="V439" s="3">
        <f>Table2[[#This Row],[Market Value of Debt]]/(Table2[[#This Row],[Market Value of Equity]]+Table2[[#This Row],[Market Value of Debt]])</f>
        <v>3.8905350781008999E-2</v>
      </c>
      <c r="W439" s="32">
        <f>(Table2[[#This Row],[Cost of Equity (Daily Beta)]]*Table2[[#This Row],[Weight of Equity]])+(Table2[[#This Row],[Cost of Debt]]*Table2[[#This Row],[Weight of Debt]])</f>
        <v>0.10884418065977527</v>
      </c>
      <c r="X439" s="33">
        <f>(Table2[[#This Row],[Cost of Equity (Weekly Beta)]]*Table2[[#This Row],[Weight of Equity]])+(Table2[[#This Row],[Cost of Debt]]*Table2[[#This Row],[Weight of Debt]])</f>
        <v>0.1538337406336612</v>
      </c>
      <c r="Y439" s="34">
        <f>(Table2[[#This Row],[Cost of Equity (Monthly Beta)]]*Table2[[#This Row],[Weight of Equity]])+(Table2[[#This Row],[Cost of Debt]]*Table2[[#This Row],[Weight of Debt]])</f>
        <v>1.0026139412690784</v>
      </c>
      <c r="Z439" t="b">
        <f>IF(Table2[[#This Row],[Sector]]="Financial Services",TRUE,FALSE)</f>
        <v>0</v>
      </c>
      <c r="AA439" t="b">
        <f>IF(Table2[[#This Row],[Market Capitalisation In(Cr)]]&gt;25000,TRUE,FALSE)</f>
        <v>0</v>
      </c>
    </row>
    <row r="440" spans="2:27" ht="14" customHeight="1">
      <c r="B440" s="37" t="s">
        <v>1565</v>
      </c>
      <c r="C440" s="38" t="str">
        <f>_xlfn.XLOOKUP(B440,stock_analysis[Stock],stock_analysis[Company_Name])</f>
        <v>Hyundai Motor India Limited</v>
      </c>
      <c r="D440" s="37" t="str">
        <f>_xlfn.XLOOKUP(B440,stock_analysis[Stock],stock_analysis[Sector])</f>
        <v>Consumer Cyclical</v>
      </c>
      <c r="E440" s="37" t="str">
        <f>_xlfn.XLOOKUP($B440,stock_analysis[Stock],stock_analysis[Industry])</f>
        <v>Auto Manufacturers</v>
      </c>
      <c r="F440" s="2">
        <f>_xlfn.XLOOKUP($B440,stock_analysis[Stock],stock_analysis[Market_Cap_Cr])</f>
        <v>169861.7229312</v>
      </c>
      <c r="G440" s="3">
        <f>Imputs!$C$2</f>
        <v>6.6699999999999995E-2</v>
      </c>
      <c r="H440" s="3">
        <f>Imputs!$C$3</f>
        <v>5.2299999999999999E-2</v>
      </c>
      <c r="I440" s="2">
        <f>_xlfn.XLOOKUP($B440,stock_analysis[Stock],stock_analysis[Beta_Daily])</f>
        <v>0.83867310226421532</v>
      </c>
      <c r="J440" s="2">
        <f>_xlfn.XLOOKUP($B440,stock_analysis[Stock],stock_analysis[Beta_Weekly])</f>
        <v>0.89468587844416592</v>
      </c>
      <c r="K440" s="2">
        <f>_xlfn.XLOOKUP($B440,stock_analysis[Stock],stock_analysis[Beta_Monthly])</f>
        <v>0.29827308347445058</v>
      </c>
      <c r="L440" s="3">
        <f>G440+H440*I440</f>
        <v>0.11056260324841846</v>
      </c>
      <c r="M440" s="3">
        <f>J440*H440+G440</f>
        <v>0.11349207144262988</v>
      </c>
      <c r="N440" s="3">
        <f>K440*H440+G440</f>
        <v>8.2299682265713756E-2</v>
      </c>
      <c r="O440" s="2">
        <f>_xlfn.XLOOKUP($B440,stock_analysis[Stock],stock_analysis[Interest_Coverage_Ratio])</f>
        <v>60.680416666666666</v>
      </c>
      <c r="P440" s="3" cm="1">
        <f t="array" ref="P44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40" s="3" t="str" cm="1">
        <f t="array" ref="Q44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40" s="3">
        <f>Table2[[#This Row],[Default Spread]]+Table2[[#This Row],[Risk Free Rate]]</f>
        <v>7.0699999999999999E-2</v>
      </c>
      <c r="S440" s="2">
        <f>_xlfn.XLOOKUP($B440,stock_analysis[Stock],stock_analysis[Market_Cap_Cr])</f>
        <v>169861.7229312</v>
      </c>
      <c r="T440" s="2">
        <f>_xlfn.XLOOKUP($B440,stock_analysis[Stock],stock_analysis[Total_Debt_Cr])</f>
        <v>858.93698559999996</v>
      </c>
      <c r="U440" s="3">
        <f>Table2[[#This Row],[Market Value of Equity]]/(Table2[[#This Row],[Market Value of Equity]]+Table2[[#This Row],[Market Value of Debt]])</f>
        <v>0.99496875781748606</v>
      </c>
      <c r="V440" s="3">
        <f>Table2[[#This Row],[Market Value of Debt]]/(Table2[[#This Row],[Market Value of Equity]]+Table2[[#This Row],[Market Value of Debt]])</f>
        <v>5.0312421825138166E-3</v>
      </c>
      <c r="W440" s="32">
        <f>(Table2[[#This Row],[Cost of Equity (Daily Beta)]]*Table2[[#This Row],[Weight of Equity]])+(Table2[[#This Row],[Cost of Debt]]*Table2[[#This Row],[Weight of Debt]])</f>
        <v>0.11036204483745019</v>
      </c>
      <c r="X440" s="33">
        <f>(Table2[[#This Row],[Cost of Equity (Weekly Beta)]]*Table2[[#This Row],[Weight of Equity]])+(Table2[[#This Row],[Cost of Debt]]*Table2[[#This Row],[Weight of Debt]])</f>
        <v>0.11327677416771055</v>
      </c>
      <c r="Y440" s="34">
        <f>(Table2[[#This Row],[Cost of Equity (Monthly Beta)]]*Table2[[#This Row],[Weight of Equity]])+(Table2[[#This Row],[Cost of Debt]]*Table2[[#This Row],[Weight of Debt]])</f>
        <v>8.2241321454994729E-2</v>
      </c>
      <c r="Z440" t="b">
        <f>IF(Table2[[#This Row],[Sector]]="Financial Services",TRUE,FALSE)</f>
        <v>0</v>
      </c>
      <c r="AA440" t="b">
        <f>IF(Table2[[#This Row],[Market Capitalisation In(Cr)]]&gt;25000,TRUE,FALSE)</f>
        <v>1</v>
      </c>
    </row>
    <row r="441" spans="2:27" ht="14" customHeight="1">
      <c r="B441" s="37" t="s">
        <v>1036</v>
      </c>
      <c r="C441" s="38" t="str">
        <f>_xlfn.XLOOKUP(B441,stock_analysis[Stock],stock_analysis[Company_Name])</f>
        <v>Eicher Motors Limited</v>
      </c>
      <c r="D441" s="37" t="str">
        <f>_xlfn.XLOOKUP(B441,stock_analysis[Stock],stock_analysis[Sector])</f>
        <v>Consumer Cyclical</v>
      </c>
      <c r="E441" s="37" t="str">
        <f>_xlfn.XLOOKUP($B441,stock_analysis[Stock],stock_analysis[Industry])</f>
        <v>Auto Manufacturers</v>
      </c>
      <c r="F441" s="2">
        <f>_xlfn.XLOOKUP($B441,stock_analysis[Stock],stock_analysis[Market_Cap_Cr])</f>
        <v>210440.1461248</v>
      </c>
      <c r="G441" s="3">
        <f>Imputs!$C$2</f>
        <v>6.6699999999999995E-2</v>
      </c>
      <c r="H441" s="3">
        <f>Imputs!$C$3</f>
        <v>5.2299999999999999E-2</v>
      </c>
      <c r="I441" s="2">
        <f>_xlfn.XLOOKUP($B441,stock_analysis[Stock],stock_analysis[Beta_Daily])</f>
        <v>0.88732763763980538</v>
      </c>
      <c r="J441" s="2">
        <f>_xlfn.XLOOKUP($B441,stock_analysis[Stock],stock_analysis[Beta_Weekly])</f>
        <v>0.95952158545896216</v>
      </c>
      <c r="K441" s="2">
        <f>_xlfn.XLOOKUP($B441,stock_analysis[Stock],stock_analysis[Beta_Monthly])</f>
        <v>0.73041673852298672</v>
      </c>
      <c r="L441" s="3">
        <f>G441+H441*I441</f>
        <v>0.11310723544856181</v>
      </c>
      <c r="M441" s="3">
        <f>J441*H441+G441</f>
        <v>0.11688297891950372</v>
      </c>
      <c r="N441" s="3">
        <f>K441*H441+G441</f>
        <v>0.1049007954247522</v>
      </c>
      <c r="O441" s="2">
        <f>_xlfn.XLOOKUP($B441,stock_analysis[Stock],stock_analysis[Interest_Coverage_Ratio])</f>
        <v>110.18421052631579</v>
      </c>
      <c r="P441" s="3" cm="1">
        <f t="array" ref="P44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41" s="3" t="str" cm="1">
        <f t="array" ref="Q44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41" s="3">
        <f>Table2[[#This Row],[Default Spread]]+Table2[[#This Row],[Risk Free Rate]]</f>
        <v>7.0699999999999999E-2</v>
      </c>
      <c r="S441" s="2">
        <f>_xlfn.XLOOKUP($B441,stock_analysis[Stock],stock_analysis[Market_Cap_Cr])</f>
        <v>210440.1461248</v>
      </c>
      <c r="T441" s="2">
        <f>_xlfn.XLOOKUP($B441,stock_analysis[Stock],stock_analysis[Total_Debt_Cr])</f>
        <v>445.78001920000003</v>
      </c>
      <c r="U441" s="3">
        <f>Table2[[#This Row],[Market Value of Equity]]/(Table2[[#This Row],[Market Value of Equity]]+Table2[[#This Row],[Market Value of Debt]])</f>
        <v>0.99788615567026695</v>
      </c>
      <c r="V441" s="3">
        <f>Table2[[#This Row],[Market Value of Debt]]/(Table2[[#This Row],[Market Value of Equity]]+Table2[[#This Row],[Market Value of Debt]])</f>
        <v>2.1138443297330635E-3</v>
      </c>
      <c r="W441" s="32">
        <f>(Table2[[#This Row],[Cost of Equity (Daily Beta)]]*Table2[[#This Row],[Weight of Equity]])+(Table2[[#This Row],[Cost of Debt]]*Table2[[#This Row],[Weight of Debt]])</f>
        <v>0.11301759315436923</v>
      </c>
      <c r="X441" s="33">
        <f>(Table2[[#This Row],[Cost of Equity (Weekly Beta)]]*Table2[[#This Row],[Weight of Equity]])+(Table2[[#This Row],[Cost of Debt]]*Table2[[#This Row],[Weight of Debt]])</f>
        <v>0.11678535529138455</v>
      </c>
      <c r="Y441" s="34">
        <f>(Table2[[#This Row],[Cost of Equity (Monthly Beta)]]*Table2[[#This Row],[Weight of Equity]])+(Table2[[#This Row],[Cost of Debt]]*Table2[[#This Row],[Weight of Debt]])</f>
        <v>0.10482850026727124</v>
      </c>
      <c r="Z441" t="b">
        <f>IF(Table2[[#This Row],[Sector]]="Financial Services",TRUE,FALSE)</f>
        <v>0</v>
      </c>
      <c r="AA441" t="b">
        <f>IF(Table2[[#This Row],[Market Capitalisation In(Cr)]]&gt;25000,TRUE,FALSE)</f>
        <v>1</v>
      </c>
    </row>
    <row r="442" spans="2:27" ht="14" customHeight="1">
      <c r="B442" s="37" t="s">
        <v>2118</v>
      </c>
      <c r="C442" s="38" t="str">
        <f>_xlfn.XLOOKUP(B442,stock_analysis[Stock],stock_analysis[Company_Name])</f>
        <v>Mahindra &amp; Mahindra Limited</v>
      </c>
      <c r="D442" s="37" t="str">
        <f>_xlfn.XLOOKUP(B442,stock_analysis[Stock],stock_analysis[Sector])</f>
        <v>Consumer Cyclical</v>
      </c>
      <c r="E442" s="37" t="str">
        <f>_xlfn.XLOOKUP($B442,stock_analysis[Stock],stock_analysis[Industry])</f>
        <v>Auto Manufacturers</v>
      </c>
      <c r="F442" s="2">
        <f>_xlfn.XLOOKUP($B442,stock_analysis[Stock],stock_analysis[Market_Cap_Cr])</f>
        <v>397344.47964159999</v>
      </c>
      <c r="G442" s="3">
        <f>Imputs!$C$2</f>
        <v>6.6699999999999995E-2</v>
      </c>
      <c r="H442" s="3">
        <f>Imputs!$C$3</f>
        <v>5.2299999999999999E-2</v>
      </c>
      <c r="I442" s="2">
        <f>_xlfn.XLOOKUP($B442,stock_analysis[Stock],stock_analysis[Beta_Daily])</f>
        <v>1.1712948907775518</v>
      </c>
      <c r="J442" s="2">
        <f>_xlfn.XLOOKUP($B442,stock_analysis[Stock],stock_analysis[Beta_Weekly])</f>
        <v>1.7814460805526515</v>
      </c>
      <c r="K442" s="2">
        <f>_xlfn.XLOOKUP($B442,stock_analysis[Stock],stock_analysis[Beta_Monthly])</f>
        <v>0.91991823840615761</v>
      </c>
      <c r="L442" s="3">
        <f>G442+H442*I442</f>
        <v>0.12795872278766596</v>
      </c>
      <c r="M442" s="3">
        <f>J442*H442+G442</f>
        <v>0.15986963001290366</v>
      </c>
      <c r="N442" s="3">
        <f>K442*H442+G442</f>
        <v>0.11481172386864204</v>
      </c>
      <c r="O442" s="2">
        <f>_xlfn.XLOOKUP($B442,stock_analysis[Stock],stock_analysis[Interest_Coverage_Ratio])</f>
        <v>3.1549664042178547</v>
      </c>
      <c r="P442" s="3" cm="1">
        <f t="array" ref="P44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442" s="3" t="str" cm="1">
        <f t="array" ref="Q44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442" s="3">
        <f>Table2[[#This Row],[Default Spread]]+Table2[[#This Row],[Risk Free Rate]]</f>
        <v>7.5600000000000001E-2</v>
      </c>
      <c r="S442" s="2">
        <f>_xlfn.XLOOKUP($B442,stock_analysis[Stock],stock_analysis[Market_Cap_Cr])</f>
        <v>397344.47964159999</v>
      </c>
      <c r="T442" s="2">
        <f>_xlfn.XLOOKUP($B442,stock_analysis[Stock],stock_analysis[Total_Debt_Cr])</f>
        <v>129765.736448</v>
      </c>
      <c r="U442" s="3">
        <f>Table2[[#This Row],[Market Value of Equity]]/(Table2[[#This Row],[Market Value of Equity]]+Table2[[#This Row],[Market Value of Debt]])</f>
        <v>0.75381669243545457</v>
      </c>
      <c r="V442" s="3">
        <f>Table2[[#This Row],[Market Value of Debt]]/(Table2[[#This Row],[Market Value of Equity]]+Table2[[#This Row],[Market Value of Debt]])</f>
        <v>0.24618330756454543</v>
      </c>
      <c r="W442" s="32">
        <f>(Table2[[#This Row],[Cost of Equity (Daily Beta)]]*Table2[[#This Row],[Weight of Equity]])+(Table2[[#This Row],[Cost of Debt]]*Table2[[#This Row],[Weight of Debt]])</f>
        <v>0.11506887923194321</v>
      </c>
      <c r="X442" s="33">
        <f>(Table2[[#This Row],[Cost of Equity (Weekly Beta)]]*Table2[[#This Row],[Weight of Equity]])+(Table2[[#This Row],[Cost of Debt]]*Table2[[#This Row],[Weight of Debt]])</f>
        <v>0.13912385376908654</v>
      </c>
      <c r="Y442" s="34">
        <f>(Table2[[#This Row],[Cost of Equity (Monthly Beta)]]*Table2[[#This Row],[Weight of Equity]])+(Table2[[#This Row],[Cost of Debt]]*Table2[[#This Row],[Weight of Debt]])</f>
        <v>0.10515845199135211</v>
      </c>
      <c r="Z442" t="b">
        <f>IF(Table2[[#This Row],[Sector]]="Financial Services",TRUE,FALSE)</f>
        <v>0</v>
      </c>
      <c r="AA442" t="b">
        <f>IF(Table2[[#This Row],[Market Capitalisation In(Cr)]]&gt;25000,TRUE,FALSE)</f>
        <v>1</v>
      </c>
    </row>
    <row r="443" spans="2:27" ht="14" customHeight="1">
      <c r="B443" s="37" t="s">
        <v>3660</v>
      </c>
      <c r="C443" s="38" t="str">
        <f>_xlfn.XLOOKUP(B443,stock_analysis[Stock],stock_analysis[Company_Name])</f>
        <v>TVS Motor Company Limited</v>
      </c>
      <c r="D443" s="37" t="str">
        <f>_xlfn.XLOOKUP(B443,stock_analysis[Stock],stock_analysis[Sector])</f>
        <v>Consumer Cyclical</v>
      </c>
      <c r="E443" s="37" t="str">
        <f>_xlfn.XLOOKUP($B443,stock_analysis[Stock],stock_analysis[Industry])</f>
        <v>Auto Manufacturers</v>
      </c>
      <c r="F443" s="2">
        <f>_xlfn.XLOOKUP($B443,stock_analysis[Stock],stock_analysis[Market_Cap_Cr])</f>
        <v>180484.83327999999</v>
      </c>
      <c r="G443" s="3">
        <f>Imputs!$C$2</f>
        <v>6.6699999999999995E-2</v>
      </c>
      <c r="H443" s="3">
        <f>Imputs!$C$3</f>
        <v>5.2299999999999999E-2</v>
      </c>
      <c r="I443" s="2">
        <f>_xlfn.XLOOKUP($B443,stock_analysis[Stock],stock_analysis[Beta_Daily])</f>
        <v>1.0555388692672958</v>
      </c>
      <c r="J443" s="2">
        <f>_xlfn.XLOOKUP($B443,stock_analysis[Stock],stock_analysis[Beta_Weekly])</f>
        <v>1.621905514497715</v>
      </c>
      <c r="K443" s="2">
        <f>_xlfn.XLOOKUP($B443,stock_analysis[Stock],stock_analysis[Beta_Monthly])</f>
        <v>0.35796804198906951</v>
      </c>
      <c r="L443" s="3">
        <f>G443+H443*I443</f>
        <v>0.12190468286267957</v>
      </c>
      <c r="M443" s="3">
        <f>J443*H443+G443</f>
        <v>0.15152565840823048</v>
      </c>
      <c r="N443" s="3">
        <f>K443*H443+G443</f>
        <v>8.5421728596028326E-2</v>
      </c>
      <c r="O443" s="2">
        <f>_xlfn.XLOOKUP($B443,stock_analysis[Stock],stock_analysis[Interest_Coverage_Ratio])</f>
        <v>2.6827080013057087</v>
      </c>
      <c r="P443" s="3" cm="1">
        <f t="array" ref="P44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443" s="3" t="str" cm="1">
        <f t="array" ref="Q44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443" s="3">
        <f>Table2[[#This Row],[Default Spread]]+Table2[[#This Row],[Risk Free Rate]]</f>
        <v>7.7799999999999994E-2</v>
      </c>
      <c r="S443" s="2">
        <f>_xlfn.XLOOKUP($B443,stock_analysis[Stock],stock_analysis[Market_Cap_Cr])</f>
        <v>180484.83327999999</v>
      </c>
      <c r="T443" s="2">
        <f>_xlfn.XLOOKUP($B443,stock_analysis[Stock],stock_analysis[Total_Debt_Cr])</f>
        <v>31589.2891648</v>
      </c>
      <c r="U443" s="3">
        <f>Table2[[#This Row],[Market Value of Equity]]/(Table2[[#This Row],[Market Value of Equity]]+Table2[[#This Row],[Market Value of Debt]])</f>
        <v>0.85104599844319873</v>
      </c>
      <c r="V443" s="3">
        <f>Table2[[#This Row],[Market Value of Debt]]/(Table2[[#This Row],[Market Value of Equity]]+Table2[[#This Row],[Market Value of Debt]])</f>
        <v>0.14895400155680127</v>
      </c>
      <c r="W443" s="32">
        <f>(Table2[[#This Row],[Cost of Equity (Daily Beta)]]*Table2[[#This Row],[Weight of Equity]])+(Table2[[#This Row],[Cost of Debt]]*Table2[[#This Row],[Weight of Debt]])</f>
        <v>0.11533511386288976</v>
      </c>
      <c r="X443" s="33">
        <f>(Table2[[#This Row],[Cost of Equity (Weekly Beta)]]*Table2[[#This Row],[Weight of Equity]])+(Table2[[#This Row],[Cost of Debt]]*Table2[[#This Row],[Weight of Debt]])</f>
        <v>0.14054392657091475</v>
      </c>
      <c r="Y443" s="34">
        <f>(Table2[[#This Row],[Cost of Equity (Monthly Beta)]]*Table2[[#This Row],[Weight of Equity]])+(Table2[[#This Row],[Cost of Debt]]*Table2[[#This Row],[Weight of Debt]])</f>
        <v>8.4286441622870009E-2</v>
      </c>
      <c r="Z443" t="b">
        <f>IF(Table2[[#This Row],[Sector]]="Financial Services",TRUE,FALSE)</f>
        <v>0</v>
      </c>
      <c r="AA443" t="b">
        <f>IF(Table2[[#This Row],[Market Capitalisation In(Cr)]]&gt;25000,TRUE,FALSE)</f>
        <v>1</v>
      </c>
    </row>
    <row r="444" spans="2:27" ht="14" customHeight="1">
      <c r="B444" s="37" t="s">
        <v>466</v>
      </c>
      <c r="C444" s="38" t="str">
        <f>_xlfn.XLOOKUP(B444,stock_analysis[Stock],stock_analysis[Company_Name])</f>
        <v>Bajaj Auto Limited</v>
      </c>
      <c r="D444" s="37" t="str">
        <f>_xlfn.XLOOKUP(B444,stock_analysis[Stock],stock_analysis[Sector])</f>
        <v>Consumer Cyclical</v>
      </c>
      <c r="E444" s="37" t="str">
        <f>_xlfn.XLOOKUP($B444,stock_analysis[Stock],stock_analysis[Industry])</f>
        <v>Auto Manufacturers</v>
      </c>
      <c r="F444" s="2">
        <f>_xlfn.XLOOKUP($B444,stock_analysis[Stock],stock_analysis[Market_Cap_Cr])</f>
        <v>270037.20826879999</v>
      </c>
      <c r="G444" s="3">
        <f>Imputs!$C$2</f>
        <v>6.6699999999999995E-2</v>
      </c>
      <c r="H444" s="3">
        <f>Imputs!$C$3</f>
        <v>5.2299999999999999E-2</v>
      </c>
      <c r="I444" s="2">
        <f>_xlfn.XLOOKUP($B444,stock_analysis[Stock],stock_analysis[Beta_Daily])</f>
        <v>1.05477586341359</v>
      </c>
      <c r="J444" s="2">
        <f>_xlfn.XLOOKUP($B444,stock_analysis[Stock],stock_analysis[Beta_Weekly])</f>
        <v>1.1050633775171514</v>
      </c>
      <c r="K444" s="2">
        <f>_xlfn.XLOOKUP($B444,stock_analysis[Stock],stock_analysis[Beta_Monthly])</f>
        <v>1.1114403068288716</v>
      </c>
      <c r="L444" s="3">
        <f>G444+H444*I444</f>
        <v>0.12186477765653075</v>
      </c>
      <c r="M444" s="3">
        <f>J444*H444+G444</f>
        <v>0.12449481464414702</v>
      </c>
      <c r="N444" s="3">
        <f>K444*H444+G444</f>
        <v>0.12482832804714998</v>
      </c>
      <c r="O444" s="2">
        <f>_xlfn.XLOOKUP($B444,stock_analysis[Stock],stock_analysis[Interest_Coverage_Ratio])</f>
        <v>27.288326047827205</v>
      </c>
      <c r="P444" s="3" cm="1">
        <f t="array" ref="P44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44" s="3" t="str" cm="1">
        <f t="array" ref="Q44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44" s="3">
        <f>Table2[[#This Row],[Default Spread]]+Table2[[#This Row],[Risk Free Rate]]</f>
        <v>7.0699999999999999E-2</v>
      </c>
      <c r="S444" s="2">
        <f>_xlfn.XLOOKUP($B444,stock_analysis[Stock],stock_analysis[Market_Cap_Cr])</f>
        <v>270037.20826879999</v>
      </c>
      <c r="T444" s="2">
        <f>_xlfn.XLOOKUP($B444,stock_analysis[Stock],stock_analysis[Total_Debt_Cr])</f>
        <v>19564.609536</v>
      </c>
      <c r="U444" s="3">
        <f>Table2[[#This Row],[Market Value of Equity]]/(Table2[[#This Row],[Market Value of Equity]]+Table2[[#This Row],[Market Value of Debt]])</f>
        <v>0.93244307068132037</v>
      </c>
      <c r="V444" s="3">
        <f>Table2[[#This Row],[Market Value of Debt]]/(Table2[[#This Row],[Market Value of Equity]]+Table2[[#This Row],[Market Value of Debt]])</f>
        <v>6.7556929318679598E-2</v>
      </c>
      <c r="W444" s="32">
        <f>(Table2[[#This Row],[Cost of Equity (Daily Beta)]]*Table2[[#This Row],[Weight of Equity]])+(Table2[[#This Row],[Cost of Debt]]*Table2[[#This Row],[Weight of Debt]])</f>
        <v>0.11840824238878256</v>
      </c>
      <c r="X444" s="33">
        <f>(Table2[[#This Row],[Cost of Equity (Weekly Beta)]]*Table2[[#This Row],[Weight of Equity]])+(Table2[[#This Row],[Cost of Debt]]*Table2[[#This Row],[Weight of Debt]])</f>
        <v>0.1208606021535209</v>
      </c>
      <c r="Y444" s="34">
        <f>(Table2[[#This Row],[Cost of Equity (Monthly Beta)]]*Table2[[#This Row],[Weight of Equity]])+(Table2[[#This Row],[Cost of Debt]]*Table2[[#This Row],[Weight of Debt]])</f>
        <v>0.12117158441513037</v>
      </c>
      <c r="Z444" t="b">
        <f>IF(Table2[[#This Row],[Sector]]="Financial Services",TRUE,FALSE)</f>
        <v>0</v>
      </c>
      <c r="AA444" t="b">
        <f>IF(Table2[[#This Row],[Market Capitalisation In(Cr)]]&gt;25000,TRUE,FALSE)</f>
        <v>1</v>
      </c>
    </row>
    <row r="445" spans="2:27" ht="14" customHeight="1">
      <c r="B445" s="37" t="s">
        <v>414</v>
      </c>
      <c r="C445" s="38" t="str">
        <f>_xlfn.XLOOKUP(B445,stock_analysis[Stock],stock_analysis[Company_Name])</f>
        <v>Atul Auto Limited</v>
      </c>
      <c r="D445" s="37" t="str">
        <f>_xlfn.XLOOKUP(B445,stock_analysis[Stock],stock_analysis[Sector])</f>
        <v>Consumer Cyclical</v>
      </c>
      <c r="E445" s="37" t="str">
        <f>_xlfn.XLOOKUP($B445,stock_analysis[Stock],stock_analysis[Industry])</f>
        <v>Auto Manufacturers</v>
      </c>
      <c r="F445" s="2">
        <f>_xlfn.XLOOKUP($B445,stock_analysis[Stock],stock_analysis[Market_Cap_Cr])</f>
        <v>1245.1999744</v>
      </c>
      <c r="G445" s="3">
        <f>Imputs!$C$2</f>
        <v>6.6699999999999995E-2</v>
      </c>
      <c r="H445" s="3">
        <f>Imputs!$C$3</f>
        <v>5.2299999999999999E-2</v>
      </c>
      <c r="I445" s="2">
        <f>_xlfn.XLOOKUP($B445,stock_analysis[Stock],stock_analysis[Beta_Daily])</f>
        <v>1.1231017253404232</v>
      </c>
      <c r="J445" s="2">
        <f>_xlfn.XLOOKUP($B445,stock_analysis[Stock],stock_analysis[Beta_Weekly])</f>
        <v>1.8378992691600311</v>
      </c>
      <c r="K445" s="2">
        <f>_xlfn.XLOOKUP($B445,stock_analysis[Stock],stock_analysis[Beta_Monthly])</f>
        <v>0.70997770478280675</v>
      </c>
      <c r="L445" s="3">
        <f>G445+H445*I445</f>
        <v>0.12543822023530413</v>
      </c>
      <c r="M445" s="3">
        <f>J445*H445+G445</f>
        <v>0.16282213177706961</v>
      </c>
      <c r="N445" s="3">
        <f>K445*H445+G445</f>
        <v>0.10383183396014078</v>
      </c>
      <c r="O445" s="2">
        <f>_xlfn.XLOOKUP($B445,stock_analysis[Stock],stock_analysis[Interest_Coverage_Ratio])</f>
        <v>3.8809523809523809</v>
      </c>
      <c r="P445" s="3" cm="1">
        <f t="array" ref="P44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445" s="3" t="str" cm="1">
        <f t="array" ref="Q44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445" s="3">
        <f>Table2[[#This Row],[Default Spread]]+Table2[[#This Row],[Risk Free Rate]]</f>
        <v>8.0499999999999988E-2</v>
      </c>
      <c r="S445" s="2">
        <f>_xlfn.XLOOKUP($B445,stock_analysis[Stock],stock_analysis[Market_Cap_Cr])</f>
        <v>1245.1999744</v>
      </c>
      <c r="T445" s="2">
        <f>_xlfn.XLOOKUP($B445,stock_analysis[Stock],stock_analysis[Total_Debt_Cr])</f>
        <v>145.1800064</v>
      </c>
      <c r="U445" s="3">
        <f>Table2[[#This Row],[Market Value of Equity]]/(Table2[[#This Row],[Market Value of Equity]]+Table2[[#This Row],[Market Value of Debt]])</f>
        <v>0.89558249658020395</v>
      </c>
      <c r="V445" s="3">
        <f>Table2[[#This Row],[Market Value of Debt]]/(Table2[[#This Row],[Market Value of Equity]]+Table2[[#This Row],[Market Value of Debt]])</f>
        <v>0.10441750341979608</v>
      </c>
      <c r="W445" s="32">
        <f>(Table2[[#This Row],[Cost of Equity (Daily Beta)]]*Table2[[#This Row],[Weight of Equity]])+(Table2[[#This Row],[Cost of Debt]]*Table2[[#This Row],[Weight of Debt]])</f>
        <v>0.12074588347020471</v>
      </c>
      <c r="X445" s="33">
        <f>(Table2[[#This Row],[Cost of Equity (Weekly Beta)]]*Table2[[#This Row],[Weight of Equity]])+(Table2[[#This Row],[Cost of Debt]]*Table2[[#This Row],[Weight of Debt]])</f>
        <v>0.15422626030071254</v>
      </c>
      <c r="Y445" s="34">
        <f>(Table2[[#This Row],[Cost of Equity (Monthly Beta)]]*Table2[[#This Row],[Weight of Equity]])+(Table2[[#This Row],[Cost of Debt]]*Table2[[#This Row],[Weight of Debt]])</f>
        <v>0.10139558210781767</v>
      </c>
      <c r="Z445" t="b">
        <f>IF(Table2[[#This Row],[Sector]]="Financial Services",TRUE,FALSE)</f>
        <v>0</v>
      </c>
      <c r="AA445" t="b">
        <f>IF(Table2[[#This Row],[Market Capitalisation In(Cr)]]&gt;25000,TRUE,FALSE)</f>
        <v>0</v>
      </c>
    </row>
    <row r="446" spans="2:27" ht="14" customHeight="1">
      <c r="B446" s="37" t="s">
        <v>1479</v>
      </c>
      <c r="C446" s="38" t="str">
        <f>_xlfn.XLOOKUP(B446,stock_analysis[Stock],stock_analysis[Company_Name])</f>
        <v>Hero MotoCorp Limited</v>
      </c>
      <c r="D446" s="37" t="str">
        <f>_xlfn.XLOOKUP(B446,stock_analysis[Stock],stock_analysis[Sector])</f>
        <v>Consumer Cyclical</v>
      </c>
      <c r="E446" s="37" t="str">
        <f>_xlfn.XLOOKUP($B446,stock_analysis[Stock],stock_analysis[Industry])</f>
        <v>Auto Manufacturers</v>
      </c>
      <c r="F446" s="2">
        <f>_xlfn.XLOOKUP($B446,stock_analysis[Stock],stock_analysis[Market_Cap_Cr])</f>
        <v>112020.26536960001</v>
      </c>
      <c r="G446" s="3">
        <f>Imputs!$C$2</f>
        <v>6.6699999999999995E-2</v>
      </c>
      <c r="H446" s="3">
        <f>Imputs!$C$3</f>
        <v>5.2299999999999999E-2</v>
      </c>
      <c r="I446" s="2">
        <f>_xlfn.XLOOKUP($B446,stock_analysis[Stock],stock_analysis[Beta_Daily])</f>
        <v>1.0431038073610901</v>
      </c>
      <c r="J446" s="2">
        <f>_xlfn.XLOOKUP($B446,stock_analysis[Stock],stock_analysis[Beta_Weekly])</f>
        <v>1.1330303901364569</v>
      </c>
      <c r="K446" s="2">
        <f>_xlfn.XLOOKUP($B446,stock_analysis[Stock],stock_analysis[Beta_Monthly])</f>
        <v>1.0045597939208524</v>
      </c>
      <c r="L446" s="3">
        <f>G446+H446*I446</f>
        <v>0.12125432912498502</v>
      </c>
      <c r="M446" s="3">
        <f>J446*H446+G446</f>
        <v>0.1259574894041367</v>
      </c>
      <c r="N446" s="3">
        <f>K446*H446+G446</f>
        <v>0.11923847722206057</v>
      </c>
      <c r="O446" s="2">
        <f>_xlfn.XLOOKUP($B446,stock_analysis[Stock],stock_analysis[Interest_Coverage_Ratio])</f>
        <v>84.985279547062987</v>
      </c>
      <c r="P446" s="3" cm="1">
        <f t="array" ref="P44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46" s="3" t="str" cm="1">
        <f t="array" ref="Q44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46" s="3">
        <f>Table2[[#This Row],[Default Spread]]+Table2[[#This Row],[Risk Free Rate]]</f>
        <v>7.0699999999999999E-2</v>
      </c>
      <c r="S446" s="2">
        <f>_xlfn.XLOOKUP($B446,stock_analysis[Stock],stock_analysis[Market_Cap_Cr])</f>
        <v>112020.26536960001</v>
      </c>
      <c r="T446" s="2">
        <f>_xlfn.XLOOKUP($B446,stock_analysis[Stock],stock_analysis[Total_Debt_Cr])</f>
        <v>718.07001600000001</v>
      </c>
      <c r="U446" s="3">
        <f>Table2[[#This Row],[Market Value of Equity]]/(Table2[[#This Row],[Market Value of Equity]]+Table2[[#This Row],[Market Value of Debt]])</f>
        <v>0.99363064911732135</v>
      </c>
      <c r="V446" s="3">
        <f>Table2[[#This Row],[Market Value of Debt]]/(Table2[[#This Row],[Market Value of Equity]]+Table2[[#This Row],[Market Value of Debt]])</f>
        <v>6.3693508826787116E-3</v>
      </c>
      <c r="W446" s="32">
        <f>(Table2[[#This Row],[Cost of Equity (Daily Beta)]]*Table2[[#This Row],[Weight of Equity]])+(Table2[[#This Row],[Cost of Debt]]*Table2[[#This Row],[Weight of Debt]])</f>
        <v>0.12093233086414958</v>
      </c>
      <c r="X446" s="33">
        <f>(Table2[[#This Row],[Cost of Equity (Weekly Beta)]]*Table2[[#This Row],[Weight of Equity]])+(Table2[[#This Row],[Cost of Debt]]*Table2[[#This Row],[Weight of Debt]])</f>
        <v>0.12560553506522587</v>
      </c>
      <c r="Y446" s="34">
        <f>(Table2[[#This Row],[Cost of Equity (Monthly Beta)]]*Table2[[#This Row],[Weight of Equity]])+(Table2[[#This Row],[Cost of Debt]]*Table2[[#This Row],[Weight of Debt]])</f>
        <v>0.11892931862932236</v>
      </c>
      <c r="Z446" t="b">
        <f>IF(Table2[[#This Row],[Sector]]="Financial Services",TRUE,FALSE)</f>
        <v>0</v>
      </c>
      <c r="AA446" t="b">
        <f>IF(Table2[[#This Row],[Market Capitalisation In(Cr)]]&gt;25000,TRUE,FALSE)</f>
        <v>1</v>
      </c>
    </row>
    <row r="447" spans="2:27" ht="14" customHeight="1">
      <c r="B447" s="37" t="s">
        <v>402</v>
      </c>
      <c r="C447" s="38" t="str">
        <f>_xlfn.XLOOKUP(B447,stock_analysis[Stock],stock_analysis[Company_Name])</f>
        <v>Ather Energy Limited</v>
      </c>
      <c r="D447" s="37" t="str">
        <f>_xlfn.XLOOKUP(B447,stock_analysis[Stock],stock_analysis[Sector])</f>
        <v>Consumer Cyclical</v>
      </c>
      <c r="E447" s="37" t="str">
        <f>_xlfn.XLOOKUP($B447,stock_analysis[Stock],stock_analysis[Industry])</f>
        <v>Auto Manufacturers</v>
      </c>
      <c r="F447" s="2">
        <f>_xlfn.XLOOKUP($B447,stock_analysis[Stock],stock_analysis[Market_Cap_Cr])</f>
        <v>26111.598591999998</v>
      </c>
      <c r="G447" s="3">
        <f>Imputs!$C$2</f>
        <v>6.6699999999999995E-2</v>
      </c>
      <c r="H447" s="3">
        <f>Imputs!$C$3</f>
        <v>5.2299999999999999E-2</v>
      </c>
      <c r="I447" s="2">
        <f>_xlfn.XLOOKUP($B447,stock_analysis[Stock],stock_analysis[Beta_Daily])</f>
        <v>1.2419456222455525</v>
      </c>
      <c r="J447" s="2">
        <f>_xlfn.XLOOKUP($B447,stock_analysis[Stock],stock_analysis[Beta_Weekly])</f>
        <v>1.8612291421157563</v>
      </c>
      <c r="K447" s="2">
        <f>_xlfn.XLOOKUP($B447,stock_analysis[Stock],stock_analysis[Beta_Monthly])</f>
        <v>3.2237826153736848</v>
      </c>
      <c r="L447" s="3">
        <f>G447+H447*I447</f>
        <v>0.13165375604344237</v>
      </c>
      <c r="M447" s="3">
        <f>J447*H447+G447</f>
        <v>0.16404228413265404</v>
      </c>
      <c r="N447" s="3">
        <f>K447*H447+G447</f>
        <v>0.23530383078404371</v>
      </c>
      <c r="O447" s="2">
        <f>_xlfn.XLOOKUP($B447,stock_analysis[Stock],stock_analysis[Interest_Coverage_Ratio])</f>
        <v>-11.322093023255814</v>
      </c>
      <c r="P447" s="3" cm="1">
        <f t="array" ref="P44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447" s="3" t="str" cm="1">
        <f t="array" ref="Q44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447" s="3">
        <f>Table2[[#This Row],[Default Spread]]+Table2[[#This Row],[Risk Free Rate]]</f>
        <v>0.25669999999999998</v>
      </c>
      <c r="S447" s="2">
        <f>_xlfn.XLOOKUP($B447,stock_analysis[Stock],stock_analysis[Market_Cap_Cr])</f>
        <v>26111.598591999998</v>
      </c>
      <c r="T447" s="2">
        <f>_xlfn.XLOOKUP($B447,stock_analysis[Stock],stock_analysis[Total_Debt_Cr])</f>
        <v>430.30000639999997</v>
      </c>
      <c r="U447" s="3">
        <f>Table2[[#This Row],[Market Value of Equity]]/(Table2[[#This Row],[Market Value of Equity]]+Table2[[#This Row],[Market Value of Debt]])</f>
        <v>0.98378789652877585</v>
      </c>
      <c r="V447" s="3">
        <f>Table2[[#This Row],[Market Value of Debt]]/(Table2[[#This Row],[Market Value of Equity]]+Table2[[#This Row],[Market Value of Debt]])</f>
        <v>1.6212103471224149E-2</v>
      </c>
      <c r="W447" s="32">
        <f>(Table2[[#This Row],[Cost of Equity (Daily Beta)]]*Table2[[#This Row],[Weight of Equity]])+(Table2[[#This Row],[Cost of Debt]]*Table2[[#This Row],[Weight of Debt]])</f>
        <v>0.13368101868915402</v>
      </c>
      <c r="X447" s="33">
        <f>(Table2[[#This Row],[Cost of Equity (Weekly Beta)]]*Table2[[#This Row],[Weight of Equity]])+(Table2[[#This Row],[Cost of Debt]]*Table2[[#This Row],[Weight of Debt]])</f>
        <v>0.16554446060970274</v>
      </c>
      <c r="Y447" s="34">
        <f>(Table2[[#This Row],[Cost of Equity (Monthly Beta)]]*Table2[[#This Row],[Weight of Equity]])+(Table2[[#This Row],[Cost of Debt]]*Table2[[#This Row],[Weight of Debt]])</f>
        <v>0.23565070769326063</v>
      </c>
      <c r="Z447" t="b">
        <f>IF(Table2[[#This Row],[Sector]]="Financial Services",TRUE,FALSE)</f>
        <v>0</v>
      </c>
      <c r="AA447" t="b">
        <f>IF(Table2[[#This Row],[Market Capitalisation In(Cr)]]&gt;25000,TRUE,FALSE)</f>
        <v>1</v>
      </c>
    </row>
    <row r="448" spans="2:27" ht="14" customHeight="1">
      <c r="B448" s="37" t="s">
        <v>2540</v>
      </c>
      <c r="C448" s="38" t="str">
        <f>_xlfn.XLOOKUP(B448,stock_analysis[Stock],stock_analysis[Company_Name])</f>
        <v>Ola Electric Mobility Limited</v>
      </c>
      <c r="D448" s="37" t="str">
        <f>_xlfn.XLOOKUP(B448,stock_analysis[Stock],stock_analysis[Sector])</f>
        <v>Consumer Cyclical</v>
      </c>
      <c r="E448" s="37" t="str">
        <f>_xlfn.XLOOKUP($B448,stock_analysis[Stock],stock_analysis[Industry])</f>
        <v>Auto Manufacturers</v>
      </c>
      <c r="F448" s="2">
        <f>_xlfn.XLOOKUP($B448,stock_analysis[Stock],stock_analysis[Market_Cap_Cr])</f>
        <v>10192.7305216</v>
      </c>
      <c r="G448" s="3">
        <f>Imputs!$C$2</f>
        <v>6.6699999999999995E-2</v>
      </c>
      <c r="H448" s="3">
        <f>Imputs!$C$3</f>
        <v>5.2299999999999999E-2</v>
      </c>
      <c r="I448" s="2">
        <f>_xlfn.XLOOKUP($B448,stock_analysis[Stock],stock_analysis[Beta_Daily])</f>
        <v>1.1939178320643065</v>
      </c>
      <c r="J448" s="2">
        <f>_xlfn.XLOOKUP($B448,stock_analysis[Stock],stock_analysis[Beta_Weekly])</f>
        <v>1.515643913402182</v>
      </c>
      <c r="K448" s="2">
        <f>_xlfn.XLOOKUP($B448,stock_analysis[Stock],stock_analysis[Beta_Monthly])</f>
        <v>0.39206425230189951</v>
      </c>
      <c r="L448" s="3">
        <f>G448+H448*I448</f>
        <v>0.12914190261696323</v>
      </c>
      <c r="M448" s="3">
        <f>J448*H448+G448</f>
        <v>0.14596817667093409</v>
      </c>
      <c r="N448" s="3">
        <f>K448*H448+G448</f>
        <v>8.7204960395389344E-2</v>
      </c>
      <c r="O448" s="2">
        <f>_xlfn.XLOOKUP($B448,stock_analysis[Stock],stock_analysis[Interest_Coverage_Ratio])</f>
        <v>-5.2185792349726778</v>
      </c>
      <c r="P448" s="3" cm="1">
        <f t="array" ref="P44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448" s="3" t="str" cm="1">
        <f t="array" ref="Q44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448" s="3">
        <f>Table2[[#This Row],[Default Spread]]+Table2[[#This Row],[Risk Free Rate]]</f>
        <v>0.25669999999999998</v>
      </c>
      <c r="S448" s="2">
        <f>_xlfn.XLOOKUP($B448,stock_analysis[Stock],stock_analysis[Market_Cap_Cr])</f>
        <v>10192.7305216</v>
      </c>
      <c r="T448" s="2">
        <f>_xlfn.XLOOKUP($B448,stock_analysis[Stock],stock_analysis[Total_Debt_Cr])</f>
        <v>3121.0000384</v>
      </c>
      <c r="U448" s="3">
        <f>Table2[[#This Row],[Market Value of Equity]]/(Table2[[#This Row],[Market Value of Equity]]+Table2[[#This Row],[Market Value of Debt]])</f>
        <v>0.7655803514773849</v>
      </c>
      <c r="V448" s="3">
        <f>Table2[[#This Row],[Market Value of Debt]]/(Table2[[#This Row],[Market Value of Equity]]+Table2[[#This Row],[Market Value of Debt]])</f>
        <v>0.23441964852261513</v>
      </c>
      <c r="W448" s="32">
        <f>(Table2[[#This Row],[Cost of Equity (Daily Beta)]]*Table2[[#This Row],[Weight of Equity]])+(Table2[[#This Row],[Cost of Debt]]*Table2[[#This Row],[Weight of Debt]])</f>
        <v>0.15904402697170822</v>
      </c>
      <c r="X448" s="33">
        <f>(Table2[[#This Row],[Cost of Equity (Weekly Beta)]]*Table2[[#This Row],[Weight of Equity]])+(Table2[[#This Row],[Cost of Debt]]*Table2[[#This Row],[Weight of Debt]])</f>
        <v>0.17192589177600204</v>
      </c>
      <c r="Y448" s="34">
        <f>(Table2[[#This Row],[Cost of Equity (Monthly Beta)]]*Table2[[#This Row],[Weight of Equity]])+(Table2[[#This Row],[Cost of Debt]]*Table2[[#This Row],[Weight of Debt]])</f>
        <v>0.12693792800582893</v>
      </c>
      <c r="Z448" t="b">
        <f>IF(Table2[[#This Row],[Sector]]="Financial Services",TRUE,FALSE)</f>
        <v>0</v>
      </c>
      <c r="AA448" t="b">
        <f>IF(Table2[[#This Row],[Market Capitalisation In(Cr)]]&gt;25000,TRUE,FALSE)</f>
        <v>0</v>
      </c>
    </row>
    <row r="449" spans="2:27" ht="14" customHeight="1">
      <c r="B449" s="37" t="s">
        <v>1876</v>
      </c>
      <c r="C449" s="38" t="str">
        <f>_xlfn.XLOOKUP(B449,stock_analysis[Stock],stock_analysis[Company_Name])</f>
        <v>Kalyani Forge Limited</v>
      </c>
      <c r="D449" s="37" t="str">
        <f>_xlfn.XLOOKUP(B449,stock_analysis[Stock],stock_analysis[Sector])</f>
        <v>Consumer Cyclical</v>
      </c>
      <c r="E449" s="37" t="str">
        <f>_xlfn.XLOOKUP($B449,stock_analysis[Stock],stock_analysis[Industry])</f>
        <v>Auto Parts</v>
      </c>
      <c r="F449" s="2">
        <f>_xlfn.XLOOKUP($B449,stock_analysis[Stock],stock_analysis[Market_Cap_Cr])</f>
        <v>218.42552319999999</v>
      </c>
      <c r="G449" s="3">
        <f>Imputs!$C$2</f>
        <v>6.6699999999999995E-2</v>
      </c>
      <c r="H449" s="3">
        <f>Imputs!$C$3</f>
        <v>5.2299999999999999E-2</v>
      </c>
      <c r="I449" s="2">
        <f>_xlfn.XLOOKUP($B449,stock_analysis[Stock],stock_analysis[Beta_Daily])</f>
        <v>0.52268970925683123</v>
      </c>
      <c r="J449" s="2">
        <f>_xlfn.XLOOKUP($B449,stock_analysis[Stock],stock_analysis[Beta_Weekly])</f>
        <v>0.76898794325196551</v>
      </c>
      <c r="K449" s="2">
        <f>_xlfn.XLOOKUP($B449,stock_analysis[Stock],stock_analysis[Beta_Monthly])</f>
        <v>0.89812361870527213</v>
      </c>
      <c r="L449" s="3">
        <f>G449+H449*I449</f>
        <v>9.4036671794132276E-2</v>
      </c>
      <c r="M449" s="3">
        <f>J449*H449+G449</f>
        <v>0.10691806943207779</v>
      </c>
      <c r="N449" s="3">
        <f>K449*H449+G449</f>
        <v>0.11367186525828574</v>
      </c>
      <c r="O449" s="2">
        <f>_xlfn.XLOOKUP($B449,stock_analysis[Stock],stock_analysis[Interest_Coverage_Ratio])</f>
        <v>2.7368287134047775</v>
      </c>
      <c r="P449" s="3" cm="1">
        <f t="array" ref="P44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449" s="3" t="str" cm="1">
        <f t="array" ref="Q44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449" s="3">
        <f>Table2[[#This Row],[Default Spread]]+Table2[[#This Row],[Risk Free Rate]]</f>
        <v>9.4199999999999992E-2</v>
      </c>
      <c r="S449" s="2">
        <f>_xlfn.XLOOKUP($B449,stock_analysis[Stock],stock_analysis[Market_Cap_Cr])</f>
        <v>218.42552319999999</v>
      </c>
      <c r="T449" s="2">
        <f>_xlfn.XLOOKUP($B449,stock_analysis[Stock],stock_analysis[Total_Debt_Cr])</f>
        <v>90.799897599999994</v>
      </c>
      <c r="U449" s="3">
        <f>Table2[[#This Row],[Market Value of Equity]]/(Table2[[#This Row],[Market Value of Equity]]+Table2[[#This Row],[Market Value of Debt]])</f>
        <v>0.70636341163320038</v>
      </c>
      <c r="V449" s="3">
        <f>Table2[[#This Row],[Market Value of Debt]]/(Table2[[#This Row],[Market Value of Equity]]+Table2[[#This Row],[Market Value of Debt]])</f>
        <v>0.29363658836679962</v>
      </c>
      <c r="W449" s="32">
        <f>(Table2[[#This Row],[Cost of Equity (Daily Beta)]]*Table2[[#This Row],[Weight of Equity]])+(Table2[[#This Row],[Cost of Debt]]*Table2[[#This Row],[Weight of Debt]])</f>
        <v>9.4084630931287341E-2</v>
      </c>
      <c r="X449" s="33">
        <f>(Table2[[#This Row],[Cost of Equity (Weekly Beta)]]*Table2[[#This Row],[Weight of Equity]])+(Table2[[#This Row],[Cost of Debt]]*Table2[[#This Row],[Weight of Debt]])</f>
        <v>0.10318357891343038</v>
      </c>
      <c r="Y449" s="34">
        <f>(Table2[[#This Row],[Cost of Equity (Monthly Beta)]]*Table2[[#This Row],[Weight of Equity]])+(Table2[[#This Row],[Cost of Debt]]*Table2[[#This Row],[Weight of Debt]])</f>
        <v>0.1079542131747047</v>
      </c>
      <c r="Z449" t="b">
        <f>IF(Table2[[#This Row],[Sector]]="Financial Services",TRUE,FALSE)</f>
        <v>0</v>
      </c>
      <c r="AA449" t="b">
        <f>IF(Table2[[#This Row],[Market Capitalisation In(Cr)]]&gt;25000,TRUE,FALSE)</f>
        <v>0</v>
      </c>
    </row>
    <row r="450" spans="2:27" ht="14" customHeight="1">
      <c r="B450" s="37" t="s">
        <v>3404</v>
      </c>
      <c r="C450" s="38" t="str">
        <f>_xlfn.XLOOKUP(B450,stock_analysis[Stock],stock_analysis[Company_Name])</f>
        <v>Sundram Fasteners Limited</v>
      </c>
      <c r="D450" s="37" t="str">
        <f>_xlfn.XLOOKUP(B450,stock_analysis[Stock],stock_analysis[Sector])</f>
        <v>Consumer Cyclical</v>
      </c>
      <c r="E450" s="37" t="str">
        <f>_xlfn.XLOOKUP($B450,stock_analysis[Stock],stock_analysis[Industry])</f>
        <v>Auto Parts</v>
      </c>
      <c r="F450" s="2">
        <f>_xlfn.XLOOKUP($B450,stock_analysis[Stock],stock_analysis[Market_Cap_Cr])</f>
        <v>17688.6054912</v>
      </c>
      <c r="G450" s="3">
        <f>Imputs!$C$2</f>
        <v>6.6699999999999995E-2</v>
      </c>
      <c r="H450" s="3">
        <f>Imputs!$C$3</f>
        <v>5.2299999999999999E-2</v>
      </c>
      <c r="I450" s="2">
        <f>_xlfn.XLOOKUP($B450,stock_analysis[Stock],stock_analysis[Beta_Daily])</f>
        <v>0.56301701603577259</v>
      </c>
      <c r="J450" s="2">
        <f>_xlfn.XLOOKUP($B450,stock_analysis[Stock],stock_analysis[Beta_Weekly])</f>
        <v>0.72585141619779192</v>
      </c>
      <c r="K450" s="2">
        <f>_xlfn.XLOOKUP($B450,stock_analysis[Stock],stock_analysis[Beta_Monthly])</f>
        <v>0.76142844284295996</v>
      </c>
      <c r="L450" s="3">
        <f>G450+H450*I450</f>
        <v>9.61457899386709E-2</v>
      </c>
      <c r="M450" s="3">
        <f>J450*H450+G450</f>
        <v>0.1046620290671445</v>
      </c>
      <c r="N450" s="3">
        <f>K450*H450+G450</f>
        <v>0.1065227075606868</v>
      </c>
      <c r="O450" s="2">
        <f>_xlfn.XLOOKUP($B450,stock_analysis[Stock],stock_analysis[Interest_Coverage_Ratio])</f>
        <v>22.633888048411499</v>
      </c>
      <c r="P450" s="3" cm="1">
        <f t="array" ref="P45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50" s="3" t="str" cm="1">
        <f t="array" ref="Q45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50" s="3">
        <f>Table2[[#This Row],[Default Spread]]+Table2[[#This Row],[Risk Free Rate]]</f>
        <v>7.0699999999999999E-2</v>
      </c>
      <c r="S450" s="2">
        <f>_xlfn.XLOOKUP($B450,stock_analysis[Stock],stock_analysis[Market_Cap_Cr])</f>
        <v>17688.6054912</v>
      </c>
      <c r="T450" s="2">
        <f>_xlfn.XLOOKUP($B450,stock_analysis[Stock],stock_analysis[Total_Debt_Cr])</f>
        <v>741.18000640000002</v>
      </c>
      <c r="U450" s="3">
        <f>Table2[[#This Row],[Market Value of Equity]]/(Table2[[#This Row],[Market Value of Equity]]+Table2[[#This Row],[Market Value of Debt]])</f>
        <v>0.95978357933159231</v>
      </c>
      <c r="V450" s="3">
        <f>Table2[[#This Row],[Market Value of Debt]]/(Table2[[#This Row],[Market Value of Equity]]+Table2[[#This Row],[Market Value of Debt]])</f>
        <v>4.0216420668407638E-2</v>
      </c>
      <c r="W450" s="32">
        <f>(Table2[[#This Row],[Cost of Equity (Daily Beta)]]*Table2[[#This Row],[Weight of Equity]])+(Table2[[#This Row],[Cost of Debt]]*Table2[[#This Row],[Weight of Debt]])</f>
        <v>9.5122451346257381E-2</v>
      </c>
      <c r="X450" s="33">
        <f>(Table2[[#This Row],[Cost of Equity (Weekly Beta)]]*Table2[[#This Row],[Weight of Equity]])+(Table2[[#This Row],[Cost of Debt]]*Table2[[#This Row],[Weight of Debt]])</f>
        <v>0.10329619781942753</v>
      </c>
      <c r="Y450" s="34">
        <f>(Table2[[#This Row],[Cost of Equity (Monthly Beta)]]*Table2[[#This Row],[Weight of Equity]])+(Table2[[#This Row],[Cost of Debt]]*Table2[[#This Row],[Weight of Debt]])</f>
        <v>0.10508204648394487</v>
      </c>
      <c r="Z450" t="b">
        <f>IF(Table2[[#This Row],[Sector]]="Financial Services",TRUE,FALSE)</f>
        <v>0</v>
      </c>
      <c r="AA450" t="b">
        <f>IF(Table2[[#This Row],[Market Capitalisation In(Cr)]]&gt;25000,TRUE,FALSE)</f>
        <v>0</v>
      </c>
    </row>
    <row r="451" spans="2:27" ht="14" customHeight="1">
      <c r="B451" s="37" t="s">
        <v>2874</v>
      </c>
      <c r="C451" s="38" t="str">
        <f>_xlfn.XLOOKUP(B451,stock_analysis[Stock],stock_analysis[Company_Name])</f>
        <v>Rane Holdings Limited</v>
      </c>
      <c r="D451" s="37" t="str">
        <f>_xlfn.XLOOKUP(B451,stock_analysis[Stock],stock_analysis[Sector])</f>
        <v>Consumer Cyclical</v>
      </c>
      <c r="E451" s="37" t="str">
        <f>_xlfn.XLOOKUP($B451,stock_analysis[Stock],stock_analysis[Industry])</f>
        <v>Auto Parts</v>
      </c>
      <c r="F451" s="2">
        <f>_xlfn.XLOOKUP($B451,stock_analysis[Stock],stock_analysis[Market_Cap_Cr])</f>
        <v>1679.6414976000001</v>
      </c>
      <c r="G451" s="3">
        <f>Imputs!$C$2</f>
        <v>6.6699999999999995E-2</v>
      </c>
      <c r="H451" s="3">
        <f>Imputs!$C$3</f>
        <v>5.2299999999999999E-2</v>
      </c>
      <c r="I451" s="2">
        <f>_xlfn.XLOOKUP($B451,stock_analysis[Stock],stock_analysis[Beta_Daily])</f>
        <v>0.83835625903703626</v>
      </c>
      <c r="J451" s="2">
        <f>_xlfn.XLOOKUP($B451,stock_analysis[Stock],stock_analysis[Beta_Weekly])</f>
        <v>1.2301037806921635</v>
      </c>
      <c r="K451" s="2">
        <f>_xlfn.XLOOKUP($B451,stock_analysis[Stock],stock_analysis[Beta_Monthly])</f>
        <v>1.0363060632315366</v>
      </c>
      <c r="L451" s="3">
        <f>G451+H451*I451</f>
        <v>0.11054603234763699</v>
      </c>
      <c r="M451" s="3">
        <f>J451*H451+G451</f>
        <v>0.13103442773020013</v>
      </c>
      <c r="N451" s="3">
        <f>K451*H451+G451</f>
        <v>0.12089880710700936</v>
      </c>
      <c r="O451" s="2">
        <f>_xlfn.XLOOKUP($B451,stock_analysis[Stock],stock_analysis[Interest_Coverage_Ratio])</f>
        <v>4.8886917435533475</v>
      </c>
      <c r="P451" s="3" cm="1">
        <f t="array" ref="P45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451" s="3" t="str" cm="1">
        <f t="array" ref="Q45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451" s="3">
        <f>Table2[[#This Row],[Default Spread]]+Table2[[#This Row],[Risk Free Rate]]</f>
        <v>7.5600000000000001E-2</v>
      </c>
      <c r="S451" s="2">
        <f>_xlfn.XLOOKUP($B451,stock_analysis[Stock],stock_analysis[Market_Cap_Cr])</f>
        <v>1679.6414976000001</v>
      </c>
      <c r="T451" s="2">
        <f>_xlfn.XLOOKUP($B451,stock_analysis[Stock],stock_analysis[Total_Debt_Cr])</f>
        <v>1051.4899968</v>
      </c>
      <c r="U451" s="3">
        <f>Table2[[#This Row],[Market Value of Equity]]/(Table2[[#This Row],[Market Value of Equity]]+Table2[[#This Row],[Market Value of Debt]])</f>
        <v>0.61499839939746259</v>
      </c>
      <c r="V451" s="3">
        <f>Table2[[#This Row],[Market Value of Debt]]/(Table2[[#This Row],[Market Value of Equity]]+Table2[[#This Row],[Market Value of Debt]])</f>
        <v>0.38500160060253741</v>
      </c>
      <c r="W451" s="32">
        <f>(Table2[[#This Row],[Cost of Equity (Daily Beta)]]*Table2[[#This Row],[Weight of Equity]])+(Table2[[#This Row],[Cost of Debt]]*Table2[[#This Row],[Weight of Debt]])</f>
        <v>9.70917539590887E-2</v>
      </c>
      <c r="X451" s="33">
        <f>(Table2[[#This Row],[Cost of Equity (Weekly Beta)]]*Table2[[#This Row],[Weight of Equity]])+(Table2[[#This Row],[Cost of Debt]]*Table2[[#This Row],[Weight of Debt]])</f>
        <v>0.10969208432558739</v>
      </c>
      <c r="Y451" s="34">
        <f>(Table2[[#This Row],[Cost of Equity (Monthly Beta)]]*Table2[[#This Row],[Weight of Equity]])+(Table2[[#This Row],[Cost of Debt]]*Table2[[#This Row],[Weight of Debt]])</f>
        <v>0.10345869386542517</v>
      </c>
      <c r="Z451" t="b">
        <f>IF(Table2[[#This Row],[Sector]]="Financial Services",TRUE,FALSE)</f>
        <v>0</v>
      </c>
      <c r="AA451" t="b">
        <f>IF(Table2[[#This Row],[Market Capitalisation In(Cr)]]&gt;25000,TRUE,FALSE)</f>
        <v>0</v>
      </c>
    </row>
    <row r="452" spans="2:27" ht="14" customHeight="1">
      <c r="B452" s="37" t="s">
        <v>3722</v>
      </c>
      <c r="C452" s="38" t="str">
        <f>_xlfn.XLOOKUP(B452,stock_analysis[Stock],stock_analysis[Company_Name])</f>
        <v>Uravi Defence and Technology Limited</v>
      </c>
      <c r="D452" s="37" t="str">
        <f>_xlfn.XLOOKUP(B452,stock_analysis[Stock],stock_analysis[Sector])</f>
        <v>Consumer Cyclical</v>
      </c>
      <c r="E452" s="37" t="str">
        <f>_xlfn.XLOOKUP($B452,stock_analysis[Stock],stock_analysis[Industry])</f>
        <v>Auto Parts</v>
      </c>
      <c r="F452" s="2">
        <f>_xlfn.XLOOKUP($B452,stock_analysis[Stock],stock_analysis[Market_Cap_Cr])</f>
        <v>163.2480128</v>
      </c>
      <c r="G452" s="3">
        <f>Imputs!$C$2</f>
        <v>6.6699999999999995E-2</v>
      </c>
      <c r="H452" s="3">
        <f>Imputs!$C$3</f>
        <v>5.2299999999999999E-2</v>
      </c>
      <c r="I452" s="2">
        <f>_xlfn.XLOOKUP($B452,stock_analysis[Stock],stock_analysis[Beta_Daily])</f>
        <v>0.58156932732793554</v>
      </c>
      <c r="J452" s="2">
        <f>_xlfn.XLOOKUP($B452,stock_analysis[Stock],stock_analysis[Beta_Weekly])</f>
        <v>-0.18442415979518789</v>
      </c>
      <c r="K452" s="2">
        <f>_xlfn.XLOOKUP($B452,stock_analysis[Stock],stock_analysis[Beta_Monthly])</f>
        <v>0.21114728839974781</v>
      </c>
      <c r="L452" s="3">
        <f>G452+H452*I452</f>
        <v>9.7116075819251024E-2</v>
      </c>
      <c r="M452" s="3">
        <f>J452*H452+G452</f>
        <v>5.7054616442711668E-2</v>
      </c>
      <c r="N452" s="3">
        <f>K452*H452+G452</f>
        <v>7.7743003183306805E-2</v>
      </c>
      <c r="O452" s="2">
        <f>_xlfn.XLOOKUP($B452,stock_analysis[Stock],stock_analysis[Interest_Coverage_Ratio])</f>
        <v>2.4617599329948177</v>
      </c>
      <c r="P452" s="3" cm="1">
        <f t="array" ref="P45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452" s="3" t="str" cm="1">
        <f t="array" ref="Q45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452" s="3">
        <f>Table2[[#This Row],[Default Spread]]+Table2[[#This Row],[Risk Free Rate]]</f>
        <v>9.8799999999999999E-2</v>
      </c>
      <c r="S452" s="2">
        <f>_xlfn.XLOOKUP($B452,stock_analysis[Stock],stock_analysis[Market_Cap_Cr])</f>
        <v>163.2480128</v>
      </c>
      <c r="T452" s="2">
        <f>_xlfn.XLOOKUP($B452,stock_analysis[Stock],stock_analysis[Total_Debt_Cr])</f>
        <v>25.705400000000001</v>
      </c>
      <c r="U452" s="3">
        <f>Table2[[#This Row],[Market Value of Equity]]/(Table2[[#This Row],[Market Value of Equity]]+Table2[[#This Row],[Market Value of Debt]])</f>
        <v>0.863959059436475</v>
      </c>
      <c r="V452" s="3">
        <f>Table2[[#This Row],[Market Value of Debt]]/(Table2[[#This Row],[Market Value of Equity]]+Table2[[#This Row],[Market Value of Debt]])</f>
        <v>0.13604094056352498</v>
      </c>
      <c r="W452" s="32">
        <f>(Table2[[#This Row],[Cost of Equity (Daily Beta)]]*Table2[[#This Row],[Weight of Equity]])+(Table2[[#This Row],[Cost of Debt]]*Table2[[#This Row],[Weight of Debt]])</f>
        <v>9.7345158448637767E-2</v>
      </c>
      <c r="X452" s="33">
        <f>(Table2[[#This Row],[Cost of Equity (Weekly Beta)]]*Table2[[#This Row],[Weight of Equity]])+(Table2[[#This Row],[Cost of Debt]]*Table2[[#This Row],[Weight of Debt]])</f>
        <v>6.2733697686030279E-2</v>
      </c>
      <c r="Y452" s="34">
        <f>(Table2[[#This Row],[Cost of Equity (Monthly Beta)]]*Table2[[#This Row],[Weight of Equity]])+(Table2[[#This Row],[Cost of Debt]]*Table2[[#This Row],[Weight of Debt]])</f>
        <v>8.0607616835692897E-2</v>
      </c>
      <c r="Z452" t="b">
        <f>IF(Table2[[#This Row],[Sector]]="Financial Services",TRUE,FALSE)</f>
        <v>0</v>
      </c>
      <c r="AA452" t="b">
        <f>IF(Table2[[#This Row],[Market Capitalisation In(Cr)]]&gt;25000,TRUE,FALSE)</f>
        <v>0</v>
      </c>
    </row>
    <row r="453" spans="2:27" ht="14" customHeight="1">
      <c r="B453" s="37" t="s">
        <v>426</v>
      </c>
      <c r="C453" s="38" t="str">
        <f>_xlfn.XLOOKUP(B453,stock_analysis[Stock],stock_analysis[Company_Name])</f>
        <v>Automotive Axles Limited</v>
      </c>
      <c r="D453" s="37" t="str">
        <f>_xlfn.XLOOKUP(B453,stock_analysis[Stock],stock_analysis[Sector])</f>
        <v>Consumer Cyclical</v>
      </c>
      <c r="E453" s="37" t="str">
        <f>_xlfn.XLOOKUP($B453,stock_analysis[Stock],stock_analysis[Industry])</f>
        <v>Auto Parts</v>
      </c>
      <c r="F453" s="2">
        <f>_xlfn.XLOOKUP($B453,stock_analysis[Stock],stock_analysis[Market_Cap_Cr])</f>
        <v>3019.0036992</v>
      </c>
      <c r="G453" s="3">
        <f>Imputs!$C$2</f>
        <v>6.6699999999999995E-2</v>
      </c>
      <c r="H453" s="3">
        <f>Imputs!$C$3</f>
        <v>5.2299999999999999E-2</v>
      </c>
      <c r="I453" s="2">
        <f>_xlfn.XLOOKUP($B453,stock_analysis[Stock],stock_analysis[Beta_Daily])</f>
        <v>0.63071939662083432</v>
      </c>
      <c r="J453" s="2">
        <f>_xlfn.XLOOKUP($B453,stock_analysis[Stock],stock_analysis[Beta_Weekly])</f>
        <v>0.90172258190146681</v>
      </c>
      <c r="K453" s="2">
        <f>_xlfn.XLOOKUP($B453,stock_analysis[Stock],stock_analysis[Beta_Monthly])</f>
        <v>0.45955662136790648</v>
      </c>
      <c r="L453" s="3">
        <f>G453+H453*I453</f>
        <v>9.9686624443269631E-2</v>
      </c>
      <c r="M453" s="3">
        <f>J453*H453+G453</f>
        <v>0.11386009103344671</v>
      </c>
      <c r="N453" s="3">
        <f>K453*H453+G453</f>
        <v>9.0734811297541504E-2</v>
      </c>
      <c r="O453" s="2">
        <f>_xlfn.XLOOKUP($B453,stock_analysis[Stock],stock_analysis[Interest_Coverage_Ratio])</f>
        <v>82.443542150038667</v>
      </c>
      <c r="P453" s="3" cm="1">
        <f t="array" ref="P45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53" s="3" t="str" cm="1">
        <f t="array" ref="Q45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53" s="3">
        <f>Table2[[#This Row],[Default Spread]]+Table2[[#This Row],[Risk Free Rate]]</f>
        <v>7.0699999999999999E-2</v>
      </c>
      <c r="S453" s="2">
        <f>_xlfn.XLOOKUP($B453,stock_analysis[Stock],stock_analysis[Market_Cap_Cr])</f>
        <v>3019.0036992</v>
      </c>
      <c r="T453" s="2">
        <f>_xlfn.XLOOKUP($B453,stock_analysis[Stock],stock_analysis[Total_Debt_Cr])</f>
        <v>14.814</v>
      </c>
      <c r="U453" s="3">
        <f>Table2[[#This Row],[Market Value of Equity]]/(Table2[[#This Row],[Market Value of Equity]]+Table2[[#This Row],[Market Value of Debt]])</f>
        <v>0.99511704345191665</v>
      </c>
      <c r="V453" s="3">
        <f>Table2[[#This Row],[Market Value of Debt]]/(Table2[[#This Row],[Market Value of Equity]]+Table2[[#This Row],[Market Value of Debt]])</f>
        <v>4.8829565480834154E-3</v>
      </c>
      <c r="W453" s="32">
        <f>(Table2[[#This Row],[Cost of Equity (Daily Beta)]]*Table2[[#This Row],[Weight of Equity]])+(Table2[[#This Row],[Cost of Debt]]*Table2[[#This Row],[Weight of Debt]])</f>
        <v>9.9545084015637539E-2</v>
      </c>
      <c r="X453" s="33">
        <f>(Table2[[#This Row],[Cost of Equity (Weekly Beta)]]*Table2[[#This Row],[Weight of Equity]])+(Table2[[#This Row],[Cost of Debt]]*Table2[[#This Row],[Weight of Debt]])</f>
        <v>0.11364934218431907</v>
      </c>
      <c r="Y453" s="34">
        <f>(Table2[[#This Row],[Cost of Equity (Monthly Beta)]]*Table2[[#This Row],[Weight of Equity]])+(Table2[[#This Row],[Cost of Debt]]*Table2[[#This Row],[Weight of Debt]])</f>
        <v>9.0636982184526566E-2</v>
      </c>
      <c r="Z453" t="b">
        <f>IF(Table2[[#This Row],[Sector]]="Financial Services",TRUE,FALSE)</f>
        <v>0</v>
      </c>
      <c r="AA453" t="b">
        <f>IF(Table2[[#This Row],[Market Capitalisation In(Cr)]]&gt;25000,TRUE,FALSE)</f>
        <v>0</v>
      </c>
    </row>
    <row r="454" spans="2:27" ht="14" customHeight="1">
      <c r="B454" s="37" t="s">
        <v>3254</v>
      </c>
      <c r="C454" s="38" t="str">
        <f>_xlfn.XLOOKUP(B454,stock_analysis[Stock],stock_analysis[Company_Name])</f>
        <v>Sintercom India Limited</v>
      </c>
      <c r="D454" s="37" t="str">
        <f>_xlfn.XLOOKUP(B454,stock_analysis[Stock],stock_analysis[Sector])</f>
        <v>Consumer Cyclical</v>
      </c>
      <c r="E454" s="37" t="str">
        <f>_xlfn.XLOOKUP($B454,stock_analysis[Stock],stock_analysis[Industry])</f>
        <v>Auto Parts</v>
      </c>
      <c r="F454" s="2">
        <f>_xlfn.XLOOKUP($B454,stock_analysis[Stock],stock_analysis[Market_Cap_Cr])</f>
        <v>233.9865088</v>
      </c>
      <c r="G454" s="3">
        <f>Imputs!$C$2</f>
        <v>6.6699999999999995E-2</v>
      </c>
      <c r="H454" s="3">
        <f>Imputs!$C$3</f>
        <v>5.2299999999999999E-2</v>
      </c>
      <c r="I454" s="2">
        <f>_xlfn.XLOOKUP($B454,stock_analysis[Stock],stock_analysis[Beta_Daily])</f>
        <v>0.43502526959573151</v>
      </c>
      <c r="J454" s="2">
        <f>_xlfn.XLOOKUP($B454,stock_analysis[Stock],stock_analysis[Beta_Weekly])</f>
        <v>1.0020258083472302</v>
      </c>
      <c r="K454" s="2">
        <f>_xlfn.XLOOKUP($B454,stock_analysis[Stock],stock_analysis[Beta_Monthly])</f>
        <v>0.51757608446476178</v>
      </c>
      <c r="L454" s="3">
        <f>G454+H454*I454</f>
        <v>8.9451821599856748E-2</v>
      </c>
      <c r="M454" s="3">
        <f>J454*H454+G454</f>
        <v>0.11910594977656014</v>
      </c>
      <c r="N454" s="3">
        <f>K454*H454+G454</f>
        <v>9.3769229217507036E-2</v>
      </c>
      <c r="O454" s="2">
        <f>_xlfn.XLOOKUP($B454,stock_analysis[Stock],stock_analysis[Interest_Coverage_Ratio])</f>
        <v>1.3654831795731992</v>
      </c>
      <c r="P454" s="3" cm="1">
        <f t="array" ref="P45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454" s="3" t="str" cm="1">
        <f t="array" ref="Q45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454" s="3">
        <f>Table2[[#This Row],[Default Spread]]+Table2[[#This Row],[Risk Free Rate]]</f>
        <v>0.1552</v>
      </c>
      <c r="S454" s="2">
        <f>_xlfn.XLOOKUP($B454,stock_analysis[Stock],stock_analysis[Market_Cap_Cr])</f>
        <v>233.9865088</v>
      </c>
      <c r="T454" s="2">
        <f>_xlfn.XLOOKUP($B454,stock_analysis[Stock],stock_analysis[Total_Debt_Cr])</f>
        <v>47.8268992</v>
      </c>
      <c r="U454" s="3">
        <f>Table2[[#This Row],[Market Value of Equity]]/(Table2[[#This Row],[Market Value of Equity]]+Table2[[#This Row],[Market Value of Debt]])</f>
        <v>0.83028877320130923</v>
      </c>
      <c r="V454" s="3">
        <f>Table2[[#This Row],[Market Value of Debt]]/(Table2[[#This Row],[Market Value of Equity]]+Table2[[#This Row],[Market Value of Debt]])</f>
        <v>0.16971122679869086</v>
      </c>
      <c r="W454" s="32">
        <f>(Table2[[#This Row],[Cost of Equity (Daily Beta)]]*Table2[[#This Row],[Weight of Equity]])+(Table2[[#This Row],[Cost of Debt]]*Table2[[#This Row],[Weight of Debt]])</f>
        <v>0.10061002561592426</v>
      </c>
      <c r="X454" s="33">
        <f>(Table2[[#This Row],[Cost of Equity (Weekly Beta)]]*Table2[[#This Row],[Weight of Equity]])+(Table2[[#This Row],[Cost of Debt]]*Table2[[#This Row],[Weight of Debt]])</f>
        <v>0.12523151532011367</v>
      </c>
      <c r="Y454" s="34">
        <f>(Table2[[#This Row],[Cost of Equity (Monthly Beta)]]*Table2[[#This Row],[Weight of Equity]])+(Table2[[#This Row],[Cost of Debt]]*Table2[[#This Row],[Weight of Debt]])</f>
        <v>0.1041947206901931</v>
      </c>
      <c r="Z454" t="b">
        <f>IF(Table2[[#This Row],[Sector]]="Financial Services",TRUE,FALSE)</f>
        <v>0</v>
      </c>
      <c r="AA454" t="b">
        <f>IF(Table2[[#This Row],[Market Capitalisation In(Cr)]]&gt;25000,TRUE,FALSE)</f>
        <v>0</v>
      </c>
    </row>
    <row r="455" spans="2:27" ht="14" customHeight="1">
      <c r="B455" s="37" t="s">
        <v>3658</v>
      </c>
      <c r="C455" s="38" t="str">
        <f>_xlfn.XLOOKUP(B455,stock_analysis[Stock],stock_analysis[Company_Name])</f>
        <v>TVS Holdings Limited</v>
      </c>
      <c r="D455" s="37" t="str">
        <f>_xlfn.XLOOKUP(B455,stock_analysis[Stock],stock_analysis[Sector])</f>
        <v>Consumer Cyclical</v>
      </c>
      <c r="E455" s="37" t="str">
        <f>_xlfn.XLOOKUP($B455,stock_analysis[Stock],stock_analysis[Industry])</f>
        <v>Auto Parts</v>
      </c>
      <c r="F455" s="2">
        <f>_xlfn.XLOOKUP($B455,stock_analysis[Stock],stock_analysis[Market_Cap_Cr])</f>
        <v>28961.934540800001</v>
      </c>
      <c r="G455" s="3">
        <f>Imputs!$C$2</f>
        <v>6.6699999999999995E-2</v>
      </c>
      <c r="H455" s="3">
        <f>Imputs!$C$3</f>
        <v>5.2299999999999999E-2</v>
      </c>
      <c r="I455" s="2">
        <f>_xlfn.XLOOKUP($B455,stock_analysis[Stock],stock_analysis[Beta_Daily])</f>
        <v>1.2846426987339403</v>
      </c>
      <c r="J455" s="2">
        <f>_xlfn.XLOOKUP($B455,stock_analysis[Stock],stock_analysis[Beta_Weekly])</f>
        <v>1.1836957939068913</v>
      </c>
      <c r="K455" s="2">
        <f>_xlfn.XLOOKUP($B455,stock_analysis[Stock],stock_analysis[Beta_Monthly])</f>
        <v>0.81181176045941672</v>
      </c>
      <c r="L455" s="3">
        <f>G455+H455*I455</f>
        <v>0.13388681314378509</v>
      </c>
      <c r="M455" s="3">
        <f>J455*H455+G455</f>
        <v>0.12860729002133042</v>
      </c>
      <c r="N455" s="3">
        <f>K455*H455+G455</f>
        <v>0.10915775507202749</v>
      </c>
      <c r="O455" s="2">
        <f>_xlfn.XLOOKUP($B455,stock_analysis[Stock],stock_analysis[Interest_Coverage_Ratio])</f>
        <v>2.624599346295903</v>
      </c>
      <c r="P455" s="3" cm="1">
        <f t="array" ref="P45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455" s="3" t="str" cm="1">
        <f t="array" ref="Q45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455" s="3">
        <f>Table2[[#This Row],[Default Spread]]+Table2[[#This Row],[Risk Free Rate]]</f>
        <v>7.7799999999999994E-2</v>
      </c>
      <c r="S455" s="2">
        <f>_xlfn.XLOOKUP($B455,stock_analysis[Stock],stock_analysis[Market_Cap_Cr])</f>
        <v>28961.934540800001</v>
      </c>
      <c r="T455" s="2">
        <f>_xlfn.XLOOKUP($B455,stock_analysis[Stock],stock_analysis[Total_Debt_Cr])</f>
        <v>34480.229580799998</v>
      </c>
      <c r="U455" s="3">
        <f>Table2[[#This Row],[Market Value of Equity]]/(Table2[[#This Row],[Market Value of Equity]]+Table2[[#This Row],[Market Value of Debt]])</f>
        <v>0.45650924652079139</v>
      </c>
      <c r="V455" s="3">
        <f>Table2[[#This Row],[Market Value of Debt]]/(Table2[[#This Row],[Market Value of Equity]]+Table2[[#This Row],[Market Value of Debt]])</f>
        <v>0.54349075347920861</v>
      </c>
      <c r="W455" s="32">
        <f>(Table2[[#This Row],[Cost of Equity (Daily Beta)]]*Table2[[#This Row],[Weight of Equity]])+(Table2[[#This Row],[Cost of Debt]]*Table2[[#This Row],[Weight of Debt]])</f>
        <v>0.10340414880802173</v>
      </c>
      <c r="X455" s="33">
        <f>(Table2[[#This Row],[Cost of Equity (Weekly Beta)]]*Table2[[#This Row],[Weight of Equity]])+(Table2[[#This Row],[Cost of Debt]]*Table2[[#This Row],[Weight of Debt]])</f>
        <v>0.10099399768540088</v>
      </c>
      <c r="Y455" s="34">
        <f>(Table2[[#This Row],[Cost of Equity (Monthly Beta)]]*Table2[[#This Row],[Weight of Equity]])+(Table2[[#This Row],[Cost of Debt]]*Table2[[#This Row],[Weight of Debt]])</f>
        <v>9.2115105140514797E-2</v>
      </c>
      <c r="Z455" t="b">
        <f>IF(Table2[[#This Row],[Sector]]="Financial Services",TRUE,FALSE)</f>
        <v>0</v>
      </c>
      <c r="AA455" t="b">
        <f>IF(Table2[[#This Row],[Market Capitalisation In(Cr)]]&gt;25000,TRUE,FALSE)</f>
        <v>1</v>
      </c>
    </row>
    <row r="456" spans="2:27" ht="14" customHeight="1">
      <c r="B456" s="37" t="s">
        <v>350</v>
      </c>
      <c r="C456" s="38" t="str">
        <f>_xlfn.XLOOKUP(B456,stock_analysis[Stock],stock_analysis[Company_Name])</f>
        <v>Asahi India Glass Limited</v>
      </c>
      <c r="D456" s="37" t="str">
        <f>_xlfn.XLOOKUP(B456,stock_analysis[Stock],stock_analysis[Sector])</f>
        <v>Consumer Cyclical</v>
      </c>
      <c r="E456" s="37" t="str">
        <f>_xlfn.XLOOKUP($B456,stock_analysis[Stock],stock_analysis[Industry])</f>
        <v>Auto Parts</v>
      </c>
      <c r="F456" s="2">
        <f>_xlfn.XLOOKUP($B456,stock_analysis[Stock],stock_analysis[Market_Cap_Cr])</f>
        <v>21241.808486400001</v>
      </c>
      <c r="G456" s="3">
        <f>Imputs!$C$2</f>
        <v>6.6699999999999995E-2</v>
      </c>
      <c r="H456" s="3">
        <f>Imputs!$C$3</f>
        <v>5.2299999999999999E-2</v>
      </c>
      <c r="I456" s="2">
        <f>_xlfn.XLOOKUP($B456,stock_analysis[Stock],stock_analysis[Beta_Daily])</f>
        <v>0.77754260441023226</v>
      </c>
      <c r="J456" s="2">
        <f>_xlfn.XLOOKUP($B456,stock_analysis[Stock],stock_analysis[Beta_Weekly])</f>
        <v>0.93386985588667315</v>
      </c>
      <c r="K456" s="2">
        <f>_xlfn.XLOOKUP($B456,stock_analysis[Stock],stock_analysis[Beta_Monthly])</f>
        <v>0.5522274247993112</v>
      </c>
      <c r="L456" s="3">
        <f>G456+H456*I456</f>
        <v>0.10736547821065515</v>
      </c>
      <c r="M456" s="3">
        <f>J456*H456+G456</f>
        <v>0.11554139346287301</v>
      </c>
      <c r="N456" s="3">
        <f>K456*H456+G456</f>
        <v>9.5581494317003968E-2</v>
      </c>
      <c r="O456" s="2">
        <f>_xlfn.XLOOKUP($B456,stock_analysis[Stock],stock_analysis[Interest_Coverage_Ratio])</f>
        <v>5.3946691806650673</v>
      </c>
      <c r="P456" s="3" cm="1">
        <f t="array" ref="P45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456" s="3" t="str" cm="1">
        <f t="array" ref="Q45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456" s="3">
        <f>Table2[[#This Row],[Default Spread]]+Table2[[#This Row],[Risk Free Rate]]</f>
        <v>7.5600000000000001E-2</v>
      </c>
      <c r="S456" s="2">
        <f>_xlfn.XLOOKUP($B456,stock_analysis[Stock],stock_analysis[Market_Cap_Cr])</f>
        <v>21241.808486400001</v>
      </c>
      <c r="T456" s="2">
        <f>_xlfn.XLOOKUP($B456,stock_analysis[Stock],stock_analysis[Total_Debt_Cr])</f>
        <v>2856.32</v>
      </c>
      <c r="U456" s="3">
        <f>Table2[[#This Row],[Market Value of Equity]]/(Table2[[#This Row],[Market Value of Equity]]+Table2[[#This Row],[Market Value of Debt]])</f>
        <v>0.88147129344040176</v>
      </c>
      <c r="V456" s="3">
        <f>Table2[[#This Row],[Market Value of Debt]]/(Table2[[#This Row],[Market Value of Equity]]+Table2[[#This Row],[Market Value of Debt]])</f>
        <v>0.11852870655959821</v>
      </c>
      <c r="W456" s="32">
        <f>(Table2[[#This Row],[Cost of Equity (Daily Beta)]]*Table2[[#This Row],[Weight of Equity]])+(Table2[[#This Row],[Cost of Debt]]*Table2[[#This Row],[Weight of Debt]])</f>
        <v>0.10360035716509908</v>
      </c>
      <c r="X456" s="33">
        <f>(Table2[[#This Row],[Cost of Equity (Weekly Beta)]]*Table2[[#This Row],[Weight of Equity]])+(Table2[[#This Row],[Cost of Debt]]*Table2[[#This Row],[Weight of Debt]])</f>
        <v>0.11080719175753068</v>
      </c>
      <c r="Y456" s="34">
        <f>(Table2[[#This Row],[Cost of Equity (Monthly Beta)]]*Table2[[#This Row],[Weight of Equity]])+(Table2[[#This Row],[Cost of Debt]]*Table2[[#This Row],[Weight of Debt]])</f>
        <v>9.3213113640481515E-2</v>
      </c>
      <c r="Z456" t="b">
        <f>IF(Table2[[#This Row],[Sector]]="Financial Services",TRUE,FALSE)</f>
        <v>0</v>
      </c>
      <c r="AA456" t="b">
        <f>IF(Table2[[#This Row],[Market Capitalisation In(Cr)]]&gt;25000,TRUE,FALSE)</f>
        <v>0</v>
      </c>
    </row>
    <row r="457" spans="2:27" ht="14" customHeight="1">
      <c r="B457" s="37" t="s">
        <v>2334</v>
      </c>
      <c r="C457" s="38" t="str">
        <f>_xlfn.XLOOKUP(B457,stock_analysis[Stock],stock_analysis[Company_Name])</f>
        <v>MRF Limited</v>
      </c>
      <c r="D457" s="37" t="str">
        <f>_xlfn.XLOOKUP(B457,stock_analysis[Stock],stock_analysis[Sector])</f>
        <v>Consumer Cyclical</v>
      </c>
      <c r="E457" s="37" t="str">
        <f>_xlfn.XLOOKUP($B457,stock_analysis[Stock],stock_analysis[Industry])</f>
        <v>Auto Parts</v>
      </c>
      <c r="F457" s="2">
        <f>_xlfn.XLOOKUP($B457,stock_analysis[Stock],stock_analysis[Market_Cap_Cr])</f>
        <v>58941.282713599998</v>
      </c>
      <c r="G457" s="3">
        <f>Imputs!$C$2</f>
        <v>6.6699999999999995E-2</v>
      </c>
      <c r="H457" s="3">
        <f>Imputs!$C$3</f>
        <v>5.2299999999999999E-2</v>
      </c>
      <c r="I457" s="2">
        <f>_xlfn.XLOOKUP($B457,stock_analysis[Stock],stock_analysis[Beta_Daily])</f>
        <v>0.77393051115500489</v>
      </c>
      <c r="J457" s="2">
        <f>_xlfn.XLOOKUP($B457,stock_analysis[Stock],stock_analysis[Beta_Weekly])</f>
        <v>1.1164620598162112</v>
      </c>
      <c r="K457" s="2">
        <f>_xlfn.XLOOKUP($B457,stock_analysis[Stock],stock_analysis[Beta_Monthly])</f>
        <v>1.086480436561521</v>
      </c>
      <c r="L457" s="3">
        <f>G457+H457*I457</f>
        <v>0.10717656573340675</v>
      </c>
      <c r="M457" s="3">
        <f>J457*H457+G457</f>
        <v>0.12509096572838785</v>
      </c>
      <c r="N457" s="3">
        <f>K457*H457+G457</f>
        <v>0.12352292683216755</v>
      </c>
      <c r="O457" s="2">
        <f>_xlfn.XLOOKUP($B457,stock_analysis[Stock],stock_analysis[Interest_Coverage_Ratio])</f>
        <v>8.0061894129949405</v>
      </c>
      <c r="P457" s="3" cm="1">
        <f t="array" ref="P45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457" s="3" t="str" cm="1">
        <f t="array" ref="Q45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457" s="3">
        <f>Table2[[#This Row],[Default Spread]]+Table2[[#This Row],[Risk Free Rate]]</f>
        <v>7.22E-2</v>
      </c>
      <c r="S457" s="2">
        <f>_xlfn.XLOOKUP($B457,stock_analysis[Stock],stock_analysis[Market_Cap_Cr])</f>
        <v>58941.282713599998</v>
      </c>
      <c r="T457" s="2">
        <f>_xlfn.XLOOKUP($B457,stock_analysis[Stock],stock_analysis[Total_Debt_Cr])</f>
        <v>3631.2199168000002</v>
      </c>
      <c r="U457" s="3">
        <f>Table2[[#This Row],[Market Value of Equity]]/(Table2[[#This Row],[Market Value of Equity]]+Table2[[#This Row],[Market Value of Debt]])</f>
        <v>0.94196780112426215</v>
      </c>
      <c r="V457" s="3">
        <f>Table2[[#This Row],[Market Value of Debt]]/(Table2[[#This Row],[Market Value of Equity]]+Table2[[#This Row],[Market Value of Debt]])</f>
        <v>5.8032198875737816E-2</v>
      </c>
      <c r="W457" s="32">
        <f>(Table2[[#This Row],[Cost of Equity (Daily Beta)]]*Table2[[#This Row],[Weight of Equity]])+(Table2[[#This Row],[Cost of Debt]]*Table2[[#This Row],[Weight of Debt]])</f>
        <v>0.10514679871477538</v>
      </c>
      <c r="X457" s="33">
        <f>(Table2[[#This Row],[Cost of Equity (Weekly Beta)]]*Table2[[#This Row],[Weight of Equity]])+(Table2[[#This Row],[Cost of Debt]]*Table2[[#This Row],[Weight of Debt]])</f>
        <v>0.12202158668650821</v>
      </c>
      <c r="Y457" s="34">
        <f>(Table2[[#This Row],[Cost of Equity (Monthly Beta)]]*Table2[[#This Row],[Weight of Equity]])+(Table2[[#This Row],[Cost of Debt]]*Table2[[#This Row],[Weight of Debt]])</f>
        <v>0.12054454453535826</v>
      </c>
      <c r="Z457" t="b">
        <f>IF(Table2[[#This Row],[Sector]]="Financial Services",TRUE,FALSE)</f>
        <v>0</v>
      </c>
      <c r="AA457" t="b">
        <f>IF(Table2[[#This Row],[Market Capitalisation In(Cr)]]&gt;25000,TRUE,FALSE)</f>
        <v>1</v>
      </c>
    </row>
    <row r="458" spans="2:27" ht="14" customHeight="1">
      <c r="B458" s="37" t="s">
        <v>3420</v>
      </c>
      <c r="C458" s="38" t="str">
        <f>_xlfn.XLOOKUP(B458,stock_analysis[Stock],stock_analysis[Company_Name])</f>
        <v>Suprajit Engineering Limited</v>
      </c>
      <c r="D458" s="37" t="str">
        <f>_xlfn.XLOOKUP(B458,stock_analysis[Stock],stock_analysis[Sector])</f>
        <v>Consumer Cyclical</v>
      </c>
      <c r="E458" s="37" t="str">
        <f>_xlfn.XLOOKUP($B458,stock_analysis[Stock],stock_analysis[Industry])</f>
        <v>Auto Parts</v>
      </c>
      <c r="F458" s="2">
        <f>_xlfn.XLOOKUP($B458,stock_analysis[Stock],stock_analysis[Market_Cap_Cr])</f>
        <v>5799.5960320000004</v>
      </c>
      <c r="G458" s="3">
        <f>Imputs!$C$2</f>
        <v>6.6699999999999995E-2</v>
      </c>
      <c r="H458" s="3">
        <f>Imputs!$C$3</f>
        <v>5.2299999999999999E-2</v>
      </c>
      <c r="I458" s="2">
        <f>_xlfn.XLOOKUP($B458,stock_analysis[Stock],stock_analysis[Beta_Daily])</f>
        <v>0.83974097276110182</v>
      </c>
      <c r="J458" s="2">
        <f>_xlfn.XLOOKUP($B458,stock_analysis[Stock],stock_analysis[Beta_Weekly])</f>
        <v>1.2094070612357477</v>
      </c>
      <c r="K458" s="2">
        <f>_xlfn.XLOOKUP($B458,stock_analysis[Stock],stock_analysis[Beta_Monthly])</f>
        <v>0.47090885956320672</v>
      </c>
      <c r="L458" s="3">
        <f>G458+H458*I458</f>
        <v>0.11061845287540562</v>
      </c>
      <c r="M458" s="3">
        <f>J458*H458+G458</f>
        <v>0.12995198930262961</v>
      </c>
      <c r="N458" s="3">
        <f>K458*H458+G458</f>
        <v>9.13285333551557E-2</v>
      </c>
      <c r="O458" s="2">
        <f>_xlfn.XLOOKUP($B458,stock_analysis[Stock],stock_analysis[Interest_Coverage_Ratio])</f>
        <v>4.2911816696127802</v>
      </c>
      <c r="P458" s="3" cm="1">
        <f t="array" ref="P45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458" s="3" t="str" cm="1">
        <f t="array" ref="Q45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458" s="3">
        <f>Table2[[#This Row],[Default Spread]]+Table2[[#This Row],[Risk Free Rate]]</f>
        <v>7.7799999999999994E-2</v>
      </c>
      <c r="S458" s="2">
        <f>_xlfn.XLOOKUP($B458,stock_analysis[Stock],stock_analysis[Market_Cap_Cr])</f>
        <v>5799.5960320000004</v>
      </c>
      <c r="T458" s="2">
        <f>_xlfn.XLOOKUP($B458,stock_analysis[Stock],stock_analysis[Total_Debt_Cr])</f>
        <v>926.98900479999998</v>
      </c>
      <c r="U458" s="3">
        <f>Table2[[#This Row],[Market Value of Equity]]/(Table2[[#This Row],[Market Value of Equity]]+Table2[[#This Row],[Market Value of Debt]])</f>
        <v>0.86219024962464597</v>
      </c>
      <c r="V458" s="3">
        <f>Table2[[#This Row],[Market Value of Debt]]/(Table2[[#This Row],[Market Value of Equity]]+Table2[[#This Row],[Market Value of Debt]])</f>
        <v>0.13780975037535409</v>
      </c>
      <c r="W458" s="32">
        <f>(Table2[[#This Row],[Cost of Equity (Daily Beta)]]*Table2[[#This Row],[Weight of Equity]])+(Table2[[#This Row],[Cost of Debt]]*Table2[[#This Row],[Weight of Debt]])</f>
        <v>0.10609575007694065</v>
      </c>
      <c r="X458" s="33">
        <f>(Table2[[#This Row],[Cost of Equity (Weekly Beta)]]*Table2[[#This Row],[Weight of Equity]])+(Table2[[#This Row],[Cost of Debt]]*Table2[[#This Row],[Weight of Debt]])</f>
        <v>0.12276493667525609</v>
      </c>
      <c r="Y458" s="34">
        <f>(Table2[[#This Row],[Cost of Equity (Monthly Beta)]]*Table2[[#This Row],[Weight of Equity]])+(Table2[[#This Row],[Cost of Debt]]*Table2[[#This Row],[Weight of Debt]])</f>
        <v>8.9464169550537043E-2</v>
      </c>
      <c r="Z458" t="b">
        <f>IF(Table2[[#This Row],[Sector]]="Financial Services",TRUE,FALSE)</f>
        <v>0</v>
      </c>
      <c r="AA458" t="b">
        <f>IF(Table2[[#This Row],[Market Capitalisation In(Cr)]]&gt;25000,TRUE,FALSE)</f>
        <v>0</v>
      </c>
    </row>
    <row r="459" spans="2:27" ht="14" customHeight="1">
      <c r="B459" s="37" t="s">
        <v>824</v>
      </c>
      <c r="C459" s="38" t="str">
        <f>_xlfn.XLOOKUP(B459,stock_analysis[Stock],stock_analysis[Company_Name])</f>
        <v>Craftsman Automation Limited</v>
      </c>
      <c r="D459" s="37" t="str">
        <f>_xlfn.XLOOKUP(B459,stock_analysis[Stock],stock_analysis[Sector])</f>
        <v>Consumer Cyclical</v>
      </c>
      <c r="E459" s="37" t="str">
        <f>_xlfn.XLOOKUP($B459,stock_analysis[Stock],stock_analysis[Industry])</f>
        <v>Auto Parts</v>
      </c>
      <c r="F459" s="2">
        <f>_xlfn.XLOOKUP($B459,stock_analysis[Stock],stock_analysis[Market_Cap_Cr])</f>
        <v>17854.711398399999</v>
      </c>
      <c r="G459" s="3">
        <f>Imputs!$C$2</f>
        <v>6.6699999999999995E-2</v>
      </c>
      <c r="H459" s="3">
        <f>Imputs!$C$3</f>
        <v>5.2299999999999999E-2</v>
      </c>
      <c r="I459" s="2">
        <f>_xlfn.XLOOKUP($B459,stock_analysis[Stock],stock_analysis[Beta_Daily])</f>
        <v>0.79506186021571668</v>
      </c>
      <c r="J459" s="2">
        <f>_xlfn.XLOOKUP($B459,stock_analysis[Stock],stock_analysis[Beta_Weekly])</f>
        <v>1.0578655126280183</v>
      </c>
      <c r="K459" s="2">
        <f>_xlfn.XLOOKUP($B459,stock_analysis[Stock],stock_analysis[Beta_Monthly])</f>
        <v>1.0579454076591479</v>
      </c>
      <c r="L459" s="3">
        <f>G459+H459*I459</f>
        <v>0.10828173528928198</v>
      </c>
      <c r="M459" s="3">
        <f>J459*H459+G459</f>
        <v>0.12202636631044536</v>
      </c>
      <c r="N459" s="3">
        <f>K459*H459+G459</f>
        <v>0.12203054482057343</v>
      </c>
      <c r="O459" s="2">
        <f>_xlfn.XLOOKUP($B459,stock_analysis[Stock],stock_analysis[Interest_Coverage_Ratio])</f>
        <v>2.3079012465441142</v>
      </c>
      <c r="P459" s="3" cm="1">
        <f t="array" ref="P45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459" s="3" t="str" cm="1">
        <f t="array" ref="Q45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459" s="3">
        <f>Table2[[#This Row],[Default Spread]]+Table2[[#This Row],[Risk Free Rate]]</f>
        <v>9.8799999999999999E-2</v>
      </c>
      <c r="S459" s="2">
        <f>_xlfn.XLOOKUP($B459,stock_analysis[Stock],stock_analysis[Market_Cap_Cr])</f>
        <v>17854.711398399999</v>
      </c>
      <c r="T459" s="2">
        <f>_xlfn.XLOOKUP($B459,stock_analysis[Stock],stock_analysis[Total_Debt_Cr])</f>
        <v>3310.8199423999999</v>
      </c>
      <c r="U459" s="3">
        <f>Table2[[#This Row],[Market Value of Equity]]/(Table2[[#This Row],[Market Value of Equity]]+Table2[[#This Row],[Market Value of Debt]])</f>
        <v>0.84357491956661357</v>
      </c>
      <c r="V459" s="3">
        <f>Table2[[#This Row],[Market Value of Debt]]/(Table2[[#This Row],[Market Value of Equity]]+Table2[[#This Row],[Market Value of Debt]])</f>
        <v>0.15642508043338638</v>
      </c>
      <c r="W459" s="32">
        <f>(Table2[[#This Row],[Cost of Equity (Daily Beta)]]*Table2[[#This Row],[Weight of Equity]])+(Table2[[#This Row],[Cost of Debt]]*Table2[[#This Row],[Weight of Debt]])</f>
        <v>0.10679855408400796</v>
      </c>
      <c r="X459" s="33">
        <f>(Table2[[#This Row],[Cost of Equity (Weekly Beta)]]*Table2[[#This Row],[Weight of Equity]])+(Table2[[#This Row],[Cost of Debt]]*Table2[[#This Row],[Weight of Debt]])</f>
        <v>0.11839318009215864</v>
      </c>
      <c r="Y459" s="34">
        <f>(Table2[[#This Row],[Cost of Equity (Monthly Beta)]]*Table2[[#This Row],[Weight of Equity]])+(Table2[[#This Row],[Cost of Debt]]*Table2[[#This Row],[Weight of Debt]])</f>
        <v>0.11839670497850384</v>
      </c>
      <c r="Z459" t="b">
        <f>IF(Table2[[#This Row],[Sector]]="Financial Services",TRUE,FALSE)</f>
        <v>0</v>
      </c>
      <c r="AA459" t="b">
        <f>IF(Table2[[#This Row],[Market Capitalisation In(Cr)]]&gt;25000,TRUE,FALSE)</f>
        <v>0</v>
      </c>
    </row>
    <row r="460" spans="2:27" ht="14" customHeight="1">
      <c r="B460" s="37" t="s">
        <v>1769</v>
      </c>
      <c r="C460" s="38" t="str">
        <f>_xlfn.XLOOKUP(B460,stock_analysis[Stock],stock_analysis[Company_Name])</f>
        <v>Jay Bharat Maruti Limited</v>
      </c>
      <c r="D460" s="37" t="str">
        <f>_xlfn.XLOOKUP(B460,stock_analysis[Stock],stock_analysis[Sector])</f>
        <v>Consumer Cyclical</v>
      </c>
      <c r="E460" s="37" t="str">
        <f>_xlfn.XLOOKUP($B460,stock_analysis[Stock],stock_analysis[Industry])</f>
        <v>Auto Parts</v>
      </c>
      <c r="F460" s="2">
        <f>_xlfn.XLOOKUP($B460,stock_analysis[Stock],stock_analysis[Market_Cap_Cr])</f>
        <v>1032.8132608000001</v>
      </c>
      <c r="G460" s="3">
        <f>Imputs!$C$2</f>
        <v>6.6699999999999995E-2</v>
      </c>
      <c r="H460" s="3">
        <f>Imputs!$C$3</f>
        <v>5.2299999999999999E-2</v>
      </c>
      <c r="I460" s="2">
        <f>_xlfn.XLOOKUP($B460,stock_analysis[Stock],stock_analysis[Beta_Daily])</f>
        <v>0.87617669341228088</v>
      </c>
      <c r="J460" s="2">
        <f>_xlfn.XLOOKUP($B460,stock_analysis[Stock],stock_analysis[Beta_Weekly])</f>
        <v>0.99863060889374977</v>
      </c>
      <c r="K460" s="2">
        <f>_xlfn.XLOOKUP($B460,stock_analysis[Stock],stock_analysis[Beta_Monthly])</f>
        <v>1.1194356220328625</v>
      </c>
      <c r="L460" s="3">
        <f>G460+H460*I460</f>
        <v>0.11252404106546229</v>
      </c>
      <c r="M460" s="3">
        <f>J460*H460+G460</f>
        <v>0.11892838084514311</v>
      </c>
      <c r="N460" s="3">
        <f>K460*H460+G460</f>
        <v>0.1252464830323187</v>
      </c>
      <c r="O460" s="2">
        <f>_xlfn.XLOOKUP($B460,stock_analysis[Stock],stock_analysis[Interest_Coverage_Ratio])</f>
        <v>2.3684628923519782</v>
      </c>
      <c r="P460" s="3" cm="1">
        <f t="array" ref="P46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460" s="3" t="str" cm="1">
        <f t="array" ref="Q46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460" s="3">
        <f>Table2[[#This Row],[Default Spread]]+Table2[[#This Row],[Risk Free Rate]]</f>
        <v>9.8799999999999999E-2</v>
      </c>
      <c r="S460" s="2">
        <f>_xlfn.XLOOKUP($B460,stock_analysis[Stock],stock_analysis[Market_Cap_Cr])</f>
        <v>1032.8132608000001</v>
      </c>
      <c r="T460" s="2">
        <f>_xlfn.XLOOKUP($B460,stock_analysis[Stock],stock_analysis[Total_Debt_Cr])</f>
        <v>615.97731839999994</v>
      </c>
      <c r="U460" s="3">
        <f>Table2[[#This Row],[Market Value of Equity]]/(Table2[[#This Row],[Market Value of Equity]]+Table2[[#This Row],[Market Value of Debt]])</f>
        <v>0.62640657572238512</v>
      </c>
      <c r="V460" s="3">
        <f>Table2[[#This Row],[Market Value of Debt]]/(Table2[[#This Row],[Market Value of Equity]]+Table2[[#This Row],[Market Value of Debt]])</f>
        <v>0.37359342427761483</v>
      </c>
      <c r="W460" s="32">
        <f>(Table2[[#This Row],[Cost of Equity (Daily Beta)]]*Table2[[#This Row],[Weight of Equity]])+(Table2[[#This Row],[Cost of Debt]]*Table2[[#This Row],[Weight of Debt]])</f>
        <v>0.10739682956888962</v>
      </c>
      <c r="X460" s="33">
        <f>(Table2[[#This Row],[Cost of Equity (Weekly Beta)]]*Table2[[#This Row],[Weight of Equity]])+(Table2[[#This Row],[Cost of Debt]]*Table2[[#This Row],[Weight of Debt]])</f>
        <v>0.11140855012004214</v>
      </c>
      <c r="Y460" s="34">
        <f>(Table2[[#This Row],[Cost of Equity (Monthly Beta)]]*Table2[[#This Row],[Weight of Equity]])+(Table2[[#This Row],[Cost of Debt]]*Table2[[#This Row],[Weight of Debt]])</f>
        <v>0.1153662508761749</v>
      </c>
      <c r="Z460" t="b">
        <f>IF(Table2[[#This Row],[Sector]]="Financial Services",TRUE,FALSE)</f>
        <v>0</v>
      </c>
      <c r="AA460" t="b">
        <f>IF(Table2[[#This Row],[Market Capitalisation In(Cr)]]&gt;25000,TRUE,FALSE)</f>
        <v>0</v>
      </c>
    </row>
    <row r="461" spans="2:27" ht="14" customHeight="1">
      <c r="B461" s="37" t="s">
        <v>312</v>
      </c>
      <c r="C461" s="38" t="str">
        <f>_xlfn.XLOOKUP(B461,stock_analysis[Stock],stock_analysis[Company_Name])</f>
        <v>Apollo Tyres Limited</v>
      </c>
      <c r="D461" s="37" t="str">
        <f>_xlfn.XLOOKUP(B461,stock_analysis[Stock],stock_analysis[Sector])</f>
        <v>Consumer Cyclical</v>
      </c>
      <c r="E461" s="37" t="str">
        <f>_xlfn.XLOOKUP($B461,stock_analysis[Stock],stock_analysis[Industry])</f>
        <v>Auto Parts</v>
      </c>
      <c r="F461" s="2">
        <f>_xlfn.XLOOKUP($B461,stock_analysis[Stock],stock_analysis[Market_Cap_Cr])</f>
        <v>27657.161932800002</v>
      </c>
      <c r="G461" s="3">
        <f>Imputs!$C$2</f>
        <v>6.6699999999999995E-2</v>
      </c>
      <c r="H461" s="3">
        <f>Imputs!$C$3</f>
        <v>5.2299999999999999E-2</v>
      </c>
      <c r="I461" s="2">
        <f>_xlfn.XLOOKUP($B461,stock_analysis[Stock],stock_analysis[Beta_Daily])</f>
        <v>0.89224282568401159</v>
      </c>
      <c r="J461" s="2">
        <f>_xlfn.XLOOKUP($B461,stock_analysis[Stock],stock_analysis[Beta_Weekly])</f>
        <v>1.3535850089867305</v>
      </c>
      <c r="K461" s="2">
        <f>_xlfn.XLOOKUP($B461,stock_analysis[Stock],stock_analysis[Beta_Monthly])</f>
        <v>1.2488176313202159</v>
      </c>
      <c r="L461" s="3">
        <f>G461+H461*I461</f>
        <v>0.11336429978327381</v>
      </c>
      <c r="M461" s="3">
        <f>J461*H461+G461</f>
        <v>0.13749249597000601</v>
      </c>
      <c r="N461" s="3">
        <f>K461*H461+G461</f>
        <v>0.13201316211804728</v>
      </c>
      <c r="O461" s="2">
        <f>_xlfn.XLOOKUP($B461,stock_analysis[Stock],stock_analysis[Interest_Coverage_Ratio])</f>
        <v>4.5705691147002057</v>
      </c>
      <c r="P461" s="3" cm="1">
        <f t="array" ref="P46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461" s="3" t="str" cm="1">
        <f t="array" ref="Q46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461" s="3">
        <f>Table2[[#This Row],[Default Spread]]+Table2[[#This Row],[Risk Free Rate]]</f>
        <v>7.4499999999999997E-2</v>
      </c>
      <c r="S461" s="2">
        <f>_xlfn.XLOOKUP($B461,stock_analysis[Stock],stock_analysis[Market_Cap_Cr])</f>
        <v>27657.161932800002</v>
      </c>
      <c r="T461" s="2">
        <f>_xlfn.XLOOKUP($B461,stock_analysis[Stock],stock_analysis[Total_Debt_Cr])</f>
        <v>4518.4098303999999</v>
      </c>
      <c r="U461" s="3">
        <f>Table2[[#This Row],[Market Value of Equity]]/(Table2[[#This Row],[Market Value of Equity]]+Table2[[#This Row],[Market Value of Debt]])</f>
        <v>0.85957017753549858</v>
      </c>
      <c r="V461" s="3">
        <f>Table2[[#This Row],[Market Value of Debt]]/(Table2[[#This Row],[Market Value of Equity]]+Table2[[#This Row],[Market Value of Debt]])</f>
        <v>0.14042982246450139</v>
      </c>
      <c r="W461" s="32">
        <f>(Table2[[#This Row],[Cost of Equity (Daily Beta)]]*Table2[[#This Row],[Weight of Equity]])+(Table2[[#This Row],[Cost of Debt]]*Table2[[#This Row],[Weight of Debt]])</f>
        <v>0.1079065930645015</v>
      </c>
      <c r="X461" s="33">
        <f>(Table2[[#This Row],[Cost of Equity (Weekly Beta)]]*Table2[[#This Row],[Weight of Equity]])+(Table2[[#This Row],[Cost of Debt]]*Table2[[#This Row],[Weight of Debt]])</f>
        <v>0.12864647094434226</v>
      </c>
      <c r="Y461" s="34">
        <f>(Table2[[#This Row],[Cost of Equity (Monthly Beta)]]*Table2[[#This Row],[Weight of Equity]])+(Table2[[#This Row],[Cost of Debt]]*Table2[[#This Row],[Weight of Debt]])</f>
        <v>0.12393659897243781</v>
      </c>
      <c r="Z461" t="b">
        <f>IF(Table2[[#This Row],[Sector]]="Financial Services",TRUE,FALSE)</f>
        <v>0</v>
      </c>
      <c r="AA461" t="b">
        <f>IF(Table2[[#This Row],[Market Capitalisation In(Cr)]]&gt;25000,TRUE,FALSE)</f>
        <v>1</v>
      </c>
    </row>
    <row r="462" spans="2:27" ht="14" customHeight="1">
      <c r="B462" s="37" t="s">
        <v>2252</v>
      </c>
      <c r="C462" s="38" t="str">
        <f>_xlfn.XLOOKUP(B462,stock_analysis[Stock],stock_analysis[Company_Name])</f>
        <v>Menon Bearings Limited</v>
      </c>
      <c r="D462" s="37" t="str">
        <f>_xlfn.XLOOKUP(B462,stock_analysis[Stock],stock_analysis[Sector])</f>
        <v>Consumer Cyclical</v>
      </c>
      <c r="E462" s="37" t="str">
        <f>_xlfn.XLOOKUP($B462,stock_analysis[Stock],stock_analysis[Industry])</f>
        <v>Auto Parts</v>
      </c>
      <c r="F462" s="2">
        <f>_xlfn.XLOOKUP($B462,stock_analysis[Stock],stock_analysis[Market_Cap_Cr])</f>
        <v>636.61440000000005</v>
      </c>
      <c r="G462" s="3">
        <f>Imputs!$C$2</f>
        <v>6.6699999999999995E-2</v>
      </c>
      <c r="H462" s="3">
        <f>Imputs!$C$3</f>
        <v>5.2299999999999999E-2</v>
      </c>
      <c r="I462" s="2">
        <f>_xlfn.XLOOKUP($B462,stock_analysis[Stock],stock_analysis[Beta_Daily])</f>
        <v>0.85530934027923733</v>
      </c>
      <c r="J462" s="2">
        <f>_xlfn.XLOOKUP($B462,stock_analysis[Stock],stock_analysis[Beta_Weekly])</f>
        <v>1.1006604542478291</v>
      </c>
      <c r="K462" s="2">
        <f>_xlfn.XLOOKUP($B462,stock_analysis[Stock],stock_analysis[Beta_Monthly])</f>
        <v>0.57018321384619663</v>
      </c>
      <c r="L462" s="3">
        <f>G462+H462*I462</f>
        <v>0.1114326784966041</v>
      </c>
      <c r="M462" s="3">
        <f>J462*H462+G462</f>
        <v>0.12426454175716145</v>
      </c>
      <c r="N462" s="3">
        <f>K462*H462+G462</f>
        <v>9.6520582084156079E-2</v>
      </c>
      <c r="O462" s="2">
        <f>_xlfn.XLOOKUP($B462,stock_analysis[Stock],stock_analysis[Interest_Coverage_Ratio])</f>
        <v>10.449053877573704</v>
      </c>
      <c r="P462" s="3" cm="1">
        <f t="array" ref="P46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462" s="3" t="str" cm="1">
        <f t="array" ref="Q46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462" s="3">
        <f>Table2[[#This Row],[Default Spread]]+Table2[[#This Row],[Risk Free Rate]]</f>
        <v>7.22E-2</v>
      </c>
      <c r="S462" s="2">
        <f>_xlfn.XLOOKUP($B462,stock_analysis[Stock],stock_analysis[Market_Cap_Cr])</f>
        <v>636.61440000000005</v>
      </c>
      <c r="T462" s="2">
        <f>_xlfn.XLOOKUP($B462,stock_analysis[Stock],stock_analysis[Total_Debt_Cr])</f>
        <v>53.07</v>
      </c>
      <c r="U462" s="3">
        <f>Table2[[#This Row],[Market Value of Equity]]/(Table2[[#This Row],[Market Value of Equity]]+Table2[[#This Row],[Market Value of Debt]])</f>
        <v>0.92305176106636599</v>
      </c>
      <c r="V462" s="3">
        <f>Table2[[#This Row],[Market Value of Debt]]/(Table2[[#This Row],[Market Value of Equity]]+Table2[[#This Row],[Market Value of Debt]])</f>
        <v>7.6948238933633978E-2</v>
      </c>
      <c r="W462" s="32">
        <f>(Table2[[#This Row],[Cost of Equity (Daily Beta)]]*Table2[[#This Row],[Weight of Equity]])+(Table2[[#This Row],[Cost of Debt]]*Table2[[#This Row],[Weight of Debt]])</f>
        <v>0.10841379297764096</v>
      </c>
      <c r="X462" s="33">
        <f>(Table2[[#This Row],[Cost of Equity (Weekly Beta)]]*Table2[[#This Row],[Weight of Equity]])+(Table2[[#This Row],[Cost of Debt]]*Table2[[#This Row],[Weight of Debt]])</f>
        <v>0.12025826695806123</v>
      </c>
      <c r="Y462" s="34">
        <f>(Table2[[#This Row],[Cost of Equity (Monthly Beta)]]*Table2[[#This Row],[Weight of Equity]])+(Table2[[#This Row],[Cost of Debt]]*Table2[[#This Row],[Weight of Debt]])</f>
        <v>9.4649156122939379E-2</v>
      </c>
      <c r="Z462" t="b">
        <f>IF(Table2[[#This Row],[Sector]]="Financial Services",TRUE,FALSE)</f>
        <v>0</v>
      </c>
      <c r="AA462" t="b">
        <f>IF(Table2[[#This Row],[Market Capitalisation In(Cr)]]&gt;25000,TRUE,FALSE)</f>
        <v>0</v>
      </c>
    </row>
    <row r="463" spans="2:27" ht="14" customHeight="1">
      <c r="B463" s="37" t="s">
        <v>2342</v>
      </c>
      <c r="C463" s="38" t="str">
        <f>_xlfn.XLOOKUP(B463,stock_analysis[Stock],stock_analysis[Company_Name])</f>
        <v>Motherson Sumi Wiring India Limited</v>
      </c>
      <c r="D463" s="37" t="str">
        <f>_xlfn.XLOOKUP(B463,stock_analysis[Stock],stock_analysis[Sector])</f>
        <v>Consumer Cyclical</v>
      </c>
      <c r="E463" s="37" t="str">
        <f>_xlfn.XLOOKUP($B463,stock_analysis[Stock],stock_analysis[Industry])</f>
        <v>Auto Parts</v>
      </c>
      <c r="F463" s="2">
        <f>_xlfn.XLOOKUP($B463,stock_analysis[Stock],stock_analysis[Market_Cap_Cr])</f>
        <v>27043.917004800001</v>
      </c>
      <c r="G463" s="3">
        <f>Imputs!$C$2</f>
        <v>6.6699999999999995E-2</v>
      </c>
      <c r="H463" s="3">
        <f>Imputs!$C$3</f>
        <v>5.2299999999999999E-2</v>
      </c>
      <c r="I463" s="2">
        <f>_xlfn.XLOOKUP($B463,stock_analysis[Stock],stock_analysis[Beta_Daily])</f>
        <v>0.81703698436001015</v>
      </c>
      <c r="J463" s="2">
        <f>_xlfn.XLOOKUP($B463,stock_analysis[Stock],stock_analysis[Beta_Weekly])</f>
        <v>1.1250231819776564</v>
      </c>
      <c r="K463" s="2">
        <f>_xlfn.XLOOKUP($B463,stock_analysis[Stock],stock_analysis[Beta_Monthly])</f>
        <v>1.0317806404649994</v>
      </c>
      <c r="L463" s="3">
        <f>G463+H463*I463</f>
        <v>0.10943103428202852</v>
      </c>
      <c r="M463" s="3">
        <f>J463*H463+G463</f>
        <v>0.12553871241743142</v>
      </c>
      <c r="N463" s="3">
        <f>K463*H463+G463</f>
        <v>0.12066212749631947</v>
      </c>
      <c r="O463" s="2">
        <f>_xlfn.XLOOKUP($B463,stock_analysis[Stock],stock_analysis[Interest_Coverage_Ratio])</f>
        <v>34.148148148148145</v>
      </c>
      <c r="P463" s="3" cm="1">
        <f t="array" ref="P46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63" s="3" t="str" cm="1">
        <f t="array" ref="Q46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63" s="3">
        <f>Table2[[#This Row],[Default Spread]]+Table2[[#This Row],[Risk Free Rate]]</f>
        <v>7.0699999999999999E-2</v>
      </c>
      <c r="S463" s="2">
        <f>_xlfn.XLOOKUP($B463,stock_analysis[Stock],stock_analysis[Market_Cap_Cr])</f>
        <v>27043.917004800001</v>
      </c>
      <c r="T463" s="2">
        <f>_xlfn.XLOOKUP($B463,stock_analysis[Stock],stock_analysis[Total_Debt_Cr])</f>
        <v>252.73000959999999</v>
      </c>
      <c r="U463" s="3">
        <f>Table2[[#This Row],[Market Value of Equity]]/(Table2[[#This Row],[Market Value of Equity]]+Table2[[#This Row],[Market Value of Debt]])</f>
        <v>0.99074135334399582</v>
      </c>
      <c r="V463" s="3">
        <f>Table2[[#This Row],[Market Value of Debt]]/(Table2[[#This Row],[Market Value of Equity]]+Table2[[#This Row],[Market Value of Debt]])</f>
        <v>9.2586466560041405E-3</v>
      </c>
      <c r="W463" s="32">
        <f>(Table2[[#This Row],[Cost of Equity (Daily Beta)]]*Table2[[#This Row],[Weight of Equity]])+(Table2[[#This Row],[Cost of Debt]]*Table2[[#This Row],[Weight of Debt]])</f>
        <v>0.10907243732098963</v>
      </c>
      <c r="X463" s="33">
        <f>(Table2[[#This Row],[Cost of Equity (Weekly Beta)]]*Table2[[#This Row],[Weight of Equity]])+(Table2[[#This Row],[Cost of Debt]]*Table2[[#This Row],[Weight of Debt]])</f>
        <v>0.12503098015608818</v>
      </c>
      <c r="Y463" s="34">
        <f>(Table2[[#This Row],[Cost of Equity (Monthly Beta)]]*Table2[[#This Row],[Weight of Equity]])+(Table2[[#This Row],[Cost of Debt]]*Table2[[#This Row],[Weight of Debt]])</f>
        <v>0.12019954581164881</v>
      </c>
      <c r="Z463" t="b">
        <f>IF(Table2[[#This Row],[Sector]]="Financial Services",TRUE,FALSE)</f>
        <v>0</v>
      </c>
      <c r="AA463" t="b">
        <f>IF(Table2[[#This Row],[Market Capitalisation In(Cr)]]&gt;25000,TRUE,FALSE)</f>
        <v>1</v>
      </c>
    </row>
    <row r="464" spans="2:27" ht="14" customHeight="1">
      <c r="B464" s="37" t="s">
        <v>3952</v>
      </c>
      <c r="C464" s="38" t="str">
        <f>_xlfn.XLOOKUP(B464,stock_analysis[Stock],stock_analysis[Company_Name])</f>
        <v>ZF Commercial Vehicle Control Systems India Limited</v>
      </c>
      <c r="D464" s="37" t="str">
        <f>_xlfn.XLOOKUP(B464,stock_analysis[Stock],stock_analysis[Sector])</f>
        <v>Consumer Cyclical</v>
      </c>
      <c r="E464" s="37" t="str">
        <f>_xlfn.XLOOKUP($B464,stock_analysis[Stock],stock_analysis[Industry])</f>
        <v>Auto Parts</v>
      </c>
      <c r="F464" s="2">
        <f>_xlfn.XLOOKUP($B464,stock_analysis[Stock],stock_analysis[Market_Cap_Cr])</f>
        <v>27190.031155199998</v>
      </c>
      <c r="G464" s="3">
        <f>Imputs!$C$2</f>
        <v>6.6699999999999995E-2</v>
      </c>
      <c r="H464" s="3">
        <f>Imputs!$C$3</f>
        <v>5.2299999999999999E-2</v>
      </c>
      <c r="I464" s="2">
        <f>_xlfn.XLOOKUP($B464,stock_analysis[Stock],stock_analysis[Beta_Daily])</f>
        <v>0.81594363854649432</v>
      </c>
      <c r="J464" s="2">
        <f>_xlfn.XLOOKUP($B464,stock_analysis[Stock],stock_analysis[Beta_Weekly])</f>
        <v>0.30226621790079611</v>
      </c>
      <c r="K464" s="2">
        <f>_xlfn.XLOOKUP($B464,stock_analysis[Stock],stock_analysis[Beta_Monthly])</f>
        <v>0.25841847099079368</v>
      </c>
      <c r="L464" s="3">
        <f>G464+H464*I464</f>
        <v>0.10937385229598165</v>
      </c>
      <c r="M464" s="3">
        <f>J464*H464+G464</f>
        <v>8.2508523196211631E-2</v>
      </c>
      <c r="N464" s="3">
        <f>K464*H464+G464</f>
        <v>8.0215286032818509E-2</v>
      </c>
      <c r="O464" s="2">
        <f>_xlfn.XLOOKUP($B464,stock_analysis[Stock],stock_analysis[Interest_Coverage_Ratio])</f>
        <v>107.80987606710256</v>
      </c>
      <c r="P464" s="3" cm="1">
        <f t="array" ref="P46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64" s="3" t="str" cm="1">
        <f t="array" ref="Q46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64" s="3">
        <f>Table2[[#This Row],[Default Spread]]+Table2[[#This Row],[Risk Free Rate]]</f>
        <v>7.0699999999999999E-2</v>
      </c>
      <c r="S464" s="2">
        <f>_xlfn.XLOOKUP($B464,stock_analysis[Stock],stock_analysis[Market_Cap_Cr])</f>
        <v>27190.031155199998</v>
      </c>
      <c r="T464" s="2">
        <f>_xlfn.XLOOKUP($B464,stock_analysis[Stock],stock_analysis[Total_Debt_Cr])</f>
        <v>61.600998400000002</v>
      </c>
      <c r="U464" s="3">
        <f>Table2[[#This Row],[Market Value of Equity]]/(Table2[[#This Row],[Market Value of Equity]]+Table2[[#This Row],[Market Value of Debt]])</f>
        <v>0.99773954829373901</v>
      </c>
      <c r="V464" s="3">
        <f>Table2[[#This Row],[Market Value of Debt]]/(Table2[[#This Row],[Market Value of Equity]]+Table2[[#This Row],[Market Value of Debt]])</f>
        <v>2.2604517062609175E-3</v>
      </c>
      <c r="W464" s="32">
        <f>(Table2[[#This Row],[Cost of Equity (Daily Beta)]]*Table2[[#This Row],[Weight of Equity]])+(Table2[[#This Row],[Cost of Debt]]*Table2[[#This Row],[Weight of Debt]])</f>
        <v>0.10928643192057151</v>
      </c>
      <c r="X464" s="33">
        <f>(Table2[[#This Row],[Cost of Equity (Weekly Beta)]]*Table2[[#This Row],[Weight of Equity]])+(Table2[[#This Row],[Cost of Debt]]*Table2[[#This Row],[Weight of Debt]])</f>
        <v>8.2481830599804323E-2</v>
      </c>
      <c r="Y464" s="34">
        <f>(Table2[[#This Row],[Cost of Equity (Monthly Beta)]]*Table2[[#This Row],[Weight of Equity]])+(Table2[[#This Row],[Cost of Debt]]*Table2[[#This Row],[Weight of Debt]])</f>
        <v>8.019377718827006E-2</v>
      </c>
      <c r="Z464" t="b">
        <f>IF(Table2[[#This Row],[Sector]]="Financial Services",TRUE,FALSE)</f>
        <v>0</v>
      </c>
      <c r="AA464" t="b">
        <f>IF(Table2[[#This Row],[Market Capitalisation In(Cr)]]&gt;25000,TRUE,FALSE)</f>
        <v>1</v>
      </c>
    </row>
    <row r="465" spans="2:27" ht="14" customHeight="1">
      <c r="B465" s="37" t="s">
        <v>3114</v>
      </c>
      <c r="C465" s="38" t="str">
        <f>_xlfn.XLOOKUP(B465,stock_analysis[Stock],stock_analysis[Company_Name])</f>
        <v>Schaeffler India Limited</v>
      </c>
      <c r="D465" s="37" t="str">
        <f>_xlfn.XLOOKUP(B465,stock_analysis[Stock],stock_analysis[Sector])</f>
        <v>Consumer Cyclical</v>
      </c>
      <c r="E465" s="37" t="str">
        <f>_xlfn.XLOOKUP($B465,stock_analysis[Stock],stock_analysis[Industry])</f>
        <v>Auto Parts</v>
      </c>
      <c r="F465" s="2">
        <f>_xlfn.XLOOKUP($B465,stock_analysis[Stock],stock_analysis[Market_Cap_Cr])</f>
        <v>66515.022643200005</v>
      </c>
      <c r="G465" s="3">
        <f>Imputs!$C$2</f>
        <v>6.6699999999999995E-2</v>
      </c>
      <c r="H465" s="3">
        <f>Imputs!$C$3</f>
        <v>5.2299999999999999E-2</v>
      </c>
      <c r="I465" s="2">
        <f>_xlfn.XLOOKUP($B465,stock_analysis[Stock],stock_analysis[Beta_Daily])</f>
        <v>0.81515194685004011</v>
      </c>
      <c r="J465" s="2">
        <f>_xlfn.XLOOKUP($B465,stock_analysis[Stock],stock_analysis[Beta_Weekly])</f>
        <v>1.2539211387939095</v>
      </c>
      <c r="K465" s="2">
        <f>_xlfn.XLOOKUP($B465,stock_analysis[Stock],stock_analysis[Beta_Monthly])</f>
        <v>0.64932839976872647</v>
      </c>
      <c r="L465" s="3">
        <f>G465+H465*I465</f>
        <v>0.10933244682025708</v>
      </c>
      <c r="M465" s="3">
        <f>J465*H465+G465</f>
        <v>0.13228007555892146</v>
      </c>
      <c r="N465" s="3">
        <f>K465*H465+G465</f>
        <v>0.10065987530790439</v>
      </c>
      <c r="O465" s="2">
        <f>_xlfn.XLOOKUP($B465,stock_analysis[Stock],stock_analysis[Interest_Coverage_Ratio])</f>
        <v>300.30268199233717</v>
      </c>
      <c r="P465" s="3" cm="1">
        <f t="array" ref="P46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65" s="3" t="str" cm="1">
        <f t="array" ref="Q46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65" s="3">
        <f>Table2[[#This Row],[Default Spread]]+Table2[[#This Row],[Risk Free Rate]]</f>
        <v>7.0699999999999999E-2</v>
      </c>
      <c r="S465" s="2">
        <f>_xlfn.XLOOKUP($B465,stock_analysis[Stock],stock_analysis[Market_Cap_Cr])</f>
        <v>66515.022643200005</v>
      </c>
      <c r="T465" s="2">
        <f>_xlfn.XLOOKUP($B465,stock_analysis[Stock],stock_analysis[Total_Debt_Cr])</f>
        <v>54.670003199999996</v>
      </c>
      <c r="U465" s="3">
        <f>Table2[[#This Row],[Market Value of Equity]]/(Table2[[#This Row],[Market Value of Equity]]+Table2[[#This Row],[Market Value of Debt]])</f>
        <v>0.99917875536108625</v>
      </c>
      <c r="V465" s="3">
        <f>Table2[[#This Row],[Market Value of Debt]]/(Table2[[#This Row],[Market Value of Equity]]+Table2[[#This Row],[Market Value of Debt]])</f>
        <v>8.2124463891386881E-4</v>
      </c>
      <c r="W465" s="32">
        <f>(Table2[[#This Row],[Cost of Equity (Daily Beta)]]*Table2[[#This Row],[Weight of Equity]])+(Table2[[#This Row],[Cost of Debt]]*Table2[[#This Row],[Weight of Debt]])</f>
        <v>0.10930072013041783</v>
      </c>
      <c r="X465" s="33">
        <f>(Table2[[#This Row],[Cost of Equity (Weekly Beta)]]*Table2[[#This Row],[Weight of Equity]])+(Table2[[#This Row],[Cost of Debt]]*Table2[[#This Row],[Weight of Debt]])</f>
        <v>0.1322295032520048</v>
      </c>
      <c r="Y465" s="34">
        <f>(Table2[[#This Row],[Cost of Equity (Monthly Beta)]]*Table2[[#This Row],[Weight of Equity]])+(Table2[[#This Row],[Cost of Debt]]*Table2[[#This Row],[Weight of Debt]])</f>
        <v>0.10063527092092525</v>
      </c>
      <c r="Z465" t="b">
        <f>IF(Table2[[#This Row],[Sector]]="Financial Services",TRUE,FALSE)</f>
        <v>0</v>
      </c>
      <c r="AA465" t="b">
        <f>IF(Table2[[#This Row],[Market Capitalisation In(Cr)]]&gt;25000,TRUE,FALSE)</f>
        <v>1</v>
      </c>
    </row>
    <row r="466" spans="2:27" ht="14" customHeight="1">
      <c r="B466" s="37" t="s">
        <v>3402</v>
      </c>
      <c r="C466" s="38" t="str">
        <f>_xlfn.XLOOKUP(B466,stock_analysis[Stock],stock_analysis[Company_Name])</f>
        <v>Sundaram Brake Linings Limited</v>
      </c>
      <c r="D466" s="37" t="str">
        <f>_xlfn.XLOOKUP(B466,stock_analysis[Stock],stock_analysis[Sector])</f>
        <v>Consumer Cyclical</v>
      </c>
      <c r="E466" s="37" t="str">
        <f>_xlfn.XLOOKUP($B466,stock_analysis[Stock],stock_analysis[Industry])</f>
        <v>Auto Parts</v>
      </c>
      <c r="F466" s="2">
        <f>_xlfn.XLOOKUP($B466,stock_analysis[Stock],stock_analysis[Market_Cap_Cr])</f>
        <v>227.99326719999999</v>
      </c>
      <c r="G466" s="3">
        <f>Imputs!$C$2</f>
        <v>6.6699999999999995E-2</v>
      </c>
      <c r="H466" s="3">
        <f>Imputs!$C$3</f>
        <v>5.2299999999999999E-2</v>
      </c>
      <c r="I466" s="2">
        <f>_xlfn.XLOOKUP($B466,stock_analysis[Stock],stock_analysis[Beta_Daily])</f>
        <v>0.86786420561863931</v>
      </c>
      <c r="J466" s="2">
        <f>_xlfn.XLOOKUP($B466,stock_analysis[Stock],stock_analysis[Beta_Weekly])</f>
        <v>1.5620904486498282</v>
      </c>
      <c r="K466" s="2">
        <f>_xlfn.XLOOKUP($B466,stock_analysis[Stock],stock_analysis[Beta_Monthly])</f>
        <v>0.66861500974155585</v>
      </c>
      <c r="L466" s="3">
        <f>G466+H466*I466</f>
        <v>0.11208929795385483</v>
      </c>
      <c r="M466" s="3">
        <f>J466*H466+G466</f>
        <v>0.14839733046438602</v>
      </c>
      <c r="N466" s="3">
        <f>K466*H466+G466</f>
        <v>0.10166856500948337</v>
      </c>
      <c r="O466" s="2">
        <f>_xlfn.XLOOKUP($B466,stock_analysis[Stock],stock_analysis[Interest_Coverage_Ratio])</f>
        <v>2.52423738489414</v>
      </c>
      <c r="P466" s="3" cm="1">
        <f t="array" ref="P46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466" s="3" t="str" cm="1">
        <f t="array" ref="Q46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466" s="3">
        <f>Table2[[#This Row],[Default Spread]]+Table2[[#This Row],[Risk Free Rate]]</f>
        <v>9.4199999999999992E-2</v>
      </c>
      <c r="S466" s="2">
        <f>_xlfn.XLOOKUP($B466,stock_analysis[Stock],stock_analysis[Market_Cap_Cr])</f>
        <v>227.99326719999999</v>
      </c>
      <c r="T466" s="2">
        <f>_xlfn.XLOOKUP($B466,stock_analysis[Stock],stock_analysis[Total_Debt_Cr])</f>
        <v>38.960700799999998</v>
      </c>
      <c r="U466" s="3">
        <f>Table2[[#This Row],[Market Value of Equity]]/(Table2[[#This Row],[Market Value of Equity]]+Table2[[#This Row],[Market Value of Debt]])</f>
        <v>0.8540546106435849</v>
      </c>
      <c r="V466" s="3">
        <f>Table2[[#This Row],[Market Value of Debt]]/(Table2[[#This Row],[Market Value of Equity]]+Table2[[#This Row],[Market Value of Debt]])</f>
        <v>0.14594538935641518</v>
      </c>
      <c r="W466" s="32">
        <f>(Table2[[#This Row],[Cost of Equity (Daily Beta)]]*Table2[[#This Row],[Weight of Equity]])+(Table2[[#This Row],[Cost of Debt]]*Table2[[#This Row],[Weight of Debt]])</f>
        <v>0.10947843739866657</v>
      </c>
      <c r="X466" s="33">
        <f>(Table2[[#This Row],[Cost of Equity (Weekly Beta)]]*Table2[[#This Row],[Weight of Equity]])+(Table2[[#This Row],[Cost of Debt]]*Table2[[#This Row],[Weight of Debt]])</f>
        <v>0.1404874799676829</v>
      </c>
      <c r="Y466" s="34">
        <f>(Table2[[#This Row],[Cost of Equity (Monthly Beta)]]*Table2[[#This Row],[Weight of Equity]])+(Table2[[#This Row],[Cost of Debt]]*Table2[[#This Row],[Weight of Debt]])</f>
        <v>0.10057856238124063</v>
      </c>
      <c r="Z466" t="b">
        <f>IF(Table2[[#This Row],[Sector]]="Financial Services",TRUE,FALSE)</f>
        <v>0</v>
      </c>
      <c r="AA466" t="b">
        <f>IF(Table2[[#This Row],[Market Capitalisation In(Cr)]]&gt;25000,TRUE,FALSE)</f>
        <v>0</v>
      </c>
    </row>
    <row r="467" spans="2:27" ht="14" customHeight="1">
      <c r="B467" s="37" t="s">
        <v>3348</v>
      </c>
      <c r="C467" s="38" t="str">
        <f>_xlfn.XLOOKUP(B467,stock_analysis[Stock],stock_analysis[Company_Name])</f>
        <v>Steel Strips Wheels Limited</v>
      </c>
      <c r="D467" s="37" t="str">
        <f>_xlfn.XLOOKUP(B467,stock_analysis[Stock],stock_analysis[Sector])</f>
        <v>Consumer Cyclical</v>
      </c>
      <c r="E467" s="37" t="str">
        <f>_xlfn.XLOOKUP($B467,stock_analysis[Stock],stock_analysis[Industry])</f>
        <v>Auto Parts</v>
      </c>
      <c r="F467" s="2">
        <f>_xlfn.XLOOKUP($B467,stock_analysis[Stock],stock_analysis[Market_Cap_Cr])</f>
        <v>3114.4251392000001</v>
      </c>
      <c r="G467" s="3">
        <f>Imputs!$C$2</f>
        <v>6.6699999999999995E-2</v>
      </c>
      <c r="H467" s="3">
        <f>Imputs!$C$3</f>
        <v>5.2299999999999999E-2</v>
      </c>
      <c r="I467" s="2">
        <f>_xlfn.XLOOKUP($B467,stock_analysis[Stock],stock_analysis[Beta_Daily])</f>
        <v>0.99331494332239845</v>
      </c>
      <c r="J467" s="2">
        <f>_xlfn.XLOOKUP($B467,stock_analysis[Stock],stock_analysis[Beta_Weekly])</f>
        <v>1.0693916495622615</v>
      </c>
      <c r="K467" s="2">
        <f>_xlfn.XLOOKUP($B467,stock_analysis[Stock],stock_analysis[Beta_Monthly])</f>
        <v>1.2222368923717148</v>
      </c>
      <c r="L467" s="3">
        <f>G467+H467*I467</f>
        <v>0.11865037153576144</v>
      </c>
      <c r="M467" s="3">
        <f>J467*H467+G467</f>
        <v>0.12262918327210627</v>
      </c>
      <c r="N467" s="3">
        <f>K467*H467+G467</f>
        <v>0.13062298947104067</v>
      </c>
      <c r="O467" s="2">
        <f>_xlfn.XLOOKUP($B467,stock_analysis[Stock],stock_analysis[Interest_Coverage_Ratio])</f>
        <v>3.2683368162175701</v>
      </c>
      <c r="P467" s="3" cm="1">
        <f t="array" ref="P46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467" s="3" t="str" cm="1">
        <f t="array" ref="Q46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467" s="3">
        <f>Table2[[#This Row],[Default Spread]]+Table2[[#This Row],[Risk Free Rate]]</f>
        <v>8.5099999999999995E-2</v>
      </c>
      <c r="S467" s="2">
        <f>_xlfn.XLOOKUP($B467,stock_analysis[Stock],stock_analysis[Market_Cap_Cr])</f>
        <v>3114.4251392000001</v>
      </c>
      <c r="T467" s="2">
        <f>_xlfn.XLOOKUP($B467,stock_analysis[Stock],stock_analysis[Total_Debt_Cr])</f>
        <v>903.18540800000005</v>
      </c>
      <c r="U467" s="3">
        <f>Table2[[#This Row],[Market Value of Equity]]/(Table2[[#This Row],[Market Value of Equity]]+Table2[[#This Row],[Market Value of Debt]])</f>
        <v>0.77519338985470898</v>
      </c>
      <c r="V467" s="3">
        <f>Table2[[#This Row],[Market Value of Debt]]/(Table2[[#This Row],[Market Value of Equity]]+Table2[[#This Row],[Market Value of Debt]])</f>
        <v>0.2248066101452911</v>
      </c>
      <c r="W467" s="32">
        <f>(Table2[[#This Row],[Cost of Equity (Daily Beta)]]*Table2[[#This Row],[Weight of Equity]])+(Table2[[#This Row],[Cost of Debt]]*Table2[[#This Row],[Weight of Debt]])</f>
        <v>0.11110802624169186</v>
      </c>
      <c r="X467" s="33">
        <f>(Table2[[#This Row],[Cost of Equity (Weekly Beta)]]*Table2[[#This Row],[Weight of Equity]])+(Table2[[#This Row],[Cost of Debt]]*Table2[[#This Row],[Weight of Debt]])</f>
        <v>0.11419237479918271</v>
      </c>
      <c r="Y467" s="34">
        <f>(Table2[[#This Row],[Cost of Equity (Monthly Beta)]]*Table2[[#This Row],[Weight of Equity]])+(Table2[[#This Row],[Cost of Debt]]*Table2[[#This Row],[Weight of Debt]])</f>
        <v>0.12038912052437625</v>
      </c>
      <c r="Z467" t="b">
        <f>IF(Table2[[#This Row],[Sector]]="Financial Services",TRUE,FALSE)</f>
        <v>0</v>
      </c>
      <c r="AA467" t="b">
        <f>IF(Table2[[#This Row],[Market Capitalisation In(Cr)]]&gt;25000,TRUE,FALSE)</f>
        <v>0</v>
      </c>
    </row>
    <row r="468" spans="2:27" ht="14" customHeight="1">
      <c r="B468" s="37" t="s">
        <v>2950</v>
      </c>
      <c r="C468" s="38" t="str">
        <f>_xlfn.XLOOKUP(B468,stock_analysis[Stock],stock_analysis[Company_Name])</f>
        <v>Rane (Madras) Limited</v>
      </c>
      <c r="D468" s="37" t="str">
        <f>_xlfn.XLOOKUP(B468,stock_analysis[Stock],stock_analysis[Sector])</f>
        <v>Consumer Cyclical</v>
      </c>
      <c r="E468" s="37" t="str">
        <f>_xlfn.XLOOKUP($B468,stock_analysis[Stock],stock_analysis[Industry])</f>
        <v>Auto Parts</v>
      </c>
      <c r="F468" s="2">
        <f>_xlfn.XLOOKUP($B468,stock_analysis[Stock],stock_analysis[Market_Cap_Cr])</f>
        <v>2251.4593792000001</v>
      </c>
      <c r="G468" s="3">
        <f>Imputs!$C$2</f>
        <v>6.6699999999999995E-2</v>
      </c>
      <c r="H468" s="3">
        <f>Imputs!$C$3</f>
        <v>5.2299999999999999E-2</v>
      </c>
      <c r="I468" s="2">
        <f>_xlfn.XLOOKUP($B468,stock_analysis[Stock],stock_analysis[Beta_Daily])</f>
        <v>0.95503472642287901</v>
      </c>
      <c r="J468" s="2">
        <f>_xlfn.XLOOKUP($B468,stock_analysis[Stock],stock_analysis[Beta_Weekly])</f>
        <v>1.7743025534903336</v>
      </c>
      <c r="K468" s="2">
        <f>_xlfn.XLOOKUP($B468,stock_analysis[Stock],stock_analysis[Beta_Monthly])</f>
        <v>1.1223003580977329</v>
      </c>
      <c r="L468" s="3">
        <f>G468+H468*I468</f>
        <v>0.11664831619191657</v>
      </c>
      <c r="M468" s="3">
        <f>J468*H468+G468</f>
        <v>0.15949602354754444</v>
      </c>
      <c r="N468" s="3">
        <f>K468*H468+G468</f>
        <v>0.12539630872851143</v>
      </c>
      <c r="O468" s="2">
        <f>_xlfn.XLOOKUP($B468,stock_analysis[Stock],stock_analysis[Interest_Coverage_Ratio])</f>
        <v>2.0605854322668482</v>
      </c>
      <c r="P468" s="3" cm="1">
        <f t="array" ref="P46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468" s="3" t="str" cm="1">
        <f t="array" ref="Q46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468" s="3">
        <f>Table2[[#This Row],[Default Spread]]+Table2[[#This Row],[Risk Free Rate]]</f>
        <v>9.8799999999999999E-2</v>
      </c>
      <c r="S468" s="2">
        <f>_xlfn.XLOOKUP($B468,stock_analysis[Stock],stock_analysis[Market_Cap_Cr])</f>
        <v>2251.4593792000001</v>
      </c>
      <c r="T468" s="2">
        <f>_xlfn.XLOOKUP($B468,stock_analysis[Stock],stock_analysis[Total_Debt_Cr])</f>
        <v>832.47001599999999</v>
      </c>
      <c r="U468" s="3">
        <f>Table2[[#This Row],[Market Value of Equity]]/(Table2[[#This Row],[Market Value of Equity]]+Table2[[#This Row],[Market Value of Debt]])</f>
        <v>0.73006190826038275</v>
      </c>
      <c r="V468" s="3">
        <f>Table2[[#This Row],[Market Value of Debt]]/(Table2[[#This Row],[Market Value of Equity]]+Table2[[#This Row],[Market Value of Debt]])</f>
        <v>0.2699380917396173</v>
      </c>
      <c r="W468" s="32">
        <f>(Table2[[#This Row],[Cost of Equity (Daily Beta)]]*Table2[[#This Row],[Weight of Equity]])+(Table2[[#This Row],[Cost of Debt]]*Table2[[#This Row],[Weight of Debt]])</f>
        <v>0.1118303757783053</v>
      </c>
      <c r="X468" s="33">
        <f>(Table2[[#This Row],[Cost of Equity (Weekly Beta)]]*Table2[[#This Row],[Weight of Equity]])+(Table2[[#This Row],[Cost of Debt]]*Table2[[#This Row],[Weight of Debt]])</f>
        <v>0.14311185477493743</v>
      </c>
      <c r="Y468" s="34">
        <f>(Table2[[#This Row],[Cost of Equity (Monthly Beta)]]*Table2[[#This Row],[Weight of Equity]])+(Table2[[#This Row],[Cost of Debt]]*Table2[[#This Row],[Weight of Debt]])</f>
        <v>0.11821695190301934</v>
      </c>
      <c r="Z468" t="b">
        <f>IF(Table2[[#This Row],[Sector]]="Financial Services",TRUE,FALSE)</f>
        <v>0</v>
      </c>
      <c r="AA468" t="b">
        <f>IF(Table2[[#This Row],[Market Capitalisation In(Cr)]]&gt;25000,TRUE,FALSE)</f>
        <v>0</v>
      </c>
    </row>
    <row r="469" spans="2:27" ht="14" customHeight="1">
      <c r="B469" s="37" t="s">
        <v>762</v>
      </c>
      <c r="C469" s="38" t="str">
        <f>_xlfn.XLOOKUP(B469,stock_analysis[Stock],stock_analysis[Company_Name])</f>
        <v>CIE Automotive India Limited</v>
      </c>
      <c r="D469" s="37" t="str">
        <f>_xlfn.XLOOKUP(B469,stock_analysis[Stock],stock_analysis[Sector])</f>
        <v>Consumer Cyclical</v>
      </c>
      <c r="E469" s="37" t="str">
        <f>_xlfn.XLOOKUP($B469,stock_analysis[Stock],stock_analysis[Industry])</f>
        <v>Auto Parts</v>
      </c>
      <c r="F469" s="2">
        <f>_xlfn.XLOOKUP($B469,stock_analysis[Stock],stock_analysis[Market_Cap_Cr])</f>
        <v>17640.7658496</v>
      </c>
      <c r="G469" s="3">
        <f>Imputs!$C$2</f>
        <v>6.6699999999999995E-2</v>
      </c>
      <c r="H469" s="3">
        <f>Imputs!$C$3</f>
        <v>5.2299999999999999E-2</v>
      </c>
      <c r="I469" s="2">
        <f>_xlfn.XLOOKUP($B469,stock_analysis[Stock],stock_analysis[Beta_Daily])</f>
        <v>0.88454936082269142</v>
      </c>
      <c r="J469" s="2">
        <f>_xlfn.XLOOKUP($B469,stock_analysis[Stock],stock_analysis[Beta_Weekly])</f>
        <v>1.3002151328473648</v>
      </c>
      <c r="K469" s="2">
        <f>_xlfn.XLOOKUP($B469,stock_analysis[Stock],stock_analysis[Beta_Monthly])</f>
        <v>0.4641223329191061</v>
      </c>
      <c r="L469" s="3">
        <f>G469+H469*I469</f>
        <v>0.11296193157102676</v>
      </c>
      <c r="M469" s="3">
        <f>J469*H469+G469</f>
        <v>0.13470125144791717</v>
      </c>
      <c r="N469" s="3">
        <f>K469*H469+G469</f>
        <v>9.0973598011669238E-2</v>
      </c>
      <c r="O469" s="2">
        <f>_xlfn.XLOOKUP($B469,stock_analysis[Stock],stock_analysis[Interest_Coverage_Ratio])</f>
        <v>41.784545180268509</v>
      </c>
      <c r="P469" s="3" cm="1">
        <f t="array" ref="P46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69" s="3" t="str" cm="1">
        <f t="array" ref="Q46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69" s="3">
        <f>Table2[[#This Row],[Default Spread]]+Table2[[#This Row],[Risk Free Rate]]</f>
        <v>7.0699999999999999E-2</v>
      </c>
      <c r="S469" s="2">
        <f>_xlfn.XLOOKUP($B469,stock_analysis[Stock],stock_analysis[Market_Cap_Cr])</f>
        <v>17640.7658496</v>
      </c>
      <c r="T469" s="2">
        <f>_xlfn.XLOOKUP($B469,stock_analysis[Stock],stock_analysis[Total_Debt_Cr])</f>
        <v>425.88001279999997</v>
      </c>
      <c r="U469" s="3">
        <f>Table2[[#This Row],[Market Value of Equity]]/(Table2[[#This Row],[Market Value of Equity]]+Table2[[#This Row],[Market Value of Debt]])</f>
        <v>0.97642727841993437</v>
      </c>
      <c r="V469" s="3">
        <f>Table2[[#This Row],[Market Value of Debt]]/(Table2[[#This Row],[Market Value of Equity]]+Table2[[#This Row],[Market Value of Debt]])</f>
        <v>2.3572721580065632E-2</v>
      </c>
      <c r="W469" s="32">
        <f>(Table2[[#This Row],[Cost of Equity (Daily Beta)]]*Table2[[#This Row],[Weight of Equity]])+(Table2[[#This Row],[Cost of Debt]]*Table2[[#This Row],[Weight of Debt]])</f>
        <v>0.11196570282466715</v>
      </c>
      <c r="X469" s="33">
        <f>(Table2[[#This Row],[Cost of Equity (Weekly Beta)]]*Table2[[#This Row],[Weight of Equity]])+(Table2[[#This Row],[Cost of Debt]]*Table2[[#This Row],[Weight of Debt]])</f>
        <v>0.13319256776675964</v>
      </c>
      <c r="Y469" s="34">
        <f>(Table2[[#This Row],[Cost of Equity (Monthly Beta)]]*Table2[[#This Row],[Weight of Equity]])+(Table2[[#This Row],[Cost of Debt]]*Table2[[#This Row],[Weight of Debt]])</f>
        <v>9.0495694130313983E-2</v>
      </c>
      <c r="Z469" t="b">
        <f>IF(Table2[[#This Row],[Sector]]="Financial Services",TRUE,FALSE)</f>
        <v>0</v>
      </c>
      <c r="AA469" t="b">
        <f>IF(Table2[[#This Row],[Market Capitalisation In(Cr)]]&gt;25000,TRUE,FALSE)</f>
        <v>0</v>
      </c>
    </row>
    <row r="470" spans="2:27" ht="14" customHeight="1">
      <c r="B470" s="37" t="s">
        <v>710</v>
      </c>
      <c r="C470" s="38" t="str">
        <f>_xlfn.XLOOKUP(B470,stock_analysis[Stock],stock_analysis[Company_Name])</f>
        <v>CEAT Limited</v>
      </c>
      <c r="D470" s="37" t="str">
        <f>_xlfn.XLOOKUP(B470,stock_analysis[Stock],stock_analysis[Sector])</f>
        <v>Consumer Cyclical</v>
      </c>
      <c r="E470" s="37" t="str">
        <f>_xlfn.XLOOKUP($B470,stock_analysis[Stock],stock_analysis[Industry])</f>
        <v>Auto Parts</v>
      </c>
      <c r="F470" s="2">
        <f>_xlfn.XLOOKUP($B470,stock_analysis[Stock],stock_analysis[Market_Cap_Cr])</f>
        <v>13703.207321600001</v>
      </c>
      <c r="G470" s="3">
        <f>Imputs!$C$2</f>
        <v>6.6699999999999995E-2</v>
      </c>
      <c r="H470" s="3">
        <f>Imputs!$C$3</f>
        <v>5.2299999999999999E-2</v>
      </c>
      <c r="I470" s="2">
        <f>_xlfn.XLOOKUP($B470,stock_analysis[Stock],stock_analysis[Beta_Daily])</f>
        <v>0.9970999659159312</v>
      </c>
      <c r="J470" s="2">
        <f>_xlfn.XLOOKUP($B470,stock_analysis[Stock],stock_analysis[Beta_Weekly])</f>
        <v>1.3905320266136101</v>
      </c>
      <c r="K470" s="2">
        <f>_xlfn.XLOOKUP($B470,stock_analysis[Stock],stock_analysis[Beta_Monthly])</f>
        <v>1.6492840730123861</v>
      </c>
      <c r="L470" s="3">
        <f>G470+H470*I470</f>
        <v>0.1188483282174032</v>
      </c>
      <c r="M470" s="3">
        <f>J470*H470+G470</f>
        <v>0.13942482499189179</v>
      </c>
      <c r="N470" s="3">
        <f>K470*H470+G470</f>
        <v>0.1529575570185478</v>
      </c>
      <c r="O470" s="2">
        <f>_xlfn.XLOOKUP($B470,stock_analysis[Stock],stock_analysis[Interest_Coverage_Ratio])</f>
        <v>3.3641374242145874</v>
      </c>
      <c r="P470" s="3" cm="1">
        <f t="array" ref="P47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470" s="3" t="str" cm="1">
        <f t="array" ref="Q47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470" s="3">
        <f>Table2[[#This Row],[Default Spread]]+Table2[[#This Row],[Risk Free Rate]]</f>
        <v>8.5099999999999995E-2</v>
      </c>
      <c r="S470" s="2">
        <f>_xlfn.XLOOKUP($B470,stock_analysis[Stock],stock_analysis[Market_Cap_Cr])</f>
        <v>13703.207321600001</v>
      </c>
      <c r="T470" s="2">
        <f>_xlfn.XLOOKUP($B470,stock_analysis[Stock],stock_analysis[Total_Debt_Cr])</f>
        <v>3113.7200127999999</v>
      </c>
      <c r="U470" s="3">
        <f>Table2[[#This Row],[Market Value of Equity]]/(Table2[[#This Row],[Market Value of Equity]]+Table2[[#This Row],[Market Value of Debt]])</f>
        <v>0.81484608032819983</v>
      </c>
      <c r="V470" s="3">
        <f>Table2[[#This Row],[Market Value of Debt]]/(Table2[[#This Row],[Market Value of Equity]]+Table2[[#This Row],[Market Value of Debt]])</f>
        <v>0.18515391967180028</v>
      </c>
      <c r="W470" s="32">
        <f>(Table2[[#This Row],[Cost of Equity (Daily Beta)]]*Table2[[#This Row],[Weight of Equity]])+(Table2[[#This Row],[Cost of Debt]]*Table2[[#This Row],[Weight of Debt]])</f>
        <v>0.11259969296558059</v>
      </c>
      <c r="X470" s="33">
        <f>(Table2[[#This Row],[Cost of Equity (Weekly Beta)]]*Table2[[#This Row],[Weight of Equity]])+(Table2[[#This Row],[Cost of Debt]]*Table2[[#This Row],[Weight of Debt]])</f>
        <v>0.12936637070915846</v>
      </c>
      <c r="Y470" s="34">
        <f>(Table2[[#This Row],[Cost of Equity (Monthly Beta)]]*Table2[[#This Row],[Weight of Equity]])+(Table2[[#This Row],[Cost of Debt]]*Table2[[#This Row],[Weight of Debt]])</f>
        <v>0.14039346435721101</v>
      </c>
      <c r="Z470" t="b">
        <f>IF(Table2[[#This Row],[Sector]]="Financial Services",TRUE,FALSE)</f>
        <v>0</v>
      </c>
      <c r="AA470" t="b">
        <f>IF(Table2[[#This Row],[Market Capitalisation In(Cr)]]&gt;25000,TRUE,FALSE)</f>
        <v>0</v>
      </c>
    </row>
    <row r="471" spans="2:27" ht="14" customHeight="1">
      <c r="B471" s="37" t="s">
        <v>1842</v>
      </c>
      <c r="C471" s="38" t="str">
        <f>_xlfn.XLOOKUP(B471,stock_analysis[Stock],stock_analysis[Company_Name])</f>
        <v>Jtekt India Limited</v>
      </c>
      <c r="D471" s="37" t="str">
        <f>_xlfn.XLOOKUP(B471,stock_analysis[Stock],stock_analysis[Sector])</f>
        <v>Consumer Cyclical</v>
      </c>
      <c r="E471" s="37" t="str">
        <f>_xlfn.XLOOKUP($B471,stock_analysis[Stock],stock_analysis[Industry])</f>
        <v>Auto Parts</v>
      </c>
      <c r="F471" s="2">
        <f>_xlfn.XLOOKUP($B471,stock_analysis[Stock],stock_analysis[Market_Cap_Cr])</f>
        <v>3647.7689856000002</v>
      </c>
      <c r="G471" s="3">
        <f>Imputs!$C$2</f>
        <v>6.6699999999999995E-2</v>
      </c>
      <c r="H471" s="3">
        <f>Imputs!$C$3</f>
        <v>5.2299999999999999E-2</v>
      </c>
      <c r="I471" s="2">
        <f>_xlfn.XLOOKUP($B471,stock_analysis[Stock],stock_analysis[Beta_Daily])</f>
        <v>0.94014293645848401</v>
      </c>
      <c r="J471" s="2">
        <f>_xlfn.XLOOKUP($B471,stock_analysis[Stock],stock_analysis[Beta_Weekly])</f>
        <v>1.3804358096304494</v>
      </c>
      <c r="K471" s="2">
        <f>_xlfn.XLOOKUP($B471,stock_analysis[Stock],stock_analysis[Beta_Monthly])</f>
        <v>1.5495663271187441</v>
      </c>
      <c r="L471" s="3">
        <f>G471+H471*I471</f>
        <v>0.11586947557677871</v>
      </c>
      <c r="M471" s="3">
        <f>J471*H471+G471</f>
        <v>0.13889679284367251</v>
      </c>
      <c r="N471" s="3">
        <f>K471*H471+G471</f>
        <v>0.1477423189083103</v>
      </c>
      <c r="O471" s="2">
        <f>_xlfn.XLOOKUP($B471,stock_analysis[Stock],stock_analysis[Interest_Coverage_Ratio])</f>
        <v>11.091305290973988</v>
      </c>
      <c r="P471" s="3" cm="1">
        <f t="array" ref="P47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471" s="3" t="str" cm="1">
        <f t="array" ref="Q47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471" s="3">
        <f>Table2[[#This Row],[Default Spread]]+Table2[[#This Row],[Risk Free Rate]]</f>
        <v>7.22E-2</v>
      </c>
      <c r="S471" s="2">
        <f>_xlfn.XLOOKUP($B471,stock_analysis[Stock],stock_analysis[Market_Cap_Cr])</f>
        <v>3647.7689856000002</v>
      </c>
      <c r="T471" s="2">
        <f>_xlfn.XLOOKUP($B471,stock_analysis[Stock],stock_analysis[Total_Debt_Cr])</f>
        <v>264.03289599999999</v>
      </c>
      <c r="U471" s="3">
        <f>Table2[[#This Row],[Market Value of Equity]]/(Table2[[#This Row],[Market Value of Equity]]+Table2[[#This Row],[Market Value of Debt]])</f>
        <v>0.93250351014913724</v>
      </c>
      <c r="V471" s="3">
        <f>Table2[[#This Row],[Market Value of Debt]]/(Table2[[#This Row],[Market Value of Equity]]+Table2[[#This Row],[Market Value of Debt]])</f>
        <v>6.7496489850862693E-2</v>
      </c>
      <c r="W471" s="32">
        <f>(Table2[[#This Row],[Cost of Equity (Daily Beta)]]*Table2[[#This Row],[Weight of Equity]])+(Table2[[#This Row],[Cost of Debt]]*Table2[[#This Row],[Weight of Debt]])</f>
        <v>0.11292193926171816</v>
      </c>
      <c r="X471" s="33">
        <f>(Table2[[#This Row],[Cost of Equity (Weekly Beta)]]*Table2[[#This Row],[Weight of Equity]])+(Table2[[#This Row],[Cost of Debt]]*Table2[[#This Row],[Weight of Debt]])</f>
        <v>0.13439499344241446</v>
      </c>
      <c r="Y471" s="34">
        <f>(Table2[[#This Row],[Cost of Equity (Monthly Beta)]]*Table2[[#This Row],[Weight of Equity]])+(Table2[[#This Row],[Cost of Debt]]*Table2[[#This Row],[Weight of Debt]])</f>
        <v>0.1426434775468049</v>
      </c>
      <c r="Z471" t="b">
        <f>IF(Table2[[#This Row],[Sector]]="Financial Services",TRUE,FALSE)</f>
        <v>0</v>
      </c>
      <c r="AA471" t="b">
        <f>IF(Table2[[#This Row],[Market Capitalisation In(Cr)]]&gt;25000,TRUE,FALSE)</f>
        <v>0</v>
      </c>
    </row>
    <row r="472" spans="2:27" ht="14" customHeight="1">
      <c r="B472" s="37" t="s">
        <v>1088</v>
      </c>
      <c r="C472" s="38" t="str">
        <f>_xlfn.XLOOKUP(B472,stock_analysis[Stock],stock_analysis[Company_Name])</f>
        <v>Endurance Technologies Limited</v>
      </c>
      <c r="D472" s="37" t="str">
        <f>_xlfn.XLOOKUP(B472,stock_analysis[Stock],stock_analysis[Sector])</f>
        <v>Consumer Cyclical</v>
      </c>
      <c r="E472" s="37" t="str">
        <f>_xlfn.XLOOKUP($B472,stock_analysis[Stock],stock_analysis[Industry])</f>
        <v>Auto Parts</v>
      </c>
      <c r="F472" s="2">
        <f>_xlfn.XLOOKUP($B472,stock_analysis[Stock],stock_analysis[Market_Cap_Cr])</f>
        <v>35428.7517696</v>
      </c>
      <c r="G472" s="3">
        <f>Imputs!$C$2</f>
        <v>6.6699999999999995E-2</v>
      </c>
      <c r="H472" s="3">
        <f>Imputs!$C$3</f>
        <v>5.2299999999999999E-2</v>
      </c>
      <c r="I472" s="2">
        <f>_xlfn.XLOOKUP($B472,stock_analysis[Stock],stock_analysis[Beta_Daily])</f>
        <v>0.91357539019903677</v>
      </c>
      <c r="J472" s="2">
        <f>_xlfn.XLOOKUP($B472,stock_analysis[Stock],stock_analysis[Beta_Weekly])</f>
        <v>0.66793110234288466</v>
      </c>
      <c r="K472" s="2">
        <f>_xlfn.XLOOKUP($B472,stock_analysis[Stock],stock_analysis[Beta_Monthly])</f>
        <v>0.90797266211000682</v>
      </c>
      <c r="L472" s="3">
        <f>G472+H472*I472</f>
        <v>0.11447999290740962</v>
      </c>
      <c r="M472" s="3">
        <f>J472*H472+G472</f>
        <v>0.10163279665253286</v>
      </c>
      <c r="N472" s="3">
        <f>K472*H472+G472</f>
        <v>0.11418697022835335</v>
      </c>
      <c r="O472" s="2">
        <f>_xlfn.XLOOKUP($B472,stock_analysis[Stock],stock_analysis[Interest_Coverage_Ratio])</f>
        <v>24.807381149145321</v>
      </c>
      <c r="P472" s="3" cm="1">
        <f t="array" ref="P47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72" s="3" t="str" cm="1">
        <f t="array" ref="Q47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72" s="3">
        <f>Table2[[#This Row],[Default Spread]]+Table2[[#This Row],[Risk Free Rate]]</f>
        <v>7.0699999999999999E-2</v>
      </c>
      <c r="S472" s="2">
        <f>_xlfn.XLOOKUP($B472,stock_analysis[Stock],stock_analysis[Market_Cap_Cr])</f>
        <v>35428.7517696</v>
      </c>
      <c r="T472" s="2">
        <f>_xlfn.XLOOKUP($B472,stock_analysis[Stock],stock_analysis[Total_Debt_Cr])</f>
        <v>1228.9000447999999</v>
      </c>
      <c r="U472" s="3">
        <f>Table2[[#This Row],[Market Value of Equity]]/(Table2[[#This Row],[Market Value of Equity]]+Table2[[#This Row],[Market Value of Debt]])</f>
        <v>0.96647630210952962</v>
      </c>
      <c r="V472" s="3">
        <f>Table2[[#This Row],[Market Value of Debt]]/(Table2[[#This Row],[Market Value of Equity]]+Table2[[#This Row],[Market Value of Debt]])</f>
        <v>3.3523697890470404E-2</v>
      </c>
      <c r="W472" s="32">
        <f>(Table2[[#This Row],[Cost of Equity (Daily Beta)]]*Table2[[#This Row],[Weight of Equity]])+(Table2[[#This Row],[Cost of Debt]]*Table2[[#This Row],[Weight of Debt]])</f>
        <v>0.11301232565153468</v>
      </c>
      <c r="X472" s="33">
        <f>(Table2[[#This Row],[Cost of Equity (Weekly Beta)]]*Table2[[#This Row],[Weight of Equity]])+(Table2[[#This Row],[Cost of Debt]]*Table2[[#This Row],[Weight of Debt]])</f>
        <v>0.10059581492264599</v>
      </c>
      <c r="Y472" s="34">
        <f>(Table2[[#This Row],[Cost of Equity (Monthly Beta)]]*Table2[[#This Row],[Weight of Equity]])+(Table2[[#This Row],[Cost of Debt]]*Table2[[#This Row],[Weight of Debt]])</f>
        <v>0.11272912617624616</v>
      </c>
      <c r="Z472" t="b">
        <f>IF(Table2[[#This Row],[Sector]]="Financial Services",TRUE,FALSE)</f>
        <v>0</v>
      </c>
      <c r="AA472" t="b">
        <f>IF(Table2[[#This Row],[Market Capitalisation In(Cr)]]&gt;25000,TRUE,FALSE)</f>
        <v>1</v>
      </c>
    </row>
    <row r="473" spans="2:27" ht="14" customHeight="1">
      <c r="B473" s="37" t="s">
        <v>1169</v>
      </c>
      <c r="C473" s="38" t="str">
        <f>_xlfn.XLOOKUP(B473,stock_analysis[Stock],stock_analysis[Company_Name])</f>
        <v>Fiem Industries Limited</v>
      </c>
      <c r="D473" s="37" t="str">
        <f>_xlfn.XLOOKUP(B473,stock_analysis[Stock],stock_analysis[Sector])</f>
        <v>Consumer Cyclical</v>
      </c>
      <c r="E473" s="37" t="str">
        <f>_xlfn.XLOOKUP($B473,stock_analysis[Stock],stock_analysis[Industry])</f>
        <v>Auto Parts</v>
      </c>
      <c r="F473" s="2">
        <f>_xlfn.XLOOKUP($B473,stock_analysis[Stock],stock_analysis[Market_Cap_Cr])</f>
        <v>5560.8180736000004</v>
      </c>
      <c r="G473" s="3">
        <f>Imputs!$C$2</f>
        <v>6.6699999999999995E-2</v>
      </c>
      <c r="H473" s="3">
        <f>Imputs!$C$3</f>
        <v>5.2299999999999999E-2</v>
      </c>
      <c r="I473" s="2">
        <f>_xlfn.XLOOKUP($B473,stock_analysis[Stock],stock_analysis[Beta_Daily])</f>
        <v>0.92420529574436505</v>
      </c>
      <c r="J473" s="2">
        <f>_xlfn.XLOOKUP($B473,stock_analysis[Stock],stock_analysis[Beta_Weekly])</f>
        <v>1.340681265235125</v>
      </c>
      <c r="K473" s="2">
        <f>_xlfn.XLOOKUP($B473,stock_analysis[Stock],stock_analysis[Beta_Monthly])</f>
        <v>1.2751480708118259</v>
      </c>
      <c r="L473" s="3">
        <f>G473+H473*I473</f>
        <v>0.11503593696743028</v>
      </c>
      <c r="M473" s="3">
        <f>J473*H473+G473</f>
        <v>0.13681763017179704</v>
      </c>
      <c r="N473" s="3">
        <f>K473*H473+G473</f>
        <v>0.13339024410345848</v>
      </c>
      <c r="O473" s="2">
        <f>_xlfn.XLOOKUP($B473,stock_analysis[Stock],stock_analysis[Interest_Coverage_Ratio])</f>
        <v>180.00466532754487</v>
      </c>
      <c r="P473" s="3" cm="1">
        <f t="array" ref="P47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73" s="3" t="str" cm="1">
        <f t="array" ref="Q47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73" s="3">
        <f>Table2[[#This Row],[Default Spread]]+Table2[[#This Row],[Risk Free Rate]]</f>
        <v>7.0699999999999999E-2</v>
      </c>
      <c r="S473" s="2">
        <f>_xlfn.XLOOKUP($B473,stock_analysis[Stock],stock_analysis[Market_Cap_Cr])</f>
        <v>5560.8180736000004</v>
      </c>
      <c r="T473" s="2">
        <f>_xlfn.XLOOKUP($B473,stock_analysis[Stock],stock_analysis[Total_Debt_Cr])</f>
        <v>61.531801600000001</v>
      </c>
      <c r="U473" s="3">
        <f>Table2[[#This Row],[Market Value of Equity]]/(Table2[[#This Row],[Market Value of Equity]]+Table2[[#This Row],[Market Value of Debt]])</f>
        <v>0.98905585689865816</v>
      </c>
      <c r="V473" s="3">
        <f>Table2[[#This Row],[Market Value of Debt]]/(Table2[[#This Row],[Market Value of Equity]]+Table2[[#This Row],[Market Value of Debt]])</f>
        <v>1.0944143101341798E-2</v>
      </c>
      <c r="W473" s="32">
        <f>(Table2[[#This Row],[Cost of Equity (Daily Beta)]]*Table2[[#This Row],[Weight of Equity]])+(Table2[[#This Row],[Cost of Debt]]*Table2[[#This Row],[Weight of Debt]])</f>
        <v>0.11455071812872665</v>
      </c>
      <c r="X473" s="33">
        <f>(Table2[[#This Row],[Cost of Equity (Weekly Beta)]]*Table2[[#This Row],[Weight of Equity]])+(Table2[[#This Row],[Cost of Debt]]*Table2[[#This Row],[Weight of Debt]])</f>
        <v>0.1360940293656753</v>
      </c>
      <c r="Y473" s="34">
        <f>(Table2[[#This Row],[Cost of Equity (Monthly Beta)]]*Table2[[#This Row],[Weight of Equity]])+(Table2[[#This Row],[Cost of Debt]]*Table2[[#This Row],[Weight of Debt]])</f>
        <v>0.13270415310093217</v>
      </c>
      <c r="Z473" t="b">
        <f>IF(Table2[[#This Row],[Sector]]="Financial Services",TRUE,FALSE)</f>
        <v>0</v>
      </c>
      <c r="AA473" t="b">
        <f>IF(Table2[[#This Row],[Market Capitalisation In(Cr)]]&gt;25000,TRUE,FALSE)</f>
        <v>0</v>
      </c>
    </row>
    <row r="474" spans="2:27" ht="14" customHeight="1">
      <c r="B474" s="37" t="s">
        <v>642</v>
      </c>
      <c r="C474" s="38" t="str">
        <f>_xlfn.XLOOKUP(B474,stock_analysis[Stock],stock_analysis[Company_Name])</f>
        <v>Bosch Limited</v>
      </c>
      <c r="D474" s="37" t="str">
        <f>_xlfn.XLOOKUP(B474,stock_analysis[Stock],stock_analysis[Sector])</f>
        <v>Consumer Cyclical</v>
      </c>
      <c r="E474" s="37" t="str">
        <f>_xlfn.XLOOKUP($B474,stock_analysis[Stock],stock_analysis[Industry])</f>
        <v>Auto Parts</v>
      </c>
      <c r="F474" s="2">
        <f>_xlfn.XLOOKUP($B474,stock_analysis[Stock],stock_analysis[Market_Cap_Cr])</f>
        <v>97888.010240000003</v>
      </c>
      <c r="G474" s="3">
        <f>Imputs!$C$2</f>
        <v>6.6699999999999995E-2</v>
      </c>
      <c r="H474" s="3">
        <f>Imputs!$C$3</f>
        <v>5.2299999999999999E-2</v>
      </c>
      <c r="I474" s="2">
        <f>_xlfn.XLOOKUP($B474,stock_analysis[Stock],stock_analysis[Beta_Daily])</f>
        <v>0.921261987993794</v>
      </c>
      <c r="J474" s="2">
        <f>_xlfn.XLOOKUP($B474,stock_analysis[Stock],stock_analysis[Beta_Weekly])</f>
        <v>0.93760723495271103</v>
      </c>
      <c r="K474" s="2">
        <f>_xlfn.XLOOKUP($B474,stock_analysis[Stock],stock_analysis[Beta_Monthly])</f>
        <v>0.62428696680562545</v>
      </c>
      <c r="L474" s="3">
        <f>G474+H474*I474</f>
        <v>0.11488200197207542</v>
      </c>
      <c r="M474" s="3">
        <f>J474*H474+G474</f>
        <v>0.11573685838802678</v>
      </c>
      <c r="N474" s="3">
        <f>K474*H474+G474</f>
        <v>9.9350208363934212E-2</v>
      </c>
      <c r="O474" s="2">
        <f>_xlfn.XLOOKUP($B474,stock_analysis[Stock],stock_analysis[Interest_Coverage_Ratio])</f>
        <v>294.7956989247312</v>
      </c>
      <c r="P474" s="3" cm="1">
        <f t="array" ref="P47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74" s="3" t="str" cm="1">
        <f t="array" ref="Q47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74" s="3">
        <f>Table2[[#This Row],[Default Spread]]+Table2[[#This Row],[Risk Free Rate]]</f>
        <v>7.0699999999999999E-2</v>
      </c>
      <c r="S474" s="2">
        <f>_xlfn.XLOOKUP($B474,stock_analysis[Stock],stock_analysis[Market_Cap_Cr])</f>
        <v>97888.010240000003</v>
      </c>
      <c r="T474" s="2">
        <f>_xlfn.XLOOKUP($B474,stock_analysis[Stock],stock_analysis[Total_Debt_Cr])</f>
        <v>109.1000064</v>
      </c>
      <c r="U474" s="3">
        <f>Table2[[#This Row],[Market Value of Equity]]/(Table2[[#This Row],[Market Value of Equity]]+Table2[[#This Row],[Market Value of Debt]])</f>
        <v>0.99888670180043393</v>
      </c>
      <c r="V474" s="3">
        <f>Table2[[#This Row],[Market Value of Debt]]/(Table2[[#This Row],[Market Value of Equity]]+Table2[[#This Row],[Market Value of Debt]])</f>
        <v>1.1132981995661232E-3</v>
      </c>
      <c r="W474" s="32">
        <f>(Table2[[#This Row],[Cost of Equity (Daily Beta)]]*Table2[[#This Row],[Weight of Equity]])+(Table2[[#This Row],[Cost of Debt]]*Table2[[#This Row],[Weight of Debt]])</f>
        <v>0.11483281422882669</v>
      </c>
      <c r="X474" s="33">
        <f>(Table2[[#This Row],[Cost of Equity (Weekly Beta)]]*Table2[[#This Row],[Weight of Equity]])+(Table2[[#This Row],[Cost of Debt]]*Table2[[#This Row],[Weight of Debt]])</f>
        <v>0.11568671893466928</v>
      </c>
      <c r="Y474" s="34">
        <f>(Table2[[#This Row],[Cost of Equity (Monthly Beta)]]*Table2[[#This Row],[Weight of Equity]])+(Table2[[#This Row],[Cost of Debt]]*Table2[[#This Row],[Weight of Debt]])</f>
        <v>9.9318312138545459E-2</v>
      </c>
      <c r="Z474" t="b">
        <f>IF(Table2[[#This Row],[Sector]]="Financial Services",TRUE,FALSE)</f>
        <v>0</v>
      </c>
      <c r="AA474" t="b">
        <f>IF(Table2[[#This Row],[Market Capitalisation In(Cr)]]&gt;25000,TRUE,FALSE)</f>
        <v>1</v>
      </c>
    </row>
    <row r="475" spans="2:27" ht="14" customHeight="1">
      <c r="B475" s="37" t="s">
        <v>1387</v>
      </c>
      <c r="C475" s="38" t="str">
        <f>_xlfn.XLOOKUP(B475,stock_analysis[Stock],stock_analysis[Company_Name])</f>
        <v>GRP Limited</v>
      </c>
      <c r="D475" s="37" t="str">
        <f>_xlfn.XLOOKUP(B475,stock_analysis[Stock],stock_analysis[Sector])</f>
        <v>Consumer Cyclical</v>
      </c>
      <c r="E475" s="37" t="str">
        <f>_xlfn.XLOOKUP($B475,stock_analysis[Stock],stock_analysis[Industry])</f>
        <v>Auto Parts</v>
      </c>
      <c r="F475" s="2">
        <f>_xlfn.XLOOKUP($B475,stock_analysis[Stock],stock_analysis[Market_Cap_Cr])</f>
        <v>964.79979519999995</v>
      </c>
      <c r="G475" s="3">
        <f>Imputs!$C$2</f>
        <v>6.6699999999999995E-2</v>
      </c>
      <c r="H475" s="3">
        <f>Imputs!$C$3</f>
        <v>5.2299999999999999E-2</v>
      </c>
      <c r="I475" s="2">
        <f>_xlfn.XLOOKUP($B475,stock_analysis[Stock],stock_analysis[Beta_Daily])</f>
        <v>1.0885087920868814</v>
      </c>
      <c r="J475" s="2">
        <f>_xlfn.XLOOKUP($B475,stock_analysis[Stock],stock_analysis[Beta_Weekly])</f>
        <v>1.0898350489426245</v>
      </c>
      <c r="K475" s="2">
        <f>_xlfn.XLOOKUP($B475,stock_analysis[Stock],stock_analysis[Beta_Monthly])</f>
        <v>1.1942936191758309</v>
      </c>
      <c r="L475" s="3">
        <f>G475+H475*I475</f>
        <v>0.12362900982614389</v>
      </c>
      <c r="M475" s="3">
        <f>J475*H475+G475</f>
        <v>0.12369837305969926</v>
      </c>
      <c r="N475" s="3">
        <f>K475*H475+G475</f>
        <v>0.12916155628289594</v>
      </c>
      <c r="O475" s="2">
        <f>_xlfn.XLOOKUP($B475,stock_analysis[Stock],stock_analysis[Interest_Coverage_Ratio])</f>
        <v>5.6420014703974397</v>
      </c>
      <c r="P475" s="3" cm="1">
        <f t="array" ref="P47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475" s="3" t="str" cm="1">
        <f t="array" ref="Q47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475" s="3">
        <f>Table2[[#This Row],[Default Spread]]+Table2[[#This Row],[Risk Free Rate]]</f>
        <v>7.5600000000000001E-2</v>
      </c>
      <c r="S475" s="2">
        <f>_xlfn.XLOOKUP($B475,stock_analysis[Stock],stock_analysis[Market_Cap_Cr])</f>
        <v>964.79979519999995</v>
      </c>
      <c r="T475" s="2">
        <f>_xlfn.XLOOKUP($B475,stock_analysis[Stock],stock_analysis[Total_Debt_Cr])</f>
        <v>203.7180032</v>
      </c>
      <c r="U475" s="3">
        <f>Table2[[#This Row],[Market Value of Equity]]/(Table2[[#This Row],[Market Value of Equity]]+Table2[[#This Row],[Market Value of Debt]])</f>
        <v>0.82566118934692989</v>
      </c>
      <c r="V475" s="3">
        <f>Table2[[#This Row],[Market Value of Debt]]/(Table2[[#This Row],[Market Value of Equity]]+Table2[[#This Row],[Market Value of Debt]])</f>
        <v>0.17433881065307016</v>
      </c>
      <c r="W475" s="32">
        <f>(Table2[[#This Row],[Cost of Equity (Daily Beta)]]*Table2[[#This Row],[Weight of Equity]])+(Table2[[#This Row],[Cost of Debt]]*Table2[[#This Row],[Weight of Debt]])</f>
        <v>0.11525568937620935</v>
      </c>
      <c r="X475" s="33">
        <f>(Table2[[#This Row],[Cost of Equity (Weekly Beta)]]*Table2[[#This Row],[Weight of Equity]])+(Table2[[#This Row],[Cost of Debt]]*Table2[[#This Row],[Weight of Debt]])</f>
        <v>0.11531295990612363</v>
      </c>
      <c r="Y475" s="34">
        <f>(Table2[[#This Row],[Cost of Equity (Monthly Beta)]]*Table2[[#This Row],[Weight of Equity]])+(Table2[[#This Row],[Cost of Debt]]*Table2[[#This Row],[Weight of Debt]])</f>
        <v>0.11982369826380838</v>
      </c>
      <c r="Z475" t="b">
        <f>IF(Table2[[#This Row],[Sector]]="Financial Services",TRUE,FALSE)</f>
        <v>0</v>
      </c>
      <c r="AA475" t="b">
        <f>IF(Table2[[#This Row],[Market Capitalisation In(Cr)]]&gt;25000,TRUE,FALSE)</f>
        <v>0</v>
      </c>
    </row>
    <row r="476" spans="2:27" ht="14" customHeight="1">
      <c r="B476" s="37" t="s">
        <v>2064</v>
      </c>
      <c r="C476" s="38" t="str">
        <f>_xlfn.XLOOKUP(B476,stock_analysis[Stock],stock_analysis[Company_Name])</f>
        <v>LG Balakrishnan &amp; Bros Limited</v>
      </c>
      <c r="D476" s="37" t="str">
        <f>_xlfn.XLOOKUP(B476,stock_analysis[Stock],stock_analysis[Sector])</f>
        <v>Consumer Cyclical</v>
      </c>
      <c r="E476" s="37" t="str">
        <f>_xlfn.XLOOKUP($B476,stock_analysis[Stock],stock_analysis[Industry])</f>
        <v>Auto Parts</v>
      </c>
      <c r="F476" s="2">
        <f>_xlfn.XLOOKUP($B476,stock_analysis[Stock],stock_analysis[Market_Cap_Cr])</f>
        <v>5944.9393152000002</v>
      </c>
      <c r="G476" s="3">
        <f>Imputs!$C$2</f>
        <v>6.6699999999999995E-2</v>
      </c>
      <c r="H476" s="3">
        <f>Imputs!$C$3</f>
        <v>5.2299999999999999E-2</v>
      </c>
      <c r="I476" s="2">
        <f>_xlfn.XLOOKUP($B476,stock_analysis[Stock],stock_analysis[Beta_Daily])</f>
        <v>0.96351021510750945</v>
      </c>
      <c r="J476" s="2">
        <f>_xlfn.XLOOKUP($B476,stock_analysis[Stock],stock_analysis[Beta_Weekly])</f>
        <v>0.96960785389919324</v>
      </c>
      <c r="K476" s="2">
        <f>_xlfn.XLOOKUP($B476,stock_analysis[Stock],stock_analysis[Beta_Monthly])</f>
        <v>0.65024922562780529</v>
      </c>
      <c r="L476" s="3">
        <f>G476+H476*I476</f>
        <v>0.11709158425012274</v>
      </c>
      <c r="M476" s="3">
        <f>J476*H476+G476</f>
        <v>0.1174104907589278</v>
      </c>
      <c r="N476" s="3">
        <f>K476*H476+G476</f>
        <v>0.10070803450033422</v>
      </c>
      <c r="O476" s="2">
        <f>_xlfn.XLOOKUP($B476,stock_analysis[Stock],stock_analysis[Interest_Coverage_Ratio])</f>
        <v>39.448205742801854</v>
      </c>
      <c r="P476" s="3" cm="1">
        <f t="array" ref="P47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76" s="3" t="str" cm="1">
        <f t="array" ref="Q47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76" s="3">
        <f>Table2[[#This Row],[Default Spread]]+Table2[[#This Row],[Risk Free Rate]]</f>
        <v>7.0699999999999999E-2</v>
      </c>
      <c r="S476" s="2">
        <f>_xlfn.XLOOKUP($B476,stock_analysis[Stock],stock_analysis[Market_Cap_Cr])</f>
        <v>5944.9393152000002</v>
      </c>
      <c r="T476" s="2">
        <f>_xlfn.XLOOKUP($B476,stock_analysis[Stock],stock_analysis[Total_Debt_Cr])</f>
        <v>194.6614016</v>
      </c>
      <c r="U476" s="3">
        <f>Table2[[#This Row],[Market Value of Equity]]/(Table2[[#This Row],[Market Value of Equity]]+Table2[[#This Row],[Market Value of Debt]])</f>
        <v>0.96829412683672711</v>
      </c>
      <c r="V476" s="3">
        <f>Table2[[#This Row],[Market Value of Debt]]/(Table2[[#This Row],[Market Value of Equity]]+Table2[[#This Row],[Market Value of Debt]])</f>
        <v>3.170587316327287E-2</v>
      </c>
      <c r="W476" s="32">
        <f>(Table2[[#This Row],[Cost of Equity (Daily Beta)]]*Table2[[#This Row],[Weight of Equity]])+(Table2[[#This Row],[Cost of Debt]]*Table2[[#This Row],[Weight of Debt]])</f>
        <v>0.11562069856404507</v>
      </c>
      <c r="X476" s="33">
        <f>(Table2[[#This Row],[Cost of Equity (Weekly Beta)]]*Table2[[#This Row],[Weight of Equity]])+(Table2[[#This Row],[Cost of Debt]]*Table2[[#This Row],[Weight of Debt]])</f>
        <v>0.11592949386353101</v>
      </c>
      <c r="Y476" s="34">
        <f>(Table2[[#This Row],[Cost of Equity (Monthly Beta)]]*Table2[[#This Row],[Weight of Equity]])+(Table2[[#This Row],[Cost of Debt]]*Table2[[#This Row],[Weight of Debt]])</f>
        <v>9.9756603564587515E-2</v>
      </c>
      <c r="Z476" t="b">
        <f>IF(Table2[[#This Row],[Sector]]="Financial Services",TRUE,FALSE)</f>
        <v>0</v>
      </c>
      <c r="AA476" t="b">
        <f>IF(Table2[[#This Row],[Market Capitalisation In(Cr)]]&gt;25000,TRUE,FALSE)</f>
        <v>0</v>
      </c>
    </row>
    <row r="477" spans="2:27" ht="14" customHeight="1">
      <c r="B477" s="37" t="s">
        <v>3896</v>
      </c>
      <c r="C477" s="38" t="str">
        <f>_xlfn.XLOOKUP(B477,stock_analysis[Stock],stock_analysis[Company_Name])</f>
        <v>Wheels India Limited</v>
      </c>
      <c r="D477" s="37" t="str">
        <f>_xlfn.XLOOKUP(B477,stock_analysis[Stock],stock_analysis[Sector])</f>
        <v>Consumer Cyclical</v>
      </c>
      <c r="E477" s="37" t="str">
        <f>_xlfn.XLOOKUP($B477,stock_analysis[Stock],stock_analysis[Industry])</f>
        <v>Auto Parts</v>
      </c>
      <c r="F477" s="2">
        <f>_xlfn.XLOOKUP($B477,stock_analysis[Stock],stock_analysis[Market_Cap_Cr])</f>
        <v>2176.7370752000002</v>
      </c>
      <c r="G477" s="3">
        <f>Imputs!$C$2</f>
        <v>6.6699999999999995E-2</v>
      </c>
      <c r="H477" s="3">
        <f>Imputs!$C$3</f>
        <v>5.2299999999999999E-2</v>
      </c>
      <c r="I477" s="2">
        <f>_xlfn.XLOOKUP($B477,stock_analysis[Stock],stock_analysis[Beta_Daily])</f>
        <v>1.0489847890182888</v>
      </c>
      <c r="J477" s="2">
        <f>_xlfn.XLOOKUP($B477,stock_analysis[Stock],stock_analysis[Beta_Weekly])</f>
        <v>1.6734374970547563</v>
      </c>
      <c r="K477" s="2">
        <f>_xlfn.XLOOKUP($B477,stock_analysis[Stock],stock_analysis[Beta_Monthly])</f>
        <v>1.2498351150348708</v>
      </c>
      <c r="L477" s="3">
        <f>G477+H477*I477</f>
        <v>0.1215619044656565</v>
      </c>
      <c r="M477" s="3">
        <f>J477*H477+G477</f>
        <v>0.15422078109596377</v>
      </c>
      <c r="N477" s="3">
        <f>K477*H477+G477</f>
        <v>0.13206637651632375</v>
      </c>
      <c r="O477" s="2">
        <f>_xlfn.XLOOKUP($B477,stock_analysis[Stock],stock_analysis[Interest_Coverage_Ratio])</f>
        <v>2.2276362437134143</v>
      </c>
      <c r="P477" s="3" cm="1">
        <f t="array" ref="P47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477" s="3" t="str" cm="1">
        <f t="array" ref="Q47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477" s="3">
        <f>Table2[[#This Row],[Default Spread]]+Table2[[#This Row],[Risk Free Rate]]</f>
        <v>9.8799999999999999E-2</v>
      </c>
      <c r="S477" s="2">
        <f>_xlfn.XLOOKUP($B477,stock_analysis[Stock],stock_analysis[Market_Cap_Cr])</f>
        <v>2176.7370752000002</v>
      </c>
      <c r="T477" s="2">
        <f>_xlfn.XLOOKUP($B477,stock_analysis[Stock],stock_analysis[Total_Debt_Cr])</f>
        <v>736.41000959999997</v>
      </c>
      <c r="U477" s="3">
        <f>Table2[[#This Row],[Market Value of Equity]]/(Table2[[#This Row],[Market Value of Equity]]+Table2[[#This Row],[Market Value of Debt]])</f>
        <v>0.74721152479997166</v>
      </c>
      <c r="V477" s="3">
        <f>Table2[[#This Row],[Market Value of Debt]]/(Table2[[#This Row],[Market Value of Equity]]+Table2[[#This Row],[Market Value of Debt]])</f>
        <v>0.25278847520002845</v>
      </c>
      <c r="W477" s="32">
        <f>(Table2[[#This Row],[Cost of Equity (Daily Beta)]]*Table2[[#This Row],[Weight of Equity]])+(Table2[[#This Row],[Cost of Debt]]*Table2[[#This Row],[Weight of Debt]])</f>
        <v>0.11580795734313448</v>
      </c>
      <c r="X477" s="33">
        <f>(Table2[[#This Row],[Cost of Equity (Weekly Beta)]]*Table2[[#This Row],[Weight of Equity]])+(Table2[[#This Row],[Cost of Debt]]*Table2[[#This Row],[Weight of Debt]])</f>
        <v>0.14021104634832054</v>
      </c>
      <c r="Y477" s="34">
        <f>(Table2[[#This Row],[Cost of Equity (Monthly Beta)]]*Table2[[#This Row],[Weight of Equity]])+(Table2[[#This Row],[Cost of Debt]]*Table2[[#This Row],[Weight of Debt]])</f>
        <v>0.12365701992133225</v>
      </c>
      <c r="Z477" t="b">
        <f>IF(Table2[[#This Row],[Sector]]="Financial Services",TRUE,FALSE)</f>
        <v>0</v>
      </c>
      <c r="AA477" t="b">
        <f>IF(Table2[[#This Row],[Market Capitalisation In(Cr)]]&gt;25000,TRUE,FALSE)</f>
        <v>0</v>
      </c>
    </row>
    <row r="478" spans="2:27" ht="14" customHeight="1">
      <c r="B478" s="37" t="s">
        <v>1643</v>
      </c>
      <c r="C478" s="38" t="str">
        <f>_xlfn.XLOOKUP(B478,stock_analysis[Stock],stock_analysis[Company_Name])</f>
        <v>India Nippon Electricals Limited</v>
      </c>
      <c r="D478" s="37" t="str">
        <f>_xlfn.XLOOKUP(B478,stock_analysis[Stock],stock_analysis[Sector])</f>
        <v>Consumer Cyclical</v>
      </c>
      <c r="E478" s="37" t="str">
        <f>_xlfn.XLOOKUP($B478,stock_analysis[Stock],stock_analysis[Industry])</f>
        <v>Auto Parts</v>
      </c>
      <c r="F478" s="2">
        <f>_xlfn.XLOOKUP($B478,stock_analysis[Stock],stock_analysis[Market_Cap_Cr])</f>
        <v>1805.1897343999999</v>
      </c>
      <c r="G478" s="3">
        <f>Imputs!$C$2</f>
        <v>6.6699999999999995E-2</v>
      </c>
      <c r="H478" s="3">
        <f>Imputs!$C$3</f>
        <v>5.2299999999999999E-2</v>
      </c>
      <c r="I478" s="2">
        <f>_xlfn.XLOOKUP($B478,stock_analysis[Stock],stock_analysis[Beta_Daily])</f>
        <v>0.94284883548490839</v>
      </c>
      <c r="J478" s="2">
        <f>_xlfn.XLOOKUP($B478,stock_analysis[Stock],stock_analysis[Beta_Weekly])</f>
        <v>1.3718511631739096</v>
      </c>
      <c r="K478" s="2">
        <f>_xlfn.XLOOKUP($B478,stock_analysis[Stock],stock_analysis[Beta_Monthly])</f>
        <v>0.81865339934291137</v>
      </c>
      <c r="L478" s="3">
        <f>G478+H478*I478</f>
        <v>0.1160109940958607</v>
      </c>
      <c r="M478" s="3">
        <f>J478*H478+G478</f>
        <v>0.13844781583399546</v>
      </c>
      <c r="N478" s="3">
        <f>K478*H478+G478</f>
        <v>0.10951557278563426</v>
      </c>
      <c r="O478" s="2">
        <f>_xlfn.XLOOKUP($B478,stock_analysis[Stock],stock_analysis[Interest_Coverage_Ratio])</f>
        <v>396.88461538461536</v>
      </c>
      <c r="P478" s="3" cm="1">
        <f t="array" ref="P47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78" s="3" t="str" cm="1">
        <f t="array" ref="Q47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78" s="3">
        <f>Table2[[#This Row],[Default Spread]]+Table2[[#This Row],[Risk Free Rate]]</f>
        <v>7.0699999999999999E-2</v>
      </c>
      <c r="S478" s="2">
        <f>_xlfn.XLOOKUP($B478,stock_analysis[Stock],stock_analysis[Market_Cap_Cr])</f>
        <v>1805.1897343999999</v>
      </c>
      <c r="T478" s="2">
        <f>_xlfn.XLOOKUP($B478,stock_analysis[Stock],stock_analysis[Total_Debt_Cr])</f>
        <v>1.66</v>
      </c>
      <c r="U478" s="3">
        <f>Table2[[#This Row],[Market Value of Equity]]/(Table2[[#This Row],[Market Value of Equity]]+Table2[[#This Row],[Market Value of Debt]])</f>
        <v>0.99908127390540791</v>
      </c>
      <c r="V478" s="3">
        <f>Table2[[#This Row],[Market Value of Debt]]/(Table2[[#This Row],[Market Value of Equity]]+Table2[[#This Row],[Market Value of Debt]])</f>
        <v>9.1872609459205286E-4</v>
      </c>
      <c r="W478" s="32">
        <f>(Table2[[#This Row],[Cost of Equity (Daily Beta)]]*Table2[[#This Row],[Weight of Equity]])+(Table2[[#This Row],[Cost of Debt]]*Table2[[#This Row],[Weight of Debt]])</f>
        <v>0.11596936570321292</v>
      </c>
      <c r="X478" s="33">
        <f>(Table2[[#This Row],[Cost of Equity (Weekly Beta)]]*Table2[[#This Row],[Weight of Equity]])+(Table2[[#This Row],[Cost of Debt]]*Table2[[#This Row],[Weight of Debt]])</f>
        <v>0.13838557414773714</v>
      </c>
      <c r="Y478" s="34">
        <f>(Table2[[#This Row],[Cost of Equity (Monthly Beta)]]*Table2[[#This Row],[Weight of Equity]])+(Table2[[#This Row],[Cost of Debt]]*Table2[[#This Row],[Weight of Debt]])</f>
        <v>0.10947991190603956</v>
      </c>
      <c r="Z478" t="b">
        <f>IF(Table2[[#This Row],[Sector]]="Financial Services",TRUE,FALSE)</f>
        <v>0</v>
      </c>
      <c r="AA478" t="b">
        <f>IF(Table2[[#This Row],[Market Capitalisation In(Cr)]]&gt;25000,TRUE,FALSE)</f>
        <v>0</v>
      </c>
    </row>
    <row r="479" spans="2:27" ht="14" customHeight="1">
      <c r="B479" s="37" t="s">
        <v>966</v>
      </c>
      <c r="C479" s="38" t="str">
        <f>_xlfn.XLOOKUP(B479,stock_analysis[Stock],stock_analysis[Company_Name])</f>
        <v>Divgi Torqtransfer Systems Limited</v>
      </c>
      <c r="D479" s="37" t="str">
        <f>_xlfn.XLOOKUP(B479,stock_analysis[Stock],stock_analysis[Sector])</f>
        <v>Consumer Cyclical</v>
      </c>
      <c r="E479" s="37" t="str">
        <f>_xlfn.XLOOKUP($B479,stock_analysis[Stock],stock_analysis[Industry])</f>
        <v>Auto Parts</v>
      </c>
      <c r="F479" s="2">
        <f>_xlfn.XLOOKUP($B479,stock_analysis[Stock],stock_analysis[Market_Cap_Cr])</f>
        <v>2172.7641600000002</v>
      </c>
      <c r="G479" s="3">
        <f>Imputs!$C$2</f>
        <v>6.6699999999999995E-2</v>
      </c>
      <c r="H479" s="3">
        <f>Imputs!$C$3</f>
        <v>5.2299999999999999E-2</v>
      </c>
      <c r="I479" s="2">
        <f>_xlfn.XLOOKUP($B479,stock_analysis[Stock],stock_analysis[Beta_Daily])</f>
        <v>0.94828618695168476</v>
      </c>
      <c r="J479" s="2">
        <f>_xlfn.XLOOKUP($B479,stock_analysis[Stock],stock_analysis[Beta_Weekly])</f>
        <v>1.1744684249784585</v>
      </c>
      <c r="K479" s="2">
        <f>_xlfn.XLOOKUP($B479,stock_analysis[Stock],stock_analysis[Beta_Monthly])</f>
        <v>2.0829578199077999E-3</v>
      </c>
      <c r="L479" s="3">
        <f>G479+H479*I479</f>
        <v>0.11629536757757311</v>
      </c>
      <c r="M479" s="3">
        <f>J479*H479+G479</f>
        <v>0.12812469862637338</v>
      </c>
      <c r="N479" s="3">
        <f>K479*H479+G479</f>
        <v>6.6808938693981176E-2</v>
      </c>
      <c r="O479" s="2">
        <f>_xlfn.XLOOKUP($B479,stock_analysis[Stock],stock_analysis[Interest_Coverage_Ratio])</f>
        <v>87.397905759162299</v>
      </c>
      <c r="P479" s="3" cm="1">
        <f t="array" ref="P47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79" s="3" t="str" cm="1">
        <f t="array" ref="Q47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79" s="3">
        <f>Table2[[#This Row],[Default Spread]]+Table2[[#This Row],[Risk Free Rate]]</f>
        <v>7.0699999999999999E-2</v>
      </c>
      <c r="S479" s="2">
        <f>_xlfn.XLOOKUP($B479,stock_analysis[Stock],stock_analysis[Market_Cap_Cr])</f>
        <v>2172.7641600000002</v>
      </c>
      <c r="T479" s="2">
        <f>_xlfn.XLOOKUP($B479,stock_analysis[Stock],stock_analysis[Total_Debt_Cr])</f>
        <v>1.5920000000000001</v>
      </c>
      <c r="U479" s="3">
        <f>Table2[[#This Row],[Market Value of Equity]]/(Table2[[#This Row],[Market Value of Equity]]+Table2[[#This Row],[Market Value of Debt]])</f>
        <v>0.99926782924100155</v>
      </c>
      <c r="V479" s="3">
        <f>Table2[[#This Row],[Market Value of Debt]]/(Table2[[#This Row],[Market Value of Equity]]+Table2[[#This Row],[Market Value of Debt]])</f>
        <v>7.3217075899837856E-4</v>
      </c>
      <c r="W479" s="32">
        <f>(Table2[[#This Row],[Cost of Equity (Daily Beta)]]*Table2[[#This Row],[Weight of Equity]])+(Table2[[#This Row],[Cost of Debt]]*Table2[[#This Row],[Weight of Debt]])</f>
        <v>0.11626198398268701</v>
      </c>
      <c r="X479" s="33">
        <f>(Table2[[#This Row],[Cost of Equity (Weekly Beta)]]*Table2[[#This Row],[Weight of Equity]])+(Table2[[#This Row],[Cost of Debt]]*Table2[[#This Row],[Weight of Debt]])</f>
        <v>0.12808265394119486</v>
      </c>
      <c r="Y479" s="34">
        <f>(Table2[[#This Row],[Cost of Equity (Monthly Beta)]]*Table2[[#This Row],[Weight of Equity]])+(Table2[[#This Row],[Cost of Debt]]*Table2[[#This Row],[Weight of Debt]])</f>
        <v>6.6811787615290913E-2</v>
      </c>
      <c r="Z479" t="b">
        <f>IF(Table2[[#This Row],[Sector]]="Financial Services",TRUE,FALSE)</f>
        <v>0</v>
      </c>
      <c r="AA479" t="b">
        <f>IF(Table2[[#This Row],[Market Capitalisation In(Cr)]]&gt;25000,TRUE,FALSE)</f>
        <v>0</v>
      </c>
    </row>
    <row r="480" spans="2:27" ht="14" customHeight="1">
      <c r="B480" s="37" t="s">
        <v>494</v>
      </c>
      <c r="C480" s="38" t="str">
        <f>_xlfn.XLOOKUP(B480,stock_analysis[Stock],stock_analysis[Company_Name])</f>
        <v>Balkrishna Industries Limited</v>
      </c>
      <c r="D480" s="37" t="str">
        <f>_xlfn.XLOOKUP(B480,stock_analysis[Stock],stock_analysis[Sector])</f>
        <v>Consumer Cyclical</v>
      </c>
      <c r="E480" s="37" t="str">
        <f>_xlfn.XLOOKUP($B480,stock_analysis[Stock],stock_analysis[Industry])</f>
        <v>Auto Parts</v>
      </c>
      <c r="F480" s="2">
        <f>_xlfn.XLOOKUP($B480,stock_analysis[Stock],stock_analysis[Market_Cap_Cr])</f>
        <v>42804.291174400001</v>
      </c>
      <c r="G480" s="3">
        <f>Imputs!$C$2</f>
        <v>6.6699999999999995E-2</v>
      </c>
      <c r="H480" s="3">
        <f>Imputs!$C$3</f>
        <v>5.2299999999999999E-2</v>
      </c>
      <c r="I480" s="2">
        <f>_xlfn.XLOOKUP($B480,stock_analysis[Stock],stock_analysis[Beta_Daily])</f>
        <v>1.0348883039279893</v>
      </c>
      <c r="J480" s="2">
        <f>_xlfn.XLOOKUP($B480,stock_analysis[Stock],stock_analysis[Beta_Weekly])</f>
        <v>1.1931533883936769</v>
      </c>
      <c r="K480" s="2">
        <f>_xlfn.XLOOKUP($B480,stock_analysis[Stock],stock_analysis[Beta_Monthly])</f>
        <v>0.87987722156748238</v>
      </c>
      <c r="L480" s="3">
        <f>G480+H480*I480</f>
        <v>0.12082465829543383</v>
      </c>
      <c r="M480" s="3">
        <f>J480*H480+G480</f>
        <v>0.1291019222129893</v>
      </c>
      <c r="N480" s="3">
        <f>K480*H480+G480</f>
        <v>0.11271757868797933</v>
      </c>
      <c r="O480" s="2">
        <f>_xlfn.XLOOKUP($B480,stock_analysis[Stock],stock_analysis[Interest_Coverage_Ratio])</f>
        <v>20.968869819244112</v>
      </c>
      <c r="P480" s="3" cm="1">
        <f t="array" ref="P48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80" s="3" t="str" cm="1">
        <f t="array" ref="Q48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80" s="3">
        <f>Table2[[#This Row],[Default Spread]]+Table2[[#This Row],[Risk Free Rate]]</f>
        <v>7.0699999999999999E-2</v>
      </c>
      <c r="S480" s="2">
        <f>_xlfn.XLOOKUP($B480,stock_analysis[Stock],stock_analysis[Market_Cap_Cr])</f>
        <v>42804.291174400001</v>
      </c>
      <c r="T480" s="2">
        <f>_xlfn.XLOOKUP($B480,stock_analysis[Stock],stock_analysis[Total_Debt_Cr])</f>
        <v>3681.9701759999998</v>
      </c>
      <c r="U480" s="3">
        <f>Table2[[#This Row],[Market Value of Equity]]/(Table2[[#This Row],[Market Value of Equity]]+Table2[[#This Row],[Market Value of Debt]])</f>
        <v>0.92079444401333166</v>
      </c>
      <c r="V480" s="3">
        <f>Table2[[#This Row],[Market Value of Debt]]/(Table2[[#This Row],[Market Value of Equity]]+Table2[[#This Row],[Market Value of Debt]])</f>
        <v>7.9205555986668244E-2</v>
      </c>
      <c r="W480" s="32">
        <f>(Table2[[#This Row],[Cost of Equity (Daily Beta)]]*Table2[[#This Row],[Weight of Equity]])+(Table2[[#This Row],[Cost of Debt]]*Table2[[#This Row],[Weight of Debt]])</f>
        <v>0.11685450686650223</v>
      </c>
      <c r="X480" s="33">
        <f>(Table2[[#This Row],[Cost of Equity (Weekly Beta)]]*Table2[[#This Row],[Weight of Equity]])+(Table2[[#This Row],[Cost of Debt]]*Table2[[#This Row],[Weight of Debt]])</f>
        <v>0.12447616549341932</v>
      </c>
      <c r="Y480" s="34">
        <f>(Table2[[#This Row],[Cost of Equity (Monthly Beta)]]*Table2[[#This Row],[Weight of Equity]])+(Table2[[#This Row],[Cost of Debt]]*Table2[[#This Row],[Weight of Debt]])</f>
        <v>0.10938955300678434</v>
      </c>
      <c r="Z480" t="b">
        <f>IF(Table2[[#This Row],[Sector]]="Financial Services",TRUE,FALSE)</f>
        <v>0</v>
      </c>
      <c r="AA480" t="b">
        <f>IF(Table2[[#This Row],[Market Capitalisation In(Cr)]]&gt;25000,TRUE,FALSE)</f>
        <v>1</v>
      </c>
    </row>
    <row r="481" spans="2:27" ht="14" customHeight="1">
      <c r="B481" s="37" t="s">
        <v>1527</v>
      </c>
      <c r="C481" s="38" t="str">
        <f>_xlfn.XLOOKUP(B481,stock_analysis[Stock],stock_analysis[Company_Name])</f>
        <v>The Hi-Tech Gears Limited</v>
      </c>
      <c r="D481" s="37" t="str">
        <f>_xlfn.XLOOKUP(B481,stock_analysis[Stock],stock_analysis[Sector])</f>
        <v>Consumer Cyclical</v>
      </c>
      <c r="E481" s="37" t="str">
        <f>_xlfn.XLOOKUP($B481,stock_analysis[Stock],stock_analysis[Industry])</f>
        <v>Auto Parts</v>
      </c>
      <c r="F481" s="2">
        <f>_xlfn.XLOOKUP($B481,stock_analysis[Stock],stock_analysis[Market_Cap_Cr])</f>
        <v>1158.9145599999999</v>
      </c>
      <c r="G481" s="3">
        <f>Imputs!$C$2</f>
        <v>6.6699999999999995E-2</v>
      </c>
      <c r="H481" s="3">
        <f>Imputs!$C$3</f>
        <v>5.2299999999999999E-2</v>
      </c>
      <c r="I481" s="2">
        <f>_xlfn.XLOOKUP($B481,stock_analysis[Stock],stock_analysis[Beta_Daily])</f>
        <v>1.0770271748469993</v>
      </c>
      <c r="J481" s="2">
        <f>_xlfn.XLOOKUP($B481,stock_analysis[Stock],stock_analysis[Beta_Weekly])</f>
        <v>1.3560930008772636</v>
      </c>
      <c r="K481" s="2">
        <f>_xlfn.XLOOKUP($B481,stock_analysis[Stock],stock_analysis[Beta_Monthly])</f>
        <v>1.2667238159574628</v>
      </c>
      <c r="L481" s="3">
        <f>G481+H481*I481</f>
        <v>0.12302852124449806</v>
      </c>
      <c r="M481" s="3">
        <f>J481*H481+G481</f>
        <v>0.13762366394588088</v>
      </c>
      <c r="N481" s="3">
        <f>K481*H481+G481</f>
        <v>0.13294965557457528</v>
      </c>
      <c r="O481" s="2">
        <f>_xlfn.XLOOKUP($B481,stock_analysis[Stock],stock_analysis[Interest_Coverage_Ratio])</f>
        <v>4.0602741048161377</v>
      </c>
      <c r="P481" s="3" cm="1">
        <f t="array" ref="P48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481" s="3" t="str" cm="1">
        <f t="array" ref="Q48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481" s="3">
        <f>Table2[[#This Row],[Default Spread]]+Table2[[#This Row],[Risk Free Rate]]</f>
        <v>7.7799999999999994E-2</v>
      </c>
      <c r="S481" s="2">
        <f>_xlfn.XLOOKUP($B481,stock_analysis[Stock],stock_analysis[Market_Cap_Cr])</f>
        <v>1158.9145599999999</v>
      </c>
      <c r="T481" s="2">
        <f>_xlfn.XLOOKUP($B481,stock_analysis[Stock],stock_analysis[Total_Debt_Cr])</f>
        <v>180.68299519999999</v>
      </c>
      <c r="U481" s="3">
        <f>Table2[[#This Row],[Market Value of Equity]]/(Table2[[#This Row],[Market Value of Equity]]+Table2[[#This Row],[Market Value of Debt]])</f>
        <v>0.86512143553962795</v>
      </c>
      <c r="V481" s="3">
        <f>Table2[[#This Row],[Market Value of Debt]]/(Table2[[#This Row],[Market Value of Equity]]+Table2[[#This Row],[Market Value of Debt]])</f>
        <v>0.13487856446037205</v>
      </c>
      <c r="W481" s="32">
        <f>(Table2[[#This Row],[Cost of Equity (Daily Beta)]]*Table2[[#This Row],[Weight of Equity]])+(Table2[[#This Row],[Cost of Debt]]*Table2[[#This Row],[Weight of Debt]])</f>
        <v>0.11692816322637473</v>
      </c>
      <c r="X481" s="33">
        <f>(Table2[[#This Row],[Cost of Equity (Weekly Beta)]]*Table2[[#This Row],[Weight of Equity]])+(Table2[[#This Row],[Cost of Debt]]*Table2[[#This Row],[Weight of Debt]])</f>
        <v>0.12955473403210074</v>
      </c>
      <c r="Y481" s="34">
        <f>(Table2[[#This Row],[Cost of Equity (Monthly Beta)]]*Table2[[#This Row],[Weight of Equity]])+(Table2[[#This Row],[Cost of Debt]]*Table2[[#This Row],[Weight of Debt]])</f>
        <v>0.1255111492001926</v>
      </c>
      <c r="Z481" t="b">
        <f>IF(Table2[[#This Row],[Sector]]="Financial Services",TRUE,FALSE)</f>
        <v>0</v>
      </c>
      <c r="AA481" t="b">
        <f>IF(Table2[[#This Row],[Market Capitalisation In(Cr)]]&gt;25000,TRUE,FALSE)</f>
        <v>0</v>
      </c>
    </row>
    <row r="482" spans="2:27" ht="14" customHeight="1">
      <c r="B482" s="37" t="s">
        <v>1503</v>
      </c>
      <c r="C482" s="38" t="str">
        <f>_xlfn.XLOOKUP(B482,stock_analysis[Stock],stock_analysis[Company_Name])</f>
        <v>Hindustan Composites Limited</v>
      </c>
      <c r="D482" s="37" t="str">
        <f>_xlfn.XLOOKUP(B482,stock_analysis[Stock],stock_analysis[Sector])</f>
        <v>Consumer Cyclical</v>
      </c>
      <c r="E482" s="37" t="str">
        <f>_xlfn.XLOOKUP($B482,stock_analysis[Stock],stock_analysis[Industry])</f>
        <v>Auto Parts</v>
      </c>
      <c r="F482" s="2">
        <f>_xlfn.XLOOKUP($B482,stock_analysis[Stock],stock_analysis[Market_Cap_Cr])</f>
        <v>606.04590080000003</v>
      </c>
      <c r="G482" s="3">
        <f>Imputs!$C$2</f>
        <v>6.6699999999999995E-2</v>
      </c>
      <c r="H482" s="3">
        <f>Imputs!$C$3</f>
        <v>5.2299999999999999E-2</v>
      </c>
      <c r="I482" s="2">
        <f>_xlfn.XLOOKUP($B482,stock_analysis[Stock],stock_analysis[Beta_Daily])</f>
        <v>0.98394573624105997</v>
      </c>
      <c r="J482" s="2">
        <f>_xlfn.XLOOKUP($B482,stock_analysis[Stock],stock_analysis[Beta_Weekly])</f>
        <v>1.2344525427040891</v>
      </c>
      <c r="K482" s="2">
        <f>_xlfn.XLOOKUP($B482,stock_analysis[Stock],stock_analysis[Beta_Monthly])</f>
        <v>0.90585187989430482</v>
      </c>
      <c r="L482" s="3">
        <f>G482+H482*I482</f>
        <v>0.11816036200540743</v>
      </c>
      <c r="M482" s="3">
        <f>J482*H482+G482</f>
        <v>0.13126186798342387</v>
      </c>
      <c r="N482" s="3">
        <f>K482*H482+G482</f>
        <v>0.11407605331847213</v>
      </c>
      <c r="O482" s="2">
        <f>_xlfn.XLOOKUP($B482,stock_analysis[Stock],stock_analysis[Interest_Coverage_Ratio])</f>
        <v>812.34301270417427</v>
      </c>
      <c r="P482" s="3" cm="1">
        <f t="array" ref="P48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82" s="3" t="str" cm="1">
        <f t="array" ref="Q48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82" s="3">
        <f>Table2[[#This Row],[Default Spread]]+Table2[[#This Row],[Risk Free Rate]]</f>
        <v>7.0699999999999999E-2</v>
      </c>
      <c r="S482" s="2">
        <f>_xlfn.XLOOKUP($B482,stock_analysis[Stock],stock_analysis[Market_Cap_Cr])</f>
        <v>606.04590080000003</v>
      </c>
      <c r="T482" s="2">
        <f>_xlfn.XLOOKUP($B482,stock_analysis[Stock],stock_analysis[Total_Debt_Cr])</f>
        <v>3.49</v>
      </c>
      <c r="U482" s="3">
        <f>Table2[[#This Row],[Market Value of Equity]]/(Table2[[#This Row],[Market Value of Equity]]+Table2[[#This Row],[Market Value of Debt]])</f>
        <v>0.99427433233150098</v>
      </c>
      <c r="V482" s="3">
        <f>Table2[[#This Row],[Market Value of Debt]]/(Table2[[#This Row],[Market Value of Equity]]+Table2[[#This Row],[Market Value of Debt]])</f>
        <v>5.7256676684990428E-3</v>
      </c>
      <c r="W482" s="32">
        <f>(Table2[[#This Row],[Cost of Equity (Daily Beta)]]*Table2[[#This Row],[Weight of Equity]])+(Table2[[#This Row],[Cost of Debt]]*Table2[[#This Row],[Weight of Debt]])</f>
        <v>0.1178886197451378</v>
      </c>
      <c r="X482" s="33">
        <f>(Table2[[#This Row],[Cost of Equity (Weekly Beta)]]*Table2[[#This Row],[Weight of Equity]])+(Table2[[#This Row],[Cost of Debt]]*Table2[[#This Row],[Weight of Debt]])</f>
        <v>0.13091511085396726</v>
      </c>
      <c r="Y482" s="34">
        <f>(Table2[[#This Row],[Cost of Equity (Monthly Beta)]]*Table2[[#This Row],[Weight of Equity]])+(Table2[[#This Row],[Cost of Debt]]*Table2[[#This Row],[Weight of Debt]])</f>
        <v>0.11382769645239946</v>
      </c>
      <c r="Z482" t="b">
        <f>IF(Table2[[#This Row],[Sector]]="Financial Services",TRUE,FALSE)</f>
        <v>0</v>
      </c>
      <c r="AA482" t="b">
        <f>IF(Table2[[#This Row],[Market Capitalisation In(Cr)]]&gt;25000,TRUE,FALSE)</f>
        <v>0</v>
      </c>
    </row>
    <row r="483" spans="2:27" ht="14" customHeight="1">
      <c r="B483" s="37" t="s">
        <v>2274</v>
      </c>
      <c r="C483" s="38" t="str">
        <f>_xlfn.XLOOKUP(B483,stock_analysis[Stock],stock_analysis[Company_Name])</f>
        <v>Minda Corporation Limited</v>
      </c>
      <c r="D483" s="37" t="str">
        <f>_xlfn.XLOOKUP(B483,stock_analysis[Stock],stock_analysis[Sector])</f>
        <v>Consumer Cyclical</v>
      </c>
      <c r="E483" s="37" t="str">
        <f>_xlfn.XLOOKUP($B483,stock_analysis[Stock],stock_analysis[Industry])</f>
        <v>Auto Parts</v>
      </c>
      <c r="F483" s="2">
        <f>_xlfn.XLOOKUP($B483,stock_analysis[Stock],stock_analysis[Market_Cap_Cr])</f>
        <v>12249.3591552</v>
      </c>
      <c r="G483" s="3">
        <f>Imputs!$C$2</f>
        <v>6.6699999999999995E-2</v>
      </c>
      <c r="H483" s="3">
        <f>Imputs!$C$3</f>
        <v>5.2299999999999999E-2</v>
      </c>
      <c r="I483" s="2">
        <f>_xlfn.XLOOKUP($B483,stock_analysis[Stock],stock_analysis[Beta_Daily])</f>
        <v>1.1028350410248515</v>
      </c>
      <c r="J483" s="2">
        <f>_xlfn.XLOOKUP($B483,stock_analysis[Stock],stock_analysis[Beta_Weekly])</f>
        <v>1.2219367477271863</v>
      </c>
      <c r="K483" s="2">
        <f>_xlfn.XLOOKUP($B483,stock_analysis[Stock],stock_analysis[Beta_Monthly])</f>
        <v>0.98166052499234757</v>
      </c>
      <c r="L483" s="3">
        <f>G483+H483*I483</f>
        <v>0.12437827264559972</v>
      </c>
      <c r="M483" s="3">
        <f>J483*H483+G483</f>
        <v>0.13060729190613185</v>
      </c>
      <c r="N483" s="3">
        <f>K483*H483+G483</f>
        <v>0.11804084545709978</v>
      </c>
      <c r="O483" s="2">
        <f>_xlfn.XLOOKUP($B483,stock_analysis[Stock],stock_analysis[Interest_Coverage_Ratio])</f>
        <v>6.2355694227769112</v>
      </c>
      <c r="P483" s="3" cm="1">
        <f t="array" ref="P48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483" s="3" t="str" cm="1">
        <f t="array" ref="Q48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483" s="3">
        <f>Table2[[#This Row],[Default Spread]]+Table2[[#This Row],[Risk Free Rate]]</f>
        <v>7.4499999999999997E-2</v>
      </c>
      <c r="S483" s="2">
        <f>_xlfn.XLOOKUP($B483,stock_analysis[Stock],stock_analysis[Market_Cap_Cr])</f>
        <v>12249.3591552</v>
      </c>
      <c r="T483" s="2">
        <f>_xlfn.XLOOKUP($B483,stock_analysis[Stock],stock_analysis[Total_Debt_Cr])</f>
        <v>1536.2100224000001</v>
      </c>
      <c r="U483" s="3">
        <f>Table2[[#This Row],[Market Value of Equity]]/(Table2[[#This Row],[Market Value of Equity]]+Table2[[#This Row],[Market Value of Debt]])</f>
        <v>0.88856390312152156</v>
      </c>
      <c r="V483" s="3">
        <f>Table2[[#This Row],[Market Value of Debt]]/(Table2[[#This Row],[Market Value of Equity]]+Table2[[#This Row],[Market Value of Debt]])</f>
        <v>0.11143609687847844</v>
      </c>
      <c r="W483" s="32">
        <f>(Table2[[#This Row],[Cost of Equity (Daily Beta)]]*Table2[[#This Row],[Weight of Equity]])+(Table2[[#This Row],[Cost of Debt]]*Table2[[#This Row],[Weight of Debt]])</f>
        <v>0.1188200326229335</v>
      </c>
      <c r="X483" s="33">
        <f>(Table2[[#This Row],[Cost of Equity (Weekly Beta)]]*Table2[[#This Row],[Weight of Equity]])+(Table2[[#This Row],[Cost of Debt]]*Table2[[#This Row],[Weight of Debt]])</f>
        <v>0.12435491428969107</v>
      </c>
      <c r="Y483" s="34">
        <f>(Table2[[#This Row],[Cost of Equity (Monthly Beta)]]*Table2[[#This Row],[Weight of Equity]])+(Table2[[#This Row],[Cost of Debt]]*Table2[[#This Row],[Weight of Debt]])</f>
        <v>0.11318882358457155</v>
      </c>
      <c r="Z483" t="b">
        <f>IF(Table2[[#This Row],[Sector]]="Financial Services",TRUE,FALSE)</f>
        <v>0</v>
      </c>
      <c r="AA483" t="b">
        <f>IF(Table2[[#This Row],[Market Capitalisation In(Cr)]]&gt;25000,TRUE,FALSE)</f>
        <v>0</v>
      </c>
    </row>
    <row r="484" spans="2:27" ht="14" customHeight="1">
      <c r="B484" s="37" t="s">
        <v>2106</v>
      </c>
      <c r="C484" s="38" t="str">
        <f>_xlfn.XLOOKUP(B484,stock_analysis[Stock],stock_analysis[Company_Name])</f>
        <v>Lumax Industries Limited</v>
      </c>
      <c r="D484" s="37" t="str">
        <f>_xlfn.XLOOKUP(B484,stock_analysis[Stock],stock_analysis[Sector])</f>
        <v>Consumer Cyclical</v>
      </c>
      <c r="E484" s="37" t="str">
        <f>_xlfn.XLOOKUP($B484,stock_analysis[Stock],stock_analysis[Industry])</f>
        <v>Auto Parts</v>
      </c>
      <c r="F484" s="2">
        <f>_xlfn.XLOOKUP($B484,stock_analysis[Stock],stock_analysis[Market_Cap_Cr])</f>
        <v>5295.0245376000003</v>
      </c>
      <c r="G484" s="3">
        <f>Imputs!$C$2</f>
        <v>6.6699999999999995E-2</v>
      </c>
      <c r="H484" s="3">
        <f>Imputs!$C$3</f>
        <v>5.2299999999999999E-2</v>
      </c>
      <c r="I484" s="2">
        <f>_xlfn.XLOOKUP($B484,stock_analysis[Stock],stock_analysis[Beta_Daily])</f>
        <v>1.1721321257991644</v>
      </c>
      <c r="J484" s="2">
        <f>_xlfn.XLOOKUP($B484,stock_analysis[Stock],stock_analysis[Beta_Weekly])</f>
        <v>1.0997723149540564</v>
      </c>
      <c r="K484" s="2">
        <f>_xlfn.XLOOKUP($B484,stock_analysis[Stock],stock_analysis[Beta_Monthly])</f>
        <v>0.44653388496084201</v>
      </c>
      <c r="L484" s="3">
        <f>G484+H484*I484</f>
        <v>0.12800251017929629</v>
      </c>
      <c r="M484" s="3">
        <f>J484*H484+G484</f>
        <v>0.12421809207209714</v>
      </c>
      <c r="N484" s="3">
        <f>K484*H484+G484</f>
        <v>9.0053722183452034E-2</v>
      </c>
      <c r="O484" s="2">
        <f>_xlfn.XLOOKUP($B484,stock_analysis[Stock],stock_analysis[Interest_Coverage_Ratio])</f>
        <v>3.4594009023405237</v>
      </c>
      <c r="P484" s="3" cm="1">
        <f t="array" ref="P48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484" s="3" t="str" cm="1">
        <f t="array" ref="Q48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484" s="3">
        <f>Table2[[#This Row],[Default Spread]]+Table2[[#This Row],[Risk Free Rate]]</f>
        <v>8.5099999999999995E-2</v>
      </c>
      <c r="S484" s="2">
        <f>_xlfn.XLOOKUP($B484,stock_analysis[Stock],stock_analysis[Market_Cap_Cr])</f>
        <v>5295.0245376000003</v>
      </c>
      <c r="T484" s="2">
        <f>_xlfn.XLOOKUP($B484,stock_analysis[Stock],stock_analysis[Total_Debt_Cr])</f>
        <v>989.33432319999997</v>
      </c>
      <c r="U484" s="3">
        <f>Table2[[#This Row],[Market Value of Equity]]/(Table2[[#This Row],[Market Value of Equity]]+Table2[[#This Row],[Market Value of Debt]])</f>
        <v>0.84257195600792645</v>
      </c>
      <c r="V484" s="3">
        <f>Table2[[#This Row],[Market Value of Debt]]/(Table2[[#This Row],[Market Value of Equity]]+Table2[[#This Row],[Market Value of Debt]])</f>
        <v>0.15742804399207361</v>
      </c>
      <c r="W484" s="32">
        <f>(Table2[[#This Row],[Cost of Equity (Daily Beta)]]*Table2[[#This Row],[Weight of Equity]])+(Table2[[#This Row],[Cost of Debt]]*Table2[[#This Row],[Weight of Debt]])</f>
        <v>0.12124845191941964</v>
      </c>
      <c r="X484" s="33">
        <f>(Table2[[#This Row],[Cost of Equity (Weekly Beta)]]*Table2[[#This Row],[Weight of Equity]])+(Table2[[#This Row],[Cost of Debt]]*Table2[[#This Row],[Weight of Debt]])</f>
        <v>0.11805980735248504</v>
      </c>
      <c r="Y484" s="34">
        <f>(Table2[[#This Row],[Cost of Equity (Monthly Beta)]]*Table2[[#This Row],[Weight of Equity]])+(Table2[[#This Row],[Cost of Debt]]*Table2[[#This Row],[Weight of Debt]])</f>
        <v>8.9273867389631043E-2</v>
      </c>
      <c r="Z484" t="b">
        <f>IF(Table2[[#This Row],[Sector]]="Financial Services",TRUE,FALSE)</f>
        <v>0</v>
      </c>
      <c r="AA484" t="b">
        <f>IF(Table2[[#This Row],[Market Capitalisation In(Cr)]]&gt;25000,TRUE,FALSE)</f>
        <v>0</v>
      </c>
    </row>
    <row r="485" spans="2:27" ht="14" customHeight="1">
      <c r="B485" s="37" t="s">
        <v>2770</v>
      </c>
      <c r="C485" s="38" t="str">
        <f>_xlfn.XLOOKUP(B485,stock_analysis[Stock],stock_analysis[Company_Name])</f>
        <v>Pricol Limited</v>
      </c>
      <c r="D485" s="37" t="str">
        <f>_xlfn.XLOOKUP(B485,stock_analysis[Stock],stock_analysis[Sector])</f>
        <v>Consumer Cyclical</v>
      </c>
      <c r="E485" s="37" t="str">
        <f>_xlfn.XLOOKUP($B485,stock_analysis[Stock],stock_analysis[Industry])</f>
        <v>Auto Parts</v>
      </c>
      <c r="F485" s="2">
        <f>_xlfn.XLOOKUP($B485,stock_analysis[Stock],stock_analysis[Market_Cap_Cr])</f>
        <v>6760.7666687999999</v>
      </c>
      <c r="G485" s="3">
        <f>Imputs!$C$2</f>
        <v>6.6699999999999995E-2</v>
      </c>
      <c r="H485" s="3">
        <f>Imputs!$C$3</f>
        <v>5.2299999999999999E-2</v>
      </c>
      <c r="I485" s="2">
        <f>_xlfn.XLOOKUP($B485,stock_analysis[Stock],stock_analysis[Beta_Daily])</f>
        <v>1.0646974202809951</v>
      </c>
      <c r="J485" s="2">
        <f>_xlfn.XLOOKUP($B485,stock_analysis[Stock],stock_analysis[Beta_Weekly])</f>
        <v>0.89397249193447603</v>
      </c>
      <c r="K485" s="2">
        <f>_xlfn.XLOOKUP($B485,stock_analysis[Stock],stock_analysis[Beta_Monthly])</f>
        <v>0.6822486692669294</v>
      </c>
      <c r="L485" s="3">
        <f>G485+H485*I485</f>
        <v>0.12238367508069603</v>
      </c>
      <c r="M485" s="3">
        <f>J485*H485+G485</f>
        <v>0.11345476132817309</v>
      </c>
      <c r="N485" s="3">
        <f>K485*H485+G485</f>
        <v>0.10238160540266041</v>
      </c>
      <c r="O485" s="2">
        <f>_xlfn.XLOOKUP($B485,stock_analysis[Stock],stock_analysis[Interest_Coverage_Ratio])</f>
        <v>18.266284181733681</v>
      </c>
      <c r="P485" s="3" cm="1">
        <f t="array" ref="P48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85" s="3" t="str" cm="1">
        <f t="array" ref="Q48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85" s="3">
        <f>Table2[[#This Row],[Default Spread]]+Table2[[#This Row],[Risk Free Rate]]</f>
        <v>7.0699999999999999E-2</v>
      </c>
      <c r="S485" s="2">
        <f>_xlfn.XLOOKUP($B485,stock_analysis[Stock],stock_analysis[Market_Cap_Cr])</f>
        <v>6760.7666687999999</v>
      </c>
      <c r="T485" s="2">
        <f>_xlfn.XLOOKUP($B485,stock_analysis[Stock],stock_analysis[Total_Debt_Cr])</f>
        <v>119.5000064</v>
      </c>
      <c r="U485" s="3">
        <f>Table2[[#This Row],[Market Value of Equity]]/(Table2[[#This Row],[Market Value of Equity]]+Table2[[#This Row],[Market Value of Debt]])</f>
        <v>0.98263148624300589</v>
      </c>
      <c r="V485" s="3">
        <f>Table2[[#This Row],[Market Value of Debt]]/(Table2[[#This Row],[Market Value of Equity]]+Table2[[#This Row],[Market Value of Debt]])</f>
        <v>1.7368513756994209E-2</v>
      </c>
      <c r="W485" s="32">
        <f>(Table2[[#This Row],[Cost of Equity (Daily Beta)]]*Table2[[#This Row],[Weight of Equity]])+(Table2[[#This Row],[Cost of Debt]]*Table2[[#This Row],[Weight of Debt]])</f>
        <v>0.12148600645904495</v>
      </c>
      <c r="X485" s="33">
        <f>(Table2[[#This Row],[Cost of Equity (Weekly Beta)]]*Table2[[#This Row],[Weight of Equity]])+(Table2[[#This Row],[Cost of Debt]]*Table2[[#This Row],[Weight of Debt]])</f>
        <v>0.11271217466786772</v>
      </c>
      <c r="Y485" s="34">
        <f>(Table2[[#This Row],[Cost of Equity (Monthly Beta)]]*Table2[[#This Row],[Weight of Equity]])+(Table2[[#This Row],[Cost of Debt]]*Table2[[#This Row],[Weight of Debt]])</f>
        <v>0.10183134300338063</v>
      </c>
      <c r="Z485" t="b">
        <f>IF(Table2[[#This Row],[Sector]]="Financial Services",TRUE,FALSE)</f>
        <v>0</v>
      </c>
      <c r="AA485" t="b">
        <f>IF(Table2[[#This Row],[Market Capitalisation In(Cr)]]&gt;25000,TRUE,FALSE)</f>
        <v>0</v>
      </c>
    </row>
    <row r="486" spans="2:27" ht="14" customHeight="1">
      <c r="B486" s="37" t="s">
        <v>2544</v>
      </c>
      <c r="C486" s="38" t="str">
        <f>_xlfn.XLOOKUP(B486,stock_analysis[Stock],stock_analysis[Company_Name])</f>
        <v>Omax Autos Limited</v>
      </c>
      <c r="D486" s="37" t="str">
        <f>_xlfn.XLOOKUP(B486,stock_analysis[Stock],stock_analysis[Sector])</f>
        <v>Consumer Cyclical</v>
      </c>
      <c r="E486" s="37" t="str">
        <f>_xlfn.XLOOKUP($B486,stock_analysis[Stock],stock_analysis[Industry])</f>
        <v>Auto Parts</v>
      </c>
      <c r="F486" s="2">
        <f>_xlfn.XLOOKUP($B486,stock_analysis[Stock],stock_analysis[Market_Cap_Cr])</f>
        <v>218.70026240000001</v>
      </c>
      <c r="G486" s="3">
        <f>Imputs!$C$2</f>
        <v>6.6699999999999995E-2</v>
      </c>
      <c r="H486" s="3">
        <f>Imputs!$C$3</f>
        <v>5.2299999999999999E-2</v>
      </c>
      <c r="I486" s="2">
        <f>_xlfn.XLOOKUP($B486,stock_analysis[Stock],stock_analysis[Beta_Daily])</f>
        <v>1.2242792978032366</v>
      </c>
      <c r="J486" s="2">
        <f>_xlfn.XLOOKUP($B486,stock_analysis[Stock],stock_analysis[Beta_Weekly])</f>
        <v>1.1431812866211648</v>
      </c>
      <c r="K486" s="2">
        <f>_xlfn.XLOOKUP($B486,stock_analysis[Stock],stock_analysis[Beta_Monthly])</f>
        <v>-0.54120008178508527</v>
      </c>
      <c r="L486" s="3">
        <f>G486+H486*I486</f>
        <v>0.13072980727510927</v>
      </c>
      <c r="M486" s="3">
        <f>J486*H486+G486</f>
        <v>0.12648838129028692</v>
      </c>
      <c r="N486" s="3">
        <f>K486*H486+G486</f>
        <v>3.8395235722640031E-2</v>
      </c>
      <c r="O486" s="2">
        <f>_xlfn.XLOOKUP($B486,stock_analysis[Stock],stock_analysis[Interest_Coverage_Ratio])</f>
        <v>2.7452017157201873</v>
      </c>
      <c r="P486" s="3" cm="1">
        <f t="array" ref="P48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486" s="3" t="str" cm="1">
        <f t="array" ref="Q48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486" s="3">
        <f>Table2[[#This Row],[Default Spread]]+Table2[[#This Row],[Risk Free Rate]]</f>
        <v>9.4199999999999992E-2</v>
      </c>
      <c r="S486" s="2">
        <f>_xlfn.XLOOKUP($B486,stock_analysis[Stock],stock_analysis[Market_Cap_Cr])</f>
        <v>218.70026240000001</v>
      </c>
      <c r="T486" s="2">
        <f>_xlfn.XLOOKUP($B486,stock_analysis[Stock],stock_analysis[Total_Debt_Cr])</f>
        <v>71.510297600000001</v>
      </c>
      <c r="U486" s="3">
        <f>Table2[[#This Row],[Market Value of Equity]]/(Table2[[#This Row],[Market Value of Equity]]+Table2[[#This Row],[Market Value of Debt]])</f>
        <v>0.75359167633321134</v>
      </c>
      <c r="V486" s="3">
        <f>Table2[[#This Row],[Market Value of Debt]]/(Table2[[#This Row],[Market Value of Equity]]+Table2[[#This Row],[Market Value of Debt]])</f>
        <v>0.24640832366678872</v>
      </c>
      <c r="W486" s="32">
        <f>(Table2[[#This Row],[Cost of Equity (Daily Beta)]]*Table2[[#This Row],[Weight of Equity]])+(Table2[[#This Row],[Cost of Debt]]*Table2[[#This Row],[Weight of Debt]])</f>
        <v>0.12172855870057875</v>
      </c>
      <c r="X486" s="33">
        <f>(Table2[[#This Row],[Cost of Equity (Weekly Beta)]]*Table2[[#This Row],[Weight of Equity]])+(Table2[[#This Row],[Cost of Debt]]*Table2[[#This Row],[Weight of Debt]])</f>
        <v>0.11853225538263322</v>
      </c>
      <c r="Y486" s="34">
        <f>(Table2[[#This Row],[Cost of Equity (Monthly Beta)]]*Table2[[#This Row],[Weight of Equity]])+(Table2[[#This Row],[Cost of Debt]]*Table2[[#This Row],[Weight of Debt]])</f>
        <v>5.2145994140844594E-2</v>
      </c>
      <c r="Z486" t="b">
        <f>IF(Table2[[#This Row],[Sector]]="Financial Services",TRUE,FALSE)</f>
        <v>0</v>
      </c>
      <c r="AA486" t="b">
        <f>IF(Table2[[#This Row],[Market Capitalisation In(Cr)]]&gt;25000,TRUE,FALSE)</f>
        <v>0</v>
      </c>
    </row>
    <row r="487" spans="2:27" ht="14" customHeight="1">
      <c r="B487" s="37" t="s">
        <v>3222</v>
      </c>
      <c r="C487" s="38" t="str">
        <f>_xlfn.XLOOKUP(B487,stock_analysis[Stock],stock_analysis[Company_Name])</f>
        <v>Shriram Pistons &amp; Rings Limited</v>
      </c>
      <c r="D487" s="37" t="str">
        <f>_xlfn.XLOOKUP(B487,stock_analysis[Stock],stock_analysis[Sector])</f>
        <v>Consumer Cyclical</v>
      </c>
      <c r="E487" s="37" t="str">
        <f>_xlfn.XLOOKUP($B487,stock_analysis[Stock],stock_analysis[Industry])</f>
        <v>Auto Parts</v>
      </c>
      <c r="F487" s="2">
        <f>_xlfn.XLOOKUP($B487,stock_analysis[Stock],stock_analysis[Market_Cap_Cr])</f>
        <v>12945.3621248</v>
      </c>
      <c r="G487" s="3">
        <f>Imputs!$C$2</f>
        <v>6.6699999999999995E-2</v>
      </c>
      <c r="H487" s="3">
        <f>Imputs!$C$3</f>
        <v>5.2299999999999999E-2</v>
      </c>
      <c r="I487" s="2">
        <f>_xlfn.XLOOKUP($B487,stock_analysis[Stock],stock_analysis[Beta_Daily])</f>
        <v>1.0928595330270094</v>
      </c>
      <c r="J487" s="2">
        <f>_xlfn.XLOOKUP($B487,stock_analysis[Stock],stock_analysis[Beta_Weekly])</f>
        <v>1.0061294063284747</v>
      </c>
      <c r="K487" s="2">
        <f>_xlfn.XLOOKUP($B487,stock_analysis[Stock],stock_analysis[Beta_Monthly])</f>
        <v>1.0417942006450136</v>
      </c>
      <c r="L487" s="3">
        <f>G487+H487*I487</f>
        <v>0.12385655357731259</v>
      </c>
      <c r="M487" s="3">
        <f>J487*H487+G487</f>
        <v>0.11932056795097923</v>
      </c>
      <c r="N487" s="3">
        <f>K487*H487+G487</f>
        <v>0.1211858366937342</v>
      </c>
      <c r="O487" s="2">
        <f>_xlfn.XLOOKUP($B487,stock_analysis[Stock],stock_analysis[Interest_Coverage_Ratio])</f>
        <v>21.030059943582511</v>
      </c>
      <c r="P487" s="3" cm="1">
        <f t="array" ref="P48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87" s="3" t="str" cm="1">
        <f t="array" ref="Q48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87" s="3">
        <f>Table2[[#This Row],[Default Spread]]+Table2[[#This Row],[Risk Free Rate]]</f>
        <v>7.0699999999999999E-2</v>
      </c>
      <c r="S487" s="2">
        <f>_xlfn.XLOOKUP($B487,stock_analysis[Stock],stock_analysis[Market_Cap_Cr])</f>
        <v>12945.3621248</v>
      </c>
      <c r="T487" s="2">
        <f>_xlfn.XLOOKUP($B487,stock_analysis[Stock],stock_analysis[Total_Debt_Cr])</f>
        <v>536.60001279999994</v>
      </c>
      <c r="U487" s="3">
        <f>Table2[[#This Row],[Market Value of Equity]]/(Table2[[#This Row],[Market Value of Equity]]+Table2[[#This Row],[Market Value of Debt]])</f>
        <v>0.96019867083712762</v>
      </c>
      <c r="V487" s="3">
        <f>Table2[[#This Row],[Market Value of Debt]]/(Table2[[#This Row],[Market Value of Equity]]+Table2[[#This Row],[Market Value of Debt]])</f>
        <v>3.9801329162872365E-2</v>
      </c>
      <c r="W487" s="32">
        <f>(Table2[[#This Row],[Cost of Equity (Daily Beta)]]*Table2[[#This Row],[Weight of Equity]])+(Table2[[#This Row],[Cost of Debt]]*Table2[[#This Row],[Weight of Debt]])</f>
        <v>0.12174085209121811</v>
      </c>
      <c r="X487" s="33">
        <f>(Table2[[#This Row],[Cost of Equity (Weekly Beta)]]*Table2[[#This Row],[Weight of Equity]])+(Table2[[#This Row],[Cost of Debt]]*Table2[[#This Row],[Weight of Debt]])</f>
        <v>0.1173854047218765</v>
      </c>
      <c r="Y487" s="34">
        <f>(Table2[[#This Row],[Cost of Equity (Monthly Beta)]]*Table2[[#This Row],[Weight of Equity]])+(Table2[[#This Row],[Cost of Debt]]*Table2[[#This Row],[Weight of Debt]])</f>
        <v>0.11917643328942387</v>
      </c>
      <c r="Z487" t="b">
        <f>IF(Table2[[#This Row],[Sector]]="Financial Services",TRUE,FALSE)</f>
        <v>0</v>
      </c>
      <c r="AA487" t="b">
        <f>IF(Table2[[#This Row],[Market Capitalisation In(Cr)]]&gt;25000,TRUE,FALSE)</f>
        <v>0</v>
      </c>
    </row>
    <row r="488" spans="2:27" ht="14" customHeight="1">
      <c r="B488" s="37" t="s">
        <v>1761</v>
      </c>
      <c r="C488" s="38" t="str">
        <f>_xlfn.XLOOKUP(B488,stock_analysis[Stock],stock_analysis[Company_Name])</f>
        <v>Jamna Auto Industries Limited</v>
      </c>
      <c r="D488" s="37" t="str">
        <f>_xlfn.XLOOKUP(B488,stock_analysis[Stock],stock_analysis[Sector])</f>
        <v>Consumer Cyclical</v>
      </c>
      <c r="E488" s="37" t="str">
        <f>_xlfn.XLOOKUP($B488,stock_analysis[Stock],stock_analysis[Industry])</f>
        <v>Auto Parts</v>
      </c>
      <c r="F488" s="2">
        <f>_xlfn.XLOOKUP($B488,stock_analysis[Stock],stock_analysis[Market_Cap_Cr])</f>
        <v>5494.0295168000002</v>
      </c>
      <c r="G488" s="3">
        <f>Imputs!$C$2</f>
        <v>6.6699999999999995E-2</v>
      </c>
      <c r="H488" s="3">
        <f>Imputs!$C$3</f>
        <v>5.2299999999999999E-2</v>
      </c>
      <c r="I488" s="2">
        <f>_xlfn.XLOOKUP($B488,stock_analysis[Stock],stock_analysis[Beta_Daily])</f>
        <v>1.0873850863890675</v>
      </c>
      <c r="J488" s="2">
        <f>_xlfn.XLOOKUP($B488,stock_analysis[Stock],stock_analysis[Beta_Weekly])</f>
        <v>1.5645041390846981</v>
      </c>
      <c r="K488" s="2">
        <f>_xlfn.XLOOKUP($B488,stock_analysis[Stock],stock_analysis[Beta_Monthly])</f>
        <v>0.57704290227599608</v>
      </c>
      <c r="L488" s="3">
        <f>G488+H488*I488</f>
        <v>0.12357024001814823</v>
      </c>
      <c r="M488" s="3">
        <f>J488*H488+G488</f>
        <v>0.1485235664741297</v>
      </c>
      <c r="N488" s="3">
        <f>K488*H488+G488</f>
        <v>9.6879343789034594E-2</v>
      </c>
      <c r="O488" s="2">
        <f>_xlfn.XLOOKUP($B488,stock_analysis[Stock],stock_analysis[Interest_Coverage_Ratio])</f>
        <v>56.953377964470114</v>
      </c>
      <c r="P488" s="3" cm="1">
        <f t="array" ref="P48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88" s="3" t="str" cm="1">
        <f t="array" ref="Q48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88" s="3">
        <f>Table2[[#This Row],[Default Spread]]+Table2[[#This Row],[Risk Free Rate]]</f>
        <v>7.0699999999999999E-2</v>
      </c>
      <c r="S488" s="2">
        <f>_xlfn.XLOOKUP($B488,stock_analysis[Stock],stock_analysis[Market_Cap_Cr])</f>
        <v>5494.0295168000002</v>
      </c>
      <c r="T488" s="2">
        <f>_xlfn.XLOOKUP($B488,stock_analysis[Stock],stock_analysis[Total_Debt_Cr])</f>
        <v>151.0313984</v>
      </c>
      <c r="U488" s="3">
        <f>Table2[[#This Row],[Market Value of Equity]]/(Table2[[#This Row],[Market Value of Equity]]+Table2[[#This Row],[Market Value of Debt]])</f>
        <v>0.97324539085250072</v>
      </c>
      <c r="V488" s="3">
        <f>Table2[[#This Row],[Market Value of Debt]]/(Table2[[#This Row],[Market Value of Equity]]+Table2[[#This Row],[Market Value of Debt]])</f>
        <v>2.6754609147499175E-2</v>
      </c>
      <c r="W488" s="32">
        <f>(Table2[[#This Row],[Cost of Equity (Daily Beta)]]*Table2[[#This Row],[Weight of Equity]])+(Table2[[#This Row],[Cost of Debt]]*Table2[[#This Row],[Weight of Debt]])</f>
        <v>0.12215571741092819</v>
      </c>
      <c r="X488" s="33">
        <f>(Table2[[#This Row],[Cost of Equity (Weekly Beta)]]*Table2[[#This Row],[Weight of Equity]])+(Table2[[#This Row],[Cost of Debt]]*Table2[[#This Row],[Weight of Debt]])</f>
        <v>0.14644142737064991</v>
      </c>
      <c r="Y488" s="34">
        <f>(Table2[[#This Row],[Cost of Equity (Monthly Beta)]]*Table2[[#This Row],[Weight of Equity]])+(Table2[[#This Row],[Cost of Debt]]*Table2[[#This Row],[Weight of Debt]])</f>
        <v>9.6178925678220964E-2</v>
      </c>
      <c r="Z488" t="b">
        <f>IF(Table2[[#This Row],[Sector]]="Financial Services",TRUE,FALSE)</f>
        <v>0</v>
      </c>
      <c r="AA488" t="b">
        <f>IF(Table2[[#This Row],[Market Capitalisation In(Cr)]]&gt;25000,TRUE,FALSE)</f>
        <v>0</v>
      </c>
    </row>
    <row r="489" spans="2:27" ht="14" customHeight="1">
      <c r="B489" s="37" t="s">
        <v>378</v>
      </c>
      <c r="C489" s="38" t="str">
        <f>_xlfn.XLOOKUP(B489,stock_analysis[Stock],stock_analysis[Company_Name])</f>
        <v>ASK Automotive Limited</v>
      </c>
      <c r="D489" s="37" t="str">
        <f>_xlfn.XLOOKUP(B489,stock_analysis[Stock],stock_analysis[Sector])</f>
        <v>Consumer Cyclical</v>
      </c>
      <c r="E489" s="37" t="str">
        <f>_xlfn.XLOOKUP($B489,stock_analysis[Stock],stock_analysis[Industry])</f>
        <v>Auto Parts</v>
      </c>
      <c r="F489" s="2">
        <f>_xlfn.XLOOKUP($B489,stock_analysis[Stock],stock_analysis[Market_Cap_Cr])</f>
        <v>7539.7185535999997</v>
      </c>
      <c r="G489" s="3">
        <f>Imputs!$C$2</f>
        <v>6.6699999999999995E-2</v>
      </c>
      <c r="H489" s="3">
        <f>Imputs!$C$3</f>
        <v>5.2299999999999999E-2</v>
      </c>
      <c r="I489" s="2">
        <f>_xlfn.XLOOKUP($B489,stock_analysis[Stock],stock_analysis[Beta_Daily])</f>
        <v>1.1418218220868492</v>
      </c>
      <c r="J489" s="2">
        <f>_xlfn.XLOOKUP($B489,stock_analysis[Stock],stock_analysis[Beta_Weekly])</f>
        <v>1.5628334444299026</v>
      </c>
      <c r="K489" s="2">
        <f>_xlfn.XLOOKUP($B489,stock_analysis[Stock],stock_analysis[Beta_Monthly])</f>
        <v>1.9357350256879269</v>
      </c>
      <c r="L489" s="3">
        <f>G489+H489*I489</f>
        <v>0.12641728129514221</v>
      </c>
      <c r="M489" s="3">
        <f>J489*H489+G489</f>
        <v>0.14843618914368389</v>
      </c>
      <c r="N489" s="3">
        <f>K489*H489+G489</f>
        <v>0.16793894184347857</v>
      </c>
      <c r="O489" s="2">
        <f>_xlfn.XLOOKUP($B489,stock_analysis[Stock],stock_analysis[Interest_Coverage_Ratio])</f>
        <v>10.754767580452921</v>
      </c>
      <c r="P489" s="3" cm="1">
        <f t="array" ref="P48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489" s="3" t="str" cm="1">
        <f t="array" ref="Q48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489" s="3">
        <f>Table2[[#This Row],[Default Spread]]+Table2[[#This Row],[Risk Free Rate]]</f>
        <v>7.22E-2</v>
      </c>
      <c r="S489" s="2">
        <f>_xlfn.XLOOKUP($B489,stock_analysis[Stock],stock_analysis[Market_Cap_Cr])</f>
        <v>7539.7185535999997</v>
      </c>
      <c r="T489" s="2">
        <f>_xlfn.XLOOKUP($B489,stock_analysis[Stock],stock_analysis[Total_Debt_Cr])</f>
        <v>611.55998720000002</v>
      </c>
      <c r="U489" s="3">
        <f>Table2[[#This Row],[Market Value of Equity]]/(Table2[[#This Row],[Market Value of Equity]]+Table2[[#This Row],[Market Value of Debt]])</f>
        <v>0.92497373459403598</v>
      </c>
      <c r="V489" s="3">
        <f>Table2[[#This Row],[Market Value of Debt]]/(Table2[[#This Row],[Market Value of Equity]]+Table2[[#This Row],[Market Value of Debt]])</f>
        <v>7.5026265405964035E-2</v>
      </c>
      <c r="W489" s="32">
        <f>(Table2[[#This Row],[Cost of Equity (Daily Beta)]]*Table2[[#This Row],[Weight of Equity]])+(Table2[[#This Row],[Cost of Debt]]*Table2[[#This Row],[Weight of Debt]])</f>
        <v>0.12234956115910306</v>
      </c>
      <c r="X489" s="33">
        <f>(Table2[[#This Row],[Cost of Equity (Weekly Beta)]]*Table2[[#This Row],[Weight of Equity]])+(Table2[[#This Row],[Cost of Debt]]*Table2[[#This Row],[Weight of Debt]])</f>
        <v>0.1427164725834506</v>
      </c>
      <c r="Y489" s="34">
        <f>(Table2[[#This Row],[Cost of Equity (Monthly Beta)]]*Table2[[#This Row],[Weight of Equity]])+(Table2[[#This Row],[Cost of Debt]]*Table2[[#This Row],[Weight of Debt]])</f>
        <v>0.16075600658304359</v>
      </c>
      <c r="Z489" t="b">
        <f>IF(Table2[[#This Row],[Sector]]="Financial Services",TRUE,FALSE)</f>
        <v>0</v>
      </c>
      <c r="AA489" t="b">
        <f>IF(Table2[[#This Row],[Market Capitalisation In(Cr)]]&gt;25000,TRUE,FALSE)</f>
        <v>0</v>
      </c>
    </row>
    <row r="490" spans="2:27" ht="14" customHeight="1">
      <c r="B490" s="37" t="s">
        <v>1197</v>
      </c>
      <c r="C490" s="38" t="str">
        <f>_xlfn.XLOOKUP(B490,stock_analysis[Stock],stock_analysis[Company_Name])</f>
        <v>Federal-Mogul Goetze (India) Limited.</v>
      </c>
      <c r="D490" s="37" t="str">
        <f>_xlfn.XLOOKUP(B490,stock_analysis[Stock],stock_analysis[Sector])</f>
        <v>Consumer Cyclical</v>
      </c>
      <c r="E490" s="37" t="str">
        <f>_xlfn.XLOOKUP($B490,stock_analysis[Stock],stock_analysis[Industry])</f>
        <v>Auto Parts</v>
      </c>
      <c r="F490" s="2">
        <f>_xlfn.XLOOKUP($B490,stock_analysis[Stock],stock_analysis[Market_Cap_Cr])</f>
        <v>2135.4393599999999</v>
      </c>
      <c r="G490" s="3">
        <f>Imputs!$C$2</f>
        <v>6.6699999999999995E-2</v>
      </c>
      <c r="H490" s="3">
        <f>Imputs!$C$3</f>
        <v>5.2299999999999999E-2</v>
      </c>
      <c r="I490" s="2">
        <f>_xlfn.XLOOKUP($B490,stock_analysis[Stock],stock_analysis[Beta_Daily])</f>
        <v>1.0660093339617178</v>
      </c>
      <c r="J490" s="2">
        <f>_xlfn.XLOOKUP($B490,stock_analysis[Stock],stock_analysis[Beta_Weekly])</f>
        <v>0.88702847923229178</v>
      </c>
      <c r="K490" s="2">
        <f>_xlfn.XLOOKUP($B490,stock_analysis[Stock],stock_analysis[Beta_Monthly])</f>
        <v>0.38373975595940918</v>
      </c>
      <c r="L490" s="3">
        <f>G490+H490*I490</f>
        <v>0.12245228816619784</v>
      </c>
      <c r="M490" s="3">
        <f>J490*H490+G490</f>
        <v>0.11309158946384885</v>
      </c>
      <c r="N490" s="3">
        <f>K490*H490+G490</f>
        <v>8.6769589236677103E-2</v>
      </c>
      <c r="O490" s="2">
        <f>_xlfn.XLOOKUP($B490,stock_analysis[Stock],stock_analysis[Interest_Coverage_Ratio])</f>
        <v>42.442283939725449</v>
      </c>
      <c r="P490" s="3" cm="1">
        <f t="array" ref="P49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90" s="3" t="str" cm="1">
        <f t="array" ref="Q49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90" s="3">
        <f>Table2[[#This Row],[Default Spread]]+Table2[[#This Row],[Risk Free Rate]]</f>
        <v>7.0699999999999999E-2</v>
      </c>
      <c r="S490" s="2">
        <f>_xlfn.XLOOKUP($B490,stock_analysis[Stock],stock_analysis[Market_Cap_Cr])</f>
        <v>2135.4393599999999</v>
      </c>
      <c r="T490" s="2">
        <f>_xlfn.XLOOKUP($B490,stock_analysis[Stock],stock_analysis[Total_Debt_Cr])</f>
        <v>2.0562</v>
      </c>
      <c r="U490" s="3">
        <f>Table2[[#This Row],[Market Value of Equity]]/(Table2[[#This Row],[Market Value of Equity]]+Table2[[#This Row],[Market Value of Debt]])</f>
        <v>0.99903803308952843</v>
      </c>
      <c r="V490" s="3">
        <f>Table2[[#This Row],[Market Value of Debt]]/(Table2[[#This Row],[Market Value of Equity]]+Table2[[#This Row],[Market Value of Debt]])</f>
        <v>9.6196691047161767E-4</v>
      </c>
      <c r="W490" s="32">
        <f>(Table2[[#This Row],[Cost of Equity (Daily Beta)]]*Table2[[#This Row],[Weight of Equity]])+(Table2[[#This Row],[Cost of Debt]]*Table2[[#This Row],[Weight of Debt]])</f>
        <v>0.12240250417744078</v>
      </c>
      <c r="X490" s="33">
        <f>(Table2[[#This Row],[Cost of Equity (Weekly Beta)]]*Table2[[#This Row],[Weight of Equity]])+(Table2[[#This Row],[Cost of Debt]]*Table2[[#This Row],[Weight of Debt]])</f>
        <v>0.11305081015750235</v>
      </c>
      <c r="Y490" s="34">
        <f>(Table2[[#This Row],[Cost of Equity (Monthly Beta)]]*Table2[[#This Row],[Weight of Equity]])+(Table2[[#This Row],[Cost of Debt]]*Table2[[#This Row],[Weight of Debt]])</f>
        <v>8.6754130823566561E-2</v>
      </c>
      <c r="Z490" t="b">
        <f>IF(Table2[[#This Row],[Sector]]="Financial Services",TRUE,FALSE)</f>
        <v>0</v>
      </c>
      <c r="AA490" t="b">
        <f>IF(Table2[[#This Row],[Market Capitalisation In(Cr)]]&gt;25000,TRUE,FALSE)</f>
        <v>0</v>
      </c>
    </row>
    <row r="491" spans="2:27" ht="14" customHeight="1">
      <c r="B491" s="37" t="s">
        <v>3070</v>
      </c>
      <c r="C491" s="38" t="str">
        <f>_xlfn.XLOOKUP(B491,stock_analysis[Stock],stock_analysis[Company_Name])</f>
        <v>Sandhar Technologies Limited</v>
      </c>
      <c r="D491" s="37" t="str">
        <f>_xlfn.XLOOKUP(B491,stock_analysis[Stock],stock_analysis[Sector])</f>
        <v>Consumer Cyclical</v>
      </c>
      <c r="E491" s="37" t="str">
        <f>_xlfn.XLOOKUP($B491,stock_analysis[Stock],stock_analysis[Industry])</f>
        <v>Auto Parts</v>
      </c>
      <c r="F491" s="2">
        <f>_xlfn.XLOOKUP($B491,stock_analysis[Stock],stock_analysis[Market_Cap_Cr])</f>
        <v>2976.6526976</v>
      </c>
      <c r="G491" s="3">
        <f>Imputs!$C$2</f>
        <v>6.6699999999999995E-2</v>
      </c>
      <c r="H491" s="3">
        <f>Imputs!$C$3</f>
        <v>5.2299999999999999E-2</v>
      </c>
      <c r="I491" s="2">
        <f>_xlfn.XLOOKUP($B491,stock_analysis[Stock],stock_analysis[Beta_Daily])</f>
        <v>1.3498123076714117</v>
      </c>
      <c r="J491" s="2">
        <f>_xlfn.XLOOKUP($B491,stock_analysis[Stock],stock_analysis[Beta_Weekly])</f>
        <v>1.5620616262716842</v>
      </c>
      <c r="K491" s="2">
        <f>_xlfn.XLOOKUP($B491,stock_analysis[Stock],stock_analysis[Beta_Monthly])</f>
        <v>1.3774501565535231</v>
      </c>
      <c r="L491" s="3">
        <f>G491+H491*I491</f>
        <v>0.13729518369121482</v>
      </c>
      <c r="M491" s="3">
        <f>J491*H491+G491</f>
        <v>0.14839582305400909</v>
      </c>
      <c r="N491" s="3">
        <f>K491*H491+G491</f>
        <v>0.13874064318774926</v>
      </c>
      <c r="O491" s="2">
        <f>_xlfn.XLOOKUP($B491,stock_analysis[Stock],stock_analysis[Interest_Coverage_Ratio])</f>
        <v>4.4209784040934554</v>
      </c>
      <c r="P491" s="3" cm="1">
        <f t="array" ref="P49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491" s="3" t="str" cm="1">
        <f t="array" ref="Q49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491" s="3">
        <f>Table2[[#This Row],[Default Spread]]+Table2[[#This Row],[Risk Free Rate]]</f>
        <v>7.7799999999999994E-2</v>
      </c>
      <c r="S491" s="2">
        <f>_xlfn.XLOOKUP($B491,stock_analysis[Stock],stock_analysis[Market_Cap_Cr])</f>
        <v>2976.6526976</v>
      </c>
      <c r="T491" s="2">
        <f>_xlfn.XLOOKUP($B491,stock_analysis[Stock],stock_analysis[Total_Debt_Cr])</f>
        <v>954.51719679999997</v>
      </c>
      <c r="U491" s="3">
        <f>Table2[[#This Row],[Market Value of Equity]]/(Table2[[#This Row],[Market Value of Equity]]+Table2[[#This Row],[Market Value of Debt]])</f>
        <v>0.75719258581021354</v>
      </c>
      <c r="V491" s="3">
        <f>Table2[[#This Row],[Market Value of Debt]]/(Table2[[#This Row],[Market Value of Equity]]+Table2[[#This Row],[Market Value of Debt]])</f>
        <v>0.24280741418978649</v>
      </c>
      <c r="W491" s="32">
        <f>(Table2[[#This Row],[Cost of Equity (Daily Beta)]]*Table2[[#This Row],[Weight of Equity]])+(Table2[[#This Row],[Cost of Debt]]*Table2[[#This Row],[Weight of Debt]])</f>
        <v>0.1228493119824046</v>
      </c>
      <c r="X491" s="33">
        <f>(Table2[[#This Row],[Cost of Equity (Weekly Beta)]]*Table2[[#This Row],[Weight of Equity]])+(Table2[[#This Row],[Cost of Debt]]*Table2[[#This Row],[Weight of Debt]])</f>
        <v>0.13125463380566543</v>
      </c>
      <c r="Y491" s="34">
        <f>(Table2[[#This Row],[Cost of Equity (Monthly Beta)]]*Table2[[#This Row],[Weight of Equity]])+(Table2[[#This Row],[Cost of Debt]]*Table2[[#This Row],[Weight of Debt]])</f>
        <v>0.12394380319626944</v>
      </c>
      <c r="Z491" t="b">
        <f>IF(Table2[[#This Row],[Sector]]="Financial Services",TRUE,FALSE)</f>
        <v>0</v>
      </c>
      <c r="AA491" t="b">
        <f>IF(Table2[[#This Row],[Market Capitalisation In(Cr)]]&gt;25000,TRUE,FALSE)</f>
        <v>0</v>
      </c>
    </row>
    <row r="492" spans="2:27" ht="14" customHeight="1">
      <c r="B492" s="37" t="s">
        <v>1816</v>
      </c>
      <c r="C492" s="38" t="str">
        <f>_xlfn.XLOOKUP(B492,stock_analysis[Stock],stock_analysis[Company_Name])</f>
        <v>JK Tyre &amp; Industries Limited</v>
      </c>
      <c r="D492" s="37" t="str">
        <f>_xlfn.XLOOKUP(B492,stock_analysis[Stock],stock_analysis[Sector])</f>
        <v>Consumer Cyclical</v>
      </c>
      <c r="E492" s="37" t="str">
        <f>_xlfn.XLOOKUP($B492,stock_analysis[Stock],stock_analysis[Industry])</f>
        <v>Auto Parts</v>
      </c>
      <c r="F492" s="2">
        <f>_xlfn.XLOOKUP($B492,stock_analysis[Stock],stock_analysis[Market_Cap_Cr])</f>
        <v>12665.9805184</v>
      </c>
      <c r="G492" s="3">
        <f>Imputs!$C$2</f>
        <v>6.6699999999999995E-2</v>
      </c>
      <c r="H492" s="3">
        <f>Imputs!$C$3</f>
        <v>5.2299999999999999E-2</v>
      </c>
      <c r="I492" s="2">
        <f>_xlfn.XLOOKUP($B492,stock_analysis[Stock],stock_analysis[Beta_Daily])</f>
        <v>1.2829770759132042</v>
      </c>
      <c r="J492" s="2">
        <f>_xlfn.XLOOKUP($B492,stock_analysis[Stock],stock_analysis[Beta_Weekly])</f>
        <v>1.5639706881670119</v>
      </c>
      <c r="K492" s="2">
        <f>_xlfn.XLOOKUP($B492,stock_analysis[Stock],stock_analysis[Beta_Monthly])</f>
        <v>1.6185645235745911</v>
      </c>
      <c r="L492" s="3">
        <f>G492+H492*I492</f>
        <v>0.13379970107026057</v>
      </c>
      <c r="M492" s="3">
        <f>J492*H492+G492</f>
        <v>0.1484956669911347</v>
      </c>
      <c r="N492" s="3">
        <f>K492*H492+G492</f>
        <v>0.15135092458295113</v>
      </c>
      <c r="O492" s="2">
        <f>_xlfn.XLOOKUP($B492,stock_analysis[Stock],stock_analysis[Interest_Coverage_Ratio])</f>
        <v>2.5169678928343608</v>
      </c>
      <c r="P492" s="3" cm="1">
        <f t="array" ref="P49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492" s="3" t="str" cm="1">
        <f t="array" ref="Q49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492" s="3">
        <f>Table2[[#This Row],[Default Spread]]+Table2[[#This Row],[Risk Free Rate]]</f>
        <v>9.4199999999999992E-2</v>
      </c>
      <c r="S492" s="2">
        <f>_xlfn.XLOOKUP($B492,stock_analysis[Stock],stock_analysis[Market_Cap_Cr])</f>
        <v>12665.9805184</v>
      </c>
      <c r="T492" s="2">
        <f>_xlfn.XLOOKUP($B492,stock_analysis[Stock],stock_analysis[Total_Debt_Cr])</f>
        <v>4820.8199679999998</v>
      </c>
      <c r="U492" s="3">
        <f>Table2[[#This Row],[Market Value of Equity]]/(Table2[[#This Row],[Market Value of Equity]]+Table2[[#This Row],[Market Value of Debt]])</f>
        <v>0.72431663689711023</v>
      </c>
      <c r="V492" s="3">
        <f>Table2[[#This Row],[Market Value of Debt]]/(Table2[[#This Row],[Market Value of Equity]]+Table2[[#This Row],[Market Value of Debt]])</f>
        <v>0.27568336310288971</v>
      </c>
      <c r="W492" s="32">
        <f>(Table2[[#This Row],[Cost of Equity (Daily Beta)]]*Table2[[#This Row],[Weight of Equity]])+(Table2[[#This Row],[Cost of Debt]]*Table2[[#This Row],[Weight of Debt]])</f>
        <v>0.12288272230134202</v>
      </c>
      <c r="X492" s="33">
        <f>(Table2[[#This Row],[Cost of Equity (Weekly Beta)]]*Table2[[#This Row],[Weight of Equity]])+(Table2[[#This Row],[Cost of Debt]]*Table2[[#This Row],[Weight of Debt]])</f>
        <v>0.13352725491310413</v>
      </c>
      <c r="Y492" s="34">
        <f>(Table2[[#This Row],[Cost of Equity (Monthly Beta)]]*Table2[[#This Row],[Weight of Equity]])+(Table2[[#This Row],[Cost of Debt]]*Table2[[#This Row],[Weight of Debt]])</f>
        <v>0.13559536548948353</v>
      </c>
      <c r="Z492" t="b">
        <f>IF(Table2[[#This Row],[Sector]]="Financial Services",TRUE,FALSE)</f>
        <v>0</v>
      </c>
      <c r="AA492" t="b">
        <f>IF(Table2[[#This Row],[Market Capitalisation In(Cr)]]&gt;25000,TRUE,FALSE)</f>
        <v>0</v>
      </c>
    </row>
    <row r="493" spans="2:27" ht="14" customHeight="1">
      <c r="B493" s="37" t="s">
        <v>2650</v>
      </c>
      <c r="C493" s="38" t="str">
        <f>_xlfn.XLOOKUP(B493,stock_analysis[Stock],stock_analysis[Company_Name])</f>
        <v>Pavna Industries Limited</v>
      </c>
      <c r="D493" s="37" t="str">
        <f>_xlfn.XLOOKUP(B493,stock_analysis[Stock],stock_analysis[Sector])</f>
        <v>Consumer Cyclical</v>
      </c>
      <c r="E493" s="37" t="str">
        <f>_xlfn.XLOOKUP($B493,stock_analysis[Stock],stock_analysis[Industry])</f>
        <v>Auto Parts</v>
      </c>
      <c r="F493" s="2">
        <f>_xlfn.XLOOKUP($B493,stock_analysis[Stock],stock_analysis[Market_Cap_Cr])</f>
        <v>278.64140800000001</v>
      </c>
      <c r="G493" s="3">
        <f>Imputs!$C$2</f>
        <v>6.6699999999999995E-2</v>
      </c>
      <c r="H493" s="3">
        <f>Imputs!$C$3</f>
        <v>5.2299999999999999E-2</v>
      </c>
      <c r="I493" s="2">
        <f>_xlfn.XLOOKUP($B493,stock_analysis[Stock],stock_analysis[Beta_Daily])</f>
        <v>1.223163032173781</v>
      </c>
      <c r="J493" s="2">
        <f>_xlfn.XLOOKUP($B493,stock_analysis[Stock],stock_analysis[Beta_Weekly])</f>
        <v>1.1082011318584375</v>
      </c>
      <c r="K493" s="2">
        <f>_xlfn.XLOOKUP($B493,stock_analysis[Stock],stock_analysis[Beta_Monthly])</f>
        <v>-0.17509586647074049</v>
      </c>
      <c r="L493" s="3">
        <f>G493+H493*I493</f>
        <v>0.13067142658268874</v>
      </c>
      <c r="M493" s="3">
        <f>J493*H493+G493</f>
        <v>0.12465891919619627</v>
      </c>
      <c r="N493" s="3">
        <f>K493*H493+G493</f>
        <v>5.7542486183580266E-2</v>
      </c>
      <c r="O493" s="2">
        <f>_xlfn.XLOOKUP($B493,stock_analysis[Stock],stock_analysis[Interest_Coverage_Ratio])</f>
        <v>2.0912141012598795</v>
      </c>
      <c r="P493" s="3" cm="1">
        <f t="array" ref="P49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493" s="3" t="str" cm="1">
        <f t="array" ref="Q49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493" s="3">
        <f>Table2[[#This Row],[Default Spread]]+Table2[[#This Row],[Risk Free Rate]]</f>
        <v>9.8799999999999999E-2</v>
      </c>
      <c r="S493" s="2">
        <f>_xlfn.XLOOKUP($B493,stock_analysis[Stock],stock_analysis[Market_Cap_Cr])</f>
        <v>278.64140800000001</v>
      </c>
      <c r="T493" s="2">
        <f>_xlfn.XLOOKUP($B493,stock_analysis[Stock],stock_analysis[Total_Debt_Cr])</f>
        <v>78.149401600000004</v>
      </c>
      <c r="U493" s="3">
        <f>Table2[[#This Row],[Market Value of Equity]]/(Table2[[#This Row],[Market Value of Equity]]+Table2[[#This Row],[Market Value of Debt]])</f>
        <v>0.78096576622135061</v>
      </c>
      <c r="V493" s="3">
        <f>Table2[[#This Row],[Market Value of Debt]]/(Table2[[#This Row],[Market Value of Equity]]+Table2[[#This Row],[Market Value of Debt]])</f>
        <v>0.21903423377864945</v>
      </c>
      <c r="W493" s="32">
        <f>(Table2[[#This Row],[Cost of Equity (Daily Beta)]]*Table2[[#This Row],[Weight of Equity]])+(Table2[[#This Row],[Cost of Debt]]*Table2[[#This Row],[Weight of Debt]])</f>
        <v>0.12369049308171703</v>
      </c>
      <c r="X493" s="33">
        <f>(Table2[[#This Row],[Cost of Equity (Weekly Beta)]]*Table2[[#This Row],[Weight of Equity]])+(Table2[[#This Row],[Cost of Debt]]*Table2[[#This Row],[Weight of Debt]])</f>
        <v>0.11899493064371343</v>
      </c>
      <c r="Y493" s="34">
        <f>(Table2[[#This Row],[Cost of Equity (Monthly Beta)]]*Table2[[#This Row],[Weight of Equity]])+(Table2[[#This Row],[Cost of Debt]]*Table2[[#This Row],[Weight of Debt]])</f>
        <v>6.6579294109971807E-2</v>
      </c>
      <c r="Z493" t="b">
        <f>IF(Table2[[#This Row],[Sector]]="Financial Services",TRUE,FALSE)</f>
        <v>0</v>
      </c>
      <c r="AA493" t="b">
        <f>IF(Table2[[#This Row],[Market Capitalisation In(Cr)]]&gt;25000,TRUE,FALSE)</f>
        <v>0</v>
      </c>
    </row>
    <row r="494" spans="2:27" ht="14" customHeight="1">
      <c r="B494" s="37" t="s">
        <v>1144</v>
      </c>
      <c r="C494" s="38" t="str">
        <f>_xlfn.XLOOKUP(B494,stock_analysis[Stock],stock_analysis[Company_Name])</f>
        <v>Exide Industries Limited</v>
      </c>
      <c r="D494" s="37" t="str">
        <f>_xlfn.XLOOKUP(B494,stock_analysis[Stock],stock_analysis[Sector])</f>
        <v>Consumer Cyclical</v>
      </c>
      <c r="E494" s="37" t="str">
        <f>_xlfn.XLOOKUP($B494,stock_analysis[Stock],stock_analysis[Industry])</f>
        <v>Auto Parts</v>
      </c>
      <c r="F494" s="2">
        <f>_xlfn.XLOOKUP($B494,stock_analysis[Stock],stock_analysis[Market_Cap_Cr])</f>
        <v>26982.1984768</v>
      </c>
      <c r="G494" s="3">
        <f>Imputs!$C$2</f>
        <v>6.6699999999999995E-2</v>
      </c>
      <c r="H494" s="3">
        <f>Imputs!$C$3</f>
        <v>5.2299999999999999E-2</v>
      </c>
      <c r="I494" s="2">
        <f>_xlfn.XLOOKUP($B494,stock_analysis[Stock],stock_analysis[Beta_Daily])</f>
        <v>1.1604383692110722</v>
      </c>
      <c r="J494" s="2">
        <f>_xlfn.XLOOKUP($B494,stock_analysis[Stock],stock_analysis[Beta_Weekly])</f>
        <v>1.2244024716247093</v>
      </c>
      <c r="K494" s="2">
        <f>_xlfn.XLOOKUP($B494,stock_analysis[Stock],stock_analysis[Beta_Monthly])</f>
        <v>1.144815511815235</v>
      </c>
      <c r="L494" s="3">
        <f>G494+H494*I494</f>
        <v>0.12739092670973906</v>
      </c>
      <c r="M494" s="3">
        <f>J494*H494+G494</f>
        <v>0.13073624926597227</v>
      </c>
      <c r="N494" s="3">
        <f>K494*H494+G494</f>
        <v>0.1265738512679368</v>
      </c>
      <c r="O494" s="2">
        <f>_xlfn.XLOOKUP($B494,stock_analysis[Stock],stock_analysis[Interest_Coverage_Ratio])</f>
        <v>8.7223535592329924</v>
      </c>
      <c r="P494" s="3" cm="1">
        <f t="array" ref="P49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94" s="3" t="str" cm="1">
        <f t="array" ref="Q49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94" s="3">
        <f>Table2[[#This Row],[Default Spread]]+Table2[[#This Row],[Risk Free Rate]]</f>
        <v>7.0699999999999999E-2</v>
      </c>
      <c r="S494" s="2">
        <f>_xlfn.XLOOKUP($B494,stock_analysis[Stock],stock_analysis[Market_Cap_Cr])</f>
        <v>26982.1984768</v>
      </c>
      <c r="T494" s="2">
        <f>_xlfn.XLOOKUP($B494,stock_analysis[Stock],stock_analysis[Total_Debt_Cr])</f>
        <v>1644.669952</v>
      </c>
      <c r="U494" s="3">
        <f>Table2[[#This Row],[Market Value of Equity]]/(Table2[[#This Row],[Market Value of Equity]]+Table2[[#This Row],[Market Value of Debt]])</f>
        <v>0.94254803119347197</v>
      </c>
      <c r="V494" s="3">
        <f>Table2[[#This Row],[Market Value of Debt]]/(Table2[[#This Row],[Market Value of Equity]]+Table2[[#This Row],[Market Value of Debt]])</f>
        <v>5.7451968806528038E-2</v>
      </c>
      <c r="W494" s="32">
        <f>(Table2[[#This Row],[Cost of Equity (Daily Beta)]]*Table2[[#This Row],[Weight of Equity]])+(Table2[[#This Row],[Cost of Debt]]*Table2[[#This Row],[Weight of Debt]])</f>
        <v>0.12413392135679796</v>
      </c>
      <c r="X494" s="33">
        <f>(Table2[[#This Row],[Cost of Equity (Weekly Beta)]]*Table2[[#This Row],[Weight of Equity]])+(Table2[[#This Row],[Cost of Debt]]*Table2[[#This Row],[Weight of Debt]])</f>
        <v>0.12728704854588269</v>
      </c>
      <c r="Y494" s="34">
        <f>(Table2[[#This Row],[Cost of Equity (Monthly Beta)]]*Table2[[#This Row],[Weight of Equity]])+(Table2[[#This Row],[Cost of Debt]]*Table2[[#This Row],[Weight of Debt]])</f>
        <v>0.1233637885077907</v>
      </c>
      <c r="Z494" t="b">
        <f>IF(Table2[[#This Row],[Sector]]="Financial Services",TRUE,FALSE)</f>
        <v>0</v>
      </c>
      <c r="AA494" t="b">
        <f>IF(Table2[[#This Row],[Market Capitalisation In(Cr)]]&gt;25000,TRUE,FALSE)</f>
        <v>1</v>
      </c>
    </row>
    <row r="495" spans="2:27" ht="14" customHeight="1">
      <c r="B495" s="37" t="s">
        <v>1020</v>
      </c>
      <c r="C495" s="38" t="str">
        <f>_xlfn.XLOOKUP(B495,stock_analysis[Stock],stock_analysis[Company_Name])</f>
        <v>Dynamatic Technologies Limited</v>
      </c>
      <c r="D495" s="37" t="str">
        <f>_xlfn.XLOOKUP(B495,stock_analysis[Stock],stock_analysis[Sector])</f>
        <v>Consumer Cyclical</v>
      </c>
      <c r="E495" s="37" t="str">
        <f>_xlfn.XLOOKUP($B495,stock_analysis[Stock],stock_analysis[Industry])</f>
        <v>Auto Parts</v>
      </c>
      <c r="F495" s="2">
        <f>_xlfn.XLOOKUP($B495,stock_analysis[Stock],stock_analysis[Market_Cap_Cr])</f>
        <v>7153.4878719999997</v>
      </c>
      <c r="G495" s="3">
        <f>Imputs!$C$2</f>
        <v>6.6699999999999995E-2</v>
      </c>
      <c r="H495" s="3">
        <f>Imputs!$C$3</f>
        <v>5.2299999999999999E-2</v>
      </c>
      <c r="I495" s="2">
        <f>_xlfn.XLOOKUP($B495,stock_analysis[Stock],stock_analysis[Beta_Daily])</f>
        <v>1.1385305879310057</v>
      </c>
      <c r="J495" s="2">
        <f>_xlfn.XLOOKUP($B495,stock_analysis[Stock],stock_analysis[Beta_Weekly])</f>
        <v>1.201827946640645</v>
      </c>
      <c r="K495" s="2">
        <f>_xlfn.XLOOKUP($B495,stock_analysis[Stock],stock_analysis[Beta_Monthly])</f>
        <v>1.6134018109043746</v>
      </c>
      <c r="L495" s="3">
        <f>G495+H495*I495</f>
        <v>0.12624514974879159</v>
      </c>
      <c r="M495" s="3">
        <f>J495*H495+G495</f>
        <v>0.12955560160930574</v>
      </c>
      <c r="N495" s="3">
        <f>K495*H495+G495</f>
        <v>0.15108091471029877</v>
      </c>
      <c r="O495" s="2">
        <f>_xlfn.XLOOKUP($B495,stock_analysis[Stock],stock_analysis[Interest_Coverage_Ratio])</f>
        <v>2.0073112776457687</v>
      </c>
      <c r="P495" s="3" cm="1">
        <f t="array" ref="P49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495" s="3" t="str" cm="1">
        <f t="array" ref="Q49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495" s="3">
        <f>Table2[[#This Row],[Default Spread]]+Table2[[#This Row],[Risk Free Rate]]</f>
        <v>9.8799999999999999E-2</v>
      </c>
      <c r="S495" s="2">
        <f>_xlfn.XLOOKUP($B495,stock_analysis[Stock],stock_analysis[Market_Cap_Cr])</f>
        <v>7153.4878719999997</v>
      </c>
      <c r="T495" s="2">
        <f>_xlfn.XLOOKUP($B495,stock_analysis[Stock],stock_analysis[Total_Debt_Cr])</f>
        <v>594.43000319999999</v>
      </c>
      <c r="U495" s="3">
        <f>Table2[[#This Row],[Market Value of Equity]]/(Table2[[#This Row],[Market Value of Equity]]+Table2[[#This Row],[Market Value of Debt]])</f>
        <v>0.92327874239572316</v>
      </c>
      <c r="V495" s="3">
        <f>Table2[[#This Row],[Market Value of Debt]]/(Table2[[#This Row],[Market Value of Equity]]+Table2[[#This Row],[Market Value of Debt]])</f>
        <v>7.6721257604276782E-2</v>
      </c>
      <c r="W495" s="32">
        <f>(Table2[[#This Row],[Cost of Equity (Daily Beta)]]*Table2[[#This Row],[Weight of Equity]])+(Table2[[#This Row],[Cost of Debt]]*Table2[[#This Row],[Weight of Debt]])</f>
        <v>0.12413952334492659</v>
      </c>
      <c r="X495" s="33">
        <f>(Table2[[#This Row],[Cost of Equity (Weekly Beta)]]*Table2[[#This Row],[Weight of Equity]])+(Table2[[#This Row],[Cost of Debt]]*Table2[[#This Row],[Weight of Debt]])</f>
        <v>0.12719599317546368</v>
      </c>
      <c r="Y495" s="34">
        <f>(Table2[[#This Row],[Cost of Equity (Monthly Beta)]]*Table2[[#This Row],[Weight of Equity]])+(Table2[[#This Row],[Cost of Debt]]*Table2[[#This Row],[Weight of Debt]])</f>
        <v>0.14706985718502269</v>
      </c>
      <c r="Z495" t="b">
        <f>IF(Table2[[#This Row],[Sector]]="Financial Services",TRUE,FALSE)</f>
        <v>0</v>
      </c>
      <c r="AA495" t="b">
        <f>IF(Table2[[#This Row],[Market Capitalisation In(Cr)]]&gt;25000,TRUE,FALSE)</f>
        <v>0</v>
      </c>
    </row>
    <row r="496" spans="2:27" ht="14" customHeight="1">
      <c r="B496" s="37" t="s">
        <v>2010</v>
      </c>
      <c r="C496" s="38" t="str">
        <f>_xlfn.XLOOKUP(B496,stock_analysis[Stock],stock_analysis[Company_Name])</f>
        <v>Kross Limited</v>
      </c>
      <c r="D496" s="37" t="str">
        <f>_xlfn.XLOOKUP(B496,stock_analysis[Stock],stock_analysis[Sector])</f>
        <v>Consumer Cyclical</v>
      </c>
      <c r="E496" s="37" t="str">
        <f>_xlfn.XLOOKUP($B496,stock_analysis[Stock],stock_analysis[Industry])</f>
        <v>Auto Parts</v>
      </c>
      <c r="F496" s="2">
        <f>_xlfn.XLOOKUP($B496,stock_analysis[Stock],stock_analysis[Market_Cap_Cr])</f>
        <v>1228.1949184</v>
      </c>
      <c r="G496" s="3">
        <f>Imputs!$C$2</f>
        <v>6.6699999999999995E-2</v>
      </c>
      <c r="H496" s="3">
        <f>Imputs!$C$3</f>
        <v>5.2299999999999999E-2</v>
      </c>
      <c r="I496" s="2">
        <f>_xlfn.XLOOKUP($B496,stock_analysis[Stock],stock_analysis[Beta_Daily])</f>
        <v>1.1789611471904469</v>
      </c>
      <c r="J496" s="2">
        <f>_xlfn.XLOOKUP($B496,stock_analysis[Stock],stock_analysis[Beta_Weekly])</f>
        <v>2.0686583211563438</v>
      </c>
      <c r="K496" s="2">
        <f>_xlfn.XLOOKUP($B496,stock_analysis[Stock],stock_analysis[Beta_Monthly])</f>
        <v>0.51553800261796889</v>
      </c>
      <c r="L496" s="3">
        <f>G496+H496*I496</f>
        <v>0.12835966799806037</v>
      </c>
      <c r="M496" s="3">
        <f>J496*H496+G496</f>
        <v>0.17489083019647678</v>
      </c>
      <c r="N496" s="3">
        <f>K496*H496+G496</f>
        <v>9.3662637536919766E-2</v>
      </c>
      <c r="O496" s="2">
        <f>_xlfn.XLOOKUP($B496,stock_analysis[Stock],stock_analysis[Interest_Coverage_Ratio])</f>
        <v>6.9378799894263814</v>
      </c>
      <c r="P496" s="3" cm="1">
        <f t="array" ref="P49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496" s="3" t="str" cm="1">
        <f t="array" ref="Q49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496" s="3">
        <f>Table2[[#This Row],[Default Spread]]+Table2[[#This Row],[Risk Free Rate]]</f>
        <v>7.4499999999999997E-2</v>
      </c>
      <c r="S496" s="2">
        <f>_xlfn.XLOOKUP($B496,stock_analysis[Stock],stock_analysis[Market_Cap_Cr])</f>
        <v>1228.1949184</v>
      </c>
      <c r="T496" s="2">
        <f>_xlfn.XLOOKUP($B496,stock_analysis[Stock],stock_analysis[Total_Debt_Cr])</f>
        <v>60.003999999999998</v>
      </c>
      <c r="U496" s="3">
        <f>Table2[[#This Row],[Market Value of Equity]]/(Table2[[#This Row],[Market Value of Equity]]+Table2[[#This Row],[Market Value of Debt]])</f>
        <v>0.95342023724524816</v>
      </c>
      <c r="V496" s="3">
        <f>Table2[[#This Row],[Market Value of Debt]]/(Table2[[#This Row],[Market Value of Equity]]+Table2[[#This Row],[Market Value of Debt]])</f>
        <v>4.6579762754751897E-2</v>
      </c>
      <c r="W496" s="32">
        <f>(Table2[[#This Row],[Cost of Equity (Daily Beta)]]*Table2[[#This Row],[Weight of Equity]])+(Table2[[#This Row],[Cost of Debt]]*Table2[[#This Row],[Weight of Debt]])</f>
        <v>0.12585089744066102</v>
      </c>
      <c r="X496" s="33">
        <f>(Table2[[#This Row],[Cost of Equity (Weekly Beta)]]*Table2[[#This Row],[Weight of Equity]])+(Table2[[#This Row],[Cost of Debt]]*Table2[[#This Row],[Weight of Debt]])</f>
        <v>0.17021464914317233</v>
      </c>
      <c r="Y496" s="34">
        <f>(Table2[[#This Row],[Cost of Equity (Monthly Beta)]]*Table2[[#This Row],[Weight of Equity]])+(Table2[[#This Row],[Cost of Debt]]*Table2[[#This Row],[Weight of Debt]])</f>
        <v>9.2770046426694744E-2</v>
      </c>
      <c r="Z496" t="b">
        <f>IF(Table2[[#This Row],[Sector]]="Financial Services",TRUE,FALSE)</f>
        <v>0</v>
      </c>
      <c r="AA496" t="b">
        <f>IF(Table2[[#This Row],[Market Capitalisation In(Cr)]]&gt;25000,TRUE,FALSE)</f>
        <v>0</v>
      </c>
    </row>
    <row r="497" spans="2:27" ht="14" customHeight="1">
      <c r="B497" s="37" t="s">
        <v>2506</v>
      </c>
      <c r="C497" s="38" t="str">
        <f>_xlfn.XLOOKUP(B497,stock_analysis[Stock],stock_analysis[Company_Name])</f>
        <v>NRB Bearing Limited</v>
      </c>
      <c r="D497" s="37" t="str">
        <f>_xlfn.XLOOKUP(B497,stock_analysis[Stock],stock_analysis[Sector])</f>
        <v>Consumer Cyclical</v>
      </c>
      <c r="E497" s="37" t="str">
        <f>_xlfn.XLOOKUP($B497,stock_analysis[Stock],stock_analysis[Industry])</f>
        <v>Auto Parts</v>
      </c>
      <c r="F497" s="2">
        <f>_xlfn.XLOOKUP($B497,stock_analysis[Stock],stock_analysis[Market_Cap_Cr])</f>
        <v>2531.0922752000001</v>
      </c>
      <c r="G497" s="3">
        <f>Imputs!$C$2</f>
        <v>6.6699999999999995E-2</v>
      </c>
      <c r="H497" s="3">
        <f>Imputs!$C$3</f>
        <v>5.2299999999999999E-2</v>
      </c>
      <c r="I497" s="2">
        <f>_xlfn.XLOOKUP($B497,stock_analysis[Stock],stock_analysis[Beta_Daily])</f>
        <v>1.1892063231055059</v>
      </c>
      <c r="J497" s="2">
        <f>_xlfn.XLOOKUP($B497,stock_analysis[Stock],stock_analysis[Beta_Weekly])</f>
        <v>1.3304875983625095</v>
      </c>
      <c r="K497" s="2">
        <f>_xlfn.XLOOKUP($B497,stock_analysis[Stock],stock_analysis[Beta_Monthly])</f>
        <v>1.0084067880208945</v>
      </c>
      <c r="L497" s="3">
        <f>G497+H497*I497</f>
        <v>0.12889549069841794</v>
      </c>
      <c r="M497" s="3">
        <f>J497*H497+G497</f>
        <v>0.13628450139435924</v>
      </c>
      <c r="N497" s="3">
        <f>K497*H497+G497</f>
        <v>0.11943967501349277</v>
      </c>
      <c r="O497" s="2">
        <f>_xlfn.XLOOKUP($B497,stock_analysis[Stock],stock_analysis[Interest_Coverage_Ratio])</f>
        <v>11.561975768872321</v>
      </c>
      <c r="P497" s="3" cm="1">
        <f t="array" ref="P49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497" s="3" t="str" cm="1">
        <f t="array" ref="Q49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497" s="3">
        <f>Table2[[#This Row],[Default Spread]]+Table2[[#This Row],[Risk Free Rate]]</f>
        <v>7.22E-2</v>
      </c>
      <c r="S497" s="2">
        <f>_xlfn.XLOOKUP($B497,stock_analysis[Stock],stock_analysis[Market_Cap_Cr])</f>
        <v>2531.0922752000001</v>
      </c>
      <c r="T497" s="2">
        <f>_xlfn.XLOOKUP($B497,stock_analysis[Stock],stock_analysis[Total_Debt_Cr])</f>
        <v>132.6700032</v>
      </c>
      <c r="U497" s="3">
        <f>Table2[[#This Row],[Market Value of Equity]]/(Table2[[#This Row],[Market Value of Equity]]+Table2[[#This Row],[Market Value of Debt]])</f>
        <v>0.95019450336248146</v>
      </c>
      <c r="V497" s="3">
        <f>Table2[[#This Row],[Market Value of Debt]]/(Table2[[#This Row],[Market Value of Equity]]+Table2[[#This Row],[Market Value of Debt]])</f>
        <v>4.9805496637518563E-2</v>
      </c>
      <c r="W497" s="32">
        <f>(Table2[[#This Row],[Cost of Equity (Daily Beta)]]*Table2[[#This Row],[Weight of Equity]])+(Table2[[#This Row],[Cost of Debt]]*Table2[[#This Row],[Weight of Debt]])</f>
        <v>0.12607174362707541</v>
      </c>
      <c r="X497" s="33">
        <f>(Table2[[#This Row],[Cost of Equity (Weekly Beta)]]*Table2[[#This Row],[Weight of Equity]])+(Table2[[#This Row],[Cost of Debt]]*Table2[[#This Row],[Weight of Debt]])</f>
        <v>0.13309274097564541</v>
      </c>
      <c r="Y497" s="34">
        <f>(Table2[[#This Row],[Cost of Equity (Monthly Beta)]]*Table2[[#This Row],[Weight of Equity]])+(Table2[[#This Row],[Cost of Debt]]*Table2[[#This Row],[Weight of Debt]])</f>
        <v>0.11708687953845079</v>
      </c>
      <c r="Z497" t="b">
        <f>IF(Table2[[#This Row],[Sector]]="Financial Services",TRUE,FALSE)</f>
        <v>0</v>
      </c>
      <c r="AA497" t="b">
        <f>IF(Table2[[#This Row],[Market Capitalisation In(Cr)]]&gt;25000,TRUE,FALSE)</f>
        <v>0</v>
      </c>
    </row>
    <row r="498" spans="2:27" ht="14" customHeight="1">
      <c r="B498" s="37" t="s">
        <v>570</v>
      </c>
      <c r="C498" s="38" t="str">
        <f>_xlfn.XLOOKUP(B498,stock_analysis[Stock],stock_analysis[Company_Name])</f>
        <v>Bharat Gears Limited</v>
      </c>
      <c r="D498" s="37" t="str">
        <f>_xlfn.XLOOKUP(B498,stock_analysis[Stock],stock_analysis[Sector])</f>
        <v>Consumer Cyclical</v>
      </c>
      <c r="E498" s="37" t="str">
        <f>_xlfn.XLOOKUP($B498,stock_analysis[Stock],stock_analysis[Industry])</f>
        <v>Auto Parts</v>
      </c>
      <c r="F498" s="2">
        <f>_xlfn.XLOOKUP($B498,stock_analysis[Stock],stock_analysis[Market_Cap_Cr])</f>
        <v>156.04817919999999</v>
      </c>
      <c r="G498" s="3">
        <f>Imputs!$C$2</f>
        <v>6.6699999999999995E-2</v>
      </c>
      <c r="H498" s="3">
        <f>Imputs!$C$3</f>
        <v>5.2299999999999999E-2</v>
      </c>
      <c r="I498" s="2">
        <f>_xlfn.XLOOKUP($B498,stock_analysis[Stock],stock_analysis[Beta_Daily])</f>
        <v>0.85709979473729203</v>
      </c>
      <c r="J498" s="2">
        <f>_xlfn.XLOOKUP($B498,stock_analysis[Stock],stock_analysis[Beta_Weekly])</f>
        <v>0.88467200098588938</v>
      </c>
      <c r="K498" s="2">
        <f>_xlfn.XLOOKUP($B498,stock_analysis[Stock],stock_analysis[Beta_Monthly])</f>
        <v>0.65103399340237611</v>
      </c>
      <c r="L498" s="3">
        <f>G498+H498*I498</f>
        <v>0.11152631926476037</v>
      </c>
      <c r="M498" s="3">
        <f>J498*H498+G498</f>
        <v>0.11296834565156201</v>
      </c>
      <c r="N498" s="3">
        <f>K498*H498+G498</f>
        <v>0.10074907785494427</v>
      </c>
      <c r="O498" s="2">
        <f>_xlfn.XLOOKUP($B498,stock_analysis[Stock],stock_analysis[Interest_Coverage_Ratio])</f>
        <v>1.2709105182695883</v>
      </c>
      <c r="P498" s="3" cm="1">
        <f t="array" ref="P49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498" s="3" t="str" cm="1">
        <f t="array" ref="Q49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498" s="3">
        <f>Table2[[#This Row],[Default Spread]]+Table2[[#This Row],[Risk Free Rate]]</f>
        <v>0.1552</v>
      </c>
      <c r="S498" s="2">
        <f>_xlfn.XLOOKUP($B498,stock_analysis[Stock],stock_analysis[Market_Cap_Cr])</f>
        <v>156.04817919999999</v>
      </c>
      <c r="T498" s="2">
        <f>_xlfn.XLOOKUP($B498,stock_analysis[Stock],stock_analysis[Total_Debt_Cr])</f>
        <v>78.627398400000004</v>
      </c>
      <c r="U498" s="3">
        <f>Table2[[#This Row],[Market Value of Equity]]/(Table2[[#This Row],[Market Value of Equity]]+Table2[[#This Row],[Market Value of Debt]])</f>
        <v>0.66495278629283316</v>
      </c>
      <c r="V498" s="3">
        <f>Table2[[#This Row],[Market Value of Debt]]/(Table2[[#This Row],[Market Value of Equity]]+Table2[[#This Row],[Market Value of Debt]])</f>
        <v>0.33504721370716678</v>
      </c>
      <c r="W498" s="32">
        <f>(Table2[[#This Row],[Cost of Equity (Daily Beta)]]*Table2[[#This Row],[Weight of Equity]])+(Table2[[#This Row],[Cost of Debt]]*Table2[[#This Row],[Weight of Debt]])</f>
        <v>0.12615906430743878</v>
      </c>
      <c r="X498" s="33">
        <f>(Table2[[#This Row],[Cost of Equity (Weekly Beta)]]*Table2[[#This Row],[Weight of Equity]])+(Table2[[#This Row],[Cost of Debt]]*Table2[[#This Row],[Weight of Debt]])</f>
        <v>0.1271179437712503</v>
      </c>
      <c r="Y498" s="34">
        <f>(Table2[[#This Row],[Cost of Equity (Monthly Beta)]]*Table2[[#This Row],[Weight of Equity]])+(Table2[[#This Row],[Cost of Debt]]*Table2[[#This Row],[Weight of Debt]])</f>
        <v>0.11899270760343106</v>
      </c>
      <c r="Z498" t="b">
        <f>IF(Table2[[#This Row],[Sector]]="Financial Services",TRUE,FALSE)</f>
        <v>0</v>
      </c>
      <c r="AA498" t="b">
        <f>IF(Table2[[#This Row],[Market Capitalisation In(Cr)]]&gt;25000,TRUE,FALSE)</f>
        <v>0</v>
      </c>
    </row>
    <row r="499" spans="2:27" ht="14" customHeight="1">
      <c r="B499" s="37" t="s">
        <v>3718</v>
      </c>
      <c r="C499" s="38" t="str">
        <f>_xlfn.XLOOKUP(B499,stock_analysis[Stock],stock_analysis[Company_Name])</f>
        <v>UNO Minda Limited</v>
      </c>
      <c r="D499" s="37" t="str">
        <f>_xlfn.XLOOKUP(B499,stock_analysis[Stock],stock_analysis[Sector])</f>
        <v>Consumer Cyclical</v>
      </c>
      <c r="E499" s="37" t="str">
        <f>_xlfn.XLOOKUP($B499,stock_analysis[Stock],stock_analysis[Industry])</f>
        <v>Auto Parts</v>
      </c>
      <c r="F499" s="2">
        <f>_xlfn.XLOOKUP($B499,stock_analysis[Stock],stock_analysis[Market_Cap_Cr])</f>
        <v>64370.383257599999</v>
      </c>
      <c r="G499" s="3">
        <f>Imputs!$C$2</f>
        <v>6.6699999999999995E-2</v>
      </c>
      <c r="H499" s="3">
        <f>Imputs!$C$3</f>
        <v>5.2299999999999999E-2</v>
      </c>
      <c r="I499" s="2">
        <f>_xlfn.XLOOKUP($B499,stock_analysis[Stock],stock_analysis[Beta_Daily])</f>
        <v>1.1925376403286041</v>
      </c>
      <c r="J499" s="2">
        <f>_xlfn.XLOOKUP($B499,stock_analysis[Stock],stock_analysis[Beta_Weekly])</f>
        <v>1.461084383227224</v>
      </c>
      <c r="K499" s="2">
        <f>_xlfn.XLOOKUP($B499,stock_analysis[Stock],stock_analysis[Beta_Monthly])</f>
        <v>1.0300053169605707</v>
      </c>
      <c r="L499" s="3">
        <f>G499+H499*I499</f>
        <v>0.12906971858918598</v>
      </c>
      <c r="M499" s="3">
        <f>J499*H499+G499</f>
        <v>0.1431147132427838</v>
      </c>
      <c r="N499" s="3">
        <f>K499*H499+G499</f>
        <v>0.12056927807703785</v>
      </c>
      <c r="O499" s="2">
        <f>_xlfn.XLOOKUP($B499,stock_analysis[Stock],stock_analysis[Interest_Coverage_Ratio])</f>
        <v>8.9811862439679917</v>
      </c>
      <c r="P499" s="3" cm="1">
        <f t="array" ref="P49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499" s="3" t="str" cm="1">
        <f t="array" ref="Q49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499" s="3">
        <f>Table2[[#This Row],[Default Spread]]+Table2[[#This Row],[Risk Free Rate]]</f>
        <v>7.0699999999999999E-2</v>
      </c>
      <c r="S499" s="2">
        <f>_xlfn.XLOOKUP($B499,stock_analysis[Stock],stock_analysis[Market_Cap_Cr])</f>
        <v>64370.383257599999</v>
      </c>
      <c r="T499" s="2">
        <f>_xlfn.XLOOKUP($B499,stock_analysis[Stock],stock_analysis[Total_Debt_Cr])</f>
        <v>2851.7099520000002</v>
      </c>
      <c r="U499" s="3">
        <f>Table2[[#This Row],[Market Value of Equity]]/(Table2[[#This Row],[Market Value of Equity]]+Table2[[#This Row],[Market Value of Debt]])</f>
        <v>0.95757778706610175</v>
      </c>
      <c r="V499" s="3">
        <f>Table2[[#This Row],[Market Value of Debt]]/(Table2[[#This Row],[Market Value of Equity]]+Table2[[#This Row],[Market Value of Debt]])</f>
        <v>4.2422212933898147E-2</v>
      </c>
      <c r="W499" s="32">
        <f>(Table2[[#This Row],[Cost of Equity (Daily Beta)]]*Table2[[#This Row],[Weight of Equity]])+(Table2[[#This Row],[Cost of Debt]]*Table2[[#This Row],[Weight of Debt]])</f>
        <v>0.1265935459583038</v>
      </c>
      <c r="X499" s="33">
        <f>(Table2[[#This Row],[Cost of Equity (Weekly Beta)]]*Table2[[#This Row],[Weight of Equity]])+(Table2[[#This Row],[Cost of Debt]]*Table2[[#This Row],[Weight of Debt]])</f>
        <v>0.14004272085805122</v>
      </c>
      <c r="Y499" s="34">
        <f>(Table2[[#This Row],[Cost of Equity (Monthly Beta)]]*Table2[[#This Row],[Weight of Equity]])+(Table2[[#This Row],[Cost of Debt]]*Table2[[#This Row],[Weight of Debt]])</f>
        <v>0.11845371294359397</v>
      </c>
      <c r="Z499" t="b">
        <f>IF(Table2[[#This Row],[Sector]]="Financial Services",TRUE,FALSE)</f>
        <v>0</v>
      </c>
      <c r="AA499" t="b">
        <f>IF(Table2[[#This Row],[Market Capitalisation In(Cr)]]&gt;25000,TRUE,FALSE)</f>
        <v>1</v>
      </c>
    </row>
    <row r="500" spans="2:27" ht="14" customHeight="1">
      <c r="B500" s="37" t="s">
        <v>3180</v>
      </c>
      <c r="C500" s="38" t="str">
        <f>_xlfn.XLOOKUP(B500,stock_analysis[Stock],stock_analysis[Company_Name])</f>
        <v>Sharda Motor Industries Limited</v>
      </c>
      <c r="D500" s="37" t="str">
        <f>_xlfn.XLOOKUP(B500,stock_analysis[Stock],stock_analysis[Sector])</f>
        <v>Consumer Cyclical</v>
      </c>
      <c r="E500" s="37" t="str">
        <f>_xlfn.XLOOKUP($B500,stock_analysis[Stock],stock_analysis[Industry])</f>
        <v>Auto Parts</v>
      </c>
      <c r="F500" s="2">
        <f>_xlfn.XLOOKUP($B500,stock_analysis[Stock],stock_analysis[Market_Cap_Cr])</f>
        <v>4816.5064703999997</v>
      </c>
      <c r="G500" s="3">
        <f>Imputs!$C$2</f>
        <v>6.6699999999999995E-2</v>
      </c>
      <c r="H500" s="3">
        <f>Imputs!$C$3</f>
        <v>5.2299999999999999E-2</v>
      </c>
      <c r="I500" s="2">
        <f>_xlfn.XLOOKUP($B500,stock_analysis[Stock],stock_analysis[Beta_Daily])</f>
        <v>1.1595951607319868</v>
      </c>
      <c r="J500" s="2">
        <f>_xlfn.XLOOKUP($B500,stock_analysis[Stock],stock_analysis[Beta_Weekly])</f>
        <v>1.2923919135463486</v>
      </c>
      <c r="K500" s="2">
        <f>_xlfn.XLOOKUP($B500,stock_analysis[Stock],stock_analysis[Beta_Monthly])</f>
        <v>1.0862142644539288</v>
      </c>
      <c r="L500" s="3">
        <f>G500+H500*I500</f>
        <v>0.12734682690628291</v>
      </c>
      <c r="M500" s="3">
        <f>J500*H500+G500</f>
        <v>0.13429209707847403</v>
      </c>
      <c r="N500" s="3">
        <f>K500*H500+G500</f>
        <v>0.12350900603094048</v>
      </c>
      <c r="O500" s="2">
        <f>_xlfn.XLOOKUP($B500,stock_analysis[Stock],stock_analysis[Interest_Coverage_Ratio])</f>
        <v>107.77187094805888</v>
      </c>
      <c r="P500" s="3" cm="1">
        <f t="array" ref="P50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00" s="3" t="str" cm="1">
        <f t="array" ref="Q50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00" s="3">
        <f>Table2[[#This Row],[Default Spread]]+Table2[[#This Row],[Risk Free Rate]]</f>
        <v>7.0699999999999999E-2</v>
      </c>
      <c r="S500" s="2">
        <f>_xlfn.XLOOKUP($B500,stock_analysis[Stock],stock_analysis[Market_Cap_Cr])</f>
        <v>4816.5064703999997</v>
      </c>
      <c r="T500" s="2">
        <f>_xlfn.XLOOKUP($B500,stock_analysis[Stock],stock_analysis[Total_Debt_Cr])</f>
        <v>50.442099200000001</v>
      </c>
      <c r="U500" s="3">
        <f>Table2[[#This Row],[Market Value of Equity]]/(Table2[[#This Row],[Market Value of Equity]]+Table2[[#This Row],[Market Value of Debt]])</f>
        <v>0.98963578544571607</v>
      </c>
      <c r="V500" s="3">
        <f>Table2[[#This Row],[Market Value of Debt]]/(Table2[[#This Row],[Market Value of Equity]]+Table2[[#This Row],[Market Value of Debt]])</f>
        <v>1.0364214554283999E-2</v>
      </c>
      <c r="W500" s="32">
        <f>(Table2[[#This Row],[Cost of Equity (Daily Beta)]]*Table2[[#This Row],[Weight of Equity]])+(Table2[[#This Row],[Cost of Debt]]*Table2[[#This Row],[Weight of Debt]])</f>
        <v>0.12675972703840679</v>
      </c>
      <c r="X500" s="33">
        <f>(Table2[[#This Row],[Cost of Equity (Weekly Beta)]]*Table2[[#This Row],[Weight of Equity]])+(Table2[[#This Row],[Cost of Debt]]*Table2[[#This Row],[Weight of Debt]])</f>
        <v>0.13363301494039587</v>
      </c>
      <c r="Y500" s="34">
        <f>(Table2[[#This Row],[Cost of Equity (Monthly Beta)]]*Table2[[#This Row],[Weight of Equity]])+(Table2[[#This Row],[Cost of Debt]]*Table2[[#This Row],[Weight of Debt]])</f>
        <v>0.12296168216203734</v>
      </c>
      <c r="Z500" t="b">
        <f>IF(Table2[[#This Row],[Sector]]="Financial Services",TRUE,FALSE)</f>
        <v>0</v>
      </c>
      <c r="AA500" t="b">
        <f>IF(Table2[[#This Row],[Market Capitalisation In(Cr)]]&gt;25000,TRUE,FALSE)</f>
        <v>0</v>
      </c>
    </row>
    <row r="501" spans="2:27" ht="14" customHeight="1">
      <c r="B501" s="37" t="s">
        <v>354</v>
      </c>
      <c r="C501" s="38" t="str">
        <f>_xlfn.XLOOKUP(B501,stock_analysis[Stock],stock_analysis[Company_Name])</f>
        <v>Automotive Stampings and Assemblies Limited</v>
      </c>
      <c r="D501" s="37" t="str">
        <f>_xlfn.XLOOKUP(B501,stock_analysis[Stock],stock_analysis[Sector])</f>
        <v>Consumer Cyclical</v>
      </c>
      <c r="E501" s="37" t="str">
        <f>_xlfn.XLOOKUP($B501,stock_analysis[Stock],stock_analysis[Industry])</f>
        <v>Auto Parts</v>
      </c>
      <c r="F501" s="2">
        <f>_xlfn.XLOOKUP($B501,stock_analysis[Stock],stock_analysis[Market_Cap_Cr])</f>
        <v>718.28592639999999</v>
      </c>
      <c r="G501" s="3">
        <f>Imputs!$C$2</f>
        <v>6.6699999999999995E-2</v>
      </c>
      <c r="H501" s="3">
        <f>Imputs!$C$3</f>
        <v>5.2299999999999999E-2</v>
      </c>
      <c r="I501" s="2">
        <f>_xlfn.XLOOKUP($B501,stock_analysis[Stock],stock_analysis[Beta_Daily])</f>
        <v>1.2506788580967296</v>
      </c>
      <c r="J501" s="2">
        <f>_xlfn.XLOOKUP($B501,stock_analysis[Stock],stock_analysis[Beta_Weekly])</f>
        <v>1.0973200286104092</v>
      </c>
      <c r="K501" s="2">
        <f>_xlfn.XLOOKUP($B501,stock_analysis[Stock],stock_analysis[Beta_Monthly])</f>
        <v>1.292908309323036</v>
      </c>
      <c r="L501" s="3">
        <f>G501+H501*I501</f>
        <v>0.13211050427845894</v>
      </c>
      <c r="M501" s="3">
        <f>J501*H501+G501</f>
        <v>0.12408983749632441</v>
      </c>
      <c r="N501" s="3">
        <f>K501*H501+G501</f>
        <v>0.13431910457759477</v>
      </c>
      <c r="O501" s="2">
        <f>_xlfn.XLOOKUP($B501,stock_analysis[Stock],stock_analysis[Interest_Coverage_Ratio])</f>
        <v>2.1666110439002684</v>
      </c>
      <c r="P501" s="3" cm="1">
        <f t="array" ref="P50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501" s="3" t="str" cm="1">
        <f t="array" ref="Q50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501" s="3">
        <f>Table2[[#This Row],[Default Spread]]+Table2[[#This Row],[Risk Free Rate]]</f>
        <v>9.8799999999999999E-2</v>
      </c>
      <c r="S501" s="2">
        <f>_xlfn.XLOOKUP($B501,stock_analysis[Stock],stock_analysis[Market_Cap_Cr])</f>
        <v>718.28592639999999</v>
      </c>
      <c r="T501" s="2">
        <f>_xlfn.XLOOKUP($B501,stock_analysis[Stock],stock_analysis[Total_Debt_Cr])</f>
        <v>113.208</v>
      </c>
      <c r="U501" s="3">
        <f>Table2[[#This Row],[Market Value of Equity]]/(Table2[[#This Row],[Market Value of Equity]]+Table2[[#This Row],[Market Value of Debt]])</f>
        <v>0.8638498774246729</v>
      </c>
      <c r="V501" s="3">
        <f>Table2[[#This Row],[Market Value of Debt]]/(Table2[[#This Row],[Market Value of Equity]]+Table2[[#This Row],[Market Value of Debt]])</f>
        <v>0.1361501225753271</v>
      </c>
      <c r="W501" s="32">
        <f>(Table2[[#This Row],[Cost of Equity (Daily Beta)]]*Table2[[#This Row],[Weight of Equity]])+(Table2[[#This Row],[Cost of Debt]]*Table2[[#This Row],[Weight of Debt]])</f>
        <v>0.12757527503790081</v>
      </c>
      <c r="X501" s="33">
        <f>(Table2[[#This Row],[Cost of Equity (Weekly Beta)]]*Table2[[#This Row],[Weight of Equity]])+(Table2[[#This Row],[Cost of Debt]]*Table2[[#This Row],[Weight of Debt]])</f>
        <v>0.12064662302128973</v>
      </c>
      <c r="Y501" s="34">
        <f>(Table2[[#This Row],[Cost of Equity (Monthly Beta)]]*Table2[[#This Row],[Weight of Equity]])+(Table2[[#This Row],[Cost of Debt]]*Table2[[#This Row],[Weight of Debt]])</f>
        <v>0.12948317413558938</v>
      </c>
      <c r="Z501" t="b">
        <f>IF(Table2[[#This Row],[Sector]]="Financial Services",TRUE,FALSE)</f>
        <v>0</v>
      </c>
      <c r="AA501" t="b">
        <f>IF(Table2[[#This Row],[Market Capitalisation In(Cr)]]&gt;25000,TRUE,FALSE)</f>
        <v>0</v>
      </c>
    </row>
    <row r="502" spans="2:27" ht="14" customHeight="1">
      <c r="B502" s="37" t="s">
        <v>3086</v>
      </c>
      <c r="C502" s="38" t="str">
        <f>_xlfn.XLOOKUP(B502,stock_analysis[Stock],stock_analysis[Company_Name])</f>
        <v>Sansera Engineering Limited</v>
      </c>
      <c r="D502" s="37" t="str">
        <f>_xlfn.XLOOKUP(B502,stock_analysis[Stock],stock_analysis[Sector])</f>
        <v>Consumer Cyclical</v>
      </c>
      <c r="E502" s="37" t="str">
        <f>_xlfn.XLOOKUP($B502,stock_analysis[Stock],stock_analysis[Industry])</f>
        <v>Auto Parts</v>
      </c>
      <c r="F502" s="2">
        <f>_xlfn.XLOOKUP($B502,stock_analysis[Stock],stock_analysis[Market_Cap_Cr])</f>
        <v>13798.000230400001</v>
      </c>
      <c r="G502" s="3">
        <f>Imputs!$C$2</f>
        <v>6.6699999999999995E-2</v>
      </c>
      <c r="H502" s="3">
        <f>Imputs!$C$3</f>
        <v>5.2299999999999999E-2</v>
      </c>
      <c r="I502" s="2">
        <f>_xlfn.XLOOKUP($B502,stock_analysis[Stock],stock_analysis[Beta_Daily])</f>
        <v>1.1997817449214092</v>
      </c>
      <c r="J502" s="2">
        <f>_xlfn.XLOOKUP($B502,stock_analysis[Stock],stock_analysis[Beta_Weekly])</f>
        <v>1.5183729106183623</v>
      </c>
      <c r="K502" s="2">
        <f>_xlfn.XLOOKUP($B502,stock_analysis[Stock],stock_analysis[Beta_Monthly])</f>
        <v>1.3157532856440799</v>
      </c>
      <c r="L502" s="3">
        <f>G502+H502*I502</f>
        <v>0.12944858525938968</v>
      </c>
      <c r="M502" s="3">
        <f>J502*H502+G502</f>
        <v>0.14611090322534034</v>
      </c>
      <c r="N502" s="3">
        <f>K502*H502+G502</f>
        <v>0.13551389683918535</v>
      </c>
      <c r="O502" s="2">
        <f>_xlfn.XLOOKUP($B502,stock_analysis[Stock],stock_analysis[Interest_Coverage_Ratio])</f>
        <v>5.1597622992971832</v>
      </c>
      <c r="P502" s="3" cm="1">
        <f t="array" ref="P50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502" s="3" t="str" cm="1">
        <f t="array" ref="Q50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502" s="3">
        <f>Table2[[#This Row],[Default Spread]]+Table2[[#This Row],[Risk Free Rate]]</f>
        <v>7.5600000000000001E-2</v>
      </c>
      <c r="S502" s="2">
        <f>_xlfn.XLOOKUP($B502,stock_analysis[Stock],stock_analysis[Market_Cap_Cr])</f>
        <v>13798.000230400001</v>
      </c>
      <c r="T502" s="2">
        <f>_xlfn.XLOOKUP($B502,stock_analysis[Stock],stock_analysis[Total_Debt_Cr])</f>
        <v>439.31699200000003</v>
      </c>
      <c r="U502" s="3">
        <f>Table2[[#This Row],[Market Value of Equity]]/(Table2[[#This Row],[Market Value of Equity]]+Table2[[#This Row],[Market Value of Debt]])</f>
        <v>0.96914327431653979</v>
      </c>
      <c r="V502" s="3">
        <f>Table2[[#This Row],[Market Value of Debt]]/(Table2[[#This Row],[Market Value of Equity]]+Table2[[#This Row],[Market Value of Debt]])</f>
        <v>3.0856725683460179E-2</v>
      </c>
      <c r="W502" s="32">
        <f>(Table2[[#This Row],[Cost of Equity (Daily Beta)]]*Table2[[#This Row],[Weight of Equity]])+(Table2[[#This Row],[Cost of Debt]]*Table2[[#This Row],[Weight of Debt]])</f>
        <v>0.12778699423559825</v>
      </c>
      <c r="X502" s="33">
        <f>(Table2[[#This Row],[Cost of Equity (Weekly Beta)]]*Table2[[#This Row],[Weight of Equity]])+(Table2[[#This Row],[Cost of Debt]]*Table2[[#This Row],[Weight of Debt]])</f>
        <v>0.14393516762682299</v>
      </c>
      <c r="Y502" s="34">
        <f>(Table2[[#This Row],[Cost of Equity (Monthly Beta)]]*Table2[[#This Row],[Weight of Equity]])+(Table2[[#This Row],[Cost of Debt]]*Table2[[#This Row],[Weight of Debt]])</f>
        <v>0.13366515015979147</v>
      </c>
      <c r="Z502" t="b">
        <f>IF(Table2[[#This Row],[Sector]]="Financial Services",TRUE,FALSE)</f>
        <v>0</v>
      </c>
      <c r="AA502" t="b">
        <f>IF(Table2[[#This Row],[Market Capitalisation In(Cr)]]&gt;25000,TRUE,FALSE)</f>
        <v>0</v>
      </c>
    </row>
    <row r="503" spans="2:27" ht="14" customHeight="1">
      <c r="B503" s="37" t="s">
        <v>548</v>
      </c>
      <c r="C503" s="38" t="str">
        <f>_xlfn.XLOOKUP(B503,stock_analysis[Stock],stock_analysis[Company_Name])</f>
        <v>Belrise Industries Limited</v>
      </c>
      <c r="D503" s="37" t="str">
        <f>_xlfn.XLOOKUP(B503,stock_analysis[Stock],stock_analysis[Sector])</f>
        <v>Consumer Cyclical</v>
      </c>
      <c r="E503" s="37" t="str">
        <f>_xlfn.XLOOKUP($B503,stock_analysis[Stock],stock_analysis[Industry])</f>
        <v>Auto Parts</v>
      </c>
      <c r="F503" s="2">
        <f>_xlfn.XLOOKUP($B503,stock_analysis[Stock],stock_analysis[Market_Cap_Cr])</f>
        <v>16534.844211200001</v>
      </c>
      <c r="G503" s="3">
        <f>Imputs!$C$2</f>
        <v>6.6699999999999995E-2</v>
      </c>
      <c r="H503" s="3">
        <f>Imputs!$C$3</f>
        <v>5.2299999999999999E-2</v>
      </c>
      <c r="I503" s="2">
        <f>_xlfn.XLOOKUP($B503,stock_analysis[Stock],stock_analysis[Beta_Daily])</f>
        <v>1.239323278219757</v>
      </c>
      <c r="J503" s="2">
        <f>_xlfn.XLOOKUP($B503,stock_analysis[Stock],stock_analysis[Beta_Weekly])</f>
        <v>1.0544589600947221</v>
      </c>
      <c r="K503" s="2">
        <f>_xlfn.XLOOKUP($B503,stock_analysis[Stock],stock_analysis[Beta_Monthly])</f>
        <v>-0.84969005553893084</v>
      </c>
      <c r="L503" s="3">
        <f>G503+H503*I503</f>
        <v>0.13151660745089327</v>
      </c>
      <c r="M503" s="3">
        <f>J503*H503+G503</f>
        <v>0.12184820361295395</v>
      </c>
      <c r="N503" s="3">
        <f>K503*H503+G503</f>
        <v>2.2261210095313913E-2</v>
      </c>
      <c r="O503" s="2">
        <f>_xlfn.XLOOKUP($B503,stock_analysis[Stock],stock_analysis[Interest_Coverage_Ratio])</f>
        <v>2.5048159405606216</v>
      </c>
      <c r="P503" s="3" cm="1">
        <f t="array" ref="P50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503" s="3" t="str" cm="1">
        <f t="array" ref="Q50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503" s="3">
        <f>Table2[[#This Row],[Default Spread]]+Table2[[#This Row],[Risk Free Rate]]</f>
        <v>9.4199999999999992E-2</v>
      </c>
      <c r="S503" s="2">
        <f>_xlfn.XLOOKUP($B503,stock_analysis[Stock],stock_analysis[Market_Cap_Cr])</f>
        <v>16534.844211200001</v>
      </c>
      <c r="T503" s="2">
        <f>_xlfn.XLOOKUP($B503,stock_analysis[Stock],stock_analysis[Total_Debt_Cr])</f>
        <v>1418.1969919999999</v>
      </c>
      <c r="U503" s="3">
        <f>Table2[[#This Row],[Market Value of Equity]]/(Table2[[#This Row],[Market Value of Equity]]+Table2[[#This Row],[Market Value of Debt]])</f>
        <v>0.92100519483310617</v>
      </c>
      <c r="V503" s="3">
        <f>Table2[[#This Row],[Market Value of Debt]]/(Table2[[#This Row],[Market Value of Equity]]+Table2[[#This Row],[Market Value of Debt]])</f>
        <v>7.899480516689375E-2</v>
      </c>
      <c r="W503" s="32">
        <f>(Table2[[#This Row],[Cost of Equity (Daily Beta)]]*Table2[[#This Row],[Weight of Equity]])+(Table2[[#This Row],[Cost of Debt]]*Table2[[#This Row],[Weight of Debt]])</f>
        <v>0.1285687893158205</v>
      </c>
      <c r="X503" s="33">
        <f>(Table2[[#This Row],[Cost of Equity (Weekly Beta)]]*Table2[[#This Row],[Weight of Equity]])+(Table2[[#This Row],[Cost of Debt]]*Table2[[#This Row],[Weight of Debt]])</f>
        <v>0.11966413915533404</v>
      </c>
      <c r="Y503" s="34">
        <f>(Table2[[#This Row],[Cost of Equity (Monthly Beta)]]*Table2[[#This Row],[Weight of Equity]])+(Table2[[#This Row],[Cost of Debt]]*Table2[[#This Row],[Weight of Debt]])</f>
        <v>2.7944000787776691E-2</v>
      </c>
      <c r="Z503" t="b">
        <f>IF(Table2[[#This Row],[Sector]]="Financial Services",TRUE,FALSE)</f>
        <v>0</v>
      </c>
      <c r="AA503" t="b">
        <f>IF(Table2[[#This Row],[Market Capitalisation In(Cr)]]&gt;25000,TRUE,FALSE)</f>
        <v>0</v>
      </c>
    </row>
    <row r="504" spans="2:27" ht="14" customHeight="1">
      <c r="B504" s="37" t="s">
        <v>3462</v>
      </c>
      <c r="C504" s="38" t="str">
        <f>_xlfn.XLOOKUP(B504,stock_analysis[Stock],stock_analysis[Company_Name])</f>
        <v>Swaraj Engines Limited</v>
      </c>
      <c r="D504" s="37" t="str">
        <f>_xlfn.XLOOKUP(B504,stock_analysis[Stock],stock_analysis[Sector])</f>
        <v>Consumer Cyclical</v>
      </c>
      <c r="E504" s="37" t="str">
        <f>_xlfn.XLOOKUP($B504,stock_analysis[Stock],stock_analysis[Industry])</f>
        <v>Auto Parts</v>
      </c>
      <c r="F504" s="2">
        <f>_xlfn.XLOOKUP($B504,stock_analysis[Stock],stock_analysis[Market_Cap_Cr])</f>
        <v>4208.2705408000002</v>
      </c>
      <c r="G504" s="3">
        <f>Imputs!$C$2</f>
        <v>6.6699999999999995E-2</v>
      </c>
      <c r="H504" s="3">
        <f>Imputs!$C$3</f>
        <v>5.2299999999999999E-2</v>
      </c>
      <c r="I504" s="2">
        <f>_xlfn.XLOOKUP($B504,stock_analysis[Stock],stock_analysis[Beta_Daily])</f>
        <v>1.1841825331367473</v>
      </c>
      <c r="J504" s="2">
        <f>_xlfn.XLOOKUP($B504,stock_analysis[Stock],stock_analysis[Beta_Weekly])</f>
        <v>1.653122387435777</v>
      </c>
      <c r="K504" s="2">
        <f>_xlfn.XLOOKUP($B504,stock_analysis[Stock],stock_analysis[Beta_Monthly])</f>
        <v>1.0725599870745115</v>
      </c>
      <c r="L504" s="3">
        <f>G504+H504*I504</f>
        <v>0.12863274648305187</v>
      </c>
      <c r="M504" s="3">
        <f>J504*H504+G504</f>
        <v>0.15315830086289112</v>
      </c>
      <c r="N504" s="3">
        <f>K504*H504+G504</f>
        <v>0.12279488732399695</v>
      </c>
      <c r="O504" s="2">
        <f>_xlfn.XLOOKUP($B504,stock_analysis[Stock],stock_analysis[Interest_Coverage_Ratio])</f>
        <v>676.69221448046051</v>
      </c>
      <c r="P504" s="3" cm="1">
        <f t="array" ref="P50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04" s="3" t="str" cm="1">
        <f t="array" ref="Q50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04" s="3">
        <f>Table2[[#This Row],[Default Spread]]+Table2[[#This Row],[Risk Free Rate]]</f>
        <v>7.0699999999999999E-2</v>
      </c>
      <c r="S504" s="2">
        <f>_xlfn.XLOOKUP($B504,stock_analysis[Stock],stock_analysis[Market_Cap_Cr])</f>
        <v>4208.2705408000002</v>
      </c>
      <c r="T504" s="2">
        <f>_xlfn.XLOOKUP($B504,stock_analysis[Stock],stock_analysis[Total_Debt_Cr])</f>
        <v>2.25</v>
      </c>
      <c r="U504" s="3">
        <f>Table2[[#This Row],[Market Value of Equity]]/(Table2[[#This Row],[Market Value of Equity]]+Table2[[#This Row],[Market Value of Debt]])</f>
        <v>0.99946562426707164</v>
      </c>
      <c r="V504" s="3">
        <f>Table2[[#This Row],[Market Value of Debt]]/(Table2[[#This Row],[Market Value of Equity]]+Table2[[#This Row],[Market Value of Debt]])</f>
        <v>5.3437573292838022E-4</v>
      </c>
      <c r="W504" s="32">
        <f>(Table2[[#This Row],[Cost of Equity (Daily Beta)]]*Table2[[#This Row],[Weight of Equity]])+(Table2[[#This Row],[Cost of Debt]]*Table2[[#This Row],[Weight of Debt]])</f>
        <v>0.12860178862918945</v>
      </c>
      <c r="X504" s="33">
        <f>(Table2[[#This Row],[Cost of Equity (Weekly Beta)]]*Table2[[#This Row],[Weight of Equity]])+(Table2[[#This Row],[Cost of Debt]]*Table2[[#This Row],[Weight of Debt]])</f>
        <v>0.15311423714793149</v>
      </c>
      <c r="Y504" s="34">
        <f>(Table2[[#This Row],[Cost of Equity (Monthly Beta)]]*Table2[[#This Row],[Weight of Equity]])+(Table2[[#This Row],[Cost of Debt]]*Table2[[#This Row],[Weight of Debt]])</f>
        <v>0.12276704908040137</v>
      </c>
      <c r="Z504" t="b">
        <f>IF(Table2[[#This Row],[Sector]]="Financial Services",TRUE,FALSE)</f>
        <v>0</v>
      </c>
      <c r="AA504" t="b">
        <f>IF(Table2[[#This Row],[Market Capitalisation In(Cr)]]&gt;25000,TRUE,FALSE)</f>
        <v>0</v>
      </c>
    </row>
    <row r="505" spans="2:27" ht="14" customHeight="1">
      <c r="B505" s="37" t="s">
        <v>3754</v>
      </c>
      <c r="C505" s="38" t="str">
        <f>_xlfn.XLOOKUP(B505,stock_analysis[Stock],stock_analysis[Company_Name])</f>
        <v>Varroc Engineering Limited</v>
      </c>
      <c r="D505" s="37" t="str">
        <f>_xlfn.XLOOKUP(B505,stock_analysis[Stock],stock_analysis[Sector])</f>
        <v>Consumer Cyclical</v>
      </c>
      <c r="E505" s="37" t="str">
        <f>_xlfn.XLOOKUP($B505,stock_analysis[Stock],stock_analysis[Industry])</f>
        <v>Auto Parts</v>
      </c>
      <c r="F505" s="2">
        <f>_xlfn.XLOOKUP($B505,stock_analysis[Stock],stock_analysis[Market_Cap_Cr])</f>
        <v>7787.4175999999998</v>
      </c>
      <c r="G505" s="3">
        <f>Imputs!$C$2</f>
        <v>6.6699999999999995E-2</v>
      </c>
      <c r="H505" s="3">
        <f>Imputs!$C$3</f>
        <v>5.2299999999999999E-2</v>
      </c>
      <c r="I505" s="2">
        <f>_xlfn.XLOOKUP($B505,stock_analysis[Stock],stock_analysis[Beta_Daily])</f>
        <v>1.2678797529200576</v>
      </c>
      <c r="J505" s="2">
        <f>_xlfn.XLOOKUP($B505,stock_analysis[Stock],stock_analysis[Beta_Weekly])</f>
        <v>1.4872057320519632</v>
      </c>
      <c r="K505" s="2">
        <f>_xlfn.XLOOKUP($B505,stock_analysis[Stock],stock_analysis[Beta_Monthly])</f>
        <v>1.1097044384095076</v>
      </c>
      <c r="L505" s="3">
        <f>G505+H505*I505</f>
        <v>0.13301011107771901</v>
      </c>
      <c r="M505" s="3">
        <f>J505*H505+G505</f>
        <v>0.14448085978631767</v>
      </c>
      <c r="N505" s="3">
        <f>K505*H505+G505</f>
        <v>0.12473754212881724</v>
      </c>
      <c r="O505" s="2">
        <f>_xlfn.XLOOKUP($B505,stock_analysis[Stock],stock_analysis[Interest_Coverage_Ratio])</f>
        <v>2.0266147472872729</v>
      </c>
      <c r="P505" s="3" cm="1">
        <f t="array" ref="P50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505" s="3" t="str" cm="1">
        <f t="array" ref="Q50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505" s="3">
        <f>Table2[[#This Row],[Default Spread]]+Table2[[#This Row],[Risk Free Rate]]</f>
        <v>9.8799999999999999E-2</v>
      </c>
      <c r="S505" s="2">
        <f>_xlfn.XLOOKUP($B505,stock_analysis[Stock],stock_analysis[Market_Cap_Cr])</f>
        <v>7787.4175999999998</v>
      </c>
      <c r="T505" s="2">
        <f>_xlfn.XLOOKUP($B505,stock_analysis[Stock],stock_analysis[Total_Debt_Cr])</f>
        <v>915.04302080000002</v>
      </c>
      <c r="U505" s="3">
        <f>Table2[[#This Row],[Market Value of Equity]]/(Table2[[#This Row],[Market Value of Equity]]+Table2[[#This Row],[Market Value of Debt]])</f>
        <v>0.89485238018625102</v>
      </c>
      <c r="V505" s="3">
        <f>Table2[[#This Row],[Market Value of Debt]]/(Table2[[#This Row],[Market Value of Equity]]+Table2[[#This Row],[Market Value of Debt]])</f>
        <v>0.10514761981374894</v>
      </c>
      <c r="W505" s="32">
        <f>(Table2[[#This Row],[Cost of Equity (Daily Beta)]]*Table2[[#This Row],[Weight of Equity]])+(Table2[[#This Row],[Cost of Debt]]*Table2[[#This Row],[Weight of Debt]])</f>
        <v>0.12941299932433289</v>
      </c>
      <c r="X505" s="33">
        <f>(Table2[[#This Row],[Cost of Equity (Weekly Beta)]]*Table2[[#This Row],[Weight of Equity]])+(Table2[[#This Row],[Cost of Debt]]*Table2[[#This Row],[Weight of Debt]])</f>
        <v>0.13967762610874074</v>
      </c>
      <c r="Y505" s="34">
        <f>(Table2[[#This Row],[Cost of Equity (Monthly Beta)]]*Table2[[#This Row],[Weight of Equity]])+(Table2[[#This Row],[Cost of Debt]]*Table2[[#This Row],[Weight of Debt]])</f>
        <v>0.12201027131015327</v>
      </c>
      <c r="Z505" t="b">
        <f>IF(Table2[[#This Row],[Sector]]="Financial Services",TRUE,FALSE)</f>
        <v>0</v>
      </c>
      <c r="AA505" t="b">
        <f>IF(Table2[[#This Row],[Market Capitalisation In(Cr)]]&gt;25000,TRUE,FALSE)</f>
        <v>0</v>
      </c>
    </row>
    <row r="506" spans="2:27" ht="14" customHeight="1">
      <c r="B506" s="37" t="s">
        <v>3264</v>
      </c>
      <c r="C506" s="38" t="str">
        <f>_xlfn.XLOOKUP(B506,stock_analysis[Stock],stock_analysis[Company_Name])</f>
        <v>S.J.S. Enterprises Limited</v>
      </c>
      <c r="D506" s="37" t="str">
        <f>_xlfn.XLOOKUP(B506,stock_analysis[Stock],stock_analysis[Sector])</f>
        <v>Consumer Cyclical</v>
      </c>
      <c r="E506" s="37" t="str">
        <f>_xlfn.XLOOKUP($B506,stock_analysis[Stock],stock_analysis[Industry])</f>
        <v>Auto Parts</v>
      </c>
      <c r="F506" s="2">
        <f>_xlfn.XLOOKUP($B506,stock_analysis[Stock],stock_analysis[Market_Cap_Cr])</f>
        <v>5310.6208767999997</v>
      </c>
      <c r="G506" s="3">
        <f>Imputs!$C$2</f>
        <v>6.6699999999999995E-2</v>
      </c>
      <c r="H506" s="3">
        <f>Imputs!$C$3</f>
        <v>5.2299999999999999E-2</v>
      </c>
      <c r="I506" s="2">
        <f>_xlfn.XLOOKUP($B506,stock_analysis[Stock],stock_analysis[Beta_Daily])</f>
        <v>1.2155132847101002</v>
      </c>
      <c r="J506" s="2">
        <f>_xlfn.XLOOKUP($B506,stock_analysis[Stock],stock_analysis[Beta_Weekly])</f>
        <v>1.3656415684203258</v>
      </c>
      <c r="K506" s="2">
        <f>_xlfn.XLOOKUP($B506,stock_analysis[Stock],stock_analysis[Beta_Monthly])</f>
        <v>0.56873435614807488</v>
      </c>
      <c r="L506" s="3">
        <f>G506+H506*I506</f>
        <v>0.13027134479033825</v>
      </c>
      <c r="M506" s="3">
        <f>J506*H506+G506</f>
        <v>0.13812305402838304</v>
      </c>
      <c r="N506" s="3">
        <f>K506*H506+G506</f>
        <v>9.6444806826544313E-2</v>
      </c>
      <c r="O506" s="2">
        <f>_xlfn.XLOOKUP($B506,stock_analysis[Stock],stock_analysis[Interest_Coverage_Ratio])</f>
        <v>28.098741357915262</v>
      </c>
      <c r="P506" s="3" cm="1">
        <f t="array" ref="P50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06" s="3" t="str" cm="1">
        <f t="array" ref="Q50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06" s="3">
        <f>Table2[[#This Row],[Default Spread]]+Table2[[#This Row],[Risk Free Rate]]</f>
        <v>7.0699999999999999E-2</v>
      </c>
      <c r="S506" s="2">
        <f>_xlfn.XLOOKUP($B506,stock_analysis[Stock],stock_analysis[Market_Cap_Cr])</f>
        <v>5310.6208767999997</v>
      </c>
      <c r="T506" s="2">
        <f>_xlfn.XLOOKUP($B506,stock_analysis[Stock],stock_analysis[Total_Debt_Cr])</f>
        <v>34.018000000000001</v>
      </c>
      <c r="U506" s="3">
        <f>Table2[[#This Row],[Market Value of Equity]]/(Table2[[#This Row],[Market Value of Equity]]+Table2[[#This Row],[Market Value of Debt]])</f>
        <v>0.99363511721106823</v>
      </c>
      <c r="V506" s="3">
        <f>Table2[[#This Row],[Market Value of Debt]]/(Table2[[#This Row],[Market Value of Equity]]+Table2[[#This Row],[Market Value of Debt]])</f>
        <v>6.3648827889317807E-3</v>
      </c>
      <c r="W506" s="32">
        <f>(Table2[[#This Row],[Cost of Equity (Daily Beta)]]*Table2[[#This Row],[Weight of Equity]])+(Table2[[#This Row],[Cost of Debt]]*Table2[[#This Row],[Weight of Debt]])</f>
        <v>0.12989218016316872</v>
      </c>
      <c r="X506" s="33">
        <f>(Table2[[#This Row],[Cost of Equity (Weekly Beta)]]*Table2[[#This Row],[Weight of Equity]])+(Table2[[#This Row],[Cost of Debt]]*Table2[[#This Row],[Weight of Debt]])</f>
        <v>0.13769391419222057</v>
      </c>
      <c r="Y506" s="34">
        <f>(Table2[[#This Row],[Cost of Equity (Monthly Beta)]]*Table2[[#This Row],[Weight of Equity]])+(Table2[[#This Row],[Cost of Debt]]*Table2[[#This Row],[Weight of Debt]])</f>
        <v>9.6280944148669681E-2</v>
      </c>
      <c r="Z506" t="b">
        <f>IF(Table2[[#This Row],[Sector]]="Financial Services",TRUE,FALSE)</f>
        <v>0</v>
      </c>
      <c r="AA506" t="b">
        <f>IF(Table2[[#This Row],[Market Capitalisation In(Cr)]]&gt;25000,TRUE,FALSE)</f>
        <v>0</v>
      </c>
    </row>
    <row r="507" spans="2:27" ht="14" customHeight="1">
      <c r="B507" s="37" t="s">
        <v>3610</v>
      </c>
      <c r="C507" s="38" t="str">
        <f>_xlfn.XLOOKUP(B507,stock_analysis[Stock],stock_analysis[Company_Name])</f>
        <v>Tolins Tyres Limited</v>
      </c>
      <c r="D507" s="37" t="str">
        <f>_xlfn.XLOOKUP(B507,stock_analysis[Stock],stock_analysis[Sector])</f>
        <v>Consumer Cyclical</v>
      </c>
      <c r="E507" s="37" t="str">
        <f>_xlfn.XLOOKUP($B507,stock_analysis[Stock],stock_analysis[Industry])</f>
        <v>Auto Parts</v>
      </c>
      <c r="F507" s="2">
        <f>_xlfn.XLOOKUP($B507,stock_analysis[Stock],stock_analysis[Market_Cap_Cr])</f>
        <v>416.02800639999998</v>
      </c>
      <c r="G507" s="3">
        <f>Imputs!$C$2</f>
        <v>6.6699999999999995E-2</v>
      </c>
      <c r="H507" s="3">
        <f>Imputs!$C$3</f>
        <v>5.2299999999999999E-2</v>
      </c>
      <c r="I507" s="2">
        <f>_xlfn.XLOOKUP($B507,stock_analysis[Stock],stock_analysis[Beta_Daily])</f>
        <v>1.2707998069686459</v>
      </c>
      <c r="J507" s="2">
        <f>_xlfn.XLOOKUP($B507,stock_analysis[Stock],stock_analysis[Beta_Weekly])</f>
        <v>1.7742194806294405</v>
      </c>
      <c r="K507" s="2">
        <f>_xlfn.XLOOKUP($B507,stock_analysis[Stock],stock_analysis[Beta_Monthly])</f>
        <v>2.3119151471474275</v>
      </c>
      <c r="L507" s="3">
        <f>G507+H507*I507</f>
        <v>0.13316282990446016</v>
      </c>
      <c r="M507" s="3">
        <f>J507*H507+G507</f>
        <v>0.15949167883691973</v>
      </c>
      <c r="N507" s="3">
        <f>K507*H507+G507</f>
        <v>0.18761316219581045</v>
      </c>
      <c r="O507" s="2">
        <f>_xlfn.XLOOKUP($B507,stock_analysis[Stock],stock_analysis[Interest_Coverage_Ratio])</f>
        <v>11.371794871794872</v>
      </c>
      <c r="P507" s="3" cm="1">
        <f t="array" ref="P50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507" s="3" t="str" cm="1">
        <f t="array" ref="Q50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507" s="3">
        <f>Table2[[#This Row],[Default Spread]]+Table2[[#This Row],[Risk Free Rate]]</f>
        <v>7.22E-2</v>
      </c>
      <c r="S507" s="2">
        <f>_xlfn.XLOOKUP($B507,stock_analysis[Stock],stock_analysis[Market_Cap_Cr])</f>
        <v>416.02800639999998</v>
      </c>
      <c r="T507" s="2">
        <f>_xlfn.XLOOKUP($B507,stock_analysis[Stock],stock_analysis[Total_Debt_Cr])</f>
        <v>15.712999999999999</v>
      </c>
      <c r="U507" s="3">
        <f>Table2[[#This Row],[Market Value of Equity]]/(Table2[[#This Row],[Market Value of Equity]]+Table2[[#This Row],[Market Value of Debt]])</f>
        <v>0.9636054955006006</v>
      </c>
      <c r="V507" s="3">
        <f>Table2[[#This Row],[Market Value of Debt]]/(Table2[[#This Row],[Market Value of Equity]]+Table2[[#This Row],[Market Value of Debt]])</f>
        <v>3.6394504499399342E-2</v>
      </c>
      <c r="W507" s="32">
        <f>(Table2[[#This Row],[Cost of Equity (Daily Beta)]]*Table2[[#This Row],[Weight of Equity]])+(Table2[[#This Row],[Cost of Debt]]*Table2[[#This Row],[Weight of Debt]])</f>
        <v>0.13094411791720614</v>
      </c>
      <c r="X507" s="33">
        <f>(Table2[[#This Row],[Cost of Equity (Weekly Beta)]]*Table2[[#This Row],[Weight of Equity]])+(Table2[[#This Row],[Cost of Debt]]*Table2[[#This Row],[Weight of Debt]])</f>
        <v>0.15631474143872931</v>
      </c>
      <c r="Y507" s="34">
        <f>(Table2[[#This Row],[Cost of Equity (Monthly Beta)]]*Table2[[#This Row],[Weight of Equity]])+(Table2[[#This Row],[Cost of Debt]]*Table2[[#This Row],[Weight of Debt]])</f>
        <v>0.18341275734498511</v>
      </c>
      <c r="Z507" t="b">
        <f>IF(Table2[[#This Row],[Sector]]="Financial Services",TRUE,FALSE)</f>
        <v>0</v>
      </c>
      <c r="AA507" t="b">
        <f>IF(Table2[[#This Row],[Market Capitalisation In(Cr)]]&gt;25000,TRUE,FALSE)</f>
        <v>0</v>
      </c>
    </row>
    <row r="508" spans="2:27" ht="14" customHeight="1">
      <c r="B508" s="37" t="s">
        <v>2822</v>
      </c>
      <c r="C508" s="38" t="str">
        <f>_xlfn.XLOOKUP(B508,stock_analysis[Stock],stock_analysis[Company_Name])</f>
        <v>RACL Geartech Limited</v>
      </c>
      <c r="D508" s="37" t="str">
        <f>_xlfn.XLOOKUP(B508,stock_analysis[Stock],stock_analysis[Sector])</f>
        <v>Consumer Cyclical</v>
      </c>
      <c r="E508" s="37" t="str">
        <f>_xlfn.XLOOKUP($B508,stock_analysis[Stock],stock_analysis[Industry])</f>
        <v>Auto Parts</v>
      </c>
      <c r="F508" s="2">
        <f>_xlfn.XLOOKUP($B508,stock_analysis[Stock],stock_analysis[Market_Cap_Cr])</f>
        <v>1698.24</v>
      </c>
      <c r="G508" s="3">
        <f>Imputs!$C$2</f>
        <v>6.6699999999999995E-2</v>
      </c>
      <c r="H508" s="3">
        <f>Imputs!$C$3</f>
        <v>5.2299999999999999E-2</v>
      </c>
      <c r="I508" s="2">
        <f>_xlfn.XLOOKUP($B508,stock_analysis[Stock],stock_analysis[Beta_Daily])</f>
        <v>1.3226774109003825</v>
      </c>
      <c r="J508" s="2">
        <f>_xlfn.XLOOKUP($B508,stock_analysis[Stock],stock_analysis[Beta_Weekly])</f>
        <v>0.46325455139655758</v>
      </c>
      <c r="K508" s="2">
        <f>_xlfn.XLOOKUP($B508,stock_analysis[Stock],stock_analysis[Beta_Monthly])</f>
        <v>1.0632566615883301</v>
      </c>
      <c r="L508" s="3">
        <f>G508+H508*I508</f>
        <v>0.13587602859009001</v>
      </c>
      <c r="M508" s="3">
        <f>J508*H508+G508</f>
        <v>9.0928213038039954E-2</v>
      </c>
      <c r="N508" s="3">
        <f>K508*H508+G508</f>
        <v>0.12230832340106966</v>
      </c>
      <c r="O508" s="2">
        <f>_xlfn.XLOOKUP($B508,stock_analysis[Stock],stock_analysis[Interest_Coverage_Ratio])</f>
        <v>2.2884166294536645</v>
      </c>
      <c r="P508" s="3" cm="1">
        <f t="array" ref="P50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508" s="3" t="str" cm="1">
        <f t="array" ref="Q50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508" s="3">
        <f>Table2[[#This Row],[Default Spread]]+Table2[[#This Row],[Risk Free Rate]]</f>
        <v>9.8799999999999999E-2</v>
      </c>
      <c r="S508" s="2">
        <f>_xlfn.XLOOKUP($B508,stock_analysis[Stock],stock_analysis[Market_Cap_Cr])</f>
        <v>1698.24</v>
      </c>
      <c r="T508" s="2">
        <f>_xlfn.XLOOKUP($B508,stock_analysis[Stock],stock_analysis[Total_Debt_Cr])</f>
        <v>235.25329919999999</v>
      </c>
      <c r="U508" s="3">
        <f>Table2[[#This Row],[Market Value of Equity]]/(Table2[[#This Row],[Market Value of Equity]]+Table2[[#This Row],[Market Value of Debt]])</f>
        <v>0.8783273263489777</v>
      </c>
      <c r="V508" s="3">
        <f>Table2[[#This Row],[Market Value of Debt]]/(Table2[[#This Row],[Market Value of Equity]]+Table2[[#This Row],[Market Value of Debt]])</f>
        <v>0.12167267365102229</v>
      </c>
      <c r="W508" s="32">
        <f>(Table2[[#This Row],[Cost of Equity (Daily Beta)]]*Table2[[#This Row],[Weight of Equity]])+(Table2[[#This Row],[Cost of Debt]]*Table2[[#This Row],[Weight of Debt]])</f>
        <v>0.13136488906317201</v>
      </c>
      <c r="X508" s="33">
        <f>(Table2[[#This Row],[Cost of Equity (Weekly Beta)]]*Table2[[#This Row],[Weight of Equity]])+(Table2[[#This Row],[Cost of Debt]]*Table2[[#This Row],[Weight of Debt]])</f>
        <v>9.1885994404112895E-2</v>
      </c>
      <c r="Y508" s="34">
        <f>(Table2[[#This Row],[Cost of Equity (Monthly Beta)]]*Table2[[#This Row],[Weight of Equity]])+(Table2[[#This Row],[Cost of Debt]]*Table2[[#This Row],[Weight of Debt]])</f>
        <v>0.11944800283980862</v>
      </c>
      <c r="Z508" t="b">
        <f>IF(Table2[[#This Row],[Sector]]="Financial Services",TRUE,FALSE)</f>
        <v>0</v>
      </c>
      <c r="AA508" t="b">
        <f>IF(Table2[[#This Row],[Market Capitalisation In(Cr)]]&gt;25000,TRUE,FALSE)</f>
        <v>0</v>
      </c>
    </row>
    <row r="509" spans="2:27" ht="14" customHeight="1">
      <c r="B509" s="37" t="s">
        <v>1211</v>
      </c>
      <c r="C509" s="38" t="str">
        <f>_xlfn.XLOOKUP(B509,stock_analysis[Stock],stock_analysis[Company_Name])</f>
        <v>Gabriel India Limited</v>
      </c>
      <c r="D509" s="37" t="str">
        <f>_xlfn.XLOOKUP(B509,stock_analysis[Stock],stock_analysis[Sector])</f>
        <v>Consumer Cyclical</v>
      </c>
      <c r="E509" s="37" t="str">
        <f>_xlfn.XLOOKUP($B509,stock_analysis[Stock],stock_analysis[Industry])</f>
        <v>Auto Parts</v>
      </c>
      <c r="F509" s="2">
        <f>_xlfn.XLOOKUP($B509,stock_analysis[Stock],stock_analysis[Market_Cap_Cr])</f>
        <v>13242.5351168</v>
      </c>
      <c r="G509" s="3">
        <f>Imputs!$C$2</f>
        <v>6.6699999999999995E-2</v>
      </c>
      <c r="H509" s="3">
        <f>Imputs!$C$3</f>
        <v>5.2299999999999999E-2</v>
      </c>
      <c r="I509" s="2">
        <f>_xlfn.XLOOKUP($B509,stock_analysis[Stock],stock_analysis[Beta_Daily])</f>
        <v>1.3076492525260379</v>
      </c>
      <c r="J509" s="2">
        <f>_xlfn.XLOOKUP($B509,stock_analysis[Stock],stock_analysis[Beta_Weekly])</f>
        <v>1.6544697202245373</v>
      </c>
      <c r="K509" s="2">
        <f>_xlfn.XLOOKUP($B509,stock_analysis[Stock],stock_analysis[Beta_Monthly])</f>
        <v>0.98976053836201239</v>
      </c>
      <c r="L509" s="3">
        <f>G509+H509*I509</f>
        <v>0.13509005590711176</v>
      </c>
      <c r="M509" s="3">
        <f>J509*H509+G509</f>
        <v>0.1532287663677433</v>
      </c>
      <c r="N509" s="3">
        <f>K509*H509+G509</f>
        <v>0.11846447615633324</v>
      </c>
      <c r="O509" s="2">
        <f>_xlfn.XLOOKUP($B509,stock_analysis[Stock],stock_analysis[Interest_Coverage_Ratio])</f>
        <v>32.846350329108951</v>
      </c>
      <c r="P509" s="3" cm="1">
        <f t="array" ref="P50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09" s="3" t="str" cm="1">
        <f t="array" ref="Q50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09" s="3">
        <f>Table2[[#This Row],[Default Spread]]+Table2[[#This Row],[Risk Free Rate]]</f>
        <v>7.0699999999999999E-2</v>
      </c>
      <c r="S509" s="2">
        <f>_xlfn.XLOOKUP($B509,stock_analysis[Stock],stock_analysis[Market_Cap_Cr])</f>
        <v>13242.5351168</v>
      </c>
      <c r="T509" s="2">
        <f>_xlfn.XLOOKUP($B509,stock_analysis[Stock],stock_analysis[Total_Debt_Cr])</f>
        <v>103.76099840000001</v>
      </c>
      <c r="U509" s="3">
        <f>Table2[[#This Row],[Market Value of Equity]]/(Table2[[#This Row],[Market Value of Equity]]+Table2[[#This Row],[Market Value of Debt]])</f>
        <v>0.9922254835720431</v>
      </c>
      <c r="V509" s="3">
        <f>Table2[[#This Row],[Market Value of Debt]]/(Table2[[#This Row],[Market Value of Equity]]+Table2[[#This Row],[Market Value of Debt]])</f>
        <v>7.7745164279569194E-3</v>
      </c>
      <c r="W509" s="32">
        <f>(Table2[[#This Row],[Cost of Equity (Daily Beta)]]*Table2[[#This Row],[Weight of Equity]])+(Table2[[#This Row],[Cost of Debt]]*Table2[[#This Row],[Weight of Debt]])</f>
        <v>0.13458945435966488</v>
      </c>
      <c r="X509" s="33">
        <f>(Table2[[#This Row],[Cost of Equity (Weekly Beta)]]*Table2[[#This Row],[Weight of Equity]])+(Table2[[#This Row],[Cost of Debt]]*Table2[[#This Row],[Weight of Debt]])</f>
        <v>0.15258714511783827</v>
      </c>
      <c r="Y509" s="34">
        <f>(Table2[[#This Row],[Cost of Equity (Monthly Beta)]]*Table2[[#This Row],[Weight of Equity]])+(Table2[[#This Row],[Cost of Debt]]*Table2[[#This Row],[Weight of Debt]])</f>
        <v>0.11809313045178306</v>
      </c>
      <c r="Z509" t="b">
        <f>IF(Table2[[#This Row],[Sector]]="Financial Services",TRUE,FALSE)</f>
        <v>0</v>
      </c>
      <c r="AA509" t="b">
        <f>IF(Table2[[#This Row],[Market Capitalisation In(Cr)]]&gt;25000,TRUE,FALSE)</f>
        <v>0</v>
      </c>
    </row>
    <row r="510" spans="2:27" ht="14" customHeight="1">
      <c r="B510" s="37" t="s">
        <v>3482</v>
      </c>
      <c r="C510" s="38" t="str">
        <f>_xlfn.XLOOKUP(B510,stock_analysis[Stock],stock_analysis[Company_Name])</f>
        <v>Talbros Automotive Components Limited</v>
      </c>
      <c r="D510" s="37" t="str">
        <f>_xlfn.XLOOKUP(B510,stock_analysis[Stock],stock_analysis[Sector])</f>
        <v>Consumer Cyclical</v>
      </c>
      <c r="E510" s="37" t="str">
        <f>_xlfn.XLOOKUP($B510,stock_analysis[Stock],stock_analysis[Industry])</f>
        <v>Auto Parts</v>
      </c>
      <c r="F510" s="2">
        <f>_xlfn.XLOOKUP($B510,stock_analysis[Stock],stock_analysis[Market_Cap_Cr])</f>
        <v>1492.5867008</v>
      </c>
      <c r="G510" s="3">
        <f>Imputs!$C$2</f>
        <v>6.6699999999999995E-2</v>
      </c>
      <c r="H510" s="3">
        <f>Imputs!$C$3</f>
        <v>5.2299999999999999E-2</v>
      </c>
      <c r="I510" s="2">
        <f>_xlfn.XLOOKUP($B510,stock_analysis[Stock],stock_analysis[Beta_Daily])</f>
        <v>1.3722653626651511</v>
      </c>
      <c r="J510" s="2">
        <f>_xlfn.XLOOKUP($B510,stock_analysis[Stock],stock_analysis[Beta_Weekly])</f>
        <v>1.5803466137955586</v>
      </c>
      <c r="K510" s="2">
        <f>_xlfn.XLOOKUP($B510,stock_analysis[Stock],stock_analysis[Beta_Monthly])</f>
        <v>0.81160496609261323</v>
      </c>
      <c r="L510" s="3">
        <f>G510+H510*I510</f>
        <v>0.13846947846738739</v>
      </c>
      <c r="M510" s="3">
        <f>J510*H510+G510</f>
        <v>0.1493521279015077</v>
      </c>
      <c r="N510" s="3">
        <f>K510*H510+G510</f>
        <v>0.10914693972664366</v>
      </c>
      <c r="O510" s="2">
        <f>_xlfn.XLOOKUP($B510,stock_analysis[Stock],stock_analysis[Interest_Coverage_Ratio])</f>
        <v>10.486179727089324</v>
      </c>
      <c r="P510" s="3" cm="1">
        <f t="array" ref="P5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510" s="3" t="str" cm="1">
        <f t="array" ref="Q5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510" s="3">
        <f>Table2[[#This Row],[Default Spread]]+Table2[[#This Row],[Risk Free Rate]]</f>
        <v>7.22E-2</v>
      </c>
      <c r="S510" s="2">
        <f>_xlfn.XLOOKUP($B510,stock_analysis[Stock],stock_analysis[Market_Cap_Cr])</f>
        <v>1492.5867008</v>
      </c>
      <c r="T510" s="2">
        <f>_xlfn.XLOOKUP($B510,stock_analysis[Stock],stock_analysis[Total_Debt_Cr])</f>
        <v>86.016102399999994</v>
      </c>
      <c r="U510" s="3">
        <f>Table2[[#This Row],[Market Value of Equity]]/(Table2[[#This Row],[Market Value of Equity]]+Table2[[#This Row],[Market Value of Debt]])</f>
        <v>0.9455112443575826</v>
      </c>
      <c r="V510" s="3">
        <f>Table2[[#This Row],[Market Value of Debt]]/(Table2[[#This Row],[Market Value of Equity]]+Table2[[#This Row],[Market Value of Debt]])</f>
        <v>5.4488755642417445E-2</v>
      </c>
      <c r="W510" s="32">
        <f>(Table2[[#This Row],[Cost of Equity (Daily Beta)]]*Table2[[#This Row],[Weight of Equity]])+(Table2[[#This Row],[Cost of Debt]]*Table2[[#This Row],[Weight of Debt]])</f>
        <v>0.13485853704862749</v>
      </c>
      <c r="X510" s="33">
        <f>(Table2[[#This Row],[Cost of Equity (Weekly Beta)]]*Table2[[#This Row],[Weight of Equity]])+(Table2[[#This Row],[Cost of Debt]]*Table2[[#This Row],[Weight of Debt]])</f>
        <v>0.14514820445698989</v>
      </c>
      <c r="Y510" s="34">
        <f>(Table2[[#This Row],[Cost of Equity (Monthly Beta)]]*Table2[[#This Row],[Weight of Equity]])+(Table2[[#This Row],[Cost of Debt]]*Table2[[#This Row],[Weight of Debt]])</f>
        <v>0.10713374695614346</v>
      </c>
      <c r="Z510" t="b">
        <f>IF(Table2[[#This Row],[Sector]]="Financial Services",TRUE,FALSE)</f>
        <v>0</v>
      </c>
      <c r="AA510" t="b">
        <f>IF(Table2[[#This Row],[Market Capitalisation In(Cr)]]&gt;25000,TRUE,FALSE)</f>
        <v>0</v>
      </c>
    </row>
    <row r="511" spans="2:27" ht="14" customHeight="1">
      <c r="B511" s="37" t="s">
        <v>428</v>
      </c>
      <c r="C511" s="38" t="str">
        <f>_xlfn.XLOOKUP(B511,stock_analysis[Stock],stock_analysis[Company_Name])</f>
        <v>Autoline Industries Limited</v>
      </c>
      <c r="D511" s="37" t="str">
        <f>_xlfn.XLOOKUP(B511,stock_analysis[Stock],stock_analysis[Sector])</f>
        <v>Consumer Cyclical</v>
      </c>
      <c r="E511" s="37" t="str">
        <f>_xlfn.XLOOKUP($B511,stock_analysis[Stock],stock_analysis[Industry])</f>
        <v>Auto Parts</v>
      </c>
      <c r="F511" s="2">
        <f>_xlfn.XLOOKUP($B511,stock_analysis[Stock],stock_analysis[Market_Cap_Cr])</f>
        <v>323.48124159999998</v>
      </c>
      <c r="G511" s="3">
        <f>Imputs!$C$2</f>
        <v>6.6699999999999995E-2</v>
      </c>
      <c r="H511" s="3">
        <f>Imputs!$C$3</f>
        <v>5.2299999999999999E-2</v>
      </c>
      <c r="I511" s="2">
        <f>_xlfn.XLOOKUP($B511,stock_analysis[Stock],stock_analysis[Beta_Daily])</f>
        <v>1.5851613983467086</v>
      </c>
      <c r="J511" s="2">
        <f>_xlfn.XLOOKUP($B511,stock_analysis[Stock],stock_analysis[Beta_Weekly])</f>
        <v>1.809202607000741</v>
      </c>
      <c r="K511" s="2">
        <f>_xlfn.XLOOKUP($B511,stock_analysis[Stock],stock_analysis[Beta_Monthly])</f>
        <v>0.82091209131635701</v>
      </c>
      <c r="L511" s="3">
        <f>G511+H511*I511</f>
        <v>0.14960394113353287</v>
      </c>
      <c r="M511" s="3">
        <f>J511*H511+G511</f>
        <v>0.16132129634613873</v>
      </c>
      <c r="N511" s="3">
        <f>K511*H511+G511</f>
        <v>0.10963370237584547</v>
      </c>
      <c r="O511" s="2">
        <f>_xlfn.XLOOKUP($B511,stock_analysis[Stock],stock_analysis[Interest_Coverage_Ratio])</f>
        <v>1.6347192547078415</v>
      </c>
      <c r="P511" s="3" cm="1">
        <f t="array" ref="P5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511" s="3" t="str" cm="1">
        <f t="array" ref="Q5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511" s="3">
        <f>Table2[[#This Row],[Default Spread]]+Table2[[#This Row],[Risk Free Rate]]</f>
        <v>0.1176</v>
      </c>
      <c r="S511" s="2">
        <f>_xlfn.XLOOKUP($B511,stock_analysis[Stock],stock_analysis[Market_Cap_Cr])</f>
        <v>323.48124159999998</v>
      </c>
      <c r="T511" s="2">
        <f>_xlfn.XLOOKUP($B511,stock_analysis[Stock],stock_analysis[Total_Debt_Cr])</f>
        <v>265.77000959999998</v>
      </c>
      <c r="U511" s="3">
        <f>Table2[[#This Row],[Market Value of Equity]]/(Table2[[#This Row],[Market Value of Equity]]+Table2[[#This Row],[Market Value of Debt]])</f>
        <v>0.54896996984093971</v>
      </c>
      <c r="V511" s="3">
        <f>Table2[[#This Row],[Market Value of Debt]]/(Table2[[#This Row],[Market Value of Equity]]+Table2[[#This Row],[Market Value of Debt]])</f>
        <v>0.45103003015906029</v>
      </c>
      <c r="W511" s="32">
        <f>(Table2[[#This Row],[Cost of Equity (Daily Beta)]]*Table2[[#This Row],[Weight of Equity]])+(Table2[[#This Row],[Cost of Debt]]*Table2[[#This Row],[Weight of Debt]])</f>
        <v>0.13516920259886675</v>
      </c>
      <c r="X511" s="33">
        <f>(Table2[[#This Row],[Cost of Equity (Weekly Beta)]]*Table2[[#This Row],[Weight of Equity]])+(Table2[[#This Row],[Cost of Debt]]*Table2[[#This Row],[Weight of Debt]])</f>
        <v>0.14160167873654655</v>
      </c>
      <c r="Y511" s="34">
        <f>(Table2[[#This Row],[Cost of Equity (Monthly Beta)]]*Table2[[#This Row],[Weight of Equity]])+(Table2[[#This Row],[Cost of Debt]]*Table2[[#This Row],[Weight of Debt]])</f>
        <v>0.11322674183352394</v>
      </c>
      <c r="Z511" t="b">
        <f>IF(Table2[[#This Row],[Sector]]="Financial Services",TRUE,FALSE)</f>
        <v>0</v>
      </c>
      <c r="AA511" t="b">
        <f>IF(Table2[[#This Row],[Market Capitalisation In(Cr)]]&gt;25000,TRUE,FALSE)</f>
        <v>0</v>
      </c>
    </row>
    <row r="512" spans="2:27" ht="14" customHeight="1">
      <c r="B512" s="37" t="s">
        <v>1311</v>
      </c>
      <c r="C512" s="38" t="str">
        <f>_xlfn.XLOOKUP(B512,stock_analysis[Stock],stock_analysis[Company_Name])</f>
        <v>GNA Axles Limited</v>
      </c>
      <c r="D512" s="37" t="str">
        <f>_xlfn.XLOOKUP(B512,stock_analysis[Stock],stock_analysis[Sector])</f>
        <v>Consumer Cyclical</v>
      </c>
      <c r="E512" s="37" t="str">
        <f>_xlfn.XLOOKUP($B512,stock_analysis[Stock],stock_analysis[Industry])</f>
        <v>Auto Parts</v>
      </c>
      <c r="F512" s="2">
        <f>_xlfn.XLOOKUP($B512,stock_analysis[Stock],stock_analysis[Market_Cap_Cr])</f>
        <v>1830.5693696000001</v>
      </c>
      <c r="G512" s="3">
        <f>Imputs!$C$2</f>
        <v>6.6699999999999995E-2</v>
      </c>
      <c r="H512" s="3">
        <f>Imputs!$C$3</f>
        <v>5.2299999999999999E-2</v>
      </c>
      <c r="I512" s="2">
        <f>_xlfn.XLOOKUP($B512,stock_analysis[Stock],stock_analysis[Beta_Daily])</f>
        <v>1.48252616692233</v>
      </c>
      <c r="J512" s="2">
        <f>_xlfn.XLOOKUP($B512,stock_analysis[Stock],stock_analysis[Beta_Weekly])</f>
        <v>1.279073203318652</v>
      </c>
      <c r="K512" s="2">
        <f>_xlfn.XLOOKUP($B512,stock_analysis[Stock],stock_analysis[Beta_Monthly])</f>
        <v>1.1915163372514574</v>
      </c>
      <c r="L512" s="3">
        <f>G512+H512*I512</f>
        <v>0.14423611853003787</v>
      </c>
      <c r="M512" s="3">
        <f>J512*H512+G512</f>
        <v>0.13359552853356549</v>
      </c>
      <c r="N512" s="3">
        <f>K512*H512+G512</f>
        <v>0.12901630443825121</v>
      </c>
      <c r="O512" s="2">
        <f>_xlfn.XLOOKUP($B512,stock_analysis[Stock],stock_analysis[Interest_Coverage_Ratio])</f>
        <v>14.65569409336628</v>
      </c>
      <c r="P512" s="3" cm="1">
        <f t="array" ref="P5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12" s="3" t="str" cm="1">
        <f t="array" ref="Q5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12" s="3">
        <f>Table2[[#This Row],[Default Spread]]+Table2[[#This Row],[Risk Free Rate]]</f>
        <v>7.0699999999999999E-2</v>
      </c>
      <c r="S512" s="2">
        <f>_xlfn.XLOOKUP($B512,stock_analysis[Stock],stock_analysis[Market_Cap_Cr])</f>
        <v>1830.5693696000001</v>
      </c>
      <c r="T512" s="2">
        <f>_xlfn.XLOOKUP($B512,stock_analysis[Stock],stock_analysis[Total_Debt_Cr])</f>
        <v>228.2817024</v>
      </c>
      <c r="U512" s="3">
        <f>Table2[[#This Row],[Market Value of Equity]]/(Table2[[#This Row],[Market Value of Equity]]+Table2[[#This Row],[Market Value of Debt]])</f>
        <v>0.88912179928670443</v>
      </c>
      <c r="V512" s="3">
        <f>Table2[[#This Row],[Market Value of Debt]]/(Table2[[#This Row],[Market Value of Equity]]+Table2[[#This Row],[Market Value of Debt]])</f>
        <v>0.1108782007132957</v>
      </c>
      <c r="W512" s="32">
        <f>(Table2[[#This Row],[Cost of Equity (Daily Beta)]]*Table2[[#This Row],[Weight of Equity]])+(Table2[[#This Row],[Cost of Debt]]*Table2[[#This Row],[Weight of Debt]])</f>
        <v>0.13608256601998764</v>
      </c>
      <c r="X512" s="33">
        <f>(Table2[[#This Row],[Cost of Equity (Weekly Beta)]]*Table2[[#This Row],[Weight of Equity]])+(Table2[[#This Row],[Cost of Debt]]*Table2[[#This Row],[Weight of Debt]])</f>
        <v>0.12662178549685202</v>
      </c>
      <c r="Y512" s="34">
        <f>(Table2[[#This Row],[Cost of Equity (Monthly Beta)]]*Table2[[#This Row],[Weight of Equity]])+(Table2[[#This Row],[Cost of Debt]]*Table2[[#This Row],[Weight of Debt]])</f>
        <v>0.12255029752988915</v>
      </c>
      <c r="Z512" t="b">
        <f>IF(Table2[[#This Row],[Sector]]="Financial Services",TRUE,FALSE)</f>
        <v>0</v>
      </c>
      <c r="AA512" t="b">
        <f>IF(Table2[[#This Row],[Market Capitalisation In(Cr)]]&gt;25000,TRUE,FALSE)</f>
        <v>0</v>
      </c>
    </row>
    <row r="513" spans="2:27" ht="14" customHeight="1">
      <c r="B513" s="37" t="s">
        <v>2108</v>
      </c>
      <c r="C513" s="38" t="str">
        <f>_xlfn.XLOOKUP(B513,stock_analysis[Stock],stock_analysis[Company_Name])</f>
        <v>Lumax Auto Technologies Limited</v>
      </c>
      <c r="D513" s="37" t="str">
        <f>_xlfn.XLOOKUP(B513,stock_analysis[Stock],stock_analysis[Sector])</f>
        <v>Consumer Cyclical</v>
      </c>
      <c r="E513" s="37" t="str">
        <f>_xlfn.XLOOKUP($B513,stock_analysis[Stock],stock_analysis[Industry])</f>
        <v>Auto Parts</v>
      </c>
      <c r="F513" s="2">
        <f>_xlfn.XLOOKUP($B513,stock_analysis[Stock],stock_analysis[Market_Cap_Cr])</f>
        <v>9985.7850367999999</v>
      </c>
      <c r="G513" s="3">
        <f>Imputs!$C$2</f>
        <v>6.6699999999999995E-2</v>
      </c>
      <c r="H513" s="3">
        <f>Imputs!$C$3</f>
        <v>5.2299999999999999E-2</v>
      </c>
      <c r="I513" s="2">
        <f>_xlfn.XLOOKUP($B513,stock_analysis[Stock],stock_analysis[Beta_Daily])</f>
        <v>1.4697366365254942</v>
      </c>
      <c r="J513" s="2">
        <f>_xlfn.XLOOKUP($B513,stock_analysis[Stock],stock_analysis[Beta_Weekly])</f>
        <v>1.3956829951299004</v>
      </c>
      <c r="K513" s="2">
        <f>_xlfn.XLOOKUP($B513,stock_analysis[Stock],stock_analysis[Beta_Monthly])</f>
        <v>0.98812673732272505</v>
      </c>
      <c r="L513" s="3">
        <f>G513+H513*I513</f>
        <v>0.14356722609028333</v>
      </c>
      <c r="M513" s="3">
        <f>J513*H513+G513</f>
        <v>0.1396942206452938</v>
      </c>
      <c r="N513" s="3">
        <f>K513*H513+G513</f>
        <v>0.11837902836197851</v>
      </c>
      <c r="O513" s="2">
        <f>_xlfn.XLOOKUP($B513,stock_analysis[Stock],stock_analysis[Interest_Coverage_Ratio])</f>
        <v>4.9000799856228374</v>
      </c>
      <c r="P513" s="3" cm="1">
        <f t="array" ref="P5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513" s="3" t="str" cm="1">
        <f t="array" ref="Q5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513" s="3">
        <f>Table2[[#This Row],[Default Spread]]+Table2[[#This Row],[Risk Free Rate]]</f>
        <v>7.5600000000000001E-2</v>
      </c>
      <c r="S513" s="2">
        <f>_xlfn.XLOOKUP($B513,stock_analysis[Stock],stock_analysis[Market_Cap_Cr])</f>
        <v>9985.7850367999999</v>
      </c>
      <c r="T513" s="2">
        <f>_xlfn.XLOOKUP($B513,stock_analysis[Stock],stock_analysis[Total_Debt_Cr])</f>
        <v>1110.5286143999999</v>
      </c>
      <c r="U513" s="3">
        <f>Table2[[#This Row],[Market Value of Equity]]/(Table2[[#This Row],[Market Value of Equity]]+Table2[[#This Row],[Market Value of Debt]])</f>
        <v>0.89991913987760219</v>
      </c>
      <c r="V513" s="3">
        <f>Table2[[#This Row],[Market Value of Debt]]/(Table2[[#This Row],[Market Value of Equity]]+Table2[[#This Row],[Market Value of Debt]])</f>
        <v>0.10008086012239775</v>
      </c>
      <c r="W513" s="32">
        <f>(Table2[[#This Row],[Cost of Equity (Daily Beta)]]*Table2[[#This Row],[Weight of Equity]])+(Table2[[#This Row],[Cost of Debt]]*Table2[[#This Row],[Weight of Debt]])</f>
        <v>0.13676500764303429</v>
      </c>
      <c r="X513" s="33">
        <f>(Table2[[#This Row],[Cost of Equity (Weekly Beta)]]*Table2[[#This Row],[Weight of Equity]])+(Table2[[#This Row],[Cost of Debt]]*Table2[[#This Row],[Weight of Debt]])</f>
        <v>0.13327961591423804</v>
      </c>
      <c r="Y513" s="34">
        <f>(Table2[[#This Row],[Cost of Equity (Monthly Beta)]]*Table2[[#This Row],[Weight of Equity]])+(Table2[[#This Row],[Cost of Debt]]*Table2[[#This Row],[Weight of Debt]])</f>
        <v>0.11409766640831125</v>
      </c>
      <c r="Z513" t="b">
        <f>IF(Table2[[#This Row],[Sector]]="Financial Services",TRUE,FALSE)</f>
        <v>0</v>
      </c>
      <c r="AA513" t="b">
        <f>IF(Table2[[#This Row],[Market Capitalisation In(Cr)]]&gt;25000,TRUE,FALSE)</f>
        <v>0</v>
      </c>
    </row>
    <row r="514" spans="2:27" ht="14" customHeight="1">
      <c r="B514" s="37" t="s">
        <v>3664</v>
      </c>
      <c r="C514" s="38" t="str">
        <f>_xlfn.XLOOKUP(B514,stock_analysis[Stock],stock_analysis[Company_Name])</f>
        <v>TVS Srichakra Limited</v>
      </c>
      <c r="D514" s="37" t="str">
        <f>_xlfn.XLOOKUP(B514,stock_analysis[Stock],stock_analysis[Sector])</f>
        <v>Consumer Cyclical</v>
      </c>
      <c r="E514" s="37" t="str">
        <f>_xlfn.XLOOKUP($B514,stock_analysis[Stock],stock_analysis[Industry])</f>
        <v>Auto Parts</v>
      </c>
      <c r="F514" s="2">
        <f>_xlfn.XLOOKUP($B514,stock_analysis[Stock],stock_analysis[Market_Cap_Cr])</f>
        <v>2893.8498048000001</v>
      </c>
      <c r="G514" s="3">
        <f>Imputs!$C$2</f>
        <v>6.6699999999999995E-2</v>
      </c>
      <c r="H514" s="3">
        <f>Imputs!$C$3</f>
        <v>5.2299999999999999E-2</v>
      </c>
      <c r="I514" s="2">
        <f>_xlfn.XLOOKUP($B514,stock_analysis[Stock],stock_analysis[Beta_Daily])</f>
        <v>1.4405922957906414</v>
      </c>
      <c r="J514" s="2">
        <f>_xlfn.XLOOKUP($B514,stock_analysis[Stock],stock_analysis[Beta_Weekly])</f>
        <v>1.5045069210778801</v>
      </c>
      <c r="K514" s="2">
        <f>_xlfn.XLOOKUP($B514,stock_analysis[Stock],stock_analysis[Beta_Monthly])</f>
        <v>1.177720002832698</v>
      </c>
      <c r="L514" s="3">
        <f>G514+H514*I514</f>
        <v>0.14204297706985053</v>
      </c>
      <c r="M514" s="3">
        <f>J514*H514+G514</f>
        <v>0.14538571197237313</v>
      </c>
      <c r="N514" s="3">
        <f>K514*H514+G514</f>
        <v>0.12829475614815011</v>
      </c>
      <c r="O514" s="2">
        <f>_xlfn.XLOOKUP($B514,stock_analysis[Stock],stock_analysis[Interest_Coverage_Ratio])</f>
        <v>1.6746119733924612</v>
      </c>
      <c r="P514" s="3" cm="1">
        <f t="array" ref="P5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514" s="3" t="str" cm="1">
        <f t="array" ref="Q5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514" s="3">
        <f>Table2[[#This Row],[Default Spread]]+Table2[[#This Row],[Risk Free Rate]]</f>
        <v>0.1176</v>
      </c>
      <c r="S514" s="2">
        <f>_xlfn.XLOOKUP($B514,stock_analysis[Stock],stock_analysis[Market_Cap_Cr])</f>
        <v>2893.8498048000001</v>
      </c>
      <c r="T514" s="2">
        <f>_xlfn.XLOOKUP($B514,stock_analysis[Stock],stock_analysis[Total_Debt_Cr])</f>
        <v>794.97000960000003</v>
      </c>
      <c r="U514" s="3">
        <f>Table2[[#This Row],[Market Value of Equity]]/(Table2[[#This Row],[Market Value of Equity]]+Table2[[#This Row],[Market Value of Debt]])</f>
        <v>0.78449204634591108</v>
      </c>
      <c r="V514" s="3">
        <f>Table2[[#This Row],[Market Value of Debt]]/(Table2[[#This Row],[Market Value of Equity]]+Table2[[#This Row],[Market Value of Debt]])</f>
        <v>0.2155079536540889</v>
      </c>
      <c r="W514" s="32">
        <f>(Table2[[#This Row],[Cost of Equity (Daily Beta)]]*Table2[[#This Row],[Weight of Equity]])+(Table2[[#This Row],[Cost of Debt]]*Table2[[#This Row],[Weight of Debt]])</f>
        <v>0.13677532110031321</v>
      </c>
      <c r="X514" s="33">
        <f>(Table2[[#This Row],[Cost of Equity (Weekly Beta)]]*Table2[[#This Row],[Weight of Equity]])+(Table2[[#This Row],[Cost of Debt]]*Table2[[#This Row],[Weight of Debt]])</f>
        <v>0.13939767004438508</v>
      </c>
      <c r="Y514" s="34">
        <f>(Table2[[#This Row],[Cost of Equity (Monthly Beta)]]*Table2[[#This Row],[Weight of Equity]])+(Table2[[#This Row],[Cost of Debt]]*Table2[[#This Row],[Weight of Debt]])</f>
        <v>0.12598995113583278</v>
      </c>
      <c r="Z514" t="b">
        <f>IF(Table2[[#This Row],[Sector]]="Financial Services",TRUE,FALSE)</f>
        <v>0</v>
      </c>
      <c r="AA514" t="b">
        <f>IF(Table2[[#This Row],[Market Capitalisation In(Cr)]]&gt;25000,TRUE,FALSE)</f>
        <v>0</v>
      </c>
    </row>
    <row r="515" spans="2:27" ht="14" customHeight="1">
      <c r="B515" s="37" t="s">
        <v>3306</v>
      </c>
      <c r="C515" s="38" t="str">
        <f>_xlfn.XLOOKUP(B515,stock_analysis[Stock],stock_analysis[Company_Name])</f>
        <v>Sona BLW Precision Forgings Limited</v>
      </c>
      <c r="D515" s="37" t="str">
        <f>_xlfn.XLOOKUP(B515,stock_analysis[Stock],stock_analysis[Sector])</f>
        <v>Consumer Cyclical</v>
      </c>
      <c r="E515" s="37" t="str">
        <f>_xlfn.XLOOKUP($B515,stock_analysis[Stock],stock_analysis[Industry])</f>
        <v>Auto Parts</v>
      </c>
      <c r="F515" s="2">
        <f>_xlfn.XLOOKUP($B515,stock_analysis[Stock],stock_analysis[Market_Cap_Cr])</f>
        <v>31347.304038400001</v>
      </c>
      <c r="G515" s="3">
        <f>Imputs!$C$2</f>
        <v>6.6699999999999995E-2</v>
      </c>
      <c r="H515" s="3">
        <f>Imputs!$C$3</f>
        <v>5.2299999999999999E-2</v>
      </c>
      <c r="I515" s="2">
        <f>_xlfn.XLOOKUP($B515,stock_analysis[Stock],stock_analysis[Beta_Daily])</f>
        <v>1.3703775381690653</v>
      </c>
      <c r="J515" s="2">
        <f>_xlfn.XLOOKUP($B515,stock_analysis[Stock],stock_analysis[Beta_Weekly])</f>
        <v>0.99459491949490764</v>
      </c>
      <c r="K515" s="2">
        <f>_xlfn.XLOOKUP($B515,stock_analysis[Stock],stock_analysis[Beta_Monthly])</f>
        <v>0.88717111582002628</v>
      </c>
      <c r="L515" s="3">
        <f>G515+H515*I515</f>
        <v>0.1383707452462421</v>
      </c>
      <c r="M515" s="3">
        <f>J515*H515+G515</f>
        <v>0.11871731428958367</v>
      </c>
      <c r="N515" s="3">
        <f>K515*H515+G515</f>
        <v>0.11309904935738738</v>
      </c>
      <c r="O515" s="2">
        <f>_xlfn.XLOOKUP($B515,stock_analysis[Stock],stock_analysis[Interest_Coverage_Ratio])</f>
        <v>32.813780186498768</v>
      </c>
      <c r="P515" s="3" cm="1">
        <f t="array" ref="P5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15" s="3" t="str" cm="1">
        <f t="array" ref="Q5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15" s="3">
        <f>Table2[[#This Row],[Default Spread]]+Table2[[#This Row],[Risk Free Rate]]</f>
        <v>7.0699999999999999E-2</v>
      </c>
      <c r="S515" s="2">
        <f>_xlfn.XLOOKUP($B515,stock_analysis[Stock],stock_analysis[Market_Cap_Cr])</f>
        <v>31347.304038400001</v>
      </c>
      <c r="T515" s="2">
        <f>_xlfn.XLOOKUP($B515,stock_analysis[Stock],stock_analysis[Total_Debt_Cr])</f>
        <v>211.38599679999999</v>
      </c>
      <c r="U515" s="3">
        <f>Table2[[#This Row],[Market Value of Equity]]/(Table2[[#This Row],[Market Value of Equity]]+Table2[[#This Row],[Market Value of Debt]])</f>
        <v>0.99330181333368961</v>
      </c>
      <c r="V515" s="3">
        <f>Table2[[#This Row],[Market Value of Debt]]/(Table2[[#This Row],[Market Value of Equity]]+Table2[[#This Row],[Market Value of Debt]])</f>
        <v>6.698186666310414E-3</v>
      </c>
      <c r="W515" s="32">
        <f>(Table2[[#This Row],[Cost of Equity (Daily Beta)]]*Table2[[#This Row],[Weight of Equity]])+(Table2[[#This Row],[Cost of Debt]]*Table2[[#This Row],[Weight of Debt]])</f>
        <v>0.13791747396273443</v>
      </c>
      <c r="X515" s="33">
        <f>(Table2[[#This Row],[Cost of Equity (Weekly Beta)]]*Table2[[#This Row],[Weight of Equity]])+(Table2[[#This Row],[Cost of Debt]]*Table2[[#This Row],[Weight of Debt]])</f>
        <v>0.11839568535525714</v>
      </c>
      <c r="Y515" s="34">
        <f>(Table2[[#This Row],[Cost of Equity (Monthly Beta)]]*Table2[[#This Row],[Weight of Equity]])+(Table2[[#This Row],[Cost of Debt]]*Table2[[#This Row],[Weight of Debt]])</f>
        <v>0.11281505261031749</v>
      </c>
      <c r="Z515" t="b">
        <f>IF(Table2[[#This Row],[Sector]]="Financial Services",TRUE,FALSE)</f>
        <v>0</v>
      </c>
      <c r="AA515" t="b">
        <f>IF(Table2[[#This Row],[Market Capitalisation In(Cr)]]&gt;25000,TRUE,FALSE)</f>
        <v>1</v>
      </c>
    </row>
    <row r="516" spans="2:27" ht="14" customHeight="1">
      <c r="B516" s="37" t="s">
        <v>568</v>
      </c>
      <c r="C516" s="38" t="str">
        <f>_xlfn.XLOOKUP(B516,stock_analysis[Stock],stock_analysis[Company_Name])</f>
        <v>Bharat Forge Limited</v>
      </c>
      <c r="D516" s="37" t="str">
        <f>_xlfn.XLOOKUP(B516,stock_analysis[Stock],stock_analysis[Sector])</f>
        <v>Consumer Cyclical</v>
      </c>
      <c r="E516" s="37" t="str">
        <f>_xlfn.XLOOKUP($B516,stock_analysis[Stock],stock_analysis[Industry])</f>
        <v>Auto Parts</v>
      </c>
      <c r="F516" s="2">
        <f>_xlfn.XLOOKUP($B516,stock_analysis[Stock],stock_analysis[Market_Cap_Cr])</f>
        <v>89402.572799999994</v>
      </c>
      <c r="G516" s="3">
        <f>Imputs!$C$2</f>
        <v>6.6699999999999995E-2</v>
      </c>
      <c r="H516" s="3">
        <f>Imputs!$C$3</f>
        <v>5.2299999999999999E-2</v>
      </c>
      <c r="I516" s="2">
        <f>_xlfn.XLOOKUP($B516,stock_analysis[Stock],stock_analysis[Beta_Daily])</f>
        <v>1.4742612257756542</v>
      </c>
      <c r="J516" s="2">
        <f>_xlfn.XLOOKUP($B516,stock_analysis[Stock],stock_analysis[Beta_Weekly])</f>
        <v>1.416086251368212</v>
      </c>
      <c r="K516" s="2">
        <f>_xlfn.XLOOKUP($B516,stock_analysis[Stock],stock_analysis[Beta_Monthly])</f>
        <v>1.2125240963592048</v>
      </c>
      <c r="L516" s="3">
        <f>G516+H516*I516</f>
        <v>0.14380386210806673</v>
      </c>
      <c r="M516" s="3">
        <f>J516*H516+G516</f>
        <v>0.14076131094655747</v>
      </c>
      <c r="N516" s="3">
        <f>K516*H516+G516</f>
        <v>0.13011501023958641</v>
      </c>
      <c r="O516" s="2">
        <f>_xlfn.XLOOKUP($B516,stock_analysis[Stock],stock_analysis[Interest_Coverage_Ratio])</f>
        <v>4.6901077509182016</v>
      </c>
      <c r="P516" s="3" cm="1">
        <f t="array" ref="P51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516" s="3" t="str" cm="1">
        <f t="array" ref="Q51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516" s="3">
        <f>Table2[[#This Row],[Default Spread]]+Table2[[#This Row],[Risk Free Rate]]</f>
        <v>7.4499999999999997E-2</v>
      </c>
      <c r="S516" s="2">
        <f>_xlfn.XLOOKUP($B516,stock_analysis[Stock],stock_analysis[Market_Cap_Cr])</f>
        <v>89402.572799999994</v>
      </c>
      <c r="T516" s="2">
        <f>_xlfn.XLOOKUP($B516,stock_analysis[Stock],stock_analysis[Total_Debt_Cr])</f>
        <v>6658.3670783999996</v>
      </c>
      <c r="U516" s="3">
        <f>Table2[[#This Row],[Market Value of Equity]]/(Table2[[#This Row],[Market Value of Equity]]+Table2[[#This Row],[Market Value of Debt]])</f>
        <v>0.93068600945578317</v>
      </c>
      <c r="V516" s="3">
        <f>Table2[[#This Row],[Market Value of Debt]]/(Table2[[#This Row],[Market Value of Equity]]+Table2[[#This Row],[Market Value of Debt]])</f>
        <v>6.9313990544216844E-2</v>
      </c>
      <c r="W516" s="32">
        <f>(Table2[[#This Row],[Cost of Equity (Daily Beta)]]*Table2[[#This Row],[Weight of Equity]])+(Table2[[#This Row],[Cost of Debt]]*Table2[[#This Row],[Weight of Debt]])</f>
        <v>0.13900013486523047</v>
      </c>
      <c r="X516" s="33">
        <f>(Table2[[#This Row],[Cost of Equity (Weekly Beta)]]*Table2[[#This Row],[Weight of Equity]])+(Table2[[#This Row],[Cost of Debt]]*Table2[[#This Row],[Weight of Debt]])</f>
        <v>0.13616847506616037</v>
      </c>
      <c r="Y516" s="34">
        <f>(Table2[[#This Row],[Cost of Equity (Monthly Beta)]]*Table2[[#This Row],[Weight of Equity]])+(Table2[[#This Row],[Cost of Debt]]*Table2[[#This Row],[Weight of Debt]])</f>
        <v>0.1262601119457232</v>
      </c>
      <c r="Z516" t="b">
        <f>IF(Table2[[#This Row],[Sector]]="Financial Services",TRUE,FALSE)</f>
        <v>0</v>
      </c>
      <c r="AA516" t="b">
        <f>IF(Table2[[#This Row],[Market Capitalisation In(Cr)]]&gt;25000,TRUE,FALSE)</f>
        <v>1</v>
      </c>
    </row>
    <row r="517" spans="2:27" ht="14" customHeight="1">
      <c r="B517" s="37" t="s">
        <v>694</v>
      </c>
      <c r="C517" s="38" t="str">
        <f>_xlfn.XLOOKUP(B517,stock_analysis[Stock],stock_analysis[Company_Name])</f>
        <v>Carraro India Limited</v>
      </c>
      <c r="D517" s="37" t="str">
        <f>_xlfn.XLOOKUP(B517,stock_analysis[Stock],stock_analysis[Sector])</f>
        <v>Consumer Cyclical</v>
      </c>
      <c r="E517" s="37" t="str">
        <f>_xlfn.XLOOKUP($B517,stock_analysis[Stock],stock_analysis[Industry])</f>
        <v>Auto Parts</v>
      </c>
      <c r="F517" s="2">
        <f>_xlfn.XLOOKUP($B517,stock_analysis[Stock],stock_analysis[Market_Cap_Cr])</f>
        <v>2882.3728127999998</v>
      </c>
      <c r="G517" s="3">
        <f>Imputs!$C$2</f>
        <v>6.6699999999999995E-2</v>
      </c>
      <c r="H517" s="3">
        <f>Imputs!$C$3</f>
        <v>5.2299999999999999E-2</v>
      </c>
      <c r="I517" s="2">
        <f>_xlfn.XLOOKUP($B517,stock_analysis[Stock],stock_analysis[Beta_Daily])</f>
        <v>1.479235078431532</v>
      </c>
      <c r="J517" s="2">
        <f>_xlfn.XLOOKUP($B517,stock_analysis[Stock],stock_analysis[Beta_Weekly])</f>
        <v>2.1105853635597058</v>
      </c>
      <c r="K517" s="2">
        <f>_xlfn.XLOOKUP($B517,stock_analysis[Stock],stock_analysis[Beta_Monthly])</f>
        <v>3.0485376204413912</v>
      </c>
      <c r="L517" s="3">
        <f>G517+H517*I517</f>
        <v>0.14406399460196911</v>
      </c>
      <c r="M517" s="3">
        <f>J517*H517+G517</f>
        <v>0.17708361451417259</v>
      </c>
      <c r="N517" s="3">
        <f>K517*H517+G517</f>
        <v>0.22613851754908476</v>
      </c>
      <c r="O517" s="2">
        <f>_xlfn.XLOOKUP($B517,stock_analysis[Stock],stock_analysis[Interest_Coverage_Ratio])</f>
        <v>6.4063055264476745</v>
      </c>
      <c r="P517" s="3" cm="1">
        <f t="array" ref="P51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517" s="3" t="str" cm="1">
        <f t="array" ref="Q51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517" s="3">
        <f>Table2[[#This Row],[Default Spread]]+Table2[[#This Row],[Risk Free Rate]]</f>
        <v>7.4499999999999997E-2</v>
      </c>
      <c r="S517" s="2">
        <f>_xlfn.XLOOKUP($B517,stock_analysis[Stock],stock_analysis[Market_Cap_Cr])</f>
        <v>2882.3728127999998</v>
      </c>
      <c r="T517" s="2">
        <f>_xlfn.XLOOKUP($B517,stock_analysis[Stock],stock_analysis[Total_Debt_Cr])</f>
        <v>183.30300159999999</v>
      </c>
      <c r="U517" s="3">
        <f>Table2[[#This Row],[Market Value of Equity]]/(Table2[[#This Row],[Market Value of Equity]]+Table2[[#This Row],[Market Value of Debt]])</f>
        <v>0.94020796304064691</v>
      </c>
      <c r="V517" s="3">
        <f>Table2[[#This Row],[Market Value of Debt]]/(Table2[[#This Row],[Market Value of Equity]]+Table2[[#This Row],[Market Value of Debt]])</f>
        <v>5.9792036959353194E-2</v>
      </c>
      <c r="W517" s="32">
        <f>(Table2[[#This Row],[Cost of Equity (Daily Beta)]]*Table2[[#This Row],[Weight of Equity]])+(Table2[[#This Row],[Cost of Debt]]*Table2[[#This Row],[Weight of Debt]])</f>
        <v>0.13990462166568796</v>
      </c>
      <c r="X517" s="33">
        <f>(Table2[[#This Row],[Cost of Equity (Weekly Beta)]]*Table2[[#This Row],[Weight of Equity]])+(Table2[[#This Row],[Cost of Debt]]*Table2[[#This Row],[Weight of Debt]])</f>
        <v>0.17094993124371716</v>
      </c>
      <c r="Y517" s="34">
        <f>(Table2[[#This Row],[Cost of Equity (Monthly Beta)]]*Table2[[#This Row],[Weight of Equity]])+(Table2[[#This Row],[Cost of Debt]]*Table2[[#This Row],[Weight of Debt]])</f>
        <v>0.21707174170332838</v>
      </c>
      <c r="Z517" t="b">
        <f>IF(Table2[[#This Row],[Sector]]="Financial Services",TRUE,FALSE)</f>
        <v>0</v>
      </c>
      <c r="AA517" t="b">
        <f>IF(Table2[[#This Row],[Market Capitalisation In(Cr)]]&gt;25000,TRUE,FALSE)</f>
        <v>0</v>
      </c>
    </row>
    <row r="518" spans="2:27" ht="14" customHeight="1">
      <c r="B518" s="37" t="s">
        <v>2322</v>
      </c>
      <c r="C518" s="38" t="str">
        <f>_xlfn.XLOOKUP(B518,stock_analysis[Stock],stock_analysis[Company_Name])</f>
        <v>Samvardhana Motherson International Limited</v>
      </c>
      <c r="D518" s="37" t="str">
        <f>_xlfn.XLOOKUP(B518,stock_analysis[Stock],stock_analysis[Sector])</f>
        <v>Consumer Cyclical</v>
      </c>
      <c r="E518" s="37" t="str">
        <f>_xlfn.XLOOKUP($B518,stock_analysis[Stock],stock_analysis[Industry])</f>
        <v>Auto Parts</v>
      </c>
      <c r="F518" s="2">
        <f>_xlfn.XLOOKUP($B518,stock_analysis[Stock],stock_analysis[Market_Cap_Cr])</f>
        <v>130959.5271168</v>
      </c>
      <c r="G518" s="3">
        <f>Imputs!$C$2</f>
        <v>6.6699999999999995E-2</v>
      </c>
      <c r="H518" s="3">
        <f>Imputs!$C$3</f>
        <v>5.2299999999999999E-2</v>
      </c>
      <c r="I518" s="2">
        <f>_xlfn.XLOOKUP($B518,stock_analysis[Stock],stock_analysis[Beta_Daily])</f>
        <v>1.5964811928371794</v>
      </c>
      <c r="J518" s="2">
        <f>_xlfn.XLOOKUP($B518,stock_analysis[Stock],stock_analysis[Beta_Weekly])</f>
        <v>1.6601611245982708</v>
      </c>
      <c r="K518" s="2">
        <f>_xlfn.XLOOKUP($B518,stock_analysis[Stock],stock_analysis[Beta_Monthly])</f>
        <v>1.2869684214165005</v>
      </c>
      <c r="L518" s="3">
        <f>G518+H518*I518</f>
        <v>0.15019596638538446</v>
      </c>
      <c r="M518" s="3">
        <f>J518*H518+G518</f>
        <v>0.15352642681648956</v>
      </c>
      <c r="N518" s="3">
        <f>K518*H518+G518</f>
        <v>0.13400844844008297</v>
      </c>
      <c r="O518" s="2">
        <f>_xlfn.XLOOKUP($B518,stock_analysis[Stock],stock_analysis[Interest_Coverage_Ratio])</f>
        <v>4.3073296454614027</v>
      </c>
      <c r="P518" s="3" cm="1">
        <f t="array" ref="P51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518" s="3" t="str" cm="1">
        <f t="array" ref="Q51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518" s="3">
        <f>Table2[[#This Row],[Default Spread]]+Table2[[#This Row],[Risk Free Rate]]</f>
        <v>7.4499999999999997E-2</v>
      </c>
      <c r="S518" s="2">
        <f>_xlfn.XLOOKUP($B518,stock_analysis[Stock],stock_analysis[Market_Cap_Cr])</f>
        <v>130959.5271168</v>
      </c>
      <c r="T518" s="2">
        <f>_xlfn.XLOOKUP($B518,stock_analysis[Stock],stock_analysis[Total_Debt_Cr])</f>
        <v>19777.470464000002</v>
      </c>
      <c r="U518" s="3">
        <f>Table2[[#This Row],[Market Value of Equity]]/(Table2[[#This Row],[Market Value of Equity]]+Table2[[#This Row],[Market Value of Debt]])</f>
        <v>0.86879484943038865</v>
      </c>
      <c r="V518" s="3">
        <f>Table2[[#This Row],[Market Value of Debt]]/(Table2[[#This Row],[Market Value of Equity]]+Table2[[#This Row],[Market Value of Debt]])</f>
        <v>0.13120515056961132</v>
      </c>
      <c r="W518" s="32">
        <f>(Table2[[#This Row],[Cost of Equity (Daily Beta)]]*Table2[[#This Row],[Weight of Equity]])+(Table2[[#This Row],[Cost of Debt]]*Table2[[#This Row],[Weight of Debt]])</f>
        <v>0.14026426571827785</v>
      </c>
      <c r="X518" s="33">
        <f>(Table2[[#This Row],[Cost of Equity (Weekly Beta)]]*Table2[[#This Row],[Weight of Equity]])+(Table2[[#This Row],[Cost of Debt]]*Table2[[#This Row],[Weight of Debt]])</f>
        <v>0.14315775258705368</v>
      </c>
      <c r="Y518" s="34">
        <f>(Table2[[#This Row],[Cost of Equity (Monthly Beta)]]*Table2[[#This Row],[Weight of Equity]])+(Table2[[#This Row],[Cost of Debt]]*Table2[[#This Row],[Weight of Debt]])</f>
        <v>0.12620063350233793</v>
      </c>
      <c r="Z518" t="b">
        <f>IF(Table2[[#This Row],[Sector]]="Financial Services",TRUE,FALSE)</f>
        <v>0</v>
      </c>
      <c r="AA518" t="b">
        <f>IF(Table2[[#This Row],[Market Capitalisation In(Cr)]]&gt;25000,TRUE,FALSE)</f>
        <v>1</v>
      </c>
    </row>
    <row r="519" spans="2:27" ht="14" customHeight="1">
      <c r="B519" s="37" t="s">
        <v>3382</v>
      </c>
      <c r="C519" s="38" t="str">
        <f>_xlfn.XLOOKUP(B519,stock_analysis[Stock],stock_analysis[Company_Name])</f>
        <v>Subros Limited</v>
      </c>
      <c r="D519" s="37" t="str">
        <f>_xlfn.XLOOKUP(B519,stock_analysis[Stock],stock_analysis[Sector])</f>
        <v>Consumer Cyclical</v>
      </c>
      <c r="E519" s="37" t="str">
        <f>_xlfn.XLOOKUP($B519,stock_analysis[Stock],stock_analysis[Industry])</f>
        <v>Auto Parts</v>
      </c>
      <c r="F519" s="2">
        <f>_xlfn.XLOOKUP($B519,stock_analysis[Stock],stock_analysis[Market_Cap_Cr])</f>
        <v>4691.1029248000004</v>
      </c>
      <c r="G519" s="3">
        <f>Imputs!$C$2</f>
        <v>6.6699999999999995E-2</v>
      </c>
      <c r="H519" s="3">
        <f>Imputs!$C$3</f>
        <v>5.2299999999999999E-2</v>
      </c>
      <c r="I519" s="2">
        <f>_xlfn.XLOOKUP($B519,stock_analysis[Stock],stock_analysis[Beta_Daily])</f>
        <v>1.4346888083695055</v>
      </c>
      <c r="J519" s="2">
        <f>_xlfn.XLOOKUP($B519,stock_analysis[Stock],stock_analysis[Beta_Weekly])</f>
        <v>1.4168907927761132</v>
      </c>
      <c r="K519" s="2">
        <f>_xlfn.XLOOKUP($B519,stock_analysis[Stock],stock_analysis[Beta_Monthly])</f>
        <v>1.0981016695602246</v>
      </c>
      <c r="L519" s="3">
        <f>G519+H519*I519</f>
        <v>0.14173422467772512</v>
      </c>
      <c r="M519" s="3">
        <f>J519*H519+G519</f>
        <v>0.1408033884621907</v>
      </c>
      <c r="N519" s="3">
        <f>K519*H519+G519</f>
        <v>0.12413071731799974</v>
      </c>
      <c r="O519" s="2">
        <f>_xlfn.XLOOKUP($B519,stock_analysis[Stock],stock_analysis[Interest_Coverage_Ratio])</f>
        <v>24.524704196709187</v>
      </c>
      <c r="P519" s="3" cm="1">
        <f t="array" ref="P51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19" s="3" t="str" cm="1">
        <f t="array" ref="Q51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19" s="3">
        <f>Table2[[#This Row],[Default Spread]]+Table2[[#This Row],[Risk Free Rate]]</f>
        <v>7.0699999999999999E-2</v>
      </c>
      <c r="S519" s="2">
        <f>_xlfn.XLOOKUP($B519,stock_analysis[Stock],stock_analysis[Market_Cap_Cr])</f>
        <v>4691.1029248000004</v>
      </c>
      <c r="T519" s="2">
        <f>_xlfn.XLOOKUP($B519,stock_analysis[Stock],stock_analysis[Total_Debt_Cr])</f>
        <v>80.56</v>
      </c>
      <c r="U519" s="3">
        <f>Table2[[#This Row],[Market Value of Equity]]/(Table2[[#This Row],[Market Value of Equity]]+Table2[[#This Row],[Market Value of Debt]])</f>
        <v>0.98311699688984699</v>
      </c>
      <c r="V519" s="3">
        <f>Table2[[#This Row],[Market Value of Debt]]/(Table2[[#This Row],[Market Value of Equity]]+Table2[[#This Row],[Market Value of Debt]])</f>
        <v>1.6883003110152964E-2</v>
      </c>
      <c r="W519" s="32">
        <f>(Table2[[#This Row],[Cost of Equity (Daily Beta)]]*Table2[[#This Row],[Weight of Equity]])+(Table2[[#This Row],[Cost of Debt]]*Table2[[#This Row],[Weight of Debt]])</f>
        <v>0.14053495364156376</v>
      </c>
      <c r="X519" s="33">
        <f>(Table2[[#This Row],[Cost of Equity (Weekly Beta)]]*Table2[[#This Row],[Weight of Equity]])+(Table2[[#This Row],[Cost of Debt]]*Table2[[#This Row],[Weight of Debt]])</f>
        <v>0.13961983273675127</v>
      </c>
      <c r="Y519" s="34">
        <f>(Table2[[#This Row],[Cost of Equity (Monthly Beta)]]*Table2[[#This Row],[Weight of Equity]])+(Table2[[#This Row],[Cost of Debt]]*Table2[[#This Row],[Weight of Debt]])</f>
        <v>0.12322864635134224</v>
      </c>
      <c r="Z519" t="b">
        <f>IF(Table2[[#This Row],[Sector]]="Financial Services",TRUE,FALSE)</f>
        <v>0</v>
      </c>
      <c r="AA519" t="b">
        <f>IF(Table2[[#This Row],[Market Capitalisation In(Cr)]]&gt;25000,TRUE,FALSE)</f>
        <v>0</v>
      </c>
    </row>
    <row r="520" spans="2:27" ht="14" customHeight="1">
      <c r="B520" s="37" t="s">
        <v>574</v>
      </c>
      <c r="C520" s="38" t="str">
        <f>_xlfn.XLOOKUP(B520,stock_analysis[Stock],stock_analysis[Company_Name])</f>
        <v>Bharat Seats Limited</v>
      </c>
      <c r="D520" s="37" t="str">
        <f>_xlfn.XLOOKUP(B520,stock_analysis[Stock],stock_analysis[Sector])</f>
        <v>Consumer Cyclical</v>
      </c>
      <c r="E520" s="37" t="str">
        <f>_xlfn.XLOOKUP($B520,stock_analysis[Stock],stock_analysis[Industry])</f>
        <v>Auto Parts</v>
      </c>
      <c r="F520" s="2">
        <f>_xlfn.XLOOKUP($B520,stock_analysis[Stock],stock_analysis[Market_Cap_Cr])</f>
        <v>1094.6368511999999</v>
      </c>
      <c r="G520" s="3">
        <f>Imputs!$C$2</f>
        <v>6.6699999999999995E-2</v>
      </c>
      <c r="H520" s="3">
        <f>Imputs!$C$3</f>
        <v>5.2299999999999999E-2</v>
      </c>
      <c r="I520" s="2">
        <f>_xlfn.XLOOKUP($B520,stock_analysis[Stock],stock_analysis[Beta_Daily])</f>
        <v>1.5633568523889392</v>
      </c>
      <c r="J520" s="2">
        <f>_xlfn.XLOOKUP($B520,stock_analysis[Stock],stock_analysis[Beta_Weekly])</f>
        <v>1.1386161654603151</v>
      </c>
      <c r="K520" s="2">
        <f>_xlfn.XLOOKUP($B520,stock_analysis[Stock],stock_analysis[Beta_Monthly])</f>
        <v>1.5179472817987725</v>
      </c>
      <c r="L520" s="3">
        <f>G520+H520*I520</f>
        <v>0.14846356337994152</v>
      </c>
      <c r="M520" s="3">
        <f>J520*H520+G520</f>
        <v>0.12624962545357449</v>
      </c>
      <c r="N520" s="3">
        <f>K520*H520+G520</f>
        <v>0.14608864283807579</v>
      </c>
      <c r="O520" s="2">
        <f>_xlfn.XLOOKUP($B520,stock_analysis[Stock],stock_analysis[Interest_Coverage_Ratio])</f>
        <v>5.9944362271020593</v>
      </c>
      <c r="P520" s="3" cm="1">
        <f t="array" ref="P52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520" s="3" t="str" cm="1">
        <f t="array" ref="Q52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520" s="3">
        <f>Table2[[#This Row],[Default Spread]]+Table2[[#This Row],[Risk Free Rate]]</f>
        <v>7.5600000000000001E-2</v>
      </c>
      <c r="S520" s="2">
        <f>_xlfn.XLOOKUP($B520,stock_analysis[Stock],stock_analysis[Market_Cap_Cr])</f>
        <v>1094.6368511999999</v>
      </c>
      <c r="T520" s="2">
        <f>_xlfn.XLOOKUP($B520,stock_analysis[Stock],stock_analysis[Total_Debt_Cr])</f>
        <v>132.21699839999999</v>
      </c>
      <c r="U520" s="3">
        <f>Table2[[#This Row],[Market Value of Equity]]/(Table2[[#This Row],[Market Value of Equity]]+Table2[[#This Row],[Market Value of Debt]])</f>
        <v>0.89223084848850776</v>
      </c>
      <c r="V520" s="3">
        <f>Table2[[#This Row],[Market Value of Debt]]/(Table2[[#This Row],[Market Value of Equity]]+Table2[[#This Row],[Market Value of Debt]])</f>
        <v>0.10776915151149231</v>
      </c>
      <c r="W520" s="32">
        <f>(Table2[[#This Row],[Cost of Equity (Daily Beta)]]*Table2[[#This Row],[Weight of Equity]])+(Table2[[#This Row],[Cost of Debt]]*Table2[[#This Row],[Weight of Debt]])</f>
        <v>0.14061111897838138</v>
      </c>
      <c r="X520" s="33">
        <f>(Table2[[#This Row],[Cost of Equity (Weekly Beta)]]*Table2[[#This Row],[Weight of Equity]])+(Table2[[#This Row],[Cost of Debt]]*Table2[[#This Row],[Weight of Debt]])</f>
        <v>0.12079115829406789</v>
      </c>
      <c r="Y520" s="34">
        <f>(Table2[[#This Row],[Cost of Equity (Monthly Beta)]]*Table2[[#This Row],[Weight of Equity]])+(Table2[[#This Row],[Cost of Debt]]*Table2[[#This Row],[Weight of Debt]])</f>
        <v>0.13849214160821974</v>
      </c>
      <c r="Z520" t="b">
        <f>IF(Table2[[#This Row],[Sector]]="Financial Services",TRUE,FALSE)</f>
        <v>0</v>
      </c>
      <c r="AA520" t="b">
        <f>IF(Table2[[#This Row],[Market Capitalisation In(Cr)]]&gt;25000,TRUE,FALSE)</f>
        <v>0</v>
      </c>
    </row>
    <row r="521" spans="2:27" ht="14" customHeight="1">
      <c r="B521" s="37" t="s">
        <v>506</v>
      </c>
      <c r="C521" s="38" t="str">
        <f>_xlfn.XLOOKUP(B521,stock_analysis[Stock],stock_analysis[Company_Name])</f>
        <v>Banco Products (I) Limited</v>
      </c>
      <c r="D521" s="37" t="str">
        <f>_xlfn.XLOOKUP(B521,stock_analysis[Stock],stock_analysis[Sector])</f>
        <v>Consumer Cyclical</v>
      </c>
      <c r="E521" s="37" t="str">
        <f>_xlfn.XLOOKUP($B521,stock_analysis[Stock],stock_analysis[Industry])</f>
        <v>Auto Parts</v>
      </c>
      <c r="F521" s="2">
        <f>_xlfn.XLOOKUP($B521,stock_analysis[Stock],stock_analysis[Market_Cap_Cr])</f>
        <v>8206.0500991999997</v>
      </c>
      <c r="G521" s="3">
        <f>Imputs!$C$2</f>
        <v>6.6699999999999995E-2</v>
      </c>
      <c r="H521" s="3">
        <f>Imputs!$C$3</f>
        <v>5.2299999999999999E-2</v>
      </c>
      <c r="I521" s="2">
        <f>_xlfn.XLOOKUP($B521,stock_analysis[Stock],stock_analysis[Beta_Daily])</f>
        <v>1.5434029058096614</v>
      </c>
      <c r="J521" s="2">
        <f>_xlfn.XLOOKUP($B521,stock_analysis[Stock],stock_analysis[Beta_Weekly])</f>
        <v>1.498307717786568</v>
      </c>
      <c r="K521" s="2">
        <f>_xlfn.XLOOKUP($B521,stock_analysis[Stock],stock_analysis[Beta_Monthly])</f>
        <v>1.5257817471749844</v>
      </c>
      <c r="L521" s="3">
        <f>G521+H521*I521</f>
        <v>0.14741997197384529</v>
      </c>
      <c r="M521" s="3">
        <f>J521*H521+G521</f>
        <v>0.14506149364023752</v>
      </c>
      <c r="N521" s="3">
        <f>K521*H521+G521</f>
        <v>0.14649838537725168</v>
      </c>
      <c r="O521" s="2">
        <f>_xlfn.XLOOKUP($B521,stock_analysis[Stock],stock_analysis[Interest_Coverage_Ratio])</f>
        <v>23.269039976655968</v>
      </c>
      <c r="P521" s="3" cm="1">
        <f t="array" ref="P52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21" s="3" t="str" cm="1">
        <f t="array" ref="Q52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21" s="3">
        <f>Table2[[#This Row],[Default Spread]]+Table2[[#This Row],[Risk Free Rate]]</f>
        <v>7.0699999999999999E-2</v>
      </c>
      <c r="S521" s="2">
        <f>_xlfn.XLOOKUP($B521,stock_analysis[Stock],stock_analysis[Market_Cap_Cr])</f>
        <v>8206.0500991999997</v>
      </c>
      <c r="T521" s="2">
        <f>_xlfn.XLOOKUP($B521,stock_analysis[Stock],stock_analysis[Total_Debt_Cr])</f>
        <v>728.66001919999997</v>
      </c>
      <c r="U521" s="3">
        <f>Table2[[#This Row],[Market Value of Equity]]/(Table2[[#This Row],[Market Value of Equity]]+Table2[[#This Row],[Market Value of Debt]])</f>
        <v>0.91844614883482234</v>
      </c>
      <c r="V521" s="3">
        <f>Table2[[#This Row],[Market Value of Debt]]/(Table2[[#This Row],[Market Value of Equity]]+Table2[[#This Row],[Market Value of Debt]])</f>
        <v>8.1553851165177604E-2</v>
      </c>
      <c r="W521" s="32">
        <f>(Table2[[#This Row],[Cost of Equity (Daily Beta)]]*Table2[[#This Row],[Weight of Equity]])+(Table2[[#This Row],[Cost of Debt]]*Table2[[#This Row],[Weight of Debt]])</f>
        <v>0.14116316279809371</v>
      </c>
      <c r="X521" s="33">
        <f>(Table2[[#This Row],[Cost of Equity (Weekly Beta)]]*Table2[[#This Row],[Weight of Equity]])+(Table2[[#This Row],[Cost of Debt]]*Table2[[#This Row],[Weight of Debt]])</f>
        <v>0.13899702745548126</v>
      </c>
      <c r="Y521" s="34">
        <f>(Table2[[#This Row],[Cost of Equity (Monthly Beta)]]*Table2[[#This Row],[Weight of Equity]])+(Table2[[#This Row],[Cost of Debt]]*Table2[[#This Row],[Weight of Debt]])</f>
        <v>0.14031673513763451</v>
      </c>
      <c r="Z521" t="b">
        <f>IF(Table2[[#This Row],[Sector]]="Financial Services",TRUE,FALSE)</f>
        <v>0</v>
      </c>
      <c r="AA521" t="b">
        <f>IF(Table2[[#This Row],[Market Capitalisation In(Cr)]]&gt;25000,TRUE,FALSE)</f>
        <v>0</v>
      </c>
    </row>
    <row r="522" spans="2:27" ht="14" customHeight="1">
      <c r="B522" s="37" t="s">
        <v>2914</v>
      </c>
      <c r="C522" s="38" t="str">
        <f>_xlfn.XLOOKUP(B522,stock_analysis[Stock],stock_analysis[Company_Name])</f>
        <v>Remsons Industries Limited</v>
      </c>
      <c r="D522" s="37" t="str">
        <f>_xlfn.XLOOKUP(B522,stock_analysis[Stock],stock_analysis[Sector])</f>
        <v>Consumer Cyclical</v>
      </c>
      <c r="E522" s="37" t="str">
        <f>_xlfn.XLOOKUP($B522,stock_analysis[Stock],stock_analysis[Industry])</f>
        <v>Auto Parts</v>
      </c>
      <c r="F522" s="2">
        <f>_xlfn.XLOOKUP($B522,stock_analysis[Stock],stock_analysis[Market_Cap_Cr])</f>
        <v>375.2988416</v>
      </c>
      <c r="G522" s="3">
        <f>Imputs!$C$2</f>
        <v>6.6699999999999995E-2</v>
      </c>
      <c r="H522" s="3">
        <f>Imputs!$C$3</f>
        <v>5.2299999999999999E-2</v>
      </c>
      <c r="I522" s="2">
        <f>_xlfn.XLOOKUP($B522,stock_analysis[Stock],stock_analysis[Beta_Daily])</f>
        <v>1.8313538828473577</v>
      </c>
      <c r="J522" s="2">
        <f>_xlfn.XLOOKUP($B522,stock_analysis[Stock],stock_analysis[Beta_Weekly])</f>
        <v>1.487511413513491</v>
      </c>
      <c r="K522" s="2">
        <f>_xlfn.XLOOKUP($B522,stock_analysis[Stock],stock_analysis[Beta_Monthly])</f>
        <v>1.0936225016235177</v>
      </c>
      <c r="L522" s="3">
        <f>G522+H522*I522</f>
        <v>0.16247980807291679</v>
      </c>
      <c r="M522" s="3">
        <f>J522*H522+G522</f>
        <v>0.14449684692675557</v>
      </c>
      <c r="N522" s="3">
        <f>K522*H522+G522</f>
        <v>0.12389645683490996</v>
      </c>
      <c r="O522" s="2">
        <f>_xlfn.XLOOKUP($B522,stock_analysis[Stock],stock_analysis[Interest_Coverage_Ratio])</f>
        <v>4.5076487960373139</v>
      </c>
      <c r="P522" s="3" cm="1">
        <f t="array" ref="P52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522" s="3" t="str" cm="1">
        <f t="array" ref="Q52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522" s="3">
        <f>Table2[[#This Row],[Default Spread]]+Table2[[#This Row],[Risk Free Rate]]</f>
        <v>7.5600000000000001E-2</v>
      </c>
      <c r="S522" s="2">
        <f>_xlfn.XLOOKUP($B522,stock_analysis[Stock],stock_analysis[Market_Cap_Cr])</f>
        <v>375.2988416</v>
      </c>
      <c r="T522" s="2">
        <f>_xlfn.XLOOKUP($B522,stock_analysis[Stock],stock_analysis[Total_Debt_Cr])</f>
        <v>103.9174976</v>
      </c>
      <c r="U522" s="3">
        <f>Table2[[#This Row],[Market Value of Equity]]/(Table2[[#This Row],[Market Value of Equity]]+Table2[[#This Row],[Market Value of Debt]])</f>
        <v>0.78315118016743956</v>
      </c>
      <c r="V522" s="3">
        <f>Table2[[#This Row],[Market Value of Debt]]/(Table2[[#This Row],[Market Value of Equity]]+Table2[[#This Row],[Market Value of Debt]])</f>
        <v>0.21684881983256052</v>
      </c>
      <c r="W522" s="32">
        <f>(Table2[[#This Row],[Cost of Equity (Daily Beta)]]*Table2[[#This Row],[Weight of Equity]])+(Table2[[#This Row],[Cost of Debt]]*Table2[[#This Row],[Weight of Debt]])</f>
        <v>0.14364002422502542</v>
      </c>
      <c r="X522" s="33">
        <f>(Table2[[#This Row],[Cost of Equity (Weekly Beta)]]*Table2[[#This Row],[Weight of Equity]])+(Table2[[#This Row],[Cost of Debt]]*Table2[[#This Row],[Weight of Debt]])</f>
        <v>0.12955664698050406</v>
      </c>
      <c r="Y522" s="34">
        <f>(Table2[[#This Row],[Cost of Equity (Monthly Beta)]]*Table2[[#This Row],[Weight of Equity]])+(Table2[[#This Row],[Cost of Debt]]*Table2[[#This Row],[Weight of Debt]])</f>
        <v>0.11342342716816554</v>
      </c>
      <c r="Z522" t="b">
        <f>IF(Table2[[#This Row],[Sector]]="Financial Services",TRUE,FALSE)</f>
        <v>0</v>
      </c>
      <c r="AA522" t="b">
        <f>IF(Table2[[#This Row],[Market Capitalisation In(Cr)]]&gt;25000,TRUE,FALSE)</f>
        <v>0</v>
      </c>
    </row>
    <row r="523" spans="2:27" ht="14" customHeight="1">
      <c r="B523" s="37" t="s">
        <v>1591</v>
      </c>
      <c r="C523" s="38" t="str">
        <f>_xlfn.XLOOKUP(B523,stock_analysis[Stock],stock_analysis[Company_Name])</f>
        <v>Igarashi Motors India Limited</v>
      </c>
      <c r="D523" s="37" t="str">
        <f>_xlfn.XLOOKUP(B523,stock_analysis[Stock],stock_analysis[Sector])</f>
        <v>Consumer Cyclical</v>
      </c>
      <c r="E523" s="37" t="str">
        <f>_xlfn.XLOOKUP($B523,stock_analysis[Stock],stock_analysis[Industry])</f>
        <v>Auto Parts</v>
      </c>
      <c r="F523" s="2">
        <f>_xlfn.XLOOKUP($B523,stock_analysis[Stock],stock_analysis[Market_Cap_Cr])</f>
        <v>1039.463424</v>
      </c>
      <c r="G523" s="3">
        <f>Imputs!$C$2</f>
        <v>6.6699999999999995E-2</v>
      </c>
      <c r="H523" s="3">
        <f>Imputs!$C$3</f>
        <v>5.2299999999999999E-2</v>
      </c>
      <c r="I523" s="2">
        <f>_xlfn.XLOOKUP($B523,stock_analysis[Stock],stock_analysis[Beta_Daily])</f>
        <v>1.6834399818235468</v>
      </c>
      <c r="J523" s="2">
        <f>_xlfn.XLOOKUP($B523,stock_analysis[Stock],stock_analysis[Beta_Weekly])</f>
        <v>1.6215373029656699</v>
      </c>
      <c r="K523" s="2">
        <f>_xlfn.XLOOKUP($B523,stock_analysis[Stock],stock_analysis[Beta_Monthly])</f>
        <v>0.97690372304097317</v>
      </c>
      <c r="L523" s="3">
        <f>G523+H523*I523</f>
        <v>0.15474391104937149</v>
      </c>
      <c r="M523" s="3">
        <f>J523*H523+G523</f>
        <v>0.15150640094510454</v>
      </c>
      <c r="N523" s="3">
        <f>K523*H523+G523</f>
        <v>0.11779206471504289</v>
      </c>
      <c r="O523" s="2">
        <f>_xlfn.XLOOKUP($B523,stock_analysis[Stock],stock_analysis[Interest_Coverage_Ratio])</f>
        <v>4.1200472241419028</v>
      </c>
      <c r="P523" s="3" cm="1">
        <f t="array" ref="P52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523" s="3" t="str" cm="1">
        <f t="array" ref="Q52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523" s="3">
        <f>Table2[[#This Row],[Default Spread]]+Table2[[#This Row],[Risk Free Rate]]</f>
        <v>7.7799999999999994E-2</v>
      </c>
      <c r="S523" s="2">
        <f>_xlfn.XLOOKUP($B523,stock_analysis[Stock],stock_analysis[Market_Cap_Cr])</f>
        <v>1039.463424</v>
      </c>
      <c r="T523" s="2">
        <f>_xlfn.XLOOKUP($B523,stock_analysis[Stock],stock_analysis[Total_Debt_Cr])</f>
        <v>143.25990400000001</v>
      </c>
      <c r="U523" s="3">
        <f>Table2[[#This Row],[Market Value of Equity]]/(Table2[[#This Row],[Market Value of Equity]]+Table2[[#This Row],[Market Value of Debt]])</f>
        <v>0.87887285165647799</v>
      </c>
      <c r="V523" s="3">
        <f>Table2[[#This Row],[Market Value of Debt]]/(Table2[[#This Row],[Market Value of Equity]]+Table2[[#This Row],[Market Value of Debt]])</f>
        <v>0.12112714834352198</v>
      </c>
      <c r="W523" s="32">
        <f>(Table2[[#This Row],[Cost of Equity (Daily Beta)]]*Table2[[#This Row],[Weight of Equity]])+(Table2[[#This Row],[Cost of Debt]]*Table2[[#This Row],[Weight of Debt]])</f>
        <v>0.1454239145215635</v>
      </c>
      <c r="X523" s="33">
        <f>(Table2[[#This Row],[Cost of Equity (Weekly Beta)]]*Table2[[#This Row],[Weight of Equity]])+(Table2[[#This Row],[Cost of Debt]]*Table2[[#This Row],[Weight of Debt]])</f>
        <v>0.14257855478395975</v>
      </c>
      <c r="Y523" s="34">
        <f>(Table2[[#This Row],[Cost of Equity (Monthly Beta)]]*Table2[[#This Row],[Weight of Equity]])+(Table2[[#This Row],[Cost of Debt]]*Table2[[#This Row],[Weight of Debt]])</f>
        <v>0.11294793995974016</v>
      </c>
      <c r="Z523" t="b">
        <f>IF(Table2[[#This Row],[Sector]]="Financial Services",TRUE,FALSE)</f>
        <v>0</v>
      </c>
      <c r="AA523" t="b">
        <f>IF(Table2[[#This Row],[Market Capitalisation In(Cr)]]&gt;25000,TRUE,FALSE)</f>
        <v>0</v>
      </c>
    </row>
    <row r="524" spans="2:27" ht="14" customHeight="1">
      <c r="B524" s="37" t="s">
        <v>2420</v>
      </c>
      <c r="C524" s="38" t="str">
        <f>_xlfn.XLOOKUP(B524,stock_analysis[Stock],stock_analysis[Company_Name])</f>
        <v>Ndr Auto Components Limited</v>
      </c>
      <c r="D524" s="37" t="str">
        <f>_xlfn.XLOOKUP(B524,stock_analysis[Stock],stock_analysis[Sector])</f>
        <v>Consumer Cyclical</v>
      </c>
      <c r="E524" s="37" t="str">
        <f>_xlfn.XLOOKUP($B524,stock_analysis[Stock],stock_analysis[Industry])</f>
        <v>Auto Parts</v>
      </c>
      <c r="F524" s="2">
        <f>_xlfn.XLOOKUP($B524,stock_analysis[Stock],stock_analysis[Market_Cap_Cr])</f>
        <v>1666.8849152</v>
      </c>
      <c r="G524" s="3">
        <f>Imputs!$C$2</f>
        <v>6.6699999999999995E-2</v>
      </c>
      <c r="H524" s="3">
        <f>Imputs!$C$3</f>
        <v>5.2299999999999999E-2</v>
      </c>
      <c r="I524" s="2">
        <f>_xlfn.XLOOKUP($B524,stock_analysis[Stock],stock_analysis[Beta_Daily])</f>
        <v>1.6259105275313399</v>
      </c>
      <c r="J524" s="2">
        <f>_xlfn.XLOOKUP($B524,stock_analysis[Stock],stock_analysis[Beta_Weekly])</f>
        <v>2.099246288959423</v>
      </c>
      <c r="K524" s="2">
        <f>_xlfn.XLOOKUP($B524,stock_analysis[Stock],stock_analysis[Beta_Monthly])</f>
        <v>1.7126243639844612</v>
      </c>
      <c r="L524" s="3">
        <f>G524+H524*I524</f>
        <v>0.15173512058988908</v>
      </c>
      <c r="M524" s="3">
        <f>J524*H524+G524</f>
        <v>0.1764905809125778</v>
      </c>
      <c r="N524" s="3">
        <f>K524*H524+G524</f>
        <v>0.1562702542363873</v>
      </c>
      <c r="O524" s="2">
        <f>_xlfn.XLOOKUP($B524,stock_analysis[Stock],stock_analysis[Interest_Coverage_Ratio])</f>
        <v>22.27547855509258</v>
      </c>
      <c r="P524" s="3" cm="1">
        <f t="array" ref="P52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24" s="3" t="str" cm="1">
        <f t="array" ref="Q52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24" s="3">
        <f>Table2[[#This Row],[Default Spread]]+Table2[[#This Row],[Risk Free Rate]]</f>
        <v>7.0699999999999999E-2</v>
      </c>
      <c r="S524" s="2">
        <f>_xlfn.XLOOKUP($B524,stock_analysis[Stock],stock_analysis[Market_Cap_Cr])</f>
        <v>1666.8849152</v>
      </c>
      <c r="T524" s="2">
        <f>_xlfn.XLOOKUP($B524,stock_analysis[Stock],stock_analysis[Total_Debt_Cr])</f>
        <v>52.215200000000003</v>
      </c>
      <c r="U524" s="3">
        <f>Table2[[#This Row],[Market Value of Equity]]/(Table2[[#This Row],[Market Value of Equity]]+Table2[[#This Row],[Market Value of Debt]])</f>
        <v>0.9696264344709643</v>
      </c>
      <c r="V524" s="3">
        <f>Table2[[#This Row],[Market Value of Debt]]/(Table2[[#This Row],[Market Value of Equity]]+Table2[[#This Row],[Market Value of Debt]])</f>
        <v>3.0373565529035688E-2</v>
      </c>
      <c r="W524" s="32">
        <f>(Table2[[#This Row],[Cost of Equity (Daily Beta)]]*Table2[[#This Row],[Weight of Equity]])+(Table2[[#This Row],[Cost of Debt]]*Table2[[#This Row],[Weight of Debt]])</f>
        <v>0.14927379504449875</v>
      </c>
      <c r="X524" s="33">
        <f>(Table2[[#This Row],[Cost of Equity (Weekly Beta)]]*Table2[[#This Row],[Weight of Equity]])+(Table2[[#This Row],[Cost of Debt]]*Table2[[#This Row],[Weight of Debt]])</f>
        <v>0.17327734377087486</v>
      </c>
      <c r="Y524" s="34">
        <f>(Table2[[#This Row],[Cost of Equity (Monthly Beta)]]*Table2[[#This Row],[Weight of Equity]])+(Table2[[#This Row],[Cost of Debt]]*Table2[[#This Row],[Weight of Debt]])</f>
        <v>0.15367118051200213</v>
      </c>
      <c r="Z524" t="b">
        <f>IF(Table2[[#This Row],[Sector]]="Financial Services",TRUE,FALSE)</f>
        <v>0</v>
      </c>
      <c r="AA524" t="b">
        <f>IF(Table2[[#This Row],[Market Capitalisation In(Cr)]]&gt;25000,TRUE,FALSE)</f>
        <v>0</v>
      </c>
    </row>
    <row r="525" spans="2:27" ht="14" customHeight="1">
      <c r="B525" s="37" t="s">
        <v>2932</v>
      </c>
      <c r="C525" s="38" t="str">
        <f>_xlfn.XLOOKUP(B525,stock_analysis[Stock],stock_analysis[Company_Name])</f>
        <v>Rico Auto Industries Limited</v>
      </c>
      <c r="D525" s="37" t="str">
        <f>_xlfn.XLOOKUP(B525,stock_analysis[Stock],stock_analysis[Sector])</f>
        <v>Consumer Cyclical</v>
      </c>
      <c r="E525" s="37" t="str">
        <f>_xlfn.XLOOKUP($B525,stock_analysis[Stock],stock_analysis[Industry])</f>
        <v>Auto Parts</v>
      </c>
      <c r="F525" s="2">
        <f>_xlfn.XLOOKUP($B525,stock_analysis[Stock],stock_analysis[Market_Cap_Cr])</f>
        <v>1552.4240384</v>
      </c>
      <c r="G525" s="3">
        <f>Imputs!$C$2</f>
        <v>6.6699999999999995E-2</v>
      </c>
      <c r="H525" s="3">
        <f>Imputs!$C$3</f>
        <v>5.2299999999999999E-2</v>
      </c>
      <c r="I525" s="2">
        <f>_xlfn.XLOOKUP($B525,stock_analysis[Stock],stock_analysis[Beta_Daily])</f>
        <v>1.8837893505541308</v>
      </c>
      <c r="J525" s="2">
        <f>_xlfn.XLOOKUP($B525,stock_analysis[Stock],stock_analysis[Beta_Weekly])</f>
        <v>2.2782513407776697</v>
      </c>
      <c r="K525" s="2">
        <f>_xlfn.XLOOKUP($B525,stock_analysis[Stock],stock_analysis[Beta_Monthly])</f>
        <v>0.77820578779934746</v>
      </c>
      <c r="L525" s="3">
        <f>G525+H525*I525</f>
        <v>0.16522218303398103</v>
      </c>
      <c r="M525" s="3">
        <f>J525*H525+G525</f>
        <v>0.18585254512267213</v>
      </c>
      <c r="N525" s="3">
        <f>K525*H525+G525</f>
        <v>0.10740016270190586</v>
      </c>
      <c r="O525" s="2">
        <f>_xlfn.XLOOKUP($B525,stock_analysis[Stock],stock_analysis[Interest_Coverage_Ratio])</f>
        <v>1.7746453255729355</v>
      </c>
      <c r="P525" s="3" cm="1">
        <f t="array" ref="P52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525" s="3" t="str" cm="1">
        <f t="array" ref="Q52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525" s="3">
        <f>Table2[[#This Row],[Default Spread]]+Table2[[#This Row],[Risk Free Rate]]</f>
        <v>0.1176</v>
      </c>
      <c r="S525" s="2">
        <f>_xlfn.XLOOKUP($B525,stock_analysis[Stock],stock_analysis[Market_Cap_Cr])</f>
        <v>1552.4240384</v>
      </c>
      <c r="T525" s="2">
        <f>_xlfn.XLOOKUP($B525,stock_analysis[Stock],stock_analysis[Total_Debt_Cr])</f>
        <v>691.93999359999998</v>
      </c>
      <c r="U525" s="3">
        <f>Table2[[#This Row],[Market Value of Equity]]/(Table2[[#This Row],[Market Value of Equity]]+Table2[[#This Row],[Market Value of Debt]])</f>
        <v>0.69169885823584609</v>
      </c>
      <c r="V525" s="3">
        <f>Table2[[#This Row],[Market Value of Debt]]/(Table2[[#This Row],[Market Value of Equity]]+Table2[[#This Row],[Market Value of Debt]])</f>
        <v>0.30830114176415385</v>
      </c>
      <c r="W525" s="32">
        <f>(Table2[[#This Row],[Cost of Equity (Daily Beta)]]*Table2[[#This Row],[Weight of Equity]])+(Table2[[#This Row],[Cost of Debt]]*Table2[[#This Row],[Weight of Debt]])</f>
        <v>0.15054020963130316</v>
      </c>
      <c r="X525" s="33">
        <f>(Table2[[#This Row],[Cost of Equity (Weekly Beta)]]*Table2[[#This Row],[Weight of Equity]])+(Table2[[#This Row],[Cost of Debt]]*Table2[[#This Row],[Weight of Debt]])</f>
        <v>0.16481020753304287</v>
      </c>
      <c r="Y525" s="34">
        <f>(Table2[[#This Row],[Cost of Equity (Monthly Beta)]]*Table2[[#This Row],[Weight of Equity]])+(Table2[[#This Row],[Cost of Debt]]*Table2[[#This Row],[Weight of Debt]])</f>
        <v>0.11054478418671687</v>
      </c>
      <c r="Z525" t="b">
        <f>IF(Table2[[#This Row],[Sector]]="Financial Services",TRUE,FALSE)</f>
        <v>0</v>
      </c>
      <c r="AA525" t="b">
        <f>IF(Table2[[#This Row],[Market Capitalisation In(Cr)]]&gt;25000,TRUE,FALSE)</f>
        <v>0</v>
      </c>
    </row>
    <row r="526" spans="2:27" ht="14" customHeight="1">
      <c r="B526" s="37" t="s">
        <v>1779</v>
      </c>
      <c r="C526" s="38" t="str">
        <f>_xlfn.XLOOKUP(B526,stock_analysis[Stock],stock_analysis[Company_Name])</f>
        <v>JBM Auto Limited</v>
      </c>
      <c r="D526" s="37" t="str">
        <f>_xlfn.XLOOKUP(B526,stock_analysis[Stock],stock_analysis[Sector])</f>
        <v>Consumer Cyclical</v>
      </c>
      <c r="E526" s="37" t="str">
        <f>_xlfn.XLOOKUP($B526,stock_analysis[Stock],stock_analysis[Industry])</f>
        <v>Auto Parts</v>
      </c>
      <c r="F526" s="2">
        <f>_xlfn.XLOOKUP($B526,stock_analysis[Stock],stock_analysis[Market_Cap_Cr])</f>
        <v>12022.2449664</v>
      </c>
      <c r="G526" s="3">
        <f>Imputs!$C$2</f>
        <v>6.6699999999999995E-2</v>
      </c>
      <c r="H526" s="3">
        <f>Imputs!$C$3</f>
        <v>5.2299999999999999E-2</v>
      </c>
      <c r="I526" s="2">
        <f>_xlfn.XLOOKUP($B526,stock_analysis[Stock],stock_analysis[Beta_Daily])</f>
        <v>1.8941258252273101</v>
      </c>
      <c r="J526" s="2">
        <f>_xlfn.XLOOKUP($B526,stock_analysis[Stock],stock_analysis[Beta_Weekly])</f>
        <v>1.8941761137388229</v>
      </c>
      <c r="K526" s="2">
        <f>_xlfn.XLOOKUP($B526,stock_analysis[Stock],stock_analysis[Beta_Monthly])</f>
        <v>0.79520918512337246</v>
      </c>
      <c r="L526" s="3">
        <f>G526+H526*I526</f>
        <v>0.16576278065938832</v>
      </c>
      <c r="M526" s="3">
        <f>J526*H526+G526</f>
        <v>0.16576541074854043</v>
      </c>
      <c r="N526" s="3">
        <f>K526*H526+G526</f>
        <v>0.10828944038195237</v>
      </c>
      <c r="O526" s="2">
        <f>_xlfn.XLOOKUP($B526,stock_analysis[Stock],stock_analysis[Interest_Coverage_Ratio])</f>
        <v>2.1439024574073948</v>
      </c>
      <c r="P526" s="3" cm="1">
        <f t="array" ref="P52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526" s="3" t="str" cm="1">
        <f t="array" ref="Q52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526" s="3">
        <f>Table2[[#This Row],[Default Spread]]+Table2[[#This Row],[Risk Free Rate]]</f>
        <v>9.8799999999999999E-2</v>
      </c>
      <c r="S526" s="2">
        <f>_xlfn.XLOOKUP($B526,stock_analysis[Stock],stock_analysis[Market_Cap_Cr])</f>
        <v>12022.2449664</v>
      </c>
      <c r="T526" s="2">
        <f>_xlfn.XLOOKUP($B526,stock_analysis[Stock],stock_analysis[Total_Debt_Cr])</f>
        <v>3181.2300799999998</v>
      </c>
      <c r="U526" s="3">
        <f>Table2[[#This Row],[Market Value of Equity]]/(Table2[[#This Row],[Market Value of Equity]]+Table2[[#This Row],[Market Value of Debt]])</f>
        <v>0.79075638495205236</v>
      </c>
      <c r="V526" s="3">
        <f>Table2[[#This Row],[Market Value of Debt]]/(Table2[[#This Row],[Market Value of Equity]]+Table2[[#This Row],[Market Value of Debt]])</f>
        <v>0.20924361504794767</v>
      </c>
      <c r="W526" s="32">
        <f>(Table2[[#This Row],[Cost of Equity (Daily Beta)]]*Table2[[#This Row],[Weight of Equity]])+(Table2[[#This Row],[Cost of Debt]]*Table2[[#This Row],[Weight of Debt]])</f>
        <v>0.15175124636055512</v>
      </c>
      <c r="X526" s="33">
        <f>(Table2[[#This Row],[Cost of Equity (Weekly Beta)]]*Table2[[#This Row],[Weight of Equity]])+(Table2[[#This Row],[Cost of Debt]]*Table2[[#This Row],[Weight of Debt]])</f>
        <v>0.15175332612034514</v>
      </c>
      <c r="Y526" s="34">
        <f>(Table2[[#This Row],[Cost of Equity (Monthly Beta)]]*Table2[[#This Row],[Weight of Equity]])+(Table2[[#This Row],[Cost of Debt]]*Table2[[#This Row],[Weight of Debt]])</f>
        <v>0.10630383557165068</v>
      </c>
      <c r="Z526" t="b">
        <f>IF(Table2[[#This Row],[Sector]]="Financial Services",TRUE,FALSE)</f>
        <v>0</v>
      </c>
      <c r="AA526" t="b">
        <f>IF(Table2[[#This Row],[Market Capitalisation In(Cr)]]&gt;25000,TRUE,FALSE)</f>
        <v>0</v>
      </c>
    </row>
    <row r="527" spans="2:27" ht="14" customHeight="1">
      <c r="B527" s="37" t="s">
        <v>2754</v>
      </c>
      <c r="C527" s="38" t="str">
        <f>_xlfn.XLOOKUP(B527,stock_analysis[Stock],stock_analysis[Company_Name])</f>
        <v>Precision Camshafts Limited</v>
      </c>
      <c r="D527" s="37" t="str">
        <f>_xlfn.XLOOKUP(B527,stock_analysis[Stock],stock_analysis[Sector])</f>
        <v>Consumer Cyclical</v>
      </c>
      <c r="E527" s="37" t="str">
        <f>_xlfn.XLOOKUP($B527,stock_analysis[Stock],stock_analysis[Industry])</f>
        <v>Auto Parts</v>
      </c>
      <c r="F527" s="2">
        <f>_xlfn.XLOOKUP($B527,stock_analysis[Stock],stock_analysis[Market_Cap_Cr])</f>
        <v>1255.6178431999999</v>
      </c>
      <c r="G527" s="3">
        <f>Imputs!$C$2</f>
        <v>6.6699999999999995E-2</v>
      </c>
      <c r="H527" s="3">
        <f>Imputs!$C$3</f>
        <v>5.2299999999999999E-2</v>
      </c>
      <c r="I527" s="2">
        <f>_xlfn.XLOOKUP($B527,stock_analysis[Stock],stock_analysis[Beta_Daily])</f>
        <v>1.7438383946450586</v>
      </c>
      <c r="J527" s="2">
        <f>_xlfn.XLOOKUP($B527,stock_analysis[Stock],stock_analysis[Beta_Weekly])</f>
        <v>2.231008207827109</v>
      </c>
      <c r="K527" s="2">
        <f>_xlfn.XLOOKUP($B527,stock_analysis[Stock],stock_analysis[Beta_Monthly])</f>
        <v>1.0489701602542201</v>
      </c>
      <c r="L527" s="3">
        <f>G527+H527*I527</f>
        <v>0.15790274803993656</v>
      </c>
      <c r="M527" s="3">
        <f>J527*H527+G527</f>
        <v>0.18338172926935781</v>
      </c>
      <c r="N527" s="3">
        <f>K527*H527+G527</f>
        <v>0.1215611393812957</v>
      </c>
      <c r="O527" s="2">
        <f>_xlfn.XLOOKUP($B527,stock_analysis[Stock],stock_analysis[Interest_Coverage_Ratio])</f>
        <v>13.905753229011426</v>
      </c>
      <c r="P527" s="3" cm="1">
        <f t="array" ref="P52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27" s="3" t="str" cm="1">
        <f t="array" ref="Q52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27" s="3">
        <f>Table2[[#This Row],[Default Spread]]+Table2[[#This Row],[Risk Free Rate]]</f>
        <v>7.0699999999999999E-2</v>
      </c>
      <c r="S527" s="2">
        <f>_xlfn.XLOOKUP($B527,stock_analysis[Stock],stock_analysis[Market_Cap_Cr])</f>
        <v>1255.6178431999999</v>
      </c>
      <c r="T527" s="2">
        <f>_xlfn.XLOOKUP($B527,stock_analysis[Stock],stock_analysis[Total_Debt_Cr])</f>
        <v>65.384198400000002</v>
      </c>
      <c r="U527" s="3">
        <f>Table2[[#This Row],[Market Value of Equity]]/(Table2[[#This Row],[Market Value of Equity]]+Table2[[#This Row],[Market Value of Debt]])</f>
        <v>0.95050408981896306</v>
      </c>
      <c r="V527" s="3">
        <f>Table2[[#This Row],[Market Value of Debt]]/(Table2[[#This Row],[Market Value of Equity]]+Table2[[#This Row],[Market Value of Debt]])</f>
        <v>4.9495910181036926E-2</v>
      </c>
      <c r="W527" s="32">
        <f>(Table2[[#This Row],[Cost of Equity (Daily Beta)]]*Table2[[#This Row],[Weight of Equity]])+(Table2[[#This Row],[Cost of Debt]]*Table2[[#This Row],[Weight of Debt]])</f>
        <v>0.15358656865541229</v>
      </c>
      <c r="X527" s="33">
        <f>(Table2[[#This Row],[Cost of Equity (Weekly Beta)]]*Table2[[#This Row],[Weight of Equity]])+(Table2[[#This Row],[Cost of Debt]]*Table2[[#This Row],[Weight of Debt]])</f>
        <v>0.17780444451839778</v>
      </c>
      <c r="Y527" s="34">
        <f>(Table2[[#This Row],[Cost of Equity (Monthly Beta)]]*Table2[[#This Row],[Weight of Equity]])+(Table2[[#This Row],[Cost of Debt]]*Table2[[#This Row],[Weight of Debt]])</f>
        <v>0.11904372099477388</v>
      </c>
      <c r="Z527" t="b">
        <f>IF(Table2[[#This Row],[Sector]]="Financial Services",TRUE,FALSE)</f>
        <v>0</v>
      </c>
      <c r="AA527" t="b">
        <f>IF(Table2[[#This Row],[Market Capitalisation In(Cr)]]&gt;25000,TRUE,FALSE)</f>
        <v>0</v>
      </c>
    </row>
    <row r="528" spans="2:27" ht="14" customHeight="1">
      <c r="B528" s="37" t="s">
        <v>1062</v>
      </c>
      <c r="C528" s="38" t="str">
        <f>_xlfn.XLOOKUP(B528,stock_analysis[Stock],stock_analysis[Company_Name])</f>
        <v>Elgi Rubber Company Limited</v>
      </c>
      <c r="D528" s="37" t="str">
        <f>_xlfn.XLOOKUP(B528,stock_analysis[Stock],stock_analysis[Sector])</f>
        <v>Consumer Cyclical</v>
      </c>
      <c r="E528" s="37" t="str">
        <f>_xlfn.XLOOKUP($B528,stock_analysis[Stock],stock_analysis[Industry])</f>
        <v>Auto Parts</v>
      </c>
      <c r="F528" s="2">
        <f>_xlfn.XLOOKUP($B528,stock_analysis[Stock],stock_analysis[Market_Cap_Cr])</f>
        <v>229.72951040000001</v>
      </c>
      <c r="G528" s="3">
        <f>Imputs!$C$2</f>
        <v>6.6699999999999995E-2</v>
      </c>
      <c r="H528" s="3">
        <f>Imputs!$C$3</f>
        <v>5.2299999999999999E-2</v>
      </c>
      <c r="I528" s="2">
        <f>_xlfn.XLOOKUP($B528,stock_analysis[Stock],stock_analysis[Beta_Daily])</f>
        <v>0.86712486810062517</v>
      </c>
      <c r="J528" s="2">
        <f>_xlfn.XLOOKUP($B528,stock_analysis[Stock],stock_analysis[Beta_Weekly])</f>
        <v>1.501746985049291</v>
      </c>
      <c r="K528" s="2">
        <f>_xlfn.XLOOKUP($B528,stock_analysis[Stock],stock_analysis[Beta_Monthly])</f>
        <v>1.1902231073025813</v>
      </c>
      <c r="L528" s="3">
        <f>G528+H528*I528</f>
        <v>0.11205063060166269</v>
      </c>
      <c r="M528" s="3">
        <f>J528*H528+G528</f>
        <v>0.14524136731807791</v>
      </c>
      <c r="N528" s="3">
        <f>K528*H528+G528</f>
        <v>0.12894866851192499</v>
      </c>
      <c r="O528" s="2">
        <f>_xlfn.XLOOKUP($B528,stock_analysis[Stock],stock_analysis[Interest_Coverage_Ratio])</f>
        <v>0.82432485124501875</v>
      </c>
      <c r="P528" s="3" cm="1">
        <f t="array" ref="P52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528" s="3" t="str" cm="1">
        <f t="array" ref="Q52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528" s="3">
        <f>Table2[[#This Row],[Default Spread]]+Table2[[#This Row],[Risk Free Rate]]</f>
        <v>0.19279999999999997</v>
      </c>
      <c r="S528" s="2">
        <f>_xlfn.XLOOKUP($B528,stock_analysis[Stock],stock_analysis[Market_Cap_Cr])</f>
        <v>229.72951040000001</v>
      </c>
      <c r="T528" s="2">
        <f>_xlfn.XLOOKUP($B528,stock_analysis[Stock],stock_analysis[Total_Debt_Cr])</f>
        <v>305.37899520000002</v>
      </c>
      <c r="U528" s="3">
        <f>Table2[[#This Row],[Market Value of Equity]]/(Table2[[#This Row],[Market Value of Equity]]+Table2[[#This Row],[Market Value of Debt]])</f>
        <v>0.42931388306454155</v>
      </c>
      <c r="V528" s="3">
        <f>Table2[[#This Row],[Market Value of Debt]]/(Table2[[#This Row],[Market Value of Equity]]+Table2[[#This Row],[Market Value of Debt]])</f>
        <v>0.57068611693545834</v>
      </c>
      <c r="W528" s="32">
        <f>(Table2[[#This Row],[Cost of Equity (Daily Beta)]]*Table2[[#This Row],[Weight of Equity]])+(Table2[[#This Row],[Cost of Debt]]*Table2[[#This Row],[Weight of Debt]])</f>
        <v>0.1581331746685867</v>
      </c>
      <c r="X528" s="33">
        <f>(Table2[[#This Row],[Cost of Equity (Weekly Beta)]]*Table2[[#This Row],[Weight of Equity]])+(Table2[[#This Row],[Cost of Debt]]*Table2[[#This Row],[Weight of Debt]])</f>
        <v>0.17238241873008378</v>
      </c>
      <c r="Y528" s="34">
        <f>(Table2[[#This Row],[Cost of Equity (Monthly Beta)]]*Table2[[#This Row],[Weight of Equity]])+(Table2[[#This Row],[Cost of Debt]]*Table2[[#This Row],[Weight of Debt]])</f>
        <v>0.16538773694001324</v>
      </c>
      <c r="Z528" t="b">
        <f>IF(Table2[[#This Row],[Sector]]="Financial Services",TRUE,FALSE)</f>
        <v>0</v>
      </c>
      <c r="AA528" t="b">
        <f>IF(Table2[[#This Row],[Market Capitalisation In(Cr)]]&gt;25000,TRUE,FALSE)</f>
        <v>0</v>
      </c>
    </row>
    <row r="529" spans="2:27" ht="14" customHeight="1">
      <c r="B529" s="37" t="s">
        <v>3672</v>
      </c>
      <c r="C529" s="38" t="str">
        <f>_xlfn.XLOOKUP(B529,stock_analysis[Stock],stock_analysis[Company_Name])</f>
        <v>UCAL LIMITED</v>
      </c>
      <c r="D529" s="37" t="str">
        <f>_xlfn.XLOOKUP(B529,stock_analysis[Stock],stock_analysis[Sector])</f>
        <v>Consumer Cyclical</v>
      </c>
      <c r="E529" s="37" t="str">
        <f>_xlfn.XLOOKUP($B529,stock_analysis[Stock],stock_analysis[Industry])</f>
        <v>Auto Parts</v>
      </c>
      <c r="F529" s="2">
        <f>_xlfn.XLOOKUP($B529,stock_analysis[Stock],stock_analysis[Market_Cap_Cr])</f>
        <v>223.65183999999999</v>
      </c>
      <c r="G529" s="3">
        <f>Imputs!$C$2</f>
        <v>6.6699999999999995E-2</v>
      </c>
      <c r="H529" s="3">
        <f>Imputs!$C$3</f>
        <v>5.2299999999999999E-2</v>
      </c>
      <c r="I529" s="2">
        <f>_xlfn.XLOOKUP($B529,stock_analysis[Stock],stock_analysis[Beta_Daily])</f>
        <v>0.92338382540239039</v>
      </c>
      <c r="J529" s="2">
        <f>_xlfn.XLOOKUP($B529,stock_analysis[Stock],stock_analysis[Beta_Weekly])</f>
        <v>1.3499579125547028</v>
      </c>
      <c r="K529" s="2">
        <f>_xlfn.XLOOKUP($B529,stock_analysis[Stock],stock_analysis[Beta_Monthly])</f>
        <v>1.0495524116172057</v>
      </c>
      <c r="L529" s="3">
        <f>G529+H529*I529</f>
        <v>0.11499297406854501</v>
      </c>
      <c r="M529" s="3">
        <f>J529*H529+G529</f>
        <v>0.13730279882661095</v>
      </c>
      <c r="N529" s="3">
        <f>K529*H529+G529</f>
        <v>0.12159159112757986</v>
      </c>
      <c r="O529" s="2">
        <f>_xlfn.XLOOKUP($B529,stock_analysis[Stock],stock_analysis[Interest_Coverage_Ratio])</f>
        <v>0.67689373776982964</v>
      </c>
      <c r="P529" s="3" cm="1">
        <f t="array" ref="P52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529" s="3" t="str" cm="1">
        <f t="array" ref="Q52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529" s="3">
        <f>Table2[[#This Row],[Default Spread]]+Table2[[#This Row],[Risk Free Rate]]</f>
        <v>0.22670000000000001</v>
      </c>
      <c r="S529" s="2">
        <f>_xlfn.XLOOKUP($B529,stock_analysis[Stock],stock_analysis[Market_Cap_Cr])</f>
        <v>223.65183999999999</v>
      </c>
      <c r="T529" s="2">
        <f>_xlfn.XLOOKUP($B529,stock_analysis[Stock],stock_analysis[Total_Debt_Cr])</f>
        <v>301.37489920000002</v>
      </c>
      <c r="U529" s="3">
        <f>Table2[[#This Row],[Market Value of Equity]]/(Table2[[#This Row],[Market Value of Equity]]+Table2[[#This Row],[Market Value of Debt]])</f>
        <v>0.42598180873756147</v>
      </c>
      <c r="V529" s="3">
        <f>Table2[[#This Row],[Market Value of Debt]]/(Table2[[#This Row],[Market Value of Equity]]+Table2[[#This Row],[Market Value of Debt]])</f>
        <v>0.57401819126243847</v>
      </c>
      <c r="W529" s="32">
        <f>(Table2[[#This Row],[Cost of Equity (Daily Beta)]]*Table2[[#This Row],[Weight of Equity]])+(Table2[[#This Row],[Cost of Debt]]*Table2[[#This Row],[Weight of Debt]])</f>
        <v>0.17911483904502512</v>
      </c>
      <c r="X529" s="33">
        <f>(Table2[[#This Row],[Cost of Equity (Weekly Beta)]]*Table2[[#This Row],[Weight of Equity]])+(Table2[[#This Row],[Cost of Debt]]*Table2[[#This Row],[Weight of Debt]])</f>
        <v>0.18861841854808409</v>
      </c>
      <c r="Y529" s="34">
        <f>(Table2[[#This Row],[Cost of Equity (Monthly Beta)]]*Table2[[#This Row],[Weight of Equity]])+(Table2[[#This Row],[Cost of Debt]]*Table2[[#This Row],[Weight of Debt]])</f>
        <v>0.18192572987499933</v>
      </c>
      <c r="Z529" t="b">
        <f>IF(Table2[[#This Row],[Sector]]="Financial Services",TRUE,FALSE)</f>
        <v>0</v>
      </c>
      <c r="AA529" t="b">
        <f>IF(Table2[[#This Row],[Market Capitalisation In(Cr)]]&gt;25000,TRUE,FALSE)</f>
        <v>0</v>
      </c>
    </row>
    <row r="530" spans="2:27" ht="14" customHeight="1">
      <c r="B530" s="37" t="s">
        <v>3192</v>
      </c>
      <c r="C530" s="38" t="str">
        <f>_xlfn.XLOOKUP(B530,stock_analysis[Stock],stock_analysis[Company_Name])</f>
        <v>Shivam Autotech Limited</v>
      </c>
      <c r="D530" s="37" t="str">
        <f>_xlfn.XLOOKUP(B530,stock_analysis[Stock],stock_analysis[Sector])</f>
        <v>Consumer Cyclical</v>
      </c>
      <c r="E530" s="37" t="str">
        <f>_xlfn.XLOOKUP($B530,stock_analysis[Stock],stock_analysis[Industry])</f>
        <v>Auto Parts</v>
      </c>
      <c r="F530" s="2">
        <f>_xlfn.XLOOKUP($B530,stock_analysis[Stock],stock_analysis[Market_Cap_Cr])</f>
        <v>245.6259584</v>
      </c>
      <c r="G530" s="3">
        <f>Imputs!$C$2</f>
        <v>6.6699999999999995E-2</v>
      </c>
      <c r="H530" s="3">
        <f>Imputs!$C$3</f>
        <v>5.2299999999999999E-2</v>
      </c>
      <c r="I530" s="2">
        <f>_xlfn.XLOOKUP($B530,stock_analysis[Stock],stock_analysis[Beta_Daily])</f>
        <v>1.308752181213656</v>
      </c>
      <c r="J530" s="2">
        <f>_xlfn.XLOOKUP($B530,stock_analysis[Stock],stock_analysis[Beta_Weekly])</f>
        <v>2.0965130336180815</v>
      </c>
      <c r="K530" s="2">
        <f>_xlfn.XLOOKUP($B530,stock_analysis[Stock],stock_analysis[Beta_Monthly])</f>
        <v>1.5089736942123431</v>
      </c>
      <c r="L530" s="3">
        <f>G530+H530*I530</f>
        <v>0.13514773907747418</v>
      </c>
      <c r="M530" s="3">
        <f>J530*H530+G530</f>
        <v>0.17634763165822565</v>
      </c>
      <c r="N530" s="3">
        <f>K530*H530+G530</f>
        <v>0.14561932420730556</v>
      </c>
      <c r="O530" s="2">
        <f>_xlfn.XLOOKUP($B530,stock_analysis[Stock],stock_analysis[Interest_Coverage_Ratio])</f>
        <v>0.18685415583583179</v>
      </c>
      <c r="P530" s="3" cm="1">
        <f t="array" ref="P53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530" s="3" t="str" cm="1">
        <f t="array" ref="Q53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530" s="3">
        <f>Table2[[#This Row],[Default Spread]]+Table2[[#This Row],[Risk Free Rate]]</f>
        <v>0.25669999999999998</v>
      </c>
      <c r="S530" s="2">
        <f>_xlfn.XLOOKUP($B530,stock_analysis[Stock],stock_analysis[Market_Cap_Cr])</f>
        <v>245.6259584</v>
      </c>
      <c r="T530" s="2">
        <f>_xlfn.XLOOKUP($B530,stock_analysis[Stock],stock_analysis[Total_Debt_Cr])</f>
        <v>337.99339520000001</v>
      </c>
      <c r="U530" s="3">
        <f>Table2[[#This Row],[Market Value of Equity]]/(Table2[[#This Row],[Market Value of Equity]]+Table2[[#This Row],[Market Value of Debt]])</f>
        <v>0.42086671198424075</v>
      </c>
      <c r="V530" s="3">
        <f>Table2[[#This Row],[Market Value of Debt]]/(Table2[[#This Row],[Market Value of Equity]]+Table2[[#This Row],[Market Value of Debt]])</f>
        <v>0.57913328801575914</v>
      </c>
      <c r="W530" s="32">
        <f>(Table2[[#This Row],[Cost of Equity (Daily Beta)]]*Table2[[#This Row],[Weight of Equity]])+(Table2[[#This Row],[Cost of Debt]]*Table2[[#This Row],[Weight of Debt]])</f>
        <v>0.20554269961128602</v>
      </c>
      <c r="X530" s="33">
        <f>(Table2[[#This Row],[Cost of Equity (Weekly Beta)]]*Table2[[#This Row],[Weight of Equity]])+(Table2[[#This Row],[Cost of Debt]]*Table2[[#This Row],[Weight of Debt]])</f>
        <v>0.22288236293585079</v>
      </c>
      <c r="Y530" s="34">
        <f>(Table2[[#This Row],[Cost of Equity (Monthly Beta)]]*Table2[[#This Row],[Weight of Equity]])+(Table2[[#This Row],[Cost of Debt]]*Table2[[#This Row],[Weight of Debt]])</f>
        <v>0.2099498412141412</v>
      </c>
      <c r="Z530" t="b">
        <f>IF(Table2[[#This Row],[Sector]]="Financial Services",TRUE,FALSE)</f>
        <v>0</v>
      </c>
      <c r="AA530" t="b">
        <f>IF(Table2[[#This Row],[Market Capitalisation In(Cr)]]&gt;25000,TRUE,FALSE)</f>
        <v>0</v>
      </c>
    </row>
    <row r="531" spans="2:27" ht="14" customHeight="1">
      <c r="B531" s="37" t="s">
        <v>3148</v>
      </c>
      <c r="C531" s="38" t="str">
        <f>_xlfn.XLOOKUP(B531,stock_analysis[Stock],stock_analysis[Company_Name])</f>
        <v>Setco Automotive Limited</v>
      </c>
      <c r="D531" s="37" t="str">
        <f>_xlfn.XLOOKUP(B531,stock_analysis[Stock],stock_analysis[Sector])</f>
        <v>Consumer Cyclical</v>
      </c>
      <c r="E531" s="37" t="str">
        <f>_xlfn.XLOOKUP($B531,stock_analysis[Stock],stock_analysis[Industry])</f>
        <v>Auto Parts</v>
      </c>
      <c r="F531" s="2">
        <f>_xlfn.XLOOKUP($B531,stock_analysis[Stock],stock_analysis[Market_Cap_Cr])</f>
        <v>238.4152832</v>
      </c>
      <c r="G531" s="3">
        <f>Imputs!$C$2</f>
        <v>6.6699999999999995E-2</v>
      </c>
      <c r="H531" s="3">
        <f>Imputs!$C$3</f>
        <v>5.2299999999999999E-2</v>
      </c>
      <c r="I531" s="2">
        <f>_xlfn.XLOOKUP($B531,stock_analysis[Stock],stock_analysis[Beta_Daily])</f>
        <v>0.51007519681621383</v>
      </c>
      <c r="J531" s="2">
        <f>_xlfn.XLOOKUP($B531,stock_analysis[Stock],stock_analysis[Beta_Weekly])</f>
        <v>1.2712155718945961</v>
      </c>
      <c r="K531" s="2">
        <f>_xlfn.XLOOKUP($B531,stock_analysis[Stock],stock_analysis[Beta_Monthly])</f>
        <v>0.95837721795543496</v>
      </c>
      <c r="L531" s="3">
        <f>G531+H531*I531</f>
        <v>9.3376932793487979E-2</v>
      </c>
      <c r="M531" s="3">
        <f>J531*H531+G531</f>
        <v>0.13318457441008735</v>
      </c>
      <c r="N531" s="3">
        <f>K531*H531+G531</f>
        <v>0.11682312849906924</v>
      </c>
      <c r="O531" s="2">
        <f>_xlfn.XLOOKUP($B531,stock_analysis[Stock],stock_analysis[Interest_Coverage_Ratio])</f>
        <v>0.39719658658891749</v>
      </c>
      <c r="P531" s="3" cm="1">
        <f t="array" ref="P53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531" s="3" t="str" cm="1">
        <f t="array" ref="Q53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531" s="3">
        <f>Table2[[#This Row],[Default Spread]]+Table2[[#This Row],[Risk Free Rate]]</f>
        <v>0.25669999999999998</v>
      </c>
      <c r="S531" s="2">
        <f>_xlfn.XLOOKUP($B531,stock_analysis[Stock],stock_analysis[Market_Cap_Cr])</f>
        <v>238.4152832</v>
      </c>
      <c r="T531" s="2">
        <f>_xlfn.XLOOKUP($B531,stock_analysis[Stock],stock_analysis[Total_Debt_Cr])</f>
        <v>1177.5299583999999</v>
      </c>
      <c r="U531" s="3">
        <f>Table2[[#This Row],[Market Value of Equity]]/(Table2[[#This Row],[Market Value of Equity]]+Table2[[#This Row],[Market Value of Debt]])</f>
        <v>0.16837888655255751</v>
      </c>
      <c r="V531" s="3">
        <f>Table2[[#This Row],[Market Value of Debt]]/(Table2[[#This Row],[Market Value of Equity]]+Table2[[#This Row],[Market Value of Debt]])</f>
        <v>0.83162111344744249</v>
      </c>
      <c r="W531" s="32">
        <f>(Table2[[#This Row],[Cost of Equity (Daily Beta)]]*Table2[[#This Row],[Weight of Equity]])+(Table2[[#This Row],[Cost of Debt]]*Table2[[#This Row],[Weight of Debt]])</f>
        <v>0.22919984379541899</v>
      </c>
      <c r="X531" s="33">
        <f>(Table2[[#This Row],[Cost of Equity (Weekly Beta)]]*Table2[[#This Row],[Weight of Equity]])+(Table2[[#This Row],[Cost of Debt]]*Table2[[#This Row],[Weight of Debt]])</f>
        <v>0.23590261016710523</v>
      </c>
      <c r="Y531" s="34">
        <f>(Table2[[#This Row],[Cost of Equity (Monthly Beta)]]*Table2[[#This Row],[Weight of Equity]])+(Table2[[#This Row],[Cost of Debt]]*Table2[[#This Row],[Weight of Debt]])</f>
        <v>0.23314768812221812</v>
      </c>
      <c r="Z531" t="b">
        <f>IF(Table2[[#This Row],[Sector]]="Financial Services",TRUE,FALSE)</f>
        <v>0</v>
      </c>
      <c r="AA531" t="b">
        <f>IF(Table2[[#This Row],[Market Capitalisation In(Cr)]]&gt;25000,TRUE,FALSE)</f>
        <v>0</v>
      </c>
    </row>
    <row r="532" spans="2:27" ht="14" customHeight="1">
      <c r="B532" s="37" t="s">
        <v>2646</v>
      </c>
      <c r="C532" s="38" t="str">
        <f>_xlfn.XLOOKUP(B532,stock_analysis[Stock],stock_analysis[Company_Name])</f>
        <v>Patel Retail Limited</v>
      </c>
      <c r="D532" s="37" t="str">
        <f>_xlfn.XLOOKUP(B532,stock_analysis[Stock],stock_analysis[Sector])</f>
        <v>Consumer Cyclical</v>
      </c>
      <c r="E532" s="37" t="str">
        <f>_xlfn.XLOOKUP($B532,stock_analysis[Stock],stock_analysis[Industry])</f>
        <v>Department Stores</v>
      </c>
      <c r="F532" s="2">
        <f>_xlfn.XLOOKUP($B532,stock_analysis[Stock],stock_analysis[Market_Cap_Cr])</f>
        <v>582.90600959999995</v>
      </c>
      <c r="G532" s="3">
        <f>Imputs!$C$2</f>
        <v>6.6699999999999995E-2</v>
      </c>
      <c r="H532" s="3">
        <f>Imputs!$C$3</f>
        <v>5.2299999999999999E-2</v>
      </c>
      <c r="I532" s="2">
        <f>_xlfn.XLOOKUP($B532,stock_analysis[Stock],stock_analysis[Beta_Daily])</f>
        <v>0.70622012974166315</v>
      </c>
      <c r="J532" s="2">
        <f>_xlfn.XLOOKUP($B532,stock_analysis[Stock],stock_analysis[Beta_Weekly])</f>
        <v>0.85293763163949243</v>
      </c>
      <c r="K532" s="2">
        <f>_xlfn.XLOOKUP($B532,stock_analysis[Stock],stock_analysis[Beta_Monthly])</f>
        <v>0.58460198668360042</v>
      </c>
      <c r="L532" s="3">
        <f>G532+H532*I532</f>
        <v>0.10363531278548899</v>
      </c>
      <c r="M532" s="3">
        <f>J532*H532+G532</f>
        <v>0.11130863813474545</v>
      </c>
      <c r="N532" s="3">
        <f>K532*H532+G532</f>
        <v>9.7274683903552289E-2</v>
      </c>
      <c r="O532" s="2">
        <f>_xlfn.XLOOKUP($B532,stock_analysis[Stock],stock_analysis[Interest_Coverage_Ratio])</f>
        <v>3.1446555418803848</v>
      </c>
      <c r="P532" s="3" cm="1">
        <f t="array" ref="P53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532" s="3" t="str" cm="1">
        <f t="array" ref="Q53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532" s="3">
        <f>Table2[[#This Row],[Default Spread]]+Table2[[#This Row],[Risk Free Rate]]</f>
        <v>8.5099999999999995E-2</v>
      </c>
      <c r="S532" s="2">
        <f>_xlfn.XLOOKUP($B532,stock_analysis[Stock],stock_analysis[Market_Cap_Cr])</f>
        <v>582.90600959999995</v>
      </c>
      <c r="T532" s="2">
        <f>_xlfn.XLOOKUP($B532,stock_analysis[Stock],stock_analysis[Total_Debt_Cr])</f>
        <v>124.1808</v>
      </c>
      <c r="U532" s="3">
        <f>Table2[[#This Row],[Market Value of Equity]]/(Table2[[#This Row],[Market Value of Equity]]+Table2[[#This Row],[Market Value of Debt]])</f>
        <v>0.82437686813837008</v>
      </c>
      <c r="V532" s="3">
        <f>Table2[[#This Row],[Market Value of Debt]]/(Table2[[#This Row],[Market Value of Equity]]+Table2[[#This Row],[Market Value of Debt]])</f>
        <v>0.17562313186162992</v>
      </c>
      <c r="W532" s="32">
        <f>(Table2[[#This Row],[Cost of Equity (Daily Beta)]]*Table2[[#This Row],[Weight of Equity]])+(Table2[[#This Row],[Cost of Debt]]*Table2[[#This Row],[Weight of Debt]])</f>
        <v>0.1003800831040665</v>
      </c>
      <c r="X532" s="33">
        <f>(Table2[[#This Row],[Cost of Equity (Weekly Beta)]]*Table2[[#This Row],[Weight of Equity]])+(Table2[[#This Row],[Cost of Debt]]*Table2[[#This Row],[Weight of Debt]])</f>
        <v>0.10670579502369332</v>
      </c>
      <c r="Y532" s="34">
        <f>(Table2[[#This Row],[Cost of Equity (Monthly Beta)]]*Table2[[#This Row],[Weight of Equity]])+(Table2[[#This Row],[Cost of Debt]]*Table2[[#This Row],[Weight of Debt]])</f>
        <v>9.5136527786985059E-2</v>
      </c>
      <c r="Z532" t="b">
        <f>IF(Table2[[#This Row],[Sector]]="Financial Services",TRUE,FALSE)</f>
        <v>0</v>
      </c>
      <c r="AA532" t="b">
        <f>IF(Table2[[#This Row],[Market Capitalisation In(Cr)]]&gt;25000,TRUE,FALSE)</f>
        <v>0</v>
      </c>
    </row>
    <row r="533" spans="2:27" ht="14" customHeight="1">
      <c r="B533" s="37" t="s">
        <v>3840</v>
      </c>
      <c r="C533" s="38" t="str">
        <f>_xlfn.XLOOKUP(B533,stock_analysis[Stock],stock_analysis[Company_Name])</f>
        <v>Vishal Mega Mart Limited</v>
      </c>
      <c r="D533" s="37" t="str">
        <f>_xlfn.XLOOKUP(B533,stock_analysis[Stock],stock_analysis[Sector])</f>
        <v>Consumer Cyclical</v>
      </c>
      <c r="E533" s="37" t="str">
        <f>_xlfn.XLOOKUP($B533,stock_analysis[Stock],stock_analysis[Industry])</f>
        <v>Department Stores</v>
      </c>
      <c r="F533" s="2">
        <f>_xlfn.XLOOKUP($B533,stock_analysis[Stock],stock_analysis[Market_Cap_Cr])</f>
        <v>53403.077836800003</v>
      </c>
      <c r="G533" s="3">
        <f>Imputs!$C$2</f>
        <v>6.6699999999999995E-2</v>
      </c>
      <c r="H533" s="3">
        <f>Imputs!$C$3</f>
        <v>5.2299999999999999E-2</v>
      </c>
      <c r="I533" s="2">
        <f>_xlfn.XLOOKUP($B533,stock_analysis[Stock],stock_analysis[Beta_Daily])</f>
        <v>0.73676243681755227</v>
      </c>
      <c r="J533" s="2">
        <f>_xlfn.XLOOKUP($B533,stock_analysis[Stock],stock_analysis[Beta_Weekly])</f>
        <v>1.1235709473920754</v>
      </c>
      <c r="K533" s="2">
        <f>_xlfn.XLOOKUP($B533,stock_analysis[Stock],stock_analysis[Beta_Monthly])</f>
        <v>0.89390872521265574</v>
      </c>
      <c r="L533" s="3">
        <f>G533+H533*I533</f>
        <v>0.10523267544555798</v>
      </c>
      <c r="M533" s="3">
        <f>J533*H533+G533</f>
        <v>0.12546276054860553</v>
      </c>
      <c r="N533" s="3">
        <f>K533*H533+G533</f>
        <v>0.11345142632862189</v>
      </c>
      <c r="O533" s="2">
        <f>_xlfn.XLOOKUP($B533,stock_analysis[Stock],stock_analysis[Interest_Coverage_Ratio])</f>
        <v>6.6926938802868827</v>
      </c>
      <c r="P533" s="3" cm="1">
        <f t="array" ref="P53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533" s="3" t="str" cm="1">
        <f t="array" ref="Q53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533" s="3">
        <f>Table2[[#This Row],[Default Spread]]+Table2[[#This Row],[Risk Free Rate]]</f>
        <v>7.22E-2</v>
      </c>
      <c r="S533" s="2">
        <f>_xlfn.XLOOKUP($B533,stock_analysis[Stock],stock_analysis[Market_Cap_Cr])</f>
        <v>53403.077836800003</v>
      </c>
      <c r="T533" s="2">
        <f>_xlfn.XLOOKUP($B533,stock_analysis[Stock],stock_analysis[Total_Debt_Cr])</f>
        <v>1870.7630079999999</v>
      </c>
      <c r="U533" s="3">
        <f>Table2[[#This Row],[Market Value of Equity]]/(Table2[[#This Row],[Market Value of Equity]]+Table2[[#This Row],[Market Value of Debt]])</f>
        <v>0.96615464061466616</v>
      </c>
      <c r="V533" s="3">
        <f>Table2[[#This Row],[Market Value of Debt]]/(Table2[[#This Row],[Market Value of Equity]]+Table2[[#This Row],[Market Value of Debt]])</f>
        <v>3.3845359385333826E-2</v>
      </c>
      <c r="W533" s="32">
        <f>(Table2[[#This Row],[Cost of Equity (Daily Beta)]]*Table2[[#This Row],[Weight of Equity]])+(Table2[[#This Row],[Cost of Debt]]*Table2[[#This Row],[Weight of Debt]])</f>
        <v>0.10411467267364398</v>
      </c>
      <c r="X533" s="33">
        <f>(Table2[[#This Row],[Cost of Equity (Weekly Beta)]]*Table2[[#This Row],[Weight of Equity]])+(Table2[[#This Row],[Cost of Debt]]*Table2[[#This Row],[Weight of Debt]])</f>
        <v>0.123660063275983</v>
      </c>
      <c r="Y533" s="34">
        <f>(Table2[[#This Row],[Cost of Equity (Monthly Beta)]]*Table2[[#This Row],[Weight of Equity]])+(Table2[[#This Row],[Cost of Debt]]*Table2[[#This Row],[Weight of Debt]])</f>
        <v>0.11205525697937206</v>
      </c>
      <c r="Z533" t="b">
        <f>IF(Table2[[#This Row],[Sector]]="Financial Services",TRUE,FALSE)</f>
        <v>0</v>
      </c>
      <c r="AA533" t="b">
        <f>IF(Table2[[#This Row],[Market Capitalisation In(Cr)]]&gt;25000,TRUE,FALSE)</f>
        <v>1</v>
      </c>
    </row>
    <row r="534" spans="2:27" ht="14" customHeight="1">
      <c r="B534" s="37" t="s">
        <v>3838</v>
      </c>
      <c r="C534" s="38" t="str">
        <f>_xlfn.XLOOKUP(B534,stock_analysis[Stock],stock_analysis[Company_Name])</f>
        <v>V-Mart Retail Limited</v>
      </c>
      <c r="D534" s="37" t="str">
        <f>_xlfn.XLOOKUP(B534,stock_analysis[Stock],stock_analysis[Sector])</f>
        <v>Consumer Cyclical</v>
      </c>
      <c r="E534" s="37" t="str">
        <f>_xlfn.XLOOKUP($B534,stock_analysis[Stock],stock_analysis[Industry])</f>
        <v>Department Stores</v>
      </c>
      <c r="F534" s="2">
        <f>_xlfn.XLOOKUP($B534,stock_analysis[Stock],stock_analysis[Market_Cap_Cr])</f>
        <v>4186.3151615999996</v>
      </c>
      <c r="G534" s="3">
        <f>Imputs!$C$2</f>
        <v>6.6699999999999995E-2</v>
      </c>
      <c r="H534" s="3">
        <f>Imputs!$C$3</f>
        <v>5.2299999999999999E-2</v>
      </c>
      <c r="I534" s="2">
        <f>_xlfn.XLOOKUP($B534,stock_analysis[Stock],stock_analysis[Beta_Daily])</f>
        <v>0.73273511586191153</v>
      </c>
      <c r="J534" s="2">
        <f>_xlfn.XLOOKUP($B534,stock_analysis[Stock],stock_analysis[Beta_Weekly])</f>
        <v>0.99752178638029176</v>
      </c>
      <c r="K534" s="2">
        <f>_xlfn.XLOOKUP($B534,stock_analysis[Stock],stock_analysis[Beta_Monthly])</f>
        <v>1.5454200442920845</v>
      </c>
      <c r="L534" s="3">
        <f>G534+H534*I534</f>
        <v>0.10502204655957798</v>
      </c>
      <c r="M534" s="3">
        <f>J534*H534+G534</f>
        <v>0.11887038942768925</v>
      </c>
      <c r="N534" s="3">
        <f>K534*H534+G534</f>
        <v>0.14752546831647601</v>
      </c>
      <c r="O534" s="2">
        <f>_xlfn.XLOOKUP($B534,stock_analysis[Stock],stock_analysis[Interest_Coverage_Ratio])</f>
        <v>1.3235207536061231</v>
      </c>
      <c r="P534" s="3" cm="1">
        <f t="array" ref="P53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534" s="3" t="str" cm="1">
        <f t="array" ref="Q53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534" s="3">
        <f>Table2[[#This Row],[Default Spread]]+Table2[[#This Row],[Risk Free Rate]]</f>
        <v>0.1552</v>
      </c>
      <c r="S534" s="2">
        <f>_xlfn.XLOOKUP($B534,stock_analysis[Stock],stock_analysis[Market_Cap_Cr])</f>
        <v>4186.3151615999996</v>
      </c>
      <c r="T534" s="2">
        <f>_xlfn.XLOOKUP($B534,stock_analysis[Stock],stock_analysis[Total_Debt_Cr])</f>
        <v>801.24001280000004</v>
      </c>
      <c r="U534" s="3">
        <f>Table2[[#This Row],[Market Value of Equity]]/(Table2[[#This Row],[Market Value of Equity]]+Table2[[#This Row],[Market Value of Debt]])</f>
        <v>0.83935215054610623</v>
      </c>
      <c r="V534" s="3">
        <f>Table2[[#This Row],[Market Value of Debt]]/(Table2[[#This Row],[Market Value of Equity]]+Table2[[#This Row],[Market Value of Debt]])</f>
        <v>0.16064784945389377</v>
      </c>
      <c r="W534" s="32">
        <f>(Table2[[#This Row],[Cost of Equity (Daily Beta)]]*Table2[[#This Row],[Weight of Equity]])+(Table2[[#This Row],[Cost of Debt]]*Table2[[#This Row],[Weight of Debt]])</f>
        <v>0.11308302686977938</v>
      </c>
      <c r="X534" s="33">
        <f>(Table2[[#This Row],[Cost of Equity (Weekly Beta)]]*Table2[[#This Row],[Weight of Equity]])+(Table2[[#This Row],[Cost of Debt]]*Table2[[#This Row],[Weight of Debt]])</f>
        <v>0.12470666323762841</v>
      </c>
      <c r="Y534" s="34">
        <f>(Table2[[#This Row],[Cost of Equity (Monthly Beta)]]*Table2[[#This Row],[Weight of Equity]])+(Table2[[#This Row],[Cost of Debt]]*Table2[[#This Row],[Weight of Debt]])</f>
        <v>0.1487583653269999</v>
      </c>
      <c r="Z534" t="b">
        <f>IF(Table2[[#This Row],[Sector]]="Financial Services",TRUE,FALSE)</f>
        <v>0</v>
      </c>
      <c r="AA534" t="b">
        <f>IF(Table2[[#This Row],[Market Capitalisation In(Cr)]]&gt;25000,TRUE,FALSE)</f>
        <v>0</v>
      </c>
    </row>
    <row r="535" spans="2:27" ht="14" customHeight="1">
      <c r="B535" s="37" t="s">
        <v>2598</v>
      </c>
      <c r="C535" s="38" t="str">
        <f>_xlfn.XLOOKUP(B535,stock_analysis[Stock],stock_analysis[Company_Name])</f>
        <v>Osia Hyper Retail Limited</v>
      </c>
      <c r="D535" s="37" t="str">
        <f>_xlfn.XLOOKUP(B535,stock_analysis[Stock],stock_analysis[Sector])</f>
        <v>Consumer Cyclical</v>
      </c>
      <c r="E535" s="37" t="str">
        <f>_xlfn.XLOOKUP($B535,stock_analysis[Stock],stock_analysis[Industry])</f>
        <v>Department Stores</v>
      </c>
      <c r="F535" s="2">
        <f>_xlfn.XLOOKUP($B535,stock_analysis[Stock],stock_analysis[Market_Cap_Cr])</f>
        <v>132.97571840000001</v>
      </c>
      <c r="G535" s="3">
        <f>Imputs!$C$2</f>
        <v>6.6699999999999995E-2</v>
      </c>
      <c r="H535" s="3">
        <f>Imputs!$C$3</f>
        <v>5.2299999999999999E-2</v>
      </c>
      <c r="I535" s="2">
        <f>_xlfn.XLOOKUP($B535,stock_analysis[Stock],stock_analysis[Beta_Daily])</f>
        <v>1.2767029761901905</v>
      </c>
      <c r="J535" s="2">
        <f>_xlfn.XLOOKUP($B535,stock_analysis[Stock],stock_analysis[Beta_Weekly])</f>
        <v>1.4729579320064861</v>
      </c>
      <c r="K535" s="2">
        <f>_xlfn.XLOOKUP($B535,stock_analysis[Stock],stock_analysis[Beta_Monthly])</f>
        <v>0.50002319595314937</v>
      </c>
      <c r="L535" s="3">
        <f>G535+H535*I535</f>
        <v>0.13347156565474694</v>
      </c>
      <c r="M535" s="3">
        <f>J535*H535+G535</f>
        <v>0.14373569984393922</v>
      </c>
      <c r="N535" s="3">
        <f>K535*H535+G535</f>
        <v>9.2851213148349709E-2</v>
      </c>
      <c r="O535" s="2">
        <f>_xlfn.XLOOKUP($B535,stock_analysis[Stock],stock_analysis[Interest_Coverage_Ratio])</f>
        <v>1.8403013269141211</v>
      </c>
      <c r="P535" s="3" cm="1">
        <f t="array" ref="P53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535" s="3" t="str" cm="1">
        <f t="array" ref="Q53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535" s="3">
        <f>Table2[[#This Row],[Default Spread]]+Table2[[#This Row],[Risk Free Rate]]</f>
        <v>0.1176</v>
      </c>
      <c r="S535" s="2">
        <f>_xlfn.XLOOKUP($B535,stock_analysis[Stock],stock_analysis[Market_Cap_Cr])</f>
        <v>132.97571840000001</v>
      </c>
      <c r="T535" s="2">
        <f>_xlfn.XLOOKUP($B535,stock_analysis[Stock],stock_analysis[Total_Debt_Cr])</f>
        <v>170.51499519999999</v>
      </c>
      <c r="U535" s="3">
        <f>Table2[[#This Row],[Market Value of Equity]]/(Table2[[#This Row],[Market Value of Equity]]+Table2[[#This Row],[Market Value of Debt]])</f>
        <v>0.43815415906023958</v>
      </c>
      <c r="V535" s="3">
        <f>Table2[[#This Row],[Market Value of Debt]]/(Table2[[#This Row],[Market Value of Equity]]+Table2[[#This Row],[Market Value of Debt]])</f>
        <v>0.56184584093976042</v>
      </c>
      <c r="W535" s="32">
        <f>(Table2[[#This Row],[Cost of Equity (Daily Beta)]]*Table2[[#This Row],[Weight of Equity]])+(Table2[[#This Row],[Cost of Debt]]*Table2[[#This Row],[Weight of Debt]])</f>
        <v>0.12455419250242503</v>
      </c>
      <c r="X535" s="33">
        <f>(Table2[[#This Row],[Cost of Equity (Weekly Beta)]]*Table2[[#This Row],[Weight of Equity]])+(Table2[[#This Row],[Cost of Debt]]*Table2[[#This Row],[Weight of Debt]])</f>
        <v>0.12905146558657202</v>
      </c>
      <c r="Y535" s="34">
        <f>(Table2[[#This Row],[Cost of Equity (Monthly Beta)]]*Table2[[#This Row],[Weight of Equity]])+(Table2[[#This Row],[Cost of Debt]]*Table2[[#This Row],[Weight of Debt]])</f>
        <v>0.10675621610925404</v>
      </c>
      <c r="Z535" t="b">
        <f>IF(Table2[[#This Row],[Sector]]="Financial Services",TRUE,FALSE)</f>
        <v>0</v>
      </c>
      <c r="AA535" t="b">
        <f>IF(Table2[[#This Row],[Market Capitalisation In(Cr)]]&gt;25000,TRUE,FALSE)</f>
        <v>0</v>
      </c>
    </row>
    <row r="536" spans="2:27" ht="14" customHeight="1">
      <c r="B536" s="37" t="s">
        <v>3202</v>
      </c>
      <c r="C536" s="38" t="str">
        <f>_xlfn.XLOOKUP(B536,stock_analysis[Stock],stock_analysis[Company_Name])</f>
        <v>Shoppers Stop Limited</v>
      </c>
      <c r="D536" s="37" t="str">
        <f>_xlfn.XLOOKUP(B536,stock_analysis[Stock],stock_analysis[Sector])</f>
        <v>Consumer Cyclical</v>
      </c>
      <c r="E536" s="37" t="str">
        <f>_xlfn.XLOOKUP($B536,stock_analysis[Stock],stock_analysis[Industry])</f>
        <v>Department Stores</v>
      </c>
      <c r="F536" s="2">
        <f>_xlfn.XLOOKUP($B536,stock_analysis[Stock],stock_analysis[Market_Cap_Cr])</f>
        <v>3320.0373760000002</v>
      </c>
      <c r="G536" s="3">
        <f>Imputs!$C$2</f>
        <v>6.6699999999999995E-2</v>
      </c>
      <c r="H536" s="3">
        <f>Imputs!$C$3</f>
        <v>5.2299999999999999E-2</v>
      </c>
      <c r="I536" s="2">
        <f>_xlfn.XLOOKUP($B536,stock_analysis[Stock],stock_analysis[Beta_Daily])</f>
        <v>1.2263767277701896</v>
      </c>
      <c r="J536" s="2">
        <f>_xlfn.XLOOKUP($B536,stock_analysis[Stock],stock_analysis[Beta_Weekly])</f>
        <v>0.98341136287367659</v>
      </c>
      <c r="K536" s="2">
        <f>_xlfn.XLOOKUP($B536,stock_analysis[Stock],stock_analysis[Beta_Monthly])</f>
        <v>0.732972816541267</v>
      </c>
      <c r="L536" s="3">
        <f>G536+H536*I536</f>
        <v>0.13083950286238091</v>
      </c>
      <c r="M536" s="3">
        <f>J536*H536+G536</f>
        <v>0.11813241427829328</v>
      </c>
      <c r="N536" s="3">
        <f>K536*H536+G536</f>
        <v>0.10503447830510826</v>
      </c>
      <c r="O536" s="2">
        <f>_xlfn.XLOOKUP($B536,stock_analysis[Stock],stock_analysis[Interest_Coverage_Ratio])</f>
        <v>1.0268582375478927</v>
      </c>
      <c r="P536" s="3" cm="1">
        <f t="array" ref="P53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536" s="3" t="str" cm="1">
        <f t="array" ref="Q53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536" s="3">
        <f>Table2[[#This Row],[Default Spread]]+Table2[[#This Row],[Risk Free Rate]]</f>
        <v>0.19279999999999997</v>
      </c>
      <c r="S536" s="2">
        <f>_xlfn.XLOOKUP($B536,stock_analysis[Stock],stock_analysis[Market_Cap_Cr])</f>
        <v>3320.0373760000002</v>
      </c>
      <c r="T536" s="2">
        <f>_xlfn.XLOOKUP($B536,stock_analysis[Stock],stock_analysis[Total_Debt_Cr])</f>
        <v>3323.7899263999998</v>
      </c>
      <c r="U536" s="3">
        <f>Table2[[#This Row],[Market Value of Equity]]/(Table2[[#This Row],[Market Value of Equity]]+Table2[[#This Row],[Market Value of Debt]])</f>
        <v>0.49971759121443116</v>
      </c>
      <c r="V536" s="3">
        <f>Table2[[#This Row],[Market Value of Debt]]/(Table2[[#This Row],[Market Value of Equity]]+Table2[[#This Row],[Market Value of Debt]])</f>
        <v>0.50028240878556884</v>
      </c>
      <c r="W536" s="32">
        <f>(Table2[[#This Row],[Cost of Equity (Daily Beta)]]*Table2[[#This Row],[Weight of Equity]])+(Table2[[#This Row],[Cost of Debt]]*Table2[[#This Row],[Weight of Debt]])</f>
        <v>0.16183724961994031</v>
      </c>
      <c r="X536" s="33">
        <f>(Table2[[#This Row],[Cost of Equity (Weekly Beta)]]*Table2[[#This Row],[Weight of Equity]])+(Table2[[#This Row],[Cost of Debt]]*Table2[[#This Row],[Weight of Debt]])</f>
        <v>0.15548729392135163</v>
      </c>
      <c r="Y536" s="34">
        <f>(Table2[[#This Row],[Cost of Equity (Monthly Beta)]]*Table2[[#This Row],[Weight of Equity]])+(Table2[[#This Row],[Cost of Debt]]*Table2[[#This Row],[Weight of Debt]])</f>
        <v>0.1489420249069508</v>
      </c>
      <c r="Z536" t="b">
        <f>IF(Table2[[#This Row],[Sector]]="Financial Services",TRUE,FALSE)</f>
        <v>0</v>
      </c>
      <c r="AA536" t="b">
        <f>IF(Table2[[#This Row],[Market Capitalisation In(Cr)]]&gt;25000,TRUE,FALSE)</f>
        <v>0</v>
      </c>
    </row>
    <row r="537" spans="2:27" ht="14" customHeight="1">
      <c r="B537" s="37" t="s">
        <v>3326</v>
      </c>
      <c r="C537" s="38" t="str">
        <f>_xlfn.XLOOKUP(B537,stock_analysis[Stock],stock_analysis[Company_Name])</f>
        <v>Spencer's Retail Limited</v>
      </c>
      <c r="D537" s="37" t="str">
        <f>_xlfn.XLOOKUP(B537,stock_analysis[Stock],stock_analysis[Sector])</f>
        <v>Consumer Cyclical</v>
      </c>
      <c r="E537" s="37" t="str">
        <f>_xlfn.XLOOKUP($B537,stock_analysis[Stock],stock_analysis[Industry])</f>
        <v>Department Stores</v>
      </c>
      <c r="F537" s="2">
        <f>_xlfn.XLOOKUP($B537,stock_analysis[Stock],stock_analysis[Market_Cap_Cr])</f>
        <v>284.93273599999998</v>
      </c>
      <c r="G537" s="3">
        <f>Imputs!$C$2</f>
        <v>6.6699999999999995E-2</v>
      </c>
      <c r="H537" s="3">
        <f>Imputs!$C$3</f>
        <v>5.2299999999999999E-2</v>
      </c>
      <c r="I537" s="2">
        <f>_xlfn.XLOOKUP($B537,stock_analysis[Stock],stock_analysis[Beta_Daily])</f>
        <v>1.3854071827142989</v>
      </c>
      <c r="J537" s="2">
        <f>_xlfn.XLOOKUP($B537,stock_analysis[Stock],stock_analysis[Beta_Weekly])</f>
        <v>2.0503929530836729</v>
      </c>
      <c r="K537" s="2">
        <f>_xlfn.XLOOKUP($B537,stock_analysis[Stock],stock_analysis[Beta_Monthly])</f>
        <v>1.5387055525920794</v>
      </c>
      <c r="L537" s="3">
        <f>G537+H537*I537</f>
        <v>0.13915679565595784</v>
      </c>
      <c r="M537" s="3">
        <f>J537*H537+G537</f>
        <v>0.17393555144627609</v>
      </c>
      <c r="N537" s="3">
        <f>K537*H537+G537</f>
        <v>0.14717430040056573</v>
      </c>
      <c r="O537" s="2">
        <f>_xlfn.XLOOKUP($B537,stock_analysis[Stock],stock_analysis[Interest_Coverage_Ratio])</f>
        <v>-0.58649705425598575</v>
      </c>
      <c r="P537" s="3" cm="1">
        <f t="array" ref="P53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537" s="3" t="str" cm="1">
        <f t="array" ref="Q53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537" s="3">
        <f>Table2[[#This Row],[Default Spread]]+Table2[[#This Row],[Risk Free Rate]]</f>
        <v>0.25669999999999998</v>
      </c>
      <c r="S537" s="2">
        <f>_xlfn.XLOOKUP($B537,stock_analysis[Stock],stock_analysis[Market_Cap_Cr])</f>
        <v>284.93273599999998</v>
      </c>
      <c r="T537" s="2">
        <f>_xlfn.XLOOKUP($B537,stock_analysis[Stock],stock_analysis[Total_Debt_Cr])</f>
        <v>1703.931392</v>
      </c>
      <c r="U537" s="3">
        <f>Table2[[#This Row],[Market Value of Equity]]/(Table2[[#This Row],[Market Value of Equity]]+Table2[[#This Row],[Market Value of Debt]])</f>
        <v>0.14326405307864248</v>
      </c>
      <c r="V537" s="3">
        <f>Table2[[#This Row],[Market Value of Debt]]/(Table2[[#This Row],[Market Value of Equity]]+Table2[[#This Row],[Market Value of Debt]])</f>
        <v>0.85673594692135757</v>
      </c>
      <c r="W537" s="32">
        <f>(Table2[[#This Row],[Cost of Equity (Daily Beta)]]*Table2[[#This Row],[Weight of Equity]])+(Table2[[#This Row],[Cost of Debt]]*Table2[[#This Row],[Weight of Debt]])</f>
        <v>0.23986028413382143</v>
      </c>
      <c r="X537" s="33">
        <f>(Table2[[#This Row],[Cost of Equity (Weekly Beta)]]*Table2[[#This Row],[Weight of Equity]])+(Table2[[#This Row],[Cost of Debt]]*Table2[[#This Row],[Weight of Debt]])</f>
        <v>0.24484282964937473</v>
      </c>
      <c r="Y537" s="34">
        <f>(Table2[[#This Row],[Cost of Equity (Monthly Beta)]]*Table2[[#This Row],[Weight of Equity]])+(Table2[[#This Row],[Cost of Debt]]*Table2[[#This Row],[Weight of Debt]])</f>
        <v>0.24100890435911121</v>
      </c>
      <c r="Z537" t="b">
        <f>IF(Table2[[#This Row],[Sector]]="Financial Services",TRUE,FALSE)</f>
        <v>0</v>
      </c>
      <c r="AA537" t="b">
        <f>IF(Table2[[#This Row],[Market Capitalisation In(Cr)]]&gt;25000,TRUE,FALSE)</f>
        <v>0</v>
      </c>
    </row>
    <row r="538" spans="2:27" ht="14" customHeight="1">
      <c r="B538" s="37" t="s">
        <v>1166</v>
      </c>
      <c r="C538" s="38" t="str">
        <f>_xlfn.XLOOKUP(B538,stock_analysis[Stock],stock_analysis[Company_Name])</f>
        <v>Future Enterprises Limited</v>
      </c>
      <c r="D538" s="37" t="str">
        <f>_xlfn.XLOOKUP(B538,stock_analysis[Stock],stock_analysis[Sector])</f>
        <v>Consumer Cyclical</v>
      </c>
      <c r="E538" s="37" t="str">
        <f>_xlfn.XLOOKUP($B538,stock_analysis[Stock],stock_analysis[Industry])</f>
        <v>Department Stores</v>
      </c>
      <c r="F538" s="2">
        <f>_xlfn.XLOOKUP($B538,stock_analysis[Stock],stock_analysis[Market_Cap_Cr])</f>
        <v>144.83139840000001</v>
      </c>
      <c r="G538" s="3">
        <f>Imputs!$C$2</f>
        <v>6.6699999999999995E-2</v>
      </c>
      <c r="H538" s="3">
        <f>Imputs!$C$3</f>
        <v>5.2299999999999999E-2</v>
      </c>
      <c r="I538" s="2">
        <f>_xlfn.XLOOKUP($B538,stock_analysis[Stock],stock_analysis[Beta_Daily])</f>
        <v>-0.11072607083129241</v>
      </c>
      <c r="J538" s="2">
        <f>_xlfn.XLOOKUP($B538,stock_analysis[Stock],stock_analysis[Beta_Weekly])</f>
        <v>-0.1779167100217344</v>
      </c>
      <c r="K538" s="2">
        <f>_xlfn.XLOOKUP($B538,stock_analysis[Stock],stock_analysis[Beta_Monthly])</f>
        <v>0.45277282719586642</v>
      </c>
      <c r="L538" s="3">
        <f>G538+H538*I538</f>
        <v>6.0909026495523405E-2</v>
      </c>
      <c r="M538" s="3">
        <f>J538*H538+G538</f>
        <v>5.7394956065863284E-2</v>
      </c>
      <c r="N538" s="3">
        <f>K538*H538+G538</f>
        <v>9.0380018862343814E-2</v>
      </c>
      <c r="O538" s="2">
        <f>_xlfn.XLOOKUP($B538,stock_analysis[Stock],stock_analysis[Interest_Coverage_Ratio])</f>
        <v>-3.1631828261753863</v>
      </c>
      <c r="P538" s="3" cm="1">
        <f t="array" ref="P53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538" s="3" t="str" cm="1">
        <f t="array" ref="Q53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538" s="3">
        <f>Table2[[#This Row],[Default Spread]]+Table2[[#This Row],[Risk Free Rate]]</f>
        <v>0.25669999999999998</v>
      </c>
      <c r="S538" s="2">
        <f>_xlfn.XLOOKUP($B538,stock_analysis[Stock],stock_analysis[Market_Cap_Cr])</f>
        <v>144.83139840000001</v>
      </c>
      <c r="T538" s="2">
        <f>_xlfn.XLOOKUP($B538,stock_analysis[Stock],stock_analysis[Total_Debt_Cr])</f>
        <v>7459.5000319999999</v>
      </c>
      <c r="U538" s="3">
        <f>Table2[[#This Row],[Market Value of Equity]]/(Table2[[#This Row],[Market Value of Equity]]+Table2[[#This Row],[Market Value of Debt]])</f>
        <v>1.9045908207131059E-2</v>
      </c>
      <c r="V538" s="3">
        <f>Table2[[#This Row],[Market Value of Debt]]/(Table2[[#This Row],[Market Value of Equity]]+Table2[[#This Row],[Market Value of Debt]])</f>
        <v>0.98095409179286897</v>
      </c>
      <c r="W538" s="32">
        <f>(Table2[[#This Row],[Cost of Equity (Daily Beta)]]*Table2[[#This Row],[Weight of Equity]])+(Table2[[#This Row],[Cost of Debt]]*Table2[[#This Row],[Weight of Debt]])</f>
        <v>0.25297098309084892</v>
      </c>
      <c r="X538" s="33">
        <f>(Table2[[#This Row],[Cost of Equity (Weekly Beta)]]*Table2[[#This Row],[Weight of Equity]])+(Table2[[#This Row],[Cost of Debt]]*Table2[[#This Row],[Weight of Debt]])</f>
        <v>0.25290405442801223</v>
      </c>
      <c r="Y538" s="34">
        <f>(Table2[[#This Row],[Cost of Equity (Monthly Beta)]]*Table2[[#This Row],[Weight of Equity]])+(Table2[[#This Row],[Cost of Debt]]*Table2[[#This Row],[Weight of Debt]])</f>
        <v>0.25353228490624047</v>
      </c>
      <c r="Z538" t="b">
        <f>IF(Table2[[#This Row],[Sector]]="Financial Services",TRUE,FALSE)</f>
        <v>0</v>
      </c>
      <c r="AA538" t="b">
        <f>IF(Table2[[#This Row],[Market Capitalisation In(Cr)]]&gt;25000,TRUE,FALSE)</f>
        <v>0</v>
      </c>
    </row>
    <row r="539" spans="2:27" ht="14" customHeight="1">
      <c r="B539" s="37" t="s">
        <v>1164</v>
      </c>
      <c r="C539" s="38" t="str">
        <f>_xlfn.XLOOKUP(B539,stock_analysis[Stock],stock_analysis[Company_Name])</f>
        <v>Future Enterprises Limited</v>
      </c>
      <c r="D539" s="37" t="str">
        <f>_xlfn.XLOOKUP(B539,stock_analysis[Stock],stock_analysis[Sector])</f>
        <v>Consumer Cyclical</v>
      </c>
      <c r="E539" s="37" t="str">
        <f>_xlfn.XLOOKUP($B539,stock_analysis[Stock],stock_analysis[Industry])</f>
        <v>Department Stores</v>
      </c>
      <c r="F539" s="2">
        <f>_xlfn.XLOOKUP($B539,stock_analysis[Stock],stock_analysis[Market_Cap_Cr])</f>
        <v>36.930294400000001</v>
      </c>
      <c r="G539" s="3">
        <f>Imputs!$C$2</f>
        <v>6.6699999999999995E-2</v>
      </c>
      <c r="H539" s="3">
        <f>Imputs!$C$3</f>
        <v>5.2299999999999999E-2</v>
      </c>
      <c r="I539" s="2">
        <f>_xlfn.XLOOKUP($B539,stock_analysis[Stock],stock_analysis[Beta_Daily])</f>
        <v>8.7137890654109096E-2</v>
      </c>
      <c r="J539" s="2">
        <f>_xlfn.XLOOKUP($B539,stock_analysis[Stock],stock_analysis[Beta_Weekly])</f>
        <v>0.64182408303775051</v>
      </c>
      <c r="K539" s="2">
        <f>_xlfn.XLOOKUP($B539,stock_analysis[Stock],stock_analysis[Beta_Monthly])</f>
        <v>0.7656038322469807</v>
      </c>
      <c r="L539" s="3">
        <f>G539+H539*I539</f>
        <v>7.1257311681209898E-2</v>
      </c>
      <c r="M539" s="3">
        <f>J539*H539+G539</f>
        <v>0.10026739954287435</v>
      </c>
      <c r="N539" s="3">
        <f>K539*H539+G539</f>
        <v>0.10674108042651709</v>
      </c>
      <c r="O539" s="2">
        <f>_xlfn.XLOOKUP($B539,stock_analysis[Stock],stock_analysis[Interest_Coverage_Ratio])</f>
        <v>-3.1631828261753863</v>
      </c>
      <c r="P539" s="3" cm="1">
        <f t="array" ref="P53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539" s="3" t="str" cm="1">
        <f t="array" ref="Q53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539" s="3">
        <f>Table2[[#This Row],[Default Spread]]+Table2[[#This Row],[Risk Free Rate]]</f>
        <v>0.25669999999999998</v>
      </c>
      <c r="S539" s="2">
        <f>_xlfn.XLOOKUP($B539,stock_analysis[Stock],stock_analysis[Market_Cap_Cr])</f>
        <v>36.930294400000001</v>
      </c>
      <c r="T539" s="2">
        <f>_xlfn.XLOOKUP($B539,stock_analysis[Stock],stock_analysis[Total_Debt_Cr])</f>
        <v>7459.5000319999999</v>
      </c>
      <c r="U539" s="3">
        <f>Table2[[#This Row],[Market Value of Equity]]/(Table2[[#This Row],[Market Value of Equity]]+Table2[[#This Row],[Market Value of Debt]])</f>
        <v>4.9263839977200163E-3</v>
      </c>
      <c r="V539" s="3">
        <f>Table2[[#This Row],[Market Value of Debt]]/(Table2[[#This Row],[Market Value of Equity]]+Table2[[#This Row],[Market Value of Debt]])</f>
        <v>0.99507361600227995</v>
      </c>
      <c r="W539" s="32">
        <f>(Table2[[#This Row],[Cost of Equity (Daily Beta)]]*Table2[[#This Row],[Weight of Equity]])+(Table2[[#This Row],[Cost of Debt]]*Table2[[#This Row],[Weight of Debt]])</f>
        <v>0.25578643810777213</v>
      </c>
      <c r="X539" s="33">
        <f>(Table2[[#This Row],[Cost of Equity (Weekly Beta)]]*Table2[[#This Row],[Weight of Equity]])+(Table2[[#This Row],[Cost of Debt]]*Table2[[#This Row],[Weight of Debt]])</f>
        <v>0.25592935294038627</v>
      </c>
      <c r="Y539" s="34">
        <f>(Table2[[#This Row],[Cost of Equity (Monthly Beta)]]*Table2[[#This Row],[Weight of Equity]])+(Table2[[#This Row],[Cost of Debt]]*Table2[[#This Row],[Weight of Debt]])</f>
        <v>0.25596124477829779</v>
      </c>
      <c r="Z539" t="b">
        <f>IF(Table2[[#This Row],[Sector]]="Financial Services",TRUE,FALSE)</f>
        <v>0</v>
      </c>
      <c r="AA539" t="b">
        <f>IF(Table2[[#This Row],[Market Capitalisation In(Cr)]]&gt;25000,TRUE,FALSE)</f>
        <v>0</v>
      </c>
    </row>
    <row r="540" spans="2:27" ht="14" customHeight="1">
      <c r="B540" s="37" t="s">
        <v>676</v>
      </c>
      <c r="C540" s="38" t="str">
        <f>_xlfn.XLOOKUP(B540,stock_analysis[Stock],stock_analysis[Company_Name])</f>
        <v>Campus Activewear Limited</v>
      </c>
      <c r="D540" s="37" t="str">
        <f>_xlfn.XLOOKUP(B540,stock_analysis[Stock],stock_analysis[Sector])</f>
        <v>Consumer Cyclical</v>
      </c>
      <c r="E540" s="37" t="str">
        <f>_xlfn.XLOOKUP($B540,stock_analysis[Stock],stock_analysis[Industry])</f>
        <v>Footwear &amp; Accessories</v>
      </c>
      <c r="F540" s="2">
        <f>_xlfn.XLOOKUP($B540,stock_analysis[Stock],stock_analysis[Market_Cap_Cr])</f>
        <v>7289.9264512</v>
      </c>
      <c r="G540" s="3">
        <f>Imputs!$C$2</f>
        <v>6.6699999999999995E-2</v>
      </c>
      <c r="H540" s="3">
        <f>Imputs!$C$3</f>
        <v>5.2299999999999999E-2</v>
      </c>
      <c r="I540" s="2">
        <f>_xlfn.XLOOKUP($B540,stock_analysis[Stock],stock_analysis[Beta_Daily])</f>
        <v>0.46218206179623228</v>
      </c>
      <c r="J540" s="2">
        <f>_xlfn.XLOOKUP($B540,stock_analysis[Stock],stock_analysis[Beta_Weekly])</f>
        <v>1.183910450276495</v>
      </c>
      <c r="K540" s="2">
        <f>_xlfn.XLOOKUP($B540,stock_analysis[Stock],stock_analysis[Beta_Monthly])</f>
        <v>0.88308370024013061</v>
      </c>
      <c r="L540" s="3">
        <f>G540+H540*I540</f>
        <v>9.0872121831942945E-2</v>
      </c>
      <c r="M540" s="3">
        <f>J540*H540+G540</f>
        <v>0.12861851654946069</v>
      </c>
      <c r="N540" s="3">
        <f>K540*H540+G540</f>
        <v>0.11288527752255884</v>
      </c>
      <c r="O540" s="2">
        <f>_xlfn.XLOOKUP($B540,stock_analysis[Stock],stock_analysis[Interest_Coverage_Ratio])</f>
        <v>9.7016985138004248</v>
      </c>
      <c r="P540" s="3" cm="1">
        <f t="array" ref="P54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540" s="3" t="str" cm="1">
        <f t="array" ref="Q54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540" s="3">
        <f>Table2[[#This Row],[Default Spread]]+Table2[[#This Row],[Risk Free Rate]]</f>
        <v>7.22E-2</v>
      </c>
      <c r="S540" s="2">
        <f>_xlfn.XLOOKUP($B540,stock_analysis[Stock],stock_analysis[Market_Cap_Cr])</f>
        <v>7289.9264512</v>
      </c>
      <c r="T540" s="2">
        <f>_xlfn.XLOOKUP($B540,stock_analysis[Stock],stock_analysis[Total_Debt_Cr])</f>
        <v>381.00999680000001</v>
      </c>
      <c r="U540" s="3">
        <f>Table2[[#This Row],[Market Value of Equity]]/(Table2[[#This Row],[Market Value of Equity]]+Table2[[#This Row],[Market Value of Debt]])</f>
        <v>0.95033070611615622</v>
      </c>
      <c r="V540" s="3">
        <f>Table2[[#This Row],[Market Value of Debt]]/(Table2[[#This Row],[Market Value of Equity]]+Table2[[#This Row],[Market Value of Debt]])</f>
        <v>4.9669293883843682E-2</v>
      </c>
      <c r="W540" s="32">
        <f>(Table2[[#This Row],[Cost of Equity (Daily Beta)]]*Table2[[#This Row],[Weight of Equity]])+(Table2[[#This Row],[Cost of Debt]]*Table2[[#This Row],[Weight of Debt]])</f>
        <v>8.9944690725237225E-2</v>
      </c>
      <c r="X540" s="33">
        <f>(Table2[[#This Row],[Cost of Equity (Weekly Beta)]]*Table2[[#This Row],[Weight of Equity]])+(Table2[[#This Row],[Cost of Debt]]*Table2[[#This Row],[Weight of Debt]])</f>
        <v>0.125816248670475</v>
      </c>
      <c r="Y540" s="34">
        <f>(Table2[[#This Row],[Cost of Equity (Monthly Beta)]]*Table2[[#This Row],[Weight of Equity]])+(Table2[[#This Row],[Cost of Debt]]*Table2[[#This Row],[Weight of Debt]])</f>
        <v>0.11086446851654512</v>
      </c>
      <c r="Z540" t="b">
        <f>IF(Table2[[#This Row],[Sector]]="Financial Services",TRUE,FALSE)</f>
        <v>0</v>
      </c>
      <c r="AA540" t="b">
        <f>IF(Table2[[#This Row],[Market Capitalisation In(Cr)]]&gt;25000,TRUE,FALSE)</f>
        <v>0</v>
      </c>
    </row>
    <row r="541" spans="2:27" ht="14" customHeight="1">
      <c r="B541" s="37" t="s">
        <v>3028</v>
      </c>
      <c r="C541" s="38" t="str">
        <f>_xlfn.XLOOKUP(B541,stock_analysis[Stock],stock_analysis[Company_Name])</f>
        <v>Safari Industries (India) Limited</v>
      </c>
      <c r="D541" s="37" t="str">
        <f>_xlfn.XLOOKUP(B541,stock_analysis[Stock],stock_analysis[Sector])</f>
        <v>Consumer Cyclical</v>
      </c>
      <c r="E541" s="37" t="str">
        <f>_xlfn.XLOOKUP($B541,stock_analysis[Stock],stock_analysis[Industry])</f>
        <v>Footwear &amp; Accessories</v>
      </c>
      <c r="F541" s="2">
        <f>_xlfn.XLOOKUP($B541,stock_analysis[Stock],stock_analysis[Market_Cap_Cr])</f>
        <v>8038.6531328000001</v>
      </c>
      <c r="G541" s="3">
        <f>Imputs!$C$2</f>
        <v>6.6699999999999995E-2</v>
      </c>
      <c r="H541" s="3">
        <f>Imputs!$C$3</f>
        <v>5.2299999999999999E-2</v>
      </c>
      <c r="I541" s="2">
        <f>_xlfn.XLOOKUP($B541,stock_analysis[Stock],stock_analysis[Beta_Daily])</f>
        <v>0.53247404808454446</v>
      </c>
      <c r="J541" s="2">
        <f>_xlfn.XLOOKUP($B541,stock_analysis[Stock],stock_analysis[Beta_Weekly])</f>
        <v>0.7422896675645394</v>
      </c>
      <c r="K541" s="2">
        <f>_xlfn.XLOOKUP($B541,stock_analysis[Stock],stock_analysis[Beta_Monthly])</f>
        <v>0.62729733879667116</v>
      </c>
      <c r="L541" s="3">
        <f>G541+H541*I541</f>
        <v>9.4548392714821669E-2</v>
      </c>
      <c r="M541" s="3">
        <f>J541*H541+G541</f>
        <v>0.1055217496136254</v>
      </c>
      <c r="N541" s="3">
        <f>K541*H541+G541</f>
        <v>9.9507650819065901E-2</v>
      </c>
      <c r="O541" s="2">
        <f>_xlfn.XLOOKUP($B541,stock_analysis[Stock],stock_analysis[Interest_Coverage_Ratio])</f>
        <v>22.135535307517085</v>
      </c>
      <c r="P541" s="3" cm="1">
        <f t="array" ref="P54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41" s="3" t="str" cm="1">
        <f t="array" ref="Q54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41" s="3">
        <f>Table2[[#This Row],[Default Spread]]+Table2[[#This Row],[Risk Free Rate]]</f>
        <v>7.0699999999999999E-2</v>
      </c>
      <c r="S541" s="2">
        <f>_xlfn.XLOOKUP($B541,stock_analysis[Stock],stock_analysis[Market_Cap_Cr])</f>
        <v>8038.6531328000001</v>
      </c>
      <c r="T541" s="2">
        <f>_xlfn.XLOOKUP($B541,stock_analysis[Stock],stock_analysis[Total_Debt_Cr])</f>
        <v>113.1500032</v>
      </c>
      <c r="U541" s="3">
        <f>Table2[[#This Row],[Market Value of Equity]]/(Table2[[#This Row],[Market Value of Equity]]+Table2[[#This Row],[Market Value of Debt]])</f>
        <v>0.98611963496759292</v>
      </c>
      <c r="V541" s="3">
        <f>Table2[[#This Row],[Market Value of Debt]]/(Table2[[#This Row],[Market Value of Equity]]+Table2[[#This Row],[Market Value of Debt]])</f>
        <v>1.3880365032406984E-2</v>
      </c>
      <c r="W541" s="32">
        <f>(Table2[[#This Row],[Cost of Equity (Daily Beta)]]*Table2[[#This Row],[Weight of Equity]])+(Table2[[#This Row],[Cost of Debt]]*Table2[[#This Row],[Weight of Debt]])</f>
        <v>9.4217368318503747E-2</v>
      </c>
      <c r="X541" s="33">
        <f>(Table2[[#This Row],[Cost of Equity (Weekly Beta)]]*Table2[[#This Row],[Weight of Equity]])+(Table2[[#This Row],[Cost of Debt]]*Table2[[#This Row],[Weight of Debt]])</f>
        <v>0.10503841101792119</v>
      </c>
      <c r="Y541" s="34">
        <f>(Table2[[#This Row],[Cost of Equity (Monthly Beta)]]*Table2[[#This Row],[Weight of Equity]])+(Table2[[#This Row],[Cost of Debt]]*Table2[[#This Row],[Weight of Debt]])</f>
        <v>9.9107790109971144E-2</v>
      </c>
      <c r="Z541" t="b">
        <f>IF(Table2[[#This Row],[Sector]]="Financial Services",TRUE,FALSE)</f>
        <v>0</v>
      </c>
      <c r="AA541" t="b">
        <f>IF(Table2[[#This Row],[Market Capitalisation In(Cr)]]&gt;25000,TRUE,FALSE)</f>
        <v>0</v>
      </c>
    </row>
    <row r="542" spans="2:27" ht="14" customHeight="1">
      <c r="B542" s="37" t="s">
        <v>520</v>
      </c>
      <c r="C542" s="38" t="str">
        <f>_xlfn.XLOOKUP(B542,stock_analysis[Stock],stock_analysis[Company_Name])</f>
        <v>Bata India Limited</v>
      </c>
      <c r="D542" s="37" t="str">
        <f>_xlfn.XLOOKUP(B542,stock_analysis[Stock],stock_analysis[Sector])</f>
        <v>Consumer Cyclical</v>
      </c>
      <c r="E542" s="37" t="str">
        <f>_xlfn.XLOOKUP($B542,stock_analysis[Stock],stock_analysis[Industry])</f>
        <v>Footwear &amp; Accessories</v>
      </c>
      <c r="F542" s="2">
        <f>_xlfn.XLOOKUP($B542,stock_analysis[Stock],stock_analysis[Market_Cap_Cr])</f>
        <v>9550.2385152000006</v>
      </c>
      <c r="G542" s="3">
        <f>Imputs!$C$2</f>
        <v>6.6699999999999995E-2</v>
      </c>
      <c r="H542" s="3">
        <f>Imputs!$C$3</f>
        <v>5.2299999999999999E-2</v>
      </c>
      <c r="I542" s="2">
        <f>_xlfn.XLOOKUP($B542,stock_analysis[Stock],stock_analysis[Beta_Daily])</f>
        <v>0.66515523487119943</v>
      </c>
      <c r="J542" s="2">
        <f>_xlfn.XLOOKUP($B542,stock_analysis[Stock],stock_analysis[Beta_Weekly])</f>
        <v>0.99487365622857005</v>
      </c>
      <c r="K542" s="2">
        <f>_xlfn.XLOOKUP($B542,stock_analysis[Stock],stock_analysis[Beta_Monthly])</f>
        <v>1.1124680861831695</v>
      </c>
      <c r="L542" s="3">
        <f>G542+H542*I542</f>
        <v>0.10148761878376372</v>
      </c>
      <c r="M542" s="3">
        <f>J542*H542+G542</f>
        <v>0.1187318922207542</v>
      </c>
      <c r="N542" s="3">
        <f>K542*H542+G542</f>
        <v>0.12488208090737976</v>
      </c>
      <c r="O542" s="2">
        <f>_xlfn.XLOOKUP($B542,stock_analysis[Stock],stock_analysis[Interest_Coverage_Ratio])</f>
        <v>4.3187546215216965</v>
      </c>
      <c r="P542" s="3" cm="1">
        <f t="array" ref="P54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542" s="3" t="str" cm="1">
        <f t="array" ref="Q54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542" s="3">
        <f>Table2[[#This Row],[Default Spread]]+Table2[[#This Row],[Risk Free Rate]]</f>
        <v>7.7799999999999994E-2</v>
      </c>
      <c r="S542" s="2">
        <f>_xlfn.XLOOKUP($B542,stock_analysis[Stock],stock_analysis[Market_Cap_Cr])</f>
        <v>9550.2385152000006</v>
      </c>
      <c r="T542" s="2">
        <f>_xlfn.XLOOKUP($B542,stock_analysis[Stock],stock_analysis[Total_Debt_Cr])</f>
        <v>1378.1459967999999</v>
      </c>
      <c r="U542" s="3">
        <f>Table2[[#This Row],[Market Value of Equity]]/(Table2[[#This Row],[Market Value of Equity]]+Table2[[#This Row],[Market Value of Debt]])</f>
        <v>0.8738929806791923</v>
      </c>
      <c r="V542" s="3">
        <f>Table2[[#This Row],[Market Value of Debt]]/(Table2[[#This Row],[Market Value of Equity]]+Table2[[#This Row],[Market Value of Debt]])</f>
        <v>0.12610701932080773</v>
      </c>
      <c r="W542" s="32">
        <f>(Table2[[#This Row],[Cost of Equity (Daily Beta)]]*Table2[[#This Row],[Weight of Equity]])+(Table2[[#This Row],[Cost of Debt]]*Table2[[#This Row],[Weight of Debt]])</f>
        <v>9.8500443784135708E-2</v>
      </c>
      <c r="X542" s="33">
        <f>(Table2[[#This Row],[Cost of Equity (Weekly Beta)]]*Table2[[#This Row],[Weight of Equity]])+(Table2[[#This Row],[Cost of Debt]]*Table2[[#This Row],[Weight of Debt]])</f>
        <v>0.11357009329763433</v>
      </c>
      <c r="Y542" s="34">
        <f>(Table2[[#This Row],[Cost of Equity (Monthly Beta)]]*Table2[[#This Row],[Weight of Equity]])+(Table2[[#This Row],[Cost of Debt]]*Table2[[#This Row],[Weight of Debt]])</f>
        <v>0.118944700020729</v>
      </c>
      <c r="Z542" t="b">
        <f>IF(Table2[[#This Row],[Sector]]="Financial Services",TRUE,FALSE)</f>
        <v>0</v>
      </c>
      <c r="AA542" t="b">
        <f>IF(Table2[[#This Row],[Market Capitalisation In(Cr)]]&gt;25000,TRUE,FALSE)</f>
        <v>0</v>
      </c>
    </row>
    <row r="543" spans="2:27" ht="14" customHeight="1">
      <c r="B543" s="37" t="s">
        <v>230</v>
      </c>
      <c r="C543" s="38" t="str">
        <f>_xlfn.XLOOKUP(B543,stock_analysis[Stock],stock_analysis[Company_Name])</f>
        <v>AKI India Limited</v>
      </c>
      <c r="D543" s="37" t="str">
        <f>_xlfn.XLOOKUP(B543,stock_analysis[Stock],stock_analysis[Sector])</f>
        <v>Consumer Cyclical</v>
      </c>
      <c r="E543" s="37" t="str">
        <f>_xlfn.XLOOKUP($B543,stock_analysis[Stock],stock_analysis[Industry])</f>
        <v>Footwear &amp; Accessories</v>
      </c>
      <c r="F543" s="2">
        <f>_xlfn.XLOOKUP($B543,stock_analysis[Stock],stock_analysis[Market_Cap_Cr])</f>
        <v>53.155030400000001</v>
      </c>
      <c r="G543" s="3">
        <f>Imputs!$C$2</f>
        <v>6.6699999999999995E-2</v>
      </c>
      <c r="H543" s="3">
        <f>Imputs!$C$3</f>
        <v>5.2299999999999999E-2</v>
      </c>
      <c r="I543" s="2">
        <f>_xlfn.XLOOKUP($B543,stock_analysis[Stock],stock_analysis[Beta_Daily])</f>
        <v>0.66805477249466116</v>
      </c>
      <c r="J543" s="2">
        <f>_xlfn.XLOOKUP($B543,stock_analysis[Stock],stock_analysis[Beta_Weekly])</f>
        <v>0.94044742135040182</v>
      </c>
      <c r="K543" s="2">
        <f>_xlfn.XLOOKUP($B543,stock_analysis[Stock],stock_analysis[Beta_Monthly])</f>
        <v>0.36253949285269149</v>
      </c>
      <c r="L543" s="3">
        <f>G543+H543*I543</f>
        <v>0.10163926460147077</v>
      </c>
      <c r="M543" s="3">
        <f>J543*H543+G543</f>
        <v>0.11588540013662602</v>
      </c>
      <c r="N543" s="3">
        <f>K543*H543+G543</f>
        <v>8.5660815476195765E-2</v>
      </c>
      <c r="O543" s="2">
        <f>_xlfn.XLOOKUP($B543,stock_analysis[Stock],stock_analysis[Interest_Coverage_Ratio])</f>
        <v>2.6488190923704713</v>
      </c>
      <c r="P543" s="3" cm="1">
        <f t="array" ref="P54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543" s="3" t="str" cm="1">
        <f t="array" ref="Q54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543" s="3">
        <f>Table2[[#This Row],[Default Spread]]+Table2[[#This Row],[Risk Free Rate]]</f>
        <v>9.4199999999999992E-2</v>
      </c>
      <c r="S543" s="2">
        <f>_xlfn.XLOOKUP($B543,stock_analysis[Stock],stock_analysis[Market_Cap_Cr])</f>
        <v>53.155030400000001</v>
      </c>
      <c r="T543" s="2">
        <f>_xlfn.XLOOKUP($B543,stock_analysis[Stock],stock_analysis[Total_Debt_Cr])</f>
        <v>25.989500799999998</v>
      </c>
      <c r="U543" s="3">
        <f>Table2[[#This Row],[Market Value of Equity]]/(Table2[[#This Row],[Market Value of Equity]]+Table2[[#This Row],[Market Value of Debt]])</f>
        <v>0.67161975178899036</v>
      </c>
      <c r="V543" s="3">
        <f>Table2[[#This Row],[Market Value of Debt]]/(Table2[[#This Row],[Market Value of Equity]]+Table2[[#This Row],[Market Value of Debt]])</f>
        <v>0.32838024821100964</v>
      </c>
      <c r="W543" s="32">
        <f>(Table2[[#This Row],[Cost of Equity (Daily Beta)]]*Table2[[#This Row],[Weight of Equity]])+(Table2[[#This Row],[Cost of Debt]]*Table2[[#This Row],[Weight of Debt]])</f>
        <v>9.9196357045132411E-2</v>
      </c>
      <c r="X543" s="33">
        <f>(Table2[[#This Row],[Cost of Equity (Weekly Beta)]]*Table2[[#This Row],[Weight of Equity]])+(Table2[[#This Row],[Cost of Debt]]*Table2[[#This Row],[Weight of Debt]])</f>
        <v>0.1087643430572057</v>
      </c>
      <c r="Y543" s="34">
        <f>(Table2[[#This Row],[Cost of Equity (Monthly Beta)]]*Table2[[#This Row],[Weight of Equity]])+(Table2[[#This Row],[Cost of Debt]]*Table2[[#This Row],[Weight of Debt]])</f>
        <v>8.8464915009642209E-2</v>
      </c>
      <c r="Z543" t="b">
        <f>IF(Table2[[#This Row],[Sector]]="Financial Services",TRUE,FALSE)</f>
        <v>0</v>
      </c>
      <c r="AA543" t="b">
        <f>IF(Table2[[#This Row],[Market Capitalisation In(Cr)]]&gt;25000,TRUE,FALSE)</f>
        <v>0</v>
      </c>
    </row>
    <row r="544" spans="2:27" ht="14" customHeight="1">
      <c r="B544" s="37" t="s">
        <v>502</v>
      </c>
      <c r="C544" s="38" t="str">
        <f>_xlfn.XLOOKUP(B544,stock_analysis[Stock],stock_analysis[Company_Name])</f>
        <v>Banaras Beads Limited</v>
      </c>
      <c r="D544" s="37" t="str">
        <f>_xlfn.XLOOKUP(B544,stock_analysis[Stock],stock_analysis[Sector])</f>
        <v>Consumer Cyclical</v>
      </c>
      <c r="E544" s="37" t="str">
        <f>_xlfn.XLOOKUP($B544,stock_analysis[Stock],stock_analysis[Industry])</f>
        <v>Footwear &amp; Accessories</v>
      </c>
      <c r="F544" s="2">
        <f>_xlfn.XLOOKUP($B544,stock_analysis[Stock],stock_analysis[Market_Cap_Cr])</f>
        <v>77.735046400000002</v>
      </c>
      <c r="G544" s="3">
        <f>Imputs!$C$2</f>
        <v>6.6699999999999995E-2</v>
      </c>
      <c r="H544" s="3">
        <f>Imputs!$C$3</f>
        <v>5.2299999999999999E-2</v>
      </c>
      <c r="I544" s="2">
        <f>_xlfn.XLOOKUP($B544,stock_analysis[Stock],stock_analysis[Beta_Daily])</f>
        <v>0.84520335894673915</v>
      </c>
      <c r="J544" s="2">
        <f>_xlfn.XLOOKUP($B544,stock_analysis[Stock],stock_analysis[Beta_Weekly])</f>
        <v>1.2918644846186289</v>
      </c>
      <c r="K544" s="2">
        <f>_xlfn.XLOOKUP($B544,stock_analysis[Stock],stock_analysis[Beta_Monthly])</f>
        <v>0.47185868576633327</v>
      </c>
      <c r="L544" s="3">
        <f>G544+H544*I544</f>
        <v>0.11090413567291446</v>
      </c>
      <c r="M544" s="3">
        <f>J544*H544+G544</f>
        <v>0.13426451254555427</v>
      </c>
      <c r="N544" s="3">
        <f>K544*H544+G544</f>
        <v>9.1378209265579227E-2</v>
      </c>
      <c r="O544" s="2">
        <f>_xlfn.XLOOKUP($B544,stock_analysis[Stock],stock_analysis[Interest_Coverage_Ratio])</f>
        <v>7.4875940451416678</v>
      </c>
      <c r="P544" s="3" cm="1">
        <f t="array" ref="P54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544" s="3" t="str" cm="1">
        <f t="array" ref="Q54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544" s="3">
        <f>Table2[[#This Row],[Default Spread]]+Table2[[#This Row],[Risk Free Rate]]</f>
        <v>7.4499999999999997E-2</v>
      </c>
      <c r="S544" s="2">
        <f>_xlfn.XLOOKUP($B544,stock_analysis[Stock],stock_analysis[Market_Cap_Cr])</f>
        <v>77.735046400000002</v>
      </c>
      <c r="T544" s="2">
        <f>_xlfn.XLOOKUP($B544,stock_analysis[Stock],stock_analysis[Total_Debt_Cr])</f>
        <v>15.5228</v>
      </c>
      <c r="U544" s="3">
        <f>Table2[[#This Row],[Market Value of Equity]]/(Table2[[#This Row],[Market Value of Equity]]+Table2[[#This Row],[Market Value of Debt]])</f>
        <v>0.83354966258367291</v>
      </c>
      <c r="V544" s="3">
        <f>Table2[[#This Row],[Market Value of Debt]]/(Table2[[#This Row],[Market Value of Equity]]+Table2[[#This Row],[Market Value of Debt]])</f>
        <v>0.16645033741632703</v>
      </c>
      <c r="W544" s="32">
        <f>(Table2[[#This Row],[Cost of Equity (Daily Beta)]]*Table2[[#This Row],[Weight of Equity]])+(Table2[[#This Row],[Cost of Debt]]*Table2[[#This Row],[Weight of Debt]])</f>
        <v>0.10484465500680809</v>
      </c>
      <c r="X544" s="33">
        <f>(Table2[[#This Row],[Cost of Equity (Weekly Beta)]]*Table2[[#This Row],[Weight of Equity]])+(Table2[[#This Row],[Cost of Debt]]*Table2[[#This Row],[Weight of Debt]])</f>
        <v>0.12431668926682443</v>
      </c>
      <c r="Y544" s="34">
        <f>(Table2[[#This Row],[Cost of Equity (Monthly Beta)]]*Table2[[#This Row],[Weight of Equity]])+(Table2[[#This Row],[Cost of Debt]]*Table2[[#This Row],[Weight of Debt]])</f>
        <v>8.8568825638340176E-2</v>
      </c>
      <c r="Z544" t="b">
        <f>IF(Table2[[#This Row],[Sector]]="Financial Services",TRUE,FALSE)</f>
        <v>0</v>
      </c>
      <c r="AA544" t="b">
        <f>IF(Table2[[#This Row],[Market Capitalisation In(Cr)]]&gt;25000,TRUE,FALSE)</f>
        <v>0</v>
      </c>
    </row>
    <row r="545" spans="2:27" ht="14" customHeight="1">
      <c r="B545" s="37" t="s">
        <v>2894</v>
      </c>
      <c r="C545" s="38" t="str">
        <f>_xlfn.XLOOKUP(B545,stock_analysis[Stock],stock_analysis[Company_Name])</f>
        <v>Redtape Limited</v>
      </c>
      <c r="D545" s="37" t="str">
        <f>_xlfn.XLOOKUP(B545,stock_analysis[Stock],stock_analysis[Sector])</f>
        <v>Consumer Cyclical</v>
      </c>
      <c r="E545" s="37" t="str">
        <f>_xlfn.XLOOKUP($B545,stock_analysis[Stock],stock_analysis[Industry])</f>
        <v>Footwear &amp; Accessories</v>
      </c>
      <c r="F545" s="2">
        <f>_xlfn.XLOOKUP($B545,stock_analysis[Stock],stock_analysis[Market_Cap_Cr])</f>
        <v>6500.4646400000001</v>
      </c>
      <c r="G545" s="3">
        <f>Imputs!$C$2</f>
        <v>6.6699999999999995E-2</v>
      </c>
      <c r="H545" s="3">
        <f>Imputs!$C$3</f>
        <v>5.2299999999999999E-2</v>
      </c>
      <c r="I545" s="2">
        <f>_xlfn.XLOOKUP($B545,stock_analysis[Stock],stock_analysis[Beta_Daily])</f>
        <v>0.82762860161344465</v>
      </c>
      <c r="J545" s="2">
        <f>_xlfn.XLOOKUP($B545,stock_analysis[Stock],stock_analysis[Beta_Weekly])</f>
        <v>0.79136938607444818</v>
      </c>
      <c r="K545" s="2">
        <f>_xlfn.XLOOKUP($B545,stock_analysis[Stock],stock_analysis[Beta_Monthly])</f>
        <v>-0.46582622272146967</v>
      </c>
      <c r="L545" s="3">
        <f>G545+H545*I545</f>
        <v>0.10998497586438315</v>
      </c>
      <c r="M545" s="3">
        <f>J545*H545+G545</f>
        <v>0.10808861889169363</v>
      </c>
      <c r="N545" s="3">
        <f>K545*H545+G545</f>
        <v>4.2337288551667129E-2</v>
      </c>
      <c r="O545" s="2">
        <f>_xlfn.XLOOKUP($B545,stock_analysis[Stock],stock_analysis[Interest_Coverage_Ratio])</f>
        <v>5.5527756059421423</v>
      </c>
      <c r="P545" s="3" cm="1">
        <f t="array" ref="P54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545" s="3" t="str" cm="1">
        <f t="array" ref="Q54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545" s="3">
        <f>Table2[[#This Row],[Default Spread]]+Table2[[#This Row],[Risk Free Rate]]</f>
        <v>7.5600000000000001E-2</v>
      </c>
      <c r="S545" s="2">
        <f>_xlfn.XLOOKUP($B545,stock_analysis[Stock],stock_analysis[Market_Cap_Cr])</f>
        <v>6500.4646400000001</v>
      </c>
      <c r="T545" s="2">
        <f>_xlfn.XLOOKUP($B545,stock_analysis[Stock],stock_analysis[Total_Debt_Cr])</f>
        <v>929.49995520000004</v>
      </c>
      <c r="U545" s="3">
        <f>Table2[[#This Row],[Market Value of Equity]]/(Table2[[#This Row],[Market Value of Equity]]+Table2[[#This Row],[Market Value of Debt]])</f>
        <v>0.87489846777998281</v>
      </c>
      <c r="V545" s="3">
        <f>Table2[[#This Row],[Market Value of Debt]]/(Table2[[#This Row],[Market Value of Equity]]+Table2[[#This Row],[Market Value of Debt]])</f>
        <v>0.12510153222001721</v>
      </c>
      <c r="W545" s="32">
        <f>(Table2[[#This Row],[Cost of Equity (Daily Beta)]]*Table2[[#This Row],[Weight of Equity]])+(Table2[[#This Row],[Cost of Debt]]*Table2[[#This Row],[Weight of Debt]])</f>
        <v>0.10568336269840051</v>
      </c>
      <c r="X545" s="33">
        <f>(Table2[[#This Row],[Cost of Equity (Weekly Beta)]]*Table2[[#This Row],[Weight of Equity]])+(Table2[[#This Row],[Cost of Debt]]*Table2[[#This Row],[Weight of Debt]])</f>
        <v>0.10402424288863056</v>
      </c>
      <c r="Y545" s="34">
        <f>(Table2[[#This Row],[Cost of Equity (Monthly Beta)]]*Table2[[#This Row],[Weight of Equity]])+(Table2[[#This Row],[Cost of Debt]]*Table2[[#This Row],[Weight of Debt]])</f>
        <v>4.6498504719645881E-2</v>
      </c>
      <c r="Z545" t="b">
        <f>IF(Table2[[#This Row],[Sector]]="Financial Services",TRUE,FALSE)</f>
        <v>0</v>
      </c>
      <c r="AA545" t="b">
        <f>IF(Table2[[#This Row],[Market Capitalisation In(Cr)]]&gt;25000,TRUE,FALSE)</f>
        <v>0</v>
      </c>
    </row>
    <row r="546" spans="2:27" ht="14" customHeight="1">
      <c r="B546" s="37" t="s">
        <v>3336</v>
      </c>
      <c r="C546" s="38" t="str">
        <f>_xlfn.XLOOKUP(B546,stock_analysis[Stock],stock_analysis[Company_Name])</f>
        <v>Sreeleathers Limited</v>
      </c>
      <c r="D546" s="37" t="str">
        <f>_xlfn.XLOOKUP(B546,stock_analysis[Stock],stock_analysis[Sector])</f>
        <v>Consumer Cyclical</v>
      </c>
      <c r="E546" s="37" t="str">
        <f>_xlfn.XLOOKUP($B546,stock_analysis[Stock],stock_analysis[Industry])</f>
        <v>Footwear &amp; Accessories</v>
      </c>
      <c r="F546" s="2">
        <f>_xlfn.XLOOKUP($B546,stock_analysis[Stock],stock_analysis[Market_Cap_Cr])</f>
        <v>461.75298559999999</v>
      </c>
      <c r="G546" s="3">
        <f>Imputs!$C$2</f>
        <v>6.6699999999999995E-2</v>
      </c>
      <c r="H546" s="3">
        <f>Imputs!$C$3</f>
        <v>5.2299999999999999E-2</v>
      </c>
      <c r="I546" s="2">
        <f>_xlfn.XLOOKUP($B546,stock_analysis[Stock],stock_analysis[Beta_Daily])</f>
        <v>0.81918711396390176</v>
      </c>
      <c r="J546" s="2">
        <f>_xlfn.XLOOKUP($B546,stock_analysis[Stock],stock_analysis[Beta_Weekly])</f>
        <v>0.9394853410421492</v>
      </c>
      <c r="K546" s="2">
        <f>_xlfn.XLOOKUP($B546,stock_analysis[Stock],stock_analysis[Beta_Monthly])</f>
        <v>1.2464888095610276</v>
      </c>
      <c r="L546" s="3">
        <f>G546+H546*I546</f>
        <v>0.10954348606031206</v>
      </c>
      <c r="M546" s="3">
        <f>J546*H546+G546</f>
        <v>0.1158350833365044</v>
      </c>
      <c r="N546" s="3">
        <f>K546*H546+G546</f>
        <v>0.13189136474004173</v>
      </c>
      <c r="O546" s="2">
        <f>_xlfn.XLOOKUP($B546,stock_analysis[Stock],stock_analysis[Interest_Coverage_Ratio])</f>
        <v>133.85217391304349</v>
      </c>
      <c r="P546" s="3" cm="1">
        <f t="array" ref="P54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46" s="3" t="str" cm="1">
        <f t="array" ref="Q54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46" s="3">
        <f>Table2[[#This Row],[Default Spread]]+Table2[[#This Row],[Risk Free Rate]]</f>
        <v>7.0699999999999999E-2</v>
      </c>
      <c r="S546" s="2">
        <f>_xlfn.XLOOKUP($B546,stock_analysis[Stock],stock_analysis[Market_Cap_Cr])</f>
        <v>461.75298559999999</v>
      </c>
      <c r="T546" s="2">
        <f>_xlfn.XLOOKUP($B546,stock_analysis[Stock],stock_analysis[Total_Debt_Cr])</f>
        <v>2.3980999999999999</v>
      </c>
      <c r="U546" s="3">
        <f>Table2[[#This Row],[Market Value of Equity]]/(Table2[[#This Row],[Market Value of Equity]]+Table2[[#This Row],[Market Value of Debt]])</f>
        <v>0.99483336337154094</v>
      </c>
      <c r="V546" s="3">
        <f>Table2[[#This Row],[Market Value of Debt]]/(Table2[[#This Row],[Market Value of Equity]]+Table2[[#This Row],[Market Value of Debt]])</f>
        <v>5.1666366284590674E-3</v>
      </c>
      <c r="W546" s="32">
        <f>(Table2[[#This Row],[Cost of Equity (Daily Beta)]]*Table2[[#This Row],[Weight of Equity]])+(Table2[[#This Row],[Cost of Debt]]*Table2[[#This Row],[Weight of Debt]])</f>
        <v>0.10934279588245581</v>
      </c>
      <c r="X546" s="33">
        <f>(Table2[[#This Row],[Cost of Equity (Weekly Beta)]]*Table2[[#This Row],[Weight of Equity]])+(Table2[[#This Row],[Cost of Debt]]*Table2[[#This Row],[Weight of Debt]])</f>
        <v>0.11560188676170946</v>
      </c>
      <c r="Y546" s="34">
        <f>(Table2[[#This Row],[Cost of Equity (Monthly Beta)]]*Table2[[#This Row],[Weight of Equity]])+(Table2[[#This Row],[Cost of Debt]]*Table2[[#This Row],[Weight of Debt]])</f>
        <v>0.13157521119363044</v>
      </c>
      <c r="Z546" t="b">
        <f>IF(Table2[[#This Row],[Sector]]="Financial Services",TRUE,FALSE)</f>
        <v>0</v>
      </c>
      <c r="AA546" t="b">
        <f>IF(Table2[[#This Row],[Market Capitalisation In(Cr)]]&gt;25000,TRUE,FALSE)</f>
        <v>0</v>
      </c>
    </row>
    <row r="547" spans="2:27" ht="14" customHeight="1">
      <c r="B547" s="37" t="s">
        <v>1928</v>
      </c>
      <c r="C547" s="38" t="str">
        <f>_xlfn.XLOOKUP(B547,stock_analysis[Stock],stock_analysis[Company_Name])</f>
        <v>Khadim India Limited</v>
      </c>
      <c r="D547" s="37" t="str">
        <f>_xlfn.XLOOKUP(B547,stock_analysis[Stock],stock_analysis[Sector])</f>
        <v>Consumer Cyclical</v>
      </c>
      <c r="E547" s="37" t="str">
        <f>_xlfn.XLOOKUP($B547,stock_analysis[Stock],stock_analysis[Industry])</f>
        <v>Footwear &amp; Accessories</v>
      </c>
      <c r="F547" s="2">
        <f>_xlfn.XLOOKUP($B547,stock_analysis[Stock],stock_analysis[Market_Cap_Cr])</f>
        <v>206.1543168</v>
      </c>
      <c r="G547" s="3">
        <f>Imputs!$C$2</f>
        <v>6.6699999999999995E-2</v>
      </c>
      <c r="H547" s="3">
        <f>Imputs!$C$3</f>
        <v>5.2299999999999999E-2</v>
      </c>
      <c r="I547" s="2">
        <f>_xlfn.XLOOKUP($B547,stock_analysis[Stock],stock_analysis[Beta_Daily])</f>
        <v>0.82572012643252524</v>
      </c>
      <c r="J547" s="2">
        <f>_xlfn.XLOOKUP($B547,stock_analysis[Stock],stock_analysis[Beta_Weekly])</f>
        <v>1.2460984038871492</v>
      </c>
      <c r="K547" s="2">
        <f>_xlfn.XLOOKUP($B547,stock_analysis[Stock],stock_analysis[Beta_Monthly])</f>
        <v>0.76584911359230767</v>
      </c>
      <c r="L547" s="3">
        <f>G547+H547*I547</f>
        <v>0.10988516261242107</v>
      </c>
      <c r="M547" s="3">
        <f>J547*H547+G547</f>
        <v>0.13187094652329789</v>
      </c>
      <c r="N547" s="3">
        <f>K547*H547+G547</f>
        <v>0.10675390864087769</v>
      </c>
      <c r="O547" s="2">
        <f>_xlfn.XLOOKUP($B547,stock_analysis[Stock],stock_analysis[Interest_Coverage_Ratio])</f>
        <v>1.8794420324811063</v>
      </c>
      <c r="P547" s="3" cm="1">
        <f t="array" ref="P54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547" s="3" t="str" cm="1">
        <f t="array" ref="Q54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547" s="3">
        <f>Table2[[#This Row],[Default Spread]]+Table2[[#This Row],[Risk Free Rate]]</f>
        <v>0.1176</v>
      </c>
      <c r="S547" s="2">
        <f>_xlfn.XLOOKUP($B547,stock_analysis[Stock],stock_analysis[Market_Cap_Cr])</f>
        <v>206.1543168</v>
      </c>
      <c r="T547" s="2">
        <f>_xlfn.XLOOKUP($B547,stock_analysis[Stock],stock_analysis[Total_Debt_Cr])</f>
        <v>255.40200960000001</v>
      </c>
      <c r="U547" s="3">
        <f>Table2[[#This Row],[Market Value of Equity]]/(Table2[[#This Row],[Market Value of Equity]]+Table2[[#This Row],[Market Value of Debt]])</f>
        <v>0.44665039781372179</v>
      </c>
      <c r="V547" s="3">
        <f>Table2[[#This Row],[Market Value of Debt]]/(Table2[[#This Row],[Market Value of Equity]]+Table2[[#This Row],[Market Value of Debt]])</f>
        <v>0.55334960218627827</v>
      </c>
      <c r="W547" s="32">
        <f>(Table2[[#This Row],[Cost of Equity (Daily Beta)]]*Table2[[#This Row],[Weight of Equity]])+(Table2[[#This Row],[Cost of Debt]]*Table2[[#This Row],[Weight of Debt]])</f>
        <v>0.1141541648117697</v>
      </c>
      <c r="X547" s="33">
        <f>(Table2[[#This Row],[Cost of Equity (Weekly Beta)]]*Table2[[#This Row],[Weight of Equity]])+(Table2[[#This Row],[Cost of Debt]]*Table2[[#This Row],[Weight of Debt]])</f>
        <v>0.12397412394180934</v>
      </c>
      <c r="Y547" s="34">
        <f>(Table2[[#This Row],[Cost of Equity (Monthly Beta)]]*Table2[[#This Row],[Weight of Equity]])+(Table2[[#This Row],[Cost of Debt]]*Table2[[#This Row],[Weight of Debt]])</f>
        <v>0.11275558897972404</v>
      </c>
      <c r="Z547" t="b">
        <f>IF(Table2[[#This Row],[Sector]]="Financial Services",TRUE,FALSE)</f>
        <v>0</v>
      </c>
      <c r="AA547" t="b">
        <f>IF(Table2[[#This Row],[Market Capitalisation In(Cr)]]&gt;25000,TRUE,FALSE)</f>
        <v>0</v>
      </c>
    </row>
    <row r="548" spans="2:27" ht="14" customHeight="1">
      <c r="B548" s="37" t="s">
        <v>588</v>
      </c>
      <c r="C548" s="38" t="str">
        <f>_xlfn.XLOOKUP(B548,stock_analysis[Stock],stock_analysis[Company_Name])</f>
        <v>Bhartiya International Limited</v>
      </c>
      <c r="D548" s="37" t="str">
        <f>_xlfn.XLOOKUP(B548,stock_analysis[Stock],stock_analysis[Sector])</f>
        <v>Consumer Cyclical</v>
      </c>
      <c r="E548" s="37" t="str">
        <f>_xlfn.XLOOKUP($B548,stock_analysis[Stock],stock_analysis[Industry])</f>
        <v>Footwear &amp; Accessories</v>
      </c>
      <c r="F548" s="2">
        <f>_xlfn.XLOOKUP($B548,stock_analysis[Stock],stock_analysis[Market_Cap_Cr])</f>
        <v>990.89530879999995</v>
      </c>
      <c r="G548" s="3">
        <f>Imputs!$C$2</f>
        <v>6.6699999999999995E-2</v>
      </c>
      <c r="H548" s="3">
        <f>Imputs!$C$3</f>
        <v>5.2299999999999999E-2</v>
      </c>
      <c r="I548" s="2">
        <f>_xlfn.XLOOKUP($B548,stock_analysis[Stock],stock_analysis[Beta_Daily])</f>
        <v>0.908934263578554</v>
      </c>
      <c r="J548" s="2">
        <f>_xlfn.XLOOKUP($B548,stock_analysis[Stock],stock_analysis[Beta_Weekly])</f>
        <v>1.1023916451908069</v>
      </c>
      <c r="K548" s="2">
        <f>_xlfn.XLOOKUP($B548,stock_analysis[Stock],stock_analysis[Beta_Monthly])</f>
        <v>1.0961433795624025</v>
      </c>
      <c r="L548" s="3">
        <f>G548+H548*I548</f>
        <v>0.11423726198515838</v>
      </c>
      <c r="M548" s="3">
        <f>J548*H548+G548</f>
        <v>0.1243550830434792</v>
      </c>
      <c r="N548" s="3">
        <f>K548*H548+G548</f>
        <v>0.12402829875111365</v>
      </c>
      <c r="O548" s="2">
        <f>_xlfn.XLOOKUP($B548,stock_analysis[Stock],stock_analysis[Interest_Coverage_Ratio])</f>
        <v>1.680964147958379</v>
      </c>
      <c r="P548" s="3" cm="1">
        <f t="array" ref="P54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548" s="3" t="str" cm="1">
        <f t="array" ref="Q54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548" s="3">
        <f>Table2[[#This Row],[Default Spread]]+Table2[[#This Row],[Risk Free Rate]]</f>
        <v>0.1176</v>
      </c>
      <c r="S548" s="2">
        <f>_xlfn.XLOOKUP($B548,stock_analysis[Stock],stock_analysis[Market_Cap_Cr])</f>
        <v>990.89530879999995</v>
      </c>
      <c r="T548" s="2">
        <f>_xlfn.XLOOKUP($B548,stock_analysis[Stock],stock_analysis[Total_Debt_Cr])</f>
        <v>503.81962240000001</v>
      </c>
      <c r="U548" s="3">
        <f>Table2[[#This Row],[Market Value of Equity]]/(Table2[[#This Row],[Market Value of Equity]]+Table2[[#This Row],[Market Value of Debt]])</f>
        <v>0.66293263559258142</v>
      </c>
      <c r="V548" s="3">
        <f>Table2[[#This Row],[Market Value of Debt]]/(Table2[[#This Row],[Market Value of Equity]]+Table2[[#This Row],[Market Value of Debt]])</f>
        <v>0.33706736440741863</v>
      </c>
      <c r="W548" s="32">
        <f>(Table2[[#This Row],[Cost of Equity (Daily Beta)]]*Table2[[#This Row],[Weight of Equity]])+(Table2[[#This Row],[Cost of Debt]]*Table2[[#This Row],[Weight of Debt]])</f>
        <v>0.11537073122501368</v>
      </c>
      <c r="X548" s="33">
        <f>(Table2[[#This Row],[Cost of Equity (Weekly Beta)]]*Table2[[#This Row],[Weight of Equity]])+(Table2[[#This Row],[Cost of Debt]]*Table2[[#This Row],[Weight of Debt]])</f>
        <v>0.12207816500566042</v>
      </c>
      <c r="Y548" s="34">
        <f>(Table2[[#This Row],[Cost of Equity (Monthly Beta)]]*Table2[[#This Row],[Weight of Equity]])+(Table2[[#This Row],[Cost of Debt]]*Table2[[#This Row],[Weight of Debt]])</f>
        <v>0.12186152903345228</v>
      </c>
      <c r="Z548" t="b">
        <f>IF(Table2[[#This Row],[Sector]]="Financial Services",TRUE,FALSE)</f>
        <v>0</v>
      </c>
      <c r="AA548" t="b">
        <f>IF(Table2[[#This Row],[Market Capitalisation In(Cr)]]&gt;25000,TRUE,FALSE)</f>
        <v>0</v>
      </c>
    </row>
    <row r="549" spans="2:27" ht="14" customHeight="1">
      <c r="B549" s="37" t="s">
        <v>534</v>
      </c>
      <c r="C549" s="38" t="str">
        <f>_xlfn.XLOOKUP(B549,stock_analysis[Stock],stock_analysis[Company_Name])</f>
        <v>Brand Concepts Limited</v>
      </c>
      <c r="D549" s="37" t="str">
        <f>_xlfn.XLOOKUP(B549,stock_analysis[Stock],stock_analysis[Sector])</f>
        <v>Consumer Cyclical</v>
      </c>
      <c r="E549" s="37" t="str">
        <f>_xlfn.XLOOKUP($B549,stock_analysis[Stock],stock_analysis[Industry])</f>
        <v>Footwear &amp; Accessories</v>
      </c>
      <c r="F549" s="2">
        <f>_xlfn.XLOOKUP($B549,stock_analysis[Stock],stock_analysis[Market_Cap_Cr])</f>
        <v>286.95836159999999</v>
      </c>
      <c r="G549" s="3">
        <f>Imputs!$C$2</f>
        <v>6.6699999999999995E-2</v>
      </c>
      <c r="H549" s="3">
        <f>Imputs!$C$3</f>
        <v>5.2299999999999999E-2</v>
      </c>
      <c r="I549" s="2">
        <f>_xlfn.XLOOKUP($B549,stock_analysis[Stock],stock_analysis[Beta_Daily])</f>
        <v>0.90496675075254485</v>
      </c>
      <c r="J549" s="2">
        <f>_xlfn.XLOOKUP($B549,stock_analysis[Stock],stock_analysis[Beta_Weekly])</f>
        <v>0.68916063257798255</v>
      </c>
      <c r="K549" s="2">
        <f>_xlfn.XLOOKUP($B549,stock_analysis[Stock],stock_analysis[Beta_Monthly])</f>
        <v>0.62415292149589063</v>
      </c>
      <c r="L549" s="3">
        <f>G549+H549*I549</f>
        <v>0.11402976106435808</v>
      </c>
      <c r="M549" s="3">
        <f>J549*H549+G549</f>
        <v>0.10274310108382848</v>
      </c>
      <c r="N549" s="3">
        <f>K549*H549+G549</f>
        <v>9.9343197794235075E-2</v>
      </c>
      <c r="O549" s="2">
        <f>_xlfn.XLOOKUP($B549,stock_analysis[Stock],stock_analysis[Interest_Coverage_Ratio])</f>
        <v>1.7140479577510623</v>
      </c>
      <c r="P549" s="3" cm="1">
        <f t="array" ref="P54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549" s="3" t="str" cm="1">
        <f t="array" ref="Q54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549" s="3">
        <f>Table2[[#This Row],[Default Spread]]+Table2[[#This Row],[Risk Free Rate]]</f>
        <v>0.1176</v>
      </c>
      <c r="S549" s="2">
        <f>_xlfn.XLOOKUP($B549,stock_analysis[Stock],stock_analysis[Market_Cap_Cr])</f>
        <v>286.95836159999999</v>
      </c>
      <c r="T549" s="2">
        <f>_xlfn.XLOOKUP($B549,stock_analysis[Stock],stock_analysis[Total_Debt_Cr])</f>
        <v>183.9705984</v>
      </c>
      <c r="U549" s="3">
        <f>Table2[[#This Row],[Market Value of Equity]]/(Table2[[#This Row],[Market Value of Equity]]+Table2[[#This Row],[Market Value of Debt]])</f>
        <v>0.60934532800870855</v>
      </c>
      <c r="V549" s="3">
        <f>Table2[[#This Row],[Market Value of Debt]]/(Table2[[#This Row],[Market Value of Equity]]+Table2[[#This Row],[Market Value of Debt]])</f>
        <v>0.39065467199129145</v>
      </c>
      <c r="W549" s="32">
        <f>(Table2[[#This Row],[Cost of Equity (Daily Beta)]]*Table2[[#This Row],[Weight of Equity]])+(Table2[[#This Row],[Cost of Debt]]*Table2[[#This Row],[Weight of Debt]])</f>
        <v>0.11542449158469181</v>
      </c>
      <c r="X549" s="33">
        <f>(Table2[[#This Row],[Cost of Equity (Weekly Beta)]]*Table2[[#This Row],[Weight of Equity]])+(Table2[[#This Row],[Cost of Debt]]*Table2[[#This Row],[Weight of Debt]])</f>
        <v>0.10854701805673324</v>
      </c>
      <c r="Y549" s="34">
        <f>(Table2[[#This Row],[Cost of Equity (Monthly Beta)]]*Table2[[#This Row],[Weight of Equity]])+(Table2[[#This Row],[Cost of Debt]]*Table2[[#This Row],[Weight of Debt]])</f>
        <v>0.10647530287153806</v>
      </c>
      <c r="Z549" t="b">
        <f>IF(Table2[[#This Row],[Sector]]="Financial Services",TRUE,FALSE)</f>
        <v>0</v>
      </c>
      <c r="AA549" t="b">
        <f>IF(Table2[[#This Row],[Market Capitalisation In(Cr)]]&gt;25000,TRUE,FALSE)</f>
        <v>0</v>
      </c>
    </row>
    <row r="550" spans="2:27" ht="14" customHeight="1">
      <c r="B550" s="37" t="s">
        <v>2902</v>
      </c>
      <c r="C550" s="38" t="str">
        <f>_xlfn.XLOOKUP(B550,stock_analysis[Stock],stock_analysis[Company_Name])</f>
        <v>Relaxo Footwears Limited</v>
      </c>
      <c r="D550" s="37" t="str">
        <f>_xlfn.XLOOKUP(B550,stock_analysis[Stock],stock_analysis[Sector])</f>
        <v>Consumer Cyclical</v>
      </c>
      <c r="E550" s="37" t="str">
        <f>_xlfn.XLOOKUP($B550,stock_analysis[Stock],stock_analysis[Industry])</f>
        <v>Footwear &amp; Accessories</v>
      </c>
      <c r="F550" s="2">
        <f>_xlfn.XLOOKUP($B550,stock_analysis[Stock],stock_analysis[Market_Cap_Cr])</f>
        <v>7988.4394496000004</v>
      </c>
      <c r="G550" s="3">
        <f>Imputs!$C$2</f>
        <v>6.6699999999999995E-2</v>
      </c>
      <c r="H550" s="3">
        <f>Imputs!$C$3</f>
        <v>5.2299999999999999E-2</v>
      </c>
      <c r="I550" s="2">
        <f>_xlfn.XLOOKUP($B550,stock_analysis[Stock],stock_analysis[Beta_Daily])</f>
        <v>0.98403543099091717</v>
      </c>
      <c r="J550" s="2">
        <f>_xlfn.XLOOKUP($B550,stock_analysis[Stock],stock_analysis[Beta_Weekly])</f>
        <v>0.88143678772105305</v>
      </c>
      <c r="K550" s="2">
        <f>_xlfn.XLOOKUP($B550,stock_analysis[Stock],stock_analysis[Beta_Monthly])</f>
        <v>0.76096767594452375</v>
      </c>
      <c r="L550" s="3">
        <f>G550+H550*I550</f>
        <v>0.11816505304082496</v>
      </c>
      <c r="M550" s="3">
        <f>J550*H550+G550</f>
        <v>0.11279914399781107</v>
      </c>
      <c r="N550" s="3">
        <f>K550*H550+G550</f>
        <v>0.1064986094518986</v>
      </c>
      <c r="O550" s="2">
        <f>_xlfn.XLOOKUP($B550,stock_analysis[Stock],stock_analysis[Interest_Coverage_Ratio])</f>
        <v>12.12052274927396</v>
      </c>
      <c r="P550" s="3" cm="1">
        <f t="array" ref="P55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550" s="3" t="str" cm="1">
        <f t="array" ref="Q55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550" s="3">
        <f>Table2[[#This Row],[Default Spread]]+Table2[[#This Row],[Risk Free Rate]]</f>
        <v>7.22E-2</v>
      </c>
      <c r="S550" s="2">
        <f>_xlfn.XLOOKUP($B550,stock_analysis[Stock],stock_analysis[Market_Cap_Cr])</f>
        <v>7988.4394496000004</v>
      </c>
      <c r="T550" s="2">
        <f>_xlfn.XLOOKUP($B550,stock_analysis[Stock],stock_analysis[Total_Debt_Cr])</f>
        <v>215.47000320000001</v>
      </c>
      <c r="U550" s="3">
        <f>Table2[[#This Row],[Market Value of Equity]]/(Table2[[#This Row],[Market Value of Equity]]+Table2[[#This Row],[Market Value of Debt]])</f>
        <v>0.97373569217948153</v>
      </c>
      <c r="V550" s="3">
        <f>Table2[[#This Row],[Market Value of Debt]]/(Table2[[#This Row],[Market Value of Equity]]+Table2[[#This Row],[Market Value of Debt]])</f>
        <v>2.6264307820518414E-2</v>
      </c>
      <c r="W550" s="32">
        <f>(Table2[[#This Row],[Cost of Equity (Daily Beta)]]*Table2[[#This Row],[Weight of Equity]])+(Table2[[#This Row],[Cost of Debt]]*Table2[[#This Row],[Weight of Debt]])</f>
        <v>0.11695781273877427</v>
      </c>
      <c r="X550" s="33">
        <f>(Table2[[#This Row],[Cost of Equity (Weekly Beta)]]*Table2[[#This Row],[Weight of Equity]])+(Table2[[#This Row],[Cost of Debt]]*Table2[[#This Row],[Weight of Debt]])</f>
        <v>0.111732835582603</v>
      </c>
      <c r="Y550" s="34">
        <f>(Table2[[#This Row],[Cost of Equity (Monthly Beta)]]*Table2[[#This Row],[Weight of Equity]])+(Table2[[#This Row],[Cost of Debt]]*Table2[[#This Row],[Weight of Debt]])</f>
        <v>0.10559778021543818</v>
      </c>
      <c r="Z550" t="b">
        <f>IF(Table2[[#This Row],[Sector]]="Financial Services",TRUE,FALSE)</f>
        <v>0</v>
      </c>
      <c r="AA550" t="b">
        <f>IF(Table2[[#This Row],[Market Capitalisation In(Cr)]]&gt;25000,TRUE,FALSE)</f>
        <v>0</v>
      </c>
    </row>
    <row r="551" spans="2:27" ht="14" customHeight="1">
      <c r="B551" s="37" t="s">
        <v>3416</v>
      </c>
      <c r="C551" s="38" t="str">
        <f>_xlfn.XLOOKUP(B551,stock_analysis[Stock],stock_analysis[Company_Name])</f>
        <v>Superhouse Limited</v>
      </c>
      <c r="D551" s="37" t="str">
        <f>_xlfn.XLOOKUP(B551,stock_analysis[Stock],stock_analysis[Sector])</f>
        <v>Consumer Cyclical</v>
      </c>
      <c r="E551" s="37" t="str">
        <f>_xlfn.XLOOKUP($B551,stock_analysis[Stock],stock_analysis[Industry])</f>
        <v>Footwear &amp; Accessories</v>
      </c>
      <c r="F551" s="2">
        <f>_xlfn.XLOOKUP($B551,stock_analysis[Stock],stock_analysis[Market_Cap_Cr])</f>
        <v>168.4822016</v>
      </c>
      <c r="G551" s="3">
        <f>Imputs!$C$2</f>
        <v>6.6699999999999995E-2</v>
      </c>
      <c r="H551" s="3">
        <f>Imputs!$C$3</f>
        <v>5.2299999999999999E-2</v>
      </c>
      <c r="I551" s="2">
        <f>_xlfn.XLOOKUP($B551,stock_analysis[Stock],stock_analysis[Beta_Daily])</f>
        <v>1.0581073671232792</v>
      </c>
      <c r="J551" s="2">
        <f>_xlfn.XLOOKUP($B551,stock_analysis[Stock],stock_analysis[Beta_Weekly])</f>
        <v>1.1107245791161906</v>
      </c>
      <c r="K551" s="2">
        <f>_xlfn.XLOOKUP($B551,stock_analysis[Stock],stock_analysis[Beta_Monthly])</f>
        <v>0.94793499608165122</v>
      </c>
      <c r="L551" s="3">
        <f>G551+H551*I551</f>
        <v>0.1220390153005475</v>
      </c>
      <c r="M551" s="3">
        <f>J551*H551+G551</f>
        <v>0.12479089548777676</v>
      </c>
      <c r="N551" s="3">
        <f>K551*H551+G551</f>
        <v>0.11627700029507035</v>
      </c>
      <c r="O551" s="2">
        <f>_xlfn.XLOOKUP($B551,stock_analysis[Stock],stock_analysis[Interest_Coverage_Ratio])</f>
        <v>1.5555349111975001</v>
      </c>
      <c r="P551" s="3" cm="1">
        <f t="array" ref="P55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551" s="3" t="str" cm="1">
        <f t="array" ref="Q55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551" s="3">
        <f>Table2[[#This Row],[Default Spread]]+Table2[[#This Row],[Risk Free Rate]]</f>
        <v>0.1176</v>
      </c>
      <c r="S551" s="2">
        <f>_xlfn.XLOOKUP($B551,stock_analysis[Stock],stock_analysis[Market_Cap_Cr])</f>
        <v>168.4822016</v>
      </c>
      <c r="T551" s="2">
        <f>_xlfn.XLOOKUP($B551,stock_analysis[Stock],stock_analysis[Total_Debt_Cr])</f>
        <v>189.27889920000001</v>
      </c>
      <c r="U551" s="3">
        <f>Table2[[#This Row],[Market Value of Equity]]/(Table2[[#This Row],[Market Value of Equity]]+Table2[[#This Row],[Market Value of Debt]])</f>
        <v>0.47093493737371683</v>
      </c>
      <c r="V551" s="3">
        <f>Table2[[#This Row],[Market Value of Debt]]/(Table2[[#This Row],[Market Value of Equity]]+Table2[[#This Row],[Market Value of Debt]])</f>
        <v>0.52906506262628317</v>
      </c>
      <c r="W551" s="32">
        <f>(Table2[[#This Row],[Cost of Equity (Daily Beta)]]*Table2[[#This Row],[Weight of Equity]])+(Table2[[#This Row],[Cost of Debt]]*Table2[[#This Row],[Weight of Debt]])</f>
        <v>0.1196904873925643</v>
      </c>
      <c r="X551" s="33">
        <f>(Table2[[#This Row],[Cost of Equity (Weekly Beta)]]*Table2[[#This Row],[Weight of Equity]])+(Table2[[#This Row],[Cost of Debt]]*Table2[[#This Row],[Weight of Debt]])</f>
        <v>0.12098644391619709</v>
      </c>
      <c r="Y551" s="34">
        <f>(Table2[[#This Row],[Cost of Equity (Monthly Beta)]]*Table2[[#This Row],[Weight of Equity]])+(Table2[[#This Row],[Cost of Debt]]*Table2[[#This Row],[Weight of Debt]])</f>
        <v>0.11697695321681351</v>
      </c>
      <c r="Z551" t="b">
        <f>IF(Table2[[#This Row],[Sector]]="Financial Services",TRUE,FALSE)</f>
        <v>0</v>
      </c>
      <c r="AA551" t="b">
        <f>IF(Table2[[#This Row],[Market Capitalisation In(Cr)]]&gt;25000,TRUE,FALSE)</f>
        <v>0</v>
      </c>
    </row>
    <row r="552" spans="2:27" ht="14" customHeight="1">
      <c r="B552" s="37" t="s">
        <v>2280</v>
      </c>
      <c r="C552" s="38" t="str">
        <f>_xlfn.XLOOKUP(B552,stock_analysis[Stock],stock_analysis[Company_Name])</f>
        <v>Mirza International Limited</v>
      </c>
      <c r="D552" s="37" t="str">
        <f>_xlfn.XLOOKUP(B552,stock_analysis[Stock],stock_analysis[Sector])</f>
        <v>Consumer Cyclical</v>
      </c>
      <c r="E552" s="37" t="str">
        <f>_xlfn.XLOOKUP($B552,stock_analysis[Stock],stock_analysis[Industry])</f>
        <v>Footwear &amp; Accessories</v>
      </c>
      <c r="F552" s="2">
        <f>_xlfn.XLOOKUP($B552,stock_analysis[Stock],stock_analysis[Market_Cap_Cr])</f>
        <v>443.90451200000001</v>
      </c>
      <c r="G552" s="3">
        <f>Imputs!$C$2</f>
        <v>6.6699999999999995E-2</v>
      </c>
      <c r="H552" s="3">
        <f>Imputs!$C$3</f>
        <v>5.2299999999999999E-2</v>
      </c>
      <c r="I552" s="2">
        <f>_xlfn.XLOOKUP($B552,stock_analysis[Stock],stock_analysis[Beta_Daily])</f>
        <v>1.1682580659239401</v>
      </c>
      <c r="J552" s="2">
        <f>_xlfn.XLOOKUP($B552,stock_analysis[Stock],stock_analysis[Beta_Weekly])</f>
        <v>1.3664415317849179</v>
      </c>
      <c r="K552" s="2">
        <f>_xlfn.XLOOKUP($B552,stock_analysis[Stock],stock_analysis[Beta_Monthly])</f>
        <v>0.3497389466919627</v>
      </c>
      <c r="L552" s="3">
        <f>G552+H552*I552</f>
        <v>0.12779989684782206</v>
      </c>
      <c r="M552" s="3">
        <f>J552*H552+G552</f>
        <v>0.1381648921123512</v>
      </c>
      <c r="N552" s="3">
        <f>K552*H552+G552</f>
        <v>8.4991346911989646E-2</v>
      </c>
      <c r="O552" s="2">
        <f>_xlfn.XLOOKUP($B552,stock_analysis[Stock],stock_analysis[Interest_Coverage_Ratio])</f>
        <v>0.66540999057492933</v>
      </c>
      <c r="P552" s="3" cm="1">
        <f t="array" ref="P55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552" s="3" t="str" cm="1">
        <f t="array" ref="Q55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552" s="3">
        <f>Table2[[#This Row],[Default Spread]]+Table2[[#This Row],[Risk Free Rate]]</f>
        <v>0.22670000000000001</v>
      </c>
      <c r="S552" s="2">
        <f>_xlfn.XLOOKUP($B552,stock_analysis[Stock],stock_analysis[Market_Cap_Cr])</f>
        <v>443.90451200000001</v>
      </c>
      <c r="T552" s="2">
        <f>_xlfn.XLOOKUP($B552,stock_analysis[Stock],stock_analysis[Total_Debt_Cr])</f>
        <v>28.58</v>
      </c>
      <c r="U552" s="3">
        <f>Table2[[#This Row],[Market Value of Equity]]/(Table2[[#This Row],[Market Value of Equity]]+Table2[[#This Row],[Market Value of Debt]])</f>
        <v>0.93951124476224102</v>
      </c>
      <c r="V552" s="3">
        <f>Table2[[#This Row],[Market Value of Debt]]/(Table2[[#This Row],[Market Value of Equity]]+Table2[[#This Row],[Market Value of Debt]])</f>
        <v>6.0488755237758984E-2</v>
      </c>
      <c r="W552" s="32">
        <f>(Table2[[#This Row],[Cost of Equity (Daily Beta)]]*Table2[[#This Row],[Weight of Equity]])+(Table2[[#This Row],[Cost of Debt]]*Table2[[#This Row],[Weight of Debt]])</f>
        <v>0.13378224098038327</v>
      </c>
      <c r="X552" s="33">
        <f>(Table2[[#This Row],[Cost of Equity (Weekly Beta)]]*Table2[[#This Row],[Weight of Equity]])+(Table2[[#This Row],[Cost of Debt]]*Table2[[#This Row],[Weight of Debt]])</f>
        <v>0.14352027058331576</v>
      </c>
      <c r="Y552" s="34">
        <f>(Table2[[#This Row],[Cost of Equity (Monthly Beta)]]*Table2[[#This Row],[Weight of Equity]])+(Table2[[#This Row],[Cost of Debt]]*Table2[[#This Row],[Weight of Debt]])</f>
        <v>9.3563126943702807E-2</v>
      </c>
      <c r="Z552" t="b">
        <f>IF(Table2[[#This Row],[Sector]]="Financial Services",TRUE,FALSE)</f>
        <v>0</v>
      </c>
      <c r="AA552" t="b">
        <f>IF(Table2[[#This Row],[Market Capitalisation In(Cr)]]&gt;25000,TRUE,FALSE)</f>
        <v>0</v>
      </c>
    </row>
    <row r="553" spans="2:27" ht="14" customHeight="1">
      <c r="B553" s="37" t="s">
        <v>2070</v>
      </c>
      <c r="C553" s="38" t="str">
        <f>_xlfn.XLOOKUP(B553,stock_analysis[Stock],stock_analysis[Company_Name])</f>
        <v>Liberty Shoes Limited</v>
      </c>
      <c r="D553" s="37" t="str">
        <f>_xlfn.XLOOKUP(B553,stock_analysis[Stock],stock_analysis[Sector])</f>
        <v>Consumer Cyclical</v>
      </c>
      <c r="E553" s="37" t="str">
        <f>_xlfn.XLOOKUP($B553,stock_analysis[Stock],stock_analysis[Industry])</f>
        <v>Footwear &amp; Accessories</v>
      </c>
      <c r="F553" s="2">
        <f>_xlfn.XLOOKUP($B553,stock_analysis[Stock],stock_analysis[Market_Cap_Cr])</f>
        <v>381.42960640000001</v>
      </c>
      <c r="G553" s="3">
        <f>Imputs!$C$2</f>
        <v>6.6699999999999995E-2</v>
      </c>
      <c r="H553" s="3">
        <f>Imputs!$C$3</f>
        <v>5.2299999999999999E-2</v>
      </c>
      <c r="I553" s="2">
        <f>_xlfn.XLOOKUP($B553,stock_analysis[Stock],stock_analysis[Beta_Daily])</f>
        <v>1.6662017968505298</v>
      </c>
      <c r="J553" s="2">
        <f>_xlfn.XLOOKUP($B553,stock_analysis[Stock],stock_analysis[Beta_Weekly])</f>
        <v>1.7984654033141587</v>
      </c>
      <c r="K553" s="2">
        <f>_xlfn.XLOOKUP($B553,stock_analysis[Stock],stock_analysis[Beta_Monthly])</f>
        <v>0.88825335472890921</v>
      </c>
      <c r="L553" s="3">
        <f>G553+H553*I553</f>
        <v>0.1538423539752827</v>
      </c>
      <c r="M553" s="3">
        <f>J553*H553+G553</f>
        <v>0.16075974059333048</v>
      </c>
      <c r="N553" s="3">
        <f>K553*H553+G553</f>
        <v>0.11315565045232195</v>
      </c>
      <c r="O553" s="2">
        <f>_xlfn.XLOOKUP($B553,stock_analysis[Stock],stock_analysis[Interest_Coverage_Ratio])</f>
        <v>2.7079375209668051</v>
      </c>
      <c r="P553" s="3" cm="1">
        <f t="array" ref="P55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553" s="3" t="str" cm="1">
        <f t="array" ref="Q55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553" s="3">
        <f>Table2[[#This Row],[Default Spread]]+Table2[[#This Row],[Risk Free Rate]]</f>
        <v>9.4199999999999992E-2</v>
      </c>
      <c r="S553" s="2">
        <f>_xlfn.XLOOKUP($B553,stock_analysis[Stock],stock_analysis[Market_Cap_Cr])</f>
        <v>381.42960640000001</v>
      </c>
      <c r="T553" s="2">
        <f>_xlfn.XLOOKUP($B553,stock_analysis[Stock],stock_analysis[Total_Debt_Cr])</f>
        <v>165.3315968</v>
      </c>
      <c r="U553" s="3">
        <f>Table2[[#This Row],[Market Value of Equity]]/(Table2[[#This Row],[Market Value of Equity]]+Table2[[#This Row],[Market Value of Debt]])</f>
        <v>0.69761644419470037</v>
      </c>
      <c r="V553" s="3">
        <f>Table2[[#This Row],[Market Value of Debt]]/(Table2[[#This Row],[Market Value of Equity]]+Table2[[#This Row],[Market Value of Debt]])</f>
        <v>0.30238355580529969</v>
      </c>
      <c r="W553" s="32">
        <f>(Table2[[#This Row],[Cost of Equity (Daily Beta)]]*Table2[[#This Row],[Weight of Equity]])+(Table2[[#This Row],[Cost of Debt]]*Table2[[#This Row],[Weight of Debt]])</f>
        <v>0.13580748690363839</v>
      </c>
      <c r="X553" s="33">
        <f>(Table2[[#This Row],[Cost of Equity (Weekly Beta)]]*Table2[[#This Row],[Weight of Equity]])+(Table2[[#This Row],[Cost of Debt]]*Table2[[#This Row],[Weight of Debt]])</f>
        <v>0.14063316955924088</v>
      </c>
      <c r="Y553" s="34">
        <f>(Table2[[#This Row],[Cost of Equity (Monthly Beta)]]*Table2[[#This Row],[Weight of Equity]])+(Table2[[#This Row],[Cost of Debt]]*Table2[[#This Row],[Weight of Debt]])</f>
        <v>0.1074237734659465</v>
      </c>
      <c r="Z553" t="b">
        <f>IF(Table2[[#This Row],[Sector]]="Financial Services",TRUE,FALSE)</f>
        <v>0</v>
      </c>
      <c r="AA553" t="b">
        <f>IF(Table2[[#This Row],[Market Capitalisation In(Cr)]]&gt;25000,TRUE,FALSE)</f>
        <v>0</v>
      </c>
    </row>
    <row r="554" spans="2:27" ht="14" customHeight="1">
      <c r="B554" s="37" t="s">
        <v>3818</v>
      </c>
      <c r="C554" s="38" t="str">
        <f>_xlfn.XLOOKUP(B554,stock_analysis[Stock],stock_analysis[Company_Name])</f>
        <v>VIP Industries Limited</v>
      </c>
      <c r="D554" s="37" t="str">
        <f>_xlfn.XLOOKUP(B554,stock_analysis[Stock],stock_analysis[Sector])</f>
        <v>Consumer Cyclical</v>
      </c>
      <c r="E554" s="37" t="str">
        <f>_xlfn.XLOOKUP($B554,stock_analysis[Stock],stock_analysis[Industry])</f>
        <v>Footwear &amp; Accessories</v>
      </c>
      <c r="F554" s="2">
        <f>_xlfn.XLOOKUP($B554,stock_analysis[Stock],stock_analysis[Market_Cap_Cr])</f>
        <v>5147.9441408000002</v>
      </c>
      <c r="G554" s="3">
        <f>Imputs!$C$2</f>
        <v>6.6699999999999995E-2</v>
      </c>
      <c r="H554" s="3">
        <f>Imputs!$C$3</f>
        <v>5.2299999999999999E-2</v>
      </c>
      <c r="I554" s="2">
        <f>_xlfn.XLOOKUP($B554,stock_analysis[Stock],stock_analysis[Beta_Daily])</f>
        <v>0.98907549457674182</v>
      </c>
      <c r="J554" s="2">
        <f>_xlfn.XLOOKUP($B554,stock_analysis[Stock],stock_analysis[Beta_Weekly])</f>
        <v>1.3234300085361237</v>
      </c>
      <c r="K554" s="2">
        <f>_xlfn.XLOOKUP($B554,stock_analysis[Stock],stock_analysis[Beta_Monthly])</f>
        <v>0.63623273322656493</v>
      </c>
      <c r="L554" s="3">
        <f>G554+H554*I554</f>
        <v>0.11842864836636359</v>
      </c>
      <c r="M554" s="3">
        <f>J554*H554+G554</f>
        <v>0.13591538944643927</v>
      </c>
      <c r="N554" s="3">
        <f>K554*H554+G554</f>
        <v>9.9974971947749347E-2</v>
      </c>
      <c r="O554" s="2">
        <f>_xlfn.XLOOKUP($B554,stock_analysis[Stock],stock_analysis[Interest_Coverage_Ratio])</f>
        <v>-0.63038427167113498</v>
      </c>
      <c r="P554" s="3" cm="1">
        <f t="array" ref="P55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554" s="3" t="str" cm="1">
        <f t="array" ref="Q55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554" s="3">
        <f>Table2[[#This Row],[Default Spread]]+Table2[[#This Row],[Risk Free Rate]]</f>
        <v>0.25669999999999998</v>
      </c>
      <c r="S554" s="2">
        <f>_xlfn.XLOOKUP($B554,stock_analysis[Stock],stock_analysis[Market_Cap_Cr])</f>
        <v>5147.9441408000002</v>
      </c>
      <c r="T554" s="2">
        <f>_xlfn.XLOOKUP($B554,stock_analysis[Stock],stock_analysis[Total_Debt_Cr])</f>
        <v>778.52001280000002</v>
      </c>
      <c r="U554" s="3">
        <f>Table2[[#This Row],[Market Value of Equity]]/(Table2[[#This Row],[Market Value of Equity]]+Table2[[#This Row],[Market Value of Debt]])</f>
        <v>0.86863667903448105</v>
      </c>
      <c r="V554" s="3">
        <f>Table2[[#This Row],[Market Value of Debt]]/(Table2[[#This Row],[Market Value of Equity]]+Table2[[#This Row],[Market Value of Debt]])</f>
        <v>0.13136332096551906</v>
      </c>
      <c r="W554" s="32">
        <f>(Table2[[#This Row],[Cost of Equity (Daily Beta)]]*Table2[[#This Row],[Weight of Equity]])+(Table2[[#This Row],[Cost of Debt]]*Table2[[#This Row],[Weight of Debt]])</f>
        <v>0.13659243231134913</v>
      </c>
      <c r="X554" s="33">
        <f>(Table2[[#This Row],[Cost of Equity (Weekly Beta)]]*Table2[[#This Row],[Weight of Equity]])+(Table2[[#This Row],[Cost of Debt]]*Table2[[#This Row],[Weight of Debt]])</f>
        <v>0.15178205701028191</v>
      </c>
      <c r="Y554" s="34">
        <f>(Table2[[#This Row],[Cost of Equity (Monthly Beta)]]*Table2[[#This Row],[Weight of Equity]])+(Table2[[#This Row],[Cost of Debt]]*Table2[[#This Row],[Weight of Debt]])</f>
        <v>0.12056289211110713</v>
      </c>
      <c r="Z554" t="b">
        <f>IF(Table2[[#This Row],[Sector]]="Financial Services",TRUE,FALSE)</f>
        <v>0</v>
      </c>
      <c r="AA554" t="b">
        <f>IF(Table2[[#This Row],[Market Capitalisation In(Cr)]]&gt;25000,TRUE,FALSE)</f>
        <v>0</v>
      </c>
    </row>
    <row r="555" spans="2:27" ht="14" customHeight="1">
      <c r="B555" s="37" t="s">
        <v>2026</v>
      </c>
      <c r="C555" s="38" t="str">
        <f>_xlfn.XLOOKUP(B555,stock_analysis[Stock],stock_analysis[Company_Name])</f>
        <v>KSR Footwear Limited</v>
      </c>
      <c r="D555" s="37" t="str">
        <f>_xlfn.XLOOKUP(B555,stock_analysis[Stock],stock_analysis[Sector])</f>
        <v>Consumer Cyclical</v>
      </c>
      <c r="E555" s="37" t="str">
        <f>_xlfn.XLOOKUP($B555,stock_analysis[Stock],stock_analysis[Industry])</f>
        <v>Footwear &amp; Accessories</v>
      </c>
      <c r="F555" s="2">
        <f>_xlfn.XLOOKUP($B555,stock_analysis[Stock],stock_analysis[Market_Cap_Cr])</f>
        <v>63.544633599999997</v>
      </c>
      <c r="G555" s="3">
        <f>Imputs!$C$2</f>
        <v>6.6699999999999995E-2</v>
      </c>
      <c r="H555" s="3">
        <f>Imputs!$C$3</f>
        <v>5.2299999999999999E-2</v>
      </c>
      <c r="I555" s="2">
        <f>_xlfn.XLOOKUP($B555,stock_analysis[Stock],stock_analysis[Beta_Daily])</f>
        <v>0.6731629481822613</v>
      </c>
      <c r="J555" s="2">
        <f>_xlfn.XLOOKUP($B555,stock_analysis[Stock],stock_analysis[Beta_Weekly])</f>
        <v>-0.1175322697705182</v>
      </c>
      <c r="K555" s="2">
        <f>_xlfn.XLOOKUP($B555,stock_analysis[Stock],stock_analysis[Beta_Monthly])</f>
        <v>-15.061876869844008</v>
      </c>
      <c r="L555" s="3">
        <f>G555+H555*I555</f>
        <v>0.10190642218993226</v>
      </c>
      <c r="M555" s="3">
        <f>J555*H555+G555</f>
        <v>6.0553062291001894E-2</v>
      </c>
      <c r="N555" s="3">
        <f>K555*H555+G555</f>
        <v>-0.72103616029284168</v>
      </c>
      <c r="O555" s="2">
        <f>_xlfn.XLOOKUP($B555,stock_analysis[Stock],stock_analysis[Interest_Coverage_Ratio])</f>
        <v>-9.8789237668161434</v>
      </c>
      <c r="P555" s="3" cm="1">
        <f t="array" ref="P55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555" s="3" t="str" cm="1">
        <f t="array" ref="Q55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555" s="3">
        <f>Table2[[#This Row],[Default Spread]]+Table2[[#This Row],[Risk Free Rate]]</f>
        <v>0.25669999999999998</v>
      </c>
      <c r="S555" s="2">
        <f>_xlfn.XLOOKUP($B555,stock_analysis[Stock],stock_analysis[Market_Cap_Cr])</f>
        <v>63.544633599999997</v>
      </c>
      <c r="T555" s="2">
        <f>_xlfn.XLOOKUP($B555,stock_analysis[Stock],stock_analysis[Total_Debt_Cr])</f>
        <v>32.317999999999998</v>
      </c>
      <c r="U555" s="3">
        <f>Table2[[#This Row],[Market Value of Equity]]/(Table2[[#This Row],[Market Value of Equity]]+Table2[[#This Row],[Market Value of Debt]])</f>
        <v>0.6628717698821911</v>
      </c>
      <c r="V555" s="3">
        <f>Table2[[#This Row],[Market Value of Debt]]/(Table2[[#This Row],[Market Value of Equity]]+Table2[[#This Row],[Market Value of Debt]])</f>
        <v>0.3371282301178089</v>
      </c>
      <c r="W555" s="32">
        <f>(Table2[[#This Row],[Cost of Equity (Daily Beta)]]*Table2[[#This Row],[Weight of Equity]])+(Table2[[#This Row],[Cost of Debt]]*Table2[[#This Row],[Weight of Debt]])</f>
        <v>0.15409170711064374</v>
      </c>
      <c r="X555" s="33">
        <f>(Table2[[#This Row],[Cost of Equity (Weekly Beta)]]*Table2[[#This Row],[Weight of Equity]])+(Table2[[#This Row],[Cost of Debt]]*Table2[[#This Row],[Weight of Debt]])</f>
        <v>0.12667973224386453</v>
      </c>
      <c r="Y555" s="34">
        <f>(Table2[[#This Row],[Cost of Equity (Monthly Beta)]]*Table2[[#This Row],[Weight of Equity]])+(Table2[[#This Row],[Cost of Debt]]*Table2[[#This Row],[Weight of Debt]])</f>
        <v>-0.39141369905113366</v>
      </c>
      <c r="Z555" t="b">
        <f>IF(Table2[[#This Row],[Sector]]="Financial Services",TRUE,FALSE)</f>
        <v>0</v>
      </c>
      <c r="AA555" t="b">
        <f>IF(Table2[[#This Row],[Market Capitalisation In(Cr)]]&gt;25000,TRUE,FALSE)</f>
        <v>0</v>
      </c>
    </row>
    <row r="556" spans="2:27" ht="14" customHeight="1">
      <c r="B556" s="37" t="s">
        <v>1124</v>
      </c>
      <c r="C556" s="38" t="str">
        <f>_xlfn.XLOOKUP(B556,stock_analysis[Stock],stock_analysis[Company_Name])</f>
        <v>Eureka Forbes Limited</v>
      </c>
      <c r="D556" s="37" t="str">
        <f>_xlfn.XLOOKUP(B556,stock_analysis[Stock],stock_analysis[Sector])</f>
        <v>Consumer Cyclical</v>
      </c>
      <c r="E556" s="37" t="str">
        <f>_xlfn.XLOOKUP($B556,stock_analysis[Stock],stock_analysis[Industry])</f>
        <v>Furnishings, Fixtures &amp; Appliances</v>
      </c>
      <c r="F556" s="2">
        <f>_xlfn.XLOOKUP($B556,stock_analysis[Stock],stock_analysis[Market_Cap_Cr])</f>
        <v>8322.0824064000008</v>
      </c>
      <c r="G556" s="3">
        <f>Imputs!$C$2</f>
        <v>6.6699999999999995E-2</v>
      </c>
      <c r="H556" s="3">
        <f>Imputs!$C$3</f>
        <v>5.2299999999999999E-2</v>
      </c>
      <c r="I556" s="2">
        <f>_xlfn.XLOOKUP($B556,stock_analysis[Stock],stock_analysis[Beta_Daily])</f>
        <v>0.31912858255696941</v>
      </c>
      <c r="J556" s="2">
        <f>_xlfn.XLOOKUP($B556,stock_analysis[Stock],stock_analysis[Beta_Weekly])</f>
        <v>1.3455328347724314</v>
      </c>
      <c r="K556" s="2">
        <f>_xlfn.XLOOKUP($B556,stock_analysis[Stock],stock_analysis[Beta_Monthly])</f>
        <v>1.5742335213393046</v>
      </c>
      <c r="L556" s="3">
        <f>G556+H556*I556</f>
        <v>8.339042486772949E-2</v>
      </c>
      <c r="M556" s="3">
        <f>J556*H556+G556</f>
        <v>0.13707136725859814</v>
      </c>
      <c r="N556" s="3">
        <f>K556*H556+G556</f>
        <v>0.14903241316604562</v>
      </c>
      <c r="O556" s="2">
        <f>_xlfn.XLOOKUP($B556,stock_analysis[Stock],stock_analysis[Interest_Coverage_Ratio])</f>
        <v>40.774685962477697</v>
      </c>
      <c r="P556" s="3" cm="1">
        <f t="array" ref="P55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56" s="3" t="str" cm="1">
        <f t="array" ref="Q55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56" s="3">
        <f>Table2[[#This Row],[Default Spread]]+Table2[[#This Row],[Risk Free Rate]]</f>
        <v>7.0699999999999999E-2</v>
      </c>
      <c r="S556" s="2">
        <f>_xlfn.XLOOKUP($B556,stock_analysis[Stock],stock_analysis[Market_Cap_Cr])</f>
        <v>8322.0824064000008</v>
      </c>
      <c r="T556" s="2">
        <f>_xlfn.XLOOKUP($B556,stock_analysis[Stock],stock_analysis[Total_Debt_Cr])</f>
        <v>90.837599999999995</v>
      </c>
      <c r="U556" s="3">
        <f>Table2[[#This Row],[Market Value of Equity]]/(Table2[[#This Row],[Market Value of Equity]]+Table2[[#This Row],[Market Value of Debt]])</f>
        <v>0.98920260742632793</v>
      </c>
      <c r="V556" s="3">
        <f>Table2[[#This Row],[Market Value of Debt]]/(Table2[[#This Row],[Market Value of Equity]]+Table2[[#This Row],[Market Value of Debt]])</f>
        <v>1.0797392573672003E-2</v>
      </c>
      <c r="W556" s="32">
        <f>(Table2[[#This Row],[Cost of Equity (Daily Beta)]]*Table2[[#This Row],[Weight of Equity]])+(Table2[[#This Row],[Cost of Debt]]*Table2[[#This Row],[Weight of Debt]])</f>
        <v>8.3253401368505925E-2</v>
      </c>
      <c r="X556" s="33">
        <f>(Table2[[#This Row],[Cost of Equity (Weekly Beta)]]*Table2[[#This Row],[Weight of Equity]])+(Table2[[#This Row],[Cost of Debt]]*Table2[[#This Row],[Weight of Debt]])</f>
        <v>0.13635472955065567</v>
      </c>
      <c r="Y556" s="34">
        <f>(Table2[[#This Row],[Cost of Equity (Monthly Beta)]]*Table2[[#This Row],[Weight of Equity]])+(Table2[[#This Row],[Cost of Debt]]*Table2[[#This Row],[Weight of Debt]])</f>
        <v>0.14818662734984872</v>
      </c>
      <c r="Z556" t="b">
        <f>IF(Table2[[#This Row],[Sector]]="Financial Services",TRUE,FALSE)</f>
        <v>0</v>
      </c>
      <c r="AA556" t="b">
        <f>IF(Table2[[#This Row],[Market Capitalisation In(Cr)]]&gt;25000,TRUE,FALSE)</f>
        <v>0</v>
      </c>
    </row>
    <row r="557" spans="2:27" ht="14" customHeight="1">
      <c r="B557" s="37" t="s">
        <v>3870</v>
      </c>
      <c r="C557" s="38" t="str">
        <f>_xlfn.XLOOKUP(B557,stock_analysis[Stock],stock_analysis[Company_Name])</f>
        <v>Wakefit Innovations Limited</v>
      </c>
      <c r="D557" s="37" t="str">
        <f>_xlfn.XLOOKUP(B557,stock_analysis[Stock],stock_analysis[Sector])</f>
        <v>Consumer Cyclical</v>
      </c>
      <c r="E557" s="37" t="str">
        <f>_xlfn.XLOOKUP($B557,stock_analysis[Stock],stock_analysis[Industry])</f>
        <v>Furnishings, Fixtures &amp; Appliances</v>
      </c>
      <c r="F557" s="2">
        <f>_xlfn.XLOOKUP($B557,stock_analysis[Stock],stock_analysis[Market_Cap_Cr])</f>
        <v>5953.5110144</v>
      </c>
      <c r="G557" s="3">
        <f>Imputs!$C$2</f>
        <v>6.6699999999999995E-2</v>
      </c>
      <c r="H557" s="3">
        <f>Imputs!$C$3</f>
        <v>5.2299999999999999E-2</v>
      </c>
      <c r="I557" s="2">
        <f>_xlfn.XLOOKUP($B557,stock_analysis[Stock],stock_analysis[Beta_Daily])</f>
        <v>0.2272486676798926</v>
      </c>
      <c r="J557" s="2">
        <f>_xlfn.XLOOKUP($B557,stock_analysis[Stock],stock_analysis[Beta_Weekly])</f>
        <v>0.47897416667145287</v>
      </c>
      <c r="K557" s="2">
        <f>_xlfn.XLOOKUP($B557,stock_analysis[Stock],stock_analysis[Beta_Monthly])</f>
        <v>5.961889786411283</v>
      </c>
      <c r="L557" s="3">
        <f>G557+H557*I557</f>
        <v>7.8585105319658372E-2</v>
      </c>
      <c r="M557" s="3">
        <f>J557*H557+G557</f>
        <v>9.1750348916916982E-2</v>
      </c>
      <c r="N557" s="3">
        <f>K557*H557+G557</f>
        <v>0.37850683582931005</v>
      </c>
      <c r="O557" s="2">
        <f>_xlfn.XLOOKUP($B557,stock_analysis[Stock],stock_analysis[Interest_Coverage_Ratio])</f>
        <v>-0.18472889731266501</v>
      </c>
      <c r="P557" s="3" cm="1">
        <f t="array" ref="P55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557" s="3" t="str" cm="1">
        <f t="array" ref="Q55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557" s="3">
        <f>Table2[[#This Row],[Default Spread]]+Table2[[#This Row],[Risk Free Rate]]</f>
        <v>0.25669999999999998</v>
      </c>
      <c r="S557" s="2">
        <f>_xlfn.XLOOKUP($B557,stock_analysis[Stock],stock_analysis[Market_Cap_Cr])</f>
        <v>5953.5110144</v>
      </c>
      <c r="T557" s="2">
        <f>_xlfn.XLOOKUP($B557,stock_analysis[Stock],stock_analysis[Total_Debt_Cr])</f>
        <v>276.98900479999998</v>
      </c>
      <c r="U557" s="3">
        <f>Table2[[#This Row],[Market Value of Equity]]/(Table2[[#This Row],[Market Value of Equity]]+Table2[[#This Row],[Market Value of Debt]])</f>
        <v>0.95554305369610359</v>
      </c>
      <c r="V557" s="3">
        <f>Table2[[#This Row],[Market Value of Debt]]/(Table2[[#This Row],[Market Value of Equity]]+Table2[[#This Row],[Market Value of Debt]])</f>
        <v>4.4456946303896412E-2</v>
      </c>
      <c r="W557" s="32">
        <f>(Table2[[#This Row],[Cost of Equity (Daily Beta)]]*Table2[[#This Row],[Weight of Equity]])+(Table2[[#This Row],[Cost of Debt]]*Table2[[#This Row],[Weight of Debt]])</f>
        <v>8.6503549628386481E-2</v>
      </c>
      <c r="X557" s="33">
        <f>(Table2[[#This Row],[Cost of Equity (Weekly Beta)]]*Table2[[#This Row],[Weight of Equity]])+(Table2[[#This Row],[Cost of Debt]]*Table2[[#This Row],[Weight of Debt]])</f>
        <v>9.9083506697964049E-2</v>
      </c>
      <c r="Y557" s="34">
        <f>(Table2[[#This Row],[Cost of Equity (Monthly Beta)]]*Table2[[#This Row],[Weight of Equity]])+(Table2[[#This Row],[Cost of Debt]]*Table2[[#This Row],[Weight of Debt]])</f>
        <v>0.3730916758693989</v>
      </c>
      <c r="Z557" t="b">
        <f>IF(Table2[[#This Row],[Sector]]="Financial Services",TRUE,FALSE)</f>
        <v>0</v>
      </c>
      <c r="AA557" t="b">
        <f>IF(Table2[[#This Row],[Market Capitalisation In(Cr)]]&gt;25000,TRUE,FALSE)</f>
        <v>0</v>
      </c>
    </row>
    <row r="558" spans="2:27" ht="14" customHeight="1">
      <c r="B558" s="37" t="s">
        <v>2470</v>
      </c>
      <c r="C558" s="38" t="str">
        <f>_xlfn.XLOOKUP(B558,stock_analysis[Stock],stock_analysis[Company_Name])</f>
        <v>Nilkamal Limited</v>
      </c>
      <c r="D558" s="37" t="str">
        <f>_xlfn.XLOOKUP(B558,stock_analysis[Stock],stock_analysis[Sector])</f>
        <v>Consumer Cyclical</v>
      </c>
      <c r="E558" s="37" t="str">
        <f>_xlfn.XLOOKUP($B558,stock_analysis[Stock],stock_analysis[Industry])</f>
        <v>Furnishings, Fixtures &amp; Appliances</v>
      </c>
      <c r="F558" s="2">
        <f>_xlfn.XLOOKUP($B558,stock_analysis[Stock],stock_analysis[Market_Cap_Cr])</f>
        <v>1997.7535488000001</v>
      </c>
      <c r="G558" s="3">
        <f>Imputs!$C$2</f>
        <v>6.6699999999999995E-2</v>
      </c>
      <c r="H558" s="3">
        <f>Imputs!$C$3</f>
        <v>5.2299999999999999E-2</v>
      </c>
      <c r="I558" s="2">
        <f>_xlfn.XLOOKUP($B558,stock_analysis[Stock],stock_analysis[Beta_Daily])</f>
        <v>0.51999967743970177</v>
      </c>
      <c r="J558" s="2">
        <f>_xlfn.XLOOKUP($B558,stock_analysis[Stock],stock_analysis[Beta_Weekly])</f>
        <v>0.84502594286216504</v>
      </c>
      <c r="K558" s="2">
        <f>_xlfn.XLOOKUP($B558,stock_analysis[Stock],stock_analysis[Beta_Monthly])</f>
        <v>0.70568839082590484</v>
      </c>
      <c r="L558" s="3">
        <f>G558+H558*I558</f>
        <v>9.3895983130096394E-2</v>
      </c>
      <c r="M558" s="3">
        <f>J558*H558+G558</f>
        <v>0.11089485681169123</v>
      </c>
      <c r="N558" s="3">
        <f>K558*H558+G558</f>
        <v>0.10360750284019482</v>
      </c>
      <c r="O558" s="2">
        <f>_xlfn.XLOOKUP($B558,stock_analysis[Stock],stock_analysis[Interest_Coverage_Ratio])</f>
        <v>4.5728402957007663</v>
      </c>
      <c r="P558" s="3" cm="1">
        <f t="array" ref="P55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558" s="3" t="str" cm="1">
        <f t="array" ref="Q55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558" s="3">
        <f>Table2[[#This Row],[Default Spread]]+Table2[[#This Row],[Risk Free Rate]]</f>
        <v>7.5600000000000001E-2</v>
      </c>
      <c r="S558" s="2">
        <f>_xlfn.XLOOKUP($B558,stock_analysis[Stock],stock_analysis[Market_Cap_Cr])</f>
        <v>1997.7535488000001</v>
      </c>
      <c r="T558" s="2">
        <f>_xlfn.XLOOKUP($B558,stock_analysis[Stock],stock_analysis[Total_Debt_Cr])</f>
        <v>538.87119359999997</v>
      </c>
      <c r="U558" s="3">
        <f>Table2[[#This Row],[Market Value of Equity]]/(Table2[[#This Row],[Market Value of Equity]]+Table2[[#This Row],[Market Value of Debt]])</f>
        <v>0.78756369257434866</v>
      </c>
      <c r="V558" s="3">
        <f>Table2[[#This Row],[Market Value of Debt]]/(Table2[[#This Row],[Market Value of Equity]]+Table2[[#This Row],[Market Value of Debt]])</f>
        <v>0.21243630742565128</v>
      </c>
      <c r="W558" s="32">
        <f>(Table2[[#This Row],[Cost of Equity (Daily Beta)]]*Table2[[#This Row],[Weight of Equity]])+(Table2[[#This Row],[Cost of Debt]]*Table2[[#This Row],[Weight of Debt]])</f>
        <v>9.0009252033216705E-2</v>
      </c>
      <c r="X558" s="33">
        <f>(Table2[[#This Row],[Cost of Equity (Weekly Beta)]]*Table2[[#This Row],[Weight of Equity]])+(Table2[[#This Row],[Cost of Debt]]*Table2[[#This Row],[Weight of Debt]])</f>
        <v>0.10339694775949844</v>
      </c>
      <c r="Y558" s="34">
        <f>(Table2[[#This Row],[Cost of Equity (Monthly Beta)]]*Table2[[#This Row],[Weight of Equity]])+(Table2[[#This Row],[Cost of Debt]]*Table2[[#This Row],[Weight of Debt]])</f>
        <v>9.7657692356610384E-2</v>
      </c>
      <c r="Z558" t="b">
        <f>IF(Table2[[#This Row],[Sector]]="Financial Services",TRUE,FALSE)</f>
        <v>0</v>
      </c>
      <c r="AA558" t="b">
        <f>IF(Table2[[#This Row],[Market Capitalisation In(Cr)]]&gt;25000,TRUE,FALSE)</f>
        <v>0</v>
      </c>
    </row>
    <row r="559" spans="2:27" ht="14" customHeight="1">
      <c r="B559" s="37" t="s">
        <v>444</v>
      </c>
      <c r="C559" s="38" t="str">
        <f>_xlfn.XLOOKUP(B559,stock_analysis[Stock],stock_analysis[Company_Name])</f>
        <v>AVRO INDIA LIMITED</v>
      </c>
      <c r="D559" s="37" t="str">
        <f>_xlfn.XLOOKUP(B559,stock_analysis[Stock],stock_analysis[Sector])</f>
        <v>Consumer Cyclical</v>
      </c>
      <c r="E559" s="37" t="str">
        <f>_xlfn.XLOOKUP($B559,stock_analysis[Stock],stock_analysis[Industry])</f>
        <v>Furnishings, Fixtures &amp; Appliances</v>
      </c>
      <c r="F559" s="2">
        <f>_xlfn.XLOOKUP($B559,stock_analysis[Stock],stock_analysis[Market_Cap_Cr])</f>
        <v>179.96540160000001</v>
      </c>
      <c r="G559" s="3">
        <f>Imputs!$C$2</f>
        <v>6.6699999999999995E-2</v>
      </c>
      <c r="H559" s="3">
        <f>Imputs!$C$3</f>
        <v>5.2299999999999999E-2</v>
      </c>
      <c r="I559" s="2">
        <f>_xlfn.XLOOKUP($B559,stock_analysis[Stock],stock_analysis[Beta_Daily])</f>
        <v>0.52724230804808647</v>
      </c>
      <c r="J559" s="2">
        <f>_xlfn.XLOOKUP($B559,stock_analysis[Stock],stock_analysis[Beta_Weekly])</f>
        <v>1.3371500186711776</v>
      </c>
      <c r="K559" s="2">
        <f>_xlfn.XLOOKUP($B559,stock_analysis[Stock],stock_analysis[Beta_Monthly])</f>
        <v>-0.48853725005656717</v>
      </c>
      <c r="L559" s="3">
        <f>G559+H559*I559</f>
        <v>9.4274772710914917E-2</v>
      </c>
      <c r="M559" s="3">
        <f>J559*H559+G559</f>
        <v>0.13663294597650258</v>
      </c>
      <c r="N559" s="3">
        <f>K559*H559+G559</f>
        <v>4.1149501822041537E-2</v>
      </c>
      <c r="O559" s="2">
        <f>_xlfn.XLOOKUP($B559,stock_analysis[Stock],stock_analysis[Interest_Coverage_Ratio])</f>
        <v>3.5566662422004329</v>
      </c>
      <c r="P559" s="3" cm="1">
        <f t="array" ref="P55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559" s="3" t="str" cm="1">
        <f t="array" ref="Q55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559" s="3">
        <f>Table2[[#This Row],[Default Spread]]+Table2[[#This Row],[Risk Free Rate]]</f>
        <v>8.0499999999999988E-2</v>
      </c>
      <c r="S559" s="2">
        <f>_xlfn.XLOOKUP($B559,stock_analysis[Stock],stock_analysis[Market_Cap_Cr])</f>
        <v>179.96540160000001</v>
      </c>
      <c r="T559" s="2">
        <f>_xlfn.XLOOKUP($B559,stock_analysis[Stock],stock_analysis[Total_Debt_Cr])</f>
        <v>23.403600000000001</v>
      </c>
      <c r="U559" s="3">
        <f>Table2[[#This Row],[Market Value of Equity]]/(Table2[[#This Row],[Market Value of Equity]]+Table2[[#This Row],[Market Value of Debt]])</f>
        <v>0.88492051484802092</v>
      </c>
      <c r="V559" s="3">
        <f>Table2[[#This Row],[Market Value of Debt]]/(Table2[[#This Row],[Market Value of Equity]]+Table2[[#This Row],[Market Value of Debt]])</f>
        <v>0.11507948515197902</v>
      </c>
      <c r="W559" s="32">
        <f>(Table2[[#This Row],[Cost of Equity (Daily Beta)]]*Table2[[#This Row],[Weight of Equity]])+(Table2[[#This Row],[Cost of Debt]]*Table2[[#This Row],[Weight of Debt]])</f>
        <v>9.2689578959257293E-2</v>
      </c>
      <c r="X559" s="33">
        <f>(Table2[[#This Row],[Cost of Equity (Weekly Beta)]]*Table2[[#This Row],[Weight of Equity]])+(Table2[[#This Row],[Cost of Debt]]*Table2[[#This Row],[Weight of Debt]])</f>
        <v>0.13017319545346281</v>
      </c>
      <c r="Y559" s="34">
        <f>(Table2[[#This Row],[Cost of Equity (Monthly Beta)]]*Table2[[#This Row],[Weight of Equity]])+(Table2[[#This Row],[Cost of Debt]]*Table2[[#This Row],[Weight of Debt]])</f>
        <v>4.5677936892834878E-2</v>
      </c>
      <c r="Z559" t="b">
        <f>IF(Table2[[#This Row],[Sector]]="Financial Services",TRUE,FALSE)</f>
        <v>0</v>
      </c>
      <c r="AA559" t="b">
        <f>IF(Table2[[#This Row],[Market Capitalisation In(Cr)]]&gt;25000,TRUE,FALSE)</f>
        <v>0</v>
      </c>
    </row>
    <row r="560" spans="2:27" ht="14" customHeight="1">
      <c r="B560" s="37" t="s">
        <v>668</v>
      </c>
      <c r="C560" s="38" t="str">
        <f>_xlfn.XLOOKUP(B560,stock_analysis[Stock],stock_analysis[Company_Name])</f>
        <v>Butterfly Gandhimathi Appliances Limited</v>
      </c>
      <c r="D560" s="37" t="str">
        <f>_xlfn.XLOOKUP(B560,stock_analysis[Stock],stock_analysis[Sector])</f>
        <v>Consumer Cyclical</v>
      </c>
      <c r="E560" s="37" t="str">
        <f>_xlfn.XLOOKUP($B560,stock_analysis[Stock],stock_analysis[Industry])</f>
        <v>Furnishings, Fixtures &amp; Appliances</v>
      </c>
      <c r="F560" s="2">
        <f>_xlfn.XLOOKUP($B560,stock_analysis[Stock],stock_analysis[Market_Cap_Cr])</f>
        <v>1063.8333952</v>
      </c>
      <c r="G560" s="3">
        <f>Imputs!$C$2</f>
        <v>6.6699999999999995E-2</v>
      </c>
      <c r="H560" s="3">
        <f>Imputs!$C$3</f>
        <v>5.2299999999999999E-2</v>
      </c>
      <c r="I560" s="2">
        <f>_xlfn.XLOOKUP($B560,stock_analysis[Stock],stock_analysis[Beta_Daily])</f>
        <v>0.5498415699192003</v>
      </c>
      <c r="J560" s="2">
        <f>_xlfn.XLOOKUP($B560,stock_analysis[Stock],stock_analysis[Beta_Weekly])</f>
        <v>1.0097126754638956</v>
      </c>
      <c r="K560" s="2">
        <f>_xlfn.XLOOKUP($B560,stock_analysis[Stock],stock_analysis[Beta_Monthly])</f>
        <v>1.2239535515661597</v>
      </c>
      <c r="L560" s="3">
        <f>G560+H560*I560</f>
        <v>9.5456714106774171E-2</v>
      </c>
      <c r="M560" s="3">
        <f>J560*H560+G560</f>
        <v>0.11950797292676174</v>
      </c>
      <c r="N560" s="3">
        <f>K560*H560+G560</f>
        <v>0.13071277074691015</v>
      </c>
      <c r="O560" s="2">
        <f>_xlfn.XLOOKUP($B560,stock_analysis[Stock],stock_analysis[Interest_Coverage_Ratio])</f>
        <v>9.7962210524208881</v>
      </c>
      <c r="P560" s="3" cm="1">
        <f t="array" ref="P56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560" s="3" t="str" cm="1">
        <f t="array" ref="Q56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560" s="3">
        <f>Table2[[#This Row],[Default Spread]]+Table2[[#This Row],[Risk Free Rate]]</f>
        <v>7.22E-2</v>
      </c>
      <c r="S560" s="2">
        <f>_xlfn.XLOOKUP($B560,stock_analysis[Stock],stock_analysis[Market_Cap_Cr])</f>
        <v>1063.8333952</v>
      </c>
      <c r="T560" s="2">
        <f>_xlfn.XLOOKUP($B560,stock_analysis[Stock],stock_analysis[Total_Debt_Cr])</f>
        <v>10.9567</v>
      </c>
      <c r="U560" s="3">
        <f>Table2[[#This Row],[Market Value of Equity]]/(Table2[[#This Row],[Market Value of Equity]]+Table2[[#This Row],[Market Value of Debt]])</f>
        <v>0.98980573039430453</v>
      </c>
      <c r="V560" s="3">
        <f>Table2[[#This Row],[Market Value of Debt]]/(Table2[[#This Row],[Market Value of Equity]]+Table2[[#This Row],[Market Value of Debt]])</f>
        <v>1.0194269605695562E-2</v>
      </c>
      <c r="W560" s="32">
        <f>(Table2[[#This Row],[Cost of Equity (Daily Beta)]]*Table2[[#This Row],[Weight of Equity]])+(Table2[[#This Row],[Cost of Debt]]*Table2[[#This Row],[Weight of Debt]])</f>
        <v>9.5219628893027139E-2</v>
      </c>
      <c r="X560" s="33">
        <f>(Table2[[#This Row],[Cost of Equity (Weekly Beta)]]*Table2[[#This Row],[Weight of Equity]])+(Table2[[#This Row],[Cost of Debt]]*Table2[[#This Row],[Weight of Debt]])</f>
        <v>0.1190257026962474</v>
      </c>
      <c r="Y560" s="34">
        <f>(Table2[[#This Row],[Cost of Equity (Monthly Beta)]]*Table2[[#This Row],[Weight of Equity]])+(Table2[[#This Row],[Cost of Debt]]*Table2[[#This Row],[Weight of Debt]])</f>
        <v>0.13011627578653989</v>
      </c>
      <c r="Z560" t="b">
        <f>IF(Table2[[#This Row],[Sector]]="Financial Services",TRUE,FALSE)</f>
        <v>0</v>
      </c>
      <c r="AA560" t="b">
        <f>IF(Table2[[#This Row],[Market Capitalisation In(Cr)]]&gt;25000,TRUE,FALSE)</f>
        <v>0</v>
      </c>
    </row>
    <row r="561" spans="2:27" ht="14" customHeight="1">
      <c r="B561" s="37" t="s">
        <v>2584</v>
      </c>
      <c r="C561" s="38" t="str">
        <f>_xlfn.XLOOKUP(B561,stock_analysis[Stock],stock_analysis[Company_Name])</f>
        <v>Orient Electric Limited</v>
      </c>
      <c r="D561" s="37" t="str">
        <f>_xlfn.XLOOKUP(B561,stock_analysis[Stock],stock_analysis[Sector])</f>
        <v>Consumer Cyclical</v>
      </c>
      <c r="E561" s="37" t="str">
        <f>_xlfn.XLOOKUP($B561,stock_analysis[Stock],stock_analysis[Industry])</f>
        <v>Furnishings, Fixtures &amp; Appliances</v>
      </c>
      <c r="F561" s="2">
        <f>_xlfn.XLOOKUP($B561,stock_analysis[Stock],stock_analysis[Market_Cap_Cr])</f>
        <v>3965.855744</v>
      </c>
      <c r="G561" s="3">
        <f>Imputs!$C$2</f>
        <v>6.6699999999999995E-2</v>
      </c>
      <c r="H561" s="3">
        <f>Imputs!$C$3</f>
        <v>5.2299999999999999E-2</v>
      </c>
      <c r="I561" s="2">
        <f>_xlfn.XLOOKUP($B561,stock_analysis[Stock],stock_analysis[Beta_Daily])</f>
        <v>0.56077210016329093</v>
      </c>
      <c r="J561" s="2">
        <f>_xlfn.XLOOKUP($B561,stock_analysis[Stock],stock_analysis[Beta_Weekly])</f>
        <v>0.86411248344671843</v>
      </c>
      <c r="K561" s="2">
        <f>_xlfn.XLOOKUP($B561,stock_analysis[Stock],stock_analysis[Beta_Monthly])</f>
        <v>0.40919703624851628</v>
      </c>
      <c r="L561" s="3">
        <f>G561+H561*I561</f>
        <v>9.6028380838540109E-2</v>
      </c>
      <c r="M561" s="3">
        <f>J561*H561+G561</f>
        <v>0.11189308288426336</v>
      </c>
      <c r="N561" s="3">
        <f>K561*H561+G561</f>
        <v>8.81010049957974E-2</v>
      </c>
      <c r="O561" s="2">
        <f>_xlfn.XLOOKUP($B561,stock_analysis[Stock],stock_analysis[Interest_Coverage_Ratio])</f>
        <v>7.03494623655914</v>
      </c>
      <c r="P561" s="3" cm="1">
        <f t="array" ref="P56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561" s="3" t="str" cm="1">
        <f t="array" ref="Q56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561" s="3">
        <f>Table2[[#This Row],[Default Spread]]+Table2[[#This Row],[Risk Free Rate]]</f>
        <v>7.4499999999999997E-2</v>
      </c>
      <c r="S561" s="2">
        <f>_xlfn.XLOOKUP($B561,stock_analysis[Stock],stock_analysis[Market_Cap_Cr])</f>
        <v>3965.855744</v>
      </c>
      <c r="T561" s="2">
        <f>_xlfn.XLOOKUP($B561,stock_analysis[Stock],stock_analysis[Total_Debt_Cr])</f>
        <v>121.04</v>
      </c>
      <c r="U561" s="3">
        <f>Table2[[#This Row],[Market Value of Equity]]/(Table2[[#This Row],[Market Value of Equity]]+Table2[[#This Row],[Market Value of Debt]])</f>
        <v>0.97038338935420621</v>
      </c>
      <c r="V561" s="3">
        <f>Table2[[#This Row],[Market Value of Debt]]/(Table2[[#This Row],[Market Value of Equity]]+Table2[[#This Row],[Market Value of Debt]])</f>
        <v>2.9616610645793857E-2</v>
      </c>
      <c r="W561" s="32">
        <f>(Table2[[#This Row],[Cost of Equity (Daily Beta)]]*Table2[[#This Row],[Weight of Equity]])+(Table2[[#This Row],[Cost of Debt]]*Table2[[#This Row],[Weight of Debt]])</f>
        <v>9.5390783165410706E-2</v>
      </c>
      <c r="X561" s="33">
        <f>(Table2[[#This Row],[Cost of Equity (Weekly Beta)]]*Table2[[#This Row],[Weight of Equity]])+(Table2[[#This Row],[Cost of Debt]]*Table2[[#This Row],[Weight of Debt]])</f>
        <v>0.11078562650763424</v>
      </c>
      <c r="Y561" s="34">
        <f>(Table2[[#This Row],[Cost of Equity (Monthly Beta)]]*Table2[[#This Row],[Weight of Equity]])+(Table2[[#This Row],[Cost of Debt]]*Table2[[#This Row],[Weight of Debt]])</f>
        <v>8.769818932644538E-2</v>
      </c>
      <c r="Z561" t="b">
        <f>IF(Table2[[#This Row],[Sector]]="Financial Services",TRUE,FALSE)</f>
        <v>0</v>
      </c>
      <c r="AA561" t="b">
        <f>IF(Table2[[#This Row],[Market Capitalisation In(Cr)]]&gt;25000,TRUE,FALSE)</f>
        <v>0</v>
      </c>
    </row>
    <row r="562" spans="2:27" ht="14" customHeight="1">
      <c r="B562" s="37" t="s">
        <v>3650</v>
      </c>
      <c r="C562" s="38" t="str">
        <f>_xlfn.XLOOKUP(B562,stock_analysis[Stock],stock_analysis[Company_Name])</f>
        <v>TTK Prestige Limited</v>
      </c>
      <c r="D562" s="37" t="str">
        <f>_xlfn.XLOOKUP(B562,stock_analysis[Stock],stock_analysis[Sector])</f>
        <v>Consumer Cyclical</v>
      </c>
      <c r="E562" s="37" t="str">
        <f>_xlfn.XLOOKUP($B562,stock_analysis[Stock],stock_analysis[Industry])</f>
        <v>Furnishings, Fixtures &amp; Appliances</v>
      </c>
      <c r="F562" s="2">
        <f>_xlfn.XLOOKUP($B562,stock_analysis[Stock],stock_analysis[Market_Cap_Cr])</f>
        <v>6628.4273664000002</v>
      </c>
      <c r="G562" s="3">
        <f>Imputs!$C$2</f>
        <v>6.6699999999999995E-2</v>
      </c>
      <c r="H562" s="3">
        <f>Imputs!$C$3</f>
        <v>5.2299999999999999E-2</v>
      </c>
      <c r="I562" s="2">
        <f>_xlfn.XLOOKUP($B562,stock_analysis[Stock],stock_analysis[Beta_Daily])</f>
        <v>0.58436198899739689</v>
      </c>
      <c r="J562" s="2">
        <f>_xlfn.XLOOKUP($B562,stock_analysis[Stock],stock_analysis[Beta_Weekly])</f>
        <v>0.616888613852553</v>
      </c>
      <c r="K562" s="2">
        <f>_xlfn.XLOOKUP($B562,stock_analysis[Stock],stock_analysis[Beta_Monthly])</f>
        <v>0.87440521978444685</v>
      </c>
      <c r="L562" s="3">
        <f>G562+H562*I562</f>
        <v>9.7262132024563852E-2</v>
      </c>
      <c r="M562" s="3">
        <f>J562*H562+G562</f>
        <v>9.8963274504488524E-2</v>
      </c>
      <c r="N562" s="3">
        <f>K562*H562+G562</f>
        <v>0.11243139299472657</v>
      </c>
      <c r="O562" s="2">
        <f>_xlfn.XLOOKUP($B562,stock_analysis[Stock],stock_analysis[Interest_Coverage_Ratio])</f>
        <v>12.27777777777778</v>
      </c>
      <c r="P562" s="3" cm="1">
        <f t="array" ref="P56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562" s="3" t="str" cm="1">
        <f t="array" ref="Q56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562" s="3">
        <f>Table2[[#This Row],[Default Spread]]+Table2[[#This Row],[Risk Free Rate]]</f>
        <v>7.22E-2</v>
      </c>
      <c r="S562" s="2">
        <f>_xlfn.XLOOKUP($B562,stock_analysis[Stock],stock_analysis[Market_Cap_Cr])</f>
        <v>6628.4273664000002</v>
      </c>
      <c r="T562" s="2">
        <f>_xlfn.XLOOKUP($B562,stock_analysis[Stock],stock_analysis[Total_Debt_Cr])</f>
        <v>189.44999680000001</v>
      </c>
      <c r="U562" s="3">
        <f>Table2[[#This Row],[Market Value of Equity]]/(Table2[[#This Row],[Market Value of Equity]]+Table2[[#This Row],[Market Value of Debt]])</f>
        <v>0.97221275967465026</v>
      </c>
      <c r="V562" s="3">
        <f>Table2[[#This Row],[Market Value of Debt]]/(Table2[[#This Row],[Market Value of Equity]]+Table2[[#This Row],[Market Value of Debt]])</f>
        <v>2.778724032534971E-2</v>
      </c>
      <c r="W562" s="32">
        <f>(Table2[[#This Row],[Cost of Equity (Daily Beta)]]*Table2[[#This Row],[Weight of Equity]])+(Table2[[#This Row],[Cost of Debt]]*Table2[[#This Row],[Weight of Debt]])</f>
        <v>9.6565724538931655E-2</v>
      </c>
      <c r="X562" s="33">
        <f>(Table2[[#This Row],[Cost of Equity (Weekly Beta)]]*Table2[[#This Row],[Weight of Equity]])+(Table2[[#This Row],[Cost of Debt]]*Table2[[#This Row],[Weight of Debt]])</f>
        <v>9.8219596963939004E-2</v>
      </c>
      <c r="Y562" s="34">
        <f>(Table2[[#This Row],[Cost of Equity (Monthly Beta)]]*Table2[[#This Row],[Weight of Equity]])+(Table2[[#This Row],[Cost of Debt]]*Table2[[#This Row],[Weight of Debt]])</f>
        <v>0.11131347360895852</v>
      </c>
      <c r="Z562" t="b">
        <f>IF(Table2[[#This Row],[Sector]]="Financial Services",TRUE,FALSE)</f>
        <v>0</v>
      </c>
      <c r="AA562" t="b">
        <f>IF(Table2[[#This Row],[Market Capitalisation In(Cr)]]&gt;25000,TRUE,FALSE)</f>
        <v>0</v>
      </c>
    </row>
    <row r="563" spans="2:27" ht="14" customHeight="1">
      <c r="B563" s="37" t="s">
        <v>3308</v>
      </c>
      <c r="C563" s="38" t="str">
        <f>_xlfn.XLOOKUP(B563,stock_analysis[Stock],stock_analysis[Company_Name])</f>
        <v>SONAM LIMITED</v>
      </c>
      <c r="D563" s="37" t="str">
        <f>_xlfn.XLOOKUP(B563,stock_analysis[Stock],stock_analysis[Sector])</f>
        <v>Consumer Cyclical</v>
      </c>
      <c r="E563" s="37" t="str">
        <f>_xlfn.XLOOKUP($B563,stock_analysis[Stock],stock_analysis[Industry])</f>
        <v>Furnishings, Fixtures &amp; Appliances</v>
      </c>
      <c r="F563" s="2">
        <f>_xlfn.XLOOKUP($B563,stock_analysis[Stock],stock_analysis[Market_Cap_Cr])</f>
        <v>204.403392</v>
      </c>
      <c r="G563" s="3">
        <f>Imputs!$C$2</f>
        <v>6.6699999999999995E-2</v>
      </c>
      <c r="H563" s="3">
        <f>Imputs!$C$3</f>
        <v>5.2299999999999999E-2</v>
      </c>
      <c r="I563" s="2">
        <f>_xlfn.XLOOKUP($B563,stock_analysis[Stock],stock_analysis[Beta_Daily])</f>
        <v>0.7116135441762178</v>
      </c>
      <c r="J563" s="2">
        <f>_xlfn.XLOOKUP($B563,stock_analysis[Stock],stock_analysis[Beta_Weekly])</f>
        <v>0.70926908880705675</v>
      </c>
      <c r="K563" s="2">
        <f>_xlfn.XLOOKUP($B563,stock_analysis[Stock],stock_analysis[Beta_Monthly])</f>
        <v>0.1592982565630906</v>
      </c>
      <c r="L563" s="3">
        <f>G563+H563*I563</f>
        <v>0.1039173883604162</v>
      </c>
      <c r="M563" s="3">
        <f>J563*H563+G563</f>
        <v>0.10379477334460907</v>
      </c>
      <c r="N563" s="3">
        <f>K563*H563+G563</f>
        <v>7.5031298818249631E-2</v>
      </c>
      <c r="O563" s="2">
        <f>_xlfn.XLOOKUP($B563,stock_analysis[Stock],stock_analysis[Interest_Coverage_Ratio])</f>
        <v>5.2186482678198338</v>
      </c>
      <c r="P563" s="3" cm="1">
        <f t="array" ref="P56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563" s="3" t="str" cm="1">
        <f t="array" ref="Q56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563" s="3">
        <f>Table2[[#This Row],[Default Spread]]+Table2[[#This Row],[Risk Free Rate]]</f>
        <v>7.5600000000000001E-2</v>
      </c>
      <c r="S563" s="2">
        <f>_xlfn.XLOOKUP($B563,stock_analysis[Stock],stock_analysis[Market_Cap_Cr])</f>
        <v>204.403392</v>
      </c>
      <c r="T563" s="2">
        <f>_xlfn.XLOOKUP($B563,stock_analysis[Stock],stock_analysis[Total_Debt_Cr])</f>
        <v>19.639800000000001</v>
      </c>
      <c r="U563" s="3">
        <f>Table2[[#This Row],[Market Value of Equity]]/(Table2[[#This Row],[Market Value of Equity]]+Table2[[#This Row],[Market Value of Debt]])</f>
        <v>0.91233922430457071</v>
      </c>
      <c r="V563" s="3">
        <f>Table2[[#This Row],[Market Value of Debt]]/(Table2[[#This Row],[Market Value of Equity]]+Table2[[#This Row],[Market Value of Debt]])</f>
        <v>8.7660775695429308E-2</v>
      </c>
      <c r="W563" s="32">
        <f>(Table2[[#This Row],[Cost of Equity (Daily Beta)]]*Table2[[#This Row],[Weight of Equity]])+(Table2[[#This Row],[Cost of Debt]]*Table2[[#This Row],[Weight of Debt]])</f>
        <v>0.10143506413107339</v>
      </c>
      <c r="X563" s="33">
        <f>(Table2[[#This Row],[Cost of Equity (Weekly Beta)]]*Table2[[#This Row],[Weight of Equity]])+(Table2[[#This Row],[Cost of Debt]]*Table2[[#This Row],[Weight of Debt]])</f>
        <v>0.10132319764266383</v>
      </c>
      <c r="Y563" s="34">
        <f>(Table2[[#This Row],[Cost of Equity (Monthly Beta)]]*Table2[[#This Row],[Weight of Equity]])+(Table2[[#This Row],[Cost of Debt]]*Table2[[#This Row],[Weight of Debt]])</f>
        <v>7.5081151604980786E-2</v>
      </c>
      <c r="Z563" t="b">
        <f>IF(Table2[[#This Row],[Sector]]="Financial Services",TRUE,FALSE)</f>
        <v>0</v>
      </c>
      <c r="AA563" t="b">
        <f>IF(Table2[[#This Row],[Market Capitalisation In(Cr)]]&gt;25000,TRUE,FALSE)</f>
        <v>0</v>
      </c>
    </row>
    <row r="564" spans="2:27" ht="14" customHeight="1">
      <c r="B564" s="37" t="s">
        <v>3152</v>
      </c>
      <c r="C564" s="38" t="str">
        <f>_xlfn.XLOOKUP(B564,stock_analysis[Stock],stock_analysis[Company_Name])</f>
        <v>Sheela Foam Limited</v>
      </c>
      <c r="D564" s="37" t="str">
        <f>_xlfn.XLOOKUP(B564,stock_analysis[Stock],stock_analysis[Sector])</f>
        <v>Consumer Cyclical</v>
      </c>
      <c r="E564" s="37" t="str">
        <f>_xlfn.XLOOKUP($B564,stock_analysis[Stock],stock_analysis[Industry])</f>
        <v>Furnishings, Fixtures &amp; Appliances</v>
      </c>
      <c r="F564" s="2">
        <f>_xlfn.XLOOKUP($B564,stock_analysis[Stock],stock_analysis[Market_Cap_Cr])</f>
        <v>5731.7756927999999</v>
      </c>
      <c r="G564" s="3">
        <f>Imputs!$C$2</f>
        <v>6.6699999999999995E-2</v>
      </c>
      <c r="H564" s="3">
        <f>Imputs!$C$3</f>
        <v>5.2299999999999999E-2</v>
      </c>
      <c r="I564" s="2">
        <f>_xlfn.XLOOKUP($B564,stock_analysis[Stock],stock_analysis[Beta_Daily])</f>
        <v>0.60633902077461965</v>
      </c>
      <c r="J564" s="2">
        <f>_xlfn.XLOOKUP($B564,stock_analysis[Stock],stock_analysis[Beta_Weekly])</f>
        <v>0.98470987686219302</v>
      </c>
      <c r="K564" s="2">
        <f>_xlfn.XLOOKUP($B564,stock_analysis[Stock],stock_analysis[Beta_Monthly])</f>
        <v>0.72064326828413239</v>
      </c>
      <c r="L564" s="3">
        <f>G564+H564*I564</f>
        <v>9.8411530786512602E-2</v>
      </c>
      <c r="M564" s="3">
        <f>J564*H564+G564</f>
        <v>0.11820032655989268</v>
      </c>
      <c r="N564" s="3">
        <f>K564*H564+G564</f>
        <v>0.10438964293126012</v>
      </c>
      <c r="O564" s="2">
        <f>_xlfn.XLOOKUP($B564,stock_analysis[Stock],stock_analysis[Interest_Coverage_Ratio])</f>
        <v>1.90922831471996</v>
      </c>
      <c r="P564" s="3" cm="1">
        <f t="array" ref="P56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564" s="3" t="str" cm="1">
        <f t="array" ref="Q56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564" s="3">
        <f>Table2[[#This Row],[Default Spread]]+Table2[[#This Row],[Risk Free Rate]]</f>
        <v>0.1176</v>
      </c>
      <c r="S564" s="2">
        <f>_xlfn.XLOOKUP($B564,stock_analysis[Stock],stock_analysis[Market_Cap_Cr])</f>
        <v>5731.7756927999999</v>
      </c>
      <c r="T564" s="2">
        <f>_xlfn.XLOOKUP($B564,stock_analysis[Stock],stock_analysis[Total_Debt_Cr])</f>
        <v>1257.410048</v>
      </c>
      <c r="U564" s="3">
        <f>Table2[[#This Row],[Market Value of Equity]]/(Table2[[#This Row],[Market Value of Equity]]+Table2[[#This Row],[Market Value of Debt]])</f>
        <v>0.82009205440631583</v>
      </c>
      <c r="V564" s="3">
        <f>Table2[[#This Row],[Market Value of Debt]]/(Table2[[#This Row],[Market Value of Equity]]+Table2[[#This Row],[Market Value of Debt]])</f>
        <v>0.17990794559368423</v>
      </c>
      <c r="W564" s="32">
        <f>(Table2[[#This Row],[Cost of Equity (Daily Beta)]]*Table2[[#This Row],[Weight of Equity]])+(Table2[[#This Row],[Cost of Debt]]*Table2[[#This Row],[Weight of Debt]])</f>
        <v>0.10186368886179878</v>
      </c>
      <c r="X564" s="33">
        <f>(Table2[[#This Row],[Cost of Equity (Weekly Beta)]]*Table2[[#This Row],[Weight of Equity]])+(Table2[[#This Row],[Cost of Debt]]*Table2[[#This Row],[Weight of Debt]])</f>
        <v>0.11809232304181706</v>
      </c>
      <c r="Y564" s="34">
        <f>(Table2[[#This Row],[Cost of Equity (Monthly Beta)]]*Table2[[#This Row],[Weight of Equity]])+(Table2[[#This Row],[Cost of Debt]]*Table2[[#This Row],[Weight of Debt]])</f>
        <v>0.10676629113205612</v>
      </c>
      <c r="Z564" t="b">
        <f>IF(Table2[[#This Row],[Sector]]="Financial Services",TRUE,FALSE)</f>
        <v>0</v>
      </c>
      <c r="AA564" t="b">
        <f>IF(Table2[[#This Row],[Market Capitalisation In(Cr)]]&gt;25000,TRUE,FALSE)</f>
        <v>0</v>
      </c>
    </row>
    <row r="565" spans="2:27" ht="14" customHeight="1">
      <c r="B565" s="37" t="s">
        <v>640</v>
      </c>
      <c r="C565" s="38" t="str">
        <f>_xlfn.XLOOKUP(B565,stock_analysis[Stock],stock_analysis[Company_Name])</f>
        <v>BOSCH HOME COMFORT INDIA LIMITED</v>
      </c>
      <c r="D565" s="37" t="str">
        <f>_xlfn.XLOOKUP(B565,stock_analysis[Stock],stock_analysis[Sector])</f>
        <v>Consumer Cyclical</v>
      </c>
      <c r="E565" s="37" t="str">
        <f>_xlfn.XLOOKUP($B565,stock_analysis[Stock],stock_analysis[Industry])</f>
        <v>Furnishings, Fixtures &amp; Appliances</v>
      </c>
      <c r="F565" s="2">
        <f>_xlfn.XLOOKUP($B565,stock_analysis[Stock],stock_analysis[Market_Cap_Cr])</f>
        <v>3722.9395967999999</v>
      </c>
      <c r="G565" s="3">
        <f>Imputs!$C$2</f>
        <v>6.6699999999999995E-2</v>
      </c>
      <c r="H565" s="3">
        <f>Imputs!$C$3</f>
        <v>5.2299999999999999E-2</v>
      </c>
      <c r="I565" s="2">
        <f>_xlfn.XLOOKUP($B565,stock_analysis[Stock],stock_analysis[Beta_Daily])</f>
        <v>0.712224188896871</v>
      </c>
      <c r="J565" s="2">
        <f>_xlfn.XLOOKUP($B565,stock_analysis[Stock],stock_analysis[Beta_Weekly])</f>
        <v>-0.41385197352784547</v>
      </c>
      <c r="K565" s="2">
        <f>_xlfn.XLOOKUP($B565,stock_analysis[Stock],stock_analysis[Beta_Monthly])</f>
        <v>3.7678944719451977</v>
      </c>
      <c r="L565" s="3">
        <f>G565+H565*I565</f>
        <v>0.10394932507930635</v>
      </c>
      <c r="M565" s="3">
        <f>J565*H565+G565</f>
        <v>4.5055541784493676E-2</v>
      </c>
      <c r="N565" s="3">
        <f>K565*H565+G565</f>
        <v>0.26376088088273381</v>
      </c>
      <c r="O565" s="2">
        <f>_xlfn.XLOOKUP($B565,stock_analysis[Stock],stock_analysis[Interest_Coverage_Ratio])</f>
        <v>15.557522123893806</v>
      </c>
      <c r="P565" s="3" cm="1">
        <f t="array" ref="P56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65" s="3" t="str" cm="1">
        <f t="array" ref="Q56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65" s="3">
        <f>Table2[[#This Row],[Default Spread]]+Table2[[#This Row],[Risk Free Rate]]</f>
        <v>7.0699999999999999E-2</v>
      </c>
      <c r="S565" s="2">
        <f>_xlfn.XLOOKUP($B565,stock_analysis[Stock],stock_analysis[Market_Cap_Cr])</f>
        <v>3722.9395967999999</v>
      </c>
      <c r="T565" s="2">
        <f>_xlfn.XLOOKUP($B565,stock_analysis[Stock],stock_analysis[Total_Debt_Cr])</f>
        <v>180.62000639999999</v>
      </c>
      <c r="U565" s="3">
        <f>Table2[[#This Row],[Market Value of Equity]]/(Table2[[#This Row],[Market Value of Equity]]+Table2[[#This Row],[Market Value of Debt]])</f>
        <v>0.95372940988221777</v>
      </c>
      <c r="V565" s="3">
        <f>Table2[[#This Row],[Market Value of Debt]]/(Table2[[#This Row],[Market Value of Equity]]+Table2[[#This Row],[Market Value of Debt]])</f>
        <v>4.627059011778227E-2</v>
      </c>
      <c r="W565" s="32">
        <f>(Table2[[#This Row],[Cost of Equity (Daily Beta)]]*Table2[[#This Row],[Weight of Equity]])+(Table2[[#This Row],[Cost of Debt]]*Table2[[#This Row],[Weight of Debt]])</f>
        <v>0.10241085918686887</v>
      </c>
      <c r="X565" s="33">
        <f>(Table2[[#This Row],[Cost of Equity (Weekly Beta)]]*Table2[[#This Row],[Weight of Equity]])+(Table2[[#This Row],[Cost of Debt]]*Table2[[#This Row],[Weight of Debt]])</f>
        <v>4.6242125999375966E-2</v>
      </c>
      <c r="Y565" s="34">
        <f>(Table2[[#This Row],[Cost of Equity (Monthly Beta)]]*Table2[[#This Row],[Weight of Equity]])+(Table2[[#This Row],[Cost of Debt]]*Table2[[#This Row],[Weight of Debt]])</f>
        <v>0.25482783999563086</v>
      </c>
      <c r="Z565" t="b">
        <f>IF(Table2[[#This Row],[Sector]]="Financial Services",TRUE,FALSE)</f>
        <v>0</v>
      </c>
      <c r="AA565" t="b">
        <f>IF(Table2[[#This Row],[Market Capitalisation In(Cr)]]&gt;25000,TRUE,FALSE)</f>
        <v>0</v>
      </c>
    </row>
    <row r="566" spans="2:27" ht="14" customHeight="1">
      <c r="B566" s="37" t="s">
        <v>3008</v>
      </c>
      <c r="C566" s="38" t="str">
        <f>_xlfn.XLOOKUP(B566,stock_analysis[Stock],stock_analysis[Company_Name])</f>
        <v>Rushil Decor Limited</v>
      </c>
      <c r="D566" s="37" t="str">
        <f>_xlfn.XLOOKUP(B566,stock_analysis[Stock],stock_analysis[Sector])</f>
        <v>Consumer Cyclical</v>
      </c>
      <c r="E566" s="37" t="str">
        <f>_xlfn.XLOOKUP($B566,stock_analysis[Stock],stock_analysis[Industry])</f>
        <v>Furnishings, Fixtures &amp; Appliances</v>
      </c>
      <c r="F566" s="2">
        <f>_xlfn.XLOOKUP($B566,stock_analysis[Stock],stock_analysis[Market_Cap_Cr])</f>
        <v>494.11394560000002</v>
      </c>
      <c r="G566" s="3">
        <f>Imputs!$C$2</f>
        <v>6.6699999999999995E-2</v>
      </c>
      <c r="H566" s="3">
        <f>Imputs!$C$3</f>
        <v>5.2299999999999999E-2</v>
      </c>
      <c r="I566" s="2">
        <f>_xlfn.XLOOKUP($B566,stock_analysis[Stock],stock_analysis[Beta_Daily])</f>
        <v>0.93092068760871161</v>
      </c>
      <c r="J566" s="2">
        <f>_xlfn.XLOOKUP($B566,stock_analysis[Stock],stock_analysis[Beta_Weekly])</f>
        <v>1.2371939139703394</v>
      </c>
      <c r="K566" s="2">
        <f>_xlfn.XLOOKUP($B566,stock_analysis[Stock],stock_analysis[Beta_Monthly])</f>
        <v>0.88405757780450378</v>
      </c>
      <c r="L566" s="3">
        <f>G566+H566*I566</f>
        <v>0.11538715196193561</v>
      </c>
      <c r="M566" s="3">
        <f>J566*H566+G566</f>
        <v>0.13140524170064874</v>
      </c>
      <c r="N566" s="3">
        <f>K566*H566+G566</f>
        <v>0.11293621131917554</v>
      </c>
      <c r="O566" s="2">
        <f>_xlfn.XLOOKUP($B566,stock_analysis[Stock],stock_analysis[Interest_Coverage_Ratio])</f>
        <v>3.5872083402283632</v>
      </c>
      <c r="P566" s="3" cm="1">
        <f t="array" ref="P56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566" s="3" t="str" cm="1">
        <f t="array" ref="Q56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566" s="3">
        <f>Table2[[#This Row],[Default Spread]]+Table2[[#This Row],[Risk Free Rate]]</f>
        <v>8.0499999999999988E-2</v>
      </c>
      <c r="S566" s="2">
        <f>_xlfn.XLOOKUP($B566,stock_analysis[Stock],stock_analysis[Market_Cap_Cr])</f>
        <v>494.11394560000002</v>
      </c>
      <c r="T566" s="2">
        <f>_xlfn.XLOOKUP($B566,stock_analysis[Stock],stock_analysis[Total_Debt_Cr])</f>
        <v>281.68099840000002</v>
      </c>
      <c r="U566" s="3">
        <f>Table2[[#This Row],[Market Value of Equity]]/(Table2[[#This Row],[Market Value of Equity]]+Table2[[#This Row],[Market Value of Debt]])</f>
        <v>0.63691307789703777</v>
      </c>
      <c r="V566" s="3">
        <f>Table2[[#This Row],[Market Value of Debt]]/(Table2[[#This Row],[Market Value of Equity]]+Table2[[#This Row],[Market Value of Debt]])</f>
        <v>0.36308692210296234</v>
      </c>
      <c r="W566" s="32">
        <f>(Table2[[#This Row],[Cost of Equity (Daily Beta)]]*Table2[[#This Row],[Weight of Equity]])+(Table2[[#This Row],[Cost of Debt]]*Table2[[#This Row],[Weight of Debt]])</f>
        <v>0.1027200833351381</v>
      </c>
      <c r="X566" s="33">
        <f>(Table2[[#This Row],[Cost of Equity (Weekly Beta)]]*Table2[[#This Row],[Weight of Equity]])+(Table2[[#This Row],[Cost of Debt]]*Table2[[#This Row],[Weight of Debt]])</f>
        <v>0.11292221417265283</v>
      </c>
      <c r="Y566" s="34">
        <f>(Table2[[#This Row],[Cost of Equity (Monthly Beta)]]*Table2[[#This Row],[Weight of Equity]])+(Table2[[#This Row],[Cost of Debt]]*Table2[[#This Row],[Weight of Debt]])</f>
        <v>0.10115904718661484</v>
      </c>
      <c r="Z566" t="b">
        <f>IF(Table2[[#This Row],[Sector]]="Financial Services",TRUE,FALSE)</f>
        <v>0</v>
      </c>
      <c r="AA566" t="b">
        <f>IF(Table2[[#This Row],[Market Capitalisation In(Cr)]]&gt;25000,TRUE,FALSE)</f>
        <v>0</v>
      </c>
    </row>
    <row r="567" spans="2:27" ht="14" customHeight="1">
      <c r="B567" s="37" t="s">
        <v>3470</v>
      </c>
      <c r="C567" s="38" t="str">
        <f>_xlfn.XLOOKUP(B567,stock_analysis[Stock],stock_analysis[Company_Name])</f>
        <v>Symphony Limited</v>
      </c>
      <c r="D567" s="37" t="str">
        <f>_xlfn.XLOOKUP(B567,stock_analysis[Stock],stock_analysis[Sector])</f>
        <v>Consumer Cyclical</v>
      </c>
      <c r="E567" s="37" t="str">
        <f>_xlfn.XLOOKUP($B567,stock_analysis[Stock],stock_analysis[Industry])</f>
        <v>Furnishings, Fixtures &amp; Appliances</v>
      </c>
      <c r="F567" s="2">
        <f>_xlfn.XLOOKUP($B567,stock_analysis[Stock],stock_analysis[Market_Cap_Cr])</f>
        <v>5179.5402752</v>
      </c>
      <c r="G567" s="3">
        <f>Imputs!$C$2</f>
        <v>6.6699999999999995E-2</v>
      </c>
      <c r="H567" s="3">
        <f>Imputs!$C$3</f>
        <v>5.2299999999999999E-2</v>
      </c>
      <c r="I567" s="2">
        <f>_xlfn.XLOOKUP($B567,stock_analysis[Stock],stock_analysis[Beta_Daily])</f>
        <v>0.74119613574916776</v>
      </c>
      <c r="J567" s="2">
        <f>_xlfn.XLOOKUP($B567,stock_analysis[Stock],stock_analysis[Beta_Weekly])</f>
        <v>0.61361118025525585</v>
      </c>
      <c r="K567" s="2">
        <f>_xlfn.XLOOKUP($B567,stock_analysis[Stock],stock_analysis[Beta_Monthly])</f>
        <v>0.58597878389073899</v>
      </c>
      <c r="L567" s="3">
        <f>G567+H567*I567</f>
        <v>0.10546455789968147</v>
      </c>
      <c r="M567" s="3">
        <f>J567*H567+G567</f>
        <v>9.8791864727349882E-2</v>
      </c>
      <c r="N567" s="3">
        <f>K567*H567+G567</f>
        <v>9.7346690397485641E-2</v>
      </c>
      <c r="O567" s="2">
        <f>_xlfn.XLOOKUP($B567,stock_analysis[Stock],stock_analysis[Interest_Coverage_Ratio])</f>
        <v>29.442522889114951</v>
      </c>
      <c r="P567" s="3" cm="1">
        <f t="array" ref="P56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67" s="3" t="str" cm="1">
        <f t="array" ref="Q56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67" s="3">
        <f>Table2[[#This Row],[Default Spread]]+Table2[[#This Row],[Risk Free Rate]]</f>
        <v>7.0699999999999999E-2</v>
      </c>
      <c r="S567" s="2">
        <f>_xlfn.XLOOKUP($B567,stock_analysis[Stock],stock_analysis[Market_Cap_Cr])</f>
        <v>5179.5402752</v>
      </c>
      <c r="T567" s="2">
        <f>_xlfn.XLOOKUP($B567,stock_analysis[Stock],stock_analysis[Total_Debt_Cr])</f>
        <v>5</v>
      </c>
      <c r="U567" s="3">
        <f>Table2[[#This Row],[Market Value of Equity]]/(Table2[[#This Row],[Market Value of Equity]]+Table2[[#This Row],[Market Value of Debt]])</f>
        <v>0.99903559433728051</v>
      </c>
      <c r="V567" s="3">
        <f>Table2[[#This Row],[Market Value of Debt]]/(Table2[[#This Row],[Market Value of Equity]]+Table2[[#This Row],[Market Value of Debt]])</f>
        <v>9.6440566271946242E-4</v>
      </c>
      <c r="W567" s="32">
        <f>(Table2[[#This Row],[Cost of Equity (Daily Beta)]]*Table2[[#This Row],[Weight of Equity]])+(Table2[[#This Row],[Cost of Debt]]*Table2[[#This Row],[Weight of Debt]])</f>
        <v>0.10543103076318108</v>
      </c>
      <c r="X567" s="33">
        <f>(Table2[[#This Row],[Cost of Equity (Weekly Beta)]]*Table2[[#This Row],[Weight of Equity]])+(Table2[[#This Row],[Cost of Debt]]*Table2[[#This Row],[Weight of Debt]])</f>
        <v>9.8764772773930476E-2</v>
      </c>
      <c r="Y567" s="34">
        <f>(Table2[[#This Row],[Cost of Equity (Monthly Beta)]]*Table2[[#This Row],[Weight of Equity]])+(Table2[[#This Row],[Cost of Debt]]*Table2[[#This Row],[Weight of Debt]])</f>
        <v>9.7320992178373575E-2</v>
      </c>
      <c r="Z567" t="b">
        <f>IF(Table2[[#This Row],[Sector]]="Financial Services",TRUE,FALSE)</f>
        <v>0</v>
      </c>
      <c r="AA567" t="b">
        <f>IF(Table2[[#This Row],[Market Capitalisation In(Cr)]]&gt;25000,TRUE,FALSE)</f>
        <v>0</v>
      </c>
    </row>
    <row r="568" spans="2:27" ht="14" customHeight="1">
      <c r="B568" s="37" t="s">
        <v>3898</v>
      </c>
      <c r="C568" s="38" t="str">
        <f>_xlfn.XLOOKUP(B568,stock_analysis[Stock],stock_analysis[Company_Name])</f>
        <v>Whirlpool of India Limited</v>
      </c>
      <c r="D568" s="37" t="str">
        <f>_xlfn.XLOOKUP(B568,stock_analysis[Stock],stock_analysis[Sector])</f>
        <v>Consumer Cyclical</v>
      </c>
      <c r="E568" s="37" t="str">
        <f>_xlfn.XLOOKUP($B568,stock_analysis[Stock],stock_analysis[Industry])</f>
        <v>Furnishings, Fixtures &amp; Appliances</v>
      </c>
      <c r="F568" s="2">
        <f>_xlfn.XLOOKUP($B568,stock_analysis[Stock],stock_analysis[Market_Cap_Cr])</f>
        <v>11540.232601600001</v>
      </c>
      <c r="G568" s="3">
        <f>Imputs!$C$2</f>
        <v>6.6699999999999995E-2</v>
      </c>
      <c r="H568" s="3">
        <f>Imputs!$C$3</f>
        <v>5.2299999999999999E-2</v>
      </c>
      <c r="I568" s="2">
        <f>_xlfn.XLOOKUP($B568,stock_analysis[Stock],stock_analysis[Beta_Daily])</f>
        <v>0.79093533448296172</v>
      </c>
      <c r="J568" s="2">
        <f>_xlfn.XLOOKUP($B568,stock_analysis[Stock],stock_analysis[Beta_Weekly])</f>
        <v>0.98738328128903319</v>
      </c>
      <c r="K568" s="2">
        <f>_xlfn.XLOOKUP($B568,stock_analysis[Stock],stock_analysis[Beta_Monthly])</f>
        <v>1.1378075935127003</v>
      </c>
      <c r="L568" s="3">
        <f>G568+H568*I568</f>
        <v>0.1080659179934589</v>
      </c>
      <c r="M568" s="3">
        <f>J568*H568+G568</f>
        <v>0.11834014561141643</v>
      </c>
      <c r="N568" s="3">
        <f>K568*H568+G568</f>
        <v>0.12620733714071422</v>
      </c>
      <c r="O568" s="2">
        <f>_xlfn.XLOOKUP($B568,stock_analysis[Stock],stock_analysis[Interest_Coverage_Ratio])</f>
        <v>12.081166628984851</v>
      </c>
      <c r="P568" s="3" cm="1">
        <f t="array" ref="P56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568" s="3" t="str" cm="1">
        <f t="array" ref="Q56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568" s="3">
        <f>Table2[[#This Row],[Default Spread]]+Table2[[#This Row],[Risk Free Rate]]</f>
        <v>7.22E-2</v>
      </c>
      <c r="S568" s="2">
        <f>_xlfn.XLOOKUP($B568,stock_analysis[Stock],stock_analysis[Market_Cap_Cr])</f>
        <v>11540.232601600001</v>
      </c>
      <c r="T568" s="2">
        <f>_xlfn.XLOOKUP($B568,stock_analysis[Stock],stock_analysis[Total_Debt_Cr])</f>
        <v>260.95999999999998</v>
      </c>
      <c r="U568" s="3">
        <f>Table2[[#This Row],[Market Value of Equity]]/(Table2[[#This Row],[Market Value of Equity]]+Table2[[#This Row],[Market Value of Debt]])</f>
        <v>0.97788698067984936</v>
      </c>
      <c r="V568" s="3">
        <f>Table2[[#This Row],[Market Value of Debt]]/(Table2[[#This Row],[Market Value of Equity]]+Table2[[#This Row],[Market Value of Debt]])</f>
        <v>2.2113019320150674E-2</v>
      </c>
      <c r="W568" s="32">
        <f>(Table2[[#This Row],[Cost of Equity (Daily Beta)]]*Table2[[#This Row],[Weight of Equity]])+(Table2[[#This Row],[Cost of Debt]]*Table2[[#This Row],[Weight of Debt]])</f>
        <v>0.10727281425593461</v>
      </c>
      <c r="X568" s="33">
        <f>(Table2[[#This Row],[Cost of Equity (Weekly Beta)]]*Table2[[#This Row],[Weight of Equity]])+(Table2[[#This Row],[Cost of Debt]]*Table2[[#This Row],[Weight of Debt]])</f>
        <v>0.11731984768007661</v>
      </c>
      <c r="Y568" s="34">
        <f>(Table2[[#This Row],[Cost of Equity (Monthly Beta)]]*Table2[[#This Row],[Weight of Equity]])+(Table2[[#This Row],[Cost of Debt]]*Table2[[#This Row],[Weight of Debt]])</f>
        <v>0.12501307185109173</v>
      </c>
      <c r="Z568" t="b">
        <f>IF(Table2[[#This Row],[Sector]]="Financial Services",TRUE,FALSE)</f>
        <v>0</v>
      </c>
      <c r="AA568" t="b">
        <f>IF(Table2[[#This Row],[Market Capitalisation In(Cr)]]&gt;25000,TRUE,FALSE)</f>
        <v>0</v>
      </c>
    </row>
    <row r="569" spans="2:27" ht="14" customHeight="1">
      <c r="B569" s="37" t="s">
        <v>198</v>
      </c>
      <c r="C569" s="38" t="str">
        <f>_xlfn.XLOOKUP(B569,stock_analysis[Stock],stock_analysis[Company_Name])</f>
        <v>Archidply Decor Limited</v>
      </c>
      <c r="D569" s="37" t="str">
        <f>_xlfn.XLOOKUP(B569,stock_analysis[Stock],stock_analysis[Sector])</f>
        <v>Consumer Cyclical</v>
      </c>
      <c r="E569" s="37" t="str">
        <f>_xlfn.XLOOKUP($B569,stock_analysis[Stock],stock_analysis[Industry])</f>
        <v>Furnishings, Fixtures &amp; Appliances</v>
      </c>
      <c r="F569" s="2">
        <f>_xlfn.XLOOKUP($B569,stock_analysis[Stock],stock_analysis[Market_Cap_Cr])</f>
        <v>41.995846399999998</v>
      </c>
      <c r="G569" s="3">
        <f>Imputs!$C$2</f>
        <v>6.6699999999999995E-2</v>
      </c>
      <c r="H569" s="3">
        <f>Imputs!$C$3</f>
        <v>5.2299999999999999E-2</v>
      </c>
      <c r="I569" s="2">
        <f>_xlfn.XLOOKUP($B569,stock_analysis[Stock],stock_analysis[Beta_Daily])</f>
        <v>5.1713683925864097E-2</v>
      </c>
      <c r="J569" s="2">
        <f>_xlfn.XLOOKUP($B569,stock_analysis[Stock],stock_analysis[Beta_Weekly])</f>
        <v>1.0588967028049312</v>
      </c>
      <c r="K569" s="2">
        <f>_xlfn.XLOOKUP($B569,stock_analysis[Stock],stock_analysis[Beta_Monthly])</f>
        <v>6.6737952936864603E-2</v>
      </c>
      <c r="L569" s="3">
        <f>G569+H569*I569</f>
        <v>6.9404625669322692E-2</v>
      </c>
      <c r="M569" s="3">
        <f>J569*H569+G569</f>
        <v>0.12208029755669789</v>
      </c>
      <c r="N569" s="3">
        <f>K569*H569+G569</f>
        <v>7.0190394938598008E-2</v>
      </c>
      <c r="O569" s="2">
        <f>_xlfn.XLOOKUP($B569,stock_analysis[Stock],stock_analysis[Interest_Coverage_Ratio])</f>
        <v>1.057037674507554</v>
      </c>
      <c r="P569" s="3" cm="1">
        <f t="array" ref="P56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569" s="3" t="str" cm="1">
        <f t="array" ref="Q56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569" s="3">
        <f>Table2[[#This Row],[Default Spread]]+Table2[[#This Row],[Risk Free Rate]]</f>
        <v>0.19279999999999997</v>
      </c>
      <c r="S569" s="2">
        <f>_xlfn.XLOOKUP($B569,stock_analysis[Stock],stock_analysis[Market_Cap_Cr])</f>
        <v>41.995846399999998</v>
      </c>
      <c r="T569" s="2">
        <f>_xlfn.XLOOKUP($B569,stock_analysis[Stock],stock_analysis[Total_Debt_Cr])</f>
        <v>18.826300799999999</v>
      </c>
      <c r="U569" s="3">
        <f>Table2[[#This Row],[Market Value of Equity]]/(Table2[[#This Row],[Market Value of Equity]]+Table2[[#This Row],[Market Value of Debt]])</f>
        <v>0.69046964524133081</v>
      </c>
      <c r="V569" s="3">
        <f>Table2[[#This Row],[Market Value of Debt]]/(Table2[[#This Row],[Market Value of Equity]]+Table2[[#This Row],[Market Value of Debt]])</f>
        <v>0.30953035475866919</v>
      </c>
      <c r="W569" s="32">
        <f>(Table2[[#This Row],[Cost of Equity (Daily Beta)]]*Table2[[#This Row],[Weight of Equity]])+(Table2[[#This Row],[Cost of Debt]]*Table2[[#This Row],[Weight of Debt]])</f>
        <v>0.10759923966147601</v>
      </c>
      <c r="X569" s="33">
        <f>(Table2[[#This Row],[Cost of Equity (Weekly Beta)]]*Table2[[#This Row],[Weight of Equity]])+(Table2[[#This Row],[Cost of Debt]]*Table2[[#This Row],[Weight of Debt]])</f>
        <v>0.1439701921424007</v>
      </c>
      <c r="Y569" s="34">
        <f>(Table2[[#This Row],[Cost of Equity (Monthly Beta)]]*Table2[[#This Row],[Weight of Equity]])+(Table2[[#This Row],[Cost of Debt]]*Table2[[#This Row],[Weight of Debt]])</f>
        <v>0.10814178949007408</v>
      </c>
      <c r="Z569" t="b">
        <f>IF(Table2[[#This Row],[Sector]]="Financial Services",TRUE,FALSE)</f>
        <v>0</v>
      </c>
      <c r="AA569" t="b">
        <f>IF(Table2[[#This Row],[Market Capitalisation In(Cr)]]&gt;25000,TRUE,FALSE)</f>
        <v>0</v>
      </c>
    </row>
    <row r="570" spans="2:27" ht="14" customHeight="1">
      <c r="B570" s="37" t="s">
        <v>716</v>
      </c>
      <c r="C570" s="38" t="str">
        <f>_xlfn.XLOOKUP(B570,stock_analysis[Stock],stock_analysis[Company_Name])</f>
        <v>Cello World Limited</v>
      </c>
      <c r="D570" s="37" t="str">
        <f>_xlfn.XLOOKUP(B570,stock_analysis[Stock],stock_analysis[Sector])</f>
        <v>Consumer Cyclical</v>
      </c>
      <c r="E570" s="37" t="str">
        <f>_xlfn.XLOOKUP($B570,stock_analysis[Stock],stock_analysis[Industry])</f>
        <v>Furnishings, Fixtures &amp; Appliances</v>
      </c>
      <c r="F570" s="2">
        <f>_xlfn.XLOOKUP($B570,stock_analysis[Stock],stock_analysis[Market_Cap_Cr])</f>
        <v>9213.4539263999995</v>
      </c>
      <c r="G570" s="3">
        <f>Imputs!$C$2</f>
        <v>6.6699999999999995E-2</v>
      </c>
      <c r="H570" s="3">
        <f>Imputs!$C$3</f>
        <v>5.2299999999999999E-2</v>
      </c>
      <c r="I570" s="2">
        <f>_xlfn.XLOOKUP($B570,stock_analysis[Stock],stock_analysis[Beta_Daily])</f>
        <v>0.8146283910458384</v>
      </c>
      <c r="J570" s="2">
        <f>_xlfn.XLOOKUP($B570,stock_analysis[Stock],stock_analysis[Beta_Weekly])</f>
        <v>1.3655545116350358</v>
      </c>
      <c r="K570" s="2">
        <f>_xlfn.XLOOKUP($B570,stock_analysis[Stock],stock_analysis[Beta_Monthly])</f>
        <v>1.468816604247891</v>
      </c>
      <c r="L570" s="3">
        <f>G570+H570*I570</f>
        <v>0.10930506485169734</v>
      </c>
      <c r="M570" s="3">
        <f>J570*H570+G570</f>
        <v>0.13811850095851236</v>
      </c>
      <c r="N570" s="3">
        <f>K570*H570+G570</f>
        <v>0.1435191084021647</v>
      </c>
      <c r="O570" s="2">
        <f>_xlfn.XLOOKUP($B570,stock_analysis[Stock],stock_analysis[Interest_Coverage_Ratio])</f>
        <v>339.28237967362116</v>
      </c>
      <c r="P570" s="3" cm="1">
        <f t="array" ref="P57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70" s="3" t="str" cm="1">
        <f t="array" ref="Q57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70" s="3">
        <f>Table2[[#This Row],[Default Spread]]+Table2[[#This Row],[Risk Free Rate]]</f>
        <v>7.0699999999999999E-2</v>
      </c>
      <c r="S570" s="2">
        <f>_xlfn.XLOOKUP($B570,stock_analysis[Stock],stock_analysis[Market_Cap_Cr])</f>
        <v>9213.4539263999995</v>
      </c>
      <c r="T570" s="2">
        <f>_xlfn.XLOOKUP($B570,stock_analysis[Stock],stock_analysis[Total_Debt_Cr])</f>
        <v>5.6101999999999999</v>
      </c>
      <c r="U570" s="3">
        <f>Table2[[#This Row],[Market Value of Equity]]/(Table2[[#This Row],[Market Value of Equity]]+Table2[[#This Row],[Market Value of Debt]])</f>
        <v>0.9993914566681521</v>
      </c>
      <c r="V570" s="3">
        <f>Table2[[#This Row],[Market Value of Debt]]/(Table2[[#This Row],[Market Value of Equity]]+Table2[[#This Row],[Market Value of Debt]])</f>
        <v>6.0854333184801881E-4</v>
      </c>
      <c r="W570" s="32">
        <f>(Table2[[#This Row],[Cost of Equity (Daily Beta)]]*Table2[[#This Row],[Weight of Equity]])+(Table2[[#This Row],[Cost of Debt]]*Table2[[#This Row],[Weight of Debt]])</f>
        <v>0.1092815719969063</v>
      </c>
      <c r="X570" s="33">
        <f>(Table2[[#This Row],[Cost of Equity (Weekly Beta)]]*Table2[[#This Row],[Weight of Equity]])+(Table2[[#This Row],[Cost of Debt]]*Table2[[#This Row],[Weight of Debt]])</f>
        <v>0.13807747387931088</v>
      </c>
      <c r="Y570" s="34">
        <f>(Table2[[#This Row],[Cost of Equity (Monthly Beta)]]*Table2[[#This Row],[Weight of Equity]])+(Table2[[#This Row],[Cost of Debt]]*Table2[[#This Row],[Weight of Debt]])</f>
        <v>0.14347479481931547</v>
      </c>
      <c r="Z570" t="b">
        <f>IF(Table2[[#This Row],[Sector]]="Financial Services",TRUE,FALSE)</f>
        <v>0</v>
      </c>
      <c r="AA570" t="b">
        <f>IF(Table2[[#This Row],[Market Capitalisation In(Cr)]]&gt;25000,TRUE,FALSE)</f>
        <v>0</v>
      </c>
    </row>
    <row r="571" spans="2:27" ht="14" customHeight="1">
      <c r="B571" s="37" t="s">
        <v>3372</v>
      </c>
      <c r="C571" s="38" t="str">
        <f>_xlfn.XLOOKUP(B571,stock_analysis[Stock],stock_analysis[Company_Name])</f>
        <v>Stove Kraft Limited</v>
      </c>
      <c r="D571" s="37" t="str">
        <f>_xlfn.XLOOKUP(B571,stock_analysis[Stock],stock_analysis[Sector])</f>
        <v>Consumer Cyclical</v>
      </c>
      <c r="E571" s="37" t="str">
        <f>_xlfn.XLOOKUP($B571,stock_analysis[Stock],stock_analysis[Industry])</f>
        <v>Furnishings, Fixtures &amp; Appliances</v>
      </c>
      <c r="F571" s="2">
        <f>_xlfn.XLOOKUP($B571,stock_analysis[Stock],stock_analysis[Market_Cap_Cr])</f>
        <v>1608.519168</v>
      </c>
      <c r="G571" s="3">
        <f>Imputs!$C$2</f>
        <v>6.6699999999999995E-2</v>
      </c>
      <c r="H571" s="3">
        <f>Imputs!$C$3</f>
        <v>5.2299999999999999E-2</v>
      </c>
      <c r="I571" s="2">
        <f>_xlfn.XLOOKUP($B571,stock_analysis[Stock],stock_analysis[Beta_Daily])</f>
        <v>0.8631479105864508</v>
      </c>
      <c r="J571" s="2">
        <f>_xlfn.XLOOKUP($B571,stock_analysis[Stock],stock_analysis[Beta_Weekly])</f>
        <v>1.3260473575735203</v>
      </c>
      <c r="K571" s="2">
        <f>_xlfn.XLOOKUP($B571,stock_analysis[Stock],stock_analysis[Beta_Monthly])</f>
        <v>1.2978622298875671</v>
      </c>
      <c r="L571" s="3">
        <f>G571+H571*I571</f>
        <v>0.11184263572367137</v>
      </c>
      <c r="M571" s="3">
        <f>J571*H571+G571</f>
        <v>0.13605227680109511</v>
      </c>
      <c r="N571" s="3">
        <f>K571*H571+G571</f>
        <v>0.13457819462311976</v>
      </c>
      <c r="O571" s="2">
        <f>_xlfn.XLOOKUP($B571,stock_analysis[Stock],stock_analysis[Interest_Coverage_Ratio])</f>
        <v>2.6105370877760539</v>
      </c>
      <c r="P571" s="3" cm="1">
        <f t="array" ref="P57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571" s="3" t="str" cm="1">
        <f t="array" ref="Q57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571" s="3">
        <f>Table2[[#This Row],[Default Spread]]+Table2[[#This Row],[Risk Free Rate]]</f>
        <v>9.4199999999999992E-2</v>
      </c>
      <c r="S571" s="2">
        <f>_xlfn.XLOOKUP($B571,stock_analysis[Stock],stock_analysis[Market_Cap_Cr])</f>
        <v>1608.519168</v>
      </c>
      <c r="T571" s="2">
        <f>_xlfn.XLOOKUP($B571,stock_analysis[Stock],stock_analysis[Total_Debt_Cr])</f>
        <v>259.93200639999998</v>
      </c>
      <c r="U571" s="3">
        <f>Table2[[#This Row],[Market Value of Equity]]/(Table2[[#This Row],[Market Value of Equity]]+Table2[[#This Row],[Market Value of Debt]])</f>
        <v>0.86088370412811566</v>
      </c>
      <c r="V571" s="3">
        <f>Table2[[#This Row],[Market Value of Debt]]/(Table2[[#This Row],[Market Value of Equity]]+Table2[[#This Row],[Market Value of Debt]])</f>
        <v>0.13911629587188423</v>
      </c>
      <c r="W571" s="32">
        <f>(Table2[[#This Row],[Cost of Equity (Daily Beta)]]*Table2[[#This Row],[Weight of Equity]])+(Table2[[#This Row],[Cost of Debt]]*Table2[[#This Row],[Weight of Debt]])</f>
        <v>0.10938825759237722</v>
      </c>
      <c r="X571" s="33">
        <f>(Table2[[#This Row],[Cost of Equity (Weekly Beta)]]*Table2[[#This Row],[Weight of Equity]])+(Table2[[#This Row],[Cost of Debt]]*Table2[[#This Row],[Weight of Debt]])</f>
        <v>0.13022994307872193</v>
      </c>
      <c r="Y571" s="34">
        <f>(Table2[[#This Row],[Cost of Equity (Monthly Beta)]]*Table2[[#This Row],[Weight of Equity]])+(Table2[[#This Row],[Cost of Debt]]*Table2[[#This Row],[Weight of Debt]])</f>
        <v>0.12896092975315729</v>
      </c>
      <c r="Z571" t="b">
        <f>IF(Table2[[#This Row],[Sector]]="Financial Services",TRUE,FALSE)</f>
        <v>0</v>
      </c>
      <c r="AA571" t="b">
        <f>IF(Table2[[#This Row],[Market Capitalisation In(Cr)]]&gt;25000,TRUE,FALSE)</f>
        <v>0</v>
      </c>
    </row>
    <row r="572" spans="2:27" ht="14" customHeight="1">
      <c r="B572" s="37" t="s">
        <v>634</v>
      </c>
      <c r="C572" s="38" t="str">
        <f>_xlfn.XLOOKUP(B572,stock_analysis[Stock],stock_analysis[Company_Name])</f>
        <v>Borosil Limited</v>
      </c>
      <c r="D572" s="37" t="str">
        <f>_xlfn.XLOOKUP(B572,stock_analysis[Stock],stock_analysis[Sector])</f>
        <v>Consumer Cyclical</v>
      </c>
      <c r="E572" s="37" t="str">
        <f>_xlfn.XLOOKUP($B572,stock_analysis[Stock],stock_analysis[Industry])</f>
        <v>Furnishings, Fixtures &amp; Appliances</v>
      </c>
      <c r="F572" s="2">
        <f>_xlfn.XLOOKUP($B572,stock_analysis[Stock],stock_analysis[Market_Cap_Cr])</f>
        <v>2738.3111680000002</v>
      </c>
      <c r="G572" s="3">
        <f>Imputs!$C$2</f>
        <v>6.6699999999999995E-2</v>
      </c>
      <c r="H572" s="3">
        <f>Imputs!$C$3</f>
        <v>5.2299999999999999E-2</v>
      </c>
      <c r="I572" s="2">
        <f>_xlfn.XLOOKUP($B572,stock_analysis[Stock],stock_analysis[Beta_Daily])</f>
        <v>0.83630463846155756</v>
      </c>
      <c r="J572" s="2">
        <f>_xlfn.XLOOKUP($B572,stock_analysis[Stock],stock_analysis[Beta_Weekly])</f>
        <v>1.2465273935923098</v>
      </c>
      <c r="K572" s="2">
        <f>_xlfn.XLOOKUP($B572,stock_analysis[Stock],stock_analysis[Beta_Monthly])</f>
        <v>1.2284693262540021</v>
      </c>
      <c r="L572" s="3">
        <f>G572+H572*I572</f>
        <v>0.11043873259153945</v>
      </c>
      <c r="M572" s="3">
        <f>J572*H572+G572</f>
        <v>0.1318933826848778</v>
      </c>
      <c r="N572" s="3">
        <f>K572*H572+G572</f>
        <v>0.1309489457630843</v>
      </c>
      <c r="O572" s="2">
        <f>_xlfn.XLOOKUP($B572,stock_analysis[Stock],stock_analysis[Interest_Coverage_Ratio])</f>
        <v>9.0778168104965857</v>
      </c>
      <c r="P572" s="3" cm="1">
        <f t="array" ref="P57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572" s="3" t="str" cm="1">
        <f t="array" ref="Q57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572" s="3">
        <f>Table2[[#This Row],[Default Spread]]+Table2[[#This Row],[Risk Free Rate]]</f>
        <v>7.3700000000000002E-2</v>
      </c>
      <c r="S572" s="2">
        <f>_xlfn.XLOOKUP($B572,stock_analysis[Stock],stock_analysis[Market_Cap_Cr])</f>
        <v>2738.3111680000002</v>
      </c>
      <c r="T572" s="2">
        <f>_xlfn.XLOOKUP($B572,stock_analysis[Stock],stock_analysis[Total_Debt_Cr])</f>
        <v>80.078003199999998</v>
      </c>
      <c r="U572" s="3">
        <f>Table2[[#This Row],[Market Value of Equity]]/(Table2[[#This Row],[Market Value of Equity]]+Table2[[#This Row],[Market Value of Debt]])</f>
        <v>0.97158731518759545</v>
      </c>
      <c r="V572" s="3">
        <f>Table2[[#This Row],[Market Value of Debt]]/(Table2[[#This Row],[Market Value of Equity]]+Table2[[#This Row],[Market Value of Debt]])</f>
        <v>2.8412684812404661E-2</v>
      </c>
      <c r="W572" s="32">
        <f>(Table2[[#This Row],[Cost of Equity (Daily Beta)]]*Table2[[#This Row],[Weight of Equity]])+(Table2[[#This Row],[Cost of Debt]]*Table2[[#This Row],[Weight of Debt]])</f>
        <v>0.10939488656200883</v>
      </c>
      <c r="X572" s="33">
        <f>(Table2[[#This Row],[Cost of Equity (Weekly Beta)]]*Table2[[#This Row],[Weight of Equity]])+(Table2[[#This Row],[Cost of Debt]]*Table2[[#This Row],[Weight of Debt]])</f>
        <v>0.13023995244448475</v>
      </c>
      <c r="Y572" s="34">
        <f>(Table2[[#This Row],[Cost of Equity (Monthly Beta)]]*Table2[[#This Row],[Weight of Equity]])+(Table2[[#This Row],[Cost of Debt]]*Table2[[#This Row],[Weight of Debt]])</f>
        <v>0.12932234951127536</v>
      </c>
      <c r="Z572" t="b">
        <f>IF(Table2[[#This Row],[Sector]]="Financial Services",TRUE,FALSE)</f>
        <v>0</v>
      </c>
      <c r="AA572" t="b">
        <f>IF(Table2[[#This Row],[Market Capitalisation In(Cr)]]&gt;25000,TRUE,FALSE)</f>
        <v>0</v>
      </c>
    </row>
    <row r="573" spans="2:27" ht="14" customHeight="1">
      <c r="B573" s="37" t="s">
        <v>1100</v>
      </c>
      <c r="C573" s="38" t="str">
        <f>_xlfn.XLOOKUP(B573,stock_analysis[Stock],stock_analysis[Company_Name])</f>
        <v>EPACK Durable Limited</v>
      </c>
      <c r="D573" s="37" t="str">
        <f>_xlfn.XLOOKUP(B573,stock_analysis[Stock],stock_analysis[Sector])</f>
        <v>Consumer Cyclical</v>
      </c>
      <c r="E573" s="37" t="str">
        <f>_xlfn.XLOOKUP($B573,stock_analysis[Stock],stock_analysis[Industry])</f>
        <v>Furnishings, Fixtures &amp; Appliances</v>
      </c>
      <c r="F573" s="2">
        <f>_xlfn.XLOOKUP($B573,stock_analysis[Stock],stock_analysis[Market_Cap_Cr])</f>
        <v>2294.4718848000002</v>
      </c>
      <c r="G573" s="3">
        <f>Imputs!$C$2</f>
        <v>6.6699999999999995E-2</v>
      </c>
      <c r="H573" s="3">
        <f>Imputs!$C$3</f>
        <v>5.2299999999999999E-2</v>
      </c>
      <c r="I573" s="2">
        <f>_xlfn.XLOOKUP($B573,stock_analysis[Stock],stock_analysis[Beta_Daily])</f>
        <v>0.92592469688938739</v>
      </c>
      <c r="J573" s="2">
        <f>_xlfn.XLOOKUP($B573,stock_analysis[Stock],stock_analysis[Beta_Weekly])</f>
        <v>1.5223759465532245</v>
      </c>
      <c r="K573" s="2">
        <f>_xlfn.XLOOKUP($B573,stock_analysis[Stock],stock_analysis[Beta_Monthly])</f>
        <v>1.5501590544287411</v>
      </c>
      <c r="L573" s="3">
        <f>G573+H573*I573</f>
        <v>0.11512586164731495</v>
      </c>
      <c r="M573" s="3">
        <f>J573*H573+G573</f>
        <v>0.14632026200473364</v>
      </c>
      <c r="N573" s="3">
        <f>K573*H573+G573</f>
        <v>0.14777331854662315</v>
      </c>
      <c r="O573" s="2">
        <f>_xlfn.XLOOKUP($B573,stock_analysis[Stock],stock_analysis[Interest_Coverage_Ratio])</f>
        <v>2.4431239586384277</v>
      </c>
      <c r="P573" s="3" cm="1">
        <f t="array" ref="P57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573" s="3" t="str" cm="1">
        <f t="array" ref="Q57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573" s="3">
        <f>Table2[[#This Row],[Default Spread]]+Table2[[#This Row],[Risk Free Rate]]</f>
        <v>9.8799999999999999E-2</v>
      </c>
      <c r="S573" s="2">
        <f>_xlfn.XLOOKUP($B573,stock_analysis[Stock],stock_analysis[Market_Cap_Cr])</f>
        <v>2294.4718848000002</v>
      </c>
      <c r="T573" s="2">
        <f>_xlfn.XLOOKUP($B573,stock_analysis[Stock],stock_analysis[Total_Debt_Cr])</f>
        <v>724.03138560000002</v>
      </c>
      <c r="U573" s="3">
        <f>Table2[[#This Row],[Market Value of Equity]]/(Table2[[#This Row],[Market Value of Equity]]+Table2[[#This Row],[Market Value of Debt]])</f>
        <v>0.76013562989976335</v>
      </c>
      <c r="V573" s="3">
        <f>Table2[[#This Row],[Market Value of Debt]]/(Table2[[#This Row],[Market Value of Equity]]+Table2[[#This Row],[Market Value of Debt]])</f>
        <v>0.23986437010023651</v>
      </c>
      <c r="W573" s="32">
        <f>(Table2[[#This Row],[Cost of Equity (Daily Beta)]]*Table2[[#This Row],[Weight of Equity]])+(Table2[[#This Row],[Cost of Debt]]*Table2[[#This Row],[Weight of Debt]])</f>
        <v>0.11120986912693813</v>
      </c>
      <c r="X573" s="33">
        <f>(Table2[[#This Row],[Cost of Equity (Weekly Beta)]]*Table2[[#This Row],[Weight of Equity]])+(Table2[[#This Row],[Cost of Debt]]*Table2[[#This Row],[Weight of Debt]])</f>
        <v>0.13492184429196999</v>
      </c>
      <c r="Y573" s="34">
        <f>(Table2[[#This Row],[Cost of Equity (Monthly Beta)]]*Table2[[#This Row],[Weight of Equity]])+(Table2[[#This Row],[Cost of Debt]]*Table2[[#This Row],[Weight of Debt]])</f>
        <v>0.13602636434171914</v>
      </c>
      <c r="Z573" t="b">
        <f>IF(Table2[[#This Row],[Sector]]="Financial Services",TRUE,FALSE)</f>
        <v>0</v>
      </c>
      <c r="AA573" t="b">
        <f>IF(Table2[[#This Row],[Market Capitalisation In(Cr)]]&gt;25000,TRUE,FALSE)</f>
        <v>0</v>
      </c>
    </row>
    <row r="574" spans="2:27" ht="14" customHeight="1">
      <c r="B574" s="37" t="s">
        <v>1371</v>
      </c>
      <c r="C574" s="38" t="str">
        <f>_xlfn.XLOOKUP(B574,stock_analysis[Stock],stock_analysis[Company_Name])</f>
        <v>Greenlam Industries Limited</v>
      </c>
      <c r="D574" s="37" t="str">
        <f>_xlfn.XLOOKUP(B574,stock_analysis[Stock],stock_analysis[Sector])</f>
        <v>Consumer Cyclical</v>
      </c>
      <c r="E574" s="37" t="str">
        <f>_xlfn.XLOOKUP($B574,stock_analysis[Stock],stock_analysis[Industry])</f>
        <v>Furnishings, Fixtures &amp; Appliances</v>
      </c>
      <c r="F574" s="2">
        <f>_xlfn.XLOOKUP($B574,stock_analysis[Stock],stock_analysis[Market_Cap_Cr])</f>
        <v>6005.3250048</v>
      </c>
      <c r="G574" s="3">
        <f>Imputs!$C$2</f>
        <v>6.6699999999999995E-2</v>
      </c>
      <c r="H574" s="3">
        <f>Imputs!$C$3</f>
        <v>5.2299999999999999E-2</v>
      </c>
      <c r="I574" s="2">
        <f>_xlfn.XLOOKUP($B574,stock_analysis[Stock],stock_analysis[Beta_Daily])</f>
        <v>0.91554993343502922</v>
      </c>
      <c r="J574" s="2">
        <f>_xlfn.XLOOKUP($B574,stock_analysis[Stock],stock_analysis[Beta_Weekly])</f>
        <v>1.3742575253206293</v>
      </c>
      <c r="K574" s="2">
        <f>_xlfn.XLOOKUP($B574,stock_analysis[Stock],stock_analysis[Beta_Monthly])</f>
        <v>0.99886137371015116</v>
      </c>
      <c r="L574" s="3">
        <f>G574+H574*I574</f>
        <v>0.11458326151865203</v>
      </c>
      <c r="M574" s="3">
        <f>J574*H574+G574</f>
        <v>0.13857366857426889</v>
      </c>
      <c r="N574" s="3">
        <f>K574*H574+G574</f>
        <v>0.1189404498450409</v>
      </c>
      <c r="O574" s="2">
        <f>_xlfn.XLOOKUP($B574,stock_analysis[Stock],stock_analysis[Interest_Coverage_Ratio])</f>
        <v>2.6250190927142203</v>
      </c>
      <c r="P574" s="3" cm="1">
        <f t="array" ref="P57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574" s="3" t="str" cm="1">
        <f t="array" ref="Q57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574" s="3">
        <f>Table2[[#This Row],[Default Spread]]+Table2[[#This Row],[Risk Free Rate]]</f>
        <v>9.4199999999999992E-2</v>
      </c>
      <c r="S574" s="2">
        <f>_xlfn.XLOOKUP($B574,stock_analysis[Stock],stock_analysis[Market_Cap_Cr])</f>
        <v>6005.3250048</v>
      </c>
      <c r="T574" s="2">
        <f>_xlfn.XLOOKUP($B574,stock_analysis[Stock],stock_analysis[Total_Debt_Cr])</f>
        <v>1171.0600191999999</v>
      </c>
      <c r="U574" s="3">
        <f>Table2[[#This Row],[Market Value of Equity]]/(Table2[[#This Row],[Market Value of Equity]]+Table2[[#This Row],[Market Value of Debt]])</f>
        <v>0.8368175599158042</v>
      </c>
      <c r="V574" s="3">
        <f>Table2[[#This Row],[Market Value of Debt]]/(Table2[[#This Row],[Market Value of Equity]]+Table2[[#This Row],[Market Value of Debt]])</f>
        <v>0.16318244008419577</v>
      </c>
      <c r="W574" s="32">
        <f>(Table2[[#This Row],[Cost of Equity (Daily Beta)]]*Table2[[#This Row],[Weight of Equity]])+(Table2[[#This Row],[Cost of Debt]]*Table2[[#This Row],[Weight of Debt]])</f>
        <v>0.1112570711671641</v>
      </c>
      <c r="X574" s="33">
        <f>(Table2[[#This Row],[Cost of Equity (Weekly Beta)]]*Table2[[#This Row],[Weight of Equity]])+(Table2[[#This Row],[Cost of Debt]]*Table2[[#This Row],[Weight of Debt]])</f>
        <v>0.1313326650608323</v>
      </c>
      <c r="Y574" s="34">
        <f>(Table2[[#This Row],[Cost of Equity (Monthly Beta)]]*Table2[[#This Row],[Weight of Equity]])+(Table2[[#This Row],[Cost of Debt]]*Table2[[#This Row],[Weight of Debt]])</f>
        <v>0.11490324287054646</v>
      </c>
      <c r="Z574" t="b">
        <f>IF(Table2[[#This Row],[Sector]]="Financial Services",TRUE,FALSE)</f>
        <v>0</v>
      </c>
      <c r="AA574" t="b">
        <f>IF(Table2[[#This Row],[Market Capitalisation In(Cr)]]&gt;25000,TRUE,FALSE)</f>
        <v>0</v>
      </c>
    </row>
    <row r="575" spans="2:27" ht="14" customHeight="1">
      <c r="B575" s="37" t="s">
        <v>834</v>
      </c>
      <c r="C575" s="38" t="str">
        <f>_xlfn.XLOOKUP(B575,stock_analysis[Stock],stock_analysis[Company_Name])</f>
        <v>Crompton Greaves Consumer Electricals Limited</v>
      </c>
      <c r="D575" s="37" t="str">
        <f>_xlfn.XLOOKUP(B575,stock_analysis[Stock],stock_analysis[Sector])</f>
        <v>Consumer Cyclical</v>
      </c>
      <c r="E575" s="37" t="str">
        <f>_xlfn.XLOOKUP($B575,stock_analysis[Stock],stock_analysis[Industry])</f>
        <v>Furnishings, Fixtures &amp; Appliances</v>
      </c>
      <c r="F575" s="2">
        <f>_xlfn.XLOOKUP($B575,stock_analysis[Stock],stock_analysis[Market_Cap_Cr])</f>
        <v>16134.06208</v>
      </c>
      <c r="G575" s="3">
        <f>Imputs!$C$2</f>
        <v>6.6699999999999995E-2</v>
      </c>
      <c r="H575" s="3">
        <f>Imputs!$C$3</f>
        <v>5.2299999999999999E-2</v>
      </c>
      <c r="I575" s="2">
        <f>_xlfn.XLOOKUP($B575,stock_analysis[Stock],stock_analysis[Beta_Daily])</f>
        <v>0.86733668884082837</v>
      </c>
      <c r="J575" s="2">
        <f>_xlfn.XLOOKUP($B575,stock_analysis[Stock],stock_analysis[Beta_Weekly])</f>
        <v>1.15962863380801</v>
      </c>
      <c r="K575" s="2">
        <f>_xlfn.XLOOKUP($B575,stock_analysis[Stock],stock_analysis[Beta_Monthly])</f>
        <v>0.63610110303828871</v>
      </c>
      <c r="L575" s="3">
        <f>G575+H575*I575</f>
        <v>0.11206170882637531</v>
      </c>
      <c r="M575" s="3">
        <f>J575*H575+G575</f>
        <v>0.12734857754815893</v>
      </c>
      <c r="N575" s="3">
        <f>K575*H575+G575</f>
        <v>9.9968087688902502E-2</v>
      </c>
      <c r="O575" s="2">
        <f>_xlfn.XLOOKUP($B575,stock_analysis[Stock],stock_analysis[Interest_Coverage_Ratio])</f>
        <v>16.823603264281232</v>
      </c>
      <c r="P575" s="3" cm="1">
        <f t="array" ref="P57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75" s="3" t="str" cm="1">
        <f t="array" ref="Q57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75" s="3">
        <f>Table2[[#This Row],[Default Spread]]+Table2[[#This Row],[Risk Free Rate]]</f>
        <v>7.0699999999999999E-2</v>
      </c>
      <c r="S575" s="2">
        <f>_xlfn.XLOOKUP($B575,stock_analysis[Stock],stock_analysis[Market_Cap_Cr])</f>
        <v>16134.06208</v>
      </c>
      <c r="T575" s="2">
        <f>_xlfn.XLOOKUP($B575,stock_analysis[Stock],stock_analysis[Total_Debt_Cr])</f>
        <v>186.38000640000001</v>
      </c>
      <c r="U575" s="3">
        <f>Table2[[#This Row],[Market Value of Equity]]/(Table2[[#This Row],[Market Value of Equity]]+Table2[[#This Row],[Market Value of Debt]])</f>
        <v>0.98857996582363949</v>
      </c>
      <c r="V575" s="3">
        <f>Table2[[#This Row],[Market Value of Debt]]/(Table2[[#This Row],[Market Value of Equity]]+Table2[[#This Row],[Market Value of Debt]])</f>
        <v>1.1420034176360484E-2</v>
      </c>
      <c r="W575" s="32">
        <f>(Table2[[#This Row],[Cost of Equity (Daily Beta)]]*Table2[[#This Row],[Weight of Equity]])+(Table2[[#This Row],[Cost of Debt]]*Table2[[#This Row],[Weight of Debt]])</f>
        <v>0.11158935669798543</v>
      </c>
      <c r="X575" s="33">
        <f>(Table2[[#This Row],[Cost of Equity (Weekly Beta)]]*Table2[[#This Row],[Weight of Equity]])+(Table2[[#This Row],[Cost of Debt]]*Table2[[#This Row],[Weight of Debt]])</f>
        <v>0.12670164885651672</v>
      </c>
      <c r="Y575" s="34">
        <f>(Table2[[#This Row],[Cost of Equity (Monthly Beta)]]*Table2[[#This Row],[Weight of Equity]])+(Table2[[#This Row],[Cost of Debt]]*Table2[[#This Row],[Weight of Debt]])</f>
        <v>9.9633845127218526E-2</v>
      </c>
      <c r="Z575" t="b">
        <f>IF(Table2[[#This Row],[Sector]]="Financial Services",TRUE,FALSE)</f>
        <v>0</v>
      </c>
      <c r="AA575" t="b">
        <f>IF(Table2[[#This Row],[Market Capitalisation In(Cr)]]&gt;25000,TRUE,FALSE)</f>
        <v>0</v>
      </c>
    </row>
    <row r="576" spans="2:27" ht="14" customHeight="1">
      <c r="B576" s="37" t="s">
        <v>3882</v>
      </c>
      <c r="C576" s="38" t="str">
        <f>_xlfn.XLOOKUP(B576,stock_analysis[Stock],stock_analysis[Company_Name])</f>
        <v>Wonder Electricals Limited</v>
      </c>
      <c r="D576" s="37" t="str">
        <f>_xlfn.XLOOKUP(B576,stock_analysis[Stock],stock_analysis[Sector])</f>
        <v>Consumer Cyclical</v>
      </c>
      <c r="E576" s="37" t="str">
        <f>_xlfn.XLOOKUP($B576,stock_analysis[Stock],stock_analysis[Industry])</f>
        <v>Furnishings, Fixtures &amp; Appliances</v>
      </c>
      <c r="F576" s="2">
        <f>_xlfn.XLOOKUP($B576,stock_analysis[Stock],stock_analysis[Market_Cap_Cr])</f>
        <v>1864.0513023999999</v>
      </c>
      <c r="G576" s="3">
        <f>Imputs!$C$2</f>
        <v>6.6699999999999995E-2</v>
      </c>
      <c r="H576" s="3">
        <f>Imputs!$C$3</f>
        <v>5.2299999999999999E-2</v>
      </c>
      <c r="I576" s="2">
        <f>_xlfn.XLOOKUP($B576,stock_analysis[Stock],stock_analysis[Beta_Daily])</f>
        <v>0.940234211804169</v>
      </c>
      <c r="J576" s="2">
        <f>_xlfn.XLOOKUP($B576,stock_analysis[Stock],stock_analysis[Beta_Weekly])</f>
        <v>1.3315185686126991</v>
      </c>
      <c r="K576" s="2">
        <f>_xlfn.XLOOKUP($B576,stock_analysis[Stock],stock_analysis[Beta_Monthly])</f>
        <v>0.43988980445638548</v>
      </c>
      <c r="L576" s="3">
        <f>G576+H576*I576</f>
        <v>0.11587424927735804</v>
      </c>
      <c r="M576" s="3">
        <f>J576*H576+G576</f>
        <v>0.13633842113844416</v>
      </c>
      <c r="N576" s="3">
        <f>K576*H576+G576</f>
        <v>8.9706236773068951E-2</v>
      </c>
      <c r="O576" s="2">
        <f>_xlfn.XLOOKUP($B576,stock_analysis[Stock],stock_analysis[Interest_Coverage_Ratio])</f>
        <v>4.8592019767548278</v>
      </c>
      <c r="P576" s="3" cm="1">
        <f t="array" ref="P57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576" s="3" t="str" cm="1">
        <f t="array" ref="Q57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576" s="3">
        <f>Table2[[#This Row],[Default Spread]]+Table2[[#This Row],[Risk Free Rate]]</f>
        <v>7.5600000000000001E-2</v>
      </c>
      <c r="S576" s="2">
        <f>_xlfn.XLOOKUP($B576,stock_analysis[Stock],stock_analysis[Market_Cap_Cr])</f>
        <v>1864.0513023999999</v>
      </c>
      <c r="T576" s="2">
        <f>_xlfn.XLOOKUP($B576,stock_analysis[Stock],stock_analysis[Total_Debt_Cr])</f>
        <v>92.287999999999997</v>
      </c>
      <c r="U576" s="3">
        <f>Table2[[#This Row],[Market Value of Equity]]/(Table2[[#This Row],[Market Value of Equity]]+Table2[[#This Row],[Market Value of Debt]])</f>
        <v>0.95282617903408529</v>
      </c>
      <c r="V576" s="3">
        <f>Table2[[#This Row],[Market Value of Debt]]/(Table2[[#This Row],[Market Value of Equity]]+Table2[[#This Row],[Market Value of Debt]])</f>
        <v>4.7173820965914673E-2</v>
      </c>
      <c r="W576" s="32">
        <f>(Table2[[#This Row],[Cost of Equity (Daily Beta)]]*Table2[[#This Row],[Weight of Equity]])+(Table2[[#This Row],[Cost of Debt]]*Table2[[#This Row],[Weight of Debt]])</f>
        <v>0.11397435905241132</v>
      </c>
      <c r="X576" s="33">
        <f>(Table2[[#This Row],[Cost of Equity (Weekly Beta)]]*Table2[[#This Row],[Weight of Equity]])+(Table2[[#This Row],[Cost of Debt]]*Table2[[#This Row],[Weight of Debt]])</f>
        <v>0.13347315773390686</v>
      </c>
      <c r="Y576" s="34">
        <f>(Table2[[#This Row],[Cost of Equity (Monthly Beta)]]*Table2[[#This Row],[Weight of Equity]])+(Table2[[#This Row],[Cost of Debt]]*Table2[[#This Row],[Weight of Debt]])</f>
        <v>8.9040791685033399E-2</v>
      </c>
      <c r="Z576" t="b">
        <f>IF(Table2[[#This Row],[Sector]]="Financial Services",TRUE,FALSE)</f>
        <v>0</v>
      </c>
      <c r="AA576" t="b">
        <f>IF(Table2[[#This Row],[Market Capitalisation In(Cr)]]&gt;25000,TRUE,FALSE)</f>
        <v>0</v>
      </c>
    </row>
    <row r="577" spans="2:27" ht="14" customHeight="1">
      <c r="B577" s="37" t="s">
        <v>470</v>
      </c>
      <c r="C577" s="38" t="str">
        <f>_xlfn.XLOOKUP(B577,stock_analysis[Stock],stock_analysis[Company_Name])</f>
        <v>Bajaj Electricals Limited</v>
      </c>
      <c r="D577" s="37" t="str">
        <f>_xlfn.XLOOKUP(B577,stock_analysis[Stock],stock_analysis[Sector])</f>
        <v>Consumer Cyclical</v>
      </c>
      <c r="E577" s="37" t="str">
        <f>_xlfn.XLOOKUP($B577,stock_analysis[Stock],stock_analysis[Industry])</f>
        <v>Furnishings, Fixtures &amp; Appliances</v>
      </c>
      <c r="F577" s="2">
        <f>_xlfn.XLOOKUP($B577,stock_analysis[Stock],stock_analysis[Market_Cap_Cr])</f>
        <v>4109.1092479999998</v>
      </c>
      <c r="G577" s="3">
        <f>Imputs!$C$2</f>
        <v>6.6699999999999995E-2</v>
      </c>
      <c r="H577" s="3">
        <f>Imputs!$C$3</f>
        <v>5.2299999999999999E-2</v>
      </c>
      <c r="I577" s="2">
        <f>_xlfn.XLOOKUP($B577,stock_analysis[Stock],stock_analysis[Beta_Daily])</f>
        <v>1.188699474539769</v>
      </c>
      <c r="J577" s="2">
        <f>_xlfn.XLOOKUP($B577,stock_analysis[Stock],stock_analysis[Beta_Weekly])</f>
        <v>1.6330041310679348</v>
      </c>
      <c r="K577" s="2">
        <f>_xlfn.XLOOKUP($B577,stock_analysis[Stock],stock_analysis[Beta_Monthly])</f>
        <v>0.77340260788908399</v>
      </c>
      <c r="L577" s="3">
        <f>G577+H577*I577</f>
        <v>0.1288689825184299</v>
      </c>
      <c r="M577" s="3">
        <f>J577*H577+G577</f>
        <v>0.15210611605485297</v>
      </c>
      <c r="N577" s="3">
        <f>K577*H577+G577</f>
        <v>0.10714895639259908</v>
      </c>
      <c r="O577" s="2">
        <f>_xlfn.XLOOKUP($B577,stock_analysis[Stock],stock_analysis[Interest_Coverage_Ratio])</f>
        <v>3.5996558835335826</v>
      </c>
      <c r="P577" s="3" cm="1">
        <f t="array" ref="P57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577" s="3" t="str" cm="1">
        <f t="array" ref="Q57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577" s="3">
        <f>Table2[[#This Row],[Default Spread]]+Table2[[#This Row],[Risk Free Rate]]</f>
        <v>8.0499999999999988E-2</v>
      </c>
      <c r="S577" s="2">
        <f>_xlfn.XLOOKUP($B577,stock_analysis[Stock],stock_analysis[Market_Cap_Cr])</f>
        <v>4109.1092479999998</v>
      </c>
      <c r="T577" s="2">
        <f>_xlfn.XLOOKUP($B577,stock_analysis[Stock],stock_analysis[Total_Debt_Cr])</f>
        <v>1452.4199936</v>
      </c>
      <c r="U577" s="3">
        <f>Table2[[#This Row],[Market Value of Equity]]/(Table2[[#This Row],[Market Value of Equity]]+Table2[[#This Row],[Market Value of Debt]])</f>
        <v>0.73884521136093995</v>
      </c>
      <c r="V577" s="3">
        <f>Table2[[#This Row],[Market Value of Debt]]/(Table2[[#This Row],[Market Value of Equity]]+Table2[[#This Row],[Market Value of Debt]])</f>
        <v>0.26115478863906011</v>
      </c>
      <c r="W577" s="32">
        <f>(Table2[[#This Row],[Cost of Equity (Daily Beta)]]*Table2[[#This Row],[Weight of Equity]])+(Table2[[#This Row],[Cost of Debt]]*Table2[[#This Row],[Weight of Debt]])</f>
        <v>0.11623719111214295</v>
      </c>
      <c r="X577" s="33">
        <f>(Table2[[#This Row],[Cost of Equity (Weekly Beta)]]*Table2[[#This Row],[Weight of Equity]])+(Table2[[#This Row],[Cost of Debt]]*Table2[[#This Row],[Weight of Debt]])</f>
        <v>0.13340583595128383</v>
      </c>
      <c r="Y577" s="34">
        <f>(Table2[[#This Row],[Cost of Equity (Monthly Beta)]]*Table2[[#This Row],[Weight of Equity]])+(Table2[[#This Row],[Cost of Debt]]*Table2[[#This Row],[Weight of Debt]])</f>
        <v>0.10018945381843834</v>
      </c>
      <c r="Z577" t="b">
        <f>IF(Table2[[#This Row],[Sector]]="Financial Services",TRUE,FALSE)</f>
        <v>0</v>
      </c>
      <c r="AA577" t="b">
        <f>IF(Table2[[#This Row],[Market Capitalisation In(Cr)]]&gt;25000,TRUE,FALSE)</f>
        <v>0</v>
      </c>
    </row>
    <row r="578" spans="2:27" ht="14" customHeight="1">
      <c r="B578" s="37" t="s">
        <v>2042</v>
      </c>
      <c r="C578" s="38" t="str">
        <f>_xlfn.XLOOKUP(B578,stock_analysis[Stock],stock_analysis[Company_Name])</f>
        <v>La Opala RG Limited</v>
      </c>
      <c r="D578" s="37" t="str">
        <f>_xlfn.XLOOKUP(B578,stock_analysis[Stock],stock_analysis[Sector])</f>
        <v>Consumer Cyclical</v>
      </c>
      <c r="E578" s="37" t="str">
        <f>_xlfn.XLOOKUP($B578,stock_analysis[Stock],stock_analysis[Industry])</f>
        <v>Furnishings, Fixtures &amp; Appliances</v>
      </c>
      <c r="F578" s="2">
        <f>_xlfn.XLOOKUP($B578,stock_analysis[Stock],stock_analysis[Market_Cap_Cr])</f>
        <v>2148.6874624000002</v>
      </c>
      <c r="G578" s="3">
        <f>Imputs!$C$2</f>
        <v>6.6699999999999995E-2</v>
      </c>
      <c r="H578" s="3">
        <f>Imputs!$C$3</f>
        <v>5.2299999999999999E-2</v>
      </c>
      <c r="I578" s="2">
        <f>_xlfn.XLOOKUP($B578,stock_analysis[Stock],stock_analysis[Beta_Daily])</f>
        <v>0.98012492803672158</v>
      </c>
      <c r="J578" s="2">
        <f>_xlfn.XLOOKUP($B578,stock_analysis[Stock],stock_analysis[Beta_Weekly])</f>
        <v>1.1312135592306289</v>
      </c>
      <c r="K578" s="2">
        <f>_xlfn.XLOOKUP($B578,stock_analysis[Stock],stock_analysis[Beta_Monthly])</f>
        <v>1.2023699363127764</v>
      </c>
      <c r="L578" s="3">
        <f>G578+H578*I578</f>
        <v>0.11796053373632054</v>
      </c>
      <c r="M578" s="3">
        <f>J578*H578+G578</f>
        <v>0.12586246914776189</v>
      </c>
      <c r="N578" s="3">
        <f>K578*H578+G578</f>
        <v>0.12958394766915821</v>
      </c>
      <c r="O578" s="2">
        <f>_xlfn.XLOOKUP($B578,stock_analysis[Stock],stock_analysis[Interest_Coverage_Ratio])</f>
        <v>147.2475706713781</v>
      </c>
      <c r="P578" s="3" cm="1">
        <f t="array" ref="P57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78" s="3" t="str" cm="1">
        <f t="array" ref="Q57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78" s="3">
        <f>Table2[[#This Row],[Default Spread]]+Table2[[#This Row],[Risk Free Rate]]</f>
        <v>7.0699999999999999E-2</v>
      </c>
      <c r="S578" s="2">
        <f>_xlfn.XLOOKUP($B578,stock_analysis[Stock],stock_analysis[Market_Cap_Cr])</f>
        <v>2148.6874624000002</v>
      </c>
      <c r="T578" s="2">
        <f>_xlfn.XLOOKUP($B578,stock_analysis[Stock],stock_analysis[Total_Debt_Cr])</f>
        <v>8.3903999999999996</v>
      </c>
      <c r="U578" s="3">
        <f>Table2[[#This Row],[Market Value of Equity]]/(Table2[[#This Row],[Market Value of Equity]]+Table2[[#This Row],[Market Value of Debt]])</f>
        <v>0.99611029339911494</v>
      </c>
      <c r="V578" s="3">
        <f>Table2[[#This Row],[Market Value of Debt]]/(Table2[[#This Row],[Market Value of Equity]]+Table2[[#This Row],[Market Value of Debt]])</f>
        <v>3.8897066008849132E-3</v>
      </c>
      <c r="W578" s="32">
        <f>(Table2[[#This Row],[Cost of Equity (Daily Beta)]]*Table2[[#This Row],[Weight of Equity]])+(Table2[[#This Row],[Cost of Debt]]*Table2[[#This Row],[Weight of Debt]])</f>
        <v>0.11777670412628501</v>
      </c>
      <c r="X578" s="33">
        <f>(Table2[[#This Row],[Cost of Equity (Weekly Beta)]]*Table2[[#This Row],[Weight of Equity]])+(Table2[[#This Row],[Cost of Debt]]*Table2[[#This Row],[Weight of Debt]])</f>
        <v>0.1256479033273967</v>
      </c>
      <c r="Y578" s="34">
        <f>(Table2[[#This Row],[Cost of Equity (Monthly Beta)]]*Table2[[#This Row],[Weight of Equity]])+(Table2[[#This Row],[Cost of Debt]]*Table2[[#This Row],[Weight of Debt]])</f>
        <v>0.12935490638922328</v>
      </c>
      <c r="Z578" t="b">
        <f>IF(Table2[[#This Row],[Sector]]="Financial Services",TRUE,FALSE)</f>
        <v>0</v>
      </c>
      <c r="AA578" t="b">
        <f>IF(Table2[[#This Row],[Market Capitalisation In(Cr)]]&gt;25000,TRUE,FALSE)</f>
        <v>0</v>
      </c>
    </row>
    <row r="579" spans="2:27" ht="14" customHeight="1">
      <c r="B579" s="37" t="s">
        <v>3846</v>
      </c>
      <c r="C579" s="38" t="str">
        <f>_xlfn.XLOOKUP(B579,stock_analysis[Stock],stock_analysis[Company_Name])</f>
        <v>Voltas Limited</v>
      </c>
      <c r="D579" s="37" t="str">
        <f>_xlfn.XLOOKUP(B579,stock_analysis[Stock],stock_analysis[Sector])</f>
        <v>Consumer Cyclical</v>
      </c>
      <c r="E579" s="37" t="str">
        <f>_xlfn.XLOOKUP($B579,stock_analysis[Stock],stock_analysis[Industry])</f>
        <v>Furnishings, Fixtures &amp; Appliances</v>
      </c>
      <c r="F579" s="2">
        <f>_xlfn.XLOOKUP($B579,stock_analysis[Stock],stock_analysis[Market_Cap_Cr])</f>
        <v>49384.5479424</v>
      </c>
      <c r="G579" s="3">
        <f>Imputs!$C$2</f>
        <v>6.6699999999999995E-2</v>
      </c>
      <c r="H579" s="3">
        <f>Imputs!$C$3</f>
        <v>5.2299999999999999E-2</v>
      </c>
      <c r="I579" s="2">
        <f>_xlfn.XLOOKUP($B579,stock_analysis[Stock],stock_analysis[Beta_Daily])</f>
        <v>1.014003803082788</v>
      </c>
      <c r="J579" s="2">
        <f>_xlfn.XLOOKUP($B579,stock_analysis[Stock],stock_analysis[Beta_Weekly])</f>
        <v>1.2616858375653106</v>
      </c>
      <c r="K579" s="2">
        <f>_xlfn.XLOOKUP($B579,stock_analysis[Stock],stock_analysis[Beta_Monthly])</f>
        <v>0.47778644890599808</v>
      </c>
      <c r="L579" s="3">
        <f>G579+H579*I579</f>
        <v>0.1197323989012298</v>
      </c>
      <c r="M579" s="3">
        <f>J579*H579+G579</f>
        <v>0.13268616930466576</v>
      </c>
      <c r="N579" s="3">
        <f>K579*H579+G579</f>
        <v>9.1688231277783694E-2</v>
      </c>
      <c r="O579" s="2">
        <f>_xlfn.XLOOKUP($B579,stock_analysis[Stock],stock_analysis[Interest_Coverage_Ratio])</f>
        <v>20.171630977298346</v>
      </c>
      <c r="P579" s="3" cm="1">
        <f t="array" ref="P57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79" s="3" t="str" cm="1">
        <f t="array" ref="Q57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79" s="3">
        <f>Table2[[#This Row],[Default Spread]]+Table2[[#This Row],[Risk Free Rate]]</f>
        <v>7.0699999999999999E-2</v>
      </c>
      <c r="S579" s="2">
        <f>_xlfn.XLOOKUP($B579,stock_analysis[Stock],stock_analysis[Market_Cap_Cr])</f>
        <v>49384.5479424</v>
      </c>
      <c r="T579" s="2">
        <f>_xlfn.XLOOKUP($B579,stock_analysis[Stock],stock_analysis[Total_Debt_Cr])</f>
        <v>1755.0000127999999</v>
      </c>
      <c r="U579" s="3">
        <f>Table2[[#This Row],[Market Value of Equity]]/(Table2[[#This Row],[Market Value of Equity]]+Table2[[#This Row],[Market Value of Debt]])</f>
        <v>0.96568213676160297</v>
      </c>
      <c r="V579" s="3">
        <f>Table2[[#This Row],[Market Value of Debt]]/(Table2[[#This Row],[Market Value of Equity]]+Table2[[#This Row],[Market Value of Debt]])</f>
        <v>3.4317863238397021E-2</v>
      </c>
      <c r="W579" s="32">
        <f>(Table2[[#This Row],[Cost of Equity (Daily Beta)]]*Table2[[#This Row],[Weight of Equity]])+(Table2[[#This Row],[Cost of Debt]]*Table2[[#This Row],[Weight of Debt]])</f>
        <v>0.11804971174148687</v>
      </c>
      <c r="X579" s="33">
        <f>(Table2[[#This Row],[Cost of Equity (Weekly Beta)]]*Table2[[#This Row],[Weight of Equity]])+(Table2[[#This Row],[Cost of Debt]]*Table2[[#This Row],[Weight of Debt]])</f>
        <v>0.13055893642379612</v>
      </c>
      <c r="Y579" s="34">
        <f>(Table2[[#This Row],[Cost of Equity (Monthly Beta)]]*Table2[[#This Row],[Weight of Equity]])+(Table2[[#This Row],[Cost of Debt]]*Table2[[#This Row],[Weight of Debt]])</f>
        <v>9.0967960027176858E-2</v>
      </c>
      <c r="Z579" t="b">
        <f>IF(Table2[[#This Row],[Sector]]="Financial Services",TRUE,FALSE)</f>
        <v>0</v>
      </c>
      <c r="AA579" t="b">
        <f>IF(Table2[[#This Row],[Market Capitalisation In(Cr)]]&gt;25000,TRUE,FALSE)</f>
        <v>1</v>
      </c>
    </row>
    <row r="580" spans="2:27" ht="14" customHeight="1">
      <c r="B580" s="37" t="s">
        <v>2694</v>
      </c>
      <c r="C580" s="38" t="str">
        <f>_xlfn.XLOOKUP(B580,stock_analysis[Stock],stock_analysis[Company_Name])</f>
        <v>PIL ITALICA LIFESTYLE LIMITED</v>
      </c>
      <c r="D580" s="37" t="str">
        <f>_xlfn.XLOOKUP(B580,stock_analysis[Stock],stock_analysis[Sector])</f>
        <v>Consumer Cyclical</v>
      </c>
      <c r="E580" s="37" t="str">
        <f>_xlfn.XLOOKUP($B580,stock_analysis[Stock],stock_analysis[Industry])</f>
        <v>Furnishings, Fixtures &amp; Appliances</v>
      </c>
      <c r="F580" s="2">
        <f>_xlfn.XLOOKUP($B580,stock_analysis[Stock],stock_analysis[Market_Cap_Cr])</f>
        <v>192.2300032</v>
      </c>
      <c r="G580" s="3">
        <f>Imputs!$C$2</f>
        <v>6.6699999999999995E-2</v>
      </c>
      <c r="H580" s="3">
        <f>Imputs!$C$3</f>
        <v>5.2299999999999999E-2</v>
      </c>
      <c r="I580" s="2">
        <f>_xlfn.XLOOKUP($B580,stock_analysis[Stock],stock_analysis[Beta_Daily])</f>
        <v>1.1377132088615909</v>
      </c>
      <c r="J580" s="2">
        <f>_xlfn.XLOOKUP($B580,stock_analysis[Stock],stock_analysis[Beta_Weekly])</f>
        <v>1.188772385909566</v>
      </c>
      <c r="K580" s="2">
        <f>_xlfn.XLOOKUP($B580,stock_analysis[Stock],stock_analysis[Beta_Monthly])</f>
        <v>0.82438089597662545</v>
      </c>
      <c r="L580" s="3">
        <f>G580+H580*I580</f>
        <v>0.12620240082346121</v>
      </c>
      <c r="M580" s="3">
        <f>J580*H580+G580</f>
        <v>0.12887279578307029</v>
      </c>
      <c r="N580" s="3">
        <f>K580*H580+G580</f>
        <v>0.10981512085957751</v>
      </c>
      <c r="O580" s="2">
        <f>_xlfn.XLOOKUP($B580,stock_analysis[Stock],stock_analysis[Interest_Coverage_Ratio])</f>
        <v>5.7184113093234599</v>
      </c>
      <c r="P580" s="3" cm="1">
        <f t="array" ref="P58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580" s="3" t="str" cm="1">
        <f t="array" ref="Q58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580" s="3">
        <f>Table2[[#This Row],[Default Spread]]+Table2[[#This Row],[Risk Free Rate]]</f>
        <v>7.5600000000000001E-2</v>
      </c>
      <c r="S580" s="2">
        <f>_xlfn.XLOOKUP($B580,stock_analysis[Stock],stock_analysis[Market_Cap_Cr])</f>
        <v>192.2300032</v>
      </c>
      <c r="T580" s="2">
        <f>_xlfn.XLOOKUP($B580,stock_analysis[Stock],stock_analysis[Total_Debt_Cr])</f>
        <v>15.420199999999999</v>
      </c>
      <c r="U580" s="3">
        <f>Table2[[#This Row],[Market Value of Equity]]/(Table2[[#This Row],[Market Value of Equity]]+Table2[[#This Row],[Market Value of Debt]])</f>
        <v>0.92573953811570364</v>
      </c>
      <c r="V580" s="3">
        <f>Table2[[#This Row],[Market Value of Debt]]/(Table2[[#This Row],[Market Value of Equity]]+Table2[[#This Row],[Market Value of Debt]])</f>
        <v>7.4260461884296386E-2</v>
      </c>
      <c r="W580" s="32">
        <f>(Table2[[#This Row],[Cost of Equity (Daily Beta)]]*Table2[[#This Row],[Weight of Equity]])+(Table2[[#This Row],[Cost of Debt]]*Table2[[#This Row],[Weight of Debt]])</f>
        <v>0.12244464316585668</v>
      </c>
      <c r="X580" s="33">
        <f>(Table2[[#This Row],[Cost of Equity (Weekly Beta)]]*Table2[[#This Row],[Weight of Equity]])+(Table2[[#This Row],[Cost of Debt]]*Table2[[#This Row],[Weight of Debt]])</f>
        <v>0.12491673336235169</v>
      </c>
      <c r="Y580" s="34">
        <f>(Table2[[#This Row],[Cost of Equity (Monthly Beta)]]*Table2[[#This Row],[Weight of Equity]])+(Table2[[#This Row],[Cost of Debt]]*Table2[[#This Row],[Weight of Debt]])</f>
        <v>0.10727429018111825</v>
      </c>
      <c r="Z580" t="b">
        <f>IF(Table2[[#This Row],[Sector]]="Financial Services",TRUE,FALSE)</f>
        <v>0</v>
      </c>
      <c r="AA580" t="b">
        <f>IF(Table2[[#This Row],[Market Capitalisation In(Cr)]]&gt;25000,TRUE,FALSE)</f>
        <v>0</v>
      </c>
    </row>
    <row r="581" spans="2:27" ht="14" customHeight="1">
      <c r="B581" s="37" t="s">
        <v>1587</v>
      </c>
      <c r="C581" s="38" t="str">
        <f>_xlfn.XLOOKUP(B581,stock_analysis[Stock],stock_analysis[Company_Name])</f>
        <v>IFB Industries Limited</v>
      </c>
      <c r="D581" s="37" t="str">
        <f>_xlfn.XLOOKUP(B581,stock_analysis[Stock],stock_analysis[Sector])</f>
        <v>Consumer Cyclical</v>
      </c>
      <c r="E581" s="37" t="str">
        <f>_xlfn.XLOOKUP($B581,stock_analysis[Stock],stock_analysis[Industry])</f>
        <v>Furnishings, Fixtures &amp; Appliances</v>
      </c>
      <c r="F581" s="2">
        <f>_xlfn.XLOOKUP($B581,stock_analysis[Stock],stock_analysis[Market_Cap_Cr])</f>
        <v>4385.9869695999996</v>
      </c>
      <c r="G581" s="3">
        <f>Imputs!$C$2</f>
        <v>6.6699999999999995E-2</v>
      </c>
      <c r="H581" s="3">
        <f>Imputs!$C$3</f>
        <v>5.2299999999999999E-2</v>
      </c>
      <c r="I581" s="2">
        <f>_xlfn.XLOOKUP($B581,stock_analysis[Stock],stock_analysis[Beta_Daily])</f>
        <v>1.1162305716985164</v>
      </c>
      <c r="J581" s="2">
        <f>_xlfn.XLOOKUP($B581,stock_analysis[Stock],stock_analysis[Beta_Weekly])</f>
        <v>1.5743871209677684</v>
      </c>
      <c r="K581" s="2">
        <f>_xlfn.XLOOKUP($B581,stock_analysis[Stock],stock_analysis[Beta_Monthly])</f>
        <v>1.7018448313369829</v>
      </c>
      <c r="L581" s="3">
        <f>G581+H581*I581</f>
        <v>0.12507885889983239</v>
      </c>
      <c r="M581" s="3">
        <f>J581*H581+G581</f>
        <v>0.14904044642661429</v>
      </c>
      <c r="N581" s="3">
        <f>K581*H581+G581</f>
        <v>0.1557064846789242</v>
      </c>
      <c r="O581" s="2">
        <f>_xlfn.XLOOKUP($B581,stock_analysis[Stock],stock_analysis[Interest_Coverage_Ratio])</f>
        <v>8.0574265975820385</v>
      </c>
      <c r="P581" s="3" cm="1">
        <f t="array" ref="P58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581" s="3" t="str" cm="1">
        <f t="array" ref="Q58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581" s="3">
        <f>Table2[[#This Row],[Default Spread]]+Table2[[#This Row],[Risk Free Rate]]</f>
        <v>7.3700000000000002E-2</v>
      </c>
      <c r="S581" s="2">
        <f>_xlfn.XLOOKUP($B581,stock_analysis[Stock],stock_analysis[Market_Cap_Cr])</f>
        <v>4385.9869695999996</v>
      </c>
      <c r="T581" s="2">
        <f>_xlfn.XLOOKUP($B581,stock_analysis[Stock],stock_analysis[Total_Debt_Cr])</f>
        <v>167.52</v>
      </c>
      <c r="U581" s="3">
        <f>Table2[[#This Row],[Market Value of Equity]]/(Table2[[#This Row],[Market Value of Equity]]+Table2[[#This Row],[Market Value of Debt]])</f>
        <v>0.96321077334054983</v>
      </c>
      <c r="V581" s="3">
        <f>Table2[[#This Row],[Market Value of Debt]]/(Table2[[#This Row],[Market Value of Equity]]+Table2[[#This Row],[Market Value of Debt]])</f>
        <v>3.6789226659450065E-2</v>
      </c>
      <c r="W581" s="32">
        <f>(Table2[[#This Row],[Cost of Equity (Daily Beta)]]*Table2[[#This Row],[Weight of Equity]])+(Table2[[#This Row],[Cost of Debt]]*Table2[[#This Row],[Weight of Debt]])</f>
        <v>0.12318867041426254</v>
      </c>
      <c r="X581" s="33">
        <f>(Table2[[#This Row],[Cost of Equity (Weekly Beta)]]*Table2[[#This Row],[Weight of Equity]])+(Table2[[#This Row],[Cost of Debt]]*Table2[[#This Row],[Weight of Debt]])</f>
        <v>0.14626872966640139</v>
      </c>
      <c r="Y581" s="34">
        <f>(Table2[[#This Row],[Cost of Equity (Monthly Beta)]]*Table2[[#This Row],[Weight of Equity]])+(Table2[[#This Row],[Cost of Debt]]*Table2[[#This Row],[Weight of Debt]])</f>
        <v>0.15268952952652651</v>
      </c>
      <c r="Z581" t="b">
        <f>IF(Table2[[#This Row],[Sector]]="Financial Services",TRUE,FALSE)</f>
        <v>0</v>
      </c>
      <c r="AA581" t="b">
        <f>IF(Table2[[#This Row],[Market Capitalisation In(Cr)]]&gt;25000,TRUE,FALSE)</f>
        <v>0</v>
      </c>
    </row>
    <row r="582" spans="2:27" ht="14" customHeight="1">
      <c r="B582" s="37" t="s">
        <v>3352</v>
      </c>
      <c r="C582" s="38" t="str">
        <f>_xlfn.XLOOKUP(B582,stock_analysis[Stock],stock_analysis[Company_Name])</f>
        <v>Stanley Lifestyles Limited</v>
      </c>
      <c r="D582" s="37" t="str">
        <f>_xlfn.XLOOKUP(B582,stock_analysis[Stock],stock_analysis[Sector])</f>
        <v>Consumer Cyclical</v>
      </c>
      <c r="E582" s="37" t="str">
        <f>_xlfn.XLOOKUP($B582,stock_analysis[Stock],stock_analysis[Industry])</f>
        <v>Furnishings, Fixtures &amp; Appliances</v>
      </c>
      <c r="F582" s="2">
        <f>_xlfn.XLOOKUP($B582,stock_analysis[Stock],stock_analysis[Market_Cap_Cr])</f>
        <v>883.96257279999998</v>
      </c>
      <c r="G582" s="3">
        <f>Imputs!$C$2</f>
        <v>6.6699999999999995E-2</v>
      </c>
      <c r="H582" s="3">
        <f>Imputs!$C$3</f>
        <v>5.2299999999999999E-2</v>
      </c>
      <c r="I582" s="2">
        <f>_xlfn.XLOOKUP($B582,stock_analysis[Stock],stock_analysis[Beta_Daily])</f>
        <v>1.3788227690684336</v>
      </c>
      <c r="J582" s="2">
        <f>_xlfn.XLOOKUP($B582,stock_analysis[Stock],stock_analysis[Beta_Weekly])</f>
        <v>1.4097477693955482</v>
      </c>
      <c r="K582" s="2">
        <f>_xlfn.XLOOKUP($B582,stock_analysis[Stock],stock_analysis[Beta_Monthly])</f>
        <v>1.176245245955214</v>
      </c>
      <c r="L582" s="3">
        <f>G582+H582*I582</f>
        <v>0.13881243082227906</v>
      </c>
      <c r="M582" s="3">
        <f>J582*H582+G582</f>
        <v>0.14042980833938717</v>
      </c>
      <c r="N582" s="3">
        <f>K582*H582+G582</f>
        <v>0.12821762636345768</v>
      </c>
      <c r="O582" s="2">
        <f>_xlfn.XLOOKUP($B582,stock_analysis[Stock],stock_analysis[Interest_Coverage_Ratio])</f>
        <v>3.0564971751412431</v>
      </c>
      <c r="P582" s="3" cm="1">
        <f t="array" ref="P58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582" s="3" t="str" cm="1">
        <f t="array" ref="Q58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582" s="3">
        <f>Table2[[#This Row],[Default Spread]]+Table2[[#This Row],[Risk Free Rate]]</f>
        <v>8.5099999999999995E-2</v>
      </c>
      <c r="S582" s="2">
        <f>_xlfn.XLOOKUP($B582,stock_analysis[Stock],stock_analysis[Market_Cap_Cr])</f>
        <v>883.96257279999998</v>
      </c>
      <c r="T582" s="2">
        <f>_xlfn.XLOOKUP($B582,stock_analysis[Stock],stock_analysis[Total_Debt_Cr])</f>
        <v>330.30000639999997</v>
      </c>
      <c r="U582" s="3">
        <f>Table2[[#This Row],[Market Value of Equity]]/(Table2[[#This Row],[Market Value of Equity]]+Table2[[#This Row],[Market Value of Debt]])</f>
        <v>0.72798304744134212</v>
      </c>
      <c r="V582" s="3">
        <f>Table2[[#This Row],[Market Value of Debt]]/(Table2[[#This Row],[Market Value of Equity]]+Table2[[#This Row],[Market Value of Debt]])</f>
        <v>0.27201695255865793</v>
      </c>
      <c r="W582" s="32">
        <f>(Table2[[#This Row],[Cost of Equity (Daily Beta)]]*Table2[[#This Row],[Weight of Equity]])+(Table2[[#This Row],[Cost of Debt]]*Table2[[#This Row],[Weight of Debt]])</f>
        <v>0.12420173907548498</v>
      </c>
      <c r="X582" s="33">
        <f>(Table2[[#This Row],[Cost of Equity (Weekly Beta)]]*Table2[[#This Row],[Weight of Equity]])+(Table2[[#This Row],[Cost of Debt]]*Table2[[#This Row],[Weight of Debt]])</f>
        <v>0.12537916248925246</v>
      </c>
      <c r="Y582" s="34">
        <f>(Table2[[#This Row],[Cost of Equity (Monthly Beta)]]*Table2[[#This Row],[Weight of Equity]])+(Table2[[#This Row],[Cost of Debt]]*Table2[[#This Row],[Weight of Debt]])</f>
        <v>0.11648890103850708</v>
      </c>
      <c r="Z582" t="b">
        <f>IF(Table2[[#This Row],[Sector]]="Financial Services",TRUE,FALSE)</f>
        <v>0</v>
      </c>
      <c r="AA582" t="b">
        <f>IF(Table2[[#This Row],[Market Capitalisation In(Cr)]]&gt;25000,TRUE,FALSE)</f>
        <v>0</v>
      </c>
    </row>
    <row r="583" spans="2:27" ht="14" customHeight="1">
      <c r="B583" s="37" t="s">
        <v>698</v>
      </c>
      <c r="C583" s="38" t="str">
        <f>_xlfn.XLOOKUP(B583,stock_analysis[Stock],stock_analysis[Company_Name])</f>
        <v>CARYSIL LIMITED</v>
      </c>
      <c r="D583" s="37" t="str">
        <f>_xlfn.XLOOKUP(B583,stock_analysis[Stock],stock_analysis[Sector])</f>
        <v>Consumer Cyclical</v>
      </c>
      <c r="E583" s="37" t="str">
        <f>_xlfn.XLOOKUP($B583,stock_analysis[Stock],stock_analysis[Industry])</f>
        <v>Furnishings, Fixtures &amp; Appliances</v>
      </c>
      <c r="F583" s="2">
        <f>_xlfn.XLOOKUP($B583,stock_analysis[Stock],stock_analysis[Market_Cap_Cr])</f>
        <v>2475.3326080000002</v>
      </c>
      <c r="G583" s="3">
        <f>Imputs!$C$2</f>
        <v>6.6699999999999995E-2</v>
      </c>
      <c r="H583" s="3">
        <f>Imputs!$C$3</f>
        <v>5.2299999999999999E-2</v>
      </c>
      <c r="I583" s="2">
        <f>_xlfn.XLOOKUP($B583,stock_analysis[Stock],stock_analysis[Beta_Daily])</f>
        <v>1.3486369817150541</v>
      </c>
      <c r="J583" s="2">
        <f>_xlfn.XLOOKUP($B583,stock_analysis[Stock],stock_analysis[Beta_Weekly])</f>
        <v>1.3548706477692634</v>
      </c>
      <c r="K583" s="2">
        <f>_xlfn.XLOOKUP($B583,stock_analysis[Stock],stock_analysis[Beta_Monthly])</f>
        <v>1.7691327738947618</v>
      </c>
      <c r="L583" s="3">
        <f>G583+H583*I583</f>
        <v>0.13723371414369734</v>
      </c>
      <c r="M583" s="3">
        <f>J583*H583+G583</f>
        <v>0.13755973487833245</v>
      </c>
      <c r="N583" s="3">
        <f>K583*H583+G583</f>
        <v>0.15922564407469603</v>
      </c>
      <c r="O583" s="2">
        <f>_xlfn.XLOOKUP($B583,stock_analysis[Stock],stock_analysis[Interest_Coverage_Ratio])</f>
        <v>4.7542735042735043</v>
      </c>
      <c r="P583" s="3" cm="1">
        <f t="array" ref="P58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583" s="3" t="str" cm="1">
        <f t="array" ref="Q58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583" s="3">
        <f>Table2[[#This Row],[Default Spread]]+Table2[[#This Row],[Risk Free Rate]]</f>
        <v>7.5600000000000001E-2</v>
      </c>
      <c r="S583" s="2">
        <f>_xlfn.XLOOKUP($B583,stock_analysis[Stock],stock_analysis[Market_Cap_Cr])</f>
        <v>2475.3326080000002</v>
      </c>
      <c r="T583" s="2">
        <f>_xlfn.XLOOKUP($B583,stock_analysis[Stock],stock_analysis[Total_Debt_Cr])</f>
        <v>240.54000640000001</v>
      </c>
      <c r="U583" s="3">
        <f>Table2[[#This Row],[Market Value of Equity]]/(Table2[[#This Row],[Market Value of Equity]]+Table2[[#This Row],[Market Value of Debt]])</f>
        <v>0.9114317788232712</v>
      </c>
      <c r="V583" s="3">
        <f>Table2[[#This Row],[Market Value of Debt]]/(Table2[[#This Row],[Market Value of Equity]]+Table2[[#This Row],[Market Value of Debt]])</f>
        <v>8.8568221176728842E-2</v>
      </c>
      <c r="W583" s="32">
        <f>(Table2[[#This Row],[Cost of Equity (Daily Beta)]]*Table2[[#This Row],[Weight of Equity]])+(Table2[[#This Row],[Cost of Debt]]*Table2[[#This Row],[Weight of Debt]])</f>
        <v>0.13177492571747507</v>
      </c>
      <c r="X583" s="33">
        <f>(Table2[[#This Row],[Cost of Equity (Weekly Beta)]]*Table2[[#This Row],[Weight of Equity]])+(Table2[[#This Row],[Cost of Debt]]*Table2[[#This Row],[Weight of Debt]])</f>
        <v>0.1320720713755768</v>
      </c>
      <c r="Y583" s="34">
        <f>(Table2[[#This Row],[Cost of Equity (Monthly Beta)]]*Table2[[#This Row],[Weight of Equity]])+(Table2[[#This Row],[Cost of Debt]]*Table2[[#This Row],[Weight of Debt]])</f>
        <v>0.15181906953424193</v>
      </c>
      <c r="Z583" t="b">
        <f>IF(Table2[[#This Row],[Sector]]="Financial Services",TRUE,FALSE)</f>
        <v>0</v>
      </c>
      <c r="AA583" t="b">
        <f>IF(Table2[[#This Row],[Market Capitalisation In(Cr)]]&gt;25000,TRUE,FALSE)</f>
        <v>0</v>
      </c>
    </row>
    <row r="584" spans="2:27" ht="14" customHeight="1">
      <c r="B584" s="37" t="s">
        <v>254</v>
      </c>
      <c r="C584" s="38" t="str">
        <f>_xlfn.XLOOKUP(B584,stock_analysis[Stock],stock_analysis[Company_Name])</f>
        <v>Amber Enterprises India Limited</v>
      </c>
      <c r="D584" s="37" t="str">
        <f>_xlfn.XLOOKUP(B584,stock_analysis[Stock],stock_analysis[Sector])</f>
        <v>Consumer Cyclical</v>
      </c>
      <c r="E584" s="37" t="str">
        <f>_xlfn.XLOOKUP($B584,stock_analysis[Stock],stock_analysis[Industry])</f>
        <v>Furnishings, Fixtures &amp; Appliances</v>
      </c>
      <c r="F584" s="2">
        <f>_xlfn.XLOOKUP($B584,stock_analysis[Stock],stock_analysis[Market_Cap_Cr])</f>
        <v>26849.483161600001</v>
      </c>
      <c r="G584" s="3">
        <f>Imputs!$C$2</f>
        <v>6.6699999999999995E-2</v>
      </c>
      <c r="H584" s="3">
        <f>Imputs!$C$3</f>
        <v>5.2299999999999999E-2</v>
      </c>
      <c r="I584" s="2">
        <f>_xlfn.XLOOKUP($B584,stock_analysis[Stock],stock_analysis[Beta_Daily])</f>
        <v>1.4109898639072511</v>
      </c>
      <c r="J584" s="2">
        <f>_xlfn.XLOOKUP($B584,stock_analysis[Stock],stock_analysis[Beta_Weekly])</f>
        <v>0.99610523436852605</v>
      </c>
      <c r="K584" s="2">
        <f>_xlfn.XLOOKUP($B584,stock_analysis[Stock],stock_analysis[Beta_Monthly])</f>
        <v>0.31356477362076451</v>
      </c>
      <c r="L584" s="3">
        <f>G584+H584*I584</f>
        <v>0.14049476988234921</v>
      </c>
      <c r="M584" s="3">
        <f>J584*H584+G584</f>
        <v>0.11879630375747391</v>
      </c>
      <c r="N584" s="3">
        <f>K584*H584+G584</f>
        <v>8.3099437660365982E-2</v>
      </c>
      <c r="O584" s="2">
        <f>_xlfn.XLOOKUP($B584,stock_analysis[Stock],stock_analysis[Interest_Coverage_Ratio])</f>
        <v>3.1513069599864165</v>
      </c>
      <c r="P584" s="3" cm="1">
        <f t="array" ref="P58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584" s="3" t="str" cm="1">
        <f t="array" ref="Q58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584" s="3">
        <f>Table2[[#This Row],[Default Spread]]+Table2[[#This Row],[Risk Free Rate]]</f>
        <v>7.5600000000000001E-2</v>
      </c>
      <c r="S584" s="2">
        <f>_xlfn.XLOOKUP($B584,stock_analysis[Stock],stock_analysis[Market_Cap_Cr])</f>
        <v>26849.483161600001</v>
      </c>
      <c r="T584" s="2">
        <f>_xlfn.XLOOKUP($B584,stock_analysis[Stock],stock_analysis[Total_Debt_Cr])</f>
        <v>2793.4056448000001</v>
      </c>
      <c r="U584" s="3">
        <f>Table2[[#This Row],[Market Value of Equity]]/(Table2[[#This Row],[Market Value of Equity]]+Table2[[#This Row],[Market Value of Debt]])</f>
        <v>0.90576472950919362</v>
      </c>
      <c r="V584" s="3">
        <f>Table2[[#This Row],[Market Value of Debt]]/(Table2[[#This Row],[Market Value of Equity]]+Table2[[#This Row],[Market Value of Debt]])</f>
        <v>9.423527049080635E-2</v>
      </c>
      <c r="W584" s="32">
        <f>(Table2[[#This Row],[Cost of Equity (Daily Beta)]]*Table2[[#This Row],[Weight of Equity]])+(Table2[[#This Row],[Cost of Debt]]*Table2[[#This Row],[Weight of Debt]])</f>
        <v>0.13437939368904739</v>
      </c>
      <c r="X584" s="33">
        <f>(Table2[[#This Row],[Cost of Equity (Weekly Beta)]]*Table2[[#This Row],[Weight of Equity]])+(Table2[[#This Row],[Cost of Debt]]*Table2[[#This Row],[Weight of Debt]])</f>
        <v>0.11472568838868533</v>
      </c>
      <c r="Y584" s="34">
        <f>(Table2[[#This Row],[Cost of Equity (Monthly Beta)]]*Table2[[#This Row],[Weight of Equity]])+(Table2[[#This Row],[Cost of Debt]]*Table2[[#This Row],[Weight of Debt]])</f>
        <v>8.2392726123912463E-2</v>
      </c>
      <c r="Z584" t="b">
        <f>IF(Table2[[#This Row],[Sector]]="Financial Services",TRUE,FALSE)</f>
        <v>0</v>
      </c>
      <c r="AA584" t="b">
        <f>IF(Table2[[#This Row],[Market Capitalisation In(Cr)]]&gt;25000,TRUE,FALSE)</f>
        <v>1</v>
      </c>
    </row>
    <row r="585" spans="2:27" ht="14" customHeight="1">
      <c r="B585" s="37" t="s">
        <v>2278</v>
      </c>
      <c r="C585" s="38" t="str">
        <f>_xlfn.XLOOKUP(B585,stock_analysis[Stock],stock_analysis[Company_Name])</f>
        <v>MIRC Electronics Limited</v>
      </c>
      <c r="D585" s="37" t="str">
        <f>_xlfn.XLOOKUP(B585,stock_analysis[Stock],stock_analysis[Sector])</f>
        <v>Consumer Cyclical</v>
      </c>
      <c r="E585" s="37" t="str">
        <f>_xlfn.XLOOKUP($B585,stock_analysis[Stock],stock_analysis[Industry])</f>
        <v>Furnishings, Fixtures &amp; Appliances</v>
      </c>
      <c r="F585" s="2">
        <f>_xlfn.XLOOKUP($B585,stock_analysis[Stock],stock_analysis[Market_Cap_Cr])</f>
        <v>982.19069439999998</v>
      </c>
      <c r="G585" s="3">
        <f>Imputs!$C$2</f>
        <v>6.6699999999999995E-2</v>
      </c>
      <c r="H585" s="3">
        <f>Imputs!$C$3</f>
        <v>5.2299999999999999E-2</v>
      </c>
      <c r="I585" s="2">
        <f>_xlfn.XLOOKUP($B585,stock_analysis[Stock],stock_analysis[Beta_Daily])</f>
        <v>1.2715379077950035</v>
      </c>
      <c r="J585" s="2">
        <f>_xlfn.XLOOKUP($B585,stock_analysis[Stock],stock_analysis[Beta_Weekly])</f>
        <v>1.6329590984413351</v>
      </c>
      <c r="K585" s="2">
        <f>_xlfn.XLOOKUP($B585,stock_analysis[Stock],stock_analysis[Beta_Monthly])</f>
        <v>1.038707153794878</v>
      </c>
      <c r="L585" s="3">
        <f>G585+H585*I585</f>
        <v>0.13320143257767869</v>
      </c>
      <c r="M585" s="3">
        <f>J585*H585+G585</f>
        <v>0.15210376084848182</v>
      </c>
      <c r="N585" s="3">
        <f>K585*H585+G585</f>
        <v>0.12102438414347211</v>
      </c>
      <c r="O585" s="2">
        <f>_xlfn.XLOOKUP($B585,stock_analysis[Stock],stock_analysis[Interest_Coverage_Ratio])</f>
        <v>0.822673343605547</v>
      </c>
      <c r="P585" s="3" cm="1">
        <f t="array" ref="P58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585" s="3" t="str" cm="1">
        <f t="array" ref="Q58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585" s="3">
        <f>Table2[[#This Row],[Default Spread]]+Table2[[#This Row],[Risk Free Rate]]</f>
        <v>0.19279999999999997</v>
      </c>
      <c r="S585" s="2">
        <f>_xlfn.XLOOKUP($B585,stock_analysis[Stock],stock_analysis[Market_Cap_Cr])</f>
        <v>982.19069439999998</v>
      </c>
      <c r="T585" s="2">
        <f>_xlfn.XLOOKUP($B585,stock_analysis[Stock],stock_analysis[Total_Debt_Cr])</f>
        <v>48.66</v>
      </c>
      <c r="U585" s="3">
        <f>Table2[[#This Row],[Market Value of Equity]]/(Table2[[#This Row],[Market Value of Equity]]+Table2[[#This Row],[Market Value of Debt]])</f>
        <v>0.95279626791315075</v>
      </c>
      <c r="V585" s="3">
        <f>Table2[[#This Row],[Market Value of Debt]]/(Table2[[#This Row],[Market Value of Equity]]+Table2[[#This Row],[Market Value of Debt]])</f>
        <v>4.7203732086849137E-2</v>
      </c>
      <c r="W585" s="32">
        <f>(Table2[[#This Row],[Cost of Equity (Daily Beta)]]*Table2[[#This Row],[Weight of Equity]])+(Table2[[#This Row],[Cost of Debt]]*Table2[[#This Row],[Weight of Debt]])</f>
        <v>0.13601470738704194</v>
      </c>
      <c r="X585" s="33">
        <f>(Table2[[#This Row],[Cost of Equity (Weekly Beta)]]*Table2[[#This Row],[Weight of Equity]])+(Table2[[#This Row],[Cost of Debt]]*Table2[[#This Row],[Weight of Debt]])</f>
        <v>0.15402477521833238</v>
      </c>
      <c r="Y585" s="34">
        <f>(Table2[[#This Row],[Cost of Equity (Monthly Beta)]]*Table2[[#This Row],[Weight of Equity]])+(Table2[[#This Row],[Cost of Debt]]*Table2[[#This Row],[Weight of Debt]])</f>
        <v>0.12441246108473224</v>
      </c>
      <c r="Z585" t="b">
        <f>IF(Table2[[#This Row],[Sector]]="Financial Services",TRUE,FALSE)</f>
        <v>0</v>
      </c>
      <c r="AA585" t="b">
        <f>IF(Table2[[#This Row],[Market Capitalisation In(Cr)]]&gt;25000,TRUE,FALSE)</f>
        <v>0</v>
      </c>
    </row>
    <row r="586" spans="2:27" ht="14" customHeight="1">
      <c r="B586" s="37" t="s">
        <v>1515</v>
      </c>
      <c r="C586" s="38" t="str">
        <f>_xlfn.XLOOKUP(B586,stock_analysis[Stock],stock_analysis[Company_Name])</f>
        <v>Hindware Home Innovation Limited</v>
      </c>
      <c r="D586" s="37" t="str">
        <f>_xlfn.XLOOKUP(B586,stock_analysis[Stock],stock_analysis[Sector])</f>
        <v>Consumer Cyclical</v>
      </c>
      <c r="E586" s="37" t="str">
        <f>_xlfn.XLOOKUP($B586,stock_analysis[Stock],stock_analysis[Industry])</f>
        <v>Furnishings, Fixtures &amp; Appliances</v>
      </c>
      <c r="F586" s="2">
        <f>_xlfn.XLOOKUP($B586,stock_analysis[Stock],stock_analysis[Market_Cap_Cr])</f>
        <v>1745.0002432000001</v>
      </c>
      <c r="G586" s="3">
        <f>Imputs!$C$2</f>
        <v>6.6699999999999995E-2</v>
      </c>
      <c r="H586" s="3">
        <f>Imputs!$C$3</f>
        <v>5.2299999999999999E-2</v>
      </c>
      <c r="I586" s="2">
        <f>_xlfn.XLOOKUP($B586,stock_analysis[Stock],stock_analysis[Beta_Daily])</f>
        <v>0.75689879341235311</v>
      </c>
      <c r="J586" s="2">
        <f>_xlfn.XLOOKUP($B586,stock_analysis[Stock],stock_analysis[Beta_Weekly])</f>
        <v>1.6587544098464091</v>
      </c>
      <c r="K586" s="2">
        <f>_xlfn.XLOOKUP($B586,stock_analysis[Stock],stock_analysis[Beta_Monthly])</f>
        <v>1.0490748814130153</v>
      </c>
      <c r="L586" s="3">
        <f>G586+H586*I586</f>
        <v>0.10628580689546607</v>
      </c>
      <c r="M586" s="3">
        <f>J586*H586+G586</f>
        <v>0.15345285563496719</v>
      </c>
      <c r="N586" s="3">
        <f>K586*H586+G586</f>
        <v>0.12156661629790069</v>
      </c>
      <c r="O586" s="2">
        <f>_xlfn.XLOOKUP($B586,stock_analysis[Stock],stock_analysis[Interest_Coverage_Ratio])</f>
        <v>0.3494325355313469</v>
      </c>
      <c r="P586" s="3" cm="1">
        <f t="array" ref="P58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586" s="3" t="str" cm="1">
        <f t="array" ref="Q58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586" s="3">
        <f>Table2[[#This Row],[Default Spread]]+Table2[[#This Row],[Risk Free Rate]]</f>
        <v>0.25669999999999998</v>
      </c>
      <c r="S586" s="2">
        <f>_xlfn.XLOOKUP($B586,stock_analysis[Stock],stock_analysis[Market_Cap_Cr])</f>
        <v>1745.0002432000001</v>
      </c>
      <c r="T586" s="2">
        <f>_xlfn.XLOOKUP($B586,stock_analysis[Stock],stock_analysis[Total_Debt_Cr])</f>
        <v>909.86997759999997</v>
      </c>
      <c r="U586" s="3">
        <f>Table2[[#This Row],[Market Value of Equity]]/(Table2[[#This Row],[Market Value of Equity]]+Table2[[#This Row],[Market Value of Debt]])</f>
        <v>0.6572826910816657</v>
      </c>
      <c r="V586" s="3">
        <f>Table2[[#This Row],[Market Value of Debt]]/(Table2[[#This Row],[Market Value of Equity]]+Table2[[#This Row],[Market Value of Debt]])</f>
        <v>0.3427173089183343</v>
      </c>
      <c r="W586" s="32">
        <f>(Table2[[#This Row],[Cost of Equity (Daily Beta)]]*Table2[[#This Row],[Weight of Equity]])+(Table2[[#This Row],[Cost of Debt]]*Table2[[#This Row],[Weight of Debt]])</f>
        <v>0.1578353543793746</v>
      </c>
      <c r="X586" s="33">
        <f>(Table2[[#This Row],[Cost of Equity (Weekly Beta)]]*Table2[[#This Row],[Weight of Equity]])+(Table2[[#This Row],[Cost of Debt]]*Table2[[#This Row],[Weight of Debt]])</f>
        <v>0.18883743910525397</v>
      </c>
      <c r="Y586" s="34">
        <f>(Table2[[#This Row],[Cost of Equity (Monthly Beta)]]*Table2[[#This Row],[Weight of Equity]])+(Table2[[#This Row],[Cost of Debt]]*Table2[[#This Row],[Weight of Debt]])</f>
        <v>0.16787916590531285</v>
      </c>
      <c r="Z586" t="b">
        <f>IF(Table2[[#This Row],[Sector]]="Financial Services",TRUE,FALSE)</f>
        <v>0</v>
      </c>
      <c r="AA586" t="b">
        <f>IF(Table2[[#This Row],[Market Capitalisation In(Cr)]]&gt;25000,TRUE,FALSE)</f>
        <v>0</v>
      </c>
    </row>
    <row r="587" spans="2:27" ht="14" customHeight="1">
      <c r="B587" s="37" t="s">
        <v>3172</v>
      </c>
      <c r="C587" s="38" t="str">
        <f>_xlfn.XLOOKUP(B587,stock_analysis[Stock],stock_analysis[Company_Name])</f>
        <v>Shankara Building Products Limited</v>
      </c>
      <c r="D587" s="37" t="str">
        <f>_xlfn.XLOOKUP(B587,stock_analysis[Stock],stock_analysis[Sector])</f>
        <v>Consumer Cyclical</v>
      </c>
      <c r="E587" s="37" t="str">
        <f>_xlfn.XLOOKUP($B587,stock_analysis[Stock],stock_analysis[Industry])</f>
        <v>Home Improvement Retail</v>
      </c>
      <c r="F587" s="2">
        <f>_xlfn.XLOOKUP($B587,stock_analysis[Stock],stock_analysis[Market_Cap_Cr])</f>
        <v>255.89598720000001</v>
      </c>
      <c r="G587" s="3">
        <f>Imputs!$C$2</f>
        <v>6.6699999999999995E-2</v>
      </c>
      <c r="H587" s="3">
        <f>Imputs!$C$3</f>
        <v>5.2299999999999999E-2</v>
      </c>
      <c r="I587" s="2">
        <f>_xlfn.XLOOKUP($B587,stock_analysis[Stock],stock_analysis[Beta_Daily])</f>
        <v>1.0985266730020282</v>
      </c>
      <c r="J587" s="2">
        <f>_xlfn.XLOOKUP($B587,stock_analysis[Stock],stock_analysis[Beta_Weekly])</f>
        <v>1.5200934033660272</v>
      </c>
      <c r="K587" s="2">
        <f>_xlfn.XLOOKUP($B587,stock_analysis[Stock],stock_analysis[Beta_Monthly])</f>
        <v>0.11466370639154599</v>
      </c>
      <c r="L587" s="3">
        <f>G587+H587*I587</f>
        <v>0.12415294499800607</v>
      </c>
      <c r="M587" s="3">
        <f>J587*H587+G587</f>
        <v>0.14620088499604322</v>
      </c>
      <c r="N587" s="3">
        <f>K587*H587+G587</f>
        <v>7.2696911844277845E-2</v>
      </c>
      <c r="O587" s="2">
        <f>_xlfn.XLOOKUP($B587,stock_analysis[Stock],stock_analysis[Interest_Coverage_Ratio])</f>
        <v>3.1207640172520024</v>
      </c>
      <c r="P587" s="3" cm="1">
        <f t="array" ref="P58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587" s="3" t="str" cm="1">
        <f t="array" ref="Q58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587" s="3">
        <f>Table2[[#This Row],[Default Spread]]+Table2[[#This Row],[Risk Free Rate]]</f>
        <v>8.5099999999999995E-2</v>
      </c>
      <c r="S587" s="2">
        <f>_xlfn.XLOOKUP($B587,stock_analysis[Stock],stock_analysis[Market_Cap_Cr])</f>
        <v>255.89598720000001</v>
      </c>
      <c r="T587" s="2">
        <f>_xlfn.XLOOKUP($B587,stock_analysis[Stock],stock_analysis[Total_Debt_Cr])</f>
        <v>63.630003199999997</v>
      </c>
      <c r="U587" s="3">
        <f>Table2[[#This Row],[Market Value of Equity]]/(Table2[[#This Row],[Market Value of Equity]]+Table2[[#This Row],[Market Value of Debt]])</f>
        <v>0.80086125976686751</v>
      </c>
      <c r="V587" s="3">
        <f>Table2[[#This Row],[Market Value of Debt]]/(Table2[[#This Row],[Market Value of Equity]]+Table2[[#This Row],[Market Value of Debt]])</f>
        <v>0.19913874023313252</v>
      </c>
      <c r="W587" s="32">
        <f>(Table2[[#This Row],[Cost of Equity (Daily Beta)]]*Table2[[#This Row],[Weight of Equity]])+(Table2[[#This Row],[Cost of Debt]]*Table2[[#This Row],[Weight of Debt]])</f>
        <v>0.11637599072870933</v>
      </c>
      <c r="X587" s="33">
        <f>(Table2[[#This Row],[Cost of Equity (Weekly Beta)]]*Table2[[#This Row],[Weight of Equity]])+(Table2[[#This Row],[Cost of Debt]]*Table2[[#This Row],[Weight of Debt]])</f>
        <v>0.13403333173080167</v>
      </c>
      <c r="Y587" s="34">
        <f>(Table2[[#This Row],[Cost of Equity (Monthly Beta)]]*Table2[[#This Row],[Weight of Equity]])+(Table2[[#This Row],[Cost of Debt]]*Table2[[#This Row],[Weight of Debt]])</f>
        <v>7.5166847194608838E-2</v>
      </c>
      <c r="Z587" t="b">
        <f>IF(Table2[[#This Row],[Sector]]="Financial Services",TRUE,FALSE)</f>
        <v>0</v>
      </c>
      <c r="AA587" t="b">
        <f>IF(Table2[[#This Row],[Market Capitalisation In(Cr)]]&gt;25000,TRUE,FALSE)</f>
        <v>0</v>
      </c>
    </row>
    <row r="588" spans="2:27" ht="14" customHeight="1">
      <c r="B588" s="37" t="s">
        <v>2246</v>
      </c>
      <c r="C588" s="38" t="str">
        <f>_xlfn.XLOOKUP(B588,stock_analysis[Stock],stock_analysis[Company_Name])</f>
        <v>Meesho Limited</v>
      </c>
      <c r="D588" s="37" t="str">
        <f>_xlfn.XLOOKUP(B588,stock_analysis[Stock],stock_analysis[Sector])</f>
        <v>Consumer Cyclical</v>
      </c>
      <c r="E588" s="37" t="str">
        <f>_xlfn.XLOOKUP($B588,stock_analysis[Stock],stock_analysis[Industry])</f>
        <v>Internet Retail</v>
      </c>
      <c r="F588" s="2">
        <f>_xlfn.XLOOKUP($B588,stock_analysis[Stock],stock_analysis[Market_Cap_Cr])</f>
        <v>70215.290060800005</v>
      </c>
      <c r="G588" s="3">
        <f>Imputs!$C$2</f>
        <v>6.6699999999999995E-2</v>
      </c>
      <c r="H588" s="3">
        <f>Imputs!$C$3</f>
        <v>5.2299999999999999E-2</v>
      </c>
      <c r="I588" s="2">
        <f>_xlfn.XLOOKUP($B588,stock_analysis[Stock],stock_analysis[Beta_Daily])</f>
        <v>-0.60912236058734903</v>
      </c>
      <c r="J588" s="2">
        <f>_xlfn.XLOOKUP($B588,stock_analysis[Stock],stock_analysis[Beta_Weekly])</f>
        <v>-1.1662248154624877</v>
      </c>
      <c r="K588" s="2">
        <f>_xlfn.XLOOKUP($B588,stock_analysis[Stock],stock_analysis[Beta_Monthly])</f>
        <v>-2.8743303845497659</v>
      </c>
      <c r="L588" s="3">
        <f>G588+H588*I588</f>
        <v>3.4842900541281641E-2</v>
      </c>
      <c r="M588" s="3">
        <f>J588*H588+G588</f>
        <v>5.7064421513118926E-3</v>
      </c>
      <c r="N588" s="3">
        <f>K588*H588+G588</f>
        <v>-8.3627479111952743E-2</v>
      </c>
      <c r="O588" s="2">
        <f>_xlfn.XLOOKUP($B588,stock_analysis[Stock],stock_analysis[Interest_Coverage_Ratio])</f>
        <v>-210.00261058738215</v>
      </c>
      <c r="P588" s="3" cm="1">
        <f t="array" ref="P58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588" s="3" t="str" cm="1">
        <f t="array" ref="Q58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588" s="3">
        <f>Table2[[#This Row],[Default Spread]]+Table2[[#This Row],[Risk Free Rate]]</f>
        <v>0.25669999999999998</v>
      </c>
      <c r="S588" s="2">
        <f>_xlfn.XLOOKUP($B588,stock_analysis[Stock],stock_analysis[Market_Cap_Cr])</f>
        <v>70215.290060800005</v>
      </c>
      <c r="T588" s="2">
        <f>_xlfn.XLOOKUP($B588,stock_analysis[Stock],stock_analysis[Total_Debt_Cr])</f>
        <v>73.3830016</v>
      </c>
      <c r="U588" s="3">
        <f>Table2[[#This Row],[Market Value of Equity]]/(Table2[[#This Row],[Market Value of Equity]]+Table2[[#This Row],[Market Value of Debt]])</f>
        <v>0.99895597685369797</v>
      </c>
      <c r="V588" s="3">
        <f>Table2[[#This Row],[Market Value of Debt]]/(Table2[[#This Row],[Market Value of Equity]]+Table2[[#This Row],[Market Value of Debt]])</f>
        <v>1.0440231463020072E-3</v>
      </c>
      <c r="W588" s="32">
        <f>(Table2[[#This Row],[Cost of Equity (Daily Beta)]]*Table2[[#This Row],[Weight of Equity]])+(Table2[[#This Row],[Cost of Debt]]*Table2[[#This Row],[Weight of Debt]])</f>
        <v>3.5074524488287968E-2</v>
      </c>
      <c r="X588" s="33">
        <f>(Table2[[#This Row],[Cost of Equity (Weekly Beta)]]*Table2[[#This Row],[Weight of Equity]])+(Table2[[#This Row],[Cost of Debt]]*Table2[[#This Row],[Weight of Debt]])</f>
        <v>5.9684852352786151E-3</v>
      </c>
      <c r="Y588" s="34">
        <f>(Table2[[#This Row],[Cost of Equity (Monthly Beta)]]*Table2[[#This Row],[Weight of Equity]])+(Table2[[#This Row],[Cost of Debt]]*Table2[[#This Row],[Weight of Debt]])</f>
        <v>-8.3272169346437247E-2</v>
      </c>
      <c r="Z588" t="b">
        <f>IF(Table2[[#This Row],[Sector]]="Financial Services",TRUE,FALSE)</f>
        <v>0</v>
      </c>
      <c r="AA588" t="b">
        <f>IF(Table2[[#This Row],[Market Capitalisation In(Cr)]]&gt;25000,TRUE,FALSE)</f>
        <v>1</v>
      </c>
    </row>
    <row r="589" spans="2:27" ht="14" customHeight="1">
      <c r="B589" s="37" t="s">
        <v>1727</v>
      </c>
      <c r="C589" s="38" t="str">
        <f>_xlfn.XLOOKUP(B589,stock_analysis[Stock],stock_analysis[Company_Name])</f>
        <v>Intrasoft Technologies Limited</v>
      </c>
      <c r="D589" s="37" t="str">
        <f>_xlfn.XLOOKUP(B589,stock_analysis[Stock],stock_analysis[Sector])</f>
        <v>Consumer Cyclical</v>
      </c>
      <c r="E589" s="37" t="str">
        <f>_xlfn.XLOOKUP($B589,stock_analysis[Stock],stock_analysis[Industry])</f>
        <v>Internet Retail</v>
      </c>
      <c r="F589" s="2">
        <f>_xlfn.XLOOKUP($B589,stock_analysis[Stock],stock_analysis[Market_Cap_Cr])</f>
        <v>112.3222272</v>
      </c>
      <c r="G589" s="3">
        <f>Imputs!$C$2</f>
        <v>6.6699999999999995E-2</v>
      </c>
      <c r="H589" s="3">
        <f>Imputs!$C$3</f>
        <v>5.2299999999999999E-2</v>
      </c>
      <c r="I589" s="2">
        <f>_xlfn.XLOOKUP($B589,stock_analysis[Stock],stock_analysis[Beta_Daily])</f>
        <v>0.89311933821954459</v>
      </c>
      <c r="J589" s="2">
        <f>_xlfn.XLOOKUP($B589,stock_analysis[Stock],stock_analysis[Beta_Weekly])</f>
        <v>1.5032267424823269</v>
      </c>
      <c r="K589" s="2">
        <f>_xlfn.XLOOKUP($B589,stock_analysis[Stock],stock_analysis[Beta_Monthly])</f>
        <v>0.574172875113929</v>
      </c>
      <c r="L589" s="3">
        <f>G589+H589*I589</f>
        <v>0.11341014138888217</v>
      </c>
      <c r="M589" s="3">
        <f>J589*H589+G589</f>
        <v>0.1453187586318257</v>
      </c>
      <c r="N589" s="3">
        <f>K589*H589+G589</f>
        <v>9.672924136845848E-2</v>
      </c>
      <c r="O589" s="2">
        <f>_xlfn.XLOOKUP($B589,stock_analysis[Stock],stock_analysis[Interest_Coverage_Ratio])</f>
        <v>7.5947468756619356</v>
      </c>
      <c r="P589" s="3" cm="1">
        <f t="array" ref="P58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589" s="3" t="str" cm="1">
        <f t="array" ref="Q58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589" s="3">
        <f>Table2[[#This Row],[Default Spread]]+Table2[[#This Row],[Risk Free Rate]]</f>
        <v>7.3700000000000002E-2</v>
      </c>
      <c r="S589" s="2">
        <f>_xlfn.XLOOKUP($B589,stock_analysis[Stock],stock_analysis[Market_Cap_Cr])</f>
        <v>112.3222272</v>
      </c>
      <c r="T589" s="2">
        <f>_xlfn.XLOOKUP($B589,stock_analysis[Stock],stock_analysis[Total_Debt_Cr])</f>
        <v>11.404500000000001</v>
      </c>
      <c r="U589" s="3">
        <f>Table2[[#This Row],[Market Value of Equity]]/(Table2[[#This Row],[Market Value of Equity]]+Table2[[#This Row],[Market Value of Debt]])</f>
        <v>0.90782508954944696</v>
      </c>
      <c r="V589" s="3">
        <f>Table2[[#This Row],[Market Value of Debt]]/(Table2[[#This Row],[Market Value of Equity]]+Table2[[#This Row],[Market Value of Debt]])</f>
        <v>9.217491045055301E-2</v>
      </c>
      <c r="W589" s="32">
        <f>(Table2[[#This Row],[Cost of Equity (Daily Beta)]]*Table2[[#This Row],[Weight of Equity]])+(Table2[[#This Row],[Cost of Debt]]*Table2[[#This Row],[Weight of Debt]])</f>
        <v>0.10974986266238315</v>
      </c>
      <c r="X589" s="33">
        <f>(Table2[[#This Row],[Cost of Equity (Weekly Beta)]]*Table2[[#This Row],[Weight of Equity]])+(Table2[[#This Row],[Cost of Debt]]*Table2[[#This Row],[Weight of Debt]])</f>
        <v>0.13871730596835738</v>
      </c>
      <c r="Y589" s="34">
        <f>(Table2[[#This Row],[Cost of Equity (Monthly Beta)]]*Table2[[#This Row],[Weight of Equity]])+(Table2[[#This Row],[Cost of Debt]]*Table2[[#This Row],[Weight of Debt]])</f>
        <v>9.460652310757664E-2</v>
      </c>
      <c r="Z589" t="b">
        <f>IF(Table2[[#This Row],[Sector]]="Financial Services",TRUE,FALSE)</f>
        <v>0</v>
      </c>
      <c r="AA589" t="b">
        <f>IF(Table2[[#This Row],[Market Capitalisation In(Cr)]]&gt;25000,TRUE,FALSE)</f>
        <v>0</v>
      </c>
    </row>
    <row r="590" spans="2:27" ht="14" customHeight="1">
      <c r="B590" s="37" t="s">
        <v>2526</v>
      </c>
      <c r="C590" s="38" t="str">
        <f>_xlfn.XLOOKUP(B590,stock_analysis[Stock],stock_analysis[Company_Name])</f>
        <v>FSN E-Commerce Ventures Limited</v>
      </c>
      <c r="D590" s="37" t="str">
        <f>_xlfn.XLOOKUP(B590,stock_analysis[Stock],stock_analysis[Sector])</f>
        <v>Consumer Cyclical</v>
      </c>
      <c r="E590" s="37" t="str">
        <f>_xlfn.XLOOKUP($B590,stock_analysis[Stock],stock_analysis[Industry])</f>
        <v>Internet Retail</v>
      </c>
      <c r="F590" s="2">
        <f>_xlfn.XLOOKUP($B590,stock_analysis[Stock],stock_analysis[Market_Cap_Cr])</f>
        <v>73322.921984000001</v>
      </c>
      <c r="G590" s="3">
        <f>Imputs!$C$2</f>
        <v>6.6699999999999995E-2</v>
      </c>
      <c r="H590" s="3">
        <f>Imputs!$C$3</f>
        <v>5.2299999999999999E-2</v>
      </c>
      <c r="I590" s="2">
        <f>_xlfn.XLOOKUP($B590,stock_analysis[Stock],stock_analysis[Beta_Daily])</f>
        <v>1.0196267137165314</v>
      </c>
      <c r="J590" s="2">
        <f>_xlfn.XLOOKUP($B590,stock_analysis[Stock],stock_analysis[Beta_Weekly])</f>
        <v>1.131194574683098</v>
      </c>
      <c r="K590" s="2">
        <f>_xlfn.XLOOKUP($B590,stock_analysis[Stock],stock_analysis[Beta_Monthly])</f>
        <v>1.4214347078291825</v>
      </c>
      <c r="L590" s="3">
        <f>G590+H590*I590</f>
        <v>0.12002647712737458</v>
      </c>
      <c r="M590" s="3">
        <f>J590*H590+G590</f>
        <v>0.12586147625592603</v>
      </c>
      <c r="N590" s="3">
        <f>K590*H590+G590</f>
        <v>0.14104103521946623</v>
      </c>
      <c r="O590" s="2">
        <f>_xlfn.XLOOKUP($B590,stock_analysis[Stock],stock_analysis[Interest_Coverage_Ratio])</f>
        <v>2.2120779838326201</v>
      </c>
      <c r="P590" s="3" cm="1">
        <f t="array" ref="P59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590" s="3" t="str" cm="1">
        <f t="array" ref="Q59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590" s="3">
        <f>Table2[[#This Row],[Default Spread]]+Table2[[#This Row],[Risk Free Rate]]</f>
        <v>8.5099999999999995E-2</v>
      </c>
      <c r="S590" s="2">
        <f>_xlfn.XLOOKUP($B590,stock_analysis[Stock],stock_analysis[Market_Cap_Cr])</f>
        <v>73322.921984000001</v>
      </c>
      <c r="T590" s="2">
        <f>_xlfn.XLOOKUP($B590,stock_analysis[Stock],stock_analysis[Total_Debt_Cr])</f>
        <v>1407.0200319999999</v>
      </c>
      <c r="U590" s="3">
        <f>Table2[[#This Row],[Market Value of Equity]]/(Table2[[#This Row],[Market Value of Equity]]+Table2[[#This Row],[Market Value of Debt]])</f>
        <v>0.98117193732468366</v>
      </c>
      <c r="V590" s="3">
        <f>Table2[[#This Row],[Market Value of Debt]]/(Table2[[#This Row],[Market Value of Equity]]+Table2[[#This Row],[Market Value of Debt]])</f>
        <v>1.8828062675316285E-2</v>
      </c>
      <c r="W590" s="32">
        <f>(Table2[[#This Row],[Cost of Equity (Daily Beta)]]*Table2[[#This Row],[Weight of Equity]])+(Table2[[#This Row],[Cost of Debt]]*Table2[[#This Row],[Weight of Debt]])</f>
        <v>0.11936887922699235</v>
      </c>
      <c r="X590" s="33">
        <f>(Table2[[#This Row],[Cost of Equity (Weekly Beta)]]*Table2[[#This Row],[Weight of Equity]])+(Table2[[#This Row],[Cost of Debt]]*Table2[[#This Row],[Weight of Debt]])</f>
        <v>0.12509401662624103</v>
      </c>
      <c r="Y590" s="34">
        <f>(Table2[[#This Row],[Cost of Equity (Monthly Beta)]]*Table2[[#This Row],[Weight of Equity]])+(Table2[[#This Row],[Cost of Debt]]*Table2[[#This Row],[Weight of Debt]])</f>
        <v>0.13998777390223205</v>
      </c>
      <c r="Z590" t="b">
        <f>IF(Table2[[#This Row],[Sector]]="Financial Services",TRUE,FALSE)</f>
        <v>0</v>
      </c>
      <c r="AA590" t="b">
        <f>IF(Table2[[#This Row],[Market Capitalisation In(Cr)]]&gt;25000,TRUE,FALSE)</f>
        <v>1</v>
      </c>
    </row>
    <row r="591" spans="2:27" ht="14" customHeight="1">
      <c r="B591" s="37" t="s">
        <v>958</v>
      </c>
      <c r="C591" s="38" t="str">
        <f>_xlfn.XLOOKUP(B591,stock_analysis[Stock],stock_analysis[Company_Name])</f>
        <v>Digidrive Distributors Limited</v>
      </c>
      <c r="D591" s="37" t="str">
        <f>_xlfn.XLOOKUP(B591,stock_analysis[Stock],stock_analysis[Sector])</f>
        <v>Consumer Cyclical</v>
      </c>
      <c r="E591" s="37" t="str">
        <f>_xlfn.XLOOKUP($B591,stock_analysis[Stock],stock_analysis[Industry])</f>
        <v>Internet Retail</v>
      </c>
      <c r="F591" s="2">
        <f>_xlfn.XLOOKUP($B591,stock_analysis[Stock],stock_analysis[Market_Cap_Cr])</f>
        <v>82.525900800000002</v>
      </c>
      <c r="G591" s="3">
        <f>Imputs!$C$2</f>
        <v>6.6699999999999995E-2</v>
      </c>
      <c r="H591" s="3">
        <f>Imputs!$C$3</f>
        <v>5.2299999999999999E-2</v>
      </c>
      <c r="I591" s="2">
        <f>_xlfn.XLOOKUP($B591,stock_analysis[Stock],stock_analysis[Beta_Daily])</f>
        <v>1.1757036035987147</v>
      </c>
      <c r="J591" s="2">
        <f>_xlfn.XLOOKUP($B591,stock_analysis[Stock],stock_analysis[Beta_Weekly])</f>
        <v>1.2942296782245684</v>
      </c>
      <c r="K591" s="2">
        <f>_xlfn.XLOOKUP($B591,stock_analysis[Stock],stock_analysis[Beta_Monthly])</f>
        <v>0.94652492598148441</v>
      </c>
      <c r="L591" s="3">
        <f>G591+H591*I591</f>
        <v>0.12818929846821278</v>
      </c>
      <c r="M591" s="3">
        <f>J591*H591+G591</f>
        <v>0.13438821217114494</v>
      </c>
      <c r="N591" s="3">
        <f>K591*H591+G591</f>
        <v>0.11620325362883163</v>
      </c>
      <c r="O591" s="2">
        <f>_xlfn.XLOOKUP($B591,stock_analysis[Stock],stock_analysis[Interest_Coverage_Ratio])</f>
        <v>130.55053191489361</v>
      </c>
      <c r="P591" s="3" cm="1">
        <f t="array" ref="P59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91" s="3" t="str" cm="1">
        <f t="array" ref="Q59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91" s="3">
        <f>Table2[[#This Row],[Default Spread]]+Table2[[#This Row],[Risk Free Rate]]</f>
        <v>7.0699999999999999E-2</v>
      </c>
      <c r="S591" s="2">
        <f>_xlfn.XLOOKUP($B591,stock_analysis[Stock],stock_analysis[Market_Cap_Cr])</f>
        <v>82.525900800000002</v>
      </c>
      <c r="T591" s="2">
        <f>_xlfn.XLOOKUP($B591,stock_analysis[Stock],stock_analysis[Total_Debt_Cr])</f>
        <v>1.1200000000000001</v>
      </c>
      <c r="U591" s="3">
        <f>Table2[[#This Row],[Market Value of Equity]]/(Table2[[#This Row],[Market Value of Equity]]+Table2[[#This Row],[Market Value of Debt]])</f>
        <v>0.98661022250596642</v>
      </c>
      <c r="V591" s="3">
        <f>Table2[[#This Row],[Market Value of Debt]]/(Table2[[#This Row],[Market Value of Equity]]+Table2[[#This Row],[Market Value of Debt]])</f>
        <v>1.3389777494033516E-2</v>
      </c>
      <c r="W591" s="32">
        <f>(Table2[[#This Row],[Cost of Equity (Daily Beta)]]*Table2[[#This Row],[Weight of Equity]])+(Table2[[#This Row],[Cost of Debt]]*Table2[[#This Row],[Weight of Debt]])</f>
        <v>0.12741952955343533</v>
      </c>
      <c r="X591" s="33">
        <f>(Table2[[#This Row],[Cost of Equity (Weekly Beta)]]*Table2[[#This Row],[Weight of Equity]])+(Table2[[#This Row],[Cost of Debt]]*Table2[[#This Row],[Weight of Debt]])</f>
        <v>0.13353544118118049</v>
      </c>
      <c r="Y591" s="34">
        <f>(Table2[[#This Row],[Cost of Equity (Monthly Beta)]]*Table2[[#This Row],[Weight of Equity]])+(Table2[[#This Row],[Cost of Debt]]*Table2[[#This Row],[Weight of Debt]])</f>
        <v>0.115593975187487</v>
      </c>
      <c r="Z591" t="b">
        <f>IF(Table2[[#This Row],[Sector]]="Financial Services",TRUE,FALSE)</f>
        <v>0</v>
      </c>
      <c r="AA591" t="b">
        <f>IF(Table2[[#This Row],[Market Capitalisation In(Cr)]]&gt;25000,TRUE,FALSE)</f>
        <v>0</v>
      </c>
    </row>
    <row r="592" spans="2:27" ht="14" customHeight="1">
      <c r="B592" s="37" t="s">
        <v>3466</v>
      </c>
      <c r="C592" s="38" t="str">
        <f>_xlfn.XLOOKUP(B592,stock_analysis[Stock],stock_analysis[Company_Name])</f>
        <v>Swiggy Limited</v>
      </c>
      <c r="D592" s="37" t="str">
        <f>_xlfn.XLOOKUP(B592,stock_analysis[Stock],stock_analysis[Sector])</f>
        <v>Consumer Cyclical</v>
      </c>
      <c r="E592" s="37" t="str">
        <f>_xlfn.XLOOKUP($B592,stock_analysis[Stock],stock_analysis[Industry])</f>
        <v>Internet Retail</v>
      </c>
      <c r="F592" s="2">
        <f>_xlfn.XLOOKUP($B592,stock_analysis[Stock],stock_analysis[Market_Cap_Cr])</f>
        <v>77154.569420800006</v>
      </c>
      <c r="G592" s="3">
        <f>Imputs!$C$2</f>
        <v>6.6699999999999995E-2</v>
      </c>
      <c r="H592" s="3">
        <f>Imputs!$C$3</f>
        <v>5.2299999999999999E-2</v>
      </c>
      <c r="I592" s="2">
        <f>_xlfn.XLOOKUP($B592,stock_analysis[Stock],stock_analysis[Beta_Daily])</f>
        <v>1.1180045590071208</v>
      </c>
      <c r="J592" s="2">
        <f>_xlfn.XLOOKUP($B592,stock_analysis[Stock],stock_analysis[Beta_Weekly])</f>
        <v>0.98261156098615798</v>
      </c>
      <c r="K592" s="2">
        <f>_xlfn.XLOOKUP($B592,stock_analysis[Stock],stock_analysis[Beta_Monthly])</f>
        <v>1.5664473956486265</v>
      </c>
      <c r="L592" s="3">
        <f>G592+H592*I592</f>
        <v>0.12517163843607243</v>
      </c>
      <c r="M592" s="3">
        <f>J592*H592+G592</f>
        <v>0.11809058463957606</v>
      </c>
      <c r="N592" s="3">
        <f>K592*H592+G592</f>
        <v>0.14862519879242314</v>
      </c>
      <c r="O592" s="2">
        <f>_xlfn.XLOOKUP($B592,stock_analysis[Stock],stock_analysis[Interest_Coverage_Ratio])</f>
        <v>-29.986409639512456</v>
      </c>
      <c r="P592" s="3" cm="1">
        <f t="array" ref="P59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592" s="3" t="str" cm="1">
        <f t="array" ref="Q59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592" s="3">
        <f>Table2[[#This Row],[Default Spread]]+Table2[[#This Row],[Risk Free Rate]]</f>
        <v>0.25669999999999998</v>
      </c>
      <c r="S592" s="2">
        <f>_xlfn.XLOOKUP($B592,stock_analysis[Stock],stock_analysis[Market_Cap_Cr])</f>
        <v>77154.569420800006</v>
      </c>
      <c r="T592" s="2">
        <f>_xlfn.XLOOKUP($B592,stock_analysis[Stock],stock_analysis[Total_Debt_Cr])</f>
        <v>2491.0000128000001</v>
      </c>
      <c r="U592" s="3">
        <f>Table2[[#This Row],[Market Value of Equity]]/(Table2[[#This Row],[Market Value of Equity]]+Table2[[#This Row],[Market Value of Debt]])</f>
        <v>0.96872393492174447</v>
      </c>
      <c r="V592" s="3">
        <f>Table2[[#This Row],[Market Value of Debt]]/(Table2[[#This Row],[Market Value of Equity]]+Table2[[#This Row],[Market Value of Debt]])</f>
        <v>3.1276065078255616E-2</v>
      </c>
      <c r="W592" s="32">
        <f>(Table2[[#This Row],[Cost of Equity (Daily Beta)]]*Table2[[#This Row],[Weight of Equity]])+(Table2[[#This Row],[Cost of Debt]]*Table2[[#This Row],[Weight of Debt]])</f>
        <v>0.12928532803198217</v>
      </c>
      <c r="X592" s="33">
        <f>(Table2[[#This Row],[Cost of Equity (Weekly Beta)]]*Table2[[#This Row],[Weight of Equity]])+(Table2[[#This Row],[Cost of Debt]]*Table2[[#This Row],[Weight of Debt]])</f>
        <v>0.12242574173484765</v>
      </c>
      <c r="Y592" s="34">
        <f>(Table2[[#This Row],[Cost of Equity (Monthly Beta)]]*Table2[[#This Row],[Weight of Equity]])+(Table2[[#This Row],[Cost of Debt]]*Table2[[#This Row],[Weight of Debt]])</f>
        <v>0.15200535330831089</v>
      </c>
      <c r="Z592" t="b">
        <f>IF(Table2[[#This Row],[Sector]]="Financial Services",TRUE,FALSE)</f>
        <v>0</v>
      </c>
      <c r="AA592" t="b">
        <f>IF(Table2[[#This Row],[Market Capitalisation In(Cr)]]&gt;25000,TRUE,FALSE)</f>
        <v>1</v>
      </c>
    </row>
    <row r="593" spans="2:27" ht="14" customHeight="1">
      <c r="B593" s="37" t="s">
        <v>1120</v>
      </c>
      <c r="C593" s="38" t="str">
        <f>_xlfn.XLOOKUP(B593,stock_analysis[Stock],stock_analysis[Company_Name])</f>
        <v>ETERNAL LIMITED</v>
      </c>
      <c r="D593" s="37" t="str">
        <f>_xlfn.XLOOKUP(B593,stock_analysis[Stock],stock_analysis[Sector])</f>
        <v>Consumer Cyclical</v>
      </c>
      <c r="E593" s="37" t="str">
        <f>_xlfn.XLOOKUP($B593,stock_analysis[Stock],stock_analysis[Industry])</f>
        <v>Internet Retail</v>
      </c>
      <c r="F593" s="2">
        <f>_xlfn.XLOOKUP($B593,stock_analysis[Stock],stock_analysis[Market_Cap_Cr])</f>
        <v>215046.64535040001</v>
      </c>
      <c r="G593" s="3">
        <f>Imputs!$C$2</f>
        <v>6.6699999999999995E-2</v>
      </c>
      <c r="H593" s="3">
        <f>Imputs!$C$3</f>
        <v>5.2299999999999999E-2</v>
      </c>
      <c r="I593" s="2">
        <f>_xlfn.XLOOKUP($B593,stock_analysis[Stock],stock_analysis[Beta_Daily])</f>
        <v>1.3129546749855341</v>
      </c>
      <c r="J593" s="2">
        <f>_xlfn.XLOOKUP($B593,stock_analysis[Stock],stock_analysis[Beta_Weekly])</f>
        <v>1.0539521853604006</v>
      </c>
      <c r="K593" s="2">
        <f>_xlfn.XLOOKUP($B593,stock_analysis[Stock],stock_analysis[Beta_Monthly])</f>
        <v>0.94097662988370123</v>
      </c>
      <c r="L593" s="3">
        <f>G593+H593*I593</f>
        <v>0.13536752950174341</v>
      </c>
      <c r="M593" s="3">
        <f>J593*H593+G593</f>
        <v>0.12182169929434894</v>
      </c>
      <c r="N593" s="3">
        <f>K593*H593+G593</f>
        <v>0.11591307774291756</v>
      </c>
      <c r="O593" s="2">
        <f>_xlfn.XLOOKUP($B593,stock_analysis[Stock],stock_analysis[Interest_Coverage_Ratio])</f>
        <v>5.6158940397350996</v>
      </c>
      <c r="P593" s="3" cm="1">
        <f t="array" ref="P59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593" s="3" t="str" cm="1">
        <f t="array" ref="Q59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593" s="3">
        <f>Table2[[#This Row],[Default Spread]]+Table2[[#This Row],[Risk Free Rate]]</f>
        <v>7.3700000000000002E-2</v>
      </c>
      <c r="S593" s="2">
        <f>_xlfn.XLOOKUP($B593,stock_analysis[Stock],stock_analysis[Market_Cap_Cr])</f>
        <v>215046.64535040001</v>
      </c>
      <c r="T593" s="2">
        <f>_xlfn.XLOOKUP($B593,stock_analysis[Stock],stock_analysis[Total_Debt_Cr])</f>
        <v>3351.0000639999998</v>
      </c>
      <c r="U593" s="3">
        <f>Table2[[#This Row],[Market Value of Equity]]/(Table2[[#This Row],[Market Value of Equity]]+Table2[[#This Row],[Market Value of Debt]])</f>
        <v>0.9846564276934322</v>
      </c>
      <c r="V593" s="3">
        <f>Table2[[#This Row],[Market Value of Debt]]/(Table2[[#This Row],[Market Value of Equity]]+Table2[[#This Row],[Market Value of Debt]])</f>
        <v>1.534357230656779E-2</v>
      </c>
      <c r="W593" s="32">
        <f>(Table2[[#This Row],[Cost of Equity (Daily Beta)]]*Table2[[#This Row],[Weight of Equity]])+(Table2[[#This Row],[Cost of Debt]]*Table2[[#This Row],[Weight of Debt]])</f>
        <v>0.13442132930386602</v>
      </c>
      <c r="X593" s="33">
        <f>(Table2[[#This Row],[Cost of Equity (Weekly Beta)]]*Table2[[#This Row],[Weight of Equity]])+(Table2[[#This Row],[Cost of Debt]]*Table2[[#This Row],[Weight of Debt]])</f>
        <v>0.12108334052171117</v>
      </c>
      <c r="Y593" s="34">
        <f>(Table2[[#This Row],[Cost of Equity (Monthly Beta)]]*Table2[[#This Row],[Weight of Equity]])+(Table2[[#This Row],[Cost of Debt]]*Table2[[#This Row],[Weight of Debt]])</f>
        <v>0.11526537833228634</v>
      </c>
      <c r="Z593" t="b">
        <f>IF(Table2[[#This Row],[Sector]]="Financial Services",TRUE,FALSE)</f>
        <v>0</v>
      </c>
      <c r="AA593" t="b">
        <f>IF(Table2[[#This Row],[Market Capitalisation In(Cr)]]&gt;25000,TRUE,FALSE)</f>
        <v>1</v>
      </c>
    </row>
    <row r="594" spans="2:27" ht="14" customHeight="1">
      <c r="B594" s="37" t="s">
        <v>2992</v>
      </c>
      <c r="C594" s="38" t="str">
        <f>_xlfn.XLOOKUP(B594,stock_analysis[Stock],stock_analysis[Company_Name])</f>
        <v>RattanIndia Enterprises Limited</v>
      </c>
      <c r="D594" s="37" t="str">
        <f>_xlfn.XLOOKUP(B594,stock_analysis[Stock],stock_analysis[Sector])</f>
        <v>Consumer Cyclical</v>
      </c>
      <c r="E594" s="37" t="str">
        <f>_xlfn.XLOOKUP($B594,stock_analysis[Stock],stock_analysis[Industry])</f>
        <v>Internet Retail</v>
      </c>
      <c r="F594" s="2">
        <f>_xlfn.XLOOKUP($B594,stock_analysis[Stock],stock_analysis[Market_Cap_Cr])</f>
        <v>3530.9293567999998</v>
      </c>
      <c r="G594" s="3">
        <f>Imputs!$C$2</f>
        <v>6.6699999999999995E-2</v>
      </c>
      <c r="H594" s="3">
        <f>Imputs!$C$3</f>
        <v>5.2299999999999999E-2</v>
      </c>
      <c r="I594" s="2">
        <f>_xlfn.XLOOKUP($B594,stock_analysis[Stock],stock_analysis[Beta_Daily])</f>
        <v>1.7578701596339343</v>
      </c>
      <c r="J594" s="2">
        <f>_xlfn.XLOOKUP($B594,stock_analysis[Stock],stock_analysis[Beta_Weekly])</f>
        <v>1.9336071380478557</v>
      </c>
      <c r="K594" s="2">
        <f>_xlfn.XLOOKUP($B594,stock_analysis[Stock],stock_analysis[Beta_Monthly])</f>
        <v>1.4875886079326812</v>
      </c>
      <c r="L594" s="3">
        <f>G594+H594*I594</f>
        <v>0.15863660934885476</v>
      </c>
      <c r="M594" s="3">
        <f>J594*H594+G594</f>
        <v>0.16782765331990285</v>
      </c>
      <c r="N594" s="3">
        <f>K594*H594+G594</f>
        <v>0.14450088419487922</v>
      </c>
      <c r="O594" s="2">
        <f>_xlfn.XLOOKUP($B594,stock_analysis[Stock],stock_analysis[Interest_Coverage_Ratio])</f>
        <v>2.7395053246307111</v>
      </c>
      <c r="P594" s="3" cm="1">
        <f t="array" ref="P59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594" s="3" t="str" cm="1">
        <f t="array" ref="Q59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594" s="3">
        <f>Table2[[#This Row],[Default Spread]]+Table2[[#This Row],[Risk Free Rate]]</f>
        <v>9.4199999999999992E-2</v>
      </c>
      <c r="S594" s="2">
        <f>_xlfn.XLOOKUP($B594,stock_analysis[Stock],stock_analysis[Market_Cap_Cr])</f>
        <v>3530.9293567999998</v>
      </c>
      <c r="T594" s="2">
        <f>_xlfn.XLOOKUP($B594,stock_analysis[Stock],stock_analysis[Total_Debt_Cr])</f>
        <v>1110.5000448000001</v>
      </c>
      <c r="U594" s="3">
        <f>Table2[[#This Row],[Market Value of Equity]]/(Table2[[#This Row],[Market Value of Equity]]+Table2[[#This Row],[Market Value of Debt]])</f>
        <v>0.7607417998392505</v>
      </c>
      <c r="V594" s="3">
        <f>Table2[[#This Row],[Market Value of Debt]]/(Table2[[#This Row],[Market Value of Equity]]+Table2[[#This Row],[Market Value of Debt]])</f>
        <v>0.23925820016074936</v>
      </c>
      <c r="W594" s="32">
        <f>(Table2[[#This Row],[Cost of Equity (Daily Beta)]]*Table2[[#This Row],[Weight of Equity]])+(Table2[[#This Row],[Cost of Debt]]*Table2[[#This Row],[Weight of Debt]])</f>
        <v>0.14321962217158643</v>
      </c>
      <c r="X594" s="33">
        <f>(Table2[[#This Row],[Cost of Equity (Weekly Beta)]]*Table2[[#This Row],[Weight of Equity]])+(Table2[[#This Row],[Cost of Debt]]*Table2[[#This Row],[Weight of Debt]])</f>
        <v>0.15021163350452324</v>
      </c>
      <c r="Y594" s="34">
        <f>(Table2[[#This Row],[Cost of Equity (Monthly Beta)]]*Table2[[#This Row],[Weight of Equity]])+(Table2[[#This Row],[Cost of Debt]]*Table2[[#This Row],[Weight of Debt]])</f>
        <v>0.13246598517591812</v>
      </c>
      <c r="Z594" t="b">
        <f>IF(Table2[[#This Row],[Sector]]="Financial Services",TRUE,FALSE)</f>
        <v>0</v>
      </c>
      <c r="AA594" t="b">
        <f>IF(Table2[[#This Row],[Market Capitalisation In(Cr)]]&gt;25000,TRUE,FALSE)</f>
        <v>0</v>
      </c>
    </row>
    <row r="595" spans="2:27" ht="14" customHeight="1">
      <c r="B595" s="37" t="s">
        <v>1183</v>
      </c>
      <c r="C595" s="38" t="str">
        <f>_xlfn.XLOOKUP(B595,stock_analysis[Stock],stock_analysis[Company_Name])</f>
        <v>Brainbees Solutions Limited</v>
      </c>
      <c r="D595" s="37" t="str">
        <f>_xlfn.XLOOKUP(B595,stock_analysis[Stock],stock_analysis[Sector])</f>
        <v>Consumer Cyclical</v>
      </c>
      <c r="E595" s="37" t="str">
        <f>_xlfn.XLOOKUP($B595,stock_analysis[Stock],stock_analysis[Industry])</f>
        <v>Internet Retail</v>
      </c>
      <c r="F595" s="2">
        <f>_xlfn.XLOOKUP($B595,stock_analysis[Stock],stock_analysis[Market_Cap_Cr])</f>
        <v>10497.449984000001</v>
      </c>
      <c r="G595" s="3">
        <f>Imputs!$C$2</f>
        <v>6.6699999999999995E-2</v>
      </c>
      <c r="H595" s="3">
        <f>Imputs!$C$3</f>
        <v>5.2299999999999999E-2</v>
      </c>
      <c r="I595" s="2">
        <f>_xlfn.XLOOKUP($B595,stock_analysis[Stock],stock_analysis[Beta_Daily])</f>
        <v>1.4706261876455493</v>
      </c>
      <c r="J595" s="2">
        <f>_xlfn.XLOOKUP($B595,stock_analysis[Stock],stock_analysis[Beta_Weekly])</f>
        <v>1.1307032620233359</v>
      </c>
      <c r="K595" s="2">
        <f>_xlfn.XLOOKUP($B595,stock_analysis[Stock],stock_analysis[Beta_Monthly])</f>
        <v>0.65474397101542914</v>
      </c>
      <c r="L595" s="3">
        <f>G595+H595*I595</f>
        <v>0.14361374961386222</v>
      </c>
      <c r="M595" s="3">
        <f>J595*H595+G595</f>
        <v>0.12583578060382047</v>
      </c>
      <c r="N595" s="3">
        <f>K595*H595+G595</f>
        <v>0.10094310968410694</v>
      </c>
      <c r="O595" s="2">
        <f>_xlfn.XLOOKUP($B595,stock_analysis[Stock],stock_analysis[Interest_Coverage_Ratio])</f>
        <v>-0.5244976277779968</v>
      </c>
      <c r="P595" s="3" cm="1">
        <f t="array" ref="P59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595" s="3" t="str" cm="1">
        <f t="array" ref="Q59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595" s="3">
        <f>Table2[[#This Row],[Default Spread]]+Table2[[#This Row],[Risk Free Rate]]</f>
        <v>0.25669999999999998</v>
      </c>
      <c r="S595" s="2">
        <f>_xlfn.XLOOKUP($B595,stock_analysis[Stock],stock_analysis[Market_Cap_Cr])</f>
        <v>10497.449984000001</v>
      </c>
      <c r="T595" s="2">
        <f>_xlfn.XLOOKUP($B595,stock_analysis[Stock],stock_analysis[Total_Debt_Cr])</f>
        <v>1661.228032</v>
      </c>
      <c r="U595" s="3">
        <f>Table2[[#This Row],[Market Value of Equity]]/(Table2[[#This Row],[Market Value of Equity]]+Table2[[#This Row],[Market Value of Debt]])</f>
        <v>0.86337099890185953</v>
      </c>
      <c r="V595" s="3">
        <f>Table2[[#This Row],[Market Value of Debt]]/(Table2[[#This Row],[Market Value of Equity]]+Table2[[#This Row],[Market Value of Debt]])</f>
        <v>0.13662900109814041</v>
      </c>
      <c r="W595" s="32">
        <f>(Table2[[#This Row],[Cost of Equity (Daily Beta)]]*Table2[[#This Row],[Weight of Equity]])+(Table2[[#This Row],[Cost of Debt]]*Table2[[#This Row],[Weight of Debt]])</f>
        <v>0.15906461104205441</v>
      </c>
      <c r="X595" s="33">
        <f>(Table2[[#This Row],[Cost of Equity (Weekly Beta)]]*Table2[[#This Row],[Weight of Equity]])+(Table2[[#This Row],[Cost of Debt]]*Table2[[#This Row],[Weight of Debt]])</f>
        <v>0.14371562817940836</v>
      </c>
      <c r="Y595" s="34">
        <f>(Table2[[#This Row],[Cost of Equity (Monthly Beta)]]*Table2[[#This Row],[Weight of Equity]])+(Table2[[#This Row],[Cost of Debt]]*Table2[[#This Row],[Weight of Debt]])</f>
        <v>0.12222401802212002</v>
      </c>
      <c r="Z595" t="b">
        <f>IF(Table2[[#This Row],[Sector]]="Financial Services",TRUE,FALSE)</f>
        <v>0</v>
      </c>
      <c r="AA595" t="b">
        <f>IF(Table2[[#This Row],[Market Capitalisation In(Cr)]]&gt;25000,TRUE,FALSE)</f>
        <v>0</v>
      </c>
    </row>
    <row r="596" spans="2:27" ht="14" customHeight="1">
      <c r="B596" s="37" t="s">
        <v>410</v>
      </c>
      <c r="C596" s="38" t="str">
        <f>_xlfn.XLOOKUP(B596,stock_analysis[Stock],stock_analysis[Company_Name])</f>
        <v>Atlas Cycles (Haryana) Limited</v>
      </c>
      <c r="D596" s="37" t="str">
        <f>_xlfn.XLOOKUP(B596,stock_analysis[Stock],stock_analysis[Sector])</f>
        <v>Consumer Cyclical</v>
      </c>
      <c r="E596" s="37" t="str">
        <f>_xlfn.XLOOKUP($B596,stock_analysis[Stock],stock_analysis[Industry])</f>
        <v>Leisure</v>
      </c>
      <c r="F596" s="2">
        <f>_xlfn.XLOOKUP($B596,stock_analysis[Stock],stock_analysis[Market_Cap_Cr])</f>
        <v>56.724403199999998</v>
      </c>
      <c r="G596" s="3">
        <f>Imputs!$C$2</f>
        <v>6.6699999999999995E-2</v>
      </c>
      <c r="H596" s="3">
        <f>Imputs!$C$3</f>
        <v>5.2299999999999999E-2</v>
      </c>
      <c r="I596" s="2">
        <f>_xlfn.XLOOKUP($B596,stock_analysis[Stock],stock_analysis[Beta_Daily])</f>
        <v>0.6238254635751932</v>
      </c>
      <c r="J596" s="2">
        <f>_xlfn.XLOOKUP($B596,stock_analysis[Stock],stock_analysis[Beta_Weekly])</f>
        <v>0.16560984722167069</v>
      </c>
      <c r="K596" s="2">
        <f>_xlfn.XLOOKUP($B596,stock_analysis[Stock],stock_analysis[Beta_Monthly])</f>
        <v>-0.53454359522082306</v>
      </c>
      <c r="L596" s="3">
        <f>G596+H596*I596</f>
        <v>9.9326071744982591E-2</v>
      </c>
      <c r="M596" s="3">
        <f>J596*H596+G596</f>
        <v>7.5361395009693369E-2</v>
      </c>
      <c r="N596" s="3">
        <f>K596*H596+G596</f>
        <v>3.8743369969950953E-2</v>
      </c>
      <c r="O596" s="2">
        <f>_xlfn.XLOOKUP($B596,stock_analysis[Stock],stock_analysis[Interest_Coverage_Ratio])</f>
        <v>87.793795620437962</v>
      </c>
      <c r="P596" s="3" cm="1">
        <f t="array" ref="P59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96" s="3" t="str" cm="1">
        <f t="array" ref="Q59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96" s="3">
        <f>Table2[[#This Row],[Default Spread]]+Table2[[#This Row],[Risk Free Rate]]</f>
        <v>7.0699999999999999E-2</v>
      </c>
      <c r="S596" s="2">
        <f>_xlfn.XLOOKUP($B596,stock_analysis[Stock],stock_analysis[Market_Cap_Cr])</f>
        <v>56.724403199999998</v>
      </c>
      <c r="T596" s="2">
        <f>_xlfn.XLOOKUP($B596,stock_analysis[Stock],stock_analysis[Total_Debt_Cr])</f>
        <v>9</v>
      </c>
      <c r="U596" s="3">
        <f>Table2[[#This Row],[Market Value of Equity]]/(Table2[[#This Row],[Market Value of Equity]]+Table2[[#This Row],[Market Value of Debt]])</f>
        <v>0.86306456107919438</v>
      </c>
      <c r="V596" s="3">
        <f>Table2[[#This Row],[Market Value of Debt]]/(Table2[[#This Row],[Market Value of Equity]]+Table2[[#This Row],[Market Value of Debt]])</f>
        <v>0.13693543892080559</v>
      </c>
      <c r="W596" s="32">
        <f>(Table2[[#This Row],[Cost of Equity (Daily Beta)]]*Table2[[#This Row],[Weight of Equity]])+(Table2[[#This Row],[Cost of Debt]]*Table2[[#This Row],[Weight of Debt]])</f>
        <v>9.5406148046004932E-2</v>
      </c>
      <c r="X596" s="33">
        <f>(Table2[[#This Row],[Cost of Equity (Weekly Beta)]]*Table2[[#This Row],[Weight of Equity]])+(Table2[[#This Row],[Cost of Debt]]*Table2[[#This Row],[Weight of Debt]])</f>
        <v>7.4723084838057757E-2</v>
      </c>
      <c r="Y596" s="34">
        <f>(Table2[[#This Row],[Cost of Equity (Monthly Beta)]]*Table2[[#This Row],[Weight of Equity]])+(Table2[[#This Row],[Cost of Debt]]*Table2[[#This Row],[Weight of Debt]])</f>
        <v>4.3119365129545513E-2</v>
      </c>
      <c r="Z596" t="b">
        <f>IF(Table2[[#This Row],[Sector]]="Financial Services",TRUE,FALSE)</f>
        <v>0</v>
      </c>
      <c r="AA596" t="b">
        <f>IF(Table2[[#This Row],[Market Capitalisation In(Cr)]]&gt;25000,TRUE,FALSE)</f>
        <v>0</v>
      </c>
    </row>
    <row r="597" spans="2:27" ht="14" customHeight="1">
      <c r="B597" s="37" t="s">
        <v>3912</v>
      </c>
      <c r="C597" s="38" t="str">
        <f>_xlfn.XLOOKUP(B597,stock_analysis[Stock],stock_analysis[Company_Name])</f>
        <v>Wonderla Holidays Limited</v>
      </c>
      <c r="D597" s="37" t="str">
        <f>_xlfn.XLOOKUP(B597,stock_analysis[Stock],stock_analysis[Sector])</f>
        <v>Consumer Cyclical</v>
      </c>
      <c r="E597" s="37" t="str">
        <f>_xlfn.XLOOKUP($B597,stock_analysis[Stock],stock_analysis[Industry])</f>
        <v>Leisure</v>
      </c>
      <c r="F597" s="2">
        <f>_xlfn.XLOOKUP($B597,stock_analysis[Stock],stock_analysis[Market_Cap_Cr])</f>
        <v>3101.0641919999998</v>
      </c>
      <c r="G597" s="3">
        <f>Imputs!$C$2</f>
        <v>6.6699999999999995E-2</v>
      </c>
      <c r="H597" s="3">
        <f>Imputs!$C$3</f>
        <v>5.2299999999999999E-2</v>
      </c>
      <c r="I597" s="2">
        <f>_xlfn.XLOOKUP($B597,stock_analysis[Stock],stock_analysis[Beta_Daily])</f>
        <v>0.87134047548522553</v>
      </c>
      <c r="J597" s="2">
        <f>_xlfn.XLOOKUP($B597,stock_analysis[Stock],stock_analysis[Beta_Weekly])</f>
        <v>0.86738528071970089</v>
      </c>
      <c r="K597" s="2">
        <f>_xlfn.XLOOKUP($B597,stock_analysis[Stock],stock_analysis[Beta_Monthly])</f>
        <v>0.5829062849744896</v>
      </c>
      <c r="L597" s="3">
        <f>G597+H597*I597</f>
        <v>0.11227110686787729</v>
      </c>
      <c r="M597" s="3">
        <f>J597*H597+G597</f>
        <v>0.11206425018164035</v>
      </c>
      <c r="N597" s="3">
        <f>K597*H597+G597</f>
        <v>9.7185998704165805E-2</v>
      </c>
      <c r="O597" s="2">
        <f>_xlfn.XLOOKUP($B597,stock_analysis[Stock],stock_analysis[Interest_Coverage_Ratio])</f>
        <v>156.6548320767649</v>
      </c>
      <c r="P597" s="3" cm="1">
        <f t="array" ref="P59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97" s="3" t="str" cm="1">
        <f t="array" ref="Q59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97" s="3">
        <f>Table2[[#This Row],[Default Spread]]+Table2[[#This Row],[Risk Free Rate]]</f>
        <v>7.0699999999999999E-2</v>
      </c>
      <c r="S597" s="2">
        <f>_xlfn.XLOOKUP($B597,stock_analysis[Stock],stock_analysis[Market_Cap_Cr])</f>
        <v>3101.0641919999998</v>
      </c>
      <c r="T597" s="2">
        <f>_xlfn.XLOOKUP($B597,stock_analysis[Stock],stock_analysis[Total_Debt_Cr])</f>
        <v>5.3487</v>
      </c>
      <c r="U597" s="3">
        <f>Table2[[#This Row],[Market Value of Equity]]/(Table2[[#This Row],[Market Value of Equity]]+Table2[[#This Row],[Market Value of Debt]])</f>
        <v>0.99827817479969438</v>
      </c>
      <c r="V597" s="3">
        <f>Table2[[#This Row],[Market Value of Debt]]/(Table2[[#This Row],[Market Value of Equity]]+Table2[[#This Row],[Market Value of Debt]])</f>
        <v>1.721825200305665E-3</v>
      </c>
      <c r="W597" s="32">
        <f>(Table2[[#This Row],[Cost of Equity (Daily Beta)]]*Table2[[#This Row],[Weight of Equity]])+(Table2[[#This Row],[Cost of Debt]]*Table2[[#This Row],[Weight of Debt]])</f>
        <v>0.11219952868846758</v>
      </c>
      <c r="X597" s="33">
        <f>(Table2[[#This Row],[Cost of Equity (Weekly Beta)]]*Table2[[#This Row],[Weight of Equity]])+(Table2[[#This Row],[Cost of Debt]]*Table2[[#This Row],[Weight of Debt]])</f>
        <v>0.11199302817328585</v>
      </c>
      <c r="Y597" s="34">
        <f>(Table2[[#This Row],[Cost of Equity (Monthly Beta)]]*Table2[[#This Row],[Weight of Equity]])+(Table2[[#This Row],[Cost of Debt]]*Table2[[#This Row],[Weight of Debt]])</f>
        <v>9.7140394444141701E-2</v>
      </c>
      <c r="Z597" t="b">
        <f>IF(Table2[[#This Row],[Sector]]="Financial Services",TRUE,FALSE)</f>
        <v>0</v>
      </c>
      <c r="AA597" t="b">
        <f>IF(Table2[[#This Row],[Market Capitalisation In(Cr)]]&gt;25000,TRUE,FALSE)</f>
        <v>0</v>
      </c>
    </row>
    <row r="598" spans="2:27" ht="14" customHeight="1">
      <c r="B598" s="37" t="s">
        <v>3786</v>
      </c>
      <c r="C598" s="38" t="str">
        <f>_xlfn.XLOOKUP(B598,stock_analysis[Stock],stock_analysis[Company_Name])</f>
        <v>Viceroy Hotels Limited</v>
      </c>
      <c r="D598" s="37" t="str">
        <f>_xlfn.XLOOKUP(B598,stock_analysis[Stock],stock_analysis[Sector])</f>
        <v>Consumer Cyclical</v>
      </c>
      <c r="E598" s="37" t="str">
        <f>_xlfn.XLOOKUP($B598,stock_analysis[Stock],stock_analysis[Industry])</f>
        <v>Lodging</v>
      </c>
      <c r="F598" s="2">
        <f>_xlfn.XLOOKUP($B598,stock_analysis[Stock],stock_analysis[Market_Cap_Cr])</f>
        <v>974.87892480000005</v>
      </c>
      <c r="G598" s="3">
        <f>Imputs!$C$2</f>
        <v>6.6699999999999995E-2</v>
      </c>
      <c r="H598" s="3">
        <f>Imputs!$C$3</f>
        <v>5.2299999999999999E-2</v>
      </c>
      <c r="I598" s="2">
        <f>_xlfn.XLOOKUP($B598,stock_analysis[Stock],stock_analysis[Beta_Daily])</f>
        <v>0.31869254281127452</v>
      </c>
      <c r="J598" s="2">
        <f>_xlfn.XLOOKUP($B598,stock_analysis[Stock],stock_analysis[Beta_Weekly])</f>
        <v>0.53825539242120846</v>
      </c>
      <c r="K598" s="2">
        <f>_xlfn.XLOOKUP($B598,stock_analysis[Stock],stock_analysis[Beta_Monthly])</f>
        <v>0.15986576290171481</v>
      </c>
      <c r="L598" s="3">
        <f>G598+H598*I598</f>
        <v>8.3367619989029654E-2</v>
      </c>
      <c r="M598" s="3">
        <f>J598*H598+G598</f>
        <v>9.485075702362919E-2</v>
      </c>
      <c r="N598" s="3">
        <f>K598*H598+G598</f>
        <v>7.5060979399759684E-2</v>
      </c>
      <c r="O598" s="2">
        <f>_xlfn.XLOOKUP($B598,stock_analysis[Stock],stock_analysis[Interest_Coverage_Ratio])</f>
        <v>5.230975348338692</v>
      </c>
      <c r="P598" s="3" cm="1">
        <f t="array" ref="P59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598" s="3" t="str" cm="1">
        <f t="array" ref="Q59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598" s="3">
        <f>Table2[[#This Row],[Default Spread]]+Table2[[#This Row],[Risk Free Rate]]</f>
        <v>7.5600000000000001E-2</v>
      </c>
      <c r="S598" s="2">
        <f>_xlfn.XLOOKUP($B598,stock_analysis[Stock],stock_analysis[Market_Cap_Cr])</f>
        <v>974.87892480000005</v>
      </c>
      <c r="T598" s="2">
        <f>_xlfn.XLOOKUP($B598,stock_analysis[Stock],stock_analysis[Total_Debt_Cr])</f>
        <v>49.412198400000001</v>
      </c>
      <c r="U598" s="3">
        <f>Table2[[#This Row],[Market Value of Equity]]/(Table2[[#This Row],[Market Value of Equity]]+Table2[[#This Row],[Market Value of Debt]])</f>
        <v>0.95175961474152893</v>
      </c>
      <c r="V598" s="3">
        <f>Table2[[#This Row],[Market Value of Debt]]/(Table2[[#This Row],[Market Value of Equity]]+Table2[[#This Row],[Market Value of Debt]])</f>
        <v>4.8240385258471012E-2</v>
      </c>
      <c r="W598" s="32">
        <f>(Table2[[#This Row],[Cost of Equity (Daily Beta)]]*Table2[[#This Row],[Weight of Equity]])+(Table2[[#This Row],[Cost of Debt]]*Table2[[#This Row],[Weight of Debt]])</f>
        <v>8.2992907008217459E-2</v>
      </c>
      <c r="X598" s="33">
        <f>(Table2[[#This Row],[Cost of Equity (Weekly Beta)]]*Table2[[#This Row],[Weight of Equity]])+(Table2[[#This Row],[Cost of Debt]]*Table2[[#This Row],[Weight of Debt]])</f>
        <v>9.3922093088292094E-2</v>
      </c>
      <c r="Y598" s="34">
        <f>(Table2[[#This Row],[Cost of Equity (Monthly Beta)]]*Table2[[#This Row],[Weight of Equity]])+(Table2[[#This Row],[Cost of Debt]]*Table2[[#This Row],[Weight of Debt]])</f>
        <v>7.5086981961177524E-2</v>
      </c>
      <c r="Z598" t="b">
        <f>IF(Table2[[#This Row],[Sector]]="Financial Services",TRUE,FALSE)</f>
        <v>0</v>
      </c>
      <c r="AA598" t="b">
        <f>IF(Table2[[#This Row],[Market Capitalisation In(Cr)]]&gt;25000,TRUE,FALSE)</f>
        <v>0</v>
      </c>
    </row>
    <row r="599" spans="2:27" ht="14" customHeight="1">
      <c r="B599" s="37" t="s">
        <v>616</v>
      </c>
      <c r="C599" s="38" t="str">
        <f>_xlfn.XLOOKUP(B599,stock_analysis[Stock],stock_analysis[Company_Name])</f>
        <v>Blue Coast Hotels Limited</v>
      </c>
      <c r="D599" s="37" t="str">
        <f>_xlfn.XLOOKUP(B599,stock_analysis[Stock],stock_analysis[Sector])</f>
        <v>Consumer Cyclical</v>
      </c>
      <c r="E599" s="37" t="str">
        <f>_xlfn.XLOOKUP($B599,stock_analysis[Stock],stock_analysis[Industry])</f>
        <v>Lodging</v>
      </c>
      <c r="F599" s="2">
        <f>_xlfn.XLOOKUP($B599,stock_analysis[Stock],stock_analysis[Market_Cap_Cr])</f>
        <v>35.085680000000004</v>
      </c>
      <c r="G599" s="3">
        <f>Imputs!$C$2</f>
        <v>6.6699999999999995E-2</v>
      </c>
      <c r="H599" s="3">
        <f>Imputs!$C$3</f>
        <v>5.2299999999999999E-2</v>
      </c>
      <c r="I599" s="2">
        <f>_xlfn.XLOOKUP($B599,stock_analysis[Stock],stock_analysis[Beta_Daily])</f>
        <v>0.64298156781733018</v>
      </c>
      <c r="J599" s="2">
        <f>_xlfn.XLOOKUP($B599,stock_analysis[Stock],stock_analysis[Beta_Weekly])</f>
        <v>-0.254500869623835</v>
      </c>
      <c r="K599" s="2">
        <f>_xlfn.XLOOKUP($B599,stock_analysis[Stock],stock_analysis[Beta_Monthly])</f>
        <v>-1.5453787003116981</v>
      </c>
      <c r="L599" s="3">
        <f>G599+H599*I599</f>
        <v>0.10032793599684636</v>
      </c>
      <c r="M599" s="3">
        <f>J599*H599+G599</f>
        <v>5.3389604518673424E-2</v>
      </c>
      <c r="N599" s="3">
        <f>K599*H599+G599</f>
        <v>-1.412330602630181E-2</v>
      </c>
      <c r="O599" s="2">
        <f>_xlfn.XLOOKUP($B599,stock_analysis[Stock],stock_analysis[Interest_Coverage_Ratio])</f>
        <v>41.787163184983349</v>
      </c>
      <c r="P599" s="3" cm="1">
        <f t="array" ref="P59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599" s="3" t="str" cm="1">
        <f t="array" ref="Q59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599" s="3">
        <f>Table2[[#This Row],[Default Spread]]+Table2[[#This Row],[Risk Free Rate]]</f>
        <v>7.0699999999999999E-2</v>
      </c>
      <c r="S599" s="2">
        <f>_xlfn.XLOOKUP($B599,stock_analysis[Stock],stock_analysis[Market_Cap_Cr])</f>
        <v>35.085680000000004</v>
      </c>
      <c r="T599" s="2">
        <f>_xlfn.XLOOKUP($B599,stock_analysis[Stock],stock_analysis[Total_Debt_Cr])</f>
        <v>17.690300799999999</v>
      </c>
      <c r="U599" s="3">
        <f>Table2[[#This Row],[Market Value of Equity]]/(Table2[[#This Row],[Market Value of Equity]]+Table2[[#This Row],[Market Value of Debt]])</f>
        <v>0.6648039405077244</v>
      </c>
      <c r="V599" s="3">
        <f>Table2[[#This Row],[Market Value of Debt]]/(Table2[[#This Row],[Market Value of Equity]]+Table2[[#This Row],[Market Value of Debt]])</f>
        <v>0.33519605949227571</v>
      </c>
      <c r="W599" s="32">
        <f>(Table2[[#This Row],[Cost of Equity (Daily Beta)]]*Table2[[#This Row],[Weight of Equity]])+(Table2[[#This Row],[Cost of Debt]]*Table2[[#This Row],[Weight of Debt]])</f>
        <v>9.0396768599814117E-2</v>
      </c>
      <c r="X599" s="33">
        <f>(Table2[[#This Row],[Cost of Equity (Weekly Beta)]]*Table2[[#This Row],[Weight of Equity]])+(Table2[[#This Row],[Cost of Debt]]*Table2[[#This Row],[Weight of Debt]])</f>
        <v>5.9191980872266986E-2</v>
      </c>
      <c r="Y599" s="34">
        <f>(Table2[[#This Row],[Cost of Equity (Monthly Beta)]]*Table2[[#This Row],[Weight of Equity]])+(Table2[[#This Row],[Cost of Debt]]*Table2[[#This Row],[Weight of Debt]])</f>
        <v>1.4309131906821957E-2</v>
      </c>
      <c r="Z599" t="b">
        <f>IF(Table2[[#This Row],[Sector]]="Financial Services",TRUE,FALSE)</f>
        <v>0</v>
      </c>
      <c r="AA599" t="b">
        <f>IF(Table2[[#This Row],[Market Capitalisation In(Cr)]]&gt;25000,TRUE,FALSE)</f>
        <v>0</v>
      </c>
    </row>
    <row r="600" spans="2:27" ht="14" customHeight="1">
      <c r="B600" s="37" t="s">
        <v>2954</v>
      </c>
      <c r="C600" s="38" t="str">
        <f>_xlfn.XLOOKUP(B600,stock_analysis[Stock],stock_analysis[Company_Name])</f>
        <v>Royal Orchid Hotels Limited</v>
      </c>
      <c r="D600" s="37" t="str">
        <f>_xlfn.XLOOKUP(B600,stock_analysis[Stock],stock_analysis[Sector])</f>
        <v>Consumer Cyclical</v>
      </c>
      <c r="E600" s="37" t="str">
        <f>_xlfn.XLOOKUP($B600,stock_analysis[Stock],stock_analysis[Industry])</f>
        <v>Lodging</v>
      </c>
      <c r="F600" s="2">
        <f>_xlfn.XLOOKUP($B600,stock_analysis[Stock],stock_analysis[Market_Cap_Cr])</f>
        <v>925.58499840000002</v>
      </c>
      <c r="G600" s="3">
        <f>Imputs!$C$2</f>
        <v>6.6699999999999995E-2</v>
      </c>
      <c r="H600" s="3">
        <f>Imputs!$C$3</f>
        <v>5.2299999999999999E-2</v>
      </c>
      <c r="I600" s="2">
        <f>_xlfn.XLOOKUP($B600,stock_analysis[Stock],stock_analysis[Beta_Daily])</f>
        <v>1.0569682322451748</v>
      </c>
      <c r="J600" s="2">
        <f>_xlfn.XLOOKUP($B600,stock_analysis[Stock],stock_analysis[Beta_Weekly])</f>
        <v>1.3600496216102134</v>
      </c>
      <c r="K600" s="2">
        <f>_xlfn.XLOOKUP($B600,stock_analysis[Stock],stock_analysis[Beta_Monthly])</f>
        <v>1.1774964344198069</v>
      </c>
      <c r="L600" s="3">
        <f>G600+H600*I600</f>
        <v>0.12197943854642264</v>
      </c>
      <c r="M600" s="3">
        <f>J600*H600+G600</f>
        <v>0.13783059521021415</v>
      </c>
      <c r="N600" s="3">
        <f>K600*H600+G600</f>
        <v>0.12828306352015589</v>
      </c>
      <c r="O600" s="2">
        <f>_xlfn.XLOOKUP($B600,stock_analysis[Stock],stock_analysis[Interest_Coverage_Ratio])</f>
        <v>4.5895657946350443</v>
      </c>
      <c r="P600" s="3" cm="1">
        <f t="array" ref="P60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600" s="3" t="str" cm="1">
        <f t="array" ref="Q60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600" s="3">
        <f>Table2[[#This Row],[Default Spread]]+Table2[[#This Row],[Risk Free Rate]]</f>
        <v>7.5600000000000001E-2</v>
      </c>
      <c r="S600" s="2">
        <f>_xlfn.XLOOKUP($B600,stock_analysis[Stock],stock_analysis[Market_Cap_Cr])</f>
        <v>925.58499840000002</v>
      </c>
      <c r="T600" s="2">
        <f>_xlfn.XLOOKUP($B600,stock_analysis[Stock],stock_analysis[Total_Debt_Cr])</f>
        <v>677.33191680000004</v>
      </c>
      <c r="U600" s="3">
        <f>Table2[[#This Row],[Market Value of Equity]]/(Table2[[#This Row],[Market Value of Equity]]+Table2[[#This Row],[Market Value of Debt]])</f>
        <v>0.57743791310887282</v>
      </c>
      <c r="V600" s="3">
        <f>Table2[[#This Row],[Market Value of Debt]]/(Table2[[#This Row],[Market Value of Equity]]+Table2[[#This Row],[Market Value of Debt]])</f>
        <v>0.42256208689112729</v>
      </c>
      <c r="W600" s="32">
        <f>(Table2[[#This Row],[Cost of Equity (Daily Beta)]]*Table2[[#This Row],[Weight of Equity]])+(Table2[[#This Row],[Cost of Debt]]*Table2[[#This Row],[Weight of Debt]])</f>
        <v>0.10238124620540751</v>
      </c>
      <c r="X600" s="33">
        <f>(Table2[[#This Row],[Cost of Equity (Weekly Beta)]]*Table2[[#This Row],[Weight of Equity]])+(Table2[[#This Row],[Cost of Debt]]*Table2[[#This Row],[Weight of Debt]])</f>
        <v>0.1115343050297091</v>
      </c>
      <c r="Y600" s="34">
        <f>(Table2[[#This Row],[Cost of Equity (Monthly Beta)]]*Table2[[#This Row],[Weight of Equity]])+(Table2[[#This Row],[Cost of Debt]]*Table2[[#This Row],[Weight of Debt]])</f>
        <v>0.10602119825526102</v>
      </c>
      <c r="Z600" t="b">
        <f>IF(Table2[[#This Row],[Sector]]="Financial Services",TRUE,FALSE)</f>
        <v>0</v>
      </c>
      <c r="AA600" t="b">
        <f>IF(Table2[[#This Row],[Market Capitalisation In(Cr)]]&gt;25000,TRUE,FALSE)</f>
        <v>0</v>
      </c>
    </row>
    <row r="601" spans="2:27" ht="14" customHeight="1">
      <c r="B601" s="37" t="s">
        <v>2930</v>
      </c>
      <c r="C601" s="38" t="str">
        <f>_xlfn.XLOOKUP(B601,stock_analysis[Stock],stock_analysis[Company_Name])</f>
        <v>Robust Hotels Limited</v>
      </c>
      <c r="D601" s="37" t="str">
        <f>_xlfn.XLOOKUP(B601,stock_analysis[Stock],stock_analysis[Sector])</f>
        <v>Consumer Cyclical</v>
      </c>
      <c r="E601" s="37" t="str">
        <f>_xlfn.XLOOKUP($B601,stock_analysis[Stock],stock_analysis[Industry])</f>
        <v>Lodging</v>
      </c>
      <c r="F601" s="2">
        <f>_xlfn.XLOOKUP($B601,stock_analysis[Stock],stock_analysis[Market_Cap_Cr])</f>
        <v>317.24070399999999</v>
      </c>
      <c r="G601" s="3">
        <f>Imputs!$C$2</f>
        <v>6.6699999999999995E-2</v>
      </c>
      <c r="H601" s="3">
        <f>Imputs!$C$3</f>
        <v>5.2299999999999999E-2</v>
      </c>
      <c r="I601" s="2">
        <f>_xlfn.XLOOKUP($B601,stock_analysis[Stock],stock_analysis[Beta_Daily])</f>
        <v>0.71550920956157915</v>
      </c>
      <c r="J601" s="2">
        <f>_xlfn.XLOOKUP($B601,stock_analysis[Stock],stock_analysis[Beta_Weekly])</f>
        <v>0.98853102563355721</v>
      </c>
      <c r="K601" s="2">
        <f>_xlfn.XLOOKUP($B601,stock_analysis[Stock],stock_analysis[Beta_Monthly])</f>
        <v>0.89704532769192369</v>
      </c>
      <c r="L601" s="3">
        <f>G601+H601*I601</f>
        <v>0.10412113166007059</v>
      </c>
      <c r="M601" s="3">
        <f>J601*H601+G601</f>
        <v>0.11840017264063504</v>
      </c>
      <c r="N601" s="3">
        <f>K601*H601+G601</f>
        <v>0.11361547063828761</v>
      </c>
      <c r="O601" s="2">
        <f>_xlfn.XLOOKUP($B601,stock_analysis[Stock],stock_analysis[Interest_Coverage_Ratio])</f>
        <v>2.3646923618748685</v>
      </c>
      <c r="P601" s="3" cm="1">
        <f t="array" ref="P60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601" s="3" t="str" cm="1">
        <f t="array" ref="Q60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601" s="3">
        <f>Table2[[#This Row],[Default Spread]]+Table2[[#This Row],[Risk Free Rate]]</f>
        <v>9.8799999999999999E-2</v>
      </c>
      <c r="S601" s="2">
        <f>_xlfn.XLOOKUP($B601,stock_analysis[Stock],stock_analysis[Market_Cap_Cr])</f>
        <v>317.24070399999999</v>
      </c>
      <c r="T601" s="2">
        <f>_xlfn.XLOOKUP($B601,stock_analysis[Stock],stock_analysis[Total_Debt_Cr])</f>
        <v>150.56</v>
      </c>
      <c r="U601" s="3">
        <f>Table2[[#This Row],[Market Value of Equity]]/(Table2[[#This Row],[Market Value of Equity]]+Table2[[#This Row],[Market Value of Debt]])</f>
        <v>0.67815354121399529</v>
      </c>
      <c r="V601" s="3">
        <f>Table2[[#This Row],[Market Value of Debt]]/(Table2[[#This Row],[Market Value of Equity]]+Table2[[#This Row],[Market Value of Debt]])</f>
        <v>0.32184645878600476</v>
      </c>
      <c r="W601" s="32">
        <f>(Table2[[#This Row],[Cost of Equity (Daily Beta)]]*Table2[[#This Row],[Weight of Equity]])+(Table2[[#This Row],[Cost of Debt]]*Table2[[#This Row],[Weight of Debt]])</f>
        <v>0.10240854427854279</v>
      </c>
      <c r="X601" s="33">
        <f>(Table2[[#This Row],[Cost of Equity (Weekly Beta)]]*Table2[[#This Row],[Weight of Equity]])+(Table2[[#This Row],[Cost of Debt]]*Table2[[#This Row],[Weight of Debt]])</f>
        <v>0.11209192648465233</v>
      </c>
      <c r="Y601" s="34">
        <f>(Table2[[#This Row],[Cost of Equity (Monthly Beta)]]*Table2[[#This Row],[Weight of Equity]])+(Table2[[#This Row],[Cost of Debt]]*Table2[[#This Row],[Weight of Debt]])</f>
        <v>0.10884716387810672</v>
      </c>
      <c r="Z601" t="b">
        <f>IF(Table2[[#This Row],[Sector]]="Financial Services",TRUE,FALSE)</f>
        <v>0</v>
      </c>
      <c r="AA601" t="b">
        <f>IF(Table2[[#This Row],[Market Capitalisation In(Cr)]]&gt;25000,TRUE,FALSE)</f>
        <v>0</v>
      </c>
    </row>
    <row r="602" spans="2:27" ht="14" customHeight="1">
      <c r="B602" s="37" t="s">
        <v>704</v>
      </c>
      <c r="C602" s="38" t="str">
        <f>_xlfn.XLOOKUP(B602,stock_analysis[Stock],stock_analysis[Company_Name])</f>
        <v>Country Club Hospitality &amp; Holidays Limited</v>
      </c>
      <c r="D602" s="37" t="str">
        <f>_xlfn.XLOOKUP(B602,stock_analysis[Stock],stock_analysis[Sector])</f>
        <v>Consumer Cyclical</v>
      </c>
      <c r="E602" s="37" t="str">
        <f>_xlfn.XLOOKUP($B602,stock_analysis[Stock],stock_analysis[Industry])</f>
        <v>Lodging</v>
      </c>
      <c r="F602" s="2">
        <f>_xlfn.XLOOKUP($B602,stock_analysis[Stock],stock_analysis[Market_Cap_Cr])</f>
        <v>212.34068479999999</v>
      </c>
      <c r="G602" s="3">
        <f>Imputs!$C$2</f>
        <v>6.6699999999999995E-2</v>
      </c>
      <c r="H602" s="3">
        <f>Imputs!$C$3</f>
        <v>5.2299999999999999E-2</v>
      </c>
      <c r="I602" s="2">
        <f>_xlfn.XLOOKUP($B602,stock_analysis[Stock],stock_analysis[Beta_Daily])</f>
        <v>0.7307135297284848</v>
      </c>
      <c r="J602" s="2">
        <f>_xlfn.XLOOKUP($B602,stock_analysis[Stock],stock_analysis[Beta_Weekly])</f>
        <v>1.6649389020940677</v>
      </c>
      <c r="K602" s="2">
        <f>_xlfn.XLOOKUP($B602,stock_analysis[Stock],stock_analysis[Beta_Monthly])</f>
        <v>1.1738669685485106</v>
      </c>
      <c r="L602" s="3">
        <f>G602+H602*I602</f>
        <v>0.10491631760479975</v>
      </c>
      <c r="M602" s="3">
        <f>J602*H602+G602</f>
        <v>0.15377630457951974</v>
      </c>
      <c r="N602" s="3">
        <f>K602*H602+G602</f>
        <v>0.1280932424550871</v>
      </c>
      <c r="O602" s="2">
        <f>_xlfn.XLOOKUP($B602,stock_analysis[Stock],stock_analysis[Interest_Coverage_Ratio])</f>
        <v>3.5048340736869612</v>
      </c>
      <c r="P602" s="3" cm="1">
        <f t="array" ref="P60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602" s="3" t="str" cm="1">
        <f t="array" ref="Q60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602" s="3">
        <f>Table2[[#This Row],[Default Spread]]+Table2[[#This Row],[Risk Free Rate]]</f>
        <v>8.0499999999999988E-2</v>
      </c>
      <c r="S602" s="2">
        <f>_xlfn.XLOOKUP($B602,stock_analysis[Stock],stock_analysis[Market_Cap_Cr])</f>
        <v>212.34068479999999</v>
      </c>
      <c r="T602" s="2">
        <f>_xlfn.XLOOKUP($B602,stock_analysis[Stock],stock_analysis[Total_Debt_Cr])</f>
        <v>23.728000000000002</v>
      </c>
      <c r="U602" s="3">
        <f>Table2[[#This Row],[Market Value of Equity]]/(Table2[[#This Row],[Market Value of Equity]]+Table2[[#This Row],[Market Value of Debt]])</f>
        <v>0.89948688018445722</v>
      </c>
      <c r="V602" s="3">
        <f>Table2[[#This Row],[Market Value of Debt]]/(Table2[[#This Row],[Market Value of Equity]]+Table2[[#This Row],[Market Value of Debt]])</f>
        <v>0.10051311981554277</v>
      </c>
      <c r="W602" s="32">
        <f>(Table2[[#This Row],[Cost of Equity (Daily Beta)]]*Table2[[#This Row],[Weight of Equity]])+(Table2[[#This Row],[Cost of Debt]]*Table2[[#This Row],[Weight of Debt]])</f>
        <v>0.10246215734793415</v>
      </c>
      <c r="X602" s="33">
        <f>(Table2[[#This Row],[Cost of Equity (Weekly Beta)]]*Table2[[#This Row],[Weight of Equity]])+(Table2[[#This Row],[Cost of Debt]]*Table2[[#This Row],[Weight of Debt]])</f>
        <v>0.14641107459767827</v>
      </c>
      <c r="Y602" s="34">
        <f>(Table2[[#This Row],[Cost of Equity (Monthly Beta)]]*Table2[[#This Row],[Weight of Equity]])+(Table2[[#This Row],[Cost of Debt]]*Table2[[#This Row],[Weight of Debt]])</f>
        <v>0.12330949717378875</v>
      </c>
      <c r="Z602" t="b">
        <f>IF(Table2[[#This Row],[Sector]]="Financial Services",TRUE,FALSE)</f>
        <v>0</v>
      </c>
      <c r="AA602" t="b">
        <f>IF(Table2[[#This Row],[Market Capitalisation In(Cr)]]&gt;25000,TRUE,FALSE)</f>
        <v>0</v>
      </c>
    </row>
    <row r="603" spans="2:27" ht="14" customHeight="1">
      <c r="B603" s="37" t="s">
        <v>372</v>
      </c>
      <c r="C603" s="38" t="str">
        <f>_xlfn.XLOOKUP(B603,stock_analysis[Stock],stock_analysis[Company_Name])</f>
        <v>Asian Hotels (North) Limited</v>
      </c>
      <c r="D603" s="37" t="str">
        <f>_xlfn.XLOOKUP(B603,stock_analysis[Stock],stock_analysis[Sector])</f>
        <v>Consumer Cyclical</v>
      </c>
      <c r="E603" s="37" t="str">
        <f>_xlfn.XLOOKUP($B603,stock_analysis[Stock],stock_analysis[Industry])</f>
        <v>Lodging</v>
      </c>
      <c r="F603" s="2">
        <f>_xlfn.XLOOKUP($B603,stock_analysis[Stock],stock_analysis[Market_Cap_Cr])</f>
        <v>1216.9885695999999</v>
      </c>
      <c r="G603" s="3">
        <f>Imputs!$C$2</f>
        <v>6.6699999999999995E-2</v>
      </c>
      <c r="H603" s="3">
        <f>Imputs!$C$3</f>
        <v>5.2299999999999999E-2</v>
      </c>
      <c r="I603" s="2">
        <f>_xlfn.XLOOKUP($B603,stock_analysis[Stock],stock_analysis[Beta_Daily])</f>
        <v>0.85886416044816505</v>
      </c>
      <c r="J603" s="2">
        <f>_xlfn.XLOOKUP($B603,stock_analysis[Stock],stock_analysis[Beta_Weekly])</f>
        <v>0.86717321300428363</v>
      </c>
      <c r="K603" s="2">
        <f>_xlfn.XLOOKUP($B603,stock_analysis[Stock],stock_analysis[Beta_Monthly])</f>
        <v>0.60544447366369014</v>
      </c>
      <c r="L603" s="3">
        <f>G603+H603*I603</f>
        <v>0.11161859559143902</v>
      </c>
      <c r="M603" s="3">
        <f>J603*H603+G603</f>
        <v>0.11205315904012403</v>
      </c>
      <c r="N603" s="3">
        <f>K603*H603+G603</f>
        <v>9.8364745972610995E-2</v>
      </c>
      <c r="O603" s="2">
        <f>_xlfn.XLOOKUP($B603,stock_analysis[Stock],stock_analysis[Interest_Coverage_Ratio])</f>
        <v>3.1148161650777446</v>
      </c>
      <c r="P603" s="3" cm="1">
        <f t="array" ref="P60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603" s="3" t="str" cm="1">
        <f t="array" ref="Q60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603" s="3">
        <f>Table2[[#This Row],[Default Spread]]+Table2[[#This Row],[Risk Free Rate]]</f>
        <v>8.5099999999999995E-2</v>
      </c>
      <c r="S603" s="2">
        <f>_xlfn.XLOOKUP($B603,stock_analysis[Stock],stock_analysis[Market_Cap_Cr])</f>
        <v>1216.9885695999999</v>
      </c>
      <c r="T603" s="2">
        <f>_xlfn.XLOOKUP($B603,stock_analysis[Stock],stock_analysis[Total_Debt_Cr])</f>
        <v>627.09002239999995</v>
      </c>
      <c r="U603" s="3">
        <f>Table2[[#This Row],[Market Value of Equity]]/(Table2[[#This Row],[Market Value of Equity]]+Table2[[#This Row],[Market Value of Debt]])</f>
        <v>0.65994398225734618</v>
      </c>
      <c r="V603" s="3">
        <f>Table2[[#This Row],[Market Value of Debt]]/(Table2[[#This Row],[Market Value of Equity]]+Table2[[#This Row],[Market Value of Debt]])</f>
        <v>0.34005601774265376</v>
      </c>
      <c r="W603" s="32">
        <f>(Table2[[#This Row],[Cost of Equity (Daily Beta)]]*Table2[[#This Row],[Weight of Equity]])+(Table2[[#This Row],[Cost of Debt]]*Table2[[#This Row],[Weight of Debt]])</f>
        <v>0.10260078757848637</v>
      </c>
      <c r="X603" s="33">
        <f>(Table2[[#This Row],[Cost of Equity (Weekly Beta)]]*Table2[[#This Row],[Weight of Equity]])+(Table2[[#This Row],[Cost of Debt]]*Table2[[#This Row],[Weight of Debt]])</f>
        <v>0.10288757511135503</v>
      </c>
      <c r="Y603" s="34">
        <f>(Table2[[#This Row],[Cost of Equity (Monthly Beta)]]*Table2[[#This Row],[Weight of Equity]])+(Table2[[#This Row],[Cost of Debt]]*Table2[[#This Row],[Weight of Debt]])</f>
        <v>9.3853989280796982E-2</v>
      </c>
      <c r="Z603" t="b">
        <f>IF(Table2[[#This Row],[Sector]]="Financial Services",TRUE,FALSE)</f>
        <v>0</v>
      </c>
      <c r="AA603" t="b">
        <f>IF(Table2[[#This Row],[Market Capitalisation In(Cr)]]&gt;25000,TRUE,FALSE)</f>
        <v>0</v>
      </c>
    </row>
    <row r="604" spans="2:27" ht="14" customHeight="1">
      <c r="B604" s="37" t="s">
        <v>3250</v>
      </c>
      <c r="C604" s="38" t="str">
        <f>_xlfn.XLOOKUP(B604,stock_analysis[Stock],stock_analysis[Company_Name])</f>
        <v>Sinclairs Hotels Limited</v>
      </c>
      <c r="D604" s="37" t="str">
        <f>_xlfn.XLOOKUP(B604,stock_analysis[Stock],stock_analysis[Sector])</f>
        <v>Consumer Cyclical</v>
      </c>
      <c r="E604" s="37" t="str">
        <f>_xlfn.XLOOKUP($B604,stock_analysis[Stock],stock_analysis[Industry])</f>
        <v>Lodging</v>
      </c>
      <c r="F604" s="2">
        <f>_xlfn.XLOOKUP($B604,stock_analysis[Stock],stock_analysis[Market_Cap_Cr])</f>
        <v>382.5533696</v>
      </c>
      <c r="G604" s="3">
        <f>Imputs!$C$2</f>
        <v>6.6699999999999995E-2</v>
      </c>
      <c r="H604" s="3">
        <f>Imputs!$C$3</f>
        <v>5.2299999999999999E-2</v>
      </c>
      <c r="I604" s="2">
        <f>_xlfn.XLOOKUP($B604,stock_analysis[Stock],stock_analysis[Beta_Daily])</f>
        <v>0.78702869264641317</v>
      </c>
      <c r="J604" s="2">
        <f>_xlfn.XLOOKUP($B604,stock_analysis[Stock],stock_analysis[Beta_Weekly])</f>
        <v>1.167551374141504</v>
      </c>
      <c r="K604" s="2">
        <f>_xlfn.XLOOKUP($B604,stock_analysis[Stock],stock_analysis[Beta_Monthly])</f>
        <v>0.41505782084403858</v>
      </c>
      <c r="L604" s="3">
        <f>G604+H604*I604</f>
        <v>0.10786160062540739</v>
      </c>
      <c r="M604" s="3">
        <f>J604*H604+G604</f>
        <v>0.12776293686760065</v>
      </c>
      <c r="N604" s="3">
        <f>K604*H604+G604</f>
        <v>8.8407524030143209E-2</v>
      </c>
      <c r="O604" s="2">
        <f>_xlfn.XLOOKUP($B604,stock_analysis[Stock],stock_analysis[Interest_Coverage_Ratio])</f>
        <v>11.675095877277084</v>
      </c>
      <c r="P604" s="3" cm="1">
        <f t="array" ref="P60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604" s="3" t="str" cm="1">
        <f t="array" ref="Q60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604" s="3">
        <f>Table2[[#This Row],[Default Spread]]+Table2[[#This Row],[Risk Free Rate]]</f>
        <v>7.22E-2</v>
      </c>
      <c r="S604" s="2">
        <f>_xlfn.XLOOKUP($B604,stock_analysis[Stock],stock_analysis[Market_Cap_Cr])</f>
        <v>382.5533696</v>
      </c>
      <c r="T604" s="2">
        <f>_xlfn.XLOOKUP($B604,stock_analysis[Stock],stock_analysis[Total_Debt_Cr])</f>
        <v>35.064601600000003</v>
      </c>
      <c r="U604" s="3">
        <f>Table2[[#This Row],[Market Value of Equity]]/(Table2[[#This Row],[Market Value of Equity]]+Table2[[#This Row],[Market Value of Debt]])</f>
        <v>0.91603665546469659</v>
      </c>
      <c r="V604" s="3">
        <f>Table2[[#This Row],[Market Value of Debt]]/(Table2[[#This Row],[Market Value of Equity]]+Table2[[#This Row],[Market Value of Debt]])</f>
        <v>8.396334453530338E-2</v>
      </c>
      <c r="W604" s="32">
        <f>(Table2[[#This Row],[Cost of Equity (Daily Beta)]]*Table2[[#This Row],[Weight of Equity]])+(Table2[[#This Row],[Cost of Debt]]*Table2[[#This Row],[Weight of Debt]])</f>
        <v>0.10486733336541591</v>
      </c>
      <c r="X604" s="33">
        <f>(Table2[[#This Row],[Cost of Equity (Weekly Beta)]]*Table2[[#This Row],[Weight of Equity]])+(Table2[[#This Row],[Cost of Debt]]*Table2[[#This Row],[Weight of Debt]])</f>
        <v>0.12309768685599298</v>
      </c>
      <c r="Y604" s="34">
        <f>(Table2[[#This Row],[Cost of Equity (Monthly Beta)]]*Table2[[#This Row],[Weight of Equity]])+(Table2[[#This Row],[Cost of Debt]]*Table2[[#This Row],[Weight of Debt]])</f>
        <v>8.7046686105936077E-2</v>
      </c>
      <c r="Z604" t="b">
        <f>IF(Table2[[#This Row],[Sector]]="Financial Services",TRUE,FALSE)</f>
        <v>0</v>
      </c>
      <c r="AA604" t="b">
        <f>IF(Table2[[#This Row],[Market Capitalisation In(Cr)]]&gt;25000,TRUE,FALSE)</f>
        <v>0</v>
      </c>
    </row>
    <row r="605" spans="2:27" ht="14" customHeight="1">
      <c r="B605" s="37" t="s">
        <v>1854</v>
      </c>
      <c r="C605" s="38" t="str">
        <f>_xlfn.XLOOKUP(B605,stock_analysis[Stock],stock_analysis[Company_Name])</f>
        <v>Juniper Hotels Limited</v>
      </c>
      <c r="D605" s="37" t="str">
        <f>_xlfn.XLOOKUP(B605,stock_analysis[Stock],stock_analysis[Sector])</f>
        <v>Consumer Cyclical</v>
      </c>
      <c r="E605" s="37" t="str">
        <f>_xlfn.XLOOKUP($B605,stock_analysis[Stock],stock_analysis[Industry])</f>
        <v>Lodging</v>
      </c>
      <c r="F605" s="2">
        <f>_xlfn.XLOOKUP($B605,stock_analysis[Stock],stock_analysis[Market_Cap_Cr])</f>
        <v>4459.8378495999996</v>
      </c>
      <c r="G605" s="3">
        <f>Imputs!$C$2</f>
        <v>6.6699999999999995E-2</v>
      </c>
      <c r="H605" s="3">
        <f>Imputs!$C$3</f>
        <v>5.2299999999999999E-2</v>
      </c>
      <c r="I605" s="2">
        <f>_xlfn.XLOOKUP($B605,stock_analysis[Stock],stock_analysis[Beta_Daily])</f>
        <v>0.86252251636003696</v>
      </c>
      <c r="J605" s="2">
        <f>_xlfn.XLOOKUP($B605,stock_analysis[Stock],stock_analysis[Beta_Weekly])</f>
        <v>1.2544063197315147</v>
      </c>
      <c r="K605" s="2">
        <f>_xlfn.XLOOKUP($B605,stock_analysis[Stock],stock_analysis[Beta_Monthly])</f>
        <v>0.69830674675823434</v>
      </c>
      <c r="L605" s="3">
        <f>G605+H605*I605</f>
        <v>0.11180992760562992</v>
      </c>
      <c r="M605" s="3">
        <f>J605*H605+G605</f>
        <v>0.13230545052195822</v>
      </c>
      <c r="N605" s="3">
        <f>K605*H605+G605</f>
        <v>0.10322144285545565</v>
      </c>
      <c r="O605" s="2">
        <f>_xlfn.XLOOKUP($B605,stock_analysis[Stock],stock_analysis[Interest_Coverage_Ratio])</f>
        <v>2.526809117940167</v>
      </c>
      <c r="P605" s="3" cm="1">
        <f t="array" ref="P60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605" s="3" t="str" cm="1">
        <f t="array" ref="Q60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605" s="3">
        <f>Table2[[#This Row],[Default Spread]]+Table2[[#This Row],[Risk Free Rate]]</f>
        <v>9.4199999999999992E-2</v>
      </c>
      <c r="S605" s="2">
        <f>_xlfn.XLOOKUP($B605,stock_analysis[Stock],stock_analysis[Market_Cap_Cr])</f>
        <v>4459.8378495999996</v>
      </c>
      <c r="T605" s="2">
        <f>_xlfn.XLOOKUP($B605,stock_analysis[Stock],stock_analysis[Total_Debt_Cr])</f>
        <v>1382.2445568000001</v>
      </c>
      <c r="U605" s="3">
        <f>Table2[[#This Row],[Market Value of Equity]]/(Table2[[#This Row],[Market Value of Equity]]+Table2[[#This Row],[Market Value of Debt]])</f>
        <v>0.76339865468420098</v>
      </c>
      <c r="V605" s="3">
        <f>Table2[[#This Row],[Market Value of Debt]]/(Table2[[#This Row],[Market Value of Equity]]+Table2[[#This Row],[Market Value of Debt]])</f>
        <v>0.23660134531579896</v>
      </c>
      <c r="W605" s="32">
        <f>(Table2[[#This Row],[Cost of Equity (Daily Beta)]]*Table2[[#This Row],[Weight of Equity]])+(Table2[[#This Row],[Cost of Debt]]*Table2[[#This Row],[Weight of Debt]])</f>
        <v>0.10764339504322405</v>
      </c>
      <c r="X605" s="33">
        <f>(Table2[[#This Row],[Cost of Equity (Weekly Beta)]]*Table2[[#This Row],[Weight of Equity]])+(Table2[[#This Row],[Cost of Debt]]*Table2[[#This Row],[Weight of Debt]])</f>
        <v>0.12328964966459828</v>
      </c>
      <c r="Y605" s="34">
        <f>(Table2[[#This Row],[Cost of Equity (Monthly Beta)]]*Table2[[#This Row],[Weight of Equity]])+(Table2[[#This Row],[Cost of Debt]]*Table2[[#This Row],[Weight of Debt]])</f>
        <v>0.10108695733916523</v>
      </c>
      <c r="Z605" t="b">
        <f>IF(Table2[[#This Row],[Sector]]="Financial Services",TRUE,FALSE)</f>
        <v>0</v>
      </c>
      <c r="AA605" t="b">
        <f>IF(Table2[[#This Row],[Market Capitalisation In(Cr)]]&gt;25000,TRUE,FALSE)</f>
        <v>0</v>
      </c>
    </row>
    <row r="606" spans="2:27" ht="14" customHeight="1">
      <c r="B606" s="37" t="s">
        <v>1046</v>
      </c>
      <c r="C606" s="38" t="str">
        <f>_xlfn.XLOOKUP(B606,stock_analysis[Stock],stock_analysis[Company_Name])</f>
        <v>EIH Limited</v>
      </c>
      <c r="D606" s="37" t="str">
        <f>_xlfn.XLOOKUP(B606,stock_analysis[Stock],stock_analysis[Sector])</f>
        <v>Consumer Cyclical</v>
      </c>
      <c r="E606" s="37" t="str">
        <f>_xlfn.XLOOKUP($B606,stock_analysis[Stock],stock_analysis[Industry])</f>
        <v>Lodging</v>
      </c>
      <c r="F606" s="2">
        <f>_xlfn.XLOOKUP($B606,stock_analysis[Stock],stock_analysis[Market_Cap_Cr])</f>
        <v>21984.6770688</v>
      </c>
      <c r="G606" s="3">
        <f>Imputs!$C$2</f>
        <v>6.6699999999999995E-2</v>
      </c>
      <c r="H606" s="3">
        <f>Imputs!$C$3</f>
        <v>5.2299999999999999E-2</v>
      </c>
      <c r="I606" s="2">
        <f>_xlfn.XLOOKUP($B606,stock_analysis[Stock],stock_analysis[Beta_Daily])</f>
        <v>0.80990561374921732</v>
      </c>
      <c r="J606" s="2">
        <f>_xlfn.XLOOKUP($B606,stock_analysis[Stock],stock_analysis[Beta_Weekly])</f>
        <v>1.0320203964647148</v>
      </c>
      <c r="K606" s="2">
        <f>_xlfn.XLOOKUP($B606,stock_analysis[Stock],stock_analysis[Beta_Monthly])</f>
        <v>1.0032010440255843</v>
      </c>
      <c r="L606" s="3">
        <f>G606+H606*I606</f>
        <v>0.10905806359908407</v>
      </c>
      <c r="M606" s="3">
        <f>J606*H606+G606</f>
        <v>0.12067466673510457</v>
      </c>
      <c r="N606" s="3">
        <f>K606*H606+G606</f>
        <v>0.11916741460253805</v>
      </c>
      <c r="O606" s="2">
        <f>_xlfn.XLOOKUP($B606,stock_analysis[Stock],stock_analysis[Interest_Coverage_Ratio])</f>
        <v>52.286369986030735</v>
      </c>
      <c r="P606" s="3" cm="1">
        <f t="array" ref="P60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606" s="3" t="str" cm="1">
        <f t="array" ref="Q60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606" s="3">
        <f>Table2[[#This Row],[Default Spread]]+Table2[[#This Row],[Risk Free Rate]]</f>
        <v>7.0699999999999999E-2</v>
      </c>
      <c r="S606" s="2">
        <f>_xlfn.XLOOKUP($B606,stock_analysis[Stock],stock_analysis[Market_Cap_Cr])</f>
        <v>21984.6770688</v>
      </c>
      <c r="T606" s="2">
        <f>_xlfn.XLOOKUP($B606,stock_analysis[Stock],stock_analysis[Total_Debt_Cr])</f>
        <v>250.08</v>
      </c>
      <c r="U606" s="3">
        <f>Table2[[#This Row],[Market Value of Equity]]/(Table2[[#This Row],[Market Value of Equity]]+Table2[[#This Row],[Market Value of Debt]])</f>
        <v>0.98875274421815407</v>
      </c>
      <c r="V606" s="3">
        <f>Table2[[#This Row],[Market Value of Debt]]/(Table2[[#This Row],[Market Value of Equity]]+Table2[[#This Row],[Market Value of Debt]])</f>
        <v>1.1247255781845909E-2</v>
      </c>
      <c r="W606" s="32">
        <f>(Table2[[#This Row],[Cost of Equity (Daily Beta)]]*Table2[[#This Row],[Weight of Equity]])+(Table2[[#This Row],[Cost of Debt]]*Table2[[#This Row],[Weight of Debt]])</f>
        <v>0.10862664064648886</v>
      </c>
      <c r="X606" s="33">
        <f>(Table2[[#This Row],[Cost of Equity (Weekly Beta)]]*Table2[[#This Row],[Weight of Equity]])+(Table2[[#This Row],[Cost of Debt]]*Table2[[#This Row],[Weight of Debt]])</f>
        <v>0.12011258887572235</v>
      </c>
      <c r="Y606" s="34">
        <f>(Table2[[#This Row],[Cost of Equity (Monthly Beta)]]*Table2[[#This Row],[Weight of Equity]])+(Table2[[#This Row],[Cost of Debt]]*Table2[[#This Row],[Weight of Debt]])</f>
        <v>0.11862228919341854</v>
      </c>
      <c r="Z606" t="b">
        <f>IF(Table2[[#This Row],[Sector]]="Financial Services",TRUE,FALSE)</f>
        <v>0</v>
      </c>
      <c r="AA606" t="b">
        <f>IF(Table2[[#This Row],[Market Capitalisation In(Cr)]]&gt;25000,TRUE,FALSE)</f>
        <v>0</v>
      </c>
    </row>
    <row r="607" spans="2:27" ht="14" customHeight="1">
      <c r="B607" s="37" t="s">
        <v>3554</v>
      </c>
      <c r="C607" s="38" t="str">
        <f>_xlfn.XLOOKUP(B607,stock_analysis[Stock],stock_analysis[Company_Name])</f>
        <v>TGB Banquets And Hotels Limited</v>
      </c>
      <c r="D607" s="37" t="str">
        <f>_xlfn.XLOOKUP(B607,stock_analysis[Stock],stock_analysis[Sector])</f>
        <v>Consumer Cyclical</v>
      </c>
      <c r="E607" s="37" t="str">
        <f>_xlfn.XLOOKUP($B607,stock_analysis[Stock],stock_analysis[Industry])</f>
        <v>Lodging</v>
      </c>
      <c r="F607" s="2">
        <f>_xlfn.XLOOKUP($B607,stock_analysis[Stock],stock_analysis[Market_Cap_Cr])</f>
        <v>26.943487999999999</v>
      </c>
      <c r="G607" s="3">
        <f>Imputs!$C$2</f>
        <v>6.6699999999999995E-2</v>
      </c>
      <c r="H607" s="3">
        <f>Imputs!$C$3</f>
        <v>5.2299999999999999E-2</v>
      </c>
      <c r="I607" s="2">
        <f>_xlfn.XLOOKUP($B607,stock_analysis[Stock],stock_analysis[Beta_Daily])</f>
        <v>1.0605546155427092</v>
      </c>
      <c r="J607" s="2">
        <f>_xlfn.XLOOKUP($B607,stock_analysis[Stock],stock_analysis[Beta_Weekly])</f>
        <v>1.0681647222132344</v>
      </c>
      <c r="K607" s="2">
        <f>_xlfn.XLOOKUP($B607,stock_analysis[Stock],stock_analysis[Beta_Monthly])</f>
        <v>1.1769781250308684</v>
      </c>
      <c r="L607" s="3">
        <f>G607+H607*I607</f>
        <v>0.12216700639288369</v>
      </c>
      <c r="M607" s="3">
        <f>J607*H607+G607</f>
        <v>0.12256501497175215</v>
      </c>
      <c r="N607" s="3">
        <f>K607*H607+G607</f>
        <v>0.1282559559391144</v>
      </c>
      <c r="O607" s="2">
        <f>_xlfn.XLOOKUP($B607,stock_analysis[Stock],stock_analysis[Interest_Coverage_Ratio])</f>
        <v>2.3187324618438163</v>
      </c>
      <c r="P607" s="3" cm="1">
        <f t="array" ref="P60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607" s="3" t="str" cm="1">
        <f t="array" ref="Q60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607" s="3">
        <f>Table2[[#This Row],[Default Spread]]+Table2[[#This Row],[Risk Free Rate]]</f>
        <v>9.8799999999999999E-2</v>
      </c>
      <c r="S607" s="2">
        <f>_xlfn.XLOOKUP($B607,stock_analysis[Stock],stock_analysis[Market_Cap_Cr])</f>
        <v>26.943487999999999</v>
      </c>
      <c r="T607" s="2">
        <f>_xlfn.XLOOKUP($B607,stock_analysis[Stock],stock_analysis[Total_Debt_Cr])</f>
        <v>18.5575008</v>
      </c>
      <c r="U607" s="3">
        <f>Table2[[#This Row],[Market Value of Equity]]/(Table2[[#This Row],[Market Value of Equity]]+Table2[[#This Row],[Market Value of Debt]])</f>
        <v>0.59215170286585062</v>
      </c>
      <c r="V607" s="3">
        <f>Table2[[#This Row],[Market Value of Debt]]/(Table2[[#This Row],[Market Value of Equity]]+Table2[[#This Row],[Market Value of Debt]])</f>
        <v>0.40784829713414927</v>
      </c>
      <c r="W607" s="32">
        <f>(Table2[[#This Row],[Cost of Equity (Daily Beta)]]*Table2[[#This Row],[Weight of Equity]])+(Table2[[#This Row],[Cost of Debt]]*Table2[[#This Row],[Weight of Debt]])</f>
        <v>0.11263681262642328</v>
      </c>
      <c r="X607" s="33">
        <f>(Table2[[#This Row],[Cost of Equity (Weekly Beta)]]*Table2[[#This Row],[Weight of Equity]])+(Table2[[#This Row],[Cost of Debt]]*Table2[[#This Row],[Weight of Debt]])</f>
        <v>0.11287249408415545</v>
      </c>
      <c r="Y607" s="34">
        <f>(Table2[[#This Row],[Cost of Equity (Monthly Beta)]]*Table2[[#This Row],[Weight of Equity]])+(Table2[[#This Row],[Cost of Debt]]*Table2[[#This Row],[Weight of Debt]])</f>
        <v>0.11624239446888804</v>
      </c>
      <c r="Z607" t="b">
        <f>IF(Table2[[#This Row],[Sector]]="Financial Services",TRUE,FALSE)</f>
        <v>0</v>
      </c>
      <c r="AA607" t="b">
        <f>IF(Table2[[#This Row],[Market Capitalisation In(Cr)]]&gt;25000,TRUE,FALSE)</f>
        <v>0</v>
      </c>
    </row>
    <row r="608" spans="2:27" ht="14" customHeight="1">
      <c r="B608" s="37" t="s">
        <v>3562</v>
      </c>
      <c r="C608" s="38" t="str">
        <f>_xlfn.XLOOKUP(B608,stock_analysis[Stock],stock_analysis[Company_Name])</f>
        <v>Leela Palaces Hotels &amp; Resorts Limited</v>
      </c>
      <c r="D608" s="37" t="str">
        <f>_xlfn.XLOOKUP(B608,stock_analysis[Stock],stock_analysis[Sector])</f>
        <v>Consumer Cyclical</v>
      </c>
      <c r="E608" s="37" t="str">
        <f>_xlfn.XLOOKUP($B608,stock_analysis[Stock],stock_analysis[Industry])</f>
        <v>Lodging</v>
      </c>
      <c r="F608" s="2">
        <f>_xlfn.XLOOKUP($B608,stock_analysis[Stock],stock_analysis[Market_Cap_Cr])</f>
        <v>14438.6686976</v>
      </c>
      <c r="G608" s="3">
        <f>Imputs!$C$2</f>
        <v>6.6699999999999995E-2</v>
      </c>
      <c r="H608" s="3">
        <f>Imputs!$C$3</f>
        <v>5.2299999999999999E-2</v>
      </c>
      <c r="I608" s="2">
        <f>_xlfn.XLOOKUP($B608,stock_analysis[Stock],stock_analysis[Beta_Daily])</f>
        <v>0.71159871928373319</v>
      </c>
      <c r="J608" s="2">
        <f>_xlfn.XLOOKUP($B608,stock_analysis[Stock],stock_analysis[Beta_Weekly])</f>
        <v>0.69050598179991429</v>
      </c>
      <c r="K608" s="2">
        <f>_xlfn.XLOOKUP($B608,stock_analysis[Stock],stock_analysis[Beta_Monthly])</f>
        <v>0.80859151409312768</v>
      </c>
      <c r="L608" s="3">
        <f>G608+H608*I608</f>
        <v>0.10391661301853924</v>
      </c>
      <c r="M608" s="3">
        <f>J608*H608+G608</f>
        <v>0.10281346284813551</v>
      </c>
      <c r="N608" s="3">
        <f>K608*H608+G608</f>
        <v>0.10898933618707057</v>
      </c>
      <c r="O608" s="2">
        <f>_xlfn.XLOOKUP($B608,stock_analysis[Stock],stock_analysis[Interest_Coverage_Ratio])</f>
        <v>1.2236297550790587</v>
      </c>
      <c r="P608" s="3" cm="1">
        <f t="array" ref="P60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608" s="3" t="str" cm="1">
        <f t="array" ref="Q60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608" s="3">
        <f>Table2[[#This Row],[Default Spread]]+Table2[[#This Row],[Risk Free Rate]]</f>
        <v>0.19279999999999997</v>
      </c>
      <c r="S608" s="2">
        <f>_xlfn.XLOOKUP($B608,stock_analysis[Stock],stock_analysis[Market_Cap_Cr])</f>
        <v>14438.6686976</v>
      </c>
      <c r="T608" s="2">
        <f>_xlfn.XLOOKUP($B608,stock_analysis[Stock],stock_analysis[Total_Debt_Cr])</f>
        <v>1712.6519808</v>
      </c>
      <c r="U608" s="3">
        <f>Table2[[#This Row],[Market Value of Equity]]/(Table2[[#This Row],[Market Value of Equity]]+Table2[[#This Row],[Market Value of Debt]])</f>
        <v>0.89396210904966933</v>
      </c>
      <c r="V608" s="3">
        <f>Table2[[#This Row],[Market Value of Debt]]/(Table2[[#This Row],[Market Value of Equity]]+Table2[[#This Row],[Market Value of Debt]])</f>
        <v>0.10603789095033067</v>
      </c>
      <c r="W608" s="32">
        <f>(Table2[[#This Row],[Cost of Equity (Daily Beta)]]*Table2[[#This Row],[Weight of Equity]])+(Table2[[#This Row],[Cost of Debt]]*Table2[[#This Row],[Weight of Debt]])</f>
        <v>0.11334161991457542</v>
      </c>
      <c r="X608" s="33">
        <f>(Table2[[#This Row],[Cost of Equity (Weekly Beta)]]*Table2[[#This Row],[Weight of Equity]])+(Table2[[#This Row],[Cost of Debt]]*Table2[[#This Row],[Weight of Debt]])</f>
        <v>0.11235544546164281</v>
      </c>
      <c r="Y608" s="34">
        <f>(Table2[[#This Row],[Cost of Equity (Monthly Beta)]]*Table2[[#This Row],[Weight of Equity]])+(Table2[[#This Row],[Cost of Debt]]*Table2[[#This Row],[Weight of Debt]])</f>
        <v>0.1178764422169408</v>
      </c>
      <c r="Z608" t="b">
        <f>IF(Table2[[#This Row],[Sector]]="Financial Services",TRUE,FALSE)</f>
        <v>0</v>
      </c>
      <c r="AA608" t="b">
        <f>IF(Table2[[#This Row],[Market Capitalisation In(Cr)]]&gt;25000,TRUE,FALSE)</f>
        <v>0</v>
      </c>
    </row>
    <row r="609" spans="2:27" ht="14" customHeight="1">
      <c r="B609" s="37" t="s">
        <v>1880</v>
      </c>
      <c r="C609" s="38" t="str">
        <f>_xlfn.XLOOKUP(B609,stock_analysis[Stock],stock_analysis[Company_Name])</f>
        <v>Kamat Hotels (I) Limited</v>
      </c>
      <c r="D609" s="37" t="str">
        <f>_xlfn.XLOOKUP(B609,stock_analysis[Stock],stock_analysis[Sector])</f>
        <v>Consumer Cyclical</v>
      </c>
      <c r="E609" s="37" t="str">
        <f>_xlfn.XLOOKUP($B609,stock_analysis[Stock],stock_analysis[Industry])</f>
        <v>Lodging</v>
      </c>
      <c r="F609" s="2">
        <f>_xlfn.XLOOKUP($B609,stock_analysis[Stock],stock_analysis[Market_Cap_Cr])</f>
        <v>539.48533759999998</v>
      </c>
      <c r="G609" s="3">
        <f>Imputs!$C$2</f>
        <v>6.6699999999999995E-2</v>
      </c>
      <c r="H609" s="3">
        <f>Imputs!$C$3</f>
        <v>5.2299999999999999E-2</v>
      </c>
      <c r="I609" s="2">
        <f>_xlfn.XLOOKUP($B609,stock_analysis[Stock],stock_analysis[Beta_Daily])</f>
        <v>1.1839582895527505</v>
      </c>
      <c r="J609" s="2">
        <f>_xlfn.XLOOKUP($B609,stock_analysis[Stock],stock_analysis[Beta_Weekly])</f>
        <v>0.85614043515516003</v>
      </c>
      <c r="K609" s="2">
        <f>_xlfn.XLOOKUP($B609,stock_analysis[Stock],stock_analysis[Beta_Monthly])</f>
        <v>0.95755390452601685</v>
      </c>
      <c r="L609" s="3">
        <f>G609+H609*I609</f>
        <v>0.12862101854360886</v>
      </c>
      <c r="M609" s="3">
        <f>J609*H609+G609</f>
        <v>0.11147614475861486</v>
      </c>
      <c r="N609" s="3">
        <f>K609*H609+G609</f>
        <v>0.11678006920671068</v>
      </c>
      <c r="O609" s="2">
        <f>_xlfn.XLOOKUP($B609,stock_analysis[Stock],stock_analysis[Interest_Coverage_Ratio])</f>
        <v>3.275292742490973</v>
      </c>
      <c r="P609" s="3" cm="1">
        <f t="array" ref="P60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609" s="3" t="str" cm="1">
        <f t="array" ref="Q60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609" s="3">
        <f>Table2[[#This Row],[Default Spread]]+Table2[[#This Row],[Risk Free Rate]]</f>
        <v>8.5099999999999995E-2</v>
      </c>
      <c r="S609" s="2">
        <f>_xlfn.XLOOKUP($B609,stock_analysis[Stock],stock_analysis[Market_Cap_Cr])</f>
        <v>539.48533759999998</v>
      </c>
      <c r="T609" s="2">
        <f>_xlfn.XLOOKUP($B609,stock_analysis[Stock],stock_analysis[Total_Debt_Cr])</f>
        <v>258.34810879999998</v>
      </c>
      <c r="U609" s="3">
        <f>Table2[[#This Row],[Market Value of Equity]]/(Table2[[#This Row],[Market Value of Equity]]+Table2[[#This Row],[Market Value of Debt]])</f>
        <v>0.67618791871195238</v>
      </c>
      <c r="V609" s="3">
        <f>Table2[[#This Row],[Market Value of Debt]]/(Table2[[#This Row],[Market Value of Equity]]+Table2[[#This Row],[Market Value of Debt]])</f>
        <v>0.32381208128804762</v>
      </c>
      <c r="W609" s="32">
        <f>(Table2[[#This Row],[Cost of Equity (Daily Beta)]]*Table2[[#This Row],[Weight of Equity]])+(Table2[[#This Row],[Cost of Debt]]*Table2[[#This Row],[Weight of Debt]])</f>
        <v>0.11452838694922717</v>
      </c>
      <c r="X609" s="33">
        <f>(Table2[[#This Row],[Cost of Equity (Weekly Beta)]]*Table2[[#This Row],[Weight of Equity]])+(Table2[[#This Row],[Cost of Debt]]*Table2[[#This Row],[Weight of Debt]])</f>
        <v>0.10293523042797297</v>
      </c>
      <c r="Y609" s="34">
        <f>(Table2[[#This Row],[Cost of Equity (Monthly Beta)]]*Table2[[#This Row],[Weight of Equity]])+(Table2[[#This Row],[Cost of Debt]]*Table2[[#This Row],[Weight of Debt]])</f>
        <v>0.10652168006153631</v>
      </c>
      <c r="Z609" t="b">
        <f>IF(Table2[[#This Row],[Sector]]="Financial Services",TRUE,FALSE)</f>
        <v>0</v>
      </c>
      <c r="AA609" t="b">
        <f>IF(Table2[[#This Row],[Market Capitalisation In(Cr)]]&gt;25000,TRUE,FALSE)</f>
        <v>0</v>
      </c>
    </row>
    <row r="610" spans="2:27" ht="14" customHeight="1">
      <c r="B610" s="37" t="s">
        <v>650</v>
      </c>
      <c r="C610" s="38" t="str">
        <f>_xlfn.XLOOKUP(B610,stock_analysis[Stock],stock_analysis[Company_Name])</f>
        <v>Brigade Hotel Ventures Limited</v>
      </c>
      <c r="D610" s="37" t="str">
        <f>_xlfn.XLOOKUP(B610,stock_analysis[Stock],stock_analysis[Sector])</f>
        <v>Consumer Cyclical</v>
      </c>
      <c r="E610" s="37" t="str">
        <f>_xlfn.XLOOKUP($B610,stock_analysis[Stock],stock_analysis[Industry])</f>
        <v>Lodging</v>
      </c>
      <c r="F610" s="2">
        <f>_xlfn.XLOOKUP($B610,stock_analysis[Stock],stock_analysis[Market_Cap_Cr])</f>
        <v>2173.4592511999999</v>
      </c>
      <c r="G610" s="3">
        <f>Imputs!$C$2</f>
        <v>6.6699999999999995E-2</v>
      </c>
      <c r="H610" s="3">
        <f>Imputs!$C$3</f>
        <v>5.2299999999999999E-2</v>
      </c>
      <c r="I610" s="2">
        <f>_xlfn.XLOOKUP($B610,stock_analysis[Stock],stock_analysis[Beta_Daily])</f>
        <v>0.91033949795941738</v>
      </c>
      <c r="J610" s="2">
        <f>_xlfn.XLOOKUP($B610,stock_analysis[Stock],stock_analysis[Beta_Weekly])</f>
        <v>0.7361562996102935</v>
      </c>
      <c r="K610" s="2">
        <f>_xlfn.XLOOKUP($B610,stock_analysis[Stock],stock_analysis[Beta_Monthly])</f>
        <v>1.1062094745716151</v>
      </c>
      <c r="L610" s="3">
        <f>G610+H610*I610</f>
        <v>0.11431075574327752</v>
      </c>
      <c r="M610" s="3">
        <f>J610*H610+G610</f>
        <v>0.10520097446961835</v>
      </c>
      <c r="N610" s="3">
        <f>K610*H610+G610</f>
        <v>0.12455475552009546</v>
      </c>
      <c r="O610" s="2">
        <f>_xlfn.XLOOKUP($B610,stock_analysis[Stock],stock_analysis[Interest_Coverage_Ratio])</f>
        <v>1.6525436153056736</v>
      </c>
      <c r="P610" s="3" cm="1">
        <f t="array" ref="P6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610" s="3" t="str" cm="1">
        <f t="array" ref="Q6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610" s="3">
        <f>Table2[[#This Row],[Default Spread]]+Table2[[#This Row],[Risk Free Rate]]</f>
        <v>0.1176</v>
      </c>
      <c r="S610" s="2">
        <f>_xlfn.XLOOKUP($B610,stock_analysis[Stock],stock_analysis[Market_Cap_Cr])</f>
        <v>2173.4592511999999</v>
      </c>
      <c r="T610" s="2">
        <f>_xlfn.XLOOKUP($B610,stock_analysis[Stock],stock_analysis[Total_Debt_Cr])</f>
        <v>347.15000320000001</v>
      </c>
      <c r="U610" s="3">
        <f>Table2[[#This Row],[Market Value of Equity]]/(Table2[[#This Row],[Market Value of Equity]]+Table2[[#This Row],[Market Value of Debt]])</f>
        <v>0.86227535958062063</v>
      </c>
      <c r="V610" s="3">
        <f>Table2[[#This Row],[Market Value of Debt]]/(Table2[[#This Row],[Market Value of Equity]]+Table2[[#This Row],[Market Value of Debt]])</f>
        <v>0.1377246404193794</v>
      </c>
      <c r="W610" s="32">
        <f>(Table2[[#This Row],[Cost of Equity (Daily Beta)]]*Table2[[#This Row],[Weight of Equity]])+(Table2[[#This Row],[Cost of Debt]]*Table2[[#This Row],[Weight of Debt]])</f>
        <v>0.11476376572578614</v>
      </c>
      <c r="X610" s="33">
        <f>(Table2[[#This Row],[Cost of Equity (Weekly Beta)]]*Table2[[#This Row],[Weight of Equity]])+(Table2[[#This Row],[Cost of Debt]]*Table2[[#This Row],[Weight of Debt]])</f>
        <v>0.10690862580234087</v>
      </c>
      <c r="Y610" s="34">
        <f>(Table2[[#This Row],[Cost of Equity (Monthly Beta)]]*Table2[[#This Row],[Weight of Equity]])+(Table2[[#This Row],[Cost of Debt]]*Table2[[#This Row],[Weight of Debt]])</f>
        <v>0.12359691431688562</v>
      </c>
      <c r="Z610" t="b">
        <f>IF(Table2[[#This Row],[Sector]]="Financial Services",TRUE,FALSE)</f>
        <v>0</v>
      </c>
      <c r="AA610" t="b">
        <f>IF(Table2[[#This Row],[Market Capitalisation In(Cr)]]&gt;25000,TRUE,FALSE)</f>
        <v>0</v>
      </c>
    </row>
    <row r="611" spans="2:27" ht="14" customHeight="1">
      <c r="B611" s="37" t="s">
        <v>2060</v>
      </c>
      <c r="C611" s="38" t="str">
        <f>_xlfn.XLOOKUP(B611,stock_analysis[Stock],stock_analysis[Company_Name])</f>
        <v>Lemon Tree Hotels Limited</v>
      </c>
      <c r="D611" s="37" t="str">
        <f>_xlfn.XLOOKUP(B611,stock_analysis[Stock],stock_analysis[Sector])</f>
        <v>Consumer Cyclical</v>
      </c>
      <c r="E611" s="37" t="str">
        <f>_xlfn.XLOOKUP($B611,stock_analysis[Stock],stock_analysis[Industry])</f>
        <v>Lodging</v>
      </c>
      <c r="F611" s="2">
        <f>_xlfn.XLOOKUP($B611,stock_analysis[Stock],stock_analysis[Market_Cap_Cr])</f>
        <v>8845.7297920000001</v>
      </c>
      <c r="G611" s="3">
        <f>Imputs!$C$2</f>
        <v>6.6699999999999995E-2</v>
      </c>
      <c r="H611" s="3">
        <f>Imputs!$C$3</f>
        <v>5.2299999999999999E-2</v>
      </c>
      <c r="I611" s="2">
        <f>_xlfn.XLOOKUP($B611,stock_analysis[Stock],stock_analysis[Beta_Daily])</f>
        <v>1.0050909358943578</v>
      </c>
      <c r="J611" s="2">
        <f>_xlfn.XLOOKUP($B611,stock_analysis[Stock],stock_analysis[Beta_Weekly])</f>
        <v>1.2404100554445612</v>
      </c>
      <c r="K611" s="2">
        <f>_xlfn.XLOOKUP($B611,stock_analysis[Stock],stock_analysis[Beta_Monthly])</f>
        <v>0.82246325298431133</v>
      </c>
      <c r="L611" s="3">
        <f>G611+H611*I611</f>
        <v>0.11926625594727491</v>
      </c>
      <c r="M611" s="3">
        <f>J611*H611+G611</f>
        <v>0.13157344589975056</v>
      </c>
      <c r="N611" s="3">
        <f>K611*H611+G611</f>
        <v>0.10971482813107948</v>
      </c>
      <c r="O611" s="2">
        <f>_xlfn.XLOOKUP($B611,stock_analysis[Stock],stock_analysis[Interest_Coverage_Ratio])</f>
        <v>2.4516205541344469</v>
      </c>
      <c r="P611" s="3" cm="1">
        <f t="array" ref="P6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611" s="3" t="str" cm="1">
        <f t="array" ref="Q6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611" s="3">
        <f>Table2[[#This Row],[Default Spread]]+Table2[[#This Row],[Risk Free Rate]]</f>
        <v>9.8799999999999999E-2</v>
      </c>
      <c r="S611" s="2">
        <f>_xlfn.XLOOKUP($B611,stock_analysis[Stock],stock_analysis[Market_Cap_Cr])</f>
        <v>8845.7297920000001</v>
      </c>
      <c r="T611" s="2">
        <f>_xlfn.XLOOKUP($B611,stock_analysis[Stock],stock_analysis[Total_Debt_Cr])</f>
        <v>2059.3938432</v>
      </c>
      <c r="U611" s="3">
        <f>Table2[[#This Row],[Market Value of Equity]]/(Table2[[#This Row],[Market Value of Equity]]+Table2[[#This Row],[Market Value of Debt]])</f>
        <v>0.81115355386227761</v>
      </c>
      <c r="V611" s="3">
        <f>Table2[[#This Row],[Market Value of Debt]]/(Table2[[#This Row],[Market Value of Equity]]+Table2[[#This Row],[Market Value of Debt]])</f>
        <v>0.18884644613772239</v>
      </c>
      <c r="W611" s="32">
        <f>(Table2[[#This Row],[Cost of Equity (Daily Beta)]]*Table2[[#This Row],[Weight of Equity]])+(Table2[[#This Row],[Cost of Debt]]*Table2[[#This Row],[Weight of Debt]])</f>
        <v>0.11540127624588703</v>
      </c>
      <c r="X611" s="33">
        <f>(Table2[[#This Row],[Cost of Equity (Weekly Beta)]]*Table2[[#This Row],[Weight of Equity]])+(Table2[[#This Row],[Cost of Debt]]*Table2[[#This Row],[Weight of Debt]])</f>
        <v>0.12538429711389576</v>
      </c>
      <c r="Y611" s="34">
        <f>(Table2[[#This Row],[Cost of Equity (Monthly Beta)]]*Table2[[#This Row],[Weight of Equity]])+(Table2[[#This Row],[Cost of Debt]]*Table2[[#This Row],[Weight of Debt]])</f>
        <v>0.10765360162832108</v>
      </c>
      <c r="Z611" t="b">
        <f>IF(Table2[[#This Row],[Sector]]="Financial Services",TRUE,FALSE)</f>
        <v>0</v>
      </c>
      <c r="AA611" t="b">
        <f>IF(Table2[[#This Row],[Market Capitalisation In(Cr)]]&gt;25000,TRUE,FALSE)</f>
        <v>0</v>
      </c>
    </row>
    <row r="612" spans="2:27" ht="14" customHeight="1">
      <c r="B612" s="37" t="s">
        <v>2586</v>
      </c>
      <c r="C612" s="38" t="str">
        <f>_xlfn.XLOOKUP(B612,stock_analysis[Stock],stock_analysis[Company_Name])</f>
        <v>Oriental Hotels Limited</v>
      </c>
      <c r="D612" s="37" t="str">
        <f>_xlfn.XLOOKUP(B612,stock_analysis[Stock],stock_analysis[Sector])</f>
        <v>Consumer Cyclical</v>
      </c>
      <c r="E612" s="37" t="str">
        <f>_xlfn.XLOOKUP($B612,stock_analysis[Stock],stock_analysis[Industry])</f>
        <v>Lodging</v>
      </c>
      <c r="F612" s="2">
        <f>_xlfn.XLOOKUP($B612,stock_analysis[Stock],stock_analysis[Market_Cap_Cr])</f>
        <v>1647.5774976</v>
      </c>
      <c r="G612" s="3">
        <f>Imputs!$C$2</f>
        <v>6.6699999999999995E-2</v>
      </c>
      <c r="H612" s="3">
        <f>Imputs!$C$3</f>
        <v>5.2299999999999999E-2</v>
      </c>
      <c r="I612" s="2">
        <f>_xlfn.XLOOKUP($B612,stock_analysis[Stock],stock_analysis[Beta_Daily])</f>
        <v>1.0266091368736752</v>
      </c>
      <c r="J612" s="2">
        <f>_xlfn.XLOOKUP($B612,stock_analysis[Stock],stock_analysis[Beta_Weekly])</f>
        <v>1.7656754955662679</v>
      </c>
      <c r="K612" s="2">
        <f>_xlfn.XLOOKUP($B612,stock_analysis[Stock],stock_analysis[Beta_Monthly])</f>
        <v>1.451250416310689</v>
      </c>
      <c r="L612" s="3">
        <f>G612+H612*I612</f>
        <v>0.12039165785849321</v>
      </c>
      <c r="M612" s="3">
        <f>J612*H612+G612</f>
        <v>0.15904482841811579</v>
      </c>
      <c r="N612" s="3">
        <f>K612*H612+G612</f>
        <v>0.14260039677304903</v>
      </c>
      <c r="O612" s="2">
        <f>_xlfn.XLOOKUP($B612,stock_analysis[Stock],stock_analysis[Interest_Coverage_Ratio])</f>
        <v>4.7122100882812772</v>
      </c>
      <c r="P612" s="3" cm="1">
        <f t="array" ref="P6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612" s="3" t="str" cm="1">
        <f t="array" ref="Q6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612" s="3">
        <f>Table2[[#This Row],[Default Spread]]+Table2[[#This Row],[Risk Free Rate]]</f>
        <v>7.5600000000000001E-2</v>
      </c>
      <c r="S612" s="2">
        <f>_xlfn.XLOOKUP($B612,stock_analysis[Stock],stock_analysis[Market_Cap_Cr])</f>
        <v>1647.5774976</v>
      </c>
      <c r="T612" s="2">
        <f>_xlfn.XLOOKUP($B612,stock_analysis[Stock],stock_analysis[Total_Debt_Cr])</f>
        <v>187.64</v>
      </c>
      <c r="U612" s="3">
        <f>Table2[[#This Row],[Market Value of Equity]]/(Table2[[#This Row],[Market Value of Equity]]+Table2[[#This Row],[Market Value of Debt]])</f>
        <v>0.89775598791675337</v>
      </c>
      <c r="V612" s="3">
        <f>Table2[[#This Row],[Market Value of Debt]]/(Table2[[#This Row],[Market Value of Equity]]+Table2[[#This Row],[Market Value of Debt]])</f>
        <v>0.1022440120832466</v>
      </c>
      <c r="W612" s="32">
        <f>(Table2[[#This Row],[Cost of Equity (Daily Beta)]]*Table2[[#This Row],[Weight of Equity]])+(Table2[[#This Row],[Cost of Debt]]*Table2[[#This Row],[Weight of Debt]])</f>
        <v>0.11581197905118078</v>
      </c>
      <c r="X612" s="33">
        <f>(Table2[[#This Row],[Cost of Equity (Weekly Beta)]]*Table2[[#This Row],[Weight of Equity]])+(Table2[[#This Row],[Cost of Debt]]*Table2[[#This Row],[Weight of Debt]])</f>
        <v>0.15051309437304949</v>
      </c>
      <c r="Y612" s="34">
        <f>(Table2[[#This Row],[Cost of Equity (Monthly Beta)]]*Table2[[#This Row],[Weight of Equity]])+(Table2[[#This Row],[Cost of Debt]]*Table2[[#This Row],[Weight of Debt]])</f>
        <v>0.13575000739580306</v>
      </c>
      <c r="Z612" t="b">
        <f>IF(Table2[[#This Row],[Sector]]="Financial Services",TRUE,FALSE)</f>
        <v>0</v>
      </c>
      <c r="AA612" t="b">
        <f>IF(Table2[[#This Row],[Market Capitalisation In(Cr)]]&gt;25000,TRUE,FALSE)</f>
        <v>0</v>
      </c>
    </row>
    <row r="613" spans="2:27" ht="14" customHeight="1">
      <c r="B613" s="37" t="s">
        <v>1044</v>
      </c>
      <c r="C613" s="38" t="str">
        <f>_xlfn.XLOOKUP(B613,stock_analysis[Stock],stock_analysis[Company_Name])</f>
        <v>EIH Associated Hotels Limited</v>
      </c>
      <c r="D613" s="37" t="str">
        <f>_xlfn.XLOOKUP(B613,stock_analysis[Stock],stock_analysis[Sector])</f>
        <v>Consumer Cyclical</v>
      </c>
      <c r="E613" s="37" t="str">
        <f>_xlfn.XLOOKUP($B613,stock_analysis[Stock],stock_analysis[Industry])</f>
        <v>Lodging</v>
      </c>
      <c r="F613" s="2">
        <f>_xlfn.XLOOKUP($B613,stock_analysis[Stock],stock_analysis[Market_Cap_Cr])</f>
        <v>2045.9362304000001</v>
      </c>
      <c r="G613" s="3">
        <f>Imputs!$C$2</f>
        <v>6.6699999999999995E-2</v>
      </c>
      <c r="H613" s="3">
        <f>Imputs!$C$3</f>
        <v>5.2299999999999999E-2</v>
      </c>
      <c r="I613" s="2">
        <f>_xlfn.XLOOKUP($B613,stock_analysis[Stock],stock_analysis[Beta_Daily])</f>
        <v>0.9433156615876972</v>
      </c>
      <c r="J613" s="2">
        <f>_xlfn.XLOOKUP($B613,stock_analysis[Stock],stock_analysis[Beta_Weekly])</f>
        <v>1.1688778806162301</v>
      </c>
      <c r="K613" s="2">
        <f>_xlfn.XLOOKUP($B613,stock_analysis[Stock],stock_analysis[Beta_Monthly])</f>
        <v>1.332876163624217</v>
      </c>
      <c r="L613" s="3">
        <f>G613+H613*I613</f>
        <v>0.11603540910103656</v>
      </c>
      <c r="M613" s="3">
        <f>J613*H613+G613</f>
        <v>0.12783231315622884</v>
      </c>
      <c r="N613" s="3">
        <f>K613*H613+G613</f>
        <v>0.13640942335754655</v>
      </c>
      <c r="O613" s="2">
        <f>_xlfn.XLOOKUP($B613,stock_analysis[Stock],stock_analysis[Interest_Coverage_Ratio])</f>
        <v>326.29023746701847</v>
      </c>
      <c r="P613" s="3" cm="1">
        <f t="array" ref="P6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613" s="3" t="str" cm="1">
        <f t="array" ref="Q6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613" s="3">
        <f>Table2[[#This Row],[Default Spread]]+Table2[[#This Row],[Risk Free Rate]]</f>
        <v>7.0699999999999999E-2</v>
      </c>
      <c r="S613" s="2">
        <f>_xlfn.XLOOKUP($B613,stock_analysis[Stock],stock_analysis[Market_Cap_Cr])</f>
        <v>2045.9362304000001</v>
      </c>
      <c r="T613" s="2">
        <f>_xlfn.XLOOKUP($B613,stock_analysis[Stock],stock_analysis[Total_Debt_Cr])</f>
        <v>4.1192000000000002</v>
      </c>
      <c r="U613" s="3">
        <f>Table2[[#This Row],[Market Value of Equity]]/(Table2[[#This Row],[Market Value of Equity]]+Table2[[#This Row],[Market Value of Debt]])</f>
        <v>0.99799068847655681</v>
      </c>
      <c r="V613" s="3">
        <f>Table2[[#This Row],[Market Value of Debt]]/(Table2[[#This Row],[Market Value of Equity]]+Table2[[#This Row],[Market Value of Debt]])</f>
        <v>2.0093115234431857E-3</v>
      </c>
      <c r="W613" s="32">
        <f>(Table2[[#This Row],[Cost of Equity (Daily Beta)]]*Table2[[#This Row],[Weight of Equity]])+(Table2[[#This Row],[Cost of Debt]]*Table2[[#This Row],[Weight of Debt]])</f>
        <v>0.11594431614110982</v>
      </c>
      <c r="X613" s="33">
        <f>(Table2[[#This Row],[Cost of Equity (Weekly Beta)]]*Table2[[#This Row],[Weight of Equity]])+(Table2[[#This Row],[Cost of Debt]]*Table2[[#This Row],[Weight of Debt]])</f>
        <v>0.12771751654104305</v>
      </c>
      <c r="Y613" s="34">
        <f>(Table2[[#This Row],[Cost of Equity (Monthly Beta)]]*Table2[[#This Row],[Weight of Equity]])+(Table2[[#This Row],[Cost of Debt]]*Table2[[#This Row],[Weight of Debt]])</f>
        <v>0.13627739265599542</v>
      </c>
      <c r="Z613" t="b">
        <f>IF(Table2[[#This Row],[Sector]]="Financial Services",TRUE,FALSE)</f>
        <v>0</v>
      </c>
      <c r="AA613" t="b">
        <f>IF(Table2[[#This Row],[Market Capitalisation In(Cr)]]&gt;25000,TRUE,FALSE)</f>
        <v>0</v>
      </c>
    </row>
    <row r="614" spans="2:27" ht="14" customHeight="1">
      <c r="B614" s="37" t="s">
        <v>672</v>
      </c>
      <c r="C614" s="38" t="str">
        <f>_xlfn.XLOOKUP(B614,stock_analysis[Stock],stock_analysis[Company_Name])</f>
        <v>The Byke Hospitality Ltd</v>
      </c>
      <c r="D614" s="37" t="str">
        <f>_xlfn.XLOOKUP(B614,stock_analysis[Stock],stock_analysis[Sector])</f>
        <v>Consumer Cyclical</v>
      </c>
      <c r="E614" s="37" t="str">
        <f>_xlfn.XLOOKUP($B614,stock_analysis[Stock],stock_analysis[Industry])</f>
        <v>Lodging</v>
      </c>
      <c r="F614" s="2">
        <f>_xlfn.XLOOKUP($B614,stock_analysis[Stock],stock_analysis[Market_Cap_Cr])</f>
        <v>214.29286400000001</v>
      </c>
      <c r="G614" s="3">
        <f>Imputs!$C$2</f>
        <v>6.6699999999999995E-2</v>
      </c>
      <c r="H614" s="3">
        <f>Imputs!$C$3</f>
        <v>5.2299999999999999E-2</v>
      </c>
      <c r="I614" s="2">
        <f>_xlfn.XLOOKUP($B614,stock_analysis[Stock],stock_analysis[Beta_Daily])</f>
        <v>0.70156710660373989</v>
      </c>
      <c r="J614" s="2">
        <f>_xlfn.XLOOKUP($B614,stock_analysis[Stock],stock_analysis[Beta_Weekly])</f>
        <v>1.467654497705547</v>
      </c>
      <c r="K614" s="2">
        <f>_xlfn.XLOOKUP($B614,stock_analysis[Stock],stock_analysis[Beta_Monthly])</f>
        <v>1.6330573747777739</v>
      </c>
      <c r="L614" s="3">
        <f>G614+H614*I614</f>
        <v>0.10339195967537559</v>
      </c>
      <c r="M614" s="3">
        <f>J614*H614+G614</f>
        <v>0.1434583302300001</v>
      </c>
      <c r="N614" s="3">
        <f>K614*H614+G614</f>
        <v>0.15210890070087757</v>
      </c>
      <c r="O614" s="2">
        <f>_xlfn.XLOOKUP($B614,stock_analysis[Stock],stock_analysis[Interest_Coverage_Ratio])</f>
        <v>1.4957421130398494</v>
      </c>
      <c r="P614" s="3" cm="1">
        <f t="array" ref="P6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614" s="3" t="str" cm="1">
        <f t="array" ref="Q6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614" s="3">
        <f>Table2[[#This Row],[Default Spread]]+Table2[[#This Row],[Risk Free Rate]]</f>
        <v>0.1552</v>
      </c>
      <c r="S614" s="2">
        <f>_xlfn.XLOOKUP($B614,stock_analysis[Stock],stock_analysis[Market_Cap_Cr])</f>
        <v>214.29286400000001</v>
      </c>
      <c r="T614" s="2">
        <f>_xlfn.XLOOKUP($B614,stock_analysis[Stock],stock_analysis[Total_Debt_Cr])</f>
        <v>104.7246976</v>
      </c>
      <c r="U614" s="3">
        <f>Table2[[#This Row],[Market Value of Equity]]/(Table2[[#This Row],[Market Value of Equity]]+Table2[[#This Row],[Market Value of Debt]])</f>
        <v>0.67172748398312621</v>
      </c>
      <c r="V614" s="3">
        <f>Table2[[#This Row],[Market Value of Debt]]/(Table2[[#This Row],[Market Value of Equity]]+Table2[[#This Row],[Market Value of Debt]])</f>
        <v>0.32827251601687368</v>
      </c>
      <c r="W614" s="32">
        <f>(Table2[[#This Row],[Cost of Equity (Daily Beta)]]*Table2[[#This Row],[Weight of Equity]])+(Table2[[#This Row],[Cost of Debt]]*Table2[[#This Row],[Weight of Debt]])</f>
        <v>0.12039911542264368</v>
      </c>
      <c r="X614" s="33">
        <f>(Table2[[#This Row],[Cost of Equity (Weekly Beta)]]*Table2[[#This Row],[Weight of Equity]])+(Table2[[#This Row],[Cost of Debt]]*Table2[[#This Row],[Weight of Debt]])</f>
        <v>0.14731279770763722</v>
      </c>
      <c r="Y614" s="34">
        <f>(Table2[[#This Row],[Cost of Equity (Monthly Beta)]]*Table2[[#This Row],[Weight of Equity]])+(Table2[[#This Row],[Cost of Debt]]*Table2[[#This Row],[Weight of Debt]])</f>
        <v>0.15312362364505847</v>
      </c>
      <c r="Z614" t="b">
        <f>IF(Table2[[#This Row],[Sector]]="Financial Services",TRUE,FALSE)</f>
        <v>0</v>
      </c>
      <c r="AA614" t="b">
        <f>IF(Table2[[#This Row],[Market Capitalisation In(Cr)]]&gt;25000,TRUE,FALSE)</f>
        <v>0</v>
      </c>
    </row>
    <row r="615" spans="2:27" ht="14" customHeight="1">
      <c r="B615" s="37" t="s">
        <v>3770</v>
      </c>
      <c r="C615" s="38" t="str">
        <f>_xlfn.XLOOKUP(B615,stock_analysis[Stock],stock_analysis[Company_Name])</f>
        <v>Ventive Hospitality Limited</v>
      </c>
      <c r="D615" s="37" t="str">
        <f>_xlfn.XLOOKUP(B615,stock_analysis[Stock],stock_analysis[Sector])</f>
        <v>Consumer Cyclical</v>
      </c>
      <c r="E615" s="37" t="str">
        <f>_xlfn.XLOOKUP($B615,stock_analysis[Stock],stock_analysis[Industry])</f>
        <v>Lodging</v>
      </c>
      <c r="F615" s="2">
        <f>_xlfn.XLOOKUP($B615,stock_analysis[Stock],stock_analysis[Market_Cap_Cr])</f>
        <v>16347.912601599999</v>
      </c>
      <c r="G615" s="3">
        <f>Imputs!$C$2</f>
        <v>6.6699999999999995E-2</v>
      </c>
      <c r="H615" s="3">
        <f>Imputs!$C$3</f>
        <v>5.2299999999999999E-2</v>
      </c>
      <c r="I615" s="2">
        <f>_xlfn.XLOOKUP($B615,stock_analysis[Stock],stock_analysis[Beta_Daily])</f>
        <v>1.0967417720840065</v>
      </c>
      <c r="J615" s="2">
        <f>_xlfn.XLOOKUP($B615,stock_analysis[Stock],stock_analysis[Beta_Weekly])</f>
        <v>1.6733501310720906</v>
      </c>
      <c r="K615" s="2">
        <f>_xlfn.XLOOKUP($B615,stock_analysis[Stock],stock_analysis[Beta_Monthly])</f>
        <v>1.9835933770484384</v>
      </c>
      <c r="L615" s="3">
        <f>G615+H615*I615</f>
        <v>0.12405959467999353</v>
      </c>
      <c r="M615" s="3">
        <f>J615*H615+G615</f>
        <v>0.15421621185507034</v>
      </c>
      <c r="N615" s="3">
        <f>K615*H615+G615</f>
        <v>0.17044193361963333</v>
      </c>
      <c r="O615" s="2">
        <f>_xlfn.XLOOKUP($B615,stock_analysis[Stock],stock_analysis[Interest_Coverage_Ratio])</f>
        <v>2.1277469942900149</v>
      </c>
      <c r="P615" s="3" cm="1">
        <f t="array" ref="P6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615" s="3" t="str" cm="1">
        <f t="array" ref="Q6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615" s="3">
        <f>Table2[[#This Row],[Default Spread]]+Table2[[#This Row],[Risk Free Rate]]</f>
        <v>9.8799999999999999E-2</v>
      </c>
      <c r="S615" s="2">
        <f>_xlfn.XLOOKUP($B615,stock_analysis[Stock],stock_analysis[Market_Cap_Cr])</f>
        <v>16347.912601599999</v>
      </c>
      <c r="T615" s="2">
        <f>_xlfn.XLOOKUP($B615,stock_analysis[Stock],stock_analysis[Total_Debt_Cr])</f>
        <v>2577.9079167999998</v>
      </c>
      <c r="U615" s="3">
        <f>Table2[[#This Row],[Market Value of Equity]]/(Table2[[#This Row],[Market Value of Equity]]+Table2[[#This Row],[Market Value of Debt]])</f>
        <v>0.86378884263994182</v>
      </c>
      <c r="V615" s="3">
        <f>Table2[[#This Row],[Market Value of Debt]]/(Table2[[#This Row],[Market Value of Equity]]+Table2[[#This Row],[Market Value of Debt]])</f>
        <v>0.13621115736005815</v>
      </c>
      <c r="W615" s="32">
        <f>(Table2[[#This Row],[Cost of Equity (Daily Beta)]]*Table2[[#This Row],[Weight of Equity]])+(Table2[[#This Row],[Cost of Debt]]*Table2[[#This Row],[Weight of Debt]])</f>
        <v>0.12061895605418564</v>
      </c>
      <c r="X615" s="33">
        <f>(Table2[[#This Row],[Cost of Equity (Weekly Beta)]]*Table2[[#This Row],[Weight of Equity]])+(Table2[[#This Row],[Cost of Debt]]*Table2[[#This Row],[Weight of Debt]])</f>
        <v>0.14666790550178102</v>
      </c>
      <c r="Y615" s="34">
        <f>(Table2[[#This Row],[Cost of Equity (Monthly Beta)]]*Table2[[#This Row],[Weight of Equity]])+(Table2[[#This Row],[Cost of Debt]]*Table2[[#This Row],[Weight of Debt]])</f>
        <v>0.16068350292579062</v>
      </c>
      <c r="Z615" t="b">
        <f>IF(Table2[[#This Row],[Sector]]="Financial Services",TRUE,FALSE)</f>
        <v>0</v>
      </c>
      <c r="AA615" t="b">
        <f>IF(Table2[[#This Row],[Market Capitalisation In(Cr)]]&gt;25000,TRUE,FALSE)</f>
        <v>0</v>
      </c>
    </row>
    <row r="616" spans="2:27" ht="14" customHeight="1">
      <c r="B616" s="37" t="s">
        <v>1531</v>
      </c>
      <c r="C616" s="38" t="str">
        <f>_xlfn.XLOOKUP(B616,stock_analysis[Stock],stock_analysis[Company_Name])</f>
        <v>HLV LIMITED</v>
      </c>
      <c r="D616" s="37" t="str">
        <f>_xlfn.XLOOKUP(B616,stock_analysis[Stock],stock_analysis[Sector])</f>
        <v>Consumer Cyclical</v>
      </c>
      <c r="E616" s="37" t="str">
        <f>_xlfn.XLOOKUP($B616,stock_analysis[Stock],stock_analysis[Industry])</f>
        <v>Lodging</v>
      </c>
      <c r="F616" s="2">
        <f>_xlfn.XLOOKUP($B616,stock_analysis[Stock],stock_analysis[Market_Cap_Cr])</f>
        <v>512.9042432</v>
      </c>
      <c r="G616" s="3">
        <f>Imputs!$C$2</f>
        <v>6.6699999999999995E-2</v>
      </c>
      <c r="H616" s="3">
        <f>Imputs!$C$3</f>
        <v>5.2299999999999999E-2</v>
      </c>
      <c r="I616" s="2">
        <f>_xlfn.XLOOKUP($B616,stock_analysis[Stock],stock_analysis[Beta_Daily])</f>
        <v>1.1032837776224758</v>
      </c>
      <c r="J616" s="2">
        <f>_xlfn.XLOOKUP($B616,stock_analysis[Stock],stock_analysis[Beta_Weekly])</f>
        <v>1.3513579003039009</v>
      </c>
      <c r="K616" s="2">
        <f>_xlfn.XLOOKUP($B616,stock_analysis[Stock],stock_analysis[Beta_Monthly])</f>
        <v>0.93816527477268641</v>
      </c>
      <c r="L616" s="3">
        <f>G616+H616*I616</f>
        <v>0.12440174156965547</v>
      </c>
      <c r="M616" s="3">
        <f>J616*H616+G616</f>
        <v>0.13737601818589401</v>
      </c>
      <c r="N616" s="3">
        <f>K616*H616+G616</f>
        <v>0.11576604387061148</v>
      </c>
      <c r="O616" s="2">
        <f>_xlfn.XLOOKUP($B616,stock_analysis[Stock],stock_analysis[Interest_Coverage_Ratio])</f>
        <v>12.901462347956812</v>
      </c>
      <c r="P616" s="3" cm="1">
        <f t="array" ref="P61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616" s="3" t="str" cm="1">
        <f t="array" ref="Q61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616" s="3">
        <f>Table2[[#This Row],[Default Spread]]+Table2[[#This Row],[Risk Free Rate]]</f>
        <v>7.0699999999999999E-2</v>
      </c>
      <c r="S616" s="2">
        <f>_xlfn.XLOOKUP($B616,stock_analysis[Stock],stock_analysis[Market_Cap_Cr])</f>
        <v>512.9042432</v>
      </c>
      <c r="T616" s="2">
        <f>_xlfn.XLOOKUP($B616,stock_analysis[Stock],stock_analysis[Total_Debt_Cr])</f>
        <v>38.020000000000003</v>
      </c>
      <c r="U616" s="3">
        <f>Table2[[#This Row],[Market Value of Equity]]/(Table2[[#This Row],[Market Value of Equity]]+Table2[[#This Row],[Market Value of Debt]])</f>
        <v>0.93098869677768437</v>
      </c>
      <c r="V616" s="3">
        <f>Table2[[#This Row],[Market Value of Debt]]/(Table2[[#This Row],[Market Value of Equity]]+Table2[[#This Row],[Market Value of Debt]])</f>
        <v>6.9011303222315717E-2</v>
      </c>
      <c r="W616" s="32">
        <f>(Table2[[#This Row],[Cost of Equity (Daily Beta)]]*Table2[[#This Row],[Weight of Equity]])+(Table2[[#This Row],[Cost of Debt]]*Table2[[#This Row],[Weight of Debt]])</f>
        <v>0.12069571439862556</v>
      </c>
      <c r="X616" s="33">
        <f>(Table2[[#This Row],[Cost of Equity (Weekly Beta)]]*Table2[[#This Row],[Weight of Equity]])+(Table2[[#This Row],[Cost of Debt]]*Table2[[#This Row],[Weight of Debt]])</f>
        <v>0.13277461927721065</v>
      </c>
      <c r="Y616" s="34">
        <f>(Table2[[#This Row],[Cost of Equity (Monthly Beta)]]*Table2[[#This Row],[Weight of Equity]])+(Table2[[#This Row],[Cost of Debt]]*Table2[[#This Row],[Weight of Debt]])</f>
        <v>0.11265597745202655</v>
      </c>
      <c r="Z616" t="b">
        <f>IF(Table2[[#This Row],[Sector]]="Financial Services",TRUE,FALSE)</f>
        <v>0</v>
      </c>
      <c r="AA616" t="b">
        <f>IF(Table2[[#This Row],[Market Capitalisation In(Cr)]]&gt;25000,TRUE,FALSE)</f>
        <v>0</v>
      </c>
    </row>
    <row r="617" spans="2:27" ht="14" customHeight="1">
      <c r="B617" s="37" t="s">
        <v>3062</v>
      </c>
      <c r="C617" s="38" t="str">
        <f>_xlfn.XLOOKUP(B617,stock_analysis[Stock],stock_analysis[Company_Name])</f>
        <v>Samhi Hotels Limited</v>
      </c>
      <c r="D617" s="37" t="str">
        <f>_xlfn.XLOOKUP(B617,stock_analysis[Stock],stock_analysis[Sector])</f>
        <v>Consumer Cyclical</v>
      </c>
      <c r="E617" s="37" t="str">
        <f>_xlfn.XLOOKUP($B617,stock_analysis[Stock],stock_analysis[Industry])</f>
        <v>Lodging</v>
      </c>
      <c r="F617" s="2">
        <f>_xlfn.XLOOKUP($B617,stock_analysis[Stock],stock_analysis[Market_Cap_Cr])</f>
        <v>3330.2587392</v>
      </c>
      <c r="G617" s="3">
        <f>Imputs!$C$2</f>
        <v>6.6699999999999995E-2</v>
      </c>
      <c r="H617" s="3">
        <f>Imputs!$C$3</f>
        <v>5.2299999999999999E-2</v>
      </c>
      <c r="I617" s="2">
        <f>_xlfn.XLOOKUP($B617,stock_analysis[Stock],stock_analysis[Beta_Daily])</f>
        <v>0.79106574931434459</v>
      </c>
      <c r="J617" s="2">
        <f>_xlfn.XLOOKUP($B617,stock_analysis[Stock],stock_analysis[Beta_Weekly])</f>
        <v>1.0147263199419272</v>
      </c>
      <c r="K617" s="2">
        <f>_xlfn.XLOOKUP($B617,stock_analysis[Stock],stock_analysis[Beta_Monthly])</f>
        <v>1.2138842893697408</v>
      </c>
      <c r="L617" s="3">
        <f>G617+H617*I617</f>
        <v>0.10807273868914022</v>
      </c>
      <c r="M617" s="3">
        <f>J617*H617+G617</f>
        <v>0.11977018653296279</v>
      </c>
      <c r="N617" s="3">
        <f>K617*H617+G617</f>
        <v>0.13018614833403744</v>
      </c>
      <c r="O617" s="2">
        <f>_xlfn.XLOOKUP($B617,stock_analysis[Stock],stock_analysis[Interest_Coverage_Ratio])</f>
        <v>1.2802563071990538</v>
      </c>
      <c r="P617" s="3" cm="1">
        <f t="array" ref="P61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617" s="3" t="str" cm="1">
        <f t="array" ref="Q61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617" s="3">
        <f>Table2[[#This Row],[Default Spread]]+Table2[[#This Row],[Risk Free Rate]]</f>
        <v>0.1552</v>
      </c>
      <c r="S617" s="2">
        <f>_xlfn.XLOOKUP($B617,stock_analysis[Stock],stock_analysis[Market_Cap_Cr])</f>
        <v>3330.2587392</v>
      </c>
      <c r="T617" s="2">
        <f>_xlfn.XLOOKUP($B617,stock_analysis[Stock],stock_analysis[Total_Debt_Cr])</f>
        <v>1726.0859392</v>
      </c>
      <c r="U617" s="3">
        <f>Table2[[#This Row],[Market Value of Equity]]/(Table2[[#This Row],[Market Value of Equity]]+Table2[[#This Row],[Market Value of Debt]])</f>
        <v>0.65862969220164158</v>
      </c>
      <c r="V617" s="3">
        <f>Table2[[#This Row],[Market Value of Debt]]/(Table2[[#This Row],[Market Value of Equity]]+Table2[[#This Row],[Market Value of Debt]])</f>
        <v>0.34137030779835853</v>
      </c>
      <c r="W617" s="32">
        <f>(Table2[[#This Row],[Cost of Equity (Daily Beta)]]*Table2[[#This Row],[Weight of Equity]])+(Table2[[#This Row],[Cost of Debt]]*Table2[[#This Row],[Weight of Debt]])</f>
        <v>0.12416058638852211</v>
      </c>
      <c r="X617" s="33">
        <f>(Table2[[#This Row],[Cost of Equity (Weekly Beta)]]*Table2[[#This Row],[Weight of Equity]])+(Table2[[#This Row],[Cost of Debt]]*Table2[[#This Row],[Weight of Debt]])</f>
        <v>0.13186487286144372</v>
      </c>
      <c r="Y617" s="34">
        <f>(Table2[[#This Row],[Cost of Equity (Monthly Beta)]]*Table2[[#This Row],[Weight of Equity]])+(Table2[[#This Row],[Cost of Debt]]*Table2[[#This Row],[Weight of Debt]])</f>
        <v>0.13872513457646957</v>
      </c>
      <c r="Z617" t="b">
        <f>IF(Table2[[#This Row],[Sector]]="Financial Services",TRUE,FALSE)</f>
        <v>0</v>
      </c>
      <c r="AA617" t="b">
        <f>IF(Table2[[#This Row],[Market Capitalisation In(Cr)]]&gt;25000,TRUE,FALSE)</f>
        <v>0</v>
      </c>
    </row>
    <row r="618" spans="2:27" ht="14" customHeight="1">
      <c r="B618" s="37" t="s">
        <v>742</v>
      </c>
      <c r="C618" s="38" t="str">
        <f>_xlfn.XLOOKUP(B618,stock_analysis[Stock],stock_analysis[Company_Name])</f>
        <v>Chalet Hotels Limited</v>
      </c>
      <c r="D618" s="37" t="str">
        <f>_xlfn.XLOOKUP(B618,stock_analysis[Stock],stock_analysis[Sector])</f>
        <v>Consumer Cyclical</v>
      </c>
      <c r="E618" s="37" t="str">
        <f>_xlfn.XLOOKUP($B618,stock_analysis[Stock],stock_analysis[Industry])</f>
        <v>Lodging</v>
      </c>
      <c r="F618" s="2">
        <f>_xlfn.XLOOKUP($B618,stock_analysis[Stock],stock_analysis[Market_Cap_Cr])</f>
        <v>16781.4709248</v>
      </c>
      <c r="G618" s="3">
        <f>Imputs!$C$2</f>
        <v>6.6699999999999995E-2</v>
      </c>
      <c r="H618" s="3">
        <f>Imputs!$C$3</f>
        <v>5.2299999999999999E-2</v>
      </c>
      <c r="I618" s="2">
        <f>_xlfn.XLOOKUP($B618,stock_analysis[Stock],stock_analysis[Beta_Daily])</f>
        <v>1.239295943955061</v>
      </c>
      <c r="J618" s="2">
        <f>_xlfn.XLOOKUP($B618,stock_analysis[Stock],stock_analysis[Beta_Weekly])</f>
        <v>1.1037648123197985</v>
      </c>
      <c r="K618" s="2">
        <f>_xlfn.XLOOKUP($B618,stock_analysis[Stock],stock_analysis[Beta_Monthly])</f>
        <v>0.66142949059935641</v>
      </c>
      <c r="L618" s="3">
        <f>G618+H618*I618</f>
        <v>0.1315151778688497</v>
      </c>
      <c r="M618" s="3">
        <f>J618*H618+G618</f>
        <v>0.12442689968432546</v>
      </c>
      <c r="N618" s="3">
        <f>K618*H618+G618</f>
        <v>0.10129276235834633</v>
      </c>
      <c r="O618" s="2">
        <f>_xlfn.XLOOKUP($B618,stock_analysis[Stock],stock_analysis[Interest_Coverage_Ratio])</f>
        <v>3.7308458931457062</v>
      </c>
      <c r="P618" s="3" cm="1">
        <f t="array" ref="P61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618" s="3" t="str" cm="1">
        <f t="array" ref="Q61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618" s="3">
        <f>Table2[[#This Row],[Default Spread]]+Table2[[#This Row],[Risk Free Rate]]</f>
        <v>8.0499999999999988E-2</v>
      </c>
      <c r="S618" s="2">
        <f>_xlfn.XLOOKUP($B618,stock_analysis[Stock],stock_analysis[Market_Cap_Cr])</f>
        <v>16781.4709248</v>
      </c>
      <c r="T618" s="2">
        <f>_xlfn.XLOOKUP($B618,stock_analysis[Stock],stock_analysis[Total_Debt_Cr])</f>
        <v>2488.5129216</v>
      </c>
      <c r="U618" s="3">
        <f>Table2[[#This Row],[Market Value of Equity]]/(Table2[[#This Row],[Market Value of Equity]]+Table2[[#This Row],[Market Value of Debt]])</f>
        <v>0.87086066384716243</v>
      </c>
      <c r="V618" s="3">
        <f>Table2[[#This Row],[Market Value of Debt]]/(Table2[[#This Row],[Market Value of Equity]]+Table2[[#This Row],[Market Value of Debt]])</f>
        <v>0.1291393361528376</v>
      </c>
      <c r="W618" s="32">
        <f>(Table2[[#This Row],[Cost of Equity (Daily Beta)]]*Table2[[#This Row],[Weight of Equity]])+(Table2[[#This Row],[Cost of Debt]]*Table2[[#This Row],[Weight of Debt]])</f>
        <v>0.12492711166514751</v>
      </c>
      <c r="X618" s="33">
        <f>(Table2[[#This Row],[Cost of Equity (Weekly Beta)]]*Table2[[#This Row],[Weight of Equity]])+(Table2[[#This Row],[Cost of Debt]]*Table2[[#This Row],[Weight of Debt]])</f>
        <v>0.11875420901983939</v>
      </c>
      <c r="Y618" s="34">
        <f>(Table2[[#This Row],[Cost of Equity (Monthly Beta)]]*Table2[[#This Row],[Weight of Equity]])+(Table2[[#This Row],[Cost of Debt]]*Table2[[#This Row],[Weight of Debt]])</f>
        <v>9.8607598830605783E-2</v>
      </c>
      <c r="Z618" t="b">
        <f>IF(Table2[[#This Row],[Sector]]="Financial Services",TRUE,FALSE)</f>
        <v>0</v>
      </c>
      <c r="AA618" t="b">
        <f>IF(Table2[[#This Row],[Market Capitalisation In(Cr)]]&gt;25000,TRUE,FALSE)</f>
        <v>0</v>
      </c>
    </row>
    <row r="619" spans="2:27" ht="14" customHeight="1">
      <c r="B619" s="37" t="s">
        <v>2634</v>
      </c>
      <c r="C619" s="38" t="str">
        <f>_xlfn.XLOOKUP(B619,stock_analysis[Stock],stock_analysis[Company_Name])</f>
        <v>Apeejay Surrendra Park Hotels Limited</v>
      </c>
      <c r="D619" s="37" t="str">
        <f>_xlfn.XLOOKUP(B619,stock_analysis[Stock],stock_analysis[Sector])</f>
        <v>Consumer Cyclical</v>
      </c>
      <c r="E619" s="37" t="str">
        <f>_xlfn.XLOOKUP($B619,stock_analysis[Stock],stock_analysis[Industry])</f>
        <v>Lodging</v>
      </c>
      <c r="F619" s="2">
        <f>_xlfn.XLOOKUP($B619,stock_analysis[Stock],stock_analysis[Market_Cap_Cr])</f>
        <v>2512.0550911999999</v>
      </c>
      <c r="G619" s="3">
        <f>Imputs!$C$2</f>
        <v>6.6699999999999995E-2</v>
      </c>
      <c r="H619" s="3">
        <f>Imputs!$C$3</f>
        <v>5.2299999999999999E-2</v>
      </c>
      <c r="I619" s="2">
        <f>_xlfn.XLOOKUP($B619,stock_analysis[Stock],stock_analysis[Beta_Daily])</f>
        <v>1.2758903634355121</v>
      </c>
      <c r="J619" s="2">
        <f>_xlfn.XLOOKUP($B619,stock_analysis[Stock],stock_analysis[Beta_Weekly])</f>
        <v>1.6413140101585866</v>
      </c>
      <c r="K619" s="2">
        <f>_xlfn.XLOOKUP($B619,stock_analysis[Stock],stock_analysis[Beta_Monthly])</f>
        <v>1.2629595568999936</v>
      </c>
      <c r="L619" s="3">
        <f>G619+H619*I619</f>
        <v>0.13342906600767729</v>
      </c>
      <c r="M619" s="3">
        <f>J619*H619+G619</f>
        <v>0.15254072273129407</v>
      </c>
      <c r="N619" s="3">
        <f>K619*H619+G619</f>
        <v>0.13275278482586966</v>
      </c>
      <c r="O619" s="2">
        <f>_xlfn.XLOOKUP($B619,stock_analysis[Stock],stock_analysis[Interest_Coverage_Ratio])</f>
        <v>10.069810165339865</v>
      </c>
      <c r="P619" s="3" cm="1">
        <f t="array" ref="P61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619" s="3" t="str" cm="1">
        <f t="array" ref="Q61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619" s="3">
        <f>Table2[[#This Row],[Default Spread]]+Table2[[#This Row],[Risk Free Rate]]</f>
        <v>7.22E-2</v>
      </c>
      <c r="S619" s="2">
        <f>_xlfn.XLOOKUP($B619,stock_analysis[Stock],stock_analysis[Market_Cap_Cr])</f>
        <v>2512.0550911999999</v>
      </c>
      <c r="T619" s="2">
        <f>_xlfn.XLOOKUP($B619,stock_analysis[Stock],stock_analysis[Total_Debt_Cr])</f>
        <v>306.01000959999999</v>
      </c>
      <c r="U619" s="3">
        <f>Table2[[#This Row],[Market Value of Equity]]/(Table2[[#This Row],[Market Value of Equity]]+Table2[[#This Row],[Market Value of Debt]])</f>
        <v>0.89141130575261407</v>
      </c>
      <c r="V619" s="3">
        <f>Table2[[#This Row],[Market Value of Debt]]/(Table2[[#This Row],[Market Value of Equity]]+Table2[[#This Row],[Market Value of Debt]])</f>
        <v>0.10858869424738592</v>
      </c>
      <c r="W619" s="32">
        <f>(Table2[[#This Row],[Cost of Equity (Daily Beta)]]*Table2[[#This Row],[Weight of Equity]])+(Table2[[#This Row],[Cost of Debt]]*Table2[[#This Row],[Weight of Debt]])</f>
        <v>0.12678028167991662</v>
      </c>
      <c r="X619" s="33">
        <f>(Table2[[#This Row],[Cost of Equity (Weekly Beta)]]*Table2[[#This Row],[Weight of Equity]])+(Table2[[#This Row],[Cost of Debt]]*Table2[[#This Row],[Weight of Debt]])</f>
        <v>0.14381662855501157</v>
      </c>
      <c r="Y619" s="34">
        <f>(Table2[[#This Row],[Cost of Equity (Monthly Beta)]]*Table2[[#This Row],[Weight of Equity]])+(Table2[[#This Row],[Cost of Debt]]*Table2[[#This Row],[Weight of Debt]])</f>
        <v>0.12617743698858555</v>
      </c>
      <c r="Z619" t="b">
        <f>IF(Table2[[#This Row],[Sector]]="Financial Services",TRUE,FALSE)</f>
        <v>0</v>
      </c>
      <c r="AA619" t="b">
        <f>IF(Table2[[#This Row],[Market Capitalisation In(Cr)]]&gt;25000,TRUE,FALSE)</f>
        <v>0</v>
      </c>
    </row>
    <row r="620" spans="2:27" ht="14" customHeight="1">
      <c r="B620" s="37" t="s">
        <v>3480</v>
      </c>
      <c r="C620" s="38" t="str">
        <f>_xlfn.XLOOKUP(B620,stock_analysis[Stock],stock_analysis[Company_Name])</f>
        <v>Taj GVK Hotels &amp; Resorts Limited</v>
      </c>
      <c r="D620" s="37" t="str">
        <f>_xlfn.XLOOKUP(B620,stock_analysis[Stock],stock_analysis[Sector])</f>
        <v>Consumer Cyclical</v>
      </c>
      <c r="E620" s="37" t="str">
        <f>_xlfn.XLOOKUP($B620,stock_analysis[Stock],stock_analysis[Industry])</f>
        <v>Lodging</v>
      </c>
      <c r="F620" s="2">
        <f>_xlfn.XLOOKUP($B620,stock_analysis[Stock],stock_analysis[Market_Cap_Cr])</f>
        <v>2067.2684032000002</v>
      </c>
      <c r="G620" s="3">
        <f>Imputs!$C$2</f>
        <v>6.6699999999999995E-2</v>
      </c>
      <c r="H620" s="3">
        <f>Imputs!$C$3</f>
        <v>5.2299999999999999E-2</v>
      </c>
      <c r="I620" s="2">
        <f>_xlfn.XLOOKUP($B620,stock_analysis[Stock],stock_analysis[Beta_Daily])</f>
        <v>1.2546420514505576</v>
      </c>
      <c r="J620" s="2">
        <f>_xlfn.XLOOKUP($B620,stock_analysis[Stock],stock_analysis[Beta_Weekly])</f>
        <v>1.7436754556153542</v>
      </c>
      <c r="K620" s="2">
        <f>_xlfn.XLOOKUP($B620,stock_analysis[Stock],stock_analysis[Beta_Monthly])</f>
        <v>0.76749199675742108</v>
      </c>
      <c r="L620" s="3">
        <f>G620+H620*I620</f>
        <v>0.13231777929086416</v>
      </c>
      <c r="M620" s="3">
        <f>J620*H620+G620</f>
        <v>0.15789422632868302</v>
      </c>
      <c r="N620" s="3">
        <f>K620*H620+G620</f>
        <v>0.10683983143041312</v>
      </c>
      <c r="O620" s="2">
        <f>_xlfn.XLOOKUP($B620,stock_analysis[Stock],stock_analysis[Interest_Coverage_Ratio])</f>
        <v>16.131076735287905</v>
      </c>
      <c r="P620" s="3" cm="1">
        <f t="array" ref="P62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620" s="3" t="str" cm="1">
        <f t="array" ref="Q62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620" s="3">
        <f>Table2[[#This Row],[Default Spread]]+Table2[[#This Row],[Risk Free Rate]]</f>
        <v>7.0699999999999999E-2</v>
      </c>
      <c r="S620" s="2">
        <f>_xlfn.XLOOKUP($B620,stock_analysis[Stock],stock_analysis[Market_Cap_Cr])</f>
        <v>2067.2684032000002</v>
      </c>
      <c r="T620" s="2">
        <f>_xlfn.XLOOKUP($B620,stock_analysis[Stock],stock_analysis[Total_Debt_Cr])</f>
        <v>82.609996800000005</v>
      </c>
      <c r="U620" s="3">
        <f>Table2[[#This Row],[Market Value of Equity]]/(Table2[[#This Row],[Market Value of Equity]]+Table2[[#This Row],[Market Value of Debt]])</f>
        <v>0.96157457240372302</v>
      </c>
      <c r="V620" s="3">
        <f>Table2[[#This Row],[Market Value of Debt]]/(Table2[[#This Row],[Market Value of Equity]]+Table2[[#This Row],[Market Value of Debt]])</f>
        <v>3.8425427596277074E-2</v>
      </c>
      <c r="W620" s="32">
        <f>(Table2[[#This Row],[Cost of Equity (Daily Beta)]]*Table2[[#This Row],[Weight of Equity]])+(Table2[[#This Row],[Cost of Debt]]*Table2[[#This Row],[Weight of Debt]])</f>
        <v>0.12995008977407971</v>
      </c>
      <c r="X620" s="33">
        <f>(Table2[[#This Row],[Cost of Equity (Weekly Beta)]]*Table2[[#This Row],[Weight of Equity]])+(Table2[[#This Row],[Cost of Debt]]*Table2[[#This Row],[Weight of Debt]])</f>
        <v>0.15454375089807684</v>
      </c>
      <c r="Y620" s="34">
        <f>(Table2[[#This Row],[Cost of Equity (Monthly Beta)]]*Table2[[#This Row],[Weight of Equity]])+(Table2[[#This Row],[Cost of Debt]]*Table2[[#This Row],[Weight of Debt]])</f>
        <v>0.10545114295444212</v>
      </c>
      <c r="Z620" t="b">
        <f>IF(Table2[[#This Row],[Sector]]="Financial Services",TRUE,FALSE)</f>
        <v>0</v>
      </c>
      <c r="AA620" t="b">
        <f>IF(Table2[[#This Row],[Market Capitalisation In(Cr)]]&gt;25000,TRUE,FALSE)</f>
        <v>0</v>
      </c>
    </row>
    <row r="621" spans="2:27" ht="14" customHeight="1">
      <c r="B621" s="37" t="s">
        <v>1737</v>
      </c>
      <c r="C621" s="38" t="str">
        <f>_xlfn.XLOOKUP(B621,stock_analysis[Stock],stock_analysis[Company_Name])</f>
        <v>India Tourism Development Corporation Limited</v>
      </c>
      <c r="D621" s="37" t="str">
        <f>_xlfn.XLOOKUP(B621,stock_analysis[Stock],stock_analysis[Sector])</f>
        <v>Consumer Cyclical</v>
      </c>
      <c r="E621" s="37" t="str">
        <f>_xlfn.XLOOKUP($B621,stock_analysis[Stock],stock_analysis[Industry])</f>
        <v>Lodging</v>
      </c>
      <c r="F621" s="2">
        <f>_xlfn.XLOOKUP($B621,stock_analysis[Stock],stock_analysis[Market_Cap_Cr])</f>
        <v>4183.8313472</v>
      </c>
      <c r="G621" s="3">
        <f>Imputs!$C$2</f>
        <v>6.6699999999999995E-2</v>
      </c>
      <c r="H621" s="3">
        <f>Imputs!$C$3</f>
        <v>5.2299999999999999E-2</v>
      </c>
      <c r="I621" s="2">
        <f>_xlfn.XLOOKUP($B621,stock_analysis[Stock],stock_analysis[Beta_Daily])</f>
        <v>1.3146515092350992</v>
      </c>
      <c r="J621" s="2">
        <f>_xlfn.XLOOKUP($B621,stock_analysis[Stock],stock_analysis[Beta_Weekly])</f>
        <v>2.010869857767374</v>
      </c>
      <c r="K621" s="2">
        <f>_xlfn.XLOOKUP($B621,stock_analysis[Stock],stock_analysis[Beta_Monthly])</f>
        <v>1.3951724427056522</v>
      </c>
      <c r="L621" s="3">
        <f>G621+H621*I621</f>
        <v>0.1354562739329957</v>
      </c>
      <c r="M621" s="3">
        <f>J621*H621+G621</f>
        <v>0.17186849356123365</v>
      </c>
      <c r="N621" s="3">
        <f>K621*H621+G621</f>
        <v>0.13966751875350561</v>
      </c>
      <c r="O621" s="2">
        <f>_xlfn.XLOOKUP($B621,stock_analysis[Stock],stock_analysis[Interest_Coverage_Ratio])</f>
        <v>1259.8093434343434</v>
      </c>
      <c r="P621" s="3" cm="1">
        <f t="array" ref="P62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621" s="3" t="str" cm="1">
        <f t="array" ref="Q62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621" s="3">
        <f>Table2[[#This Row],[Default Spread]]+Table2[[#This Row],[Risk Free Rate]]</f>
        <v>7.0699999999999999E-2</v>
      </c>
      <c r="S621" s="2">
        <f>_xlfn.XLOOKUP($B621,stock_analysis[Stock],stock_analysis[Market_Cap_Cr])</f>
        <v>4183.8313472</v>
      </c>
      <c r="T621" s="2">
        <f>_xlfn.XLOOKUP($B621,stock_analysis[Stock],stock_analysis[Total_Debt_Cr])</f>
        <v>0.63490000000000002</v>
      </c>
      <c r="U621" s="3">
        <f>Table2[[#This Row],[Market Value of Equity]]/(Table2[[#This Row],[Market Value of Equity]]+Table2[[#This Row],[Market Value of Debt]])</f>
        <v>0.999848272166032</v>
      </c>
      <c r="V621" s="3">
        <f>Table2[[#This Row],[Market Value of Debt]]/(Table2[[#This Row],[Market Value of Equity]]+Table2[[#This Row],[Market Value of Debt]])</f>
        <v>1.5172783396803308E-4</v>
      </c>
      <c r="W621" s="32">
        <f>(Table2[[#This Row],[Cost of Equity (Daily Beta)]]*Table2[[#This Row],[Weight of Equity]])+(Table2[[#This Row],[Cost of Debt]]*Table2[[#This Row],[Weight of Debt]])</f>
        <v>0.13544644860381602</v>
      </c>
      <c r="X621" s="33">
        <f>(Table2[[#This Row],[Cost of Equity (Weekly Beta)]]*Table2[[#This Row],[Weight of Equity]])+(Table2[[#This Row],[Cost of Debt]]*Table2[[#This Row],[Weight of Debt]])</f>
        <v>0.17185314348483982</v>
      </c>
      <c r="Y621" s="34">
        <f>(Table2[[#This Row],[Cost of Equity (Monthly Beta)]]*Table2[[#This Row],[Weight of Equity]])+(Table2[[#This Row],[Cost of Debt]]*Table2[[#This Row],[Weight of Debt]])</f>
        <v>0.139657054461271</v>
      </c>
      <c r="Z621" t="b">
        <f>IF(Table2[[#This Row],[Sector]]="Financial Services",TRUE,FALSE)</f>
        <v>0</v>
      </c>
      <c r="AA621" t="b">
        <f>IF(Table2[[#This Row],[Market Capitalisation In(Cr)]]&gt;25000,TRUE,FALSE)</f>
        <v>0</v>
      </c>
    </row>
    <row r="622" spans="2:27" ht="14" customHeight="1">
      <c r="B622" s="37" t="s">
        <v>1623</v>
      </c>
      <c r="C622" s="38" t="str">
        <f>_xlfn.XLOOKUP(B622,stock_analysis[Stock],stock_analysis[Company_Name])</f>
        <v>The Indian Hotels Company Limited</v>
      </c>
      <c r="D622" s="37" t="str">
        <f>_xlfn.XLOOKUP(B622,stock_analysis[Stock],stock_analysis[Sector])</f>
        <v>Consumer Cyclical</v>
      </c>
      <c r="E622" s="37" t="str">
        <f>_xlfn.XLOOKUP($B622,stock_analysis[Stock],stock_analysis[Industry])</f>
        <v>Lodging</v>
      </c>
      <c r="F622" s="2">
        <f>_xlfn.XLOOKUP($B622,stock_analysis[Stock],stock_analysis[Market_Cap_Cr])</f>
        <v>87939.638886400004</v>
      </c>
      <c r="G622" s="3">
        <f>Imputs!$C$2</f>
        <v>6.6699999999999995E-2</v>
      </c>
      <c r="H622" s="3">
        <f>Imputs!$C$3</f>
        <v>5.2299999999999999E-2</v>
      </c>
      <c r="I622" s="2">
        <f>_xlfn.XLOOKUP($B622,stock_analysis[Stock],stock_analysis[Beta_Daily])</f>
        <v>1.3768836131839179</v>
      </c>
      <c r="J622" s="2">
        <f>_xlfn.XLOOKUP($B622,stock_analysis[Stock],stock_analysis[Beta_Weekly])</f>
        <v>1.4296440319142374</v>
      </c>
      <c r="K622" s="2">
        <f>_xlfn.XLOOKUP($B622,stock_analysis[Stock],stock_analysis[Beta_Monthly])</f>
        <v>0.95762201496677923</v>
      </c>
      <c r="L622" s="3">
        <f>G622+H622*I622</f>
        <v>0.1387110129695189</v>
      </c>
      <c r="M622" s="3">
        <f>J622*H622+G622</f>
        <v>0.14147038286911462</v>
      </c>
      <c r="N622" s="3">
        <f>K622*H622+G622</f>
        <v>0.11678363138276254</v>
      </c>
      <c r="O622" s="2">
        <f>_xlfn.XLOOKUP($B622,stock_analysis[Stock],stock_analysis[Interest_Coverage_Ratio])</f>
        <v>13.403415924945875</v>
      </c>
      <c r="P622" s="3" cm="1">
        <f t="array" ref="P62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622" s="3" t="str" cm="1">
        <f t="array" ref="Q62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622" s="3">
        <f>Table2[[#This Row],[Default Spread]]+Table2[[#This Row],[Risk Free Rate]]</f>
        <v>7.0699999999999999E-2</v>
      </c>
      <c r="S622" s="2">
        <f>_xlfn.XLOOKUP($B622,stock_analysis[Stock],stock_analysis[Market_Cap_Cr])</f>
        <v>87939.638886400004</v>
      </c>
      <c r="T622" s="2">
        <f>_xlfn.XLOOKUP($B622,stock_analysis[Stock],stock_analysis[Total_Debt_Cr])</f>
        <v>3225.9899392000002</v>
      </c>
      <c r="U622" s="3">
        <f>Table2[[#This Row],[Market Value of Equity]]/(Table2[[#This Row],[Market Value of Equity]]+Table2[[#This Row],[Market Value of Debt]])</f>
        <v>0.96461396711943581</v>
      </c>
      <c r="V622" s="3">
        <f>Table2[[#This Row],[Market Value of Debt]]/(Table2[[#This Row],[Market Value of Equity]]+Table2[[#This Row],[Market Value of Debt]])</f>
        <v>3.5386032880564279E-2</v>
      </c>
      <c r="W622" s="32">
        <f>(Table2[[#This Row],[Cost of Equity (Daily Beta)]]*Table2[[#This Row],[Weight of Equity]])+(Table2[[#This Row],[Cost of Debt]]*Table2[[#This Row],[Weight of Debt]])</f>
        <v>0.13630437302833906</v>
      </c>
      <c r="X622" s="33">
        <f>(Table2[[#This Row],[Cost of Equity (Weekly Beta)]]*Table2[[#This Row],[Weight of Equity]])+(Table2[[#This Row],[Cost of Debt]]*Table2[[#This Row],[Weight of Debt]])</f>
        <v>0.13896609977393803</v>
      </c>
      <c r="Y622" s="34">
        <f>(Table2[[#This Row],[Cost of Equity (Monthly Beta)]]*Table2[[#This Row],[Weight of Equity]])+(Table2[[#This Row],[Cost of Debt]]*Table2[[#This Row],[Weight of Debt]])</f>
        <v>0.11515291448739631</v>
      </c>
      <c r="Z622" t="b">
        <f>IF(Table2[[#This Row],[Sector]]="Financial Services",TRUE,FALSE)</f>
        <v>0</v>
      </c>
      <c r="AA622" t="b">
        <f>IF(Table2[[#This Row],[Market Capitalisation In(Cr)]]&gt;25000,TRUE,FALSE)</f>
        <v>1</v>
      </c>
    </row>
    <row r="623" spans="2:27" ht="14" customHeight="1">
      <c r="B623" s="37" t="s">
        <v>1451</v>
      </c>
      <c r="C623" s="38" t="str">
        <f>_xlfn.XLOOKUP(B623,stock_analysis[Stock],stock_analysis[Company_Name])</f>
        <v>Sri Havisha Hospitality and Infrastructure Limited</v>
      </c>
      <c r="D623" s="37" t="str">
        <f>_xlfn.XLOOKUP(B623,stock_analysis[Stock],stock_analysis[Sector])</f>
        <v>Consumer Cyclical</v>
      </c>
      <c r="E623" s="37" t="str">
        <f>_xlfn.XLOOKUP($B623,stock_analysis[Stock],stock_analysis[Industry])</f>
        <v>Lodging</v>
      </c>
      <c r="F623" s="2">
        <f>_xlfn.XLOOKUP($B623,stock_analysis[Stock],stock_analysis[Market_Cap_Cr])</f>
        <v>45.120185599999999</v>
      </c>
      <c r="G623" s="3">
        <f>Imputs!$C$2</f>
        <v>6.6699999999999995E-2</v>
      </c>
      <c r="H623" s="3">
        <f>Imputs!$C$3</f>
        <v>5.2299999999999999E-2</v>
      </c>
      <c r="I623" s="2">
        <f>_xlfn.XLOOKUP($B623,stock_analysis[Stock],stock_analysis[Beta_Daily])</f>
        <v>0.43169385649332398</v>
      </c>
      <c r="J623" s="2">
        <f>_xlfn.XLOOKUP($B623,stock_analysis[Stock],stock_analysis[Beta_Weekly])</f>
        <v>0.92166682432178759</v>
      </c>
      <c r="K623" s="2">
        <f>_xlfn.XLOOKUP($B623,stock_analysis[Stock],stock_analysis[Beta_Monthly])</f>
        <v>1.2825860952619774</v>
      </c>
      <c r="L623" s="3">
        <f>G623+H623*I623</f>
        <v>8.927758869460084E-2</v>
      </c>
      <c r="M623" s="3">
        <f>J623*H623+G623</f>
        <v>0.11490317491202948</v>
      </c>
      <c r="N623" s="3">
        <f>K623*H623+G623</f>
        <v>0.13377925278220143</v>
      </c>
      <c r="O623" s="2">
        <f>_xlfn.XLOOKUP($B623,stock_analysis[Stock],stock_analysis[Interest_Coverage_Ratio])</f>
        <v>-3.1964479003291399E-2</v>
      </c>
      <c r="P623" s="3" cm="1">
        <f t="array" ref="P62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623" s="3" t="str" cm="1">
        <f t="array" ref="Q62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623" s="3">
        <f>Table2[[#This Row],[Default Spread]]+Table2[[#This Row],[Risk Free Rate]]</f>
        <v>0.25669999999999998</v>
      </c>
      <c r="S623" s="2">
        <f>_xlfn.XLOOKUP($B623,stock_analysis[Stock],stock_analysis[Market_Cap_Cr])</f>
        <v>45.120185599999999</v>
      </c>
      <c r="T623" s="2">
        <f>_xlfn.XLOOKUP($B623,stock_analysis[Stock],stock_analysis[Total_Debt_Cr])</f>
        <v>46.267500800000001</v>
      </c>
      <c r="U623" s="3">
        <f>Table2[[#This Row],[Market Value of Equity]]/(Table2[[#This Row],[Market Value of Equity]]+Table2[[#This Row],[Market Value of Debt]])</f>
        <v>0.49372281296750276</v>
      </c>
      <c r="V623" s="3">
        <f>Table2[[#This Row],[Market Value of Debt]]/(Table2[[#This Row],[Market Value of Equity]]+Table2[[#This Row],[Market Value of Debt]])</f>
        <v>0.50627718703249713</v>
      </c>
      <c r="W623" s="32">
        <f>(Table2[[#This Row],[Cost of Equity (Daily Beta)]]*Table2[[#This Row],[Weight of Equity]])+(Table2[[#This Row],[Cost of Debt]]*Table2[[#This Row],[Weight of Debt]])</f>
        <v>0.17403973613649604</v>
      </c>
      <c r="X623" s="33">
        <f>(Table2[[#This Row],[Cost of Equity (Weekly Beta)]]*Table2[[#This Row],[Weight of Equity]])+(Table2[[#This Row],[Cost of Debt]]*Table2[[#This Row],[Weight of Debt]])</f>
        <v>0.1866916726477062</v>
      </c>
      <c r="Y623" s="34">
        <f>(Table2[[#This Row],[Cost of Equity (Monthly Beta)]]*Table2[[#This Row],[Weight of Equity]])+(Table2[[#This Row],[Cost of Debt]]*Table2[[#This Row],[Weight of Debt]])</f>
        <v>0.19601122291156109</v>
      </c>
      <c r="Z623" t="b">
        <f>IF(Table2[[#This Row],[Sector]]="Financial Services",TRUE,FALSE)</f>
        <v>0</v>
      </c>
      <c r="AA623" t="b">
        <f>IF(Table2[[#This Row],[Market Capitalisation In(Cr)]]&gt;25000,TRUE,FALSE)</f>
        <v>0</v>
      </c>
    </row>
    <row r="624" spans="2:27" ht="14" customHeight="1">
      <c r="B624" s="37" t="s">
        <v>1886</v>
      </c>
      <c r="C624" s="38" t="str">
        <f>_xlfn.XLOOKUP(B624,stock_analysis[Stock],stock_analysis[Company_Name])</f>
        <v>Kanani Industries Limited</v>
      </c>
      <c r="D624" s="37" t="str">
        <f>_xlfn.XLOOKUP(B624,stock_analysis[Stock],stock_analysis[Sector])</f>
        <v>Consumer Cyclical</v>
      </c>
      <c r="E624" s="37" t="str">
        <f>_xlfn.XLOOKUP($B624,stock_analysis[Stock],stock_analysis[Industry])</f>
        <v>Luxury Goods</v>
      </c>
      <c r="F624" s="2">
        <f>_xlfn.XLOOKUP($B624,stock_analysis[Stock],stock_analysis[Market_Cap_Cr])</f>
        <v>27.034012799999999</v>
      </c>
      <c r="G624" s="3">
        <f>Imputs!$C$2</f>
        <v>6.6699999999999995E-2</v>
      </c>
      <c r="H624" s="3">
        <f>Imputs!$C$3</f>
        <v>5.2299999999999999E-2</v>
      </c>
      <c r="I624" s="2">
        <f>_xlfn.XLOOKUP($B624,stock_analysis[Stock],stock_analysis[Beta_Daily])</f>
        <v>0.55830351939864886</v>
      </c>
      <c r="J624" s="2">
        <f>_xlfn.XLOOKUP($B624,stock_analysis[Stock],stock_analysis[Beta_Weekly])</f>
        <v>0.33752191563817918</v>
      </c>
      <c r="K624" s="2">
        <f>_xlfn.XLOOKUP($B624,stock_analysis[Stock],stock_analysis[Beta_Monthly])</f>
        <v>-0.12600384331275849</v>
      </c>
      <c r="L624" s="3">
        <f>G624+H624*I624</f>
        <v>9.5899274064549331E-2</v>
      </c>
      <c r="M624" s="3">
        <f>J624*H624+G624</f>
        <v>8.4352396187876766E-2</v>
      </c>
      <c r="N624" s="3">
        <f>K624*H624+G624</f>
        <v>6.0109998994742724E-2</v>
      </c>
      <c r="O624" s="2">
        <f>_xlfn.XLOOKUP($B624,stock_analysis[Stock],stock_analysis[Interest_Coverage_Ratio])</f>
        <v>623.69230769230774</v>
      </c>
      <c r="P624" s="3" cm="1">
        <f t="array" ref="P62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624" s="3" t="str" cm="1">
        <f t="array" ref="Q62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624" s="3">
        <f>Table2[[#This Row],[Default Spread]]+Table2[[#This Row],[Risk Free Rate]]</f>
        <v>7.0699999999999999E-2</v>
      </c>
      <c r="S624" s="2">
        <f>_xlfn.XLOOKUP($B624,stock_analysis[Stock],stock_analysis[Market_Cap_Cr])</f>
        <v>27.034012799999999</v>
      </c>
      <c r="T624" s="2">
        <f>_xlfn.XLOOKUP($B624,stock_analysis[Stock],stock_analysis[Total_Debt_Cr])</f>
        <v>0.32400000000000001</v>
      </c>
      <c r="U624" s="3">
        <f>Table2[[#This Row],[Market Value of Equity]]/(Table2[[#This Row],[Market Value of Equity]]+Table2[[#This Row],[Market Value of Debt]])</f>
        <v>0.98815703456356296</v>
      </c>
      <c r="V624" s="3">
        <f>Table2[[#This Row],[Market Value of Debt]]/(Table2[[#This Row],[Market Value of Equity]]+Table2[[#This Row],[Market Value of Debt]])</f>
        <v>1.1842965436436962E-2</v>
      </c>
      <c r="W624" s="32">
        <f>(Table2[[#This Row],[Cost of Equity (Daily Beta)]]*Table2[[#This Row],[Weight of Equity]])+(Table2[[#This Row],[Cost of Debt]]*Table2[[#This Row],[Weight of Debt]])</f>
        <v>9.5600839932779569E-2</v>
      </c>
      <c r="X624" s="33">
        <f>(Table2[[#This Row],[Cost of Equity (Weekly Beta)]]*Table2[[#This Row],[Weight of Equity]])+(Table2[[#This Row],[Cost of Debt]]*Table2[[#This Row],[Weight of Debt]])</f>
        <v>8.4190711331699197E-2</v>
      </c>
      <c r="Y624" s="34">
        <f>(Table2[[#This Row],[Cost of Equity (Monthly Beta)]]*Table2[[#This Row],[Weight of Equity]])+(Table2[[#This Row],[Cost of Debt]]*Table2[[#This Row],[Weight of Debt]])</f>
        <v>6.0235416010619817E-2</v>
      </c>
      <c r="Z624" t="b">
        <f>IF(Table2[[#This Row],[Sector]]="Financial Services",TRUE,FALSE)</f>
        <v>0</v>
      </c>
      <c r="AA624" t="b">
        <f>IF(Table2[[#This Row],[Market Capitalisation In(Cr)]]&gt;25000,TRUE,FALSE)</f>
        <v>0</v>
      </c>
    </row>
    <row r="625" spans="2:27" ht="14" customHeight="1">
      <c r="B625" s="37" t="s">
        <v>2066</v>
      </c>
      <c r="C625" s="38" t="str">
        <f>_xlfn.XLOOKUP(B625,stock_analysis[Stock],stock_analysis[Company_Name])</f>
        <v>Laxmi Goldorna House Limited</v>
      </c>
      <c r="D625" s="37" t="str">
        <f>_xlfn.XLOOKUP(B625,stock_analysis[Stock],stock_analysis[Sector])</f>
        <v>Consumer Cyclical</v>
      </c>
      <c r="E625" s="37" t="str">
        <f>_xlfn.XLOOKUP($B625,stock_analysis[Stock],stock_analysis[Industry])</f>
        <v>Luxury Goods</v>
      </c>
      <c r="F625" s="2">
        <f>_xlfn.XLOOKUP($B625,stock_analysis[Stock],stock_analysis[Market_Cap_Cr])</f>
        <v>1406.8495359999999</v>
      </c>
      <c r="G625" s="3">
        <f>Imputs!$C$2</f>
        <v>6.6699999999999995E-2</v>
      </c>
      <c r="H625" s="3">
        <f>Imputs!$C$3</f>
        <v>5.2299999999999999E-2</v>
      </c>
      <c r="I625" s="2">
        <f>_xlfn.XLOOKUP($B625,stock_analysis[Stock],stock_analysis[Beta_Daily])</f>
        <v>0.60352382963436058</v>
      </c>
      <c r="J625" s="2">
        <f>_xlfn.XLOOKUP($B625,stock_analysis[Stock],stock_analysis[Beta_Weekly])</f>
        <v>0.92550681564508319</v>
      </c>
      <c r="K625" s="2">
        <f>_xlfn.XLOOKUP($B625,stock_analysis[Stock],stock_analysis[Beta_Monthly])</f>
        <v>-0.53030429551166591</v>
      </c>
      <c r="L625" s="3">
        <f>G625+H625*I625</f>
        <v>9.8264296289877054E-2</v>
      </c>
      <c r="M625" s="3">
        <f>J625*H625+G625</f>
        <v>0.11510400645823785</v>
      </c>
      <c r="N625" s="3">
        <f>K625*H625+G625</f>
        <v>3.8965085344739872E-2</v>
      </c>
      <c r="O625" s="2">
        <f>_xlfn.XLOOKUP($B625,stock_analysis[Stock],stock_analysis[Interest_Coverage_Ratio])</f>
        <v>2.6270952917620947</v>
      </c>
      <c r="P625" s="3" cm="1">
        <f t="array" ref="P62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625" s="3" t="str" cm="1">
        <f t="array" ref="Q62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625" s="3">
        <f>Table2[[#This Row],[Default Spread]]+Table2[[#This Row],[Risk Free Rate]]</f>
        <v>9.4199999999999992E-2</v>
      </c>
      <c r="S625" s="2">
        <f>_xlfn.XLOOKUP($B625,stock_analysis[Stock],stock_analysis[Market_Cap_Cr])</f>
        <v>1406.8495359999999</v>
      </c>
      <c r="T625" s="2">
        <f>_xlfn.XLOOKUP($B625,stock_analysis[Stock],stock_analysis[Total_Debt_Cr])</f>
        <v>96.717497600000002</v>
      </c>
      <c r="U625" s="3">
        <f>Table2[[#This Row],[Market Value of Equity]]/(Table2[[#This Row],[Market Value of Equity]]+Table2[[#This Row],[Market Value of Debt]])</f>
        <v>0.93567463542451546</v>
      </c>
      <c r="V625" s="3">
        <f>Table2[[#This Row],[Market Value of Debt]]/(Table2[[#This Row],[Market Value of Equity]]+Table2[[#This Row],[Market Value of Debt]])</f>
        <v>6.432536457548467E-2</v>
      </c>
      <c r="W625" s="32">
        <f>(Table2[[#This Row],[Cost of Equity (Daily Beta)]]*Table2[[#This Row],[Weight of Equity]])+(Table2[[#This Row],[Cost of Debt]]*Table2[[#This Row],[Weight of Debt]])</f>
        <v>9.8002858949287938E-2</v>
      </c>
      <c r="X625" s="33">
        <f>(Table2[[#This Row],[Cost of Equity (Weekly Beta)]]*Table2[[#This Row],[Weight of Equity]])+(Table2[[#This Row],[Cost of Debt]]*Table2[[#This Row],[Weight of Debt]])</f>
        <v>0.11375934862172342</v>
      </c>
      <c r="Y625" s="34">
        <f>(Table2[[#This Row],[Cost of Equity (Monthly Beta)]]*Table2[[#This Row],[Weight of Equity]])+(Table2[[#This Row],[Cost of Debt]]*Table2[[#This Row],[Weight of Debt]])</f>
        <v>4.2518091367235264E-2</v>
      </c>
      <c r="Z625" t="b">
        <f>IF(Table2[[#This Row],[Sector]]="Financial Services",TRUE,FALSE)</f>
        <v>0</v>
      </c>
      <c r="AA625" t="b">
        <f>IF(Table2[[#This Row],[Market Capitalisation In(Cr)]]&gt;25000,TRUE,FALSE)</f>
        <v>0</v>
      </c>
    </row>
    <row r="626" spans="2:27" ht="14" customHeight="1">
      <c r="B626" s="37" t="s">
        <v>3598</v>
      </c>
      <c r="C626" s="38" t="str">
        <f>_xlfn.XLOOKUP(B626,stock_analysis[Stock],stock_analysis[Company_Name])</f>
        <v>Titan Company Limited</v>
      </c>
      <c r="D626" s="37" t="str">
        <f>_xlfn.XLOOKUP(B626,stock_analysis[Stock],stock_analysis[Sector])</f>
        <v>Consumer Cyclical</v>
      </c>
      <c r="E626" s="37" t="str">
        <f>_xlfn.XLOOKUP($B626,stock_analysis[Stock],stock_analysis[Industry])</f>
        <v>Luxury Goods</v>
      </c>
      <c r="F626" s="2">
        <f>_xlfn.XLOOKUP($B626,stock_analysis[Stock],stock_analysis[Market_Cap_Cr])</f>
        <v>379619.90143999999</v>
      </c>
      <c r="G626" s="3">
        <f>Imputs!$C$2</f>
        <v>6.6699999999999995E-2</v>
      </c>
      <c r="H626" s="3">
        <f>Imputs!$C$3</f>
        <v>5.2299999999999999E-2</v>
      </c>
      <c r="I626" s="2">
        <f>_xlfn.XLOOKUP($B626,stock_analysis[Stock],stock_analysis[Beta_Daily])</f>
        <v>0.65619015017738536</v>
      </c>
      <c r="J626" s="2">
        <f>_xlfn.XLOOKUP($B626,stock_analysis[Stock],stock_analysis[Beta_Weekly])</f>
        <v>0.98466307983109724</v>
      </c>
      <c r="K626" s="2">
        <f>_xlfn.XLOOKUP($B626,stock_analysis[Stock],stock_analysis[Beta_Monthly])</f>
        <v>1.2427402450042813</v>
      </c>
      <c r="L626" s="3">
        <f>G626+H626*I626</f>
        <v>0.10101874485427725</v>
      </c>
      <c r="M626" s="3">
        <f>J626*H626+G626</f>
        <v>0.11819787907516638</v>
      </c>
      <c r="N626" s="3">
        <f>K626*H626+G626</f>
        <v>0.1316953148137239</v>
      </c>
      <c r="O626" s="2">
        <f>_xlfn.XLOOKUP($B626,stock_analysis[Stock],stock_analysis[Interest_Coverage_Ratio])</f>
        <v>5.7586568730325292</v>
      </c>
      <c r="P626" s="3" cm="1">
        <f t="array" ref="P62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626" s="3" t="str" cm="1">
        <f t="array" ref="Q62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626" s="3">
        <f>Table2[[#This Row],[Default Spread]]+Table2[[#This Row],[Risk Free Rate]]</f>
        <v>7.3700000000000002E-2</v>
      </c>
      <c r="S626" s="2">
        <f>_xlfn.XLOOKUP($B626,stock_analysis[Stock],stock_analysis[Market_Cap_Cr])</f>
        <v>379619.90143999999</v>
      </c>
      <c r="T626" s="2">
        <f>_xlfn.XLOOKUP($B626,stock_analysis[Stock],stock_analysis[Total_Debt_Cr])</f>
        <v>28552.999731200001</v>
      </c>
      <c r="U626" s="3">
        <f>Table2[[#This Row],[Market Value of Equity]]/(Table2[[#This Row],[Market Value of Equity]]+Table2[[#This Row],[Market Value of Debt]])</f>
        <v>0.93004680210452284</v>
      </c>
      <c r="V626" s="3">
        <f>Table2[[#This Row],[Market Value of Debt]]/(Table2[[#This Row],[Market Value of Equity]]+Table2[[#This Row],[Market Value of Debt]])</f>
        <v>6.9953197895477187E-2</v>
      </c>
      <c r="W626" s="32">
        <f>(Table2[[#This Row],[Cost of Equity (Daily Beta)]]*Table2[[#This Row],[Weight of Equity]])+(Table2[[#This Row],[Cost of Debt]]*Table2[[#This Row],[Weight of Debt]])</f>
        <v>9.9107711289229961E-2</v>
      </c>
      <c r="X626" s="33">
        <f>(Table2[[#This Row],[Cost of Equity (Weekly Beta)]]*Table2[[#This Row],[Weight of Equity]])+(Table2[[#This Row],[Cost of Debt]]*Table2[[#This Row],[Weight of Debt]])</f>
        <v>0.11508511013429226</v>
      </c>
      <c r="Y626" s="34">
        <f>(Table2[[#This Row],[Cost of Equity (Monthly Beta)]]*Table2[[#This Row],[Weight of Equity]])+(Table2[[#This Row],[Cost of Debt]]*Table2[[#This Row],[Weight of Debt]])</f>
        <v>0.12763835707954899</v>
      </c>
      <c r="Z626" t="b">
        <f>IF(Table2[[#This Row],[Sector]]="Financial Services",TRUE,FALSE)</f>
        <v>0</v>
      </c>
      <c r="AA626" t="b">
        <f>IF(Table2[[#This Row],[Market Capitalisation In(Cr)]]&gt;25000,TRUE,FALSE)</f>
        <v>1</v>
      </c>
    </row>
    <row r="627" spans="2:27" ht="14" customHeight="1">
      <c r="B627" s="37" t="s">
        <v>1122</v>
      </c>
      <c r="C627" s="38" t="str">
        <f>_xlfn.XLOOKUP(B627,stock_analysis[Stock],stock_analysis[Company_Name])</f>
        <v>Ethos Limited</v>
      </c>
      <c r="D627" s="37" t="str">
        <f>_xlfn.XLOOKUP(B627,stock_analysis[Stock],stock_analysis[Sector])</f>
        <v>Consumer Cyclical</v>
      </c>
      <c r="E627" s="37" t="str">
        <f>_xlfn.XLOOKUP($B627,stock_analysis[Stock],stock_analysis[Industry])</f>
        <v>Luxury Goods</v>
      </c>
      <c r="F627" s="2">
        <f>_xlfn.XLOOKUP($B627,stock_analysis[Stock],stock_analysis[Market_Cap_Cr])</f>
        <v>6152.3963904000002</v>
      </c>
      <c r="G627" s="3">
        <f>Imputs!$C$2</f>
        <v>6.6699999999999995E-2</v>
      </c>
      <c r="H627" s="3">
        <f>Imputs!$C$3</f>
        <v>5.2299999999999999E-2</v>
      </c>
      <c r="I627" s="2">
        <f>_xlfn.XLOOKUP($B627,stock_analysis[Stock],stock_analysis[Beta_Daily])</f>
        <v>0.67772683625694108</v>
      </c>
      <c r="J627" s="2">
        <f>_xlfn.XLOOKUP($B627,stock_analysis[Stock],stock_analysis[Beta_Weekly])</f>
        <v>0.97313271864965356</v>
      </c>
      <c r="K627" s="2">
        <f>_xlfn.XLOOKUP($B627,stock_analysis[Stock],stock_analysis[Beta_Monthly])</f>
        <v>1.4412894252357606</v>
      </c>
      <c r="L627" s="3">
        <f>G627+H627*I627</f>
        <v>0.10214511353623801</v>
      </c>
      <c r="M627" s="3">
        <f>J627*H627+G627</f>
        <v>0.11759484118537689</v>
      </c>
      <c r="N627" s="3">
        <f>K627*H627+G627</f>
        <v>0.14207943693983027</v>
      </c>
      <c r="O627" s="2">
        <f>_xlfn.XLOOKUP($B627,stock_analysis[Stock],stock_analysis[Interest_Coverage_Ratio])</f>
        <v>7.7502179689446153</v>
      </c>
      <c r="P627" s="3" cm="1">
        <f t="array" ref="P62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627" s="3" t="str" cm="1">
        <f t="array" ref="Q62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627" s="3">
        <f>Table2[[#This Row],[Default Spread]]+Table2[[#This Row],[Risk Free Rate]]</f>
        <v>7.3700000000000002E-2</v>
      </c>
      <c r="S627" s="2">
        <f>_xlfn.XLOOKUP($B627,stock_analysis[Stock],stock_analysis[Market_Cap_Cr])</f>
        <v>6152.3963904000002</v>
      </c>
      <c r="T627" s="2">
        <f>_xlfn.XLOOKUP($B627,stock_analysis[Stock],stock_analysis[Total_Debt_Cr])</f>
        <v>313.83500800000002</v>
      </c>
      <c r="U627" s="3">
        <f>Table2[[#This Row],[Market Value of Equity]]/(Table2[[#This Row],[Market Value of Equity]]+Table2[[#This Row],[Market Value of Debt]])</f>
        <v>0.95146554636481839</v>
      </c>
      <c r="V627" s="3">
        <f>Table2[[#This Row],[Market Value of Debt]]/(Table2[[#This Row],[Market Value of Equity]]+Table2[[#This Row],[Market Value of Debt]])</f>
        <v>4.8534453635181558E-2</v>
      </c>
      <c r="W627" s="32">
        <f>(Table2[[#This Row],[Cost of Equity (Daily Beta)]]*Table2[[#This Row],[Weight of Equity]])+(Table2[[#This Row],[Cost of Debt]]*Table2[[#This Row],[Weight of Debt]])</f>
        <v>0.10076454549216599</v>
      </c>
      <c r="X627" s="33">
        <f>(Table2[[#This Row],[Cost of Equity (Weekly Beta)]]*Table2[[#This Row],[Weight of Equity]])+(Table2[[#This Row],[Cost of Debt]]*Table2[[#This Row],[Weight of Debt]])</f>
        <v>0.11546442905104155</v>
      </c>
      <c r="Y627" s="34">
        <f>(Table2[[#This Row],[Cost of Equity (Monthly Beta)]]*Table2[[#This Row],[Weight of Equity]])+(Table2[[#This Row],[Cost of Debt]]*Table2[[#This Row],[Weight of Debt]])</f>
        <v>0.13876067832807426</v>
      </c>
      <c r="Z627" t="b">
        <f>IF(Table2[[#This Row],[Sector]]="Financial Services",TRUE,FALSE)</f>
        <v>0</v>
      </c>
      <c r="AA627" t="b">
        <f>IF(Table2[[#This Row],[Market Capitalisation In(Cr)]]&gt;25000,TRUE,FALSE)</f>
        <v>0</v>
      </c>
    </row>
    <row r="628" spans="2:27" ht="14" customHeight="1">
      <c r="B628" s="37" t="s">
        <v>2302</v>
      </c>
      <c r="C628" s="38" t="str">
        <f>_xlfn.XLOOKUP(B628,stock_analysis[Stock],stock_analysis[Company_Name])</f>
        <v>Moksh Ornaments Limited</v>
      </c>
      <c r="D628" s="37" t="str">
        <f>_xlfn.XLOOKUP(B628,stock_analysis[Stock],stock_analysis[Sector])</f>
        <v>Consumer Cyclical</v>
      </c>
      <c r="E628" s="37" t="str">
        <f>_xlfn.XLOOKUP($B628,stock_analysis[Stock],stock_analysis[Industry])</f>
        <v>Luxury Goods</v>
      </c>
      <c r="F628" s="2">
        <f>_xlfn.XLOOKUP($B628,stock_analysis[Stock],stock_analysis[Market_Cap_Cr])</f>
        <v>98.907532799999998</v>
      </c>
      <c r="G628" s="3">
        <f>Imputs!$C$2</f>
        <v>6.6699999999999995E-2</v>
      </c>
      <c r="H628" s="3">
        <f>Imputs!$C$3</f>
        <v>5.2299999999999999E-2</v>
      </c>
      <c r="I628" s="2">
        <f>_xlfn.XLOOKUP($B628,stock_analysis[Stock],stock_analysis[Beta_Daily])</f>
        <v>0.75960626947640864</v>
      </c>
      <c r="J628" s="2">
        <f>_xlfn.XLOOKUP($B628,stock_analysis[Stock],stock_analysis[Beta_Weekly])</f>
        <v>0.76752708072456566</v>
      </c>
      <c r="K628" s="2">
        <f>_xlfn.XLOOKUP($B628,stock_analysis[Stock],stock_analysis[Beta_Monthly])</f>
        <v>0.60383652438536883</v>
      </c>
      <c r="L628" s="3">
        <f>G628+H628*I628</f>
        <v>0.10642740789361617</v>
      </c>
      <c r="M628" s="3">
        <f>J628*H628+G628</f>
        <v>0.10684166632189478</v>
      </c>
      <c r="N628" s="3">
        <f>K628*H628+G628</f>
        <v>9.8280650225354788E-2</v>
      </c>
      <c r="O628" s="2">
        <f>_xlfn.XLOOKUP($B628,stock_analysis[Stock],stock_analysis[Interest_Coverage_Ratio])</f>
        <v>2.6143906187738373</v>
      </c>
      <c r="P628" s="3" cm="1">
        <f t="array" ref="P62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628" s="3" t="str" cm="1">
        <f t="array" ref="Q62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628" s="3">
        <f>Table2[[#This Row],[Default Spread]]+Table2[[#This Row],[Risk Free Rate]]</f>
        <v>9.4199999999999992E-2</v>
      </c>
      <c r="S628" s="2">
        <f>_xlfn.XLOOKUP($B628,stock_analysis[Stock],stock_analysis[Market_Cap_Cr])</f>
        <v>98.907532799999998</v>
      </c>
      <c r="T628" s="2">
        <f>_xlfn.XLOOKUP($B628,stock_analysis[Stock],stock_analysis[Total_Debt_Cr])</f>
        <v>38.749798400000003</v>
      </c>
      <c r="U628" s="3">
        <f>Table2[[#This Row],[Market Value of Equity]]/(Table2[[#This Row],[Market Value of Equity]]+Table2[[#This Row],[Market Value of Debt]])</f>
        <v>0.7185053780847962</v>
      </c>
      <c r="V628" s="3">
        <f>Table2[[#This Row],[Market Value of Debt]]/(Table2[[#This Row],[Market Value of Equity]]+Table2[[#This Row],[Market Value of Debt]])</f>
        <v>0.28149462191520391</v>
      </c>
      <c r="W628" s="32">
        <f>(Table2[[#This Row],[Cost of Equity (Daily Beta)]]*Table2[[#This Row],[Weight of Equity]])+(Table2[[#This Row],[Cost of Debt]]*Table2[[#This Row],[Weight of Debt]])</f>
        <v>0.10298545833159972</v>
      </c>
      <c r="X628" s="33">
        <f>(Table2[[#This Row],[Cost of Equity (Weekly Beta)]]*Table2[[#This Row],[Weight of Equity]])+(Table2[[#This Row],[Cost of Debt]]*Table2[[#This Row],[Weight of Debt]])</f>
        <v>0.10328310524023485</v>
      </c>
      <c r="Y628" s="34">
        <f>(Table2[[#This Row],[Cost of Equity (Monthly Beta)]]*Table2[[#This Row],[Weight of Equity]])+(Table2[[#This Row],[Cost of Debt]]*Table2[[#This Row],[Weight of Debt]])</f>
        <v>9.7131969133000359E-2</v>
      </c>
      <c r="Z628" t="b">
        <f>IF(Table2[[#This Row],[Sector]]="Financial Services",TRUE,FALSE)</f>
        <v>0</v>
      </c>
      <c r="AA628" t="b">
        <f>IF(Table2[[#This Row],[Market Capitalisation In(Cr)]]&gt;25000,TRUE,FALSE)</f>
        <v>0</v>
      </c>
    </row>
    <row r="629" spans="2:27" ht="14" customHeight="1">
      <c r="B629" s="37" t="s">
        <v>3556</v>
      </c>
      <c r="C629" s="38" t="str">
        <f>_xlfn.XLOOKUP(B629,stock_analysis[Stock],stock_analysis[Company_Name])</f>
        <v>Thangamayil Jewellery Limited</v>
      </c>
      <c r="D629" s="37" t="str">
        <f>_xlfn.XLOOKUP(B629,stock_analysis[Stock],stock_analysis[Sector])</f>
        <v>Consumer Cyclical</v>
      </c>
      <c r="E629" s="37" t="str">
        <f>_xlfn.XLOOKUP($B629,stock_analysis[Stock],stock_analysis[Industry])</f>
        <v>Luxury Goods</v>
      </c>
      <c r="F629" s="2">
        <f>_xlfn.XLOOKUP($B629,stock_analysis[Stock],stock_analysis[Market_Cap_Cr])</f>
        <v>11142.9042176</v>
      </c>
      <c r="G629" s="3">
        <f>Imputs!$C$2</f>
        <v>6.6699999999999995E-2</v>
      </c>
      <c r="H629" s="3">
        <f>Imputs!$C$3</f>
        <v>5.2299999999999999E-2</v>
      </c>
      <c r="I629" s="2">
        <f>_xlfn.XLOOKUP($B629,stock_analysis[Stock],stock_analysis[Beta_Daily])</f>
        <v>0.78306500431584891</v>
      </c>
      <c r="J629" s="2">
        <f>_xlfn.XLOOKUP($B629,stock_analysis[Stock],stock_analysis[Beta_Weekly])</f>
        <v>0.65777249603369947</v>
      </c>
      <c r="K629" s="2">
        <f>_xlfn.XLOOKUP($B629,stock_analysis[Stock],stock_analysis[Beta_Monthly])</f>
        <v>1.1703068040717064</v>
      </c>
      <c r="L629" s="3">
        <f>G629+H629*I629</f>
        <v>0.10765429972571888</v>
      </c>
      <c r="M629" s="3">
        <f>J629*H629+G629</f>
        <v>0.10110150154256248</v>
      </c>
      <c r="N629" s="3">
        <f>K629*H629+G629</f>
        <v>0.12790704585295024</v>
      </c>
      <c r="O629" s="2">
        <f>_xlfn.XLOOKUP($B629,stock_analysis[Stock],stock_analysis[Interest_Coverage_Ratio])</f>
        <v>5.4707855745037737</v>
      </c>
      <c r="P629" s="3" cm="1">
        <f t="array" ref="P62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629" s="3" t="str" cm="1">
        <f t="array" ref="Q62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629" s="3">
        <f>Table2[[#This Row],[Default Spread]]+Table2[[#This Row],[Risk Free Rate]]</f>
        <v>7.5600000000000001E-2</v>
      </c>
      <c r="S629" s="2">
        <f>_xlfn.XLOOKUP($B629,stock_analysis[Stock],stock_analysis[Market_Cap_Cr])</f>
        <v>11142.9042176</v>
      </c>
      <c r="T629" s="2">
        <f>_xlfn.XLOOKUP($B629,stock_analysis[Stock],stock_analysis[Total_Debt_Cr])</f>
        <v>1124.349952</v>
      </c>
      <c r="U629" s="3">
        <f>Table2[[#This Row],[Market Value of Equity]]/(Table2[[#This Row],[Market Value of Equity]]+Table2[[#This Row],[Market Value of Debt]])</f>
        <v>0.90834542624980419</v>
      </c>
      <c r="V629" s="3">
        <f>Table2[[#This Row],[Market Value of Debt]]/(Table2[[#This Row],[Market Value of Equity]]+Table2[[#This Row],[Market Value of Debt]])</f>
        <v>9.1654573750195784E-2</v>
      </c>
      <c r="W629" s="32">
        <f>(Table2[[#This Row],[Cost of Equity (Daily Beta)]]*Table2[[#This Row],[Weight of Equity]])+(Table2[[#This Row],[Cost of Debt]]*Table2[[#This Row],[Weight of Debt]])</f>
        <v>0.1047163765474971</v>
      </c>
      <c r="X629" s="33">
        <f>(Table2[[#This Row],[Cost of Equity (Weekly Beta)]]*Table2[[#This Row],[Weight of Equity]])+(Table2[[#This Row],[Cost of Debt]]*Table2[[#This Row],[Weight of Debt]])</f>
        <v>9.8764172288688959E-2</v>
      </c>
      <c r="Y629" s="34">
        <f>(Table2[[#This Row],[Cost of Equity (Monthly Beta)]]*Table2[[#This Row],[Weight of Equity]])+(Table2[[#This Row],[Cost of Debt]]*Table2[[#This Row],[Weight of Debt]])</f>
        <v>0.12311286586116614</v>
      </c>
      <c r="Z629" t="b">
        <f>IF(Table2[[#This Row],[Sector]]="Financial Services",TRUE,FALSE)</f>
        <v>0</v>
      </c>
      <c r="AA629" t="b">
        <f>IF(Table2[[#This Row],[Market Capitalisation In(Cr)]]&gt;25000,TRUE,FALSE)</f>
        <v>0</v>
      </c>
    </row>
    <row r="630" spans="2:27" ht="14" customHeight="1">
      <c r="B630" s="37" t="s">
        <v>2886</v>
      </c>
      <c r="C630" s="38" t="str">
        <f>_xlfn.XLOOKUP(B630,stock_analysis[Stock],stock_analysis[Company_Name])</f>
        <v>RBZ Jewellers Limited</v>
      </c>
      <c r="D630" s="37" t="str">
        <f>_xlfn.XLOOKUP(B630,stock_analysis[Stock],stock_analysis[Sector])</f>
        <v>Consumer Cyclical</v>
      </c>
      <c r="E630" s="37" t="str">
        <f>_xlfn.XLOOKUP($B630,stock_analysis[Stock],stock_analysis[Industry])</f>
        <v>Luxury Goods</v>
      </c>
      <c r="F630" s="2">
        <f>_xlfn.XLOOKUP($B630,stock_analysis[Stock],stock_analysis[Market_Cap_Cr])</f>
        <v>476.99998720000002</v>
      </c>
      <c r="G630" s="3">
        <f>Imputs!$C$2</f>
        <v>6.6699999999999995E-2</v>
      </c>
      <c r="H630" s="3">
        <f>Imputs!$C$3</f>
        <v>5.2299999999999999E-2</v>
      </c>
      <c r="I630" s="2">
        <f>_xlfn.XLOOKUP($B630,stock_analysis[Stock],stock_analysis[Beta_Daily])</f>
        <v>0.96893309209402245</v>
      </c>
      <c r="J630" s="2">
        <f>_xlfn.XLOOKUP($B630,stock_analysis[Stock],stock_analysis[Beta_Weekly])</f>
        <v>0.99525156181534802</v>
      </c>
      <c r="K630" s="2">
        <f>_xlfn.XLOOKUP($B630,stock_analysis[Stock],stock_analysis[Beta_Monthly])</f>
        <v>-0.2335168764648117</v>
      </c>
      <c r="L630" s="3">
        <f>G630+H630*I630</f>
        <v>0.11737520071651737</v>
      </c>
      <c r="M630" s="3">
        <f>J630*H630+G630</f>
        <v>0.11875165668294269</v>
      </c>
      <c r="N630" s="3">
        <f>K630*H630+G630</f>
        <v>5.4487067360890346E-2</v>
      </c>
      <c r="O630" s="2">
        <f>_xlfn.XLOOKUP($B630,stock_analysis[Stock],stock_analysis[Interest_Coverage_Ratio])</f>
        <v>6.8217528687843005</v>
      </c>
      <c r="P630" s="3" cm="1">
        <f t="array" ref="P63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630" s="3" t="str" cm="1">
        <f t="array" ref="Q63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630" s="3">
        <f>Table2[[#This Row],[Default Spread]]+Table2[[#This Row],[Risk Free Rate]]</f>
        <v>7.4499999999999997E-2</v>
      </c>
      <c r="S630" s="2">
        <f>_xlfn.XLOOKUP($B630,stock_analysis[Stock],stock_analysis[Market_Cap_Cr])</f>
        <v>476.99998720000002</v>
      </c>
      <c r="T630" s="2">
        <f>_xlfn.XLOOKUP($B630,stock_analysis[Stock],stock_analysis[Total_Debt_Cr])</f>
        <v>150.2190976</v>
      </c>
      <c r="U630" s="3">
        <f>Table2[[#This Row],[Market Value of Equity]]/(Table2[[#This Row],[Market Value of Equity]]+Table2[[#This Row],[Market Value of Debt]])</f>
        <v>0.76049979785308985</v>
      </c>
      <c r="V630" s="3">
        <f>Table2[[#This Row],[Market Value of Debt]]/(Table2[[#This Row],[Market Value of Equity]]+Table2[[#This Row],[Market Value of Debt]])</f>
        <v>0.23950020214691017</v>
      </c>
      <c r="W630" s="32">
        <f>(Table2[[#This Row],[Cost of Equity (Daily Beta)]]*Table2[[#This Row],[Weight of Equity]])+(Table2[[#This Row],[Cost of Debt]]*Table2[[#This Row],[Weight of Debt]])</f>
        <v>0.10710658147782212</v>
      </c>
      <c r="X630" s="33">
        <f>(Table2[[#This Row],[Cost of Equity (Weekly Beta)]]*Table2[[#This Row],[Weight of Equity]])+(Table2[[#This Row],[Cost of Debt]]*Table2[[#This Row],[Weight of Debt]])</f>
        <v>0.10815337596204225</v>
      </c>
      <c r="Y630" s="34">
        <f>(Table2[[#This Row],[Cost of Equity (Monthly Beta)]]*Table2[[#This Row],[Weight of Equity]])+(Table2[[#This Row],[Cost of Debt]]*Table2[[#This Row],[Weight of Debt]])</f>
        <v>5.9280168773509598E-2</v>
      </c>
      <c r="Z630" t="b">
        <f>IF(Table2[[#This Row],[Sector]]="Financial Services",TRUE,FALSE)</f>
        <v>0</v>
      </c>
      <c r="AA630" t="b">
        <f>IF(Table2[[#This Row],[Market Capitalisation In(Cr)]]&gt;25000,TRUE,FALSE)</f>
        <v>0</v>
      </c>
    </row>
    <row r="631" spans="2:27" ht="14" customHeight="1">
      <c r="B631" s="37" t="s">
        <v>2718</v>
      </c>
      <c r="C631" s="38" t="str">
        <f>_xlfn.XLOOKUP(B631,stock_analysis[Stock],stock_analysis[Company_Name])</f>
        <v>P N Gadgil Jewellers Limited</v>
      </c>
      <c r="D631" s="37" t="str">
        <f>_xlfn.XLOOKUP(B631,stock_analysis[Stock],stock_analysis[Sector])</f>
        <v>Consumer Cyclical</v>
      </c>
      <c r="E631" s="37" t="str">
        <f>_xlfn.XLOOKUP($B631,stock_analysis[Stock],stock_analysis[Industry])</f>
        <v>Luxury Goods</v>
      </c>
      <c r="F631" s="2">
        <f>_xlfn.XLOOKUP($B631,stock_analysis[Stock],stock_analysis[Market_Cap_Cr])</f>
        <v>7105.5941632000004</v>
      </c>
      <c r="G631" s="3">
        <f>Imputs!$C$2</f>
        <v>6.6699999999999995E-2</v>
      </c>
      <c r="H631" s="3">
        <f>Imputs!$C$3</f>
        <v>5.2299999999999999E-2</v>
      </c>
      <c r="I631" s="2">
        <f>_xlfn.XLOOKUP($B631,stock_analysis[Stock],stock_analysis[Beta_Daily])</f>
        <v>0.92632271002209177</v>
      </c>
      <c r="J631" s="2">
        <f>_xlfn.XLOOKUP($B631,stock_analysis[Stock],stock_analysis[Beta_Weekly])</f>
        <v>0.86373811943717438</v>
      </c>
      <c r="K631" s="2">
        <f>_xlfn.XLOOKUP($B631,stock_analysis[Stock],stock_analysis[Beta_Monthly])</f>
        <v>0.77237518853964049</v>
      </c>
      <c r="L631" s="3">
        <f>G631+H631*I631</f>
        <v>0.11514667773415539</v>
      </c>
      <c r="M631" s="3">
        <f>J631*H631+G631</f>
        <v>0.11187350364656422</v>
      </c>
      <c r="N631" s="3">
        <f>K631*H631+G631</f>
        <v>0.10709522236062319</v>
      </c>
      <c r="O631" s="2">
        <f>_xlfn.XLOOKUP($B631,stock_analysis[Stock],stock_analysis[Interest_Coverage_Ratio])</f>
        <v>9.1368330464715992</v>
      </c>
      <c r="P631" s="3" cm="1">
        <f t="array" ref="P63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631" s="3" t="str" cm="1">
        <f t="array" ref="Q63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631" s="3">
        <f>Table2[[#This Row],[Default Spread]]+Table2[[#This Row],[Risk Free Rate]]</f>
        <v>7.3700000000000002E-2</v>
      </c>
      <c r="S631" s="2">
        <f>_xlfn.XLOOKUP($B631,stock_analysis[Stock],stock_analysis[Market_Cap_Cr])</f>
        <v>7105.5941632000004</v>
      </c>
      <c r="T631" s="2">
        <f>_xlfn.XLOOKUP($B631,stock_analysis[Stock],stock_analysis[Total_Debt_Cr])</f>
        <v>1291.1229952000001</v>
      </c>
      <c r="U631" s="3">
        <f>Table2[[#This Row],[Market Value of Equity]]/(Table2[[#This Row],[Market Value of Equity]]+Table2[[#This Row],[Market Value of Debt]])</f>
        <v>0.84623478785296791</v>
      </c>
      <c r="V631" s="3">
        <f>Table2[[#This Row],[Market Value of Debt]]/(Table2[[#This Row],[Market Value of Equity]]+Table2[[#This Row],[Market Value of Debt]])</f>
        <v>0.15376521214703204</v>
      </c>
      <c r="W631" s="32">
        <f>(Table2[[#This Row],[Cost of Equity (Daily Beta)]]*Table2[[#This Row],[Weight of Equity]])+(Table2[[#This Row],[Cost of Debt]]*Table2[[#This Row],[Weight of Debt]])</f>
        <v>0.10877362053957332</v>
      </c>
      <c r="X631" s="33">
        <f>(Table2[[#This Row],[Cost of Equity (Weekly Beta)]]*Table2[[#This Row],[Weight of Equity]])+(Table2[[#This Row],[Cost of Debt]]*Table2[[#This Row],[Weight of Debt]])</f>
        <v>0.10600374675995476</v>
      </c>
      <c r="Y631" s="34">
        <f>(Table2[[#This Row],[Cost of Equity (Monthly Beta)]]*Table2[[#This Row],[Weight of Equity]])+(Table2[[#This Row],[Cost of Debt]]*Table2[[#This Row],[Weight of Debt]])</f>
        <v>0.10196019890964465</v>
      </c>
      <c r="Z631" t="b">
        <f>IF(Table2[[#This Row],[Sector]]="Financial Services",TRUE,FALSE)</f>
        <v>0</v>
      </c>
      <c r="AA631" t="b">
        <f>IF(Table2[[#This Row],[Market Capitalisation In(Cr)]]&gt;25000,TRUE,FALSE)</f>
        <v>0</v>
      </c>
    </row>
    <row r="632" spans="2:27" ht="14" customHeight="1">
      <c r="B632" s="37" t="s">
        <v>2366</v>
      </c>
      <c r="C632" s="38" t="str">
        <f>_xlfn.XLOOKUP(B632,stock_analysis[Stock],stock_analysis[Company_Name])</f>
        <v>Manoj Vaibhav Gems N Jewellers Limited</v>
      </c>
      <c r="D632" s="37" t="str">
        <f>_xlfn.XLOOKUP(B632,stock_analysis[Stock],stock_analysis[Sector])</f>
        <v>Consumer Cyclical</v>
      </c>
      <c r="E632" s="37" t="str">
        <f>_xlfn.XLOOKUP($B632,stock_analysis[Stock],stock_analysis[Industry])</f>
        <v>Luxury Goods</v>
      </c>
      <c r="F632" s="2">
        <f>_xlfn.XLOOKUP($B632,stock_analysis[Stock],stock_analysis[Market_Cap_Cr])</f>
        <v>747.36583680000001</v>
      </c>
      <c r="G632" s="3">
        <f>Imputs!$C$2</f>
        <v>6.6699999999999995E-2</v>
      </c>
      <c r="H632" s="3">
        <f>Imputs!$C$3</f>
        <v>5.2299999999999999E-2</v>
      </c>
      <c r="I632" s="2">
        <f>_xlfn.XLOOKUP($B632,stock_analysis[Stock],stock_analysis[Beta_Daily])</f>
        <v>1.2463217483107971</v>
      </c>
      <c r="J632" s="2">
        <f>_xlfn.XLOOKUP($B632,stock_analysis[Stock],stock_analysis[Beta_Weekly])</f>
        <v>1.5730106900800649</v>
      </c>
      <c r="K632" s="2">
        <f>_xlfn.XLOOKUP($B632,stock_analysis[Stock],stock_analysis[Beta_Monthly])</f>
        <v>0.79829271354442322</v>
      </c>
      <c r="L632" s="3">
        <f>G632+H632*I632</f>
        <v>0.13188262743665469</v>
      </c>
      <c r="M632" s="3">
        <f>J632*H632+G632</f>
        <v>0.14896845909118739</v>
      </c>
      <c r="N632" s="3">
        <f>K632*H632+G632</f>
        <v>0.10845070891837333</v>
      </c>
      <c r="O632" s="2">
        <f>_xlfn.XLOOKUP($B632,stock_analysis[Stock],stock_analysis[Interest_Coverage_Ratio])</f>
        <v>4.3746453946854746</v>
      </c>
      <c r="P632" s="3" cm="1">
        <f t="array" ref="P63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632" s="3" t="str" cm="1">
        <f t="array" ref="Q63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632" s="3">
        <f>Table2[[#This Row],[Default Spread]]+Table2[[#This Row],[Risk Free Rate]]</f>
        <v>7.7799999999999994E-2</v>
      </c>
      <c r="S632" s="2">
        <f>_xlfn.XLOOKUP($B632,stock_analysis[Stock],stock_analysis[Market_Cap_Cr])</f>
        <v>747.36583680000001</v>
      </c>
      <c r="T632" s="2">
        <f>_xlfn.XLOOKUP($B632,stock_analysis[Stock],stock_analysis[Total_Debt_Cr])</f>
        <v>409.77000959999998</v>
      </c>
      <c r="U632" s="3">
        <f>Table2[[#This Row],[Market Value of Equity]]/(Table2[[#This Row],[Market Value of Equity]]+Table2[[#This Row],[Market Value of Debt]])</f>
        <v>0.64587562395992848</v>
      </c>
      <c r="V632" s="3">
        <f>Table2[[#This Row],[Market Value of Debt]]/(Table2[[#This Row],[Market Value of Equity]]+Table2[[#This Row],[Market Value of Debt]])</f>
        <v>0.35412437604007146</v>
      </c>
      <c r="W632" s="32">
        <f>(Table2[[#This Row],[Cost of Equity (Daily Beta)]]*Table2[[#This Row],[Weight of Equity]])+(Table2[[#This Row],[Cost of Debt]]*Table2[[#This Row],[Weight of Debt]])</f>
        <v>0.11273065074104169</v>
      </c>
      <c r="X632" s="33">
        <f>(Table2[[#This Row],[Cost of Equity (Weekly Beta)]]*Table2[[#This Row],[Weight of Equity]])+(Table2[[#This Row],[Cost of Debt]]*Table2[[#This Row],[Weight of Debt]])</f>
        <v>0.12376597292178729</v>
      </c>
      <c r="Y632" s="34">
        <f>(Table2[[#This Row],[Cost of Equity (Monthly Beta)]]*Table2[[#This Row],[Weight of Equity]])+(Table2[[#This Row],[Cost of Debt]]*Table2[[#This Row],[Weight of Debt]])</f>
        <v>9.7596545747468511E-2</v>
      </c>
      <c r="Z632" t="b">
        <f>IF(Table2[[#This Row],[Sector]]="Financial Services",TRUE,FALSE)</f>
        <v>0</v>
      </c>
      <c r="AA632" t="b">
        <f>IF(Table2[[#This Row],[Market Capitalisation In(Cr)]]&gt;25000,TRUE,FALSE)</f>
        <v>0</v>
      </c>
    </row>
    <row r="633" spans="2:27" ht="14" customHeight="1">
      <c r="B633" s="37" t="s">
        <v>3140</v>
      </c>
      <c r="C633" s="38" t="str">
        <f>_xlfn.XLOOKUP(B633,stock_analysis[Stock],stock_analysis[Company_Name])</f>
        <v>Senco Gold Limited</v>
      </c>
      <c r="D633" s="37" t="str">
        <f>_xlfn.XLOOKUP(B633,stock_analysis[Stock],stock_analysis[Sector])</f>
        <v>Consumer Cyclical</v>
      </c>
      <c r="E633" s="37" t="str">
        <f>_xlfn.XLOOKUP($B633,stock_analysis[Stock],stock_analysis[Industry])</f>
        <v>Luxury Goods</v>
      </c>
      <c r="F633" s="2">
        <f>_xlfn.XLOOKUP($B633,stock_analysis[Stock],stock_analysis[Market_Cap_Cr])</f>
        <v>4868.7697920000001</v>
      </c>
      <c r="G633" s="3">
        <f>Imputs!$C$2</f>
        <v>6.6699999999999995E-2</v>
      </c>
      <c r="H633" s="3">
        <f>Imputs!$C$3</f>
        <v>5.2299999999999999E-2</v>
      </c>
      <c r="I633" s="2">
        <f>_xlfn.XLOOKUP($B633,stock_analysis[Stock],stock_analysis[Beta_Daily])</f>
        <v>1.0952771218698083</v>
      </c>
      <c r="J633" s="2">
        <f>_xlfn.XLOOKUP($B633,stock_analysis[Stock],stock_analysis[Beta_Weekly])</f>
        <v>1.5246594101892632</v>
      </c>
      <c r="K633" s="2">
        <f>_xlfn.XLOOKUP($B633,stock_analysis[Stock],stock_analysis[Beta_Monthly])</f>
        <v>1.7898830397573426</v>
      </c>
      <c r="L633" s="3">
        <f>G633+H633*I633</f>
        <v>0.12398299347379096</v>
      </c>
      <c r="M633" s="3">
        <f>J633*H633+G633</f>
        <v>0.14643968715289846</v>
      </c>
      <c r="N633" s="3">
        <f>K633*H633+G633</f>
        <v>0.16031088297930901</v>
      </c>
      <c r="O633" s="2">
        <f>_xlfn.XLOOKUP($B633,stock_analysis[Stock],stock_analysis[Interest_Coverage_Ratio])</f>
        <v>2.76314298663041</v>
      </c>
      <c r="P633" s="3" cm="1">
        <f t="array" ref="P63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633" s="3" t="str" cm="1">
        <f t="array" ref="Q63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633" s="3">
        <f>Table2[[#This Row],[Default Spread]]+Table2[[#This Row],[Risk Free Rate]]</f>
        <v>9.4199999999999992E-2</v>
      </c>
      <c r="S633" s="2">
        <f>_xlfn.XLOOKUP($B633,stock_analysis[Stock],stock_analysis[Market_Cap_Cr])</f>
        <v>4868.7697920000001</v>
      </c>
      <c r="T633" s="2">
        <f>_xlfn.XLOOKUP($B633,stock_analysis[Stock],stock_analysis[Total_Debt_Cr])</f>
        <v>2457.5340544000001</v>
      </c>
      <c r="U633" s="3">
        <f>Table2[[#This Row],[Market Value of Equity]]/(Table2[[#This Row],[Market Value of Equity]]+Table2[[#This Row],[Market Value of Debt]])</f>
        <v>0.66456017851244553</v>
      </c>
      <c r="V633" s="3">
        <f>Table2[[#This Row],[Market Value of Debt]]/(Table2[[#This Row],[Market Value of Equity]]+Table2[[#This Row],[Market Value of Debt]])</f>
        <v>0.33543982148755452</v>
      </c>
      <c r="W633" s="32">
        <f>(Table2[[#This Row],[Cost of Equity (Daily Beta)]]*Table2[[#This Row],[Weight of Equity]])+(Table2[[#This Row],[Cost of Debt]]*Table2[[#This Row],[Weight of Debt]])</f>
        <v>0.11399259145957752</v>
      </c>
      <c r="X633" s="33">
        <f>(Table2[[#This Row],[Cost of Equity (Weekly Beta)]]*Table2[[#This Row],[Weight of Equity]])+(Table2[[#This Row],[Cost of Debt]]*Table2[[#This Row],[Weight of Debt]])</f>
        <v>0.12891641581976451</v>
      </c>
      <c r="Y633" s="34">
        <f>(Table2[[#This Row],[Cost of Equity (Monthly Beta)]]*Table2[[#This Row],[Weight of Equity]])+(Table2[[#This Row],[Cost of Debt]]*Table2[[#This Row],[Weight of Debt]])</f>
        <v>0.138134660194345</v>
      </c>
      <c r="Z633" t="b">
        <f>IF(Table2[[#This Row],[Sector]]="Financial Services",TRUE,FALSE)</f>
        <v>0</v>
      </c>
      <c r="AA633" t="b">
        <f>IF(Table2[[#This Row],[Market Capitalisation In(Cr)]]&gt;25000,TRUE,FALSE)</f>
        <v>0</v>
      </c>
    </row>
    <row r="634" spans="2:27" ht="14" customHeight="1">
      <c r="B634" s="37" t="s">
        <v>1908</v>
      </c>
      <c r="C634" s="38" t="str">
        <f>_xlfn.XLOOKUP(B634,stock_analysis[Stock],stock_analysis[Company_Name])</f>
        <v>KDDL Limited</v>
      </c>
      <c r="D634" s="37" t="str">
        <f>_xlfn.XLOOKUP(B634,stock_analysis[Stock],stock_analysis[Sector])</f>
        <v>Consumer Cyclical</v>
      </c>
      <c r="E634" s="37" t="str">
        <f>_xlfn.XLOOKUP($B634,stock_analysis[Stock],stock_analysis[Industry])</f>
        <v>Luxury Goods</v>
      </c>
      <c r="F634" s="2">
        <f>_xlfn.XLOOKUP($B634,stock_analysis[Stock],stock_analysis[Market_Cap_Cr])</f>
        <v>2975.4417152000001</v>
      </c>
      <c r="G634" s="3">
        <f>Imputs!$C$2</f>
        <v>6.6699999999999995E-2</v>
      </c>
      <c r="H634" s="3">
        <f>Imputs!$C$3</f>
        <v>5.2299999999999999E-2</v>
      </c>
      <c r="I634" s="2">
        <f>_xlfn.XLOOKUP($B634,stock_analysis[Stock],stock_analysis[Beta_Daily])</f>
        <v>1.080598432344035</v>
      </c>
      <c r="J634" s="2">
        <f>_xlfn.XLOOKUP($B634,stock_analysis[Stock],stock_analysis[Beta_Weekly])</f>
        <v>1.2042140727264836</v>
      </c>
      <c r="K634" s="2">
        <f>_xlfn.XLOOKUP($B634,stock_analysis[Stock],stock_analysis[Beta_Monthly])</f>
        <v>1.0701460602968274</v>
      </c>
      <c r="L634" s="3">
        <f>G634+H634*I634</f>
        <v>0.12321529801159303</v>
      </c>
      <c r="M634" s="3">
        <f>J634*H634+G634</f>
        <v>0.1296803960035951</v>
      </c>
      <c r="N634" s="3">
        <f>K634*H634+G634</f>
        <v>0.12266863895352406</v>
      </c>
      <c r="O634" s="2">
        <f>_xlfn.XLOOKUP($B634,stock_analysis[Stock],stock_analysis[Interest_Coverage_Ratio])</f>
        <v>7.122464606258764</v>
      </c>
      <c r="P634" s="3" cm="1">
        <f t="array" ref="P63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634" s="3" t="str" cm="1">
        <f t="array" ref="Q63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634" s="3">
        <f>Table2[[#This Row],[Default Spread]]+Table2[[#This Row],[Risk Free Rate]]</f>
        <v>7.4499999999999997E-2</v>
      </c>
      <c r="S634" s="2">
        <f>_xlfn.XLOOKUP($B634,stock_analysis[Stock],stock_analysis[Market_Cap_Cr])</f>
        <v>2975.4417152000001</v>
      </c>
      <c r="T634" s="2">
        <f>_xlfn.XLOOKUP($B634,stock_analysis[Stock],stock_analysis[Total_Debt_Cr])</f>
        <v>466.81999359999998</v>
      </c>
      <c r="U634" s="3">
        <f>Table2[[#This Row],[Market Value of Equity]]/(Table2[[#This Row],[Market Value of Equity]]+Table2[[#This Row],[Market Value of Debt]])</f>
        <v>0.86438567631084118</v>
      </c>
      <c r="V634" s="3">
        <f>Table2[[#This Row],[Market Value of Debt]]/(Table2[[#This Row],[Market Value of Equity]]+Table2[[#This Row],[Market Value of Debt]])</f>
        <v>0.13561432368915877</v>
      </c>
      <c r="W634" s="32">
        <f>(Table2[[#This Row],[Cost of Equity (Daily Beta)]]*Table2[[#This Row],[Weight of Equity]])+(Table2[[#This Row],[Cost of Debt]]*Table2[[#This Row],[Weight of Debt]])</f>
        <v>0.11660880581843502</v>
      </c>
      <c r="X634" s="33">
        <f>(Table2[[#This Row],[Cost of Equity (Weekly Beta)]]*Table2[[#This Row],[Weight of Equity]])+(Table2[[#This Row],[Cost of Debt]]*Table2[[#This Row],[Weight of Debt]])</f>
        <v>0.12219714391866758</v>
      </c>
      <c r="Y634" s="34">
        <f>(Table2[[#This Row],[Cost of Equity (Monthly Beta)]]*Table2[[#This Row],[Weight of Equity]])+(Table2[[#This Row],[Cost of Debt]]*Table2[[#This Row],[Weight of Debt]])</f>
        <v>0.11613628155881463</v>
      </c>
      <c r="Z634" t="b">
        <f>IF(Table2[[#This Row],[Sector]]="Financial Services",TRUE,FALSE)</f>
        <v>0</v>
      </c>
      <c r="AA634" t="b">
        <f>IF(Table2[[#This Row],[Market Capitalisation In(Cr)]]&gt;25000,TRUE,FALSE)</f>
        <v>0</v>
      </c>
    </row>
    <row r="635" spans="2:27" ht="14" customHeight="1">
      <c r="B635" s="37" t="s">
        <v>996</v>
      </c>
      <c r="C635" s="38" t="str">
        <f>_xlfn.XLOOKUP(B635,stock_analysis[Stock],stock_analysis[Company_Name])</f>
        <v>D. P. Abhushan Limited</v>
      </c>
      <c r="D635" s="37" t="str">
        <f>_xlfn.XLOOKUP(B635,stock_analysis[Stock],stock_analysis[Sector])</f>
        <v>Consumer Cyclical</v>
      </c>
      <c r="E635" s="37" t="str">
        <f>_xlfn.XLOOKUP($B635,stock_analysis[Stock],stock_analysis[Industry])</f>
        <v>Luxury Goods</v>
      </c>
      <c r="F635" s="2">
        <f>_xlfn.XLOOKUP($B635,stock_analysis[Stock],stock_analysis[Market_Cap_Cr])</f>
        <v>2295.1190528000002</v>
      </c>
      <c r="G635" s="3">
        <f>Imputs!$C$2</f>
        <v>6.6699999999999995E-2</v>
      </c>
      <c r="H635" s="3">
        <f>Imputs!$C$3</f>
        <v>5.2299999999999999E-2</v>
      </c>
      <c r="I635" s="2">
        <f>_xlfn.XLOOKUP($B635,stock_analysis[Stock],stock_analysis[Beta_Daily])</f>
        <v>1.0503669433367389</v>
      </c>
      <c r="J635" s="2">
        <f>_xlfn.XLOOKUP($B635,stock_analysis[Stock],stock_analysis[Beta_Weekly])</f>
        <v>0.71536915650795707</v>
      </c>
      <c r="K635" s="2">
        <f>_xlfn.XLOOKUP($B635,stock_analysis[Stock],stock_analysis[Beta_Monthly])</f>
        <v>0.1558048321541986</v>
      </c>
      <c r="L635" s="3">
        <f>G635+H635*I635</f>
        <v>0.12163419113651144</v>
      </c>
      <c r="M635" s="3">
        <f>J635*H635+G635</f>
        <v>0.10411380688536614</v>
      </c>
      <c r="N635" s="3">
        <f>K635*H635+G635</f>
        <v>7.4848592721664581E-2</v>
      </c>
      <c r="O635" s="2">
        <f>_xlfn.XLOOKUP($B635,stock_analysis[Stock],stock_analysis[Interest_Coverage_Ratio])</f>
        <v>11.864276153879366</v>
      </c>
      <c r="P635" s="3" cm="1">
        <f t="array" ref="P63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635" s="3" t="str" cm="1">
        <f t="array" ref="Q63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635" s="3">
        <f>Table2[[#This Row],[Default Spread]]+Table2[[#This Row],[Risk Free Rate]]</f>
        <v>7.22E-2</v>
      </c>
      <c r="S635" s="2">
        <f>_xlfn.XLOOKUP($B635,stock_analysis[Stock],stock_analysis[Market_Cap_Cr])</f>
        <v>2295.1190528000002</v>
      </c>
      <c r="T635" s="2">
        <f>_xlfn.XLOOKUP($B635,stock_analysis[Stock],stock_analysis[Total_Debt_Cr])</f>
        <v>225.79479040000001</v>
      </c>
      <c r="U635" s="3">
        <f>Table2[[#This Row],[Market Value of Equity]]/(Table2[[#This Row],[Market Value of Equity]]+Table2[[#This Row],[Market Value of Debt]])</f>
        <v>0.91043137352390424</v>
      </c>
      <c r="V635" s="3">
        <f>Table2[[#This Row],[Market Value of Debt]]/(Table2[[#This Row],[Market Value of Equity]]+Table2[[#This Row],[Market Value of Debt]])</f>
        <v>8.9568626476095828E-2</v>
      </c>
      <c r="W635" s="32">
        <f>(Table2[[#This Row],[Cost of Equity (Daily Beta)]]*Table2[[#This Row],[Weight of Equity]])+(Table2[[#This Row],[Cost of Debt]]*Table2[[#This Row],[Weight of Debt]])</f>
        <v>0.11720643853545734</v>
      </c>
      <c r="X635" s="33">
        <f>(Table2[[#This Row],[Cost of Equity (Weekly Beta)]]*Table2[[#This Row],[Weight of Equity]])+(Table2[[#This Row],[Cost of Debt]]*Table2[[#This Row],[Weight of Debt]])</f>
        <v>0.10125533103702054</v>
      </c>
      <c r="Y635" s="34">
        <f>(Table2[[#This Row],[Cost of Equity (Monthly Beta)]]*Table2[[#This Row],[Weight of Equity]])+(Table2[[#This Row],[Cost of Debt]]*Table2[[#This Row],[Weight of Debt]])</f>
        <v>7.4611361909490512E-2</v>
      </c>
      <c r="Z635" t="b">
        <f>IF(Table2[[#This Row],[Sector]]="Financial Services",TRUE,FALSE)</f>
        <v>0</v>
      </c>
      <c r="AA635" t="b">
        <f>IF(Table2[[#This Row],[Market Capitalisation In(Cr)]]&gt;25000,TRUE,FALSE)</f>
        <v>0</v>
      </c>
    </row>
    <row r="636" spans="2:27" ht="14" customHeight="1">
      <c r="B636" s="37" t="s">
        <v>3176</v>
      </c>
      <c r="C636" s="38" t="str">
        <f>_xlfn.XLOOKUP(B636,stock_analysis[Stock],stock_analysis[Company_Name])</f>
        <v>Shanti Gold International Limited</v>
      </c>
      <c r="D636" s="37" t="str">
        <f>_xlfn.XLOOKUP(B636,stock_analysis[Stock],stock_analysis[Sector])</f>
        <v>Consumer Cyclical</v>
      </c>
      <c r="E636" s="37" t="str">
        <f>_xlfn.XLOOKUP($B636,stock_analysis[Stock],stock_analysis[Industry])</f>
        <v>Luxury Goods</v>
      </c>
      <c r="F636" s="2">
        <f>_xlfn.XLOOKUP($B636,stock_analysis[Stock],stock_analysis[Market_Cap_Cr])</f>
        <v>1466.0000768</v>
      </c>
      <c r="G636" s="3">
        <f>Imputs!$C$2</f>
        <v>6.6699999999999995E-2</v>
      </c>
      <c r="H636" s="3">
        <f>Imputs!$C$3</f>
        <v>5.2299999999999999E-2</v>
      </c>
      <c r="I636" s="2">
        <f>_xlfn.XLOOKUP($B636,stock_analysis[Stock],stock_analysis[Beta_Daily])</f>
        <v>1.0879043656007972</v>
      </c>
      <c r="J636" s="2">
        <f>_xlfn.XLOOKUP($B636,stock_analysis[Stock],stock_analysis[Beta_Weekly])</f>
        <v>0.21157573783241271</v>
      </c>
      <c r="K636" s="2">
        <f>_xlfn.XLOOKUP($B636,stock_analysis[Stock],stock_analysis[Beta_Monthly])</f>
        <v>0.25198788698813618</v>
      </c>
      <c r="L636" s="3">
        <f>G636+H636*I636</f>
        <v>0.12359739832092169</v>
      </c>
      <c r="M636" s="3">
        <f>J636*H636+G636</f>
        <v>7.7765411088635175E-2</v>
      </c>
      <c r="N636" s="3">
        <f>K636*H636+G636</f>
        <v>7.9878966489479522E-2</v>
      </c>
      <c r="O636" s="2">
        <f>_xlfn.XLOOKUP($B636,stock_analysis[Stock],stock_analysis[Interest_Coverage_Ratio])</f>
        <v>4.8932485165980646</v>
      </c>
      <c r="P636" s="3" cm="1">
        <f t="array" ref="P63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636" s="3" t="str" cm="1">
        <f t="array" ref="Q63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636" s="3">
        <f>Table2[[#This Row],[Default Spread]]+Table2[[#This Row],[Risk Free Rate]]</f>
        <v>7.5600000000000001E-2</v>
      </c>
      <c r="S636" s="2">
        <f>_xlfn.XLOOKUP($B636,stock_analysis[Stock],stock_analysis[Market_Cap_Cr])</f>
        <v>1466.0000768</v>
      </c>
      <c r="T636" s="2">
        <f>_xlfn.XLOOKUP($B636,stock_analysis[Stock],stock_analysis[Total_Debt_Cr])</f>
        <v>184.39299840000001</v>
      </c>
      <c r="U636" s="3">
        <f>Table2[[#This Row],[Market Value of Equity]]/(Table2[[#This Row],[Market Value of Equity]]+Table2[[#This Row],[Market Value of Debt]])</f>
        <v>0.88827328400074945</v>
      </c>
      <c r="V636" s="3">
        <f>Table2[[#This Row],[Market Value of Debt]]/(Table2[[#This Row],[Market Value of Equity]]+Table2[[#This Row],[Market Value of Debt]])</f>
        <v>0.11172671599925045</v>
      </c>
      <c r="W636" s="32">
        <f>(Table2[[#This Row],[Cost of Equity (Daily Beta)]]*Table2[[#This Row],[Weight of Equity]])+(Table2[[#This Row],[Cost of Debt]]*Table2[[#This Row],[Weight of Debt]])</f>
        <v>0.11823480663001716</v>
      </c>
      <c r="X636" s="33">
        <f>(Table2[[#This Row],[Cost of Equity (Weekly Beta)]]*Table2[[#This Row],[Weight of Equity]])+(Table2[[#This Row],[Cost of Debt]]*Table2[[#This Row],[Weight of Debt]])</f>
        <v>7.7523476818913598E-2</v>
      </c>
      <c r="Y636" s="34">
        <f>(Table2[[#This Row],[Cost of Equity (Monthly Beta)]]*Table2[[#This Row],[Weight of Equity]])+(Table2[[#This Row],[Cost of Debt]]*Table2[[#This Row],[Weight of Debt]])</f>
        <v>7.9400891615739128E-2</v>
      </c>
      <c r="Z636" t="b">
        <f>IF(Table2[[#This Row],[Sector]]="Financial Services",TRUE,FALSE)</f>
        <v>0</v>
      </c>
      <c r="AA636" t="b">
        <f>IF(Table2[[#This Row],[Market Capitalisation In(Cr)]]&gt;25000,TRUE,FALSE)</f>
        <v>0</v>
      </c>
    </row>
    <row r="637" spans="2:27" ht="14" customHeight="1">
      <c r="B637" s="37" t="s">
        <v>3274</v>
      </c>
      <c r="C637" s="38" t="str">
        <f>_xlfn.XLOOKUP(B637,stock_analysis[Stock],stock_analysis[Company_Name])</f>
        <v>SKY GOLD AND DIAMONDS LIMITED</v>
      </c>
      <c r="D637" s="37" t="str">
        <f>_xlfn.XLOOKUP(B637,stock_analysis[Stock],stock_analysis[Sector])</f>
        <v>Consumer Cyclical</v>
      </c>
      <c r="E637" s="37" t="str">
        <f>_xlfn.XLOOKUP($B637,stock_analysis[Stock],stock_analysis[Industry])</f>
        <v>Luxury Goods</v>
      </c>
      <c r="F637" s="2">
        <f>_xlfn.XLOOKUP($B637,stock_analysis[Stock],stock_analysis[Market_Cap_Cr])</f>
        <v>5103.8687232000002</v>
      </c>
      <c r="G637" s="3">
        <f>Imputs!$C$2</f>
        <v>6.6699999999999995E-2</v>
      </c>
      <c r="H637" s="3">
        <f>Imputs!$C$3</f>
        <v>5.2299999999999999E-2</v>
      </c>
      <c r="I637" s="2">
        <f>_xlfn.XLOOKUP($B637,stock_analysis[Stock],stock_analysis[Beta_Daily])</f>
        <v>1.1749740789648171</v>
      </c>
      <c r="J637" s="2">
        <f>_xlfn.XLOOKUP($B637,stock_analysis[Stock],stock_analysis[Beta_Weekly])</f>
        <v>1.4305961228989317</v>
      </c>
      <c r="K637" s="2">
        <f>_xlfn.XLOOKUP($B637,stock_analysis[Stock],stock_analysis[Beta_Monthly])</f>
        <v>-4.39664559288971E-2</v>
      </c>
      <c r="L637" s="3">
        <f>G637+H637*I637</f>
        <v>0.12815114432985991</v>
      </c>
      <c r="M637" s="3">
        <f>J637*H637+G637</f>
        <v>0.14152017722761412</v>
      </c>
      <c r="N637" s="3">
        <f>K637*H637+G637</f>
        <v>6.4400554354918677E-2</v>
      </c>
      <c r="O637" s="2">
        <f>_xlfn.XLOOKUP($B637,stock_analysis[Stock],stock_analysis[Interest_Coverage_Ratio])</f>
        <v>5.0958403960945375</v>
      </c>
      <c r="P637" s="3" cm="1">
        <f t="array" ref="P63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637" s="3" t="str" cm="1">
        <f t="array" ref="Q63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637" s="3">
        <f>Table2[[#This Row],[Default Spread]]+Table2[[#This Row],[Risk Free Rate]]</f>
        <v>7.5600000000000001E-2</v>
      </c>
      <c r="S637" s="2">
        <f>_xlfn.XLOOKUP($B637,stock_analysis[Stock],stock_analysis[Market_Cap_Cr])</f>
        <v>5103.8687232000002</v>
      </c>
      <c r="T637" s="2">
        <f>_xlfn.XLOOKUP($B637,stock_analysis[Stock],stock_analysis[Total_Debt_Cr])</f>
        <v>813.71781120000003</v>
      </c>
      <c r="U637" s="3">
        <f>Table2[[#This Row],[Market Value of Equity]]/(Table2[[#This Row],[Market Value of Equity]]+Table2[[#This Row],[Market Value of Debt]])</f>
        <v>0.86249160760561572</v>
      </c>
      <c r="V637" s="3">
        <f>Table2[[#This Row],[Market Value of Debt]]/(Table2[[#This Row],[Market Value of Equity]]+Table2[[#This Row],[Market Value of Debt]])</f>
        <v>0.13750839239438431</v>
      </c>
      <c r="W637" s="32">
        <f>(Table2[[#This Row],[Cost of Equity (Daily Beta)]]*Table2[[#This Row],[Weight of Equity]])+(Table2[[#This Row],[Cost of Debt]]*Table2[[#This Row],[Weight of Debt]])</f>
        <v>0.12092492095457562</v>
      </c>
      <c r="X637" s="33">
        <f>(Table2[[#This Row],[Cost of Equity (Weekly Beta)]]*Table2[[#This Row],[Weight of Equity]])+(Table2[[#This Row],[Cost of Debt]]*Table2[[#This Row],[Weight of Debt]])</f>
        <v>0.13245559963069201</v>
      </c>
      <c r="Y637" s="34">
        <f>(Table2[[#This Row],[Cost of Equity (Monthly Beta)]]*Table2[[#This Row],[Weight of Equity]])+(Table2[[#This Row],[Cost of Debt]]*Table2[[#This Row],[Weight of Debt]])</f>
        <v>6.5940572121282098E-2</v>
      </c>
      <c r="Z637" t="b">
        <f>IF(Table2[[#This Row],[Sector]]="Financial Services",TRUE,FALSE)</f>
        <v>0</v>
      </c>
      <c r="AA637" t="b">
        <f>IF(Table2[[#This Row],[Market Capitalisation In(Cr)]]&gt;25000,TRUE,FALSE)</f>
        <v>0</v>
      </c>
    </row>
    <row r="638" spans="2:27" ht="14" customHeight="1">
      <c r="B638" s="37" t="s">
        <v>2656</v>
      </c>
      <c r="C638" s="38" t="str">
        <f>_xlfn.XLOOKUP(B638,stock_analysis[Stock],stock_analysis[Company_Name])</f>
        <v>PC Jeweller Limited</v>
      </c>
      <c r="D638" s="37" t="str">
        <f>_xlfn.XLOOKUP(B638,stock_analysis[Stock],stock_analysis[Sector])</f>
        <v>Consumer Cyclical</v>
      </c>
      <c r="E638" s="37" t="str">
        <f>_xlfn.XLOOKUP($B638,stock_analysis[Stock],stock_analysis[Industry])</f>
        <v>Luxury Goods</v>
      </c>
      <c r="F638" s="2">
        <f>_xlfn.XLOOKUP($B638,stock_analysis[Stock],stock_analysis[Market_Cap_Cr])</f>
        <v>7207.0586368000004</v>
      </c>
      <c r="G638" s="3">
        <f>Imputs!$C$2</f>
        <v>6.6699999999999995E-2</v>
      </c>
      <c r="H638" s="3">
        <f>Imputs!$C$3</f>
        <v>5.2299999999999999E-2</v>
      </c>
      <c r="I638" s="2">
        <f>_xlfn.XLOOKUP($B638,stock_analysis[Stock],stock_analysis[Beta_Daily])</f>
        <v>1.2542328278830679</v>
      </c>
      <c r="J638" s="2">
        <f>_xlfn.XLOOKUP($B638,stock_analysis[Stock],stock_analysis[Beta_Weekly])</f>
        <v>1.3089006502607785</v>
      </c>
      <c r="K638" s="2">
        <f>_xlfn.XLOOKUP($B638,stock_analysis[Stock],stock_analysis[Beta_Monthly])</f>
        <v>3.1621759418093203</v>
      </c>
      <c r="L638" s="3">
        <f>G638+H638*I638</f>
        <v>0.13229637689828444</v>
      </c>
      <c r="M638" s="3">
        <f>J638*H638+G638</f>
        <v>0.13515550400863871</v>
      </c>
      <c r="N638" s="3">
        <f>K638*H638+G638</f>
        <v>0.23208180175662746</v>
      </c>
      <c r="O638" s="2">
        <f>_xlfn.XLOOKUP($B638,stock_analysis[Stock],stock_analysis[Interest_Coverage_Ratio])</f>
        <v>9.8235523493858459</v>
      </c>
      <c r="P638" s="3" cm="1">
        <f t="array" ref="P63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638" s="3" t="str" cm="1">
        <f t="array" ref="Q63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638" s="3">
        <f>Table2[[#This Row],[Default Spread]]+Table2[[#This Row],[Risk Free Rate]]</f>
        <v>7.22E-2</v>
      </c>
      <c r="S638" s="2">
        <f>_xlfn.XLOOKUP($B638,stock_analysis[Stock],stock_analysis[Market_Cap_Cr])</f>
        <v>7207.0586368000004</v>
      </c>
      <c r="T638" s="2">
        <f>_xlfn.XLOOKUP($B638,stock_analysis[Stock],stock_analysis[Total_Debt_Cr])</f>
        <v>1594.4899584</v>
      </c>
      <c r="U638" s="3">
        <f>Table2[[#This Row],[Market Value of Equity]]/(Table2[[#This Row],[Market Value of Equity]]+Table2[[#This Row],[Market Value of Debt]])</f>
        <v>0.8188398392449292</v>
      </c>
      <c r="V638" s="3">
        <f>Table2[[#This Row],[Market Value of Debt]]/(Table2[[#This Row],[Market Value of Equity]]+Table2[[#This Row],[Market Value of Debt]])</f>
        <v>0.18116016075507085</v>
      </c>
      <c r="W638" s="32">
        <f>(Table2[[#This Row],[Cost of Equity (Daily Beta)]]*Table2[[#This Row],[Weight of Equity]])+(Table2[[#This Row],[Cost of Debt]]*Table2[[#This Row],[Weight of Debt]])</f>
        <v>0.12140930759859392</v>
      </c>
      <c r="X638" s="33">
        <f>(Table2[[#This Row],[Cost of Equity (Weekly Beta)]]*Table2[[#This Row],[Weight of Equity]])+(Table2[[#This Row],[Cost of Debt]]*Table2[[#This Row],[Weight of Debt]])</f>
        <v>0.12375047478201723</v>
      </c>
      <c r="Y638" s="34">
        <f>(Table2[[#This Row],[Cost of Equity (Monthly Beta)]]*Table2[[#This Row],[Weight of Equity]])+(Table2[[#This Row],[Cost of Debt]]*Table2[[#This Row],[Weight of Debt]])</f>
        <v>0.20311758884858647</v>
      </c>
      <c r="Z638" t="b">
        <f>IF(Table2[[#This Row],[Sector]]="Financial Services",TRUE,FALSE)</f>
        <v>0</v>
      </c>
      <c r="AA638" t="b">
        <f>IF(Table2[[#This Row],[Market Capitalisation In(Cr)]]&gt;25000,TRUE,FALSE)</f>
        <v>0</v>
      </c>
    </row>
    <row r="639" spans="2:27" ht="14" customHeight="1">
      <c r="B639" s="37" t="s">
        <v>3518</v>
      </c>
      <c r="C639" s="38" t="str">
        <f>_xlfn.XLOOKUP(B639,stock_analysis[Stock],stock_analysis[Company_Name])</f>
        <v>Tribhovandas Bhimji Zaveri Limited</v>
      </c>
      <c r="D639" s="37" t="str">
        <f>_xlfn.XLOOKUP(B639,stock_analysis[Stock],stock_analysis[Sector])</f>
        <v>Consumer Cyclical</v>
      </c>
      <c r="E639" s="37" t="str">
        <f>_xlfn.XLOOKUP($B639,stock_analysis[Stock],stock_analysis[Industry])</f>
        <v>Luxury Goods</v>
      </c>
      <c r="F639" s="2">
        <f>_xlfn.XLOOKUP($B639,stock_analysis[Stock],stock_analysis[Market_Cap_Cr])</f>
        <v>923.18136319999996</v>
      </c>
      <c r="G639" s="3">
        <f>Imputs!$C$2</f>
        <v>6.6699999999999995E-2</v>
      </c>
      <c r="H639" s="3">
        <f>Imputs!$C$3</f>
        <v>5.2299999999999999E-2</v>
      </c>
      <c r="I639" s="2">
        <f>_xlfn.XLOOKUP($B639,stock_analysis[Stock],stock_analysis[Beta_Daily])</f>
        <v>1.5163858521850684</v>
      </c>
      <c r="J639" s="2">
        <f>_xlfn.XLOOKUP($B639,stock_analysis[Stock],stock_analysis[Beta_Weekly])</f>
        <v>1.6761652657493595</v>
      </c>
      <c r="K639" s="2">
        <f>_xlfn.XLOOKUP($B639,stock_analysis[Stock],stock_analysis[Beta_Monthly])</f>
        <v>1.1415183166738585</v>
      </c>
      <c r="L639" s="3">
        <f>G639+H639*I639</f>
        <v>0.14600698006927909</v>
      </c>
      <c r="M639" s="3">
        <f>J639*H639+G639</f>
        <v>0.15436344339869151</v>
      </c>
      <c r="N639" s="3">
        <f>K639*H639+G639</f>
        <v>0.1264014079620428</v>
      </c>
      <c r="O639" s="2">
        <f>_xlfn.XLOOKUP($B639,stock_analysis[Stock],stock_analysis[Interest_Coverage_Ratio])</f>
        <v>2.7066128221670152</v>
      </c>
      <c r="P639" s="3" cm="1">
        <f t="array" ref="P63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639" s="3" t="str" cm="1">
        <f t="array" ref="Q63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639" s="3">
        <f>Table2[[#This Row],[Default Spread]]+Table2[[#This Row],[Risk Free Rate]]</f>
        <v>9.4199999999999992E-2</v>
      </c>
      <c r="S639" s="2">
        <f>_xlfn.XLOOKUP($B639,stock_analysis[Stock],stock_analysis[Market_Cap_Cr])</f>
        <v>923.18136319999996</v>
      </c>
      <c r="T639" s="2">
        <f>_xlfn.XLOOKUP($B639,stock_analysis[Stock],stock_analysis[Total_Debt_Cr])</f>
        <v>822.04579839999997</v>
      </c>
      <c r="U639" s="3">
        <f>Table2[[#This Row],[Market Value of Equity]]/(Table2[[#This Row],[Market Value of Equity]]+Table2[[#This Row],[Market Value of Debt]])</f>
        <v>0.52897489995149982</v>
      </c>
      <c r="V639" s="3">
        <f>Table2[[#This Row],[Market Value of Debt]]/(Table2[[#This Row],[Market Value of Equity]]+Table2[[#This Row],[Market Value of Debt]])</f>
        <v>0.47102510004850023</v>
      </c>
      <c r="W639" s="32">
        <f>(Table2[[#This Row],[Cost of Equity (Daily Beta)]]*Table2[[#This Row],[Weight of Equity]])+(Table2[[#This Row],[Cost of Debt]]*Table2[[#This Row],[Weight of Debt]])</f>
        <v>0.12160459209893626</v>
      </c>
      <c r="X639" s="33">
        <f>(Table2[[#This Row],[Cost of Equity (Weekly Beta)]]*Table2[[#This Row],[Weight of Equity]])+(Table2[[#This Row],[Cost of Debt]]*Table2[[#This Row],[Weight of Debt]])</f>
        <v>0.12602495145256057</v>
      </c>
      <c r="Y639" s="34">
        <f>(Table2[[#This Row],[Cost of Equity (Monthly Beta)]]*Table2[[#This Row],[Weight of Equity]])+(Table2[[#This Row],[Cost of Debt]]*Table2[[#This Row],[Weight of Debt]])</f>
        <v>0.11123373655501903</v>
      </c>
      <c r="Z639" t="b">
        <f>IF(Table2[[#This Row],[Sector]]="Financial Services",TRUE,FALSE)</f>
        <v>0</v>
      </c>
      <c r="AA639" t="b">
        <f>IF(Table2[[#This Row],[Market Capitalisation In(Cr)]]&gt;25000,TRUE,FALSE)</f>
        <v>0</v>
      </c>
    </row>
    <row r="640" spans="2:27" ht="14" customHeight="1">
      <c r="B640" s="37" t="s">
        <v>624</v>
      </c>
      <c r="C640" s="38" t="str">
        <f>_xlfn.XLOOKUP(B640,stock_analysis[Stock],stock_analysis[Company_Name])</f>
        <v>BlueStone Jewellery and Lifestyle Limited</v>
      </c>
      <c r="D640" s="37" t="str">
        <f>_xlfn.XLOOKUP(B640,stock_analysis[Stock],stock_analysis[Sector])</f>
        <v>Consumer Cyclical</v>
      </c>
      <c r="E640" s="37" t="str">
        <f>_xlfn.XLOOKUP($B640,stock_analysis[Stock],stock_analysis[Industry])</f>
        <v>Luxury Goods</v>
      </c>
      <c r="F640" s="2">
        <f>_xlfn.XLOOKUP($B640,stock_analysis[Stock],stock_analysis[Market_Cap_Cr])</f>
        <v>6778.1947392000002</v>
      </c>
      <c r="G640" s="3">
        <f>Imputs!$C$2</f>
        <v>6.6699999999999995E-2</v>
      </c>
      <c r="H640" s="3">
        <f>Imputs!$C$3</f>
        <v>5.2299999999999999E-2</v>
      </c>
      <c r="I640" s="2">
        <f>_xlfn.XLOOKUP($B640,stock_analysis[Stock],stock_analysis[Beta_Daily])</f>
        <v>0.36323625051550917</v>
      </c>
      <c r="J640" s="2">
        <f>_xlfn.XLOOKUP($B640,stock_analysis[Stock],stock_analysis[Beta_Weekly])</f>
        <v>1.2808294830064082</v>
      </c>
      <c r="K640" s="2">
        <f>_xlfn.XLOOKUP($B640,stock_analysis[Stock],stock_analysis[Beta_Monthly])</f>
        <v>1.6662522563783662</v>
      </c>
      <c r="L640" s="3">
        <f>G640+H640*I640</f>
        <v>8.5697255901961117E-2</v>
      </c>
      <c r="M640" s="3">
        <f>J640*H640+G640</f>
        <v>0.13368738196123514</v>
      </c>
      <c r="N640" s="3">
        <f>K640*H640+G640</f>
        <v>0.15384499300858856</v>
      </c>
      <c r="O640" s="2">
        <f>_xlfn.XLOOKUP($B640,stock_analysis[Stock],stock_analysis[Interest_Coverage_Ratio])</f>
        <v>-8.8434005681678696E-2</v>
      </c>
      <c r="P640" s="3" cm="1">
        <f t="array" ref="P64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640" s="3" t="str" cm="1">
        <f t="array" ref="Q64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640" s="3">
        <f>Table2[[#This Row],[Default Spread]]+Table2[[#This Row],[Risk Free Rate]]</f>
        <v>0.25669999999999998</v>
      </c>
      <c r="S640" s="2">
        <f>_xlfn.XLOOKUP($B640,stock_analysis[Stock],stock_analysis[Market_Cap_Cr])</f>
        <v>6778.1947392000002</v>
      </c>
      <c r="T640" s="2">
        <f>_xlfn.XLOOKUP($B640,stock_analysis[Stock],stock_analysis[Total_Debt_Cr])</f>
        <v>1900.6070784000001</v>
      </c>
      <c r="U640" s="3">
        <f>Table2[[#This Row],[Market Value of Equity]]/(Table2[[#This Row],[Market Value of Equity]]+Table2[[#This Row],[Market Value of Debt]])</f>
        <v>0.78100582104021521</v>
      </c>
      <c r="V640" s="3">
        <f>Table2[[#This Row],[Market Value of Debt]]/(Table2[[#This Row],[Market Value of Equity]]+Table2[[#This Row],[Market Value of Debt]])</f>
        <v>0.21899417895978479</v>
      </c>
      <c r="W640" s="32">
        <f>(Table2[[#This Row],[Cost of Equity (Daily Beta)]]*Table2[[#This Row],[Weight of Equity]])+(Table2[[#This Row],[Cost of Debt]]*Table2[[#This Row],[Weight of Debt]])</f>
        <v>0.12314586144558132</v>
      </c>
      <c r="X640" s="33">
        <f>(Table2[[#This Row],[Cost of Equity (Weekly Beta)]]*Table2[[#This Row],[Weight of Equity]])+(Table2[[#This Row],[Cost of Debt]]*Table2[[#This Row],[Weight of Debt]])</f>
        <v>0.16062642925032805</v>
      </c>
      <c r="Y640" s="34">
        <f>(Table2[[#This Row],[Cost of Equity (Monthly Beta)]]*Table2[[#This Row],[Weight of Equity]])+(Table2[[#This Row],[Cost of Debt]]*Table2[[#This Row],[Weight of Debt]])</f>
        <v>0.17636964081657563</v>
      </c>
      <c r="Z640" t="b">
        <f>IF(Table2[[#This Row],[Sector]]="Financial Services",TRUE,FALSE)</f>
        <v>0</v>
      </c>
      <c r="AA640" t="b">
        <f>IF(Table2[[#This Row],[Market Capitalisation In(Cr)]]&gt;25000,TRUE,FALSE)</f>
        <v>0</v>
      </c>
    </row>
    <row r="641" spans="2:27" ht="14" customHeight="1">
      <c r="B641" s="37" t="s">
        <v>1878</v>
      </c>
      <c r="C641" s="38" t="str">
        <f>_xlfn.XLOOKUP(B641,stock_analysis[Stock],stock_analysis[Company_Name])</f>
        <v>Kalyan Jewellers India Limited</v>
      </c>
      <c r="D641" s="37" t="str">
        <f>_xlfn.XLOOKUP(B641,stock_analysis[Stock],stock_analysis[Sector])</f>
        <v>Consumer Cyclical</v>
      </c>
      <c r="E641" s="37" t="str">
        <f>_xlfn.XLOOKUP($B641,stock_analysis[Stock],stock_analysis[Industry])</f>
        <v>Luxury Goods</v>
      </c>
      <c r="F641" s="2">
        <f>_xlfn.XLOOKUP($B641,stock_analysis[Stock],stock_analysis[Market_Cap_Cr])</f>
        <v>40795.688140799997</v>
      </c>
      <c r="G641" s="3">
        <f>Imputs!$C$2</f>
        <v>6.6699999999999995E-2</v>
      </c>
      <c r="H641" s="3">
        <f>Imputs!$C$3</f>
        <v>5.2299999999999999E-2</v>
      </c>
      <c r="I641" s="2">
        <f>_xlfn.XLOOKUP($B641,stock_analysis[Stock],stock_analysis[Beta_Daily])</f>
        <v>1.3149704950523913</v>
      </c>
      <c r="J641" s="2">
        <f>_xlfn.XLOOKUP($B641,stock_analysis[Stock],stock_analysis[Beta_Weekly])</f>
        <v>1.5917157100642791</v>
      </c>
      <c r="K641" s="2">
        <f>_xlfn.XLOOKUP($B641,stock_analysis[Stock],stock_analysis[Beta_Monthly])</f>
        <v>1.0295443102423203</v>
      </c>
      <c r="L641" s="3">
        <f>G641+H641*I641</f>
        <v>0.13547295689124006</v>
      </c>
      <c r="M641" s="3">
        <f>J641*H641+G641</f>
        <v>0.1499467316363618</v>
      </c>
      <c r="N641" s="3">
        <f>K641*H641+G641</f>
        <v>0.12054516742567334</v>
      </c>
      <c r="O641" s="2">
        <f>_xlfn.XLOOKUP($B641,stock_analysis[Stock],stock_analysis[Interest_Coverage_Ratio])</f>
        <v>3.8010105344273497</v>
      </c>
      <c r="P641" s="3" cm="1">
        <f t="array" ref="P64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641" s="3" t="str" cm="1">
        <f t="array" ref="Q64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641" s="3">
        <f>Table2[[#This Row],[Default Spread]]+Table2[[#This Row],[Risk Free Rate]]</f>
        <v>7.5600000000000001E-2</v>
      </c>
      <c r="S641" s="2">
        <f>_xlfn.XLOOKUP($B641,stock_analysis[Stock],stock_analysis[Market_Cap_Cr])</f>
        <v>40795.688140799997</v>
      </c>
      <c r="T641" s="2">
        <f>_xlfn.XLOOKUP($B641,stock_analysis[Stock],stock_analysis[Total_Debt_Cr])</f>
        <v>5334.9560320000001</v>
      </c>
      <c r="U641" s="3">
        <f>Table2[[#This Row],[Market Value of Equity]]/(Table2[[#This Row],[Market Value of Equity]]+Table2[[#This Row],[Market Value of Debt]])</f>
        <v>0.88435114818653127</v>
      </c>
      <c r="V641" s="3">
        <f>Table2[[#This Row],[Market Value of Debt]]/(Table2[[#This Row],[Market Value of Equity]]+Table2[[#This Row],[Market Value of Debt]])</f>
        <v>0.11564885181346869</v>
      </c>
      <c r="W641" s="32">
        <f>(Table2[[#This Row],[Cost of Equity (Daily Beta)]]*Table2[[#This Row],[Weight of Equity]])+(Table2[[#This Row],[Cost of Debt]]*Table2[[#This Row],[Weight of Debt]])</f>
        <v>0.12854871817209085</v>
      </c>
      <c r="X641" s="33">
        <f>(Table2[[#This Row],[Cost of Equity (Weekly Beta)]]*Table2[[#This Row],[Weight of Equity]])+(Table2[[#This Row],[Cost of Debt]]*Table2[[#This Row],[Weight of Debt]])</f>
        <v>0.14134861748653246</v>
      </c>
      <c r="Y641" s="34">
        <f>(Table2[[#This Row],[Cost of Equity (Monthly Beta)]]*Table2[[#This Row],[Weight of Equity]])+(Table2[[#This Row],[Cost of Debt]]*Table2[[#This Row],[Weight of Debt]])</f>
        <v>0.11534731041833009</v>
      </c>
      <c r="Z641" t="b">
        <f>IF(Table2[[#This Row],[Sector]]="Financial Services",TRUE,FALSE)</f>
        <v>0</v>
      </c>
      <c r="AA641" t="b">
        <f>IF(Table2[[#This Row],[Market Capitalisation In(Cr)]]&gt;25000,TRUE,FALSE)</f>
        <v>1</v>
      </c>
    </row>
    <row r="642" spans="2:27" ht="14" customHeight="1">
      <c r="B642" s="37" t="s">
        <v>2826</v>
      </c>
      <c r="C642" s="38" t="str">
        <f>_xlfn.XLOOKUP(B642,stock_analysis[Stock],stock_analysis[Company_Name])</f>
        <v>Radhika Jeweltech Limited</v>
      </c>
      <c r="D642" s="37" t="str">
        <f>_xlfn.XLOOKUP(B642,stock_analysis[Stock],stock_analysis[Sector])</f>
        <v>Consumer Cyclical</v>
      </c>
      <c r="E642" s="37" t="str">
        <f>_xlfn.XLOOKUP($B642,stock_analysis[Stock],stock_analysis[Industry])</f>
        <v>Luxury Goods</v>
      </c>
      <c r="F642" s="2">
        <f>_xlfn.XLOOKUP($B642,stock_analysis[Stock],stock_analysis[Market_Cap_Cr])</f>
        <v>708.16844800000001</v>
      </c>
      <c r="G642" s="3">
        <f>Imputs!$C$2</f>
        <v>6.6699999999999995E-2</v>
      </c>
      <c r="H642" s="3">
        <f>Imputs!$C$3</f>
        <v>5.2299999999999999E-2</v>
      </c>
      <c r="I642" s="2">
        <f>_xlfn.XLOOKUP($B642,stock_analysis[Stock],stock_analysis[Beta_Daily])</f>
        <v>1.3974397647282744</v>
      </c>
      <c r="J642" s="2">
        <f>_xlfn.XLOOKUP($B642,stock_analysis[Stock],stock_analysis[Beta_Weekly])</f>
        <v>1.3567738166778402</v>
      </c>
      <c r="K642" s="2">
        <f>_xlfn.XLOOKUP($B642,stock_analysis[Stock],stock_analysis[Beta_Monthly])</f>
        <v>0.94853510955902565</v>
      </c>
      <c r="L642" s="3">
        <f>G642+H642*I642</f>
        <v>0.13978609969528874</v>
      </c>
      <c r="M642" s="3">
        <f>J642*H642+G642</f>
        <v>0.13765927061225103</v>
      </c>
      <c r="N642" s="3">
        <f>K642*H642+G642</f>
        <v>0.11630838622993703</v>
      </c>
      <c r="O642" s="2">
        <f>_xlfn.XLOOKUP($B642,stock_analysis[Stock],stock_analysis[Interest_Coverage_Ratio])</f>
        <v>26.450239971022366</v>
      </c>
      <c r="P642" s="3" cm="1">
        <f t="array" ref="P64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642" s="3" t="str" cm="1">
        <f t="array" ref="Q64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642" s="3">
        <f>Table2[[#This Row],[Default Spread]]+Table2[[#This Row],[Risk Free Rate]]</f>
        <v>7.0699999999999999E-2</v>
      </c>
      <c r="S642" s="2">
        <f>_xlfn.XLOOKUP($B642,stock_analysis[Stock],stock_analysis[Market_Cap_Cr])</f>
        <v>708.16844800000001</v>
      </c>
      <c r="T642" s="2">
        <f>_xlfn.XLOOKUP($B642,stock_analysis[Stock],stock_analysis[Total_Debt_Cr])</f>
        <v>42.766899199999997</v>
      </c>
      <c r="U642" s="3">
        <f>Table2[[#This Row],[Market Value of Equity]]/(Table2[[#This Row],[Market Value of Equity]]+Table2[[#This Row],[Market Value of Debt]])</f>
        <v>0.94304849364267618</v>
      </c>
      <c r="V642" s="3">
        <f>Table2[[#This Row],[Market Value of Debt]]/(Table2[[#This Row],[Market Value of Equity]]+Table2[[#This Row],[Market Value of Debt]])</f>
        <v>5.6951506357323857E-2</v>
      </c>
      <c r="W642" s="32">
        <f>(Table2[[#This Row],[Cost of Equity (Daily Beta)]]*Table2[[#This Row],[Weight of Equity]])+(Table2[[#This Row],[Cost of Debt]]*Table2[[#This Row],[Weight of Debt]])</f>
        <v>0.1358515422492898</v>
      </c>
      <c r="X642" s="33">
        <f>(Table2[[#This Row],[Cost of Equity (Weekly Beta)]]*Table2[[#This Row],[Weight of Equity]])+(Table2[[#This Row],[Cost of Debt]]*Table2[[#This Row],[Weight of Debt]])</f>
        <v>0.13384583928629565</v>
      </c>
      <c r="Y642" s="34">
        <f>(Table2[[#This Row],[Cost of Equity (Monthly Beta)]]*Table2[[#This Row],[Weight of Equity]])+(Table2[[#This Row],[Cost of Debt]]*Table2[[#This Row],[Weight of Debt]])</f>
        <v>0.11371091993161549</v>
      </c>
      <c r="Z642" t="b">
        <f>IF(Table2[[#This Row],[Sector]]="Financial Services",TRUE,FALSE)</f>
        <v>0</v>
      </c>
      <c r="AA642" t="b">
        <f>IF(Table2[[#This Row],[Market Capitalisation In(Cr)]]&gt;25000,TRUE,FALSE)</f>
        <v>0</v>
      </c>
    </row>
    <row r="643" spans="2:27" ht="14" customHeight="1">
      <c r="B643" s="37" t="s">
        <v>3742</v>
      </c>
      <c r="C643" s="38" t="str">
        <f>_xlfn.XLOOKUP(B643,stock_analysis[Stock],stock_analysis[Company_Name])</f>
        <v>Vaibhav Global Limited</v>
      </c>
      <c r="D643" s="37" t="str">
        <f>_xlfn.XLOOKUP(B643,stock_analysis[Stock],stock_analysis[Sector])</f>
        <v>Consumer Cyclical</v>
      </c>
      <c r="E643" s="37" t="str">
        <f>_xlfn.XLOOKUP($B643,stock_analysis[Stock],stock_analysis[Industry])</f>
        <v>Luxury Goods</v>
      </c>
      <c r="F643" s="2">
        <f>_xlfn.XLOOKUP($B643,stock_analysis[Stock],stock_analysis[Market_Cap_Cr])</f>
        <v>3651.4070528000002</v>
      </c>
      <c r="G643" s="3">
        <f>Imputs!$C$2</f>
        <v>6.6699999999999995E-2</v>
      </c>
      <c r="H643" s="3">
        <f>Imputs!$C$3</f>
        <v>5.2299999999999999E-2</v>
      </c>
      <c r="I643" s="2">
        <f>_xlfn.XLOOKUP($B643,stock_analysis[Stock],stock_analysis[Beta_Daily])</f>
        <v>1.5349832105134074</v>
      </c>
      <c r="J643" s="2">
        <f>_xlfn.XLOOKUP($B643,stock_analysis[Stock],stock_analysis[Beta_Weekly])</f>
        <v>1.4372371290951471</v>
      </c>
      <c r="K643" s="2">
        <f>_xlfn.XLOOKUP($B643,stock_analysis[Stock],stock_analysis[Beta_Monthly])</f>
        <v>0.53938529974197713</v>
      </c>
      <c r="L643" s="3">
        <f>G643+H643*I643</f>
        <v>0.1469796219098512</v>
      </c>
      <c r="M643" s="3">
        <f>J643*H643+G643</f>
        <v>0.14186750185167618</v>
      </c>
      <c r="N643" s="3">
        <f>K643*H643+G643</f>
        <v>9.4909851176505397E-2</v>
      </c>
      <c r="O643" s="2">
        <f>_xlfn.XLOOKUP($B643,stock_analysis[Stock],stock_analysis[Interest_Coverage_Ratio])</f>
        <v>16.980790419161675</v>
      </c>
      <c r="P643" s="3" cm="1">
        <f t="array" ref="P64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643" s="3" t="str" cm="1">
        <f t="array" ref="Q64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643" s="3">
        <f>Table2[[#This Row],[Default Spread]]+Table2[[#This Row],[Risk Free Rate]]</f>
        <v>7.0699999999999999E-2</v>
      </c>
      <c r="S643" s="2">
        <f>_xlfn.XLOOKUP($B643,stock_analysis[Stock],stock_analysis[Market_Cap_Cr])</f>
        <v>3651.4070528000002</v>
      </c>
      <c r="T643" s="2">
        <f>_xlfn.XLOOKUP($B643,stock_analysis[Stock],stock_analysis[Total_Debt_Cr])</f>
        <v>227.46890239999999</v>
      </c>
      <c r="U643" s="3">
        <f>Table2[[#This Row],[Market Value of Equity]]/(Table2[[#This Row],[Market Value of Equity]]+Table2[[#This Row],[Market Value of Debt]])</f>
        <v>0.94135700521821108</v>
      </c>
      <c r="V643" s="3">
        <f>Table2[[#This Row],[Market Value of Debt]]/(Table2[[#This Row],[Market Value of Equity]]+Table2[[#This Row],[Market Value of Debt]])</f>
        <v>5.8642994781788887E-2</v>
      </c>
      <c r="W643" s="32">
        <f>(Table2[[#This Row],[Cost of Equity (Daily Beta)]]*Table2[[#This Row],[Weight of Equity]])+(Table2[[#This Row],[Cost of Debt]]*Table2[[#This Row],[Weight of Debt]])</f>
        <v>0.14250635644023496</v>
      </c>
      <c r="X643" s="33">
        <f>(Table2[[#This Row],[Cost of Equity (Weekly Beta)]]*Table2[[#This Row],[Weight of Equity]])+(Table2[[#This Row],[Cost of Debt]]*Table2[[#This Row],[Weight of Debt]])</f>
        <v>0.13769402641195538</v>
      </c>
      <c r="Y643" s="34">
        <f>(Table2[[#This Row],[Cost of Equity (Monthly Beta)]]*Table2[[#This Row],[Weight of Equity]])+(Table2[[#This Row],[Cost of Debt]]*Table2[[#This Row],[Weight of Debt]])</f>
        <v>9.3490113000293709E-2</v>
      </c>
      <c r="Z643" t="b">
        <f>IF(Table2[[#This Row],[Sector]]="Financial Services",TRUE,FALSE)</f>
        <v>0</v>
      </c>
      <c r="AA643" t="b">
        <f>IF(Table2[[#This Row],[Market Capitalisation In(Cr)]]&gt;25000,TRUE,FALSE)</f>
        <v>0</v>
      </c>
    </row>
    <row r="644" spans="2:27" ht="14" customHeight="1">
      <c r="B644" s="37" t="s">
        <v>2326</v>
      </c>
      <c r="C644" s="38" t="str">
        <f>_xlfn.XLOOKUP(B644,stock_analysis[Stock],stock_analysis[Company_Name])</f>
        <v>Motisons Jewellers Limited</v>
      </c>
      <c r="D644" s="37" t="str">
        <f>_xlfn.XLOOKUP(B644,stock_analysis[Stock],stock_analysis[Sector])</f>
        <v>Consumer Cyclical</v>
      </c>
      <c r="E644" s="37" t="str">
        <f>_xlfn.XLOOKUP($B644,stock_analysis[Stock],stock_analysis[Industry])</f>
        <v>Luxury Goods</v>
      </c>
      <c r="F644" s="2">
        <f>_xlfn.XLOOKUP($B644,stock_analysis[Stock],stock_analysis[Market_Cap_Cr])</f>
        <v>1438.6411519999999</v>
      </c>
      <c r="G644" s="3">
        <f>Imputs!$C$2</f>
        <v>6.6699999999999995E-2</v>
      </c>
      <c r="H644" s="3">
        <f>Imputs!$C$3</f>
        <v>5.2299999999999999E-2</v>
      </c>
      <c r="I644" s="2">
        <f>_xlfn.XLOOKUP($B644,stock_analysis[Stock],stock_analysis[Beta_Daily])</f>
        <v>1.5331991829068119</v>
      </c>
      <c r="J644" s="2">
        <f>_xlfn.XLOOKUP($B644,stock_analysis[Stock],stock_analysis[Beta_Weekly])</f>
        <v>1.9435661581353092</v>
      </c>
      <c r="K644" s="2">
        <f>_xlfn.XLOOKUP($B644,stock_analysis[Stock],stock_analysis[Beta_Monthly])</f>
        <v>1.6078414002504742</v>
      </c>
      <c r="L644" s="3">
        <f>G644+H644*I644</f>
        <v>0.14688631726602625</v>
      </c>
      <c r="M644" s="3">
        <f>J644*H644+G644</f>
        <v>0.16834851007047666</v>
      </c>
      <c r="N644" s="3">
        <f>K644*H644+G644</f>
        <v>0.1507901052330998</v>
      </c>
      <c r="O644" s="2">
        <f>_xlfn.XLOOKUP($B644,stock_analysis[Stock],stock_analysis[Interest_Coverage_Ratio])</f>
        <v>8.6587504190196238</v>
      </c>
      <c r="P644" s="3" cm="1">
        <f t="array" ref="P64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644" s="3" t="str" cm="1">
        <f t="array" ref="Q64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644" s="3">
        <f>Table2[[#This Row],[Default Spread]]+Table2[[#This Row],[Risk Free Rate]]</f>
        <v>7.3700000000000002E-2</v>
      </c>
      <c r="S644" s="2">
        <f>_xlfn.XLOOKUP($B644,stock_analysis[Stock],stock_analysis[Market_Cap_Cr])</f>
        <v>1438.6411519999999</v>
      </c>
      <c r="T644" s="2">
        <f>_xlfn.XLOOKUP($B644,stock_analysis[Stock],stock_analysis[Total_Debt_Cr])</f>
        <v>54.891097600000002</v>
      </c>
      <c r="U644" s="3">
        <f>Table2[[#This Row],[Market Value of Equity]]/(Table2[[#This Row],[Market Value of Equity]]+Table2[[#This Row],[Market Value of Debt]])</f>
        <v>0.9632474641142158</v>
      </c>
      <c r="V644" s="3">
        <f>Table2[[#This Row],[Market Value of Debt]]/(Table2[[#This Row],[Market Value of Equity]]+Table2[[#This Row],[Market Value of Debt]])</f>
        <v>3.6752535885784199E-2</v>
      </c>
      <c r="W644" s="32">
        <f>(Table2[[#This Row],[Cost of Equity (Daily Beta)]]*Table2[[#This Row],[Weight of Equity]])+(Table2[[#This Row],[Cost of Debt]]*Table2[[#This Row],[Weight of Debt]])</f>
        <v>0.14419653451435824</v>
      </c>
      <c r="X644" s="33">
        <f>(Table2[[#This Row],[Cost of Equity (Weekly Beta)]]*Table2[[#This Row],[Weight of Equity]])+(Table2[[#This Row],[Cost of Debt]]*Table2[[#This Row],[Weight of Debt]])</f>
        <v>0.16486993730757546</v>
      </c>
      <c r="Y644" s="34">
        <f>(Table2[[#This Row],[Cost of Equity (Monthly Beta)]]*Table2[[#This Row],[Weight of Equity]])+(Table2[[#This Row],[Cost of Debt]]*Table2[[#This Row],[Weight of Debt]])</f>
        <v>0.14795684837408143</v>
      </c>
      <c r="Z644" t="b">
        <f>IF(Table2[[#This Row],[Sector]]="Financial Services",TRUE,FALSE)</f>
        <v>0</v>
      </c>
      <c r="AA644" t="b">
        <f>IF(Table2[[#This Row],[Market Capitalisation In(Cr)]]&gt;25000,TRUE,FALSE)</f>
        <v>0</v>
      </c>
    </row>
    <row r="645" spans="2:27" ht="14" customHeight="1">
      <c r="B645" s="37" t="s">
        <v>2840</v>
      </c>
      <c r="C645" s="38" t="str">
        <f>_xlfn.XLOOKUP(B645,stock_analysis[Stock],stock_analysis[Company_Name])</f>
        <v>Rajesh Exports Limited</v>
      </c>
      <c r="D645" s="37" t="str">
        <f>_xlfn.XLOOKUP(B645,stock_analysis[Stock],stock_analysis[Sector])</f>
        <v>Consumer Cyclical</v>
      </c>
      <c r="E645" s="37" t="str">
        <f>_xlfn.XLOOKUP($B645,stock_analysis[Stock],stock_analysis[Industry])</f>
        <v>Luxury Goods</v>
      </c>
      <c r="F645" s="2">
        <f>_xlfn.XLOOKUP($B645,stock_analysis[Stock],stock_analysis[Market_Cap_Cr])</f>
        <v>3697.2388351999998</v>
      </c>
      <c r="G645" s="3">
        <f>Imputs!$C$2</f>
        <v>6.6699999999999995E-2</v>
      </c>
      <c r="H645" s="3">
        <f>Imputs!$C$3</f>
        <v>5.2299999999999999E-2</v>
      </c>
      <c r="I645" s="2">
        <f>_xlfn.XLOOKUP($B645,stock_analysis[Stock],stock_analysis[Beta_Daily])</f>
        <v>1.7148968290315871</v>
      </c>
      <c r="J645" s="2">
        <f>_xlfn.XLOOKUP($B645,stock_analysis[Stock],stock_analysis[Beta_Weekly])</f>
        <v>1.641671785579917</v>
      </c>
      <c r="K645" s="2">
        <f>_xlfn.XLOOKUP($B645,stock_analysis[Stock],stock_analysis[Beta_Monthly])</f>
        <v>0.56121750920463243</v>
      </c>
      <c r="L645" s="3">
        <f>G645+H645*I645</f>
        <v>0.156389104158352</v>
      </c>
      <c r="M645" s="3">
        <f>J645*H645+G645</f>
        <v>0.15255943438582964</v>
      </c>
      <c r="N645" s="3">
        <f>K645*H645+G645</f>
        <v>9.6051675731402275E-2</v>
      </c>
      <c r="O645" s="2">
        <f>_xlfn.XLOOKUP($B645,stock_analysis[Stock],stock_analysis[Interest_Coverage_Ratio])</f>
        <v>1.8072148190894577</v>
      </c>
      <c r="P645" s="3" cm="1">
        <f t="array" ref="P64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645" s="3" t="str" cm="1">
        <f t="array" ref="Q64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645" s="3">
        <f>Table2[[#This Row],[Default Spread]]+Table2[[#This Row],[Risk Free Rate]]</f>
        <v>0.1176</v>
      </c>
      <c r="S645" s="2">
        <f>_xlfn.XLOOKUP($B645,stock_analysis[Stock],stock_analysis[Market_Cap_Cr])</f>
        <v>3697.2388351999998</v>
      </c>
      <c r="T645" s="2">
        <f>_xlfn.XLOOKUP($B645,stock_analysis[Stock],stock_analysis[Total_Debt_Cr])</f>
        <v>879.02095359999998</v>
      </c>
      <c r="U645" s="3">
        <f>Table2[[#This Row],[Market Value of Equity]]/(Table2[[#This Row],[Market Value of Equity]]+Table2[[#This Row],[Market Value of Debt]])</f>
        <v>0.80791716507193756</v>
      </c>
      <c r="V645" s="3">
        <f>Table2[[#This Row],[Market Value of Debt]]/(Table2[[#This Row],[Market Value of Equity]]+Table2[[#This Row],[Market Value of Debt]])</f>
        <v>0.19208283492806238</v>
      </c>
      <c r="W645" s="32">
        <f>(Table2[[#This Row],[Cost of Equity (Daily Beta)]]*Table2[[#This Row],[Weight of Equity]])+(Table2[[#This Row],[Cost of Debt]]*Table2[[#This Row],[Weight of Debt]])</f>
        <v>0.14893838306729584</v>
      </c>
      <c r="X645" s="33">
        <f>(Table2[[#This Row],[Cost of Equity (Weekly Beta)]]*Table2[[#This Row],[Weight of Equity]])+(Table2[[#This Row],[Cost of Debt]]*Table2[[#This Row],[Weight of Debt]])</f>
        <v>0.14584432712151787</v>
      </c>
      <c r="Y645" s="34">
        <f>(Table2[[#This Row],[Cost of Equity (Monthly Beta)]]*Table2[[#This Row],[Weight of Equity]])+(Table2[[#This Row],[Cost of Debt]]*Table2[[#This Row],[Weight of Debt]])</f>
        <v>0.10019073894486369</v>
      </c>
      <c r="Z645" t="b">
        <f>IF(Table2[[#This Row],[Sector]]="Financial Services",TRUE,FALSE)</f>
        <v>0</v>
      </c>
      <c r="AA645" t="b">
        <f>IF(Table2[[#This Row],[Market Capitalisation In(Cr)]]&gt;25000,TRUE,FALSE)</f>
        <v>0</v>
      </c>
    </row>
    <row r="646" spans="2:27" ht="14" customHeight="1">
      <c r="B646" s="37" t="s">
        <v>2926</v>
      </c>
      <c r="C646" s="38" t="str">
        <f>_xlfn.XLOOKUP(B646,stock_analysis[Stock],stock_analysis[Company_Name])</f>
        <v>Renaissance Global Limited</v>
      </c>
      <c r="D646" s="37" t="str">
        <f>_xlfn.XLOOKUP(B646,stock_analysis[Stock],stock_analysis[Sector])</f>
        <v>Consumer Cyclical</v>
      </c>
      <c r="E646" s="37" t="str">
        <f>_xlfn.XLOOKUP($B646,stock_analysis[Stock],stock_analysis[Industry])</f>
        <v>Luxury Goods</v>
      </c>
      <c r="F646" s="2">
        <f>_xlfn.XLOOKUP($B646,stock_analysis[Stock],stock_analysis[Market_Cap_Cr])</f>
        <v>1150.5290239999999</v>
      </c>
      <c r="G646" s="3">
        <f>Imputs!$C$2</f>
        <v>6.6699999999999995E-2</v>
      </c>
      <c r="H646" s="3">
        <f>Imputs!$C$3</f>
        <v>5.2299999999999999E-2</v>
      </c>
      <c r="I646" s="2">
        <f>_xlfn.XLOOKUP($B646,stock_analysis[Stock],stock_analysis[Beta_Daily])</f>
        <v>2.4010277072147517</v>
      </c>
      <c r="J646" s="2">
        <f>_xlfn.XLOOKUP($B646,stock_analysis[Stock],stock_analysis[Beta_Weekly])</f>
        <v>1.5052486987801907</v>
      </c>
      <c r="K646" s="2">
        <f>_xlfn.XLOOKUP($B646,stock_analysis[Stock],stock_analysis[Beta_Monthly])</f>
        <v>0.71444735848838292</v>
      </c>
      <c r="L646" s="3">
        <f>G646+H646*I646</f>
        <v>0.19227374908733152</v>
      </c>
      <c r="M646" s="3">
        <f>J646*H646+G646</f>
        <v>0.14542450694620396</v>
      </c>
      <c r="N646" s="3">
        <f>K646*H646+G646</f>
        <v>0.10406559684894243</v>
      </c>
      <c r="O646" s="2">
        <f>_xlfn.XLOOKUP($B646,stock_analysis[Stock],stock_analysis[Interest_Coverage_Ratio])</f>
        <v>2.6365564175801803</v>
      </c>
      <c r="P646" s="3" cm="1">
        <f t="array" ref="P64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646" s="3" t="str" cm="1">
        <f t="array" ref="Q64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646" s="3">
        <f>Table2[[#This Row],[Default Spread]]+Table2[[#This Row],[Risk Free Rate]]</f>
        <v>9.4199999999999992E-2</v>
      </c>
      <c r="S646" s="2">
        <f>_xlfn.XLOOKUP($B646,stock_analysis[Stock],stock_analysis[Market_Cap_Cr])</f>
        <v>1150.5290239999999</v>
      </c>
      <c r="T646" s="2">
        <f>_xlfn.XLOOKUP($B646,stock_analysis[Stock],stock_analysis[Total_Debt_Cr])</f>
        <v>711.89867519999996</v>
      </c>
      <c r="U646" s="3">
        <f>Table2[[#This Row],[Market Value of Equity]]/(Table2[[#This Row],[Market Value of Equity]]+Table2[[#This Row],[Market Value of Debt]])</f>
        <v>0.61775768503346795</v>
      </c>
      <c r="V646" s="3">
        <f>Table2[[#This Row],[Market Value of Debt]]/(Table2[[#This Row],[Market Value of Equity]]+Table2[[#This Row],[Market Value of Debt]])</f>
        <v>0.38224231496653199</v>
      </c>
      <c r="W646" s="32">
        <f>(Table2[[#This Row],[Cost of Equity (Daily Beta)]]*Table2[[#This Row],[Weight of Equity]])+(Table2[[#This Row],[Cost of Debt]]*Table2[[#This Row],[Weight of Debt]])</f>
        <v>0.1547858121987431</v>
      </c>
      <c r="X646" s="33">
        <f>(Table2[[#This Row],[Cost of Equity (Weekly Beta)]]*Table2[[#This Row],[Weight of Equity]])+(Table2[[#This Row],[Cost of Debt]]*Table2[[#This Row],[Weight of Debt]])</f>
        <v>0.12584433282806773</v>
      </c>
      <c r="Y646" s="34">
        <f>(Table2[[#This Row],[Cost of Equity (Monthly Beta)]]*Table2[[#This Row],[Weight of Equity]])+(Table2[[#This Row],[Cost of Debt]]*Table2[[#This Row],[Weight of Debt]])</f>
        <v>0.10029454827087614</v>
      </c>
      <c r="Z646" t="b">
        <f>IF(Table2[[#This Row],[Sector]]="Financial Services",TRUE,FALSE)</f>
        <v>0</v>
      </c>
      <c r="AA646" t="b">
        <f>IF(Table2[[#This Row],[Market Capitalisation In(Cr)]]&gt;25000,TRUE,FALSE)</f>
        <v>0</v>
      </c>
    </row>
    <row r="647" spans="2:27" ht="14" customHeight="1">
      <c r="B647" s="37" t="s">
        <v>3220</v>
      </c>
      <c r="C647" s="38" t="str">
        <f>_xlfn.XLOOKUP(B647,stock_analysis[Stock],stock_analysis[Company_Name])</f>
        <v>Shringar House of Mangalsutra Limited</v>
      </c>
      <c r="D647" s="37" t="str">
        <f>_xlfn.XLOOKUP(B647,stock_analysis[Stock],stock_analysis[Sector])</f>
        <v>Consumer Cyclical</v>
      </c>
      <c r="E647" s="37" t="str">
        <f>_xlfn.XLOOKUP($B647,stock_analysis[Stock],stock_analysis[Industry])</f>
        <v>Luxury Goods</v>
      </c>
      <c r="F647" s="2">
        <f>_xlfn.XLOOKUP($B647,stock_analysis[Stock],stock_analysis[Market_Cap_Cr])</f>
        <v>2094.6976768</v>
      </c>
      <c r="G647" s="3">
        <f>Imputs!$C$2</f>
        <v>6.6699999999999995E-2</v>
      </c>
      <c r="H647" s="3">
        <f>Imputs!$C$3</f>
        <v>5.2299999999999999E-2</v>
      </c>
      <c r="I647" s="2">
        <f>_xlfn.XLOOKUP($B647,stock_analysis[Stock],stock_analysis[Beta_Daily])</f>
        <v>2.0971151416862193</v>
      </c>
      <c r="J647" s="2">
        <f>_xlfn.XLOOKUP($B647,stock_analysis[Stock],stock_analysis[Beta_Weekly])</f>
        <v>1.6857655596559016</v>
      </c>
      <c r="K647" s="2">
        <f>_xlfn.XLOOKUP($B647,stock_analysis[Stock],stock_analysis[Beta_Monthly])</f>
        <v>1.3592290849081163</v>
      </c>
      <c r="L647" s="3">
        <f>G647+H647*I647</f>
        <v>0.17637912191018926</v>
      </c>
      <c r="M647" s="3">
        <f>J647*H647+G647</f>
        <v>0.15486553877000364</v>
      </c>
      <c r="N647" s="3">
        <f>K647*H647+G647</f>
        <v>0.13778768114069448</v>
      </c>
      <c r="O647" s="2">
        <f>_xlfn.XLOOKUP($B647,stock_analysis[Stock],stock_analysis[Interest_Coverage_Ratio])</f>
        <v>10.975121951219512</v>
      </c>
      <c r="P647" s="3" cm="1">
        <f t="array" ref="P64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647" s="3" t="str" cm="1">
        <f t="array" ref="Q64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647" s="3">
        <f>Table2[[#This Row],[Default Spread]]+Table2[[#This Row],[Risk Free Rate]]</f>
        <v>7.22E-2</v>
      </c>
      <c r="S647" s="2">
        <f>_xlfn.XLOOKUP($B647,stock_analysis[Stock],stock_analysis[Market_Cap_Cr])</f>
        <v>2094.6976768</v>
      </c>
      <c r="T647" s="2">
        <f>_xlfn.XLOOKUP($B647,stock_analysis[Stock],stock_analysis[Total_Debt_Cr])</f>
        <v>185.22599679999999</v>
      </c>
      <c r="U647" s="3">
        <f>Table2[[#This Row],[Market Value of Equity]]/(Table2[[#This Row],[Market Value of Equity]]+Table2[[#This Row],[Market Value of Debt]])</f>
        <v>0.918757808015771</v>
      </c>
      <c r="V647" s="3">
        <f>Table2[[#This Row],[Market Value of Debt]]/(Table2[[#This Row],[Market Value of Equity]]+Table2[[#This Row],[Market Value of Debt]])</f>
        <v>8.1242191984229065E-2</v>
      </c>
      <c r="W647" s="32">
        <f>(Table2[[#This Row],[Cost of Equity (Daily Beta)]]*Table2[[#This Row],[Weight of Equity]])+(Table2[[#This Row],[Cost of Debt]]*Table2[[#This Row],[Weight of Debt]])</f>
        <v>0.16791538168721326</v>
      </c>
      <c r="X647" s="33">
        <f>(Table2[[#This Row],[Cost of Equity (Weekly Beta)]]*Table2[[#This Row],[Weight of Equity]])+(Table2[[#This Row],[Cost of Debt]]*Table2[[#This Row],[Weight of Debt]])</f>
        <v>0.14814960919877126</v>
      </c>
      <c r="Y647" s="34">
        <f>(Table2[[#This Row],[Cost of Equity (Monthly Beta)]]*Table2[[#This Row],[Weight of Equity]])+(Table2[[#This Row],[Cost of Debt]]*Table2[[#This Row],[Weight of Debt]])</f>
        <v>0.13245919415766177</v>
      </c>
      <c r="Z647" t="b">
        <f>IF(Table2[[#This Row],[Sector]]="Financial Services",TRUE,FALSE)</f>
        <v>0</v>
      </c>
      <c r="AA647" t="b">
        <f>IF(Table2[[#This Row],[Market Capitalisation In(Cr)]]&gt;25000,TRUE,FALSE)</f>
        <v>0</v>
      </c>
    </row>
    <row r="648" spans="2:27" ht="14" customHeight="1">
      <c r="B648" s="37" t="s">
        <v>1343</v>
      </c>
      <c r="C648" s="38" t="str">
        <f>_xlfn.XLOOKUP(B648,stock_analysis[Stock],stock_analysis[Company_Name])</f>
        <v>Goldiam International Limited</v>
      </c>
      <c r="D648" s="37" t="str">
        <f>_xlfn.XLOOKUP(B648,stock_analysis[Stock],stock_analysis[Sector])</f>
        <v>Consumer Cyclical</v>
      </c>
      <c r="E648" s="37" t="str">
        <f>_xlfn.XLOOKUP($B648,stock_analysis[Stock],stock_analysis[Industry])</f>
        <v>Luxury Goods</v>
      </c>
      <c r="F648" s="2">
        <f>_xlfn.XLOOKUP($B648,stock_analysis[Stock],stock_analysis[Market_Cap_Cr])</f>
        <v>3637.6481792</v>
      </c>
      <c r="G648" s="3">
        <f>Imputs!$C$2</f>
        <v>6.6699999999999995E-2</v>
      </c>
      <c r="H648" s="3">
        <f>Imputs!$C$3</f>
        <v>5.2299999999999999E-2</v>
      </c>
      <c r="I648" s="2">
        <f>_xlfn.XLOOKUP($B648,stock_analysis[Stock],stock_analysis[Beta_Daily])</f>
        <v>2.2473992818240096</v>
      </c>
      <c r="J648" s="2">
        <f>_xlfn.XLOOKUP($B648,stock_analysis[Stock],stock_analysis[Beta_Weekly])</f>
        <v>2.60300536612981</v>
      </c>
      <c r="K648" s="2">
        <f>_xlfn.XLOOKUP($B648,stock_analysis[Stock],stock_analysis[Beta_Monthly])</f>
        <v>1.3603821673586889</v>
      </c>
      <c r="L648" s="3">
        <f>G648+H648*I648</f>
        <v>0.18423898243939568</v>
      </c>
      <c r="M648" s="3">
        <f>J648*H648+G648</f>
        <v>0.20283718064858908</v>
      </c>
      <c r="N648" s="3">
        <f>K648*H648+G648</f>
        <v>0.13784798735285941</v>
      </c>
      <c r="O648" s="2">
        <f>_xlfn.XLOOKUP($B648,stock_analysis[Stock],stock_analysis[Interest_Coverage_Ratio])</f>
        <v>486.14538807649046</v>
      </c>
      <c r="P648" s="3" cm="1">
        <f t="array" ref="P64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648" s="3" t="str" cm="1">
        <f t="array" ref="Q64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648" s="3">
        <f>Table2[[#This Row],[Default Spread]]+Table2[[#This Row],[Risk Free Rate]]</f>
        <v>7.0699999999999999E-2</v>
      </c>
      <c r="S648" s="2">
        <f>_xlfn.XLOOKUP($B648,stock_analysis[Stock],stock_analysis[Market_Cap_Cr])</f>
        <v>3637.6481792</v>
      </c>
      <c r="T648" s="2">
        <f>_xlfn.XLOOKUP($B648,stock_analysis[Stock],stock_analysis[Total_Debt_Cr])</f>
        <v>24.1966</v>
      </c>
      <c r="U648" s="3">
        <f>Table2[[#This Row],[Market Value of Equity]]/(Table2[[#This Row],[Market Value of Equity]]+Table2[[#This Row],[Market Value of Debt]])</f>
        <v>0.9933922376673523</v>
      </c>
      <c r="V648" s="3">
        <f>Table2[[#This Row],[Market Value of Debt]]/(Table2[[#This Row],[Market Value of Equity]]+Table2[[#This Row],[Market Value of Debt]])</f>
        <v>6.6077623326475923E-3</v>
      </c>
      <c r="W648" s="32">
        <f>(Table2[[#This Row],[Cost of Equity (Daily Beta)]]*Table2[[#This Row],[Weight of Equity]])+(Table2[[#This Row],[Cost of Debt]]*Table2[[#This Row],[Weight of Debt]])</f>
        <v>0.1834887438279455</v>
      </c>
      <c r="X648" s="33">
        <f>(Table2[[#This Row],[Cost of Equity (Weekly Beta)]]*Table2[[#This Row],[Weight of Equity]])+(Table2[[#This Row],[Cost of Debt]]*Table2[[#This Row],[Weight of Debt]])</f>
        <v>0.20196404956355707</v>
      </c>
      <c r="Y648" s="34">
        <f>(Table2[[#This Row],[Cost of Equity (Monthly Beta)]]*Table2[[#This Row],[Weight of Equity]])+(Table2[[#This Row],[Cost of Debt]]*Table2[[#This Row],[Weight of Debt]])</f>
        <v>0.13740428941131608</v>
      </c>
      <c r="Z648" t="b">
        <f>IF(Table2[[#This Row],[Sector]]="Financial Services",TRUE,FALSE)</f>
        <v>0</v>
      </c>
      <c r="AA648" t="b">
        <f>IF(Table2[[#This Row],[Market Capitalisation In(Cr)]]&gt;25000,TRUE,FALSE)</f>
        <v>0</v>
      </c>
    </row>
    <row r="649" spans="2:27" ht="14" customHeight="1">
      <c r="B649" s="37" t="s">
        <v>802</v>
      </c>
      <c r="C649" s="38" t="str">
        <f>_xlfn.XLOOKUP(B649,stock_analysis[Stock],stock_analysis[Company_Name])</f>
        <v>Commercial Syn Bags Limited</v>
      </c>
      <c r="D649" s="37" t="str">
        <f>_xlfn.XLOOKUP(B649,stock_analysis[Stock],stock_analysis[Sector])</f>
        <v>Consumer Cyclical</v>
      </c>
      <c r="E649" s="37" t="str">
        <f>_xlfn.XLOOKUP($B649,stock_analysis[Stock],stock_analysis[Industry])</f>
        <v>Packaging &amp; Containers</v>
      </c>
      <c r="F649" s="2">
        <f>_xlfn.XLOOKUP($B649,stock_analysis[Stock],stock_analysis[Market_Cap_Cr])</f>
        <v>613.70572800000002</v>
      </c>
      <c r="G649" s="3">
        <f>Imputs!$C$2</f>
        <v>6.6699999999999995E-2</v>
      </c>
      <c r="H649" s="3">
        <f>Imputs!$C$3</f>
        <v>5.2299999999999999E-2</v>
      </c>
      <c r="I649" s="2">
        <f>_xlfn.XLOOKUP($B649,stock_analysis[Stock],stock_analysis[Beta_Daily])</f>
        <v>0.1425202853244173</v>
      </c>
      <c r="J649" s="2">
        <f>_xlfn.XLOOKUP($B649,stock_analysis[Stock],stock_analysis[Beta_Weekly])</f>
        <v>0.17104370825866039</v>
      </c>
      <c r="K649" s="2">
        <f>_xlfn.XLOOKUP($B649,stock_analysis[Stock],stock_analysis[Beta_Monthly])</f>
        <v>0.24025080544411789</v>
      </c>
      <c r="L649" s="3">
        <f>G649+H649*I649</f>
        <v>7.415381092246702E-2</v>
      </c>
      <c r="M649" s="3">
        <f>J649*H649+G649</f>
        <v>7.564558594192794E-2</v>
      </c>
      <c r="N649" s="3">
        <f>K649*H649+G649</f>
        <v>7.9265117124727363E-2</v>
      </c>
      <c r="O649" s="2">
        <f>_xlfn.XLOOKUP($B649,stock_analysis[Stock],stock_analysis[Interest_Coverage_Ratio])</f>
        <v>3.4519191132689047</v>
      </c>
      <c r="P649" s="3" cm="1">
        <f t="array" ref="P64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649" s="3" t="str" cm="1">
        <f t="array" ref="Q64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649" s="3">
        <f>Table2[[#This Row],[Default Spread]]+Table2[[#This Row],[Risk Free Rate]]</f>
        <v>8.5099999999999995E-2</v>
      </c>
      <c r="S649" s="2">
        <f>_xlfn.XLOOKUP($B649,stock_analysis[Stock],stock_analysis[Market_Cap_Cr])</f>
        <v>613.70572800000002</v>
      </c>
      <c r="T649" s="2">
        <f>_xlfn.XLOOKUP($B649,stock_analysis[Stock],stock_analysis[Total_Debt_Cr])</f>
        <v>108.9929984</v>
      </c>
      <c r="U649" s="3">
        <f>Table2[[#This Row],[Market Value of Equity]]/(Table2[[#This Row],[Market Value of Equity]]+Table2[[#This Row],[Market Value of Debt]])</f>
        <v>0.84918612082944989</v>
      </c>
      <c r="V649" s="3">
        <f>Table2[[#This Row],[Market Value of Debt]]/(Table2[[#This Row],[Market Value of Equity]]+Table2[[#This Row],[Market Value of Debt]])</f>
        <v>0.15081387917055003</v>
      </c>
      <c r="W649" s="32">
        <f>(Table2[[#This Row],[Cost of Equity (Daily Beta)]]*Table2[[#This Row],[Weight of Equity]])+(Table2[[#This Row],[Cost of Debt]]*Table2[[#This Row],[Weight of Debt]])</f>
        <v>7.5804648159384064E-2</v>
      </c>
      <c r="X649" s="33">
        <f>(Table2[[#This Row],[Cost of Equity (Weekly Beta)]]*Table2[[#This Row],[Weight of Equity]])+(Table2[[#This Row],[Cost of Debt]]*Table2[[#This Row],[Weight of Debt]])</f>
        <v>7.7071442801310369E-2</v>
      </c>
      <c r="Y649" s="34">
        <f>(Table2[[#This Row],[Cost of Equity (Monthly Beta)]]*Table2[[#This Row],[Weight of Equity]])+(Table2[[#This Row],[Cost of Debt]]*Table2[[#This Row],[Weight of Debt]])</f>
        <v>8.014509844565304E-2</v>
      </c>
      <c r="Z649" t="b">
        <f>IF(Table2[[#This Row],[Sector]]="Financial Services",TRUE,FALSE)</f>
        <v>0</v>
      </c>
      <c r="AA649" t="b">
        <f>IF(Table2[[#This Row],[Market Capitalisation In(Cr)]]&gt;25000,TRUE,FALSE)</f>
        <v>0</v>
      </c>
    </row>
    <row r="650" spans="2:27" ht="14" customHeight="1">
      <c r="B650" s="37" t="s">
        <v>2574</v>
      </c>
      <c r="C650" s="38" t="str">
        <f>_xlfn.XLOOKUP(B650,stock_analysis[Stock],stock_analysis[Company_Name])</f>
        <v>Oricon Enterprises Limited</v>
      </c>
      <c r="D650" s="37" t="str">
        <f>_xlfn.XLOOKUP(B650,stock_analysis[Stock],stock_analysis[Sector])</f>
        <v>Consumer Cyclical</v>
      </c>
      <c r="E650" s="37" t="str">
        <f>_xlfn.XLOOKUP($B650,stock_analysis[Stock],stock_analysis[Industry])</f>
        <v>Packaging &amp; Containers</v>
      </c>
      <c r="F650" s="2">
        <f>_xlfn.XLOOKUP($B650,stock_analysis[Stock],stock_analysis[Market_Cap_Cr])</f>
        <v>1061.6906752</v>
      </c>
      <c r="G650" s="3">
        <f>Imputs!$C$2</f>
        <v>6.6699999999999995E-2</v>
      </c>
      <c r="H650" s="3">
        <f>Imputs!$C$3</f>
        <v>5.2299999999999999E-2</v>
      </c>
      <c r="I650" s="2">
        <f>_xlfn.XLOOKUP($B650,stock_analysis[Stock],stock_analysis[Beta_Daily])</f>
        <v>0.2198531932009091</v>
      </c>
      <c r="J650" s="2">
        <f>_xlfn.XLOOKUP($B650,stock_analysis[Stock],stock_analysis[Beta_Weekly])</f>
        <v>0.62598057551127539</v>
      </c>
      <c r="K650" s="2">
        <f>_xlfn.XLOOKUP($B650,stock_analysis[Stock],stock_analysis[Beta_Monthly])</f>
        <v>0.71577196073433347</v>
      </c>
      <c r="L650" s="3">
        <f>G650+H650*I650</f>
        <v>7.8198322004407544E-2</v>
      </c>
      <c r="M650" s="3">
        <f>J650*H650+G650</f>
        <v>9.9438784099239702E-2</v>
      </c>
      <c r="N650" s="3">
        <f>K650*H650+G650</f>
        <v>0.10413487354640563</v>
      </c>
      <c r="O650" s="2">
        <f>_xlfn.XLOOKUP($B650,stock_analysis[Stock],stock_analysis[Interest_Coverage_Ratio])</f>
        <v>1.2462435980056303</v>
      </c>
      <c r="P650" s="3" cm="1">
        <f t="array" ref="P65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650" s="3" t="str" cm="1">
        <f t="array" ref="Q65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650" s="3">
        <f>Table2[[#This Row],[Default Spread]]+Table2[[#This Row],[Risk Free Rate]]</f>
        <v>0.19279999999999997</v>
      </c>
      <c r="S650" s="2">
        <f>_xlfn.XLOOKUP($B650,stock_analysis[Stock],stock_analysis[Market_Cap_Cr])</f>
        <v>1061.6906752</v>
      </c>
      <c r="T650" s="2">
        <f>_xlfn.XLOOKUP($B650,stock_analysis[Stock],stock_analysis[Total_Debt_Cr])</f>
        <v>11.3184</v>
      </c>
      <c r="U650" s="3">
        <f>Table2[[#This Row],[Market Value of Equity]]/(Table2[[#This Row],[Market Value of Equity]]+Table2[[#This Row],[Market Value of Debt]])</f>
        <v>0.98945172015633653</v>
      </c>
      <c r="V650" s="3">
        <f>Table2[[#This Row],[Market Value of Debt]]/(Table2[[#This Row],[Market Value of Equity]]+Table2[[#This Row],[Market Value of Debt]])</f>
        <v>1.0548279843663338E-2</v>
      </c>
      <c r="W650" s="32">
        <f>(Table2[[#This Row],[Cost of Equity (Daily Beta)]]*Table2[[#This Row],[Weight of Equity]])+(Table2[[#This Row],[Cost of Debt]]*Table2[[#This Row],[Weight of Debt]])</f>
        <v>7.9407172574458437E-2</v>
      </c>
      <c r="X650" s="33">
        <f>(Table2[[#This Row],[Cost of Equity (Weekly Beta)]]*Table2[[#This Row],[Weight of Equity]])+(Table2[[#This Row],[Cost of Debt]]*Table2[[#This Row],[Weight of Debt]])</f>
        <v>0.10042358433110557</v>
      </c>
      <c r="Y650" s="34">
        <f>(Table2[[#This Row],[Cost of Equity (Monthly Beta)]]*Table2[[#This Row],[Weight of Equity]])+(Table2[[#This Row],[Cost of Debt]]*Table2[[#This Row],[Weight of Debt]])</f>
        <v>0.10507013811261193</v>
      </c>
      <c r="Z650" t="b">
        <f>IF(Table2[[#This Row],[Sector]]="Financial Services",TRUE,FALSE)</f>
        <v>0</v>
      </c>
      <c r="AA650" t="b">
        <f>IF(Table2[[#This Row],[Market Capitalisation In(Cr)]]&gt;25000,TRUE,FALSE)</f>
        <v>0</v>
      </c>
    </row>
    <row r="651" spans="2:27" ht="14" customHeight="1">
      <c r="B651" s="37" t="s">
        <v>2812</v>
      </c>
      <c r="C651" s="38" t="str">
        <f>_xlfn.XLOOKUP(B651,stock_analysis[Stock],stock_analysis[Company_Name])</f>
        <v>Pyramid Technoplast Limited</v>
      </c>
      <c r="D651" s="37" t="str">
        <f>_xlfn.XLOOKUP(B651,stock_analysis[Stock],stock_analysis[Sector])</f>
        <v>Consumer Cyclical</v>
      </c>
      <c r="E651" s="37" t="str">
        <f>_xlfn.XLOOKUP($B651,stock_analysis[Stock],stock_analysis[Industry])</f>
        <v>Packaging &amp; Containers</v>
      </c>
      <c r="F651" s="2">
        <f>_xlfn.XLOOKUP($B651,stock_analysis[Stock],stock_analysis[Market_Cap_Cr])</f>
        <v>548.03558399999997</v>
      </c>
      <c r="G651" s="3">
        <f>Imputs!$C$2</f>
        <v>6.6699999999999995E-2</v>
      </c>
      <c r="H651" s="3">
        <f>Imputs!$C$3</f>
        <v>5.2299999999999999E-2</v>
      </c>
      <c r="I651" s="2">
        <f>_xlfn.XLOOKUP($B651,stock_analysis[Stock],stock_analysis[Beta_Daily])</f>
        <v>0.50347830740084698</v>
      </c>
      <c r="J651" s="2">
        <f>_xlfn.XLOOKUP($B651,stock_analysis[Stock],stock_analysis[Beta_Weekly])</f>
        <v>0.96814864023781</v>
      </c>
      <c r="K651" s="2">
        <f>_xlfn.XLOOKUP($B651,stock_analysis[Stock],stock_analysis[Beta_Monthly])</f>
        <v>-4.81444696527824E-2</v>
      </c>
      <c r="L651" s="3">
        <f>G651+H651*I651</f>
        <v>9.3031915477064298E-2</v>
      </c>
      <c r="M651" s="3">
        <f>J651*H651+G651</f>
        <v>0.11733417388443745</v>
      </c>
      <c r="N651" s="3">
        <f>K651*H651+G651</f>
        <v>6.418204423715948E-2</v>
      </c>
      <c r="O651" s="2">
        <f>_xlfn.XLOOKUP($B651,stock_analysis[Stock],stock_analysis[Interest_Coverage_Ratio])</f>
        <v>18.586963929318991</v>
      </c>
      <c r="P651" s="3" cm="1">
        <f t="array" ref="P65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651" s="3" t="str" cm="1">
        <f t="array" ref="Q65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651" s="3">
        <f>Table2[[#This Row],[Default Spread]]+Table2[[#This Row],[Risk Free Rate]]</f>
        <v>7.0699999999999999E-2</v>
      </c>
      <c r="S651" s="2">
        <f>_xlfn.XLOOKUP($B651,stock_analysis[Stock],stock_analysis[Market_Cap_Cr])</f>
        <v>548.03558399999997</v>
      </c>
      <c r="T651" s="2">
        <f>_xlfn.XLOOKUP($B651,stock_analysis[Stock],stock_analysis[Total_Debt_Cr])</f>
        <v>140.3853952</v>
      </c>
      <c r="U651" s="3">
        <f>Table2[[#This Row],[Market Value of Equity]]/(Table2[[#This Row],[Market Value of Equity]]+Table2[[#This Row],[Market Value of Debt]])</f>
        <v>0.79607623904323921</v>
      </c>
      <c r="V651" s="3">
        <f>Table2[[#This Row],[Market Value of Debt]]/(Table2[[#This Row],[Market Value of Equity]]+Table2[[#This Row],[Market Value of Debt]])</f>
        <v>0.20392376095676082</v>
      </c>
      <c r="W651" s="32">
        <f>(Table2[[#This Row],[Cost of Equity (Daily Beta)]]*Table2[[#This Row],[Weight of Equity]])+(Table2[[#This Row],[Cost of Debt]]*Table2[[#This Row],[Weight of Debt]])</f>
        <v>8.847790728361285E-2</v>
      </c>
      <c r="X651" s="33">
        <f>(Table2[[#This Row],[Cost of Equity (Weekly Beta)]]*Table2[[#This Row],[Weight of Equity]])+(Table2[[#This Row],[Cost of Debt]]*Table2[[#This Row],[Weight of Debt]])</f>
        <v>0.10782435775681141</v>
      </c>
      <c r="Y651" s="34">
        <f>(Table2[[#This Row],[Cost of Equity (Monthly Beta)]]*Table2[[#This Row],[Weight of Equity]])+(Table2[[#This Row],[Cost of Debt]]*Table2[[#This Row],[Weight of Debt]])</f>
        <v>6.5511210290067706E-2</v>
      </c>
      <c r="Z651" t="b">
        <f>IF(Table2[[#This Row],[Sector]]="Financial Services",TRUE,FALSE)</f>
        <v>0</v>
      </c>
      <c r="AA651" t="b">
        <f>IF(Table2[[#This Row],[Market Capitalisation In(Cr)]]&gt;25000,TRUE,FALSE)</f>
        <v>0</v>
      </c>
    </row>
    <row r="652" spans="2:27" ht="14" customHeight="1">
      <c r="B652" s="37" t="s">
        <v>484</v>
      </c>
      <c r="C652" s="38" t="str">
        <f>_xlfn.XLOOKUP(B652,stock_analysis[Stock],stock_analysis[Company_Name])</f>
        <v>Shree Tirupati Balajee Agro Trading Company Limited</v>
      </c>
      <c r="D652" s="37" t="str">
        <f>_xlfn.XLOOKUP(B652,stock_analysis[Stock],stock_analysis[Sector])</f>
        <v>Consumer Cyclical</v>
      </c>
      <c r="E652" s="37" t="str">
        <f>_xlfn.XLOOKUP($B652,stock_analysis[Stock],stock_analysis[Industry])</f>
        <v>Packaging &amp; Containers</v>
      </c>
      <c r="F652" s="2">
        <f>_xlfn.XLOOKUP($B652,stock_analysis[Stock],stock_analysis[Market_Cap_Cr])</f>
        <v>216.896896</v>
      </c>
      <c r="G652" s="3">
        <f>Imputs!$C$2</f>
        <v>6.6699999999999995E-2</v>
      </c>
      <c r="H652" s="3">
        <f>Imputs!$C$3</f>
        <v>5.2299999999999999E-2</v>
      </c>
      <c r="I652" s="2">
        <f>_xlfn.XLOOKUP($B652,stock_analysis[Stock],stock_analysis[Beta_Daily])</f>
        <v>0.91985940279796896</v>
      </c>
      <c r="J652" s="2">
        <f>_xlfn.XLOOKUP($B652,stock_analysis[Stock],stock_analysis[Beta_Weekly])</f>
        <v>0.50562819198496245</v>
      </c>
      <c r="K652" s="2">
        <f>_xlfn.XLOOKUP($B652,stock_analysis[Stock],stock_analysis[Beta_Monthly])</f>
        <v>0.19386946483211401</v>
      </c>
      <c r="L652" s="3">
        <f>G652+H652*I652</f>
        <v>0.11480864676633377</v>
      </c>
      <c r="M652" s="3">
        <f>J652*H652+G652</f>
        <v>9.3144354440813537E-2</v>
      </c>
      <c r="N652" s="3">
        <f>K652*H652+G652</f>
        <v>7.6839373010719553E-2</v>
      </c>
      <c r="O652" s="2">
        <f>_xlfn.XLOOKUP($B652,stock_analysis[Stock],stock_analysis[Interest_Coverage_Ratio])</f>
        <v>3.4203053237596222</v>
      </c>
      <c r="P652" s="3" cm="1">
        <f t="array" ref="P65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652" s="3" t="str" cm="1">
        <f t="array" ref="Q65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652" s="3">
        <f>Table2[[#This Row],[Default Spread]]+Table2[[#This Row],[Risk Free Rate]]</f>
        <v>8.5099999999999995E-2</v>
      </c>
      <c r="S652" s="2">
        <f>_xlfn.XLOOKUP($B652,stock_analysis[Stock],stock_analysis[Market_Cap_Cr])</f>
        <v>216.896896</v>
      </c>
      <c r="T652" s="2">
        <f>_xlfn.XLOOKUP($B652,stock_analysis[Stock],stock_analysis[Total_Debt_Cr])</f>
        <v>217.0245888</v>
      </c>
      <c r="U652" s="3">
        <f>Table2[[#This Row],[Market Value of Equity]]/(Table2[[#This Row],[Market Value of Equity]]+Table2[[#This Row],[Market Value of Debt]])</f>
        <v>0.49985286186041367</v>
      </c>
      <c r="V652" s="3">
        <f>Table2[[#This Row],[Market Value of Debt]]/(Table2[[#This Row],[Market Value of Equity]]+Table2[[#This Row],[Market Value of Debt]])</f>
        <v>0.50014713813958633</v>
      </c>
      <c r="W652" s="32">
        <f>(Table2[[#This Row],[Cost of Equity (Daily Beta)]]*Table2[[#This Row],[Weight of Equity]])+(Table2[[#This Row],[Cost of Debt]]*Table2[[#This Row],[Weight of Debt]])</f>
        <v>9.9949952108152051E-2</v>
      </c>
      <c r="X652" s="33">
        <f>(Table2[[#This Row],[Cost of Equity (Weekly Beta)]]*Table2[[#This Row],[Weight of Equity]])+(Table2[[#This Row],[Cost of Debt]]*Table2[[#This Row],[Weight of Debt]])</f>
        <v>8.9120993589060171E-2</v>
      </c>
      <c r="Y652" s="34">
        <f>(Table2[[#This Row],[Cost of Equity (Monthly Beta)]]*Table2[[#This Row],[Weight of Equity]])+(Table2[[#This Row],[Cost of Debt]]*Table2[[#This Row],[Weight of Debt]])</f>
        <v>8.0970901958646785E-2</v>
      </c>
      <c r="Z652" t="b">
        <f>IF(Table2[[#This Row],[Sector]]="Financial Services",TRUE,FALSE)</f>
        <v>0</v>
      </c>
      <c r="AA652" t="b">
        <f>IF(Table2[[#This Row],[Market Capitalisation In(Cr)]]&gt;25000,TRUE,FALSE)</f>
        <v>0</v>
      </c>
    </row>
    <row r="653" spans="2:27" ht="14" customHeight="1">
      <c r="B653" s="37" t="s">
        <v>3620</v>
      </c>
      <c r="C653" s="38" t="str">
        <f>_xlfn.XLOOKUP(B653,stock_analysis[Stock],stock_analysis[Company_Name])</f>
        <v>TPL Plastech Limited</v>
      </c>
      <c r="D653" s="37" t="str">
        <f>_xlfn.XLOOKUP(B653,stock_analysis[Stock],stock_analysis[Sector])</f>
        <v>Consumer Cyclical</v>
      </c>
      <c r="E653" s="37" t="str">
        <f>_xlfn.XLOOKUP($B653,stock_analysis[Stock],stock_analysis[Industry])</f>
        <v>Packaging &amp; Containers</v>
      </c>
      <c r="F653" s="2">
        <f>_xlfn.XLOOKUP($B653,stock_analysis[Stock],stock_analysis[Market_Cap_Cr])</f>
        <v>484.37324799999999</v>
      </c>
      <c r="G653" s="3">
        <f>Imputs!$C$2</f>
        <v>6.6699999999999995E-2</v>
      </c>
      <c r="H653" s="3">
        <f>Imputs!$C$3</f>
        <v>5.2299999999999999E-2</v>
      </c>
      <c r="I653" s="2">
        <f>_xlfn.XLOOKUP($B653,stock_analysis[Stock],stock_analysis[Beta_Daily])</f>
        <v>0.71612998497912894</v>
      </c>
      <c r="J653" s="2">
        <f>_xlfn.XLOOKUP($B653,stock_analysis[Stock],stock_analysis[Beta_Weekly])</f>
        <v>1.462262926403822</v>
      </c>
      <c r="K653" s="2">
        <f>_xlfn.XLOOKUP($B653,stock_analysis[Stock],stock_analysis[Beta_Monthly])</f>
        <v>0.86800824923624853</v>
      </c>
      <c r="L653" s="3">
        <f>G653+H653*I653</f>
        <v>0.10415359821440844</v>
      </c>
      <c r="M653" s="3">
        <f>J653*H653+G653</f>
        <v>0.14317635105091989</v>
      </c>
      <c r="N653" s="3">
        <f>K653*H653+G653</f>
        <v>0.11209683143505579</v>
      </c>
      <c r="O653" s="2">
        <f>_xlfn.XLOOKUP($B653,stock_analysis[Stock],stock_analysis[Interest_Coverage_Ratio])</f>
        <v>6.5040749945179446</v>
      </c>
      <c r="P653" s="3" cm="1">
        <f t="array" ref="P65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653" s="3" t="str" cm="1">
        <f t="array" ref="Q65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653" s="3">
        <f>Table2[[#This Row],[Default Spread]]+Table2[[#This Row],[Risk Free Rate]]</f>
        <v>7.4499999999999997E-2</v>
      </c>
      <c r="S653" s="2">
        <f>_xlfn.XLOOKUP($B653,stock_analysis[Stock],stock_analysis[Market_Cap_Cr])</f>
        <v>484.37324799999999</v>
      </c>
      <c r="T653" s="2">
        <f>_xlfn.XLOOKUP($B653,stock_analysis[Stock],stock_analysis[Total_Debt_Cr])</f>
        <v>21.840800000000002</v>
      </c>
      <c r="U653" s="3">
        <f>Table2[[#This Row],[Market Value of Equity]]/(Table2[[#This Row],[Market Value of Equity]]+Table2[[#This Row],[Market Value of Debt]])</f>
        <v>0.95685461498689972</v>
      </c>
      <c r="V653" s="3">
        <f>Table2[[#This Row],[Market Value of Debt]]/(Table2[[#This Row],[Market Value of Equity]]+Table2[[#This Row],[Market Value of Debt]])</f>
        <v>4.3145385013100231E-2</v>
      </c>
      <c r="W653" s="32">
        <f>(Table2[[#This Row],[Cost of Equity (Daily Beta)]]*Table2[[#This Row],[Weight of Equity]])+(Table2[[#This Row],[Cost of Debt]]*Table2[[#This Row],[Weight of Debt]])</f>
        <v>0.102874182302424</v>
      </c>
      <c r="X653" s="33">
        <f>(Table2[[#This Row],[Cost of Equity (Weekly Beta)]]*Table2[[#This Row],[Weight of Equity]])+(Table2[[#This Row],[Cost of Debt]]*Table2[[#This Row],[Weight of Debt]])</f>
        <v>0.14021328344353312</v>
      </c>
      <c r="Y653" s="34">
        <f>(Table2[[#This Row],[Cost of Equity (Monthly Beta)]]*Table2[[#This Row],[Weight of Equity]])+(Table2[[#This Row],[Cost of Debt]]*Table2[[#This Row],[Weight of Debt]])</f>
        <v>0.11047470166751767</v>
      </c>
      <c r="Z653" t="b">
        <f>IF(Table2[[#This Row],[Sector]]="Financial Services",TRUE,FALSE)</f>
        <v>0</v>
      </c>
      <c r="AA653" t="b">
        <f>IF(Table2[[#This Row],[Market Capitalisation In(Cr)]]&gt;25000,TRUE,FALSE)</f>
        <v>0</v>
      </c>
    </row>
    <row r="654" spans="2:27" ht="14" customHeight="1">
      <c r="B654" s="37" t="s">
        <v>2308</v>
      </c>
      <c r="C654" s="38" t="str">
        <f>_xlfn.XLOOKUP(B654,stock_analysis[Stock],stock_analysis[Company_Name])</f>
        <v>Mold-Tek Packaging Limited</v>
      </c>
      <c r="D654" s="37" t="str">
        <f>_xlfn.XLOOKUP(B654,stock_analysis[Stock],stock_analysis[Sector])</f>
        <v>Consumer Cyclical</v>
      </c>
      <c r="E654" s="37" t="str">
        <f>_xlfn.XLOOKUP($B654,stock_analysis[Stock],stock_analysis[Industry])</f>
        <v>Packaging &amp; Containers</v>
      </c>
      <c r="F654" s="2">
        <f>_xlfn.XLOOKUP($B654,stock_analysis[Stock],stock_analysis[Market_Cap_Cr])</f>
        <v>1880.7566336</v>
      </c>
      <c r="G654" s="3">
        <f>Imputs!$C$2</f>
        <v>6.6699999999999995E-2</v>
      </c>
      <c r="H654" s="3">
        <f>Imputs!$C$3</f>
        <v>5.2299999999999999E-2</v>
      </c>
      <c r="I654" s="2">
        <f>_xlfn.XLOOKUP($B654,stock_analysis[Stock],stock_analysis[Beta_Daily])</f>
        <v>0.76349484643798105</v>
      </c>
      <c r="J654" s="2">
        <f>_xlfn.XLOOKUP($B654,stock_analysis[Stock],stock_analysis[Beta_Weekly])</f>
        <v>0.84117681619713536</v>
      </c>
      <c r="K654" s="2">
        <f>_xlfn.XLOOKUP($B654,stock_analysis[Stock],stock_analysis[Beta_Monthly])</f>
        <v>0.76537688219967837</v>
      </c>
      <c r="L654" s="3">
        <f>G654+H654*I654</f>
        <v>0.1066307804687064</v>
      </c>
      <c r="M654" s="3">
        <f>J654*H654+G654</f>
        <v>0.11069354748711017</v>
      </c>
      <c r="N654" s="3">
        <f>K654*H654+G654</f>
        <v>0.10672921093904317</v>
      </c>
      <c r="O654" s="2">
        <f>_xlfn.XLOOKUP($B654,stock_analysis[Stock],stock_analysis[Interest_Coverage_Ratio])</f>
        <v>6.8915872267932876</v>
      </c>
      <c r="P654" s="3" cm="1">
        <f t="array" ref="P65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654" s="3" t="str" cm="1">
        <f t="array" ref="Q65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654" s="3">
        <f>Table2[[#This Row],[Default Spread]]+Table2[[#This Row],[Risk Free Rate]]</f>
        <v>7.4499999999999997E-2</v>
      </c>
      <c r="S654" s="2">
        <f>_xlfn.XLOOKUP($B654,stock_analysis[Stock],stock_analysis[Market_Cap_Cr])</f>
        <v>1880.7566336</v>
      </c>
      <c r="T654" s="2">
        <f>_xlfn.XLOOKUP($B654,stock_analysis[Stock],stock_analysis[Total_Debt_Cr])</f>
        <v>227.26540800000001</v>
      </c>
      <c r="U654" s="3">
        <f>Table2[[#This Row],[Market Value of Equity]]/(Table2[[#This Row],[Market Value of Equity]]+Table2[[#This Row],[Market Value of Debt]])</f>
        <v>0.89219021266613296</v>
      </c>
      <c r="V654" s="3">
        <f>Table2[[#This Row],[Market Value of Debt]]/(Table2[[#This Row],[Market Value of Equity]]+Table2[[#This Row],[Market Value of Debt]])</f>
        <v>0.10780978733386692</v>
      </c>
      <c r="W654" s="32">
        <f>(Table2[[#This Row],[Cost of Equity (Daily Beta)]]*Table2[[#This Row],[Weight of Equity]])+(Table2[[#This Row],[Cost of Debt]]*Table2[[#This Row],[Weight of Debt]])</f>
        <v>0.10316676785950399</v>
      </c>
      <c r="X654" s="33">
        <f>(Table2[[#This Row],[Cost of Equity (Weekly Beta)]]*Table2[[#This Row],[Weight of Equity]])+(Table2[[#This Row],[Cost of Debt]]*Table2[[#This Row],[Weight of Debt]])</f>
        <v>0.1067915288296666</v>
      </c>
      <c r="Y654" s="34">
        <f>(Table2[[#This Row],[Cost of Equity (Monthly Beta)]]*Table2[[#This Row],[Weight of Equity]])+(Table2[[#This Row],[Cost of Debt]]*Table2[[#This Row],[Weight of Debt]])</f>
        <v>0.10325458656176657</v>
      </c>
      <c r="Z654" t="b">
        <f>IF(Table2[[#This Row],[Sector]]="Financial Services",TRUE,FALSE)</f>
        <v>0</v>
      </c>
      <c r="AA654" t="b">
        <f>IF(Table2[[#This Row],[Market Capitalisation In(Cr)]]&gt;25000,TRUE,FALSE)</f>
        <v>0</v>
      </c>
    </row>
    <row r="655" spans="2:27" ht="14" customHeight="1">
      <c r="B655" s="37" t="s">
        <v>3608</v>
      </c>
      <c r="C655" s="38" t="str">
        <f>_xlfn.XLOOKUP(B655,stock_analysis[Stock],stock_analysis[Company_Name])</f>
        <v>Tokyo Plast International Limited</v>
      </c>
      <c r="D655" s="37" t="str">
        <f>_xlfn.XLOOKUP(B655,stock_analysis[Stock],stock_analysis[Sector])</f>
        <v>Consumer Cyclical</v>
      </c>
      <c r="E655" s="37" t="str">
        <f>_xlfn.XLOOKUP($B655,stock_analysis[Stock],stock_analysis[Industry])</f>
        <v>Packaging &amp; Containers</v>
      </c>
      <c r="F655" s="2">
        <f>_xlfn.XLOOKUP($B655,stock_analysis[Stock],stock_analysis[Market_Cap_Cr])</f>
        <v>72.220140799999996</v>
      </c>
      <c r="G655" s="3">
        <f>Imputs!$C$2</f>
        <v>6.6699999999999995E-2</v>
      </c>
      <c r="H655" s="3">
        <f>Imputs!$C$3</f>
        <v>5.2299999999999999E-2</v>
      </c>
      <c r="I655" s="2">
        <f>_xlfn.XLOOKUP($B655,stock_analysis[Stock],stock_analysis[Beta_Daily])</f>
        <v>0.77652387460794559</v>
      </c>
      <c r="J655" s="2">
        <f>_xlfn.XLOOKUP($B655,stock_analysis[Stock],stock_analysis[Beta_Weekly])</f>
        <v>1.4949234861658012</v>
      </c>
      <c r="K655" s="2">
        <f>_xlfn.XLOOKUP($B655,stock_analysis[Stock],stock_analysis[Beta_Monthly])</f>
        <v>1.0666293938320035</v>
      </c>
      <c r="L655" s="3">
        <f>G655+H655*I655</f>
        <v>0.10731219864199555</v>
      </c>
      <c r="M655" s="3">
        <f>J655*H655+G655</f>
        <v>0.14488449832647138</v>
      </c>
      <c r="N655" s="3">
        <f>K655*H655+G655</f>
        <v>0.12248471729741378</v>
      </c>
      <c r="O655" s="2">
        <f>_xlfn.XLOOKUP($B655,stock_analysis[Stock],stock_analysis[Interest_Coverage_Ratio])</f>
        <v>2.1809898529716296</v>
      </c>
      <c r="P655" s="3" cm="1">
        <f t="array" ref="P65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655" s="3" t="str" cm="1">
        <f t="array" ref="Q65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655" s="3">
        <f>Table2[[#This Row],[Default Spread]]+Table2[[#This Row],[Risk Free Rate]]</f>
        <v>9.8799999999999999E-2</v>
      </c>
      <c r="S655" s="2">
        <f>_xlfn.XLOOKUP($B655,stock_analysis[Stock],stock_analysis[Market_Cap_Cr])</f>
        <v>72.220140799999996</v>
      </c>
      <c r="T655" s="2">
        <f>_xlfn.XLOOKUP($B655,stock_analysis[Stock],stock_analysis[Total_Debt_Cr])</f>
        <v>36.560998400000003</v>
      </c>
      <c r="U655" s="3">
        <f>Table2[[#This Row],[Market Value of Equity]]/(Table2[[#This Row],[Market Value of Equity]]+Table2[[#This Row],[Market Value of Debt]])</f>
        <v>0.66390314838695863</v>
      </c>
      <c r="V655" s="3">
        <f>Table2[[#This Row],[Market Value of Debt]]/(Table2[[#This Row],[Market Value of Equity]]+Table2[[#This Row],[Market Value of Debt]])</f>
        <v>0.33609685161304143</v>
      </c>
      <c r="W655" s="32">
        <f>(Table2[[#This Row],[Cost of Equity (Daily Beta)]]*Table2[[#This Row],[Weight of Equity]])+(Table2[[#This Row],[Cost of Debt]]*Table2[[#This Row],[Weight of Debt]])</f>
        <v>0.10445127547811606</v>
      </c>
      <c r="X655" s="33">
        <f>(Table2[[#This Row],[Cost of Equity (Weekly Beta)]]*Table2[[#This Row],[Weight of Equity]])+(Table2[[#This Row],[Cost of Debt]]*Table2[[#This Row],[Weight of Debt]])</f>
        <v>0.12939564353077787</v>
      </c>
      <c r="Y655" s="34">
        <f>(Table2[[#This Row],[Cost of Equity (Monthly Beta)]]*Table2[[#This Row],[Weight of Equity]])+(Table2[[#This Row],[Cost of Debt]]*Table2[[#This Row],[Weight of Debt]])</f>
        <v>0.11452435838240807</v>
      </c>
      <c r="Z655" t="b">
        <f>IF(Table2[[#This Row],[Sector]]="Financial Services",TRUE,FALSE)</f>
        <v>0</v>
      </c>
      <c r="AA655" t="b">
        <f>IF(Table2[[#This Row],[Market Capitalisation In(Cr)]]&gt;25000,TRUE,FALSE)</f>
        <v>0</v>
      </c>
    </row>
    <row r="656" spans="2:27" ht="14" customHeight="1">
      <c r="B656" s="37" t="s">
        <v>336</v>
      </c>
      <c r="C656" s="38" t="str">
        <f>_xlfn.XLOOKUP(B656,stock_analysis[Stock],stock_analysis[Company_Name])</f>
        <v>Arrow Greentech Limited</v>
      </c>
      <c r="D656" s="37" t="str">
        <f>_xlfn.XLOOKUP(B656,stock_analysis[Stock],stock_analysis[Sector])</f>
        <v>Consumer Cyclical</v>
      </c>
      <c r="E656" s="37" t="str">
        <f>_xlfn.XLOOKUP($B656,stock_analysis[Stock],stock_analysis[Industry])</f>
        <v>Packaging &amp; Containers</v>
      </c>
      <c r="F656" s="2">
        <f>_xlfn.XLOOKUP($B656,stock_analysis[Stock],stock_analysis[Market_Cap_Cr])</f>
        <v>570.32407039999998</v>
      </c>
      <c r="G656" s="3">
        <f>Imputs!$C$2</f>
        <v>6.6699999999999995E-2</v>
      </c>
      <c r="H656" s="3">
        <f>Imputs!$C$3</f>
        <v>5.2299999999999999E-2</v>
      </c>
      <c r="I656" s="2">
        <f>_xlfn.XLOOKUP($B656,stock_analysis[Stock],stock_analysis[Beta_Daily])</f>
        <v>0.74373262831996845</v>
      </c>
      <c r="J656" s="2">
        <f>_xlfn.XLOOKUP($B656,stock_analysis[Stock],stock_analysis[Beta_Weekly])</f>
        <v>1.2408687354119949</v>
      </c>
      <c r="K656" s="2">
        <f>_xlfn.XLOOKUP($B656,stock_analysis[Stock],stock_analysis[Beta_Monthly])</f>
        <v>0.67313332124371639</v>
      </c>
      <c r="L656" s="3">
        <f>G656+H656*I656</f>
        <v>0.10559721646113435</v>
      </c>
      <c r="M656" s="3">
        <f>J656*H656+G656</f>
        <v>0.13159743486204734</v>
      </c>
      <c r="N656" s="3">
        <f>K656*H656+G656</f>
        <v>0.10190487270104637</v>
      </c>
      <c r="O656" s="2">
        <f>_xlfn.XLOOKUP($B656,stock_analysis[Stock],stock_analysis[Interest_Coverage_Ratio])</f>
        <v>861</v>
      </c>
      <c r="P656" s="3" cm="1">
        <f t="array" ref="P65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656" s="3" t="str" cm="1">
        <f t="array" ref="Q65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656" s="3">
        <f>Table2[[#This Row],[Default Spread]]+Table2[[#This Row],[Risk Free Rate]]</f>
        <v>7.0699999999999999E-2</v>
      </c>
      <c r="S656" s="2">
        <f>_xlfn.XLOOKUP($B656,stock_analysis[Stock],stock_analysis[Market_Cap_Cr])</f>
        <v>570.32407039999998</v>
      </c>
      <c r="T656" s="2">
        <f>_xlfn.XLOOKUP($B656,stock_analysis[Stock],stock_analysis[Total_Debt_Cr])</f>
        <v>2.6</v>
      </c>
      <c r="U656" s="3">
        <f>Table2[[#This Row],[Market Value of Equity]]/(Table2[[#This Row],[Market Value of Equity]]+Table2[[#This Row],[Market Value of Debt]])</f>
        <v>0.99546187682743936</v>
      </c>
      <c r="V656" s="3">
        <f>Table2[[#This Row],[Market Value of Debt]]/(Table2[[#This Row],[Market Value of Equity]]+Table2[[#This Row],[Market Value of Debt]])</f>
        <v>4.538123172560634E-3</v>
      </c>
      <c r="W656" s="32">
        <f>(Table2[[#This Row],[Cost of Equity (Daily Beta)]]*Table2[[#This Row],[Weight of Equity]])+(Table2[[#This Row],[Cost of Debt]]*Table2[[#This Row],[Weight of Debt]])</f>
        <v>0.10543884859445421</v>
      </c>
      <c r="X656" s="33">
        <f>(Table2[[#This Row],[Cost of Equity (Weekly Beta)]]*Table2[[#This Row],[Weight of Equity]])+(Table2[[#This Row],[Cost of Debt]]*Table2[[#This Row],[Weight of Debt]])</f>
        <v>0.13132107480175037</v>
      </c>
      <c r="Y656" s="34">
        <f>(Table2[[#This Row],[Cost of Equity (Monthly Beta)]]*Table2[[#This Row],[Weight of Equity]])+(Table2[[#This Row],[Cost of Debt]]*Table2[[#This Row],[Weight of Debt]])</f>
        <v>0.10176326114514495</v>
      </c>
      <c r="Z656" t="b">
        <f>IF(Table2[[#This Row],[Sector]]="Financial Services",TRUE,FALSE)</f>
        <v>0</v>
      </c>
      <c r="AA656" t="b">
        <f>IF(Table2[[#This Row],[Market Capitalisation In(Cr)]]&gt;25000,TRUE,FALSE)</f>
        <v>0</v>
      </c>
    </row>
    <row r="657" spans="2:27" ht="14" customHeight="1">
      <c r="B657" s="37" t="s">
        <v>1561</v>
      </c>
      <c r="C657" s="38" t="str">
        <f>_xlfn.XLOOKUP(B657,stock_analysis[Stock],stock_analysis[Company_Name])</f>
        <v>Huhtamaki India Limited</v>
      </c>
      <c r="D657" s="37" t="str">
        <f>_xlfn.XLOOKUP(B657,stock_analysis[Stock],stock_analysis[Sector])</f>
        <v>Consumer Cyclical</v>
      </c>
      <c r="E657" s="37" t="str">
        <f>_xlfn.XLOOKUP($B657,stock_analysis[Stock],stock_analysis[Industry])</f>
        <v>Packaging &amp; Containers</v>
      </c>
      <c r="F657" s="2">
        <f>_xlfn.XLOOKUP($B657,stock_analysis[Stock],stock_analysis[Market_Cap_Cr])</f>
        <v>1271.1853056</v>
      </c>
      <c r="G657" s="3">
        <f>Imputs!$C$2</f>
        <v>6.6699999999999995E-2</v>
      </c>
      <c r="H657" s="3">
        <f>Imputs!$C$3</f>
        <v>5.2299999999999999E-2</v>
      </c>
      <c r="I657" s="2">
        <f>_xlfn.XLOOKUP($B657,stock_analysis[Stock],stock_analysis[Beta_Daily])</f>
        <v>0.85769073559841891</v>
      </c>
      <c r="J657" s="2">
        <f>_xlfn.XLOOKUP($B657,stock_analysis[Stock],stock_analysis[Beta_Weekly])</f>
        <v>1.3394057008523941</v>
      </c>
      <c r="K657" s="2">
        <f>_xlfn.XLOOKUP($B657,stock_analysis[Stock],stock_analysis[Beta_Monthly])</f>
        <v>0.83529773487291614</v>
      </c>
      <c r="L657" s="3">
        <f>G657+H657*I657</f>
        <v>0.11155722547179731</v>
      </c>
      <c r="M657" s="3">
        <f>J657*H657+G657</f>
        <v>0.13675091815458021</v>
      </c>
      <c r="N657" s="3">
        <f>K657*H657+G657</f>
        <v>0.11038607153385352</v>
      </c>
      <c r="O657" s="2">
        <f>_xlfn.XLOOKUP($B657,stock_analysis[Stock],stock_analysis[Interest_Coverage_Ratio])</f>
        <v>10.557367149758454</v>
      </c>
      <c r="P657" s="3" cm="1">
        <f t="array" ref="P65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657" s="3" t="str" cm="1">
        <f t="array" ref="Q65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657" s="3">
        <f>Table2[[#This Row],[Default Spread]]+Table2[[#This Row],[Risk Free Rate]]</f>
        <v>7.22E-2</v>
      </c>
      <c r="S657" s="2">
        <f>_xlfn.XLOOKUP($B657,stock_analysis[Stock],stock_analysis[Market_Cap_Cr])</f>
        <v>1271.1853056</v>
      </c>
      <c r="T657" s="2">
        <f>_xlfn.XLOOKUP($B657,stock_analysis[Stock],stock_analysis[Total_Debt_Cr])</f>
        <v>144.0700032</v>
      </c>
      <c r="U657" s="3">
        <f>Table2[[#This Row],[Market Value of Equity]]/(Table2[[#This Row],[Market Value of Equity]]+Table2[[#This Row],[Market Value of Debt]])</f>
        <v>0.89820211073989364</v>
      </c>
      <c r="V657" s="3">
        <f>Table2[[#This Row],[Market Value of Debt]]/(Table2[[#This Row],[Market Value of Equity]]+Table2[[#This Row],[Market Value of Debt]])</f>
        <v>0.10179788926010634</v>
      </c>
      <c r="W657" s="32">
        <f>(Table2[[#This Row],[Cost of Equity (Daily Beta)]]*Table2[[#This Row],[Weight of Equity]])+(Table2[[#This Row],[Cost of Debt]]*Table2[[#This Row],[Weight of Debt]])</f>
        <v>0.10755074299163425</v>
      </c>
      <c r="X657" s="33">
        <f>(Table2[[#This Row],[Cost of Equity (Weekly Beta)]]*Table2[[#This Row],[Weight of Equity]])+(Table2[[#This Row],[Cost of Debt]]*Table2[[#This Row],[Weight of Debt]])</f>
        <v>0.13017977093664207</v>
      </c>
      <c r="Y657" s="34">
        <f>(Table2[[#This Row],[Cost of Equity (Monthly Beta)]]*Table2[[#This Row],[Weight of Equity]])+(Table2[[#This Row],[Cost of Debt]]*Table2[[#This Row],[Weight of Debt]])</f>
        <v>0.10649881005257179</v>
      </c>
      <c r="Z657" t="b">
        <f>IF(Table2[[#This Row],[Sector]]="Financial Services",TRUE,FALSE)</f>
        <v>0</v>
      </c>
      <c r="AA657" t="b">
        <f>IF(Table2[[#This Row],[Market Capitalisation In(Cr)]]&gt;25000,TRUE,FALSE)</f>
        <v>0</v>
      </c>
    </row>
    <row r="658" spans="2:27" ht="14" customHeight="1">
      <c r="B658" s="37" t="s">
        <v>1789</v>
      </c>
      <c r="C658" s="38" t="str">
        <f>_xlfn.XLOOKUP(B658,stock_analysis[Stock],stock_analysis[Company_Name])</f>
        <v>Jindal Poly Films Limited</v>
      </c>
      <c r="D658" s="37" t="str">
        <f>_xlfn.XLOOKUP(B658,stock_analysis[Stock],stock_analysis[Sector])</f>
        <v>Consumer Cyclical</v>
      </c>
      <c r="E658" s="37" t="str">
        <f>_xlfn.XLOOKUP($B658,stock_analysis[Stock],stock_analysis[Industry])</f>
        <v>Packaging &amp; Containers</v>
      </c>
      <c r="F658" s="2">
        <f>_xlfn.XLOOKUP($B658,stock_analysis[Stock],stock_analysis[Market_Cap_Cr])</f>
        <v>3194.6567679999998</v>
      </c>
      <c r="G658" s="3">
        <f>Imputs!$C$2</f>
        <v>6.6699999999999995E-2</v>
      </c>
      <c r="H658" s="3">
        <f>Imputs!$C$3</f>
        <v>5.2299999999999999E-2</v>
      </c>
      <c r="I658" s="2">
        <f>_xlfn.XLOOKUP($B658,stock_analysis[Stock],stock_analysis[Beta_Daily])</f>
        <v>1.0578407342845024</v>
      </c>
      <c r="J658" s="2">
        <f>_xlfn.XLOOKUP($B658,stock_analysis[Stock],stock_analysis[Beta_Weekly])</f>
        <v>1.2872877077753031</v>
      </c>
      <c r="K658" s="2">
        <f>_xlfn.XLOOKUP($B658,stock_analysis[Stock],stock_analysis[Beta_Monthly])</f>
        <v>1.082137217405881</v>
      </c>
      <c r="L658" s="3">
        <f>G658+H658*I658</f>
        <v>0.12202507040307947</v>
      </c>
      <c r="M658" s="3">
        <f>J658*H658+G658</f>
        <v>0.13402514711664834</v>
      </c>
      <c r="N658" s="3">
        <f>K658*H658+G658</f>
        <v>0.12329577647032758</v>
      </c>
      <c r="O658" s="2">
        <f>_xlfn.XLOOKUP($B658,stock_analysis[Stock],stock_analysis[Interest_Coverage_Ratio])</f>
        <v>2.0722478634720001</v>
      </c>
      <c r="P658" s="3" cm="1">
        <f t="array" ref="P65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658" s="3" t="str" cm="1">
        <f t="array" ref="Q65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658" s="3">
        <f>Table2[[#This Row],[Default Spread]]+Table2[[#This Row],[Risk Free Rate]]</f>
        <v>9.8799999999999999E-2</v>
      </c>
      <c r="S658" s="2">
        <f>_xlfn.XLOOKUP($B658,stock_analysis[Stock],stock_analysis[Market_Cap_Cr])</f>
        <v>3194.6567679999998</v>
      </c>
      <c r="T658" s="2">
        <f>_xlfn.XLOOKUP($B658,stock_analysis[Stock],stock_analysis[Total_Debt_Cr])</f>
        <v>3443.7070847999998</v>
      </c>
      <c r="U658" s="3">
        <f>Table2[[#This Row],[Market Value of Equity]]/(Table2[[#This Row],[Market Value of Equity]]+Table2[[#This Row],[Market Value of Debt]])</f>
        <v>0.48124158886719109</v>
      </c>
      <c r="V658" s="3">
        <f>Table2[[#This Row],[Market Value of Debt]]/(Table2[[#This Row],[Market Value of Equity]]+Table2[[#This Row],[Market Value of Debt]])</f>
        <v>0.51875841113280896</v>
      </c>
      <c r="W658" s="32">
        <f>(Table2[[#This Row],[Cost of Equity (Daily Beta)]]*Table2[[#This Row],[Weight of Equity]])+(Table2[[#This Row],[Cost of Debt]]*Table2[[#This Row],[Weight of Debt]])</f>
        <v>0.10997686978233034</v>
      </c>
      <c r="X658" s="33">
        <f>(Table2[[#This Row],[Cost of Equity (Weekly Beta)]]*Table2[[#This Row],[Weight of Equity]])+(Table2[[#This Row],[Cost of Debt]]*Table2[[#This Row],[Weight of Debt]])</f>
        <v>0.11575180576649641</v>
      </c>
      <c r="Y658" s="34">
        <f>(Table2[[#This Row],[Cost of Equity (Monthly Beta)]]*Table2[[#This Row],[Weight of Equity]])+(Table2[[#This Row],[Cost of Debt]]*Table2[[#This Row],[Weight of Debt]])</f>
        <v>0.110588386389116</v>
      </c>
      <c r="Z658" t="b">
        <f>IF(Table2[[#This Row],[Sector]]="Financial Services",TRUE,FALSE)</f>
        <v>0</v>
      </c>
      <c r="AA658" t="b">
        <f>IF(Table2[[#This Row],[Market Capitalisation In(Cr)]]&gt;25000,TRUE,FALSE)</f>
        <v>0</v>
      </c>
    </row>
    <row r="659" spans="2:27" ht="14" customHeight="1">
      <c r="B659" s="37" t="s">
        <v>1104</v>
      </c>
      <c r="C659" s="38" t="str">
        <f>_xlfn.XLOOKUP(B659,stock_analysis[Stock],stock_analysis[Company_Name])</f>
        <v>EPL Limited</v>
      </c>
      <c r="D659" s="37" t="str">
        <f>_xlfn.XLOOKUP(B659,stock_analysis[Stock],stock_analysis[Sector])</f>
        <v>Consumer Cyclical</v>
      </c>
      <c r="E659" s="37" t="str">
        <f>_xlfn.XLOOKUP($B659,stock_analysis[Stock],stock_analysis[Industry])</f>
        <v>Packaging &amp; Containers</v>
      </c>
      <c r="F659" s="2">
        <f>_xlfn.XLOOKUP($B659,stock_analysis[Stock],stock_analysis[Market_Cap_Cr])</f>
        <v>6298.9549568000002</v>
      </c>
      <c r="G659" s="3">
        <f>Imputs!$C$2</f>
        <v>6.6699999999999995E-2</v>
      </c>
      <c r="H659" s="3">
        <f>Imputs!$C$3</f>
        <v>5.2299999999999999E-2</v>
      </c>
      <c r="I659" s="2">
        <f>_xlfn.XLOOKUP($B659,stock_analysis[Stock],stock_analysis[Beta_Daily])</f>
        <v>0.93165174820259922</v>
      </c>
      <c r="J659" s="2">
        <f>_xlfn.XLOOKUP($B659,stock_analysis[Stock],stock_analysis[Beta_Weekly])</f>
        <v>1.3103537888425631</v>
      </c>
      <c r="K659" s="2">
        <f>_xlfn.XLOOKUP($B659,stock_analysis[Stock],stock_analysis[Beta_Monthly])</f>
        <v>1.1202614827167094</v>
      </c>
      <c r="L659" s="3">
        <f>G659+H659*I659</f>
        <v>0.11542538643099592</v>
      </c>
      <c r="M659" s="3">
        <f>J659*H659+G659</f>
        <v>0.13523150315646604</v>
      </c>
      <c r="N659" s="3">
        <f>K659*H659+G659</f>
        <v>0.12528967554608389</v>
      </c>
      <c r="O659" s="2">
        <f>_xlfn.XLOOKUP($B659,stock_analysis[Stock],stock_analysis[Interest_Coverage_Ratio])</f>
        <v>4.8705234159779618</v>
      </c>
      <c r="P659" s="3" cm="1">
        <f t="array" ref="P65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659" s="3" t="str" cm="1">
        <f t="array" ref="Q65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659" s="3">
        <f>Table2[[#This Row],[Default Spread]]+Table2[[#This Row],[Risk Free Rate]]</f>
        <v>7.5600000000000001E-2</v>
      </c>
      <c r="S659" s="2">
        <f>_xlfn.XLOOKUP($B659,stock_analysis[Stock],stock_analysis[Market_Cap_Cr])</f>
        <v>6298.9549568000002</v>
      </c>
      <c r="T659" s="2">
        <f>_xlfn.XLOOKUP($B659,stock_analysis[Stock],stock_analysis[Total_Debt_Cr])</f>
        <v>849.79998720000003</v>
      </c>
      <c r="U659" s="3">
        <f>Table2[[#This Row],[Market Value of Equity]]/(Table2[[#This Row],[Market Value of Equity]]+Table2[[#This Row],[Market Value of Debt]])</f>
        <v>0.88112615499385061</v>
      </c>
      <c r="V659" s="3">
        <f>Table2[[#This Row],[Market Value of Debt]]/(Table2[[#This Row],[Market Value of Equity]]+Table2[[#This Row],[Market Value of Debt]])</f>
        <v>0.11887384500614936</v>
      </c>
      <c r="W659" s="32">
        <f>(Table2[[#This Row],[Cost of Equity (Daily Beta)]]*Table2[[#This Row],[Weight of Equity]])+(Table2[[#This Row],[Cost of Debt]]*Table2[[#This Row],[Weight of Debt]])</f>
        <v>0.11069118961708771</v>
      </c>
      <c r="X659" s="33">
        <f>(Table2[[#This Row],[Cost of Equity (Weekly Beta)]]*Table2[[#This Row],[Weight of Equity]])+(Table2[[#This Row],[Cost of Debt]]*Table2[[#This Row],[Weight of Debt]])</f>
        <v>0.12814287709276059</v>
      </c>
      <c r="Y659" s="34">
        <f>(Table2[[#This Row],[Cost of Equity (Monthly Beta)]]*Table2[[#This Row],[Weight of Equity]])+(Table2[[#This Row],[Cost of Debt]]*Table2[[#This Row],[Weight of Debt]])</f>
        <v>0.11938287275681285</v>
      </c>
      <c r="Z659" t="b">
        <f>IF(Table2[[#This Row],[Sector]]="Financial Services",TRUE,FALSE)</f>
        <v>0</v>
      </c>
      <c r="AA659" t="b">
        <f>IF(Table2[[#This Row],[Market Capitalisation In(Cr)]]&gt;25000,TRUE,FALSE)</f>
        <v>0</v>
      </c>
    </row>
    <row r="660" spans="2:27" ht="14" customHeight="1">
      <c r="B660" s="37" t="s">
        <v>2978</v>
      </c>
      <c r="C660" s="38" t="str">
        <f>_xlfn.XLOOKUP(B660,stock_analysis[Stock],stock_analysis[Company_Name])</f>
        <v>Rajshree Polypack Limited</v>
      </c>
      <c r="D660" s="37" t="str">
        <f>_xlfn.XLOOKUP(B660,stock_analysis[Stock],stock_analysis[Sector])</f>
        <v>Consumer Cyclical</v>
      </c>
      <c r="E660" s="37" t="str">
        <f>_xlfn.XLOOKUP($B660,stock_analysis[Stock],stock_analysis[Industry])</f>
        <v>Packaging &amp; Containers</v>
      </c>
      <c r="F660" s="2">
        <f>_xlfn.XLOOKUP($B660,stock_analysis[Stock],stock_analysis[Market_Cap_Cr])</f>
        <v>114.636672</v>
      </c>
      <c r="G660" s="3">
        <f>Imputs!$C$2</f>
        <v>6.6699999999999995E-2</v>
      </c>
      <c r="H660" s="3">
        <f>Imputs!$C$3</f>
        <v>5.2299999999999999E-2</v>
      </c>
      <c r="I660" s="2">
        <f>_xlfn.XLOOKUP($B660,stock_analysis[Stock],stock_analysis[Beta_Daily])</f>
        <v>1.0884373072272242</v>
      </c>
      <c r="J660" s="2">
        <f>_xlfn.XLOOKUP($B660,stock_analysis[Stock],stock_analysis[Beta_Weekly])</f>
        <v>1.2789188170351169</v>
      </c>
      <c r="K660" s="2">
        <f>_xlfn.XLOOKUP($B660,stock_analysis[Stock],stock_analysis[Beta_Monthly])</f>
        <v>0.59046202043716622</v>
      </c>
      <c r="L660" s="3">
        <f>G660+H660*I660</f>
        <v>0.12362527116798383</v>
      </c>
      <c r="M660" s="3">
        <f>J660*H660+G660</f>
        <v>0.13358745413093659</v>
      </c>
      <c r="N660" s="3">
        <f>K660*H660+G660</f>
        <v>9.7581163668863796E-2</v>
      </c>
      <c r="O660" s="2">
        <f>_xlfn.XLOOKUP($B660,stock_analysis[Stock],stock_analysis[Interest_Coverage_Ratio])</f>
        <v>2.4762392345586313</v>
      </c>
      <c r="P660" s="3" cm="1">
        <f t="array" ref="P66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660" s="3" t="str" cm="1">
        <f t="array" ref="Q66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660" s="3">
        <f>Table2[[#This Row],[Default Spread]]+Table2[[#This Row],[Risk Free Rate]]</f>
        <v>9.8799999999999999E-2</v>
      </c>
      <c r="S660" s="2">
        <f>_xlfn.XLOOKUP($B660,stock_analysis[Stock],stock_analysis[Market_Cap_Cr])</f>
        <v>114.636672</v>
      </c>
      <c r="T660" s="2">
        <f>_xlfn.XLOOKUP($B660,stock_analysis[Stock],stock_analysis[Total_Debt_Cr])</f>
        <v>119.69660159999999</v>
      </c>
      <c r="U660" s="3">
        <f>Table2[[#This Row],[Market Value of Equity]]/(Table2[[#This Row],[Market Value of Equity]]+Table2[[#This Row],[Market Value of Debt]])</f>
        <v>0.48920356140153376</v>
      </c>
      <c r="V660" s="3">
        <f>Table2[[#This Row],[Market Value of Debt]]/(Table2[[#This Row],[Market Value of Equity]]+Table2[[#This Row],[Market Value of Debt]])</f>
        <v>0.51079643859846624</v>
      </c>
      <c r="W660" s="32">
        <f>(Table2[[#This Row],[Cost of Equity (Daily Beta)]]*Table2[[#This Row],[Weight of Equity]])+(Table2[[#This Row],[Cost of Debt]]*Table2[[#This Row],[Weight of Debt]])</f>
        <v>0.11094461106813649</v>
      </c>
      <c r="X660" s="33">
        <f>(Table2[[#This Row],[Cost of Equity (Weekly Beta)]]*Table2[[#This Row],[Weight of Equity]])+(Table2[[#This Row],[Cost of Debt]]*Table2[[#This Row],[Weight of Debt]])</f>
        <v>0.11581814645294668</v>
      </c>
      <c r="Y660" s="34">
        <f>(Table2[[#This Row],[Cost of Equity (Monthly Beta)]]*Table2[[#This Row],[Weight of Equity]])+(Table2[[#This Row],[Cost of Debt]]*Table2[[#This Row],[Weight of Debt]])</f>
        <v>9.8203740926042588E-2</v>
      </c>
      <c r="Z660" t="b">
        <f>IF(Table2[[#This Row],[Sector]]="Financial Services",TRUE,FALSE)</f>
        <v>0</v>
      </c>
      <c r="AA660" t="b">
        <f>IF(Table2[[#This Row],[Market Capitalisation In(Cr)]]&gt;25000,TRUE,FALSE)</f>
        <v>0</v>
      </c>
    </row>
    <row r="661" spans="2:27" ht="14" customHeight="1">
      <c r="B661" s="37" t="s">
        <v>3524</v>
      </c>
      <c r="C661" s="38" t="str">
        <f>_xlfn.XLOOKUP(B661,stock_analysis[Stock],stock_analysis[Company_Name])</f>
        <v>TCPL Packaging Limited</v>
      </c>
      <c r="D661" s="37" t="str">
        <f>_xlfn.XLOOKUP(B661,stock_analysis[Stock],stock_analysis[Sector])</f>
        <v>Consumer Cyclical</v>
      </c>
      <c r="E661" s="37" t="str">
        <f>_xlfn.XLOOKUP($B661,stock_analysis[Stock],stock_analysis[Industry])</f>
        <v>Packaging &amp; Containers</v>
      </c>
      <c r="F661" s="2">
        <f>_xlfn.XLOOKUP($B661,stock_analysis[Stock],stock_analysis[Market_Cap_Cr])</f>
        <v>2335.9105024</v>
      </c>
      <c r="G661" s="3">
        <f>Imputs!$C$2</f>
        <v>6.6699999999999995E-2</v>
      </c>
      <c r="H661" s="3">
        <f>Imputs!$C$3</f>
        <v>5.2299999999999999E-2</v>
      </c>
      <c r="I661" s="2">
        <f>_xlfn.XLOOKUP($B661,stock_analysis[Stock],stock_analysis[Beta_Daily])</f>
        <v>1.0945059362616227</v>
      </c>
      <c r="J661" s="2">
        <f>_xlfn.XLOOKUP($B661,stock_analysis[Stock],stock_analysis[Beta_Weekly])</f>
        <v>0.82675450534156247</v>
      </c>
      <c r="K661" s="2">
        <f>_xlfn.XLOOKUP($B661,stock_analysis[Stock],stock_analysis[Beta_Monthly])</f>
        <v>0.75990669519312681</v>
      </c>
      <c r="L661" s="3">
        <f>G661+H661*I661</f>
        <v>0.12394266046648286</v>
      </c>
      <c r="M661" s="3">
        <f>J661*H661+G661</f>
        <v>0.10993926062936371</v>
      </c>
      <c r="N661" s="3">
        <f>K661*H661+G661</f>
        <v>0.10644312015860052</v>
      </c>
      <c r="O661" s="2">
        <f>_xlfn.XLOOKUP($B661,stock_analysis[Stock],stock_analysis[Interest_Coverage_Ratio])</f>
        <v>4.1695811980786361</v>
      </c>
      <c r="P661" s="3" cm="1">
        <f t="array" ref="P66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661" s="3" t="str" cm="1">
        <f t="array" ref="Q66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661" s="3">
        <f>Table2[[#This Row],[Default Spread]]+Table2[[#This Row],[Risk Free Rate]]</f>
        <v>7.7799999999999994E-2</v>
      </c>
      <c r="S661" s="2">
        <f>_xlfn.XLOOKUP($B661,stock_analysis[Stock],stock_analysis[Market_Cap_Cr])</f>
        <v>2335.9105024</v>
      </c>
      <c r="T661" s="2">
        <f>_xlfn.XLOOKUP($B661,stock_analysis[Stock],stock_analysis[Total_Debt_Cr])</f>
        <v>691.42568960000006</v>
      </c>
      <c r="U661" s="3">
        <f>Table2[[#This Row],[Market Value of Equity]]/(Table2[[#This Row],[Market Value of Equity]]+Table2[[#This Row],[Market Value of Debt]])</f>
        <v>0.77160591168329673</v>
      </c>
      <c r="V661" s="3">
        <f>Table2[[#This Row],[Market Value of Debt]]/(Table2[[#This Row],[Market Value of Equity]]+Table2[[#This Row],[Market Value of Debt]])</f>
        <v>0.22839408831670321</v>
      </c>
      <c r="W661" s="32">
        <f>(Table2[[#This Row],[Cost of Equity (Daily Beta)]]*Table2[[#This Row],[Weight of Equity]])+(Table2[[#This Row],[Cost of Debt]]*Table2[[#This Row],[Weight of Debt]])</f>
        <v>0.11340394959673332</v>
      </c>
      <c r="X661" s="33">
        <f>(Table2[[#This Row],[Cost of Equity (Weekly Beta)]]*Table2[[#This Row],[Weight of Equity]])+(Table2[[#This Row],[Cost of Debt]]*Table2[[#This Row],[Weight of Debt]])</f>
        <v>0.10259884349874726</v>
      </c>
      <c r="Y661" s="34">
        <f>(Table2[[#This Row],[Cost of Equity (Monthly Beta)]]*Table2[[#This Row],[Weight of Equity]])+(Table2[[#This Row],[Cost of Debt]]*Table2[[#This Row],[Weight of Debt]])</f>
        <v>9.9901200843431168E-2</v>
      </c>
      <c r="Z661" t="b">
        <f>IF(Table2[[#This Row],[Sector]]="Financial Services",TRUE,FALSE)</f>
        <v>0</v>
      </c>
      <c r="AA661" t="b">
        <f>IF(Table2[[#This Row],[Market Capitalisation In(Cr)]]&gt;25000,TRUE,FALSE)</f>
        <v>0</v>
      </c>
    </row>
    <row r="662" spans="2:27" ht="14" customHeight="1">
      <c r="B662" s="37" t="s">
        <v>530</v>
      </c>
      <c r="C662" s="38" t="str">
        <f>_xlfn.XLOOKUP(B662,stock_analysis[Stock],stock_analysis[Company_Name])</f>
        <v>B&amp;B Triplewall Containers Limited</v>
      </c>
      <c r="D662" s="37" t="str">
        <f>_xlfn.XLOOKUP(B662,stock_analysis[Stock],stock_analysis[Sector])</f>
        <v>Consumer Cyclical</v>
      </c>
      <c r="E662" s="37" t="str">
        <f>_xlfn.XLOOKUP($B662,stock_analysis[Stock],stock_analysis[Industry])</f>
        <v>Packaging &amp; Containers</v>
      </c>
      <c r="F662" s="2">
        <f>_xlfn.XLOOKUP($B662,stock_analysis[Stock],stock_analysis[Market_Cap_Cr])</f>
        <v>342.5377024</v>
      </c>
      <c r="G662" s="3">
        <f>Imputs!$C$2</f>
        <v>6.6699999999999995E-2</v>
      </c>
      <c r="H662" s="3">
        <f>Imputs!$C$3</f>
        <v>5.2299999999999999E-2</v>
      </c>
      <c r="I662" s="2">
        <f>_xlfn.XLOOKUP($B662,stock_analysis[Stock],stock_analysis[Beta_Daily])</f>
        <v>0.41319051981050658</v>
      </c>
      <c r="J662" s="2">
        <f>_xlfn.XLOOKUP($B662,stock_analysis[Stock],stock_analysis[Beta_Weekly])</f>
        <v>0.4254909525541854</v>
      </c>
      <c r="K662" s="2">
        <f>_xlfn.XLOOKUP($B662,stock_analysis[Stock],stock_analysis[Beta_Monthly])</f>
        <v>-0.11037427136362821</v>
      </c>
      <c r="L662" s="3">
        <f>G662+H662*I662</f>
        <v>8.8309864186089493E-2</v>
      </c>
      <c r="M662" s="3">
        <f>J662*H662+G662</f>
        <v>8.895317681858389E-2</v>
      </c>
      <c r="N662" s="3">
        <f>K662*H662+G662</f>
        <v>6.0927425607682238E-2</v>
      </c>
      <c r="O662" s="2">
        <f>_xlfn.XLOOKUP($B662,stock_analysis[Stock],stock_analysis[Interest_Coverage_Ratio])</f>
        <v>1.4433184628275098</v>
      </c>
      <c r="P662" s="3" cm="1">
        <f t="array" ref="P66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662" s="3" t="str" cm="1">
        <f t="array" ref="Q66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662" s="3">
        <f>Table2[[#This Row],[Default Spread]]+Table2[[#This Row],[Risk Free Rate]]</f>
        <v>0.1552</v>
      </c>
      <c r="S662" s="2">
        <f>_xlfn.XLOOKUP($B662,stock_analysis[Stock],stock_analysis[Market_Cap_Cr])</f>
        <v>342.5377024</v>
      </c>
      <c r="T662" s="2">
        <f>_xlfn.XLOOKUP($B662,stock_analysis[Stock],stock_analysis[Total_Debt_Cr])</f>
        <v>231.94580479999999</v>
      </c>
      <c r="U662" s="3">
        <f>Table2[[#This Row],[Market Value of Equity]]/(Table2[[#This Row],[Market Value of Equity]]+Table2[[#This Row],[Market Value of Debt]])</f>
        <v>0.59625332687009469</v>
      </c>
      <c r="V662" s="3">
        <f>Table2[[#This Row],[Market Value of Debt]]/(Table2[[#This Row],[Market Value of Equity]]+Table2[[#This Row],[Market Value of Debt]])</f>
        <v>0.40374667312990531</v>
      </c>
      <c r="W662" s="32">
        <f>(Table2[[#This Row],[Cost of Equity (Daily Beta)]]*Table2[[#This Row],[Weight of Equity]])+(Table2[[#This Row],[Cost of Debt]]*Table2[[#This Row],[Weight of Debt]])</f>
        <v>0.1153165339861634</v>
      </c>
      <c r="X662" s="33">
        <f>(Table2[[#This Row],[Cost of Equity (Weekly Beta)]]*Table2[[#This Row],[Weight of Equity]])+(Table2[[#This Row],[Cost of Debt]]*Table2[[#This Row],[Weight of Debt]])</f>
        <v>0.11570011128350574</v>
      </c>
      <c r="Y662" s="34">
        <f>(Table2[[#This Row],[Cost of Equity (Monthly Beta)]]*Table2[[#This Row],[Weight of Equity]])+(Table2[[#This Row],[Cost of Debt]]*Table2[[#This Row],[Weight of Debt]])</f>
        <v>9.8989663885972051E-2</v>
      </c>
      <c r="Z662" t="b">
        <f>IF(Table2[[#This Row],[Sector]]="Financial Services",TRUE,FALSE)</f>
        <v>0</v>
      </c>
      <c r="AA662" t="b">
        <f>IF(Table2[[#This Row],[Market Capitalisation In(Cr)]]&gt;25000,TRUE,FALSE)</f>
        <v>0</v>
      </c>
    </row>
    <row r="663" spans="2:27" ht="14" customHeight="1">
      <c r="B663" s="37" t="s">
        <v>3214</v>
      </c>
      <c r="C663" s="38" t="str">
        <f>_xlfn.XLOOKUP(B663,stock_analysis[Stock],stock_analysis[Company_Name])</f>
        <v>Shree Rama Multi-Tech Limited</v>
      </c>
      <c r="D663" s="37" t="str">
        <f>_xlfn.XLOOKUP(B663,stock_analysis[Stock],stock_analysis[Sector])</f>
        <v>Consumer Cyclical</v>
      </c>
      <c r="E663" s="37" t="str">
        <f>_xlfn.XLOOKUP($B663,stock_analysis[Stock],stock_analysis[Industry])</f>
        <v>Packaging &amp; Containers</v>
      </c>
      <c r="F663" s="2">
        <f>_xlfn.XLOOKUP($B663,stock_analysis[Stock],stock_analysis[Market_Cap_Cr])</f>
        <v>666.48770560000003</v>
      </c>
      <c r="G663" s="3">
        <f>Imputs!$C$2</f>
        <v>6.6699999999999995E-2</v>
      </c>
      <c r="H663" s="3">
        <f>Imputs!$C$3</f>
        <v>5.2299999999999999E-2</v>
      </c>
      <c r="I663" s="2">
        <f>_xlfn.XLOOKUP($B663,stock_analysis[Stock],stock_analysis[Beta_Daily])</f>
        <v>1.0008913904475791</v>
      </c>
      <c r="J663" s="2">
        <f>_xlfn.XLOOKUP($B663,stock_analysis[Stock],stock_analysis[Beta_Weekly])</f>
        <v>0.81358402338128866</v>
      </c>
      <c r="K663" s="2">
        <f>_xlfn.XLOOKUP($B663,stock_analysis[Stock],stock_analysis[Beta_Monthly])</f>
        <v>1.1491539040533325</v>
      </c>
      <c r="L663" s="3">
        <f>G663+H663*I663</f>
        <v>0.11904661972040839</v>
      </c>
      <c r="M663" s="3">
        <f>J663*H663+G663</f>
        <v>0.10925044442284139</v>
      </c>
      <c r="N663" s="3">
        <f>K663*H663+G663</f>
        <v>0.12680074918198928</v>
      </c>
      <c r="O663" s="2">
        <f>_xlfn.XLOOKUP($B663,stock_analysis[Stock],stock_analysis[Interest_Coverage_Ratio])</f>
        <v>16.979803892872823</v>
      </c>
      <c r="P663" s="3" cm="1">
        <f t="array" ref="P66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663" s="3" t="str" cm="1">
        <f t="array" ref="Q66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663" s="3">
        <f>Table2[[#This Row],[Default Spread]]+Table2[[#This Row],[Risk Free Rate]]</f>
        <v>7.0699999999999999E-2</v>
      </c>
      <c r="S663" s="2">
        <f>_xlfn.XLOOKUP($B663,stock_analysis[Stock],stock_analysis[Market_Cap_Cr])</f>
        <v>666.48770560000003</v>
      </c>
      <c r="T663" s="2">
        <f>_xlfn.XLOOKUP($B663,stock_analysis[Stock],stock_analysis[Total_Debt_Cr])</f>
        <v>21.817799999999998</v>
      </c>
      <c r="U663" s="3">
        <f>Table2[[#This Row],[Market Value of Equity]]/(Table2[[#This Row],[Market Value of Equity]]+Table2[[#This Row],[Market Value of Debt]])</f>
        <v>0.96830215678577014</v>
      </c>
      <c r="V663" s="3">
        <f>Table2[[#This Row],[Market Value of Debt]]/(Table2[[#This Row],[Market Value of Equity]]+Table2[[#This Row],[Market Value of Debt]])</f>
        <v>3.1697843214229839E-2</v>
      </c>
      <c r="W663" s="32">
        <f>(Table2[[#This Row],[Cost of Equity (Daily Beta)]]*Table2[[#This Row],[Weight of Equity]])+(Table2[[#This Row],[Cost of Debt]]*Table2[[#This Row],[Weight of Debt]])</f>
        <v>0.1175141361485729</v>
      </c>
      <c r="X663" s="33">
        <f>(Table2[[#This Row],[Cost of Equity (Weekly Beta)]]*Table2[[#This Row],[Weight of Equity]])+(Table2[[#This Row],[Cost of Debt]]*Table2[[#This Row],[Weight of Debt]])</f>
        <v>0.10802847847968729</v>
      </c>
      <c r="Y663" s="34">
        <f>(Table2[[#This Row],[Cost of Equity (Monthly Beta)]]*Table2[[#This Row],[Weight of Equity]])+(Table2[[#This Row],[Cost of Debt]]*Table2[[#This Row],[Weight of Debt]])</f>
        <v>0.12502247643021774</v>
      </c>
      <c r="Z663" t="b">
        <f>IF(Table2[[#This Row],[Sector]]="Financial Services",TRUE,FALSE)</f>
        <v>0</v>
      </c>
      <c r="AA663" t="b">
        <f>IF(Table2[[#This Row],[Market Capitalisation In(Cr)]]&gt;25000,TRUE,FALSE)</f>
        <v>0</v>
      </c>
    </row>
    <row r="664" spans="2:27" ht="14" customHeight="1">
      <c r="B664" s="37" t="s">
        <v>816</v>
      </c>
      <c r="C664" s="38" t="str">
        <f>_xlfn.XLOOKUP(B664,stock_analysis[Stock],stock_analysis[Company_Name])</f>
        <v>COSMO FIRST LIMITED</v>
      </c>
      <c r="D664" s="37" t="str">
        <f>_xlfn.XLOOKUP(B664,stock_analysis[Stock],stock_analysis[Sector])</f>
        <v>Consumer Cyclical</v>
      </c>
      <c r="E664" s="37" t="str">
        <f>_xlfn.XLOOKUP($B664,stock_analysis[Stock],stock_analysis[Industry])</f>
        <v>Packaging &amp; Containers</v>
      </c>
      <c r="F664" s="2">
        <f>_xlfn.XLOOKUP($B664,stock_analysis[Stock],stock_analysis[Market_Cap_Cr])</f>
        <v>1756.412928</v>
      </c>
      <c r="G664" s="3">
        <f>Imputs!$C$2</f>
        <v>6.6699999999999995E-2</v>
      </c>
      <c r="H664" s="3">
        <f>Imputs!$C$3</f>
        <v>5.2299999999999999E-2</v>
      </c>
      <c r="I664" s="2">
        <f>_xlfn.XLOOKUP($B664,stock_analysis[Stock],stock_analysis[Beta_Daily])</f>
        <v>1.4476796823440647</v>
      </c>
      <c r="J664" s="2">
        <f>_xlfn.XLOOKUP($B664,stock_analysis[Stock],stock_analysis[Beta_Weekly])</f>
        <v>0.79409866269379537</v>
      </c>
      <c r="K664" s="2">
        <f>_xlfn.XLOOKUP($B664,stock_analysis[Stock],stock_analysis[Beta_Monthly])</f>
        <v>1.3377146157241615</v>
      </c>
      <c r="L664" s="3">
        <f>G664+H664*I664</f>
        <v>0.14241364738659457</v>
      </c>
      <c r="M664" s="3">
        <f>J664*H664+G664</f>
        <v>0.10823136005888549</v>
      </c>
      <c r="N664" s="3">
        <f>K664*H664+G664</f>
        <v>0.13666247440237364</v>
      </c>
      <c r="O664" s="2">
        <f>_xlfn.XLOOKUP($B664,stock_analysis[Stock],stock_analysis[Interest_Coverage_Ratio])</f>
        <v>2.772682820819298</v>
      </c>
      <c r="P664" s="3" cm="1">
        <f t="array" ref="P66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664" s="3" t="str" cm="1">
        <f t="array" ref="Q66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664" s="3">
        <f>Table2[[#This Row],[Default Spread]]+Table2[[#This Row],[Risk Free Rate]]</f>
        <v>9.4199999999999992E-2</v>
      </c>
      <c r="S664" s="2">
        <f>_xlfn.XLOOKUP($B664,stock_analysis[Stock],stock_analysis[Market_Cap_Cr])</f>
        <v>1756.412928</v>
      </c>
      <c r="T664" s="2">
        <f>_xlfn.XLOOKUP($B664,stock_analysis[Stock],stock_analysis[Total_Debt_Cr])</f>
        <v>1709.6200191999999</v>
      </c>
      <c r="U664" s="3">
        <f>Table2[[#This Row],[Market Value of Equity]]/(Table2[[#This Row],[Market Value of Equity]]+Table2[[#This Row],[Market Value of Debt]])</f>
        <v>0.50675021119429942</v>
      </c>
      <c r="V664" s="3">
        <f>Table2[[#This Row],[Market Value of Debt]]/(Table2[[#This Row],[Market Value of Equity]]+Table2[[#This Row],[Market Value of Debt]])</f>
        <v>0.49324978880570058</v>
      </c>
      <c r="W664" s="32">
        <f>(Table2[[#This Row],[Cost of Equity (Daily Beta)]]*Table2[[#This Row],[Weight of Equity]])+(Table2[[#This Row],[Cost of Debt]]*Table2[[#This Row],[Weight of Debt]])</f>
        <v>0.11863227599560427</v>
      </c>
      <c r="X664" s="33">
        <f>(Table2[[#This Row],[Cost of Equity (Weekly Beta)]]*Table2[[#This Row],[Weight of Equity]])+(Table2[[#This Row],[Cost of Debt]]*Table2[[#This Row],[Weight of Debt]])</f>
        <v>0.10131039467318348</v>
      </c>
      <c r="Y664" s="34">
        <f>(Table2[[#This Row],[Cost of Equity (Monthly Beta)]]*Table2[[#This Row],[Weight of Equity]])+(Table2[[#This Row],[Cost of Debt]]*Table2[[#This Row],[Weight of Debt]])</f>
        <v>0.11571786787123538</v>
      </c>
      <c r="Z664" t="b">
        <f>IF(Table2[[#This Row],[Sector]]="Financial Services",TRUE,FALSE)</f>
        <v>0</v>
      </c>
      <c r="AA664" t="b">
        <f>IF(Table2[[#This Row],[Market Capitalisation In(Cr)]]&gt;25000,TRUE,FALSE)</f>
        <v>0</v>
      </c>
    </row>
    <row r="665" spans="2:27" ht="14" customHeight="1">
      <c r="B665" s="37" t="s">
        <v>2382</v>
      </c>
      <c r="C665" s="38" t="str">
        <f>_xlfn.XLOOKUP(B665,stock_analysis[Stock],stock_analysis[Company_Name])</f>
        <v>Nahar Poly Films Limited</v>
      </c>
      <c r="D665" s="37" t="str">
        <f>_xlfn.XLOOKUP(B665,stock_analysis[Stock],stock_analysis[Sector])</f>
        <v>Consumer Cyclical</v>
      </c>
      <c r="E665" s="37" t="str">
        <f>_xlfn.XLOOKUP($B665,stock_analysis[Stock],stock_analysis[Industry])</f>
        <v>Packaging &amp; Containers</v>
      </c>
      <c r="F665" s="2">
        <f>_xlfn.XLOOKUP($B665,stock_analysis[Stock],stock_analysis[Market_Cap_Cr])</f>
        <v>570.22423040000001</v>
      </c>
      <c r="G665" s="3">
        <f>Imputs!$C$2</f>
        <v>6.6699999999999995E-2</v>
      </c>
      <c r="H665" s="3">
        <f>Imputs!$C$3</f>
        <v>5.2299999999999999E-2</v>
      </c>
      <c r="I665" s="2">
        <f>_xlfn.XLOOKUP($B665,stock_analysis[Stock],stock_analysis[Beta_Daily])</f>
        <v>1.1373453782246541</v>
      </c>
      <c r="J665" s="2">
        <f>_xlfn.XLOOKUP($B665,stock_analysis[Stock],stock_analysis[Beta_Weekly])</f>
        <v>0.76902996791591027</v>
      </c>
      <c r="K665" s="2">
        <f>_xlfn.XLOOKUP($B665,stock_analysis[Stock],stock_analysis[Beta_Monthly])</f>
        <v>1.3332249750665348</v>
      </c>
      <c r="L665" s="3">
        <f>G665+H665*I665</f>
        <v>0.1261831632811494</v>
      </c>
      <c r="M665" s="3">
        <f>J665*H665+G665</f>
        <v>0.1069202673220021</v>
      </c>
      <c r="N665" s="3">
        <f>K665*H665+G665</f>
        <v>0.13642766619597976</v>
      </c>
      <c r="O665" s="2">
        <f>_xlfn.XLOOKUP($B665,stock_analysis[Stock],stock_analysis[Interest_Coverage_Ratio])</f>
        <v>6.0572587473172268</v>
      </c>
      <c r="P665" s="3" cm="1">
        <f t="array" ref="P66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665" s="3" t="str" cm="1">
        <f t="array" ref="Q66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665" s="3">
        <f>Table2[[#This Row],[Default Spread]]+Table2[[#This Row],[Risk Free Rate]]</f>
        <v>7.4499999999999997E-2</v>
      </c>
      <c r="S665" s="2">
        <f>_xlfn.XLOOKUP($B665,stock_analysis[Stock],stock_analysis[Market_Cap_Cr])</f>
        <v>570.22423040000001</v>
      </c>
      <c r="T665" s="2">
        <f>_xlfn.XLOOKUP($B665,stock_analysis[Stock],stock_analysis[Total_Debt_Cr])</f>
        <v>95.586502400000001</v>
      </c>
      <c r="U665" s="3">
        <f>Table2[[#This Row],[Market Value of Equity]]/(Table2[[#This Row],[Market Value of Equity]]+Table2[[#This Row],[Market Value of Debt]])</f>
        <v>0.8564359243684454</v>
      </c>
      <c r="V665" s="3">
        <f>Table2[[#This Row],[Market Value of Debt]]/(Table2[[#This Row],[Market Value of Equity]]+Table2[[#This Row],[Market Value of Debt]])</f>
        <v>0.14356407563155463</v>
      </c>
      <c r="W665" s="32">
        <f>(Table2[[#This Row],[Cost of Equity (Daily Beta)]]*Table2[[#This Row],[Weight of Equity]])+(Table2[[#This Row],[Cost of Debt]]*Table2[[#This Row],[Weight of Debt]])</f>
        <v>0.11876331771897647</v>
      </c>
      <c r="X665" s="33">
        <f>(Table2[[#This Row],[Cost of Equity (Weekly Beta)]]*Table2[[#This Row],[Weight of Equity]])+(Table2[[#This Row],[Cost of Debt]]*Table2[[#This Row],[Weight of Debt]])</f>
        <v>0.10226588161219097</v>
      </c>
      <c r="Y665" s="34">
        <f>(Table2[[#This Row],[Cost of Equity (Monthly Beta)]]*Table2[[#This Row],[Weight of Equity]])+(Table2[[#This Row],[Cost of Debt]]*Table2[[#This Row],[Weight of Debt]])</f>
        <v>0.12753707804253445</v>
      </c>
      <c r="Z665" t="b">
        <f>IF(Table2[[#This Row],[Sector]]="Financial Services",TRUE,FALSE)</f>
        <v>0</v>
      </c>
      <c r="AA665" t="b">
        <f>IF(Table2[[#This Row],[Market Capitalisation In(Cr)]]&gt;25000,TRUE,FALSE)</f>
        <v>0</v>
      </c>
    </row>
    <row r="666" spans="2:27" ht="14" customHeight="1">
      <c r="B666" s="37" t="s">
        <v>1525</v>
      </c>
      <c r="C666" s="38" t="str">
        <f>_xlfn.XLOOKUP(B666,stock_analysis[Stock],stock_analysis[Company_Name])</f>
        <v>Hitech Corporation Limited</v>
      </c>
      <c r="D666" s="37" t="str">
        <f>_xlfn.XLOOKUP(B666,stock_analysis[Stock],stock_analysis[Sector])</f>
        <v>Consumer Cyclical</v>
      </c>
      <c r="E666" s="37" t="str">
        <f>_xlfn.XLOOKUP($B666,stock_analysis[Stock],stock_analysis[Industry])</f>
        <v>Packaging &amp; Containers</v>
      </c>
      <c r="F666" s="2">
        <f>_xlfn.XLOOKUP($B666,stock_analysis[Stock],stock_analysis[Market_Cap_Cr])</f>
        <v>214.6790656</v>
      </c>
      <c r="G666" s="3">
        <f>Imputs!$C$2</f>
        <v>6.6699999999999995E-2</v>
      </c>
      <c r="H666" s="3">
        <f>Imputs!$C$3</f>
        <v>5.2299999999999999E-2</v>
      </c>
      <c r="I666" s="2">
        <f>_xlfn.XLOOKUP($B666,stock_analysis[Stock],stock_analysis[Beta_Daily])</f>
        <v>1.0111250530686788</v>
      </c>
      <c r="J666" s="2">
        <f>_xlfn.XLOOKUP($B666,stock_analysis[Stock],stock_analysis[Beta_Weekly])</f>
        <v>1.8695976987063456</v>
      </c>
      <c r="K666" s="2">
        <f>_xlfn.XLOOKUP($B666,stock_analysis[Stock],stock_analysis[Beta_Monthly])</f>
        <v>1.0845504108681012</v>
      </c>
      <c r="L666" s="3">
        <f>G666+H666*I666</f>
        <v>0.1195818402754919</v>
      </c>
      <c r="M666" s="3">
        <f>J666*H666+G666</f>
        <v>0.16447995964234186</v>
      </c>
      <c r="N666" s="3">
        <f>K666*H666+G666</f>
        <v>0.12342198648840169</v>
      </c>
      <c r="O666" s="2">
        <f>_xlfn.XLOOKUP($B666,stock_analysis[Stock],stock_analysis[Interest_Coverage_Ratio])</f>
        <v>1.7322707880544153</v>
      </c>
      <c r="P666" s="3" cm="1">
        <f t="array" ref="P66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666" s="3" t="str" cm="1">
        <f t="array" ref="Q66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666" s="3">
        <f>Table2[[#This Row],[Default Spread]]+Table2[[#This Row],[Risk Free Rate]]</f>
        <v>0.1176</v>
      </c>
      <c r="S666" s="2">
        <f>_xlfn.XLOOKUP($B666,stock_analysis[Stock],stock_analysis[Market_Cap_Cr])</f>
        <v>214.6790656</v>
      </c>
      <c r="T666" s="2">
        <f>_xlfn.XLOOKUP($B666,stock_analysis[Stock],stock_analysis[Total_Debt_Cr])</f>
        <v>132.1105024</v>
      </c>
      <c r="U666" s="3">
        <f>Table2[[#This Row],[Market Value of Equity]]/(Table2[[#This Row],[Market Value of Equity]]+Table2[[#This Row],[Market Value of Debt]])</f>
        <v>0.61904706891298411</v>
      </c>
      <c r="V666" s="3">
        <f>Table2[[#This Row],[Market Value of Debt]]/(Table2[[#This Row],[Market Value of Equity]]+Table2[[#This Row],[Market Value of Debt]])</f>
        <v>0.38095293108701583</v>
      </c>
      <c r="W666" s="32">
        <f>(Table2[[#This Row],[Cost of Equity (Daily Beta)]]*Table2[[#This Row],[Weight of Equity]])+(Table2[[#This Row],[Cost of Debt]]*Table2[[#This Row],[Weight of Debt]])</f>
        <v>0.11882685241359696</v>
      </c>
      <c r="X666" s="33">
        <f>(Table2[[#This Row],[Cost of Equity (Weekly Beta)]]*Table2[[#This Row],[Weight of Equity]])+(Table2[[#This Row],[Cost of Debt]]*Table2[[#This Row],[Weight of Debt]])</f>
        <v>0.1466209016073507</v>
      </c>
      <c r="Y666" s="34">
        <f>(Table2[[#This Row],[Cost of Equity (Monthly Beta)]]*Table2[[#This Row],[Weight of Equity]])+(Table2[[#This Row],[Cost of Debt]]*Table2[[#This Row],[Weight of Debt]])</f>
        <v>0.12120408367089605</v>
      </c>
      <c r="Z666" t="b">
        <f>IF(Table2[[#This Row],[Sector]]="Financial Services",TRUE,FALSE)</f>
        <v>0</v>
      </c>
      <c r="AA666" t="b">
        <f>IF(Table2[[#This Row],[Market Capitalisation In(Cr)]]&gt;25000,TRUE,FALSE)</f>
        <v>0</v>
      </c>
    </row>
    <row r="667" spans="2:27" ht="14" customHeight="1">
      <c r="B667" s="37" t="s">
        <v>3914</v>
      </c>
      <c r="C667" s="38" t="str">
        <f>_xlfn.XLOOKUP(B667,stock_analysis[Stock],stock_analysis[Company_Name])</f>
        <v>Worth Peripherals Limited</v>
      </c>
      <c r="D667" s="37" t="str">
        <f>_xlfn.XLOOKUP(B667,stock_analysis[Stock],stock_analysis[Sector])</f>
        <v>Consumer Cyclical</v>
      </c>
      <c r="E667" s="37" t="str">
        <f>_xlfn.XLOOKUP($B667,stock_analysis[Stock],stock_analysis[Industry])</f>
        <v>Packaging &amp; Containers</v>
      </c>
      <c r="F667" s="2">
        <f>_xlfn.XLOOKUP($B667,stock_analysis[Stock],stock_analysis[Market_Cap_Cr])</f>
        <v>209.23627519999999</v>
      </c>
      <c r="G667" s="3">
        <f>Imputs!$C$2</f>
        <v>6.6699999999999995E-2</v>
      </c>
      <c r="H667" s="3">
        <f>Imputs!$C$3</f>
        <v>5.2299999999999999E-2</v>
      </c>
      <c r="I667" s="2">
        <f>_xlfn.XLOOKUP($B667,stock_analysis[Stock],stock_analysis[Beta_Daily])</f>
        <v>1.1439274323335149</v>
      </c>
      <c r="J667" s="2">
        <f>_xlfn.XLOOKUP($B667,stock_analysis[Stock],stock_analysis[Beta_Weekly])</f>
        <v>1.2475706654657617</v>
      </c>
      <c r="K667" s="2">
        <f>_xlfn.XLOOKUP($B667,stock_analysis[Stock],stock_analysis[Beta_Monthly])</f>
        <v>6.8458274197607999E-2</v>
      </c>
      <c r="L667" s="3">
        <f>G667+H667*I667</f>
        <v>0.12652740471104282</v>
      </c>
      <c r="M667" s="3">
        <f>J667*H667+G667</f>
        <v>0.13194794580385932</v>
      </c>
      <c r="N667" s="3">
        <f>K667*H667+G667</f>
        <v>7.0280367740534894E-2</v>
      </c>
      <c r="O667" s="2">
        <f>_xlfn.XLOOKUP($B667,stock_analysis[Stock],stock_analysis[Interest_Coverage_Ratio])</f>
        <v>13.501355861493533</v>
      </c>
      <c r="P667" s="3" cm="1">
        <f t="array" ref="P66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667" s="3" t="str" cm="1">
        <f t="array" ref="Q66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667" s="3">
        <f>Table2[[#This Row],[Default Spread]]+Table2[[#This Row],[Risk Free Rate]]</f>
        <v>7.0699999999999999E-2</v>
      </c>
      <c r="S667" s="2">
        <f>_xlfn.XLOOKUP($B667,stock_analysis[Stock],stock_analysis[Market_Cap_Cr])</f>
        <v>209.23627519999999</v>
      </c>
      <c r="T667" s="2">
        <f>_xlfn.XLOOKUP($B667,stock_analysis[Stock],stock_analysis[Total_Debt_Cr])</f>
        <v>18.968599999999999</v>
      </c>
      <c r="U667" s="3">
        <f>Table2[[#This Row],[Market Value of Equity]]/(Table2[[#This Row],[Market Value of Equity]]+Table2[[#This Row],[Market Value of Debt]])</f>
        <v>0.91687907638530586</v>
      </c>
      <c r="V667" s="3">
        <f>Table2[[#This Row],[Market Value of Debt]]/(Table2[[#This Row],[Market Value of Equity]]+Table2[[#This Row],[Market Value of Debt]])</f>
        <v>8.3120923614694087E-2</v>
      </c>
      <c r="W667" s="32">
        <f>(Table2[[#This Row],[Cost of Equity (Daily Beta)]]*Table2[[#This Row],[Weight of Equity]])+(Table2[[#This Row],[Cost of Debt]]*Table2[[#This Row],[Weight of Debt]])</f>
        <v>0.12188697926844962</v>
      </c>
      <c r="X667" s="33">
        <f>(Table2[[#This Row],[Cost of Equity (Weekly Beta)]]*Table2[[#This Row],[Weight of Equity]])+(Table2[[#This Row],[Cost of Debt]]*Table2[[#This Row],[Weight of Debt]])</f>
        <v>0.12685695997913979</v>
      </c>
      <c r="Y667" s="34">
        <f>(Table2[[#This Row],[Cost of Equity (Monthly Beta)]]*Table2[[#This Row],[Weight of Equity]])+(Table2[[#This Row],[Cost of Debt]]*Table2[[#This Row],[Weight of Debt]])</f>
        <v>7.0315247961520153E-2</v>
      </c>
      <c r="Z667" t="b">
        <f>IF(Table2[[#This Row],[Sector]]="Financial Services",TRUE,FALSE)</f>
        <v>0</v>
      </c>
      <c r="AA667" t="b">
        <f>IF(Table2[[#This Row],[Market Capitalisation In(Cr)]]&gt;25000,TRUE,FALSE)</f>
        <v>0</v>
      </c>
    </row>
    <row r="668" spans="2:27" ht="14" customHeight="1">
      <c r="B668" s="37" t="s">
        <v>1080</v>
      </c>
      <c r="C668" s="38" t="str">
        <f>_xlfn.XLOOKUP(B668,stock_analysis[Stock],stock_analysis[Company_Name])</f>
        <v>Emmbi Industries Limited</v>
      </c>
      <c r="D668" s="37" t="str">
        <f>_xlfn.XLOOKUP(B668,stock_analysis[Stock],stock_analysis[Sector])</f>
        <v>Consumer Cyclical</v>
      </c>
      <c r="E668" s="37" t="str">
        <f>_xlfn.XLOOKUP($B668,stock_analysis[Stock],stock_analysis[Industry])</f>
        <v>Packaging &amp; Containers</v>
      </c>
      <c r="F668" s="2">
        <f>_xlfn.XLOOKUP($B668,stock_analysis[Stock],stock_analysis[Market_Cap_Cr])</f>
        <v>164.4848896</v>
      </c>
      <c r="G668" s="3">
        <f>Imputs!$C$2</f>
        <v>6.6699999999999995E-2</v>
      </c>
      <c r="H668" s="3">
        <f>Imputs!$C$3</f>
        <v>5.2299999999999999E-2</v>
      </c>
      <c r="I668" s="2">
        <f>_xlfn.XLOOKUP($B668,stock_analysis[Stock],stock_analysis[Beta_Daily])</f>
        <v>1.143858688248566</v>
      </c>
      <c r="J668" s="2">
        <f>_xlfn.XLOOKUP($B668,stock_analysis[Stock],stock_analysis[Beta_Weekly])</f>
        <v>1.6787353262541949</v>
      </c>
      <c r="K668" s="2">
        <f>_xlfn.XLOOKUP($B668,stock_analysis[Stock],stock_analysis[Beta_Monthly])</f>
        <v>0.87966173861676578</v>
      </c>
      <c r="L668" s="3">
        <f>G668+H668*I668</f>
        <v>0.12652380939539998</v>
      </c>
      <c r="M668" s="3">
        <f>J668*H668+G668</f>
        <v>0.15449785756309437</v>
      </c>
      <c r="N668" s="3">
        <f>K668*H668+G668</f>
        <v>0.11270630892965684</v>
      </c>
      <c r="O668" s="2">
        <f>_xlfn.XLOOKUP($B668,stock_analysis[Stock],stock_analysis[Interest_Coverage_Ratio])</f>
        <v>1.651571231584295</v>
      </c>
      <c r="P668" s="3" cm="1">
        <f t="array" ref="P66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668" s="3" t="str" cm="1">
        <f t="array" ref="Q66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668" s="3">
        <f>Table2[[#This Row],[Default Spread]]+Table2[[#This Row],[Risk Free Rate]]</f>
        <v>0.1176</v>
      </c>
      <c r="S668" s="2">
        <f>_xlfn.XLOOKUP($B668,stock_analysis[Stock],stock_analysis[Market_Cap_Cr])</f>
        <v>164.4848896</v>
      </c>
      <c r="T668" s="2">
        <f>_xlfn.XLOOKUP($B668,stock_analysis[Stock],stock_analysis[Total_Debt_Cr])</f>
        <v>164.99499520000001</v>
      </c>
      <c r="U668" s="3">
        <f>Table2[[#This Row],[Market Value of Equity]]/(Table2[[#This Row],[Market Value of Equity]]+Table2[[#This Row],[Market Value of Debt]])</f>
        <v>0.49922589265152001</v>
      </c>
      <c r="V668" s="3">
        <f>Table2[[#This Row],[Market Value of Debt]]/(Table2[[#This Row],[Market Value of Equity]]+Table2[[#This Row],[Market Value of Debt]])</f>
        <v>0.50077410734847994</v>
      </c>
      <c r="W668" s="32">
        <f>(Table2[[#This Row],[Cost of Equity (Daily Beta)]]*Table2[[#This Row],[Weight of Equity]])+(Table2[[#This Row],[Cost of Debt]]*Table2[[#This Row],[Weight of Debt]])</f>
        <v>0.12205499671127057</v>
      </c>
      <c r="X668" s="33">
        <f>(Table2[[#This Row],[Cost of Equity (Weekly Beta)]]*Table2[[#This Row],[Weight of Equity]])+(Table2[[#This Row],[Cost of Debt]]*Table2[[#This Row],[Weight of Debt]])</f>
        <v>0.13602036587886443</v>
      </c>
      <c r="Y668" s="34">
        <f>(Table2[[#This Row],[Cost of Equity (Monthly Beta)]]*Table2[[#This Row],[Weight of Equity]])+(Table2[[#This Row],[Cost of Debt]]*Table2[[#This Row],[Weight of Debt]])</f>
        <v>0.11515694270704716</v>
      </c>
      <c r="Z668" t="b">
        <f>IF(Table2[[#This Row],[Sector]]="Financial Services",TRUE,FALSE)</f>
        <v>0</v>
      </c>
      <c r="AA668" t="b">
        <f>IF(Table2[[#This Row],[Market Capitalisation In(Cr)]]&gt;25000,TRUE,FALSE)</f>
        <v>0</v>
      </c>
    </row>
    <row r="669" spans="2:27" ht="14" customHeight="1">
      <c r="B669" s="37" t="s">
        <v>1890</v>
      </c>
      <c r="C669" s="38" t="str">
        <f>_xlfn.XLOOKUP(B669,stock_analysis[Stock],stock_analysis[Company_Name])</f>
        <v>Kanpur Plastipack Limited</v>
      </c>
      <c r="D669" s="37" t="str">
        <f>_xlfn.XLOOKUP(B669,stock_analysis[Stock],stock_analysis[Sector])</f>
        <v>Consumer Cyclical</v>
      </c>
      <c r="E669" s="37" t="str">
        <f>_xlfn.XLOOKUP($B669,stock_analysis[Stock],stock_analysis[Industry])</f>
        <v>Packaging &amp; Containers</v>
      </c>
      <c r="F669" s="2">
        <f>_xlfn.XLOOKUP($B669,stock_analysis[Stock],stock_analysis[Market_Cap_Cr])</f>
        <v>415.6556544</v>
      </c>
      <c r="G669" s="3">
        <f>Imputs!$C$2</f>
        <v>6.6699999999999995E-2</v>
      </c>
      <c r="H669" s="3">
        <f>Imputs!$C$3</f>
        <v>5.2299999999999999E-2</v>
      </c>
      <c r="I669" s="2">
        <f>_xlfn.XLOOKUP($B669,stock_analysis[Stock],stock_analysis[Beta_Daily])</f>
        <v>1.1549803040069233</v>
      </c>
      <c r="J669" s="2">
        <f>_xlfn.XLOOKUP($B669,stock_analysis[Stock],stock_analysis[Beta_Weekly])</f>
        <v>1.5971386181909033</v>
      </c>
      <c r="K669" s="2">
        <f>_xlfn.XLOOKUP($B669,stock_analysis[Stock],stock_analysis[Beta_Monthly])</f>
        <v>0.83567285360637011</v>
      </c>
      <c r="L669" s="3">
        <f>G669+H669*I669</f>
        <v>0.12710546989956209</v>
      </c>
      <c r="M669" s="3">
        <f>J669*H669+G669</f>
        <v>0.15023034973138422</v>
      </c>
      <c r="N669" s="3">
        <f>K669*H669+G669</f>
        <v>0.11040569024361316</v>
      </c>
      <c r="O669" s="2">
        <f>_xlfn.XLOOKUP($B669,stock_analysis[Stock],stock_analysis[Interest_Coverage_Ratio])</f>
        <v>1.6459655070904349</v>
      </c>
      <c r="P669" s="3" cm="1">
        <f t="array" ref="P66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669" s="3" t="str" cm="1">
        <f t="array" ref="Q66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669" s="3">
        <f>Table2[[#This Row],[Default Spread]]+Table2[[#This Row],[Risk Free Rate]]</f>
        <v>0.1176</v>
      </c>
      <c r="S669" s="2">
        <f>_xlfn.XLOOKUP($B669,stock_analysis[Stock],stock_analysis[Market_Cap_Cr])</f>
        <v>415.6556544</v>
      </c>
      <c r="T669" s="2">
        <f>_xlfn.XLOOKUP($B669,stock_analysis[Stock],stock_analysis[Total_Debt_Cr])</f>
        <v>127.9438976</v>
      </c>
      <c r="U669" s="3">
        <f>Table2[[#This Row],[Market Value of Equity]]/(Table2[[#This Row],[Market Value of Equity]]+Table2[[#This Row],[Market Value of Debt]])</f>
        <v>0.76463575599120437</v>
      </c>
      <c r="V669" s="3">
        <f>Table2[[#This Row],[Market Value of Debt]]/(Table2[[#This Row],[Market Value of Equity]]+Table2[[#This Row],[Market Value of Debt]])</f>
        <v>0.23536424400879563</v>
      </c>
      <c r="W669" s="32">
        <f>(Table2[[#This Row],[Cost of Equity (Daily Beta)]]*Table2[[#This Row],[Weight of Equity]])+(Table2[[#This Row],[Cost of Debt]]*Table2[[#This Row],[Weight of Debt]])</f>
        <v>0.1248682221627033</v>
      </c>
      <c r="X669" s="33">
        <f>(Table2[[#This Row],[Cost of Equity (Weekly Beta)]]*Table2[[#This Row],[Weight of Equity]])+(Table2[[#This Row],[Cost of Debt]]*Table2[[#This Row],[Weight of Debt]])</f>
        <v>0.14255033213511437</v>
      </c>
      <c r="Y669" s="34">
        <f>(Table2[[#This Row],[Cost of Equity (Monthly Beta)]]*Table2[[#This Row],[Weight of Equity]])+(Table2[[#This Row],[Cost of Debt]]*Table2[[#This Row],[Weight of Debt]])</f>
        <v>0.11209897352059026</v>
      </c>
      <c r="Z669" t="b">
        <f>IF(Table2[[#This Row],[Sector]]="Financial Services",TRUE,FALSE)</f>
        <v>0</v>
      </c>
      <c r="AA669" t="b">
        <f>IF(Table2[[#This Row],[Market Capitalisation In(Cr)]]&gt;25000,TRUE,FALSE)</f>
        <v>0</v>
      </c>
    </row>
    <row r="670" spans="2:27" ht="14" customHeight="1">
      <c r="B670" s="37" t="s">
        <v>638</v>
      </c>
      <c r="C670" s="38" t="str">
        <f>_xlfn.XLOOKUP(B670,stock_analysis[Stock],stock_analysis[Company_Name])</f>
        <v>Borosil Scientific Limited</v>
      </c>
      <c r="D670" s="37" t="str">
        <f>_xlfn.XLOOKUP(B670,stock_analysis[Stock],stock_analysis[Sector])</f>
        <v>Consumer Cyclical</v>
      </c>
      <c r="E670" s="37" t="str">
        <f>_xlfn.XLOOKUP($B670,stock_analysis[Stock],stock_analysis[Industry])</f>
        <v>Packaging &amp; Containers</v>
      </c>
      <c r="F670" s="2">
        <f>_xlfn.XLOOKUP($B670,stock_analysis[Stock],stock_analysis[Market_Cap_Cr])</f>
        <v>912.69416960000001</v>
      </c>
      <c r="G670" s="3">
        <f>Imputs!$C$2</f>
        <v>6.6699999999999995E-2</v>
      </c>
      <c r="H670" s="3">
        <f>Imputs!$C$3</f>
        <v>5.2299999999999999E-2</v>
      </c>
      <c r="I670" s="2">
        <f>_xlfn.XLOOKUP($B670,stock_analysis[Stock],stock_analysis[Beta_Daily])</f>
        <v>1.134083471404715</v>
      </c>
      <c r="J670" s="2">
        <f>_xlfn.XLOOKUP($B670,stock_analysis[Stock],stock_analysis[Beta_Weekly])</f>
        <v>1.5490949428480474</v>
      </c>
      <c r="K670" s="2">
        <f>_xlfn.XLOOKUP($B670,stock_analysis[Stock],stock_analysis[Beta_Monthly])</f>
        <v>1.5111577668414931</v>
      </c>
      <c r="L670" s="3">
        <f>G670+H670*I670</f>
        <v>0.1260125655544666</v>
      </c>
      <c r="M670" s="3">
        <f>J670*H670+G670</f>
        <v>0.14771766551095289</v>
      </c>
      <c r="N670" s="3">
        <f>K670*H670+G670</f>
        <v>0.14573355120581008</v>
      </c>
      <c r="O670" s="2">
        <f>_xlfn.XLOOKUP($B670,stock_analysis[Stock],stock_analysis[Interest_Coverage_Ratio])</f>
        <v>27.133022774327124</v>
      </c>
      <c r="P670" s="3" cm="1">
        <f t="array" ref="P67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670" s="3" t="str" cm="1">
        <f t="array" ref="Q67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670" s="3">
        <f>Table2[[#This Row],[Default Spread]]+Table2[[#This Row],[Risk Free Rate]]</f>
        <v>7.0699999999999999E-2</v>
      </c>
      <c r="S670" s="2">
        <f>_xlfn.XLOOKUP($B670,stock_analysis[Stock],stock_analysis[Market_Cap_Cr])</f>
        <v>912.69416960000001</v>
      </c>
      <c r="T670" s="2">
        <f>_xlfn.XLOOKUP($B670,stock_analysis[Stock],stock_analysis[Total_Debt_Cr])</f>
        <v>8.8694000000000006</v>
      </c>
      <c r="U670" s="3">
        <f>Table2[[#This Row],[Market Value of Equity]]/(Table2[[#This Row],[Market Value of Equity]]+Table2[[#This Row],[Market Value of Debt]])</f>
        <v>0.99037570462572677</v>
      </c>
      <c r="V670" s="3">
        <f>Table2[[#This Row],[Market Value of Debt]]/(Table2[[#This Row],[Market Value of Equity]]+Table2[[#This Row],[Market Value of Debt]])</f>
        <v>9.6242953742732232E-3</v>
      </c>
      <c r="W670" s="32">
        <f>(Table2[[#This Row],[Cost of Equity (Daily Beta)]]*Table2[[#This Row],[Weight of Equity]])+(Table2[[#This Row],[Cost of Debt]]*Table2[[#This Row],[Weight of Debt]])</f>
        <v>0.12548022108566156</v>
      </c>
      <c r="X670" s="33">
        <f>(Table2[[#This Row],[Cost of Equity (Weekly Beta)]]*Table2[[#This Row],[Weight of Equity]])+(Table2[[#This Row],[Cost of Debt]]*Table2[[#This Row],[Weight of Debt]])</f>
        <v>0.14697642474903849</v>
      </c>
      <c r="Y670" s="34">
        <f>(Table2[[#This Row],[Cost of Equity (Monthly Beta)]]*Table2[[#This Row],[Weight of Equity]])+(Table2[[#This Row],[Cost of Debt]]*Table2[[#This Row],[Weight of Debt]])</f>
        <v>0.1450114061460247</v>
      </c>
      <c r="Z670" t="b">
        <f>IF(Table2[[#This Row],[Sector]]="Financial Services",TRUE,FALSE)</f>
        <v>0</v>
      </c>
      <c r="AA670" t="b">
        <f>IF(Table2[[#This Row],[Market Capitalisation In(Cr)]]&gt;25000,TRUE,FALSE)</f>
        <v>0</v>
      </c>
    </row>
    <row r="671" spans="2:27" ht="14" customHeight="1">
      <c r="B671" s="37" t="s">
        <v>212</v>
      </c>
      <c r="C671" s="38" t="str">
        <f>_xlfn.XLOOKUP(B671,stock_analysis[Stock],stock_analysis[Company_Name])</f>
        <v>AGI Greenpac Limited</v>
      </c>
      <c r="D671" s="37" t="str">
        <f>_xlfn.XLOOKUP(B671,stock_analysis[Stock],stock_analysis[Sector])</f>
        <v>Consumer Cyclical</v>
      </c>
      <c r="E671" s="37" t="str">
        <f>_xlfn.XLOOKUP($B671,stock_analysis[Stock],stock_analysis[Industry])</f>
        <v>Packaging &amp; Containers</v>
      </c>
      <c r="F671" s="2">
        <f>_xlfn.XLOOKUP($B671,stock_analysis[Stock],stock_analysis[Market_Cap_Cr])</f>
        <v>3277.8928127999998</v>
      </c>
      <c r="G671" s="3">
        <f>Imputs!$C$2</f>
        <v>6.6699999999999995E-2</v>
      </c>
      <c r="H671" s="3">
        <f>Imputs!$C$3</f>
        <v>5.2299999999999999E-2</v>
      </c>
      <c r="I671" s="2">
        <f>_xlfn.XLOOKUP($B671,stock_analysis[Stock],stock_analysis[Beta_Daily])</f>
        <v>1.6944022825587679</v>
      </c>
      <c r="J671" s="2">
        <f>_xlfn.XLOOKUP($B671,stock_analysis[Stock],stock_analysis[Beta_Weekly])</f>
        <v>9.4614854731671597E-2</v>
      </c>
      <c r="K671" s="2">
        <f>_xlfn.XLOOKUP($B671,stock_analysis[Stock],stock_analysis[Beta_Monthly])</f>
        <v>0.30211359663878418</v>
      </c>
      <c r="L671" s="3">
        <f>G671+H671*I671</f>
        <v>0.15531723937782355</v>
      </c>
      <c r="M671" s="3">
        <f>J671*H671+G671</f>
        <v>7.1648356902466417E-2</v>
      </c>
      <c r="N671" s="3">
        <f>K671*H671+G671</f>
        <v>8.2500541104208402E-2</v>
      </c>
      <c r="O671" s="2">
        <f>_xlfn.XLOOKUP($B671,stock_analysis[Stock],stock_analysis[Interest_Coverage_Ratio])</f>
        <v>6.1752966212160709</v>
      </c>
      <c r="P671" s="3" cm="1">
        <f t="array" ref="P67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671" s="3" t="str" cm="1">
        <f t="array" ref="Q67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671" s="3">
        <f>Table2[[#This Row],[Default Spread]]+Table2[[#This Row],[Risk Free Rate]]</f>
        <v>7.4499999999999997E-2</v>
      </c>
      <c r="S671" s="2">
        <f>_xlfn.XLOOKUP($B671,stock_analysis[Stock],stock_analysis[Market_Cap_Cr])</f>
        <v>3277.8928127999998</v>
      </c>
      <c r="T671" s="2">
        <f>_xlfn.XLOOKUP($B671,stock_analysis[Stock],stock_analysis[Total_Debt_Cr])</f>
        <v>462.91000320000001</v>
      </c>
      <c r="U671" s="3">
        <f>Table2[[#This Row],[Market Value of Equity]]/(Table2[[#This Row],[Market Value of Equity]]+Table2[[#This Row],[Market Value of Debt]])</f>
        <v>0.8762538348131953</v>
      </c>
      <c r="V671" s="3">
        <f>Table2[[#This Row],[Market Value of Debt]]/(Table2[[#This Row],[Market Value of Equity]]+Table2[[#This Row],[Market Value of Debt]])</f>
        <v>0.12374616518680466</v>
      </c>
      <c r="W671" s="32">
        <f>(Table2[[#This Row],[Cost of Equity (Daily Beta)]]*Table2[[#This Row],[Weight of Equity]])+(Table2[[#This Row],[Cost of Debt]]*Table2[[#This Row],[Weight of Debt]])</f>
        <v>0.14531641592383387</v>
      </c>
      <c r="X671" s="33">
        <f>(Table2[[#This Row],[Cost of Equity (Weekly Beta)]]*Table2[[#This Row],[Weight of Equity]])+(Table2[[#This Row],[Cost of Debt]]*Table2[[#This Row],[Weight of Debt]])</f>
        <v>7.2001236800267612E-2</v>
      </c>
      <c r="Y671" s="34">
        <f>(Table2[[#This Row],[Cost of Equity (Monthly Beta)]]*Table2[[#This Row],[Weight of Equity]])+(Table2[[#This Row],[Cost of Debt]]*Table2[[#This Row],[Weight of Debt]])</f>
        <v>8.1510504823143204E-2</v>
      </c>
      <c r="Z671" t="b">
        <f>IF(Table2[[#This Row],[Sector]]="Financial Services",TRUE,FALSE)</f>
        <v>0</v>
      </c>
      <c r="AA671" t="b">
        <f>IF(Table2[[#This Row],[Market Capitalisation In(Cr)]]&gt;25000,TRUE,FALSE)</f>
        <v>0</v>
      </c>
    </row>
    <row r="672" spans="2:27" ht="14" customHeight="1">
      <c r="B672" s="37" t="s">
        <v>3582</v>
      </c>
      <c r="C672" s="38" t="str">
        <f>_xlfn.XLOOKUP(B672,stock_analysis[Stock],stock_analysis[Company_Name])</f>
        <v>Time Technoplast Limited</v>
      </c>
      <c r="D672" s="37" t="str">
        <f>_xlfn.XLOOKUP(B672,stock_analysis[Stock],stock_analysis[Sector])</f>
        <v>Consumer Cyclical</v>
      </c>
      <c r="E672" s="37" t="str">
        <f>_xlfn.XLOOKUP($B672,stock_analysis[Stock],stock_analysis[Industry])</f>
        <v>Packaging &amp; Containers</v>
      </c>
      <c r="F672" s="2">
        <f>_xlfn.XLOOKUP($B672,stock_analysis[Stock],stock_analysis[Market_Cap_Cr])</f>
        <v>8739.8146047999999</v>
      </c>
      <c r="G672" s="3">
        <f>Imputs!$C$2</f>
        <v>6.6699999999999995E-2</v>
      </c>
      <c r="H672" s="3">
        <f>Imputs!$C$3</f>
        <v>5.2299999999999999E-2</v>
      </c>
      <c r="I672" s="2">
        <f>_xlfn.XLOOKUP($B672,stock_analysis[Stock],stock_analysis[Beta_Daily])</f>
        <v>1.6299230781747061</v>
      </c>
      <c r="J672" s="2">
        <f>_xlfn.XLOOKUP($B672,stock_analysis[Stock],stock_analysis[Beta_Weekly])</f>
        <v>1.7193239162494045</v>
      </c>
      <c r="K672" s="2">
        <f>_xlfn.XLOOKUP($B672,stock_analysis[Stock],stock_analysis[Beta_Monthly])</f>
        <v>0.4856382943652639</v>
      </c>
      <c r="L672" s="3">
        <f>G672+H672*I672</f>
        <v>0.15194497698853712</v>
      </c>
      <c r="M672" s="3">
        <f>J672*H672+G672</f>
        <v>0.15662064081984384</v>
      </c>
      <c r="N672" s="3">
        <f>K672*H672+G672</f>
        <v>9.2098882795303288E-2</v>
      </c>
      <c r="O672" s="2">
        <f>_xlfn.XLOOKUP($B672,stock_analysis[Stock],stock_analysis[Interest_Coverage_Ratio])</f>
        <v>8.1519328912592357</v>
      </c>
      <c r="P672" s="3" cm="1">
        <f t="array" ref="P67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672" s="3" t="str" cm="1">
        <f t="array" ref="Q67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672" s="3">
        <f>Table2[[#This Row],[Default Spread]]+Table2[[#This Row],[Risk Free Rate]]</f>
        <v>7.3700000000000002E-2</v>
      </c>
      <c r="S672" s="2">
        <f>_xlfn.XLOOKUP($B672,stock_analysis[Stock],stock_analysis[Market_Cap_Cr])</f>
        <v>8739.8146047999999</v>
      </c>
      <c r="T672" s="2">
        <f>_xlfn.XLOOKUP($B672,stock_analysis[Stock],stock_analysis[Total_Debt_Cr])</f>
        <v>684.25999360000003</v>
      </c>
      <c r="U672" s="3">
        <f>Table2[[#This Row],[Market Value of Equity]]/(Table2[[#This Row],[Market Value of Equity]]+Table2[[#This Row],[Market Value of Debt]])</f>
        <v>0.92739234113064295</v>
      </c>
      <c r="V672" s="3">
        <f>Table2[[#This Row],[Market Value of Debt]]/(Table2[[#This Row],[Market Value of Equity]]+Table2[[#This Row],[Market Value of Debt]])</f>
        <v>7.2607658869357022E-2</v>
      </c>
      <c r="W672" s="32">
        <f>(Table2[[#This Row],[Cost of Equity (Daily Beta)]]*Table2[[#This Row],[Weight of Equity]])+(Table2[[#This Row],[Cost of Debt]]*Table2[[#This Row],[Weight of Debt]])</f>
        <v>0.14626379239111273</v>
      </c>
      <c r="X672" s="33">
        <f>(Table2[[#This Row],[Cost of Equity (Weekly Beta)]]*Table2[[#This Row],[Weight of Equity]])+(Table2[[#This Row],[Cost of Debt]]*Table2[[#This Row],[Weight of Debt]])</f>
        <v>0.15059996721796812</v>
      </c>
      <c r="Y672" s="34">
        <f>(Table2[[#This Row],[Cost of Equity (Monthly Beta)]]*Table2[[#This Row],[Weight of Equity]])+(Table2[[#This Row],[Cost of Debt]]*Table2[[#This Row],[Weight of Debt]])</f>
        <v>9.0762982989724614E-2</v>
      </c>
      <c r="Z672" t="b">
        <f>IF(Table2[[#This Row],[Sector]]="Financial Services",TRUE,FALSE)</f>
        <v>0</v>
      </c>
      <c r="AA672" t="b">
        <f>IF(Table2[[#This Row],[Market Capitalisation In(Cr)]]&gt;25000,TRUE,FALSE)</f>
        <v>0</v>
      </c>
    </row>
    <row r="673" spans="2:27" ht="14" customHeight="1">
      <c r="B673" s="37" t="s">
        <v>3680</v>
      </c>
      <c r="C673" s="38" t="str">
        <f>_xlfn.XLOOKUP(B673,stock_analysis[Stock],stock_analysis[Company_Name])</f>
        <v>UFLEX Limited</v>
      </c>
      <c r="D673" s="37" t="str">
        <f>_xlfn.XLOOKUP(B673,stock_analysis[Stock],stock_analysis[Sector])</f>
        <v>Consumer Cyclical</v>
      </c>
      <c r="E673" s="37" t="str">
        <f>_xlfn.XLOOKUP($B673,stock_analysis[Stock],stock_analysis[Industry])</f>
        <v>Packaging &amp; Containers</v>
      </c>
      <c r="F673" s="2">
        <f>_xlfn.XLOOKUP($B673,stock_analysis[Stock],stock_analysis[Market_Cap_Cr])</f>
        <v>3273.8920447999999</v>
      </c>
      <c r="G673" s="3">
        <f>Imputs!$C$2</f>
        <v>6.6699999999999995E-2</v>
      </c>
      <c r="H673" s="3">
        <f>Imputs!$C$3</f>
        <v>5.2299999999999999E-2</v>
      </c>
      <c r="I673" s="2">
        <f>_xlfn.XLOOKUP($B673,stock_analysis[Stock],stock_analysis[Beta_Daily])</f>
        <v>1.1965571538887334</v>
      </c>
      <c r="J673" s="2">
        <f>_xlfn.XLOOKUP($B673,stock_analysis[Stock],stock_analysis[Beta_Weekly])</f>
        <v>1.3903086367718951</v>
      </c>
      <c r="K673" s="2">
        <f>_xlfn.XLOOKUP($B673,stock_analysis[Stock],stock_analysis[Beta_Monthly])</f>
        <v>1.4124106998287735</v>
      </c>
      <c r="L673" s="3">
        <f>G673+H673*I673</f>
        <v>0.12927993914838076</v>
      </c>
      <c r="M673" s="3">
        <f>J673*H673+G673</f>
        <v>0.1394131417031701</v>
      </c>
      <c r="N673" s="3">
        <f>K673*H673+G673</f>
        <v>0.14056907960104487</v>
      </c>
      <c r="O673" s="2">
        <f>_xlfn.XLOOKUP($B673,stock_analysis[Stock],stock_analysis[Interest_Coverage_Ratio])</f>
        <v>1.397671569216743</v>
      </c>
      <c r="P673" s="3" cm="1">
        <f t="array" ref="P67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673" s="3" t="str" cm="1">
        <f t="array" ref="Q67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673" s="3">
        <f>Table2[[#This Row],[Default Spread]]+Table2[[#This Row],[Risk Free Rate]]</f>
        <v>0.1552</v>
      </c>
      <c r="S673" s="2">
        <f>_xlfn.XLOOKUP($B673,stock_analysis[Stock],stock_analysis[Market_Cap_Cr])</f>
        <v>3273.8920447999999</v>
      </c>
      <c r="T673" s="2">
        <f>_xlfn.XLOOKUP($B673,stock_analysis[Stock],stock_analysis[Total_Debt_Cr])</f>
        <v>9326.3101951999997</v>
      </c>
      <c r="U673" s="3">
        <f>Table2[[#This Row],[Market Value of Equity]]/(Table2[[#This Row],[Market Value of Equity]]+Table2[[#This Row],[Market Value of Debt]])</f>
        <v>0.25982853151411006</v>
      </c>
      <c r="V673" s="3">
        <f>Table2[[#This Row],[Market Value of Debt]]/(Table2[[#This Row],[Market Value of Equity]]+Table2[[#This Row],[Market Value of Debt]])</f>
        <v>0.74017146848588999</v>
      </c>
      <c r="W673" s="32">
        <f>(Table2[[#This Row],[Cost of Equity (Daily Beta)]]*Table2[[#This Row],[Weight of Equity]])+(Table2[[#This Row],[Cost of Debt]]*Table2[[#This Row],[Weight of Debt]])</f>
        <v>0.14846522865216741</v>
      </c>
      <c r="X673" s="33">
        <f>(Table2[[#This Row],[Cost of Equity (Weekly Beta)]]*Table2[[#This Row],[Weight of Equity]])+(Table2[[#This Row],[Cost of Debt]]*Table2[[#This Row],[Weight of Debt]])</f>
        <v>0.15109812379151336</v>
      </c>
      <c r="Y673" s="34">
        <f>(Table2[[#This Row],[Cost of Equity (Monthly Beta)]]*Table2[[#This Row],[Weight of Equity]])+(Table2[[#This Row],[Cost of Debt]]*Table2[[#This Row],[Weight of Debt]])</f>
        <v>0.15139846943803967</v>
      </c>
      <c r="Z673" t="b">
        <f>IF(Table2[[#This Row],[Sector]]="Financial Services",TRUE,FALSE)</f>
        <v>0</v>
      </c>
      <c r="AA673" t="b">
        <f>IF(Table2[[#This Row],[Market Capitalisation In(Cr)]]&gt;25000,TRUE,FALSE)</f>
        <v>0</v>
      </c>
    </row>
    <row r="674" spans="2:27" ht="14" customHeight="1">
      <c r="B674" s="37" t="s">
        <v>260</v>
      </c>
      <c r="C674" s="38" t="str">
        <f>_xlfn.XLOOKUP(B674,stock_analysis[Stock],stock_analysis[Company_Name])</f>
        <v>AMD Industries Limited</v>
      </c>
      <c r="D674" s="37" t="str">
        <f>_xlfn.XLOOKUP(B674,stock_analysis[Stock],stock_analysis[Sector])</f>
        <v>Consumer Cyclical</v>
      </c>
      <c r="E674" s="37" t="str">
        <f>_xlfn.XLOOKUP($B674,stock_analysis[Stock],stock_analysis[Industry])</f>
        <v>Packaging &amp; Containers</v>
      </c>
      <c r="F674" s="2">
        <f>_xlfn.XLOOKUP($B674,stock_analysis[Stock],stock_analysis[Market_Cap_Cr])</f>
        <v>75.607372799999993</v>
      </c>
      <c r="G674" s="3">
        <f>Imputs!$C$2</f>
        <v>6.6699999999999995E-2</v>
      </c>
      <c r="H674" s="3">
        <f>Imputs!$C$3</f>
        <v>5.2299999999999999E-2</v>
      </c>
      <c r="I674" s="2">
        <f>_xlfn.XLOOKUP($B674,stock_analysis[Stock],stock_analysis[Beta_Daily])</f>
        <v>1.2200693524389361</v>
      </c>
      <c r="J674" s="2">
        <f>_xlfn.XLOOKUP($B674,stock_analysis[Stock],stock_analysis[Beta_Weekly])</f>
        <v>1.6386177715684742</v>
      </c>
      <c r="K674" s="2">
        <f>_xlfn.XLOOKUP($B674,stock_analysis[Stock],stock_analysis[Beta_Monthly])</f>
        <v>1.2838868315134746</v>
      </c>
      <c r="L674" s="3">
        <f>G674+H674*I674</f>
        <v>0.13050962713255637</v>
      </c>
      <c r="M674" s="3">
        <f>J674*H674+G674</f>
        <v>0.15239970945303119</v>
      </c>
      <c r="N674" s="3">
        <f>K674*H674+G674</f>
        <v>0.13384728128815471</v>
      </c>
      <c r="O674" s="2">
        <f>_xlfn.XLOOKUP($B674,stock_analysis[Stock],stock_analysis[Interest_Coverage_Ratio])</f>
        <v>1.1387143337783132</v>
      </c>
      <c r="P674" s="3" cm="1">
        <f t="array" ref="P67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674" s="3" t="str" cm="1">
        <f t="array" ref="Q67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674" s="3">
        <f>Table2[[#This Row],[Default Spread]]+Table2[[#This Row],[Risk Free Rate]]</f>
        <v>0.19279999999999997</v>
      </c>
      <c r="S674" s="2">
        <f>_xlfn.XLOOKUP($B674,stock_analysis[Stock],stock_analysis[Market_Cap_Cr])</f>
        <v>75.607372799999993</v>
      </c>
      <c r="T674" s="2">
        <f>_xlfn.XLOOKUP($B674,stock_analysis[Stock],stock_analysis[Total_Debt_Cr])</f>
        <v>83.200902400000004</v>
      </c>
      <c r="U674" s="3">
        <f>Table2[[#This Row],[Market Value of Equity]]/(Table2[[#This Row],[Market Value of Equity]]+Table2[[#This Row],[Market Value of Debt]])</f>
        <v>0.4760921476212846</v>
      </c>
      <c r="V674" s="3">
        <f>Table2[[#This Row],[Market Value of Debt]]/(Table2[[#This Row],[Market Value of Equity]]+Table2[[#This Row],[Market Value of Debt]])</f>
        <v>0.5239078523787154</v>
      </c>
      <c r="W674" s="32">
        <f>(Table2[[#This Row],[Cost of Equity (Daily Beta)]]*Table2[[#This Row],[Weight of Equity]])+(Table2[[#This Row],[Cost of Debt]]*Table2[[#This Row],[Weight of Debt]])</f>
        <v>0.16314404260540816</v>
      </c>
      <c r="X674" s="33">
        <f>(Table2[[#This Row],[Cost of Equity (Weekly Beta)]]*Table2[[#This Row],[Weight of Equity]])+(Table2[[#This Row],[Cost of Debt]]*Table2[[#This Row],[Weight of Debt]])</f>
        <v>0.17356573890896973</v>
      </c>
      <c r="Y674" s="34">
        <f>(Table2[[#This Row],[Cost of Equity (Monthly Beta)]]*Table2[[#This Row],[Weight of Equity]])+(Table2[[#This Row],[Cost of Debt]]*Table2[[#This Row],[Weight of Debt]])</f>
        <v>0.16473307354036409</v>
      </c>
      <c r="Z674" t="b">
        <f>IF(Table2[[#This Row],[Sector]]="Financial Services",TRUE,FALSE)</f>
        <v>0</v>
      </c>
      <c r="AA674" t="b">
        <f>IF(Table2[[#This Row],[Market Capitalisation In(Cr)]]&gt;25000,TRUE,FALSE)</f>
        <v>0</v>
      </c>
    </row>
    <row r="675" spans="2:27" ht="14" customHeight="1">
      <c r="B675" s="37" t="s">
        <v>2588</v>
      </c>
      <c r="C675" s="38" t="str">
        <f>_xlfn.XLOOKUP(B675,stock_analysis[Stock],stock_analysis[Company_Name])</f>
        <v>Orient Press Limited</v>
      </c>
      <c r="D675" s="37" t="str">
        <f>_xlfn.XLOOKUP(B675,stock_analysis[Stock],stock_analysis[Sector])</f>
        <v>Consumer Cyclical</v>
      </c>
      <c r="E675" s="37" t="str">
        <f>_xlfn.XLOOKUP($B675,stock_analysis[Stock],stock_analysis[Industry])</f>
        <v>Packaging &amp; Containers</v>
      </c>
      <c r="F675" s="2">
        <f>_xlfn.XLOOKUP($B675,stock_analysis[Stock],stock_analysis[Market_Cap_Cr])</f>
        <v>66.350297600000005</v>
      </c>
      <c r="G675" s="3">
        <f>Imputs!$C$2</f>
        <v>6.6699999999999995E-2</v>
      </c>
      <c r="H675" s="3">
        <f>Imputs!$C$3</f>
        <v>5.2299999999999999E-2</v>
      </c>
      <c r="I675" s="2">
        <f>_xlfn.XLOOKUP($B675,stock_analysis[Stock],stock_analysis[Beta_Daily])</f>
        <v>0.76015308021361783</v>
      </c>
      <c r="J675" s="2">
        <f>_xlfn.XLOOKUP($B675,stock_analysis[Stock],stock_analysis[Beta_Weekly])</f>
        <v>1.131969293892461</v>
      </c>
      <c r="K675" s="2">
        <f>_xlfn.XLOOKUP($B675,stock_analysis[Stock],stock_analysis[Beta_Monthly])</f>
        <v>0.61161124173676129</v>
      </c>
      <c r="L675" s="3">
        <f>G675+H675*I675</f>
        <v>0.10645600609517221</v>
      </c>
      <c r="M675" s="3">
        <f>J675*H675+G675</f>
        <v>0.1259019940705757</v>
      </c>
      <c r="N675" s="3">
        <f>K675*H675+G675</f>
        <v>9.8687267942832613E-2</v>
      </c>
      <c r="O675" s="2">
        <f>_xlfn.XLOOKUP($B675,stock_analysis[Stock],stock_analysis[Interest_Coverage_Ratio])</f>
        <v>0.34909236333286958</v>
      </c>
      <c r="P675" s="3" cm="1">
        <f t="array" ref="P67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675" s="3" t="str" cm="1">
        <f t="array" ref="Q67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675" s="3">
        <f>Table2[[#This Row],[Default Spread]]+Table2[[#This Row],[Risk Free Rate]]</f>
        <v>0.25669999999999998</v>
      </c>
      <c r="S675" s="2">
        <f>_xlfn.XLOOKUP($B675,stock_analysis[Stock],stock_analysis[Market_Cap_Cr])</f>
        <v>66.350297600000005</v>
      </c>
      <c r="T675" s="2">
        <f>_xlfn.XLOOKUP($B675,stock_analysis[Stock],stock_analysis[Total_Debt_Cr])</f>
        <v>58.6427008</v>
      </c>
      <c r="U675" s="3">
        <f>Table2[[#This Row],[Market Value of Equity]]/(Table2[[#This Row],[Market Value of Equity]]+Table2[[#This Row],[Market Value of Debt]])</f>
        <v>0.53083211419304588</v>
      </c>
      <c r="V675" s="3">
        <f>Table2[[#This Row],[Market Value of Debt]]/(Table2[[#This Row],[Market Value of Equity]]+Table2[[#This Row],[Market Value of Debt]])</f>
        <v>0.46916788580695412</v>
      </c>
      <c r="W675" s="32">
        <f>(Table2[[#This Row],[Cost of Equity (Daily Beta)]]*Table2[[#This Row],[Weight of Equity]])+(Table2[[#This Row],[Cost of Debt]]*Table2[[#This Row],[Weight of Debt]])</f>
        <v>0.17694566307069315</v>
      </c>
      <c r="X675" s="33">
        <f>(Table2[[#This Row],[Cost of Equity (Weekly Beta)]]*Table2[[#This Row],[Weight of Equity]])+(Table2[[#This Row],[Cost of Debt]]*Table2[[#This Row],[Weight of Debt]])</f>
        <v>0.18726821798024912</v>
      </c>
      <c r="Y675" s="34">
        <f>(Table2[[#This Row],[Cost of Equity (Monthly Beta)]]*Table2[[#This Row],[Weight of Equity]])+(Table2[[#This Row],[Cost of Debt]]*Table2[[#This Row],[Weight of Debt]])</f>
        <v>0.17282176737267455</v>
      </c>
      <c r="Z675" t="b">
        <f>IF(Table2[[#This Row],[Sector]]="Financial Services",TRUE,FALSE)</f>
        <v>0</v>
      </c>
      <c r="AA675" t="b">
        <f>IF(Table2[[#This Row],[Market Capitalisation In(Cr)]]&gt;25000,TRUE,FALSE)</f>
        <v>0</v>
      </c>
    </row>
    <row r="676" spans="2:27" ht="14" customHeight="1">
      <c r="B676" s="37" t="s">
        <v>284</v>
      </c>
      <c r="C676" s="38" t="str">
        <f>_xlfn.XLOOKUP(B676,stock_analysis[Stock],stock_analysis[Company_Name])</f>
        <v>Antarctica Limited</v>
      </c>
      <c r="D676" s="37" t="str">
        <f>_xlfn.XLOOKUP(B676,stock_analysis[Stock],stock_analysis[Sector])</f>
        <v>Consumer Cyclical</v>
      </c>
      <c r="E676" s="37" t="str">
        <f>_xlfn.XLOOKUP($B676,stock_analysis[Stock],stock_analysis[Industry])</f>
        <v>Packaging &amp; Containers</v>
      </c>
      <c r="F676" s="2">
        <f>_xlfn.XLOOKUP($B676,stock_analysis[Stock],stock_analysis[Market_Cap_Cr])</f>
        <v>12.400767999999999</v>
      </c>
      <c r="G676" s="3">
        <f>Imputs!$C$2</f>
        <v>6.6699999999999995E-2</v>
      </c>
      <c r="H676" s="3">
        <f>Imputs!$C$3</f>
        <v>5.2299999999999999E-2</v>
      </c>
      <c r="I676" s="2">
        <f>_xlfn.XLOOKUP($B676,stock_analysis[Stock],stock_analysis[Beta_Daily])</f>
        <v>0.76941418612939028</v>
      </c>
      <c r="J676" s="2">
        <f>_xlfn.XLOOKUP($B676,stock_analysis[Stock],stock_analysis[Beta_Weekly])</f>
        <v>1.2945988105320976</v>
      </c>
      <c r="K676" s="2">
        <f>_xlfn.XLOOKUP($B676,stock_analysis[Stock],stock_analysis[Beta_Monthly])</f>
        <v>0.78760484154112687</v>
      </c>
      <c r="L676" s="3">
        <f>G676+H676*I676</f>
        <v>0.1069403619345671</v>
      </c>
      <c r="M676" s="3">
        <f>J676*H676+G676</f>
        <v>0.13440751779082871</v>
      </c>
      <c r="N676" s="3">
        <f>K676*H676+G676</f>
        <v>0.10789173321260093</v>
      </c>
      <c r="O676" s="2">
        <f>_xlfn.XLOOKUP($B676,stock_analysis[Stock],stock_analysis[Interest_Coverage_Ratio])</f>
        <v>-121.77142857142856</v>
      </c>
      <c r="P676" s="3" cm="1">
        <f t="array" ref="P67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676" s="3" t="str" cm="1">
        <f t="array" ref="Q67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676" s="3">
        <f>Table2[[#This Row],[Default Spread]]+Table2[[#This Row],[Risk Free Rate]]</f>
        <v>0.25669999999999998</v>
      </c>
      <c r="S676" s="2">
        <f>_xlfn.XLOOKUP($B676,stock_analysis[Stock],stock_analysis[Market_Cap_Cr])</f>
        <v>12.400767999999999</v>
      </c>
      <c r="T676" s="2">
        <f>_xlfn.XLOOKUP($B676,stock_analysis[Stock],stock_analysis[Total_Debt_Cr])</f>
        <v>11.167400000000001</v>
      </c>
      <c r="U676" s="3">
        <f>Table2[[#This Row],[Market Value of Equity]]/(Table2[[#This Row],[Market Value of Equity]]+Table2[[#This Row],[Market Value of Debt]])</f>
        <v>0.5261659709825558</v>
      </c>
      <c r="V676" s="3">
        <f>Table2[[#This Row],[Market Value of Debt]]/(Table2[[#This Row],[Market Value of Equity]]+Table2[[#This Row],[Market Value of Debt]])</f>
        <v>0.47383402901744426</v>
      </c>
      <c r="W676" s="32">
        <f>(Table2[[#This Row],[Cost of Equity (Daily Beta)]]*Table2[[#This Row],[Weight of Equity]])+(Table2[[#This Row],[Cost of Debt]]*Table2[[#This Row],[Weight of Debt]])</f>
        <v>0.17790157462330539</v>
      </c>
      <c r="X676" s="33">
        <f>(Table2[[#This Row],[Cost of Equity (Weekly Beta)]]*Table2[[#This Row],[Weight of Equity]])+(Table2[[#This Row],[Cost of Debt]]*Table2[[#This Row],[Weight of Debt]])</f>
        <v>0.19235385735454447</v>
      </c>
      <c r="Y676" s="34">
        <f>(Table2[[#This Row],[Cost of Equity (Monthly Beta)]]*Table2[[#This Row],[Weight of Equity]])+(Table2[[#This Row],[Cost of Debt]]*Table2[[#This Row],[Weight of Debt]])</f>
        <v>0.17840215381557695</v>
      </c>
      <c r="Z676" t="b">
        <f>IF(Table2[[#This Row],[Sector]]="Financial Services",TRUE,FALSE)</f>
        <v>0</v>
      </c>
      <c r="AA676" t="b">
        <f>IF(Table2[[#This Row],[Market Capitalisation In(Cr)]]&gt;25000,TRUE,FALSE)</f>
        <v>0</v>
      </c>
    </row>
    <row r="677" spans="2:27" ht="14" customHeight="1">
      <c r="B677" s="37" t="s">
        <v>492</v>
      </c>
      <c r="C677" s="38" t="str">
        <f>_xlfn.XLOOKUP(B677,stock_analysis[Stock],stock_analysis[Company_Name])</f>
        <v>Balkrishna Paper Mills Limited</v>
      </c>
      <c r="D677" s="37" t="str">
        <f>_xlfn.XLOOKUP(B677,stock_analysis[Stock],stock_analysis[Sector])</f>
        <v>Consumer Cyclical</v>
      </c>
      <c r="E677" s="37" t="str">
        <f>_xlfn.XLOOKUP($B677,stock_analysis[Stock],stock_analysis[Industry])</f>
        <v>Packaging &amp; Containers</v>
      </c>
      <c r="F677" s="2">
        <f>_xlfn.XLOOKUP($B677,stock_analysis[Stock],stock_analysis[Market_Cap_Cr])</f>
        <v>49.940275200000002</v>
      </c>
      <c r="G677" s="3">
        <f>Imputs!$C$2</f>
        <v>6.6699999999999995E-2</v>
      </c>
      <c r="H677" s="3">
        <f>Imputs!$C$3</f>
        <v>5.2299999999999999E-2</v>
      </c>
      <c r="I677" s="2">
        <f>_xlfn.XLOOKUP($B677,stock_analysis[Stock],stock_analysis[Beta_Daily])</f>
        <v>0.68888472384466359</v>
      </c>
      <c r="J677" s="2">
        <f>_xlfn.XLOOKUP($B677,stock_analysis[Stock],stock_analysis[Beta_Weekly])</f>
        <v>0.9537367587606328</v>
      </c>
      <c r="K677" s="2">
        <f>_xlfn.XLOOKUP($B677,stock_analysis[Stock],stock_analysis[Beta_Monthly])</f>
        <v>0.95283205177093178</v>
      </c>
      <c r="L677" s="3">
        <f>G677+H677*I677</f>
        <v>0.10272867105707589</v>
      </c>
      <c r="M677" s="3">
        <f>J677*H677+G677</f>
        <v>0.11658043248318109</v>
      </c>
      <c r="N677" s="3">
        <f>K677*H677+G677</f>
        <v>0.11653311630761973</v>
      </c>
      <c r="O677" s="2">
        <f>_xlfn.XLOOKUP($B677,stock_analysis[Stock],stock_analysis[Interest_Coverage_Ratio])</f>
        <v>-0.13578326638748819</v>
      </c>
      <c r="P677" s="3" cm="1">
        <f t="array" ref="P67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677" s="3" t="str" cm="1">
        <f t="array" ref="Q67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677" s="3">
        <f>Table2[[#This Row],[Default Spread]]+Table2[[#This Row],[Risk Free Rate]]</f>
        <v>0.25669999999999998</v>
      </c>
      <c r="S677" s="2">
        <f>_xlfn.XLOOKUP($B677,stock_analysis[Stock],stock_analysis[Market_Cap_Cr])</f>
        <v>49.940275200000002</v>
      </c>
      <c r="T677" s="2">
        <f>_xlfn.XLOOKUP($B677,stock_analysis[Stock],stock_analysis[Total_Debt_Cr])</f>
        <v>167.28989440000001</v>
      </c>
      <c r="U677" s="3">
        <f>Table2[[#This Row],[Market Value of Equity]]/(Table2[[#This Row],[Market Value of Equity]]+Table2[[#This Row],[Market Value of Debt]])</f>
        <v>0.22989566915110488</v>
      </c>
      <c r="V677" s="3">
        <f>Table2[[#This Row],[Market Value of Debt]]/(Table2[[#This Row],[Market Value of Equity]]+Table2[[#This Row],[Market Value of Debt]])</f>
        <v>0.77010433084889518</v>
      </c>
      <c r="W677" s="32">
        <f>(Table2[[#This Row],[Cost of Equity (Daily Beta)]]*Table2[[#This Row],[Weight of Equity]])+(Table2[[#This Row],[Cost of Debt]]*Table2[[#This Row],[Weight of Debt]])</f>
        <v>0.22130265830258158</v>
      </c>
      <c r="X677" s="33">
        <f>(Table2[[#This Row],[Cost of Equity (Weekly Beta)]]*Table2[[#This Row],[Weight of Equity]])+(Table2[[#This Row],[Cost of Debt]]*Table2[[#This Row],[Weight of Debt]])</f>
        <v>0.2244871182645575</v>
      </c>
      <c r="Y677" s="34">
        <f>(Table2[[#This Row],[Cost of Equity (Monthly Beta)]]*Table2[[#This Row],[Weight of Equity]])+(Table2[[#This Row],[Cost of Debt]]*Table2[[#This Row],[Weight of Debt]])</f>
        <v>0.22447624048071516</v>
      </c>
      <c r="Z677" t="b">
        <f>IF(Table2[[#This Row],[Sector]]="Financial Services",TRUE,FALSE)</f>
        <v>0</v>
      </c>
      <c r="AA677" t="b">
        <f>IF(Table2[[#This Row],[Market Capitalisation In(Cr)]]&gt;25000,TRUE,FALSE)</f>
        <v>0</v>
      </c>
    </row>
    <row r="678" spans="2:27" ht="14" customHeight="1">
      <c r="B678" s="37" t="s">
        <v>2268</v>
      </c>
      <c r="C678" s="38" t="str">
        <f>_xlfn.XLOOKUP(B678,stock_analysis[Stock],stock_analysis[Company_Name])</f>
        <v>Mahindra Holidays &amp; Resorts India Limited</v>
      </c>
      <c r="D678" s="37" t="str">
        <f>_xlfn.XLOOKUP(B678,stock_analysis[Stock],stock_analysis[Sector])</f>
        <v>Consumer Cyclical</v>
      </c>
      <c r="E678" s="37" t="str">
        <f>_xlfn.XLOOKUP($B678,stock_analysis[Stock],stock_analysis[Industry])</f>
        <v>Resorts &amp; Casinos</v>
      </c>
      <c r="F678" s="2">
        <f>_xlfn.XLOOKUP($B678,stock_analysis[Stock],stock_analysis[Market_Cap_Cr])</f>
        <v>5584.0813055999997</v>
      </c>
      <c r="G678" s="3">
        <f>Imputs!$C$2</f>
        <v>6.6699999999999995E-2</v>
      </c>
      <c r="H678" s="3">
        <f>Imputs!$C$3</f>
        <v>5.2299999999999999E-2</v>
      </c>
      <c r="I678" s="2">
        <f>_xlfn.XLOOKUP($B678,stock_analysis[Stock],stock_analysis[Beta_Daily])</f>
        <v>0.85354029485344907</v>
      </c>
      <c r="J678" s="2">
        <f>_xlfn.XLOOKUP($B678,stock_analysis[Stock],stock_analysis[Beta_Weekly])</f>
        <v>0.95610151765572082</v>
      </c>
      <c r="K678" s="2">
        <f>_xlfn.XLOOKUP($B678,stock_analysis[Stock],stock_analysis[Beta_Monthly])</f>
        <v>0.70962981585019336</v>
      </c>
      <c r="L678" s="3">
        <f>G678+H678*I678</f>
        <v>0.11134015742083539</v>
      </c>
      <c r="M678" s="3">
        <f>J678*H678+G678</f>
        <v>0.11670410937339419</v>
      </c>
      <c r="N678" s="3">
        <f>K678*H678+G678</f>
        <v>0.10381363936896511</v>
      </c>
      <c r="O678" s="2">
        <f>_xlfn.XLOOKUP($B678,stock_analysis[Stock],stock_analysis[Interest_Coverage_Ratio])</f>
        <v>2.2994342160588692</v>
      </c>
      <c r="P678" s="3" cm="1">
        <f t="array" ref="P67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678" s="3" t="str" cm="1">
        <f t="array" ref="Q67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678" s="3">
        <f>Table2[[#This Row],[Default Spread]]+Table2[[#This Row],[Risk Free Rate]]</f>
        <v>9.8799999999999999E-2</v>
      </c>
      <c r="S678" s="2">
        <f>_xlfn.XLOOKUP($B678,stock_analysis[Stock],stock_analysis[Market_Cap_Cr])</f>
        <v>5584.0813055999997</v>
      </c>
      <c r="T678" s="2">
        <f>_xlfn.XLOOKUP($B678,stock_analysis[Stock],stock_analysis[Total_Debt_Cr])</f>
        <v>3480.8795135999999</v>
      </c>
      <c r="U678" s="3">
        <f>Table2[[#This Row],[Market Value of Equity]]/(Table2[[#This Row],[Market Value of Equity]]+Table2[[#This Row],[Market Value of Debt]])</f>
        <v>0.61600721911259249</v>
      </c>
      <c r="V678" s="3">
        <f>Table2[[#This Row],[Market Value of Debt]]/(Table2[[#This Row],[Market Value of Equity]]+Table2[[#This Row],[Market Value of Debt]])</f>
        <v>0.38399278088740757</v>
      </c>
      <c r="W678" s="32">
        <f>(Table2[[#This Row],[Cost of Equity (Daily Beta)]]*Table2[[#This Row],[Weight of Equity]])+(Table2[[#This Row],[Cost of Debt]]*Table2[[#This Row],[Weight of Debt]])</f>
        <v>0.10652482750004295</v>
      </c>
      <c r="X678" s="33">
        <f>(Table2[[#This Row],[Cost of Equity (Weekly Beta)]]*Table2[[#This Row],[Weight of Equity]])+(Table2[[#This Row],[Cost of Debt]]*Table2[[#This Row],[Weight of Debt]])</f>
        <v>0.10982906062579226</v>
      </c>
      <c r="Y678" s="34">
        <f>(Table2[[#This Row],[Cost of Equity (Monthly Beta)]]*Table2[[#This Row],[Weight of Equity]])+(Table2[[#This Row],[Cost of Debt]]*Table2[[#This Row],[Weight of Debt]])</f>
        <v>0.10188843804530962</v>
      </c>
      <c r="Z678" t="b">
        <f>IF(Table2[[#This Row],[Sector]]="Financial Services",TRUE,FALSE)</f>
        <v>0</v>
      </c>
      <c r="AA678" t="b">
        <f>IF(Table2[[#This Row],[Market Capitalisation In(Cr)]]&gt;25000,TRUE,FALSE)</f>
        <v>0</v>
      </c>
    </row>
    <row r="679" spans="2:27" ht="14" customHeight="1">
      <c r="B679" s="37" t="s">
        <v>1735</v>
      </c>
      <c r="C679" s="38" t="str">
        <f>_xlfn.XLOOKUP(B679,stock_analysis[Stock],stock_analysis[Company_Name])</f>
        <v>ITC Hotels Limited</v>
      </c>
      <c r="D679" s="37" t="str">
        <f>_xlfn.XLOOKUP(B679,stock_analysis[Stock],stock_analysis[Sector])</f>
        <v>Consumer Cyclical</v>
      </c>
      <c r="E679" s="37" t="str">
        <f>_xlfn.XLOOKUP($B679,stock_analysis[Stock],stock_analysis[Industry])</f>
        <v>Resorts &amp; Casinos</v>
      </c>
      <c r="F679" s="2">
        <f>_xlfn.XLOOKUP($B679,stock_analysis[Stock],stock_analysis[Market_Cap_Cr])</f>
        <v>34317.182566399999</v>
      </c>
      <c r="G679" s="3">
        <f>Imputs!$C$2</f>
        <v>6.6699999999999995E-2</v>
      </c>
      <c r="H679" s="3">
        <f>Imputs!$C$3</f>
        <v>5.2299999999999999E-2</v>
      </c>
      <c r="I679" s="2">
        <f>_xlfn.XLOOKUP($B679,stock_analysis[Stock],stock_analysis[Beta_Daily])</f>
        <v>0.91903029924764035</v>
      </c>
      <c r="J679" s="2">
        <f>_xlfn.XLOOKUP($B679,stock_analysis[Stock],stock_analysis[Beta_Weekly])</f>
        <v>1.35281723037234</v>
      </c>
      <c r="K679" s="2">
        <f>_xlfn.XLOOKUP($B679,stock_analysis[Stock],stock_analysis[Beta_Monthly])</f>
        <v>1.3922145586445844</v>
      </c>
      <c r="L679" s="3">
        <f>G679+H679*I679</f>
        <v>0.11476528465065158</v>
      </c>
      <c r="M679" s="3">
        <f>J679*H679+G679</f>
        <v>0.13745234114847338</v>
      </c>
      <c r="N679" s="3">
        <f>K679*H679+G679</f>
        <v>0.13951282141711174</v>
      </c>
      <c r="O679" s="2">
        <f>_xlfn.XLOOKUP($B679,stock_analysis[Stock],stock_analysis[Interest_Coverage_Ratio])</f>
        <v>134.14156626506025</v>
      </c>
      <c r="P679" s="3" cm="1">
        <f t="array" ref="P67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679" s="3" t="str" cm="1">
        <f t="array" ref="Q67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679" s="3">
        <f>Table2[[#This Row],[Default Spread]]+Table2[[#This Row],[Risk Free Rate]]</f>
        <v>7.0699999999999999E-2</v>
      </c>
      <c r="S679" s="2">
        <f>_xlfn.XLOOKUP($B679,stock_analysis[Stock],stock_analysis[Market_Cap_Cr])</f>
        <v>34317.182566399999</v>
      </c>
      <c r="T679" s="2">
        <f>_xlfn.XLOOKUP($B679,stock_analysis[Stock],stock_analysis[Total_Debt_Cr])</f>
        <v>80.230003199999999</v>
      </c>
      <c r="U679" s="3">
        <f>Table2[[#This Row],[Market Value of Equity]]/(Table2[[#This Row],[Market Value of Equity]]+Table2[[#This Row],[Market Value of Debt]])</f>
        <v>0.99766755702808574</v>
      </c>
      <c r="V679" s="3">
        <f>Table2[[#This Row],[Market Value of Debt]]/(Table2[[#This Row],[Market Value of Equity]]+Table2[[#This Row],[Market Value of Debt]])</f>
        <v>2.3324429719142965E-3</v>
      </c>
      <c r="W679" s="32">
        <f>(Table2[[#This Row],[Cost of Equity (Daily Beta)]]*Table2[[#This Row],[Weight of Equity]])+(Table2[[#This Row],[Cost of Debt]]*Table2[[#This Row],[Weight of Debt]])</f>
        <v>0.11466250488716277</v>
      </c>
      <c r="X679" s="33">
        <f>(Table2[[#This Row],[Cost of Equity (Weekly Beta)]]*Table2[[#This Row],[Weight of Equity]])+(Table2[[#This Row],[Cost of Debt]]*Table2[[#This Row],[Weight of Debt]])</f>
        <v>0.13729664511950279</v>
      </c>
      <c r="Y679" s="34">
        <f>(Table2[[#This Row],[Cost of Equity (Monthly Beta)]]*Table2[[#This Row],[Weight of Equity]])+(Table2[[#This Row],[Cost of Debt]]*Table2[[#This Row],[Weight of Debt]])</f>
        <v>0.13935231943541981</v>
      </c>
      <c r="Z679" t="b">
        <f>IF(Table2[[#This Row],[Sector]]="Financial Services",TRUE,FALSE)</f>
        <v>0</v>
      </c>
      <c r="AA679" t="b">
        <f>IF(Table2[[#This Row],[Market Capitalisation In(Cr)]]&gt;25000,TRUE,FALSE)</f>
        <v>1</v>
      </c>
    </row>
    <row r="680" spans="2:27" ht="14" customHeight="1">
      <c r="B680" s="37" t="s">
        <v>920</v>
      </c>
      <c r="C680" s="38" t="str">
        <f>_xlfn.XLOOKUP(B680,stock_analysis[Stock],stock_analysis[Company_Name])</f>
        <v>Delta Corp Limited</v>
      </c>
      <c r="D680" s="37" t="str">
        <f>_xlfn.XLOOKUP(B680,stock_analysis[Stock],stock_analysis[Sector])</f>
        <v>Consumer Cyclical</v>
      </c>
      <c r="E680" s="37" t="str">
        <f>_xlfn.XLOOKUP($B680,stock_analysis[Stock],stock_analysis[Industry])</f>
        <v>Resorts &amp; Casinos</v>
      </c>
      <c r="F680" s="2">
        <f>_xlfn.XLOOKUP($B680,stock_analysis[Stock],stock_analysis[Market_Cap_Cr])</f>
        <v>1558.3388672000001</v>
      </c>
      <c r="G680" s="3">
        <f>Imputs!$C$2</f>
        <v>6.6699999999999995E-2</v>
      </c>
      <c r="H680" s="3">
        <f>Imputs!$C$3</f>
        <v>5.2299999999999999E-2</v>
      </c>
      <c r="I680" s="2">
        <f>_xlfn.XLOOKUP($B680,stock_analysis[Stock],stock_analysis[Beta_Daily])</f>
        <v>1.0358681054371881</v>
      </c>
      <c r="J680" s="2">
        <f>_xlfn.XLOOKUP($B680,stock_analysis[Stock],stock_analysis[Beta_Weekly])</f>
        <v>1.2406115742282702</v>
      </c>
      <c r="K680" s="2">
        <f>_xlfn.XLOOKUP($B680,stock_analysis[Stock],stock_analysis[Beta_Monthly])</f>
        <v>1.7625869757540891</v>
      </c>
      <c r="L680" s="3">
        <f>G680+H680*I680</f>
        <v>0.12087590191436492</v>
      </c>
      <c r="M680" s="3">
        <f>J680*H680+G680</f>
        <v>0.13158398533213853</v>
      </c>
      <c r="N680" s="3">
        <f>K680*H680+G680</f>
        <v>0.15888329883193886</v>
      </c>
      <c r="O680" s="2">
        <f>_xlfn.XLOOKUP($B680,stock_analysis[Stock],stock_analysis[Interest_Coverage_Ratio])</f>
        <v>78.207692307692312</v>
      </c>
      <c r="P680" s="3" cm="1">
        <f t="array" ref="P68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680" s="3" t="str" cm="1">
        <f t="array" ref="Q68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680" s="3">
        <f>Table2[[#This Row],[Default Spread]]+Table2[[#This Row],[Risk Free Rate]]</f>
        <v>7.0699999999999999E-2</v>
      </c>
      <c r="S680" s="2">
        <f>_xlfn.XLOOKUP($B680,stock_analysis[Stock],stock_analysis[Market_Cap_Cr])</f>
        <v>1558.3388672000001</v>
      </c>
      <c r="T680" s="2">
        <f>_xlfn.XLOOKUP($B680,stock_analysis[Stock],stock_analysis[Total_Debt_Cr])</f>
        <v>31.85</v>
      </c>
      <c r="U680" s="3">
        <f>Table2[[#This Row],[Market Value of Equity]]/(Table2[[#This Row],[Market Value of Equity]]+Table2[[#This Row],[Market Value of Debt]])</f>
        <v>0.97997093259992363</v>
      </c>
      <c r="V680" s="3">
        <f>Table2[[#This Row],[Market Value of Debt]]/(Table2[[#This Row],[Market Value of Equity]]+Table2[[#This Row],[Market Value of Debt]])</f>
        <v>2.0029067400076438E-2</v>
      </c>
      <c r="W680" s="32">
        <f>(Table2[[#This Row],[Cost of Equity (Daily Beta)]]*Table2[[#This Row],[Weight of Equity]])+(Table2[[#This Row],[Cost of Debt]]*Table2[[#This Row],[Weight of Debt]])</f>
        <v>0.11987092539306249</v>
      </c>
      <c r="X680" s="33">
        <f>(Table2[[#This Row],[Cost of Equity (Weekly Beta)]]*Table2[[#This Row],[Weight of Equity]])+(Table2[[#This Row],[Cost of Debt]]*Table2[[#This Row],[Weight of Debt]])</f>
        <v>0.13036453588633587</v>
      </c>
      <c r="Y680" s="34">
        <f>(Table2[[#This Row],[Cost of Equity (Monthly Beta)]]*Table2[[#This Row],[Weight of Equity]])+(Table2[[#This Row],[Cost of Debt]]*Table2[[#This Row],[Weight of Debt]])</f>
        <v>0.15711706959607288</v>
      </c>
      <c r="Z680" t="b">
        <f>IF(Table2[[#This Row],[Sector]]="Financial Services",TRUE,FALSE)</f>
        <v>0</v>
      </c>
      <c r="AA680" t="b">
        <f>IF(Table2[[#This Row],[Market Capitalisation In(Cr)]]&gt;25000,TRUE,FALSE)</f>
        <v>0</v>
      </c>
    </row>
    <row r="681" spans="2:27" ht="14" customHeight="1">
      <c r="B681" s="37" t="s">
        <v>3626</v>
      </c>
      <c r="C681" s="38" t="str">
        <f>_xlfn.XLOOKUP(B681,stock_analysis[Stock],stock_analysis[Company_Name])</f>
        <v>Travel Food Services Limited</v>
      </c>
      <c r="D681" s="37" t="str">
        <f>_xlfn.XLOOKUP(B681,stock_analysis[Stock],stock_analysis[Sector])</f>
        <v>Consumer Cyclical</v>
      </c>
      <c r="E681" s="37" t="str">
        <f>_xlfn.XLOOKUP($B681,stock_analysis[Stock],stock_analysis[Industry])</f>
        <v>Restaurants</v>
      </c>
      <c r="F681" s="2">
        <f>_xlfn.XLOOKUP($B681,stock_analysis[Stock],stock_analysis[Market_Cap_Cr])</f>
        <v>15538.1792768</v>
      </c>
      <c r="G681" s="3">
        <f>Imputs!$C$2</f>
        <v>6.6699999999999995E-2</v>
      </c>
      <c r="H681" s="3">
        <f>Imputs!$C$3</f>
        <v>5.2299999999999999E-2</v>
      </c>
      <c r="I681" s="2">
        <f>_xlfn.XLOOKUP($B681,stock_analysis[Stock],stock_analysis[Beta_Daily])</f>
        <v>0.59846339570529561</v>
      </c>
      <c r="J681" s="2">
        <f>_xlfn.XLOOKUP($B681,stock_analysis[Stock],stock_analysis[Beta_Weekly])</f>
        <v>0.75860292931483431</v>
      </c>
      <c r="K681" s="2">
        <f>_xlfn.XLOOKUP($B681,stock_analysis[Stock],stock_analysis[Beta_Monthly])</f>
        <v>1.0074154750344189</v>
      </c>
      <c r="L681" s="3">
        <f>G681+H681*I681</f>
        <v>9.7999635595386964E-2</v>
      </c>
      <c r="M681" s="3">
        <f>J681*H681+G681</f>
        <v>0.10637493320316582</v>
      </c>
      <c r="N681" s="3">
        <f>K681*H681+G681</f>
        <v>0.1193878293443001</v>
      </c>
      <c r="O681" s="2">
        <f>_xlfn.XLOOKUP($B681,stock_analysis[Stock],stock_analysis[Interest_Coverage_Ratio])</f>
        <v>12.032397077481734</v>
      </c>
      <c r="P681" s="3" cm="1">
        <f t="array" ref="P68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681" s="3" t="str" cm="1">
        <f t="array" ref="Q68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681" s="3">
        <f>Table2[[#This Row],[Default Spread]]+Table2[[#This Row],[Risk Free Rate]]</f>
        <v>7.22E-2</v>
      </c>
      <c r="S681" s="2">
        <f>_xlfn.XLOOKUP($B681,stock_analysis[Stock],stock_analysis[Market_Cap_Cr])</f>
        <v>15538.1792768</v>
      </c>
      <c r="T681" s="2">
        <f>_xlfn.XLOOKUP($B681,stock_analysis[Stock],stock_analysis[Total_Debt_Cr])</f>
        <v>285.5030016</v>
      </c>
      <c r="U681" s="3">
        <f>Table2[[#This Row],[Market Value of Equity]]/(Table2[[#This Row],[Market Value of Equity]]+Table2[[#This Row],[Market Value of Debt]])</f>
        <v>0.98195723368449306</v>
      </c>
      <c r="V681" s="3">
        <f>Table2[[#This Row],[Market Value of Debt]]/(Table2[[#This Row],[Market Value of Equity]]+Table2[[#This Row],[Market Value of Debt]])</f>
        <v>1.8042766315506963E-2</v>
      </c>
      <c r="W681" s="32">
        <f>(Table2[[#This Row],[Cost of Equity (Daily Beta)]]*Table2[[#This Row],[Weight of Equity]])+(Table2[[#This Row],[Cost of Debt]]*Table2[[#This Row],[Weight of Debt]])</f>
        <v>9.7534138799314163E-2</v>
      </c>
      <c r="X681" s="33">
        <f>(Table2[[#This Row],[Cost of Equity (Weekly Beta)]]*Table2[[#This Row],[Weight of Equity]])+(Table2[[#This Row],[Cost of Debt]]*Table2[[#This Row],[Weight of Debt]])</f>
        <v>0.10575832286953304</v>
      </c>
      <c r="Y681" s="34">
        <f>(Table2[[#This Row],[Cost of Equity (Monthly Beta)]]*Table2[[#This Row],[Weight of Equity]])+(Table2[[#This Row],[Cost of Debt]]*Table2[[#This Row],[Weight of Debt]])</f>
        <v>0.11853643036650488</v>
      </c>
      <c r="Z681" t="b">
        <f>IF(Table2[[#This Row],[Sector]]="Financial Services",TRUE,FALSE)</f>
        <v>0</v>
      </c>
      <c r="AA681" t="b">
        <f>IF(Table2[[#This Row],[Market Capitalisation In(Cr)]]&gt;25000,TRUE,FALSE)</f>
        <v>0</v>
      </c>
    </row>
    <row r="682" spans="2:27" ht="14" customHeight="1">
      <c r="B682" s="37" t="s">
        <v>3322</v>
      </c>
      <c r="C682" s="38" t="str">
        <f>_xlfn.XLOOKUP(B682,stock_analysis[Stock],stock_analysis[Company_Name])</f>
        <v>Speciality Restaurants Limited</v>
      </c>
      <c r="D682" s="37" t="str">
        <f>_xlfn.XLOOKUP(B682,stock_analysis[Stock],stock_analysis[Sector])</f>
        <v>Consumer Cyclical</v>
      </c>
      <c r="E682" s="37" t="str">
        <f>_xlfn.XLOOKUP($B682,stock_analysis[Stock],stock_analysis[Industry])</f>
        <v>Restaurants</v>
      </c>
      <c r="F682" s="2">
        <f>_xlfn.XLOOKUP($B682,stock_analysis[Stock],stock_analysis[Market_Cap_Cr])</f>
        <v>487.52650240000003</v>
      </c>
      <c r="G682" s="3">
        <f>Imputs!$C$2</f>
        <v>6.6699999999999995E-2</v>
      </c>
      <c r="H682" s="3">
        <f>Imputs!$C$3</f>
        <v>5.2299999999999999E-2</v>
      </c>
      <c r="I682" s="2">
        <f>_xlfn.XLOOKUP($B682,stock_analysis[Stock],stock_analysis[Beta_Daily])</f>
        <v>0.74578523775158267</v>
      </c>
      <c r="J682" s="2">
        <f>_xlfn.XLOOKUP($B682,stock_analysis[Stock],stock_analysis[Beta_Weekly])</f>
        <v>1.0352607977928512</v>
      </c>
      <c r="K682" s="2">
        <f>_xlfn.XLOOKUP($B682,stock_analysis[Stock],stock_analysis[Beta_Monthly])</f>
        <v>0.77699389997457002</v>
      </c>
      <c r="L682" s="3">
        <f>G682+H682*I682</f>
        <v>0.10570456793440777</v>
      </c>
      <c r="M682" s="3">
        <f>J682*H682+G682</f>
        <v>0.12084413972456612</v>
      </c>
      <c r="N682" s="3">
        <f>K682*H682+G682</f>
        <v>0.10733678096867</v>
      </c>
      <c r="O682" s="2">
        <f>_xlfn.XLOOKUP($B682,stock_analysis[Stock],stock_analysis[Interest_Coverage_Ratio])</f>
        <v>3.0108924806746309</v>
      </c>
      <c r="P682" s="3" cm="1">
        <f t="array" ref="P68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682" s="3" t="str" cm="1">
        <f t="array" ref="Q68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682" s="3">
        <f>Table2[[#This Row],[Default Spread]]+Table2[[#This Row],[Risk Free Rate]]</f>
        <v>8.5099999999999995E-2</v>
      </c>
      <c r="S682" s="2">
        <f>_xlfn.XLOOKUP($B682,stock_analysis[Stock],stock_analysis[Market_Cap_Cr])</f>
        <v>487.52650240000003</v>
      </c>
      <c r="T682" s="2">
        <f>_xlfn.XLOOKUP($B682,stock_analysis[Stock],stock_analysis[Total_Debt_Cr])</f>
        <v>144.57739520000001</v>
      </c>
      <c r="U682" s="3">
        <f>Table2[[#This Row],[Market Value of Equity]]/(Table2[[#This Row],[Market Value of Equity]]+Table2[[#This Row],[Market Value of Debt]])</f>
        <v>0.77127589981815048</v>
      </c>
      <c r="V682" s="3">
        <f>Table2[[#This Row],[Market Value of Debt]]/(Table2[[#This Row],[Market Value of Equity]]+Table2[[#This Row],[Market Value of Debt]])</f>
        <v>0.22872410018184963</v>
      </c>
      <c r="W682" s="32">
        <f>(Table2[[#This Row],[Cost of Equity (Daily Beta)]]*Table2[[#This Row],[Weight of Equity]])+(Table2[[#This Row],[Cost of Debt]]*Table2[[#This Row],[Weight of Debt]])</f>
        <v>0.10099180667397457</v>
      </c>
      <c r="X682" s="33">
        <f>(Table2[[#This Row],[Cost of Equity (Weekly Beta)]]*Table2[[#This Row],[Weight of Equity]])+(Table2[[#This Row],[Cost of Debt]]*Table2[[#This Row],[Weight of Debt]])</f>
        <v>0.11266859352929044</v>
      </c>
      <c r="Y682" s="34">
        <f>(Table2[[#This Row],[Cost of Equity (Monthly Beta)]]*Table2[[#This Row],[Weight of Equity]])+(Table2[[#This Row],[Cost of Debt]]*Table2[[#This Row],[Weight of Debt]])</f>
        <v>0.10225069325067009</v>
      </c>
      <c r="Z682" t="b">
        <f>IF(Table2[[#This Row],[Sector]]="Financial Services",TRUE,FALSE)</f>
        <v>0</v>
      </c>
      <c r="AA682" t="b">
        <f>IF(Table2[[#This Row],[Market Capitalisation In(Cr)]]&gt;25000,TRUE,FALSE)</f>
        <v>0</v>
      </c>
    </row>
    <row r="683" spans="2:27" ht="14" customHeight="1">
      <c r="B683" s="37" t="s">
        <v>1848</v>
      </c>
      <c r="C683" s="38" t="str">
        <f>_xlfn.XLOOKUP(B683,stock_analysis[Stock],stock_analysis[Company_Name])</f>
        <v>Jubilant Foodworks Limited</v>
      </c>
      <c r="D683" s="37" t="str">
        <f>_xlfn.XLOOKUP(B683,stock_analysis[Stock],stock_analysis[Sector])</f>
        <v>Consumer Cyclical</v>
      </c>
      <c r="E683" s="37" t="str">
        <f>_xlfn.XLOOKUP($B683,stock_analysis[Stock],stock_analysis[Industry])</f>
        <v>Restaurants</v>
      </c>
      <c r="F683" s="2">
        <f>_xlfn.XLOOKUP($B683,stock_analysis[Stock],stock_analysis[Market_Cap_Cr])</f>
        <v>32637.367091200002</v>
      </c>
      <c r="G683" s="3">
        <f>Imputs!$C$2</f>
        <v>6.6699999999999995E-2</v>
      </c>
      <c r="H683" s="3">
        <f>Imputs!$C$3</f>
        <v>5.2299999999999999E-2</v>
      </c>
      <c r="I683" s="2">
        <f>_xlfn.XLOOKUP($B683,stock_analysis[Stock],stock_analysis[Beta_Daily])</f>
        <v>0.84620231544040325</v>
      </c>
      <c r="J683" s="2">
        <f>_xlfn.XLOOKUP($B683,stock_analysis[Stock],stock_analysis[Beta_Weekly])</f>
        <v>1.2003738966810391</v>
      </c>
      <c r="K683" s="2">
        <f>_xlfn.XLOOKUP($B683,stock_analysis[Stock],stock_analysis[Beta_Monthly])</f>
        <v>0.976587526492534</v>
      </c>
      <c r="L683" s="3">
        <f>G683+H683*I683</f>
        <v>0.11095638109753309</v>
      </c>
      <c r="M683" s="3">
        <f>J683*H683+G683</f>
        <v>0.12947955479641834</v>
      </c>
      <c r="N683" s="3">
        <f>K683*H683+G683</f>
        <v>0.11777552763555951</v>
      </c>
      <c r="O683" s="2">
        <f>_xlfn.XLOOKUP($B683,stock_analysis[Stock],stock_analysis[Interest_Coverage_Ratio])</f>
        <v>1.5921482178873363</v>
      </c>
      <c r="P683" s="3" cm="1">
        <f t="array" ref="P68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683" s="3" t="str" cm="1">
        <f t="array" ref="Q68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683" s="3">
        <f>Table2[[#This Row],[Default Spread]]+Table2[[#This Row],[Risk Free Rate]]</f>
        <v>9.8799999999999999E-2</v>
      </c>
      <c r="S683" s="2">
        <f>_xlfn.XLOOKUP($B683,stock_analysis[Stock],stock_analysis[Market_Cap_Cr])</f>
        <v>32637.367091200002</v>
      </c>
      <c r="T683" s="2">
        <f>_xlfn.XLOOKUP($B683,stock_analysis[Stock],stock_analysis[Total_Debt_Cr])</f>
        <v>4563.6288512000001</v>
      </c>
      <c r="U683" s="3">
        <f>Table2[[#This Row],[Market Value of Equity]]/(Table2[[#This Row],[Market Value of Equity]]+Table2[[#This Row],[Market Value of Debt]])</f>
        <v>0.87732508940712028</v>
      </c>
      <c r="V683" s="3">
        <f>Table2[[#This Row],[Market Value of Debt]]/(Table2[[#This Row],[Market Value of Equity]]+Table2[[#This Row],[Market Value of Debt]])</f>
        <v>0.12267491059287967</v>
      </c>
      <c r="W683" s="32">
        <f>(Table2[[#This Row],[Cost of Equity (Daily Beta)]]*Table2[[#This Row],[Weight of Equity]])+(Table2[[#This Row],[Cost of Debt]]*Table2[[#This Row],[Weight of Debt]])</f>
        <v>0.10946509813326023</v>
      </c>
      <c r="X683" s="33">
        <f>(Table2[[#This Row],[Cost of Equity (Weekly Beta)]]*Table2[[#This Row],[Weight of Equity]])+(Table2[[#This Row],[Cost of Debt]]*Table2[[#This Row],[Weight of Debt]])</f>
        <v>0.12571594315473836</v>
      </c>
      <c r="Y683" s="34">
        <f>(Table2[[#This Row],[Cost of Equity (Monthly Beta)]]*Table2[[#This Row],[Weight of Equity]])+(Table2[[#This Row],[Cost of Debt]]*Table2[[#This Row],[Weight of Debt]])</f>
        <v>0.11544770647941453</v>
      </c>
      <c r="Z683" t="b">
        <f>IF(Table2[[#This Row],[Sector]]="Financial Services",TRUE,FALSE)</f>
        <v>0</v>
      </c>
      <c r="AA683" t="b">
        <f>IF(Table2[[#This Row],[Market Capitalisation In(Cr)]]&gt;25000,TRUE,FALSE)</f>
        <v>1</v>
      </c>
    </row>
    <row r="684" spans="2:27" ht="14" customHeight="1">
      <c r="B684" s="37" t="s">
        <v>3892</v>
      </c>
      <c r="C684" s="38" t="str">
        <f>_xlfn.XLOOKUP(B684,stock_analysis[Stock],stock_analysis[Company_Name])</f>
        <v>WESTLIFE FOODWORLD LIMITED</v>
      </c>
      <c r="D684" s="37" t="str">
        <f>_xlfn.XLOOKUP(B684,stock_analysis[Stock],stock_analysis[Sector])</f>
        <v>Consumer Cyclical</v>
      </c>
      <c r="E684" s="37" t="str">
        <f>_xlfn.XLOOKUP($B684,stock_analysis[Stock],stock_analysis[Industry])</f>
        <v>Restaurants</v>
      </c>
      <c r="F684" s="2">
        <f>_xlfn.XLOOKUP($B684,stock_analysis[Stock],stock_analysis[Market_Cap_Cr])</f>
        <v>7417.7257472000001</v>
      </c>
      <c r="G684" s="3">
        <f>Imputs!$C$2</f>
        <v>6.6699999999999995E-2</v>
      </c>
      <c r="H684" s="3">
        <f>Imputs!$C$3</f>
        <v>5.2299999999999999E-2</v>
      </c>
      <c r="I684" s="2">
        <f>_xlfn.XLOOKUP($B684,stock_analysis[Stock],stock_analysis[Beta_Daily])</f>
        <v>0.5151429823740955</v>
      </c>
      <c r="J684" s="2">
        <f>_xlfn.XLOOKUP($B684,stock_analysis[Stock],stock_analysis[Beta_Weekly])</f>
        <v>1.1697055456985792</v>
      </c>
      <c r="K684" s="2">
        <f>_xlfn.XLOOKUP($B684,stock_analysis[Stock],stock_analysis[Beta_Monthly])</f>
        <v>0.82754972080054379</v>
      </c>
      <c r="L684" s="3">
        <f>G684+H684*I684</f>
        <v>9.3641977978165189E-2</v>
      </c>
      <c r="M684" s="3">
        <f>J684*H684+G684</f>
        <v>0.12787560004003568</v>
      </c>
      <c r="N684" s="3">
        <f>K684*H684+G684</f>
        <v>0.10998085039786844</v>
      </c>
      <c r="O684" s="2">
        <f>_xlfn.XLOOKUP($B684,stock_analysis[Stock],stock_analysis[Interest_Coverage_Ratio])</f>
        <v>1.104008866068154</v>
      </c>
      <c r="P684" s="3" cm="1">
        <f t="array" ref="P68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684" s="3" t="str" cm="1">
        <f t="array" ref="Q68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684" s="3">
        <f>Table2[[#This Row],[Default Spread]]+Table2[[#This Row],[Risk Free Rate]]</f>
        <v>0.19279999999999997</v>
      </c>
      <c r="S684" s="2">
        <f>_xlfn.XLOOKUP($B684,stock_analysis[Stock],stock_analysis[Market_Cap_Cr])</f>
        <v>7417.7257472000001</v>
      </c>
      <c r="T684" s="2">
        <f>_xlfn.XLOOKUP($B684,stock_analysis[Stock],stock_analysis[Total_Debt_Cr])</f>
        <v>1662.2152704</v>
      </c>
      <c r="U684" s="3">
        <f>Table2[[#This Row],[Market Value of Equity]]/(Table2[[#This Row],[Market Value of Equity]]+Table2[[#This Row],[Market Value of Debt]])</f>
        <v>0.81693545506759746</v>
      </c>
      <c r="V684" s="3">
        <f>Table2[[#This Row],[Market Value of Debt]]/(Table2[[#This Row],[Market Value of Equity]]+Table2[[#This Row],[Market Value of Debt]])</f>
        <v>0.18306454493240254</v>
      </c>
      <c r="W684" s="32">
        <f>(Table2[[#This Row],[Cost of Equity (Daily Beta)]]*Table2[[#This Row],[Weight of Equity]])+(Table2[[#This Row],[Cost of Debt]]*Table2[[#This Row],[Weight of Debt]])</f>
        <v>0.11179429615598951</v>
      </c>
      <c r="X684" s="33">
        <f>(Table2[[#This Row],[Cost of Equity (Weekly Beta)]]*Table2[[#This Row],[Weight of Equity]])+(Table2[[#This Row],[Cost of Debt]]*Table2[[#This Row],[Weight of Debt]])</f>
        <v>0.13976095577371583</v>
      </c>
      <c r="Y684" s="34">
        <f>(Table2[[#This Row],[Cost of Equity (Monthly Beta)]]*Table2[[#This Row],[Weight of Equity]])+(Table2[[#This Row],[Cost of Debt]]*Table2[[#This Row],[Weight of Debt]])</f>
        <v>0.12514210033147122</v>
      </c>
      <c r="Z684" t="b">
        <f>IF(Table2[[#This Row],[Sector]]="Financial Services",TRUE,FALSE)</f>
        <v>0</v>
      </c>
      <c r="AA684" t="b">
        <f>IF(Table2[[#This Row],[Market Capitalisation In(Cr)]]&gt;25000,TRUE,FALSE)</f>
        <v>0</v>
      </c>
    </row>
    <row r="685" spans="2:27" ht="14" customHeight="1">
      <c r="B685" s="37" t="s">
        <v>3090</v>
      </c>
      <c r="C685" s="38" t="str">
        <f>_xlfn.XLOOKUP(B685,stock_analysis[Stock],stock_analysis[Company_Name])</f>
        <v>Sapphire Foods India Limited</v>
      </c>
      <c r="D685" s="37" t="str">
        <f>_xlfn.XLOOKUP(B685,stock_analysis[Stock],stock_analysis[Sector])</f>
        <v>Consumer Cyclical</v>
      </c>
      <c r="E685" s="37" t="str">
        <f>_xlfn.XLOOKUP($B685,stock_analysis[Stock],stock_analysis[Industry])</f>
        <v>Restaurants</v>
      </c>
      <c r="F685" s="2">
        <f>_xlfn.XLOOKUP($B685,stock_analysis[Stock],stock_analysis[Market_Cap_Cr])</f>
        <v>5969.2543999999998</v>
      </c>
      <c r="G685" s="3">
        <f>Imputs!$C$2</f>
        <v>6.6699999999999995E-2</v>
      </c>
      <c r="H685" s="3">
        <f>Imputs!$C$3</f>
        <v>5.2299999999999999E-2</v>
      </c>
      <c r="I685" s="2">
        <f>_xlfn.XLOOKUP($B685,stock_analysis[Stock],stock_analysis[Beta_Daily])</f>
        <v>0.77778723029944741</v>
      </c>
      <c r="J685" s="2">
        <f>_xlfn.XLOOKUP($B685,stock_analysis[Stock],stock_analysis[Beta_Weekly])</f>
        <v>1.4095657749330963</v>
      </c>
      <c r="K685" s="2">
        <f>_xlfn.XLOOKUP($B685,stock_analysis[Stock],stock_analysis[Beta_Monthly])</f>
        <v>0.794439967596547</v>
      </c>
      <c r="L685" s="3">
        <f>G685+H685*I685</f>
        <v>0.10737827214466109</v>
      </c>
      <c r="M685" s="3">
        <f>J685*H685+G685</f>
        <v>0.14042029002900092</v>
      </c>
      <c r="N685" s="3">
        <f>K685*H685+G685</f>
        <v>0.10824921030529941</v>
      </c>
      <c r="O685" s="2">
        <f>_xlfn.XLOOKUP($B685,stock_analysis[Stock],stock_analysis[Interest_Coverage_Ratio])</f>
        <v>1.2080669094833401</v>
      </c>
      <c r="P685" s="3" cm="1">
        <f t="array" ref="P68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685" s="3" t="str" cm="1">
        <f t="array" ref="Q68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685" s="3">
        <f>Table2[[#This Row],[Default Spread]]+Table2[[#This Row],[Risk Free Rate]]</f>
        <v>0.19279999999999997</v>
      </c>
      <c r="S685" s="2">
        <f>_xlfn.XLOOKUP($B685,stock_analysis[Stock],stock_analysis[Market_Cap_Cr])</f>
        <v>5969.2543999999998</v>
      </c>
      <c r="T685" s="2">
        <f>_xlfn.XLOOKUP($B685,stock_analysis[Stock],stock_analysis[Total_Debt_Cr])</f>
        <v>1379.7279744</v>
      </c>
      <c r="U685" s="3">
        <f>Table2[[#This Row],[Market Value of Equity]]/(Table2[[#This Row],[Market Value of Equity]]+Table2[[#This Row],[Market Value of Debt]])</f>
        <v>0.81225591461394053</v>
      </c>
      <c r="V685" s="3">
        <f>Table2[[#This Row],[Market Value of Debt]]/(Table2[[#This Row],[Market Value of Equity]]+Table2[[#This Row],[Market Value of Debt]])</f>
        <v>0.18774408538605952</v>
      </c>
      <c r="W685" s="32">
        <f>(Table2[[#This Row],[Cost of Equity (Daily Beta)]]*Table2[[#This Row],[Weight of Equity]])+(Table2[[#This Row],[Cost of Debt]]*Table2[[#This Row],[Weight of Debt]])</f>
        <v>0.12341569631295857</v>
      </c>
      <c r="X685" s="33">
        <f>(Table2[[#This Row],[Cost of Equity (Weekly Beta)]]*Table2[[#This Row],[Weight of Equity]])+(Table2[[#This Row],[Cost of Debt]]*Table2[[#This Row],[Weight of Debt]])</f>
        <v>0.15025427077029321</v>
      </c>
      <c r="Y685" s="34">
        <f>(Table2[[#This Row],[Cost of Equity (Monthly Beta)]]*Table2[[#This Row],[Weight of Equity]])+(Table2[[#This Row],[Cost of Debt]]*Table2[[#This Row],[Weight of Debt]])</f>
        <v>0.12412312098520004</v>
      </c>
      <c r="Z685" t="b">
        <f>IF(Table2[[#This Row],[Sector]]="Financial Services",TRUE,FALSE)</f>
        <v>0</v>
      </c>
      <c r="AA685" t="b">
        <f>IF(Table2[[#This Row],[Market Capitalisation In(Cr)]]&gt;25000,TRUE,FALSE)</f>
        <v>0</v>
      </c>
    </row>
    <row r="686" spans="2:27" ht="14" customHeight="1">
      <c r="B686" s="37" t="s">
        <v>932</v>
      </c>
      <c r="C686" s="38" t="str">
        <f>_xlfn.XLOOKUP(B686,stock_analysis[Stock],stock_analysis[Company_Name])</f>
        <v>Devyani International Limited</v>
      </c>
      <c r="D686" s="37" t="str">
        <f>_xlfn.XLOOKUP(B686,stock_analysis[Stock],stock_analysis[Sector])</f>
        <v>Consumer Cyclical</v>
      </c>
      <c r="E686" s="37" t="str">
        <f>_xlfn.XLOOKUP($B686,stock_analysis[Stock],stock_analysis[Industry])</f>
        <v>Restaurants</v>
      </c>
      <c r="F686" s="2">
        <f>_xlfn.XLOOKUP($B686,stock_analysis[Stock],stock_analysis[Market_Cap_Cr])</f>
        <v>14345.253683200001</v>
      </c>
      <c r="G686" s="3">
        <f>Imputs!$C$2</f>
        <v>6.6699999999999995E-2</v>
      </c>
      <c r="H686" s="3">
        <f>Imputs!$C$3</f>
        <v>5.2299999999999999E-2</v>
      </c>
      <c r="I686" s="2">
        <f>_xlfn.XLOOKUP($B686,stock_analysis[Stock],stock_analysis[Beta_Daily])</f>
        <v>0.97323232457614517</v>
      </c>
      <c r="J686" s="2">
        <f>_xlfn.XLOOKUP($B686,stock_analysis[Stock],stock_analysis[Beta_Weekly])</f>
        <v>1.4331498231944686</v>
      </c>
      <c r="K686" s="2">
        <f>_xlfn.XLOOKUP($B686,stock_analysis[Stock],stock_analysis[Beta_Monthly])</f>
        <v>1.0021026921347178</v>
      </c>
      <c r="L686" s="3">
        <f>G686+H686*I686</f>
        <v>0.11760005057533239</v>
      </c>
      <c r="M686" s="3">
        <f>J686*H686+G686</f>
        <v>0.14165373575307072</v>
      </c>
      <c r="N686" s="3">
        <f>K686*H686+G686</f>
        <v>0.11910997079864574</v>
      </c>
      <c r="O686" s="2">
        <f>_xlfn.XLOOKUP($B686,stock_analysis[Stock],stock_analysis[Interest_Coverage_Ratio])</f>
        <v>1.048287580712155</v>
      </c>
      <c r="P686" s="3" cm="1">
        <f t="array" ref="P68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686" s="3" t="str" cm="1">
        <f t="array" ref="Q68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686" s="3">
        <f>Table2[[#This Row],[Default Spread]]+Table2[[#This Row],[Risk Free Rate]]</f>
        <v>0.19279999999999997</v>
      </c>
      <c r="S686" s="2">
        <f>_xlfn.XLOOKUP($B686,stock_analysis[Stock],stock_analysis[Market_Cap_Cr])</f>
        <v>14345.253683200001</v>
      </c>
      <c r="T686" s="2">
        <f>_xlfn.XLOOKUP($B686,stock_analysis[Stock],stock_analysis[Total_Debt_Cr])</f>
        <v>3343.3339903999999</v>
      </c>
      <c r="U686" s="3">
        <f>Table2[[#This Row],[Market Value of Equity]]/(Table2[[#This Row],[Market Value of Equity]]+Table2[[#This Row],[Market Value of Debt]])</f>
        <v>0.8109892065950588</v>
      </c>
      <c r="V686" s="3">
        <f>Table2[[#This Row],[Market Value of Debt]]/(Table2[[#This Row],[Market Value of Equity]]+Table2[[#This Row],[Market Value of Debt]])</f>
        <v>0.18901079340494126</v>
      </c>
      <c r="W686" s="32">
        <f>(Table2[[#This Row],[Cost of Equity (Daily Beta)]]*Table2[[#This Row],[Weight of Equity]])+(Table2[[#This Row],[Cost of Debt]]*Table2[[#This Row],[Weight of Debt]])</f>
        <v>0.13181365268010026</v>
      </c>
      <c r="X686" s="33">
        <f>(Table2[[#This Row],[Cost of Equity (Weekly Beta)]]*Table2[[#This Row],[Weight of Equity]])+(Table2[[#This Row],[Cost of Debt]]*Table2[[#This Row],[Weight of Debt]])</f>
        <v>0.15132093173808159</v>
      </c>
      <c r="Y686" s="34">
        <f>(Table2[[#This Row],[Cost of Equity (Monthly Beta)]]*Table2[[#This Row],[Weight of Equity]])+(Table2[[#This Row],[Cost of Debt]]*Table2[[#This Row],[Weight of Debt]])</f>
        <v>0.13303818168402701</v>
      </c>
      <c r="Z686" t="b">
        <f>IF(Table2[[#This Row],[Sector]]="Financial Services",TRUE,FALSE)</f>
        <v>0</v>
      </c>
      <c r="AA686" t="b">
        <f>IF(Table2[[#This Row],[Market Capitalisation In(Cr)]]&gt;25000,TRUE,FALSE)</f>
        <v>0</v>
      </c>
    </row>
    <row r="687" spans="2:27" ht="14" customHeight="1">
      <c r="B687" s="37" t="s">
        <v>866</v>
      </c>
      <c r="C687" s="38" t="str">
        <f>_xlfn.XLOOKUP(B687,stock_analysis[Stock],stock_analysis[Company_Name])</f>
        <v>Dangee Dums Limited</v>
      </c>
      <c r="D687" s="37" t="str">
        <f>_xlfn.XLOOKUP(B687,stock_analysis[Stock],stock_analysis[Sector])</f>
        <v>Consumer Cyclical</v>
      </c>
      <c r="E687" s="37" t="str">
        <f>_xlfn.XLOOKUP($B687,stock_analysis[Stock],stock_analysis[Industry])</f>
        <v>Restaurants</v>
      </c>
      <c r="F687" s="2">
        <f>_xlfn.XLOOKUP($B687,stock_analysis[Stock],stock_analysis[Market_Cap_Cr])</f>
        <v>47.270326400000002</v>
      </c>
      <c r="G687" s="3">
        <f>Imputs!$C$2</f>
        <v>6.6699999999999995E-2</v>
      </c>
      <c r="H687" s="3">
        <f>Imputs!$C$3</f>
        <v>5.2299999999999999E-2</v>
      </c>
      <c r="I687" s="2">
        <f>_xlfn.XLOOKUP($B687,stock_analysis[Stock],stock_analysis[Beta_Daily])</f>
        <v>0.55601770820755902</v>
      </c>
      <c r="J687" s="2">
        <f>_xlfn.XLOOKUP($B687,stock_analysis[Stock],stock_analysis[Beta_Weekly])</f>
        <v>1.1692850107410049</v>
      </c>
      <c r="K687" s="2">
        <f>_xlfn.XLOOKUP($B687,stock_analysis[Stock],stock_analysis[Beta_Monthly])</f>
        <v>0.3277272896936182</v>
      </c>
      <c r="L687" s="3">
        <f>G687+H687*I687</f>
        <v>9.5779726139255339E-2</v>
      </c>
      <c r="M687" s="3">
        <f>J687*H687+G687</f>
        <v>0.12785360606175455</v>
      </c>
      <c r="N687" s="3">
        <f>K687*H687+G687</f>
        <v>8.3840137250976221E-2</v>
      </c>
      <c r="O687" s="2">
        <f>_xlfn.XLOOKUP($B687,stock_analysis[Stock],stock_analysis[Interest_Coverage_Ratio])</f>
        <v>0.51421841787786526</v>
      </c>
      <c r="P687" s="3" cm="1">
        <f t="array" ref="P68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687" s="3" t="str" cm="1">
        <f t="array" ref="Q68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687" s="3">
        <f>Table2[[#This Row],[Default Spread]]+Table2[[#This Row],[Risk Free Rate]]</f>
        <v>0.22670000000000001</v>
      </c>
      <c r="S687" s="2">
        <f>_xlfn.XLOOKUP($B687,stock_analysis[Stock],stock_analysis[Market_Cap_Cr])</f>
        <v>47.270326400000002</v>
      </c>
      <c r="T687" s="2">
        <f>_xlfn.XLOOKUP($B687,stock_analysis[Stock],stock_analysis[Total_Debt_Cr])</f>
        <v>18.584399999999999</v>
      </c>
      <c r="U687" s="3">
        <f>Table2[[#This Row],[Market Value of Equity]]/(Table2[[#This Row],[Market Value of Equity]]+Table2[[#This Row],[Market Value of Debt]])</f>
        <v>0.71779702056434325</v>
      </c>
      <c r="V687" s="3">
        <f>Table2[[#This Row],[Market Value of Debt]]/(Table2[[#This Row],[Market Value of Equity]]+Table2[[#This Row],[Market Value of Debt]])</f>
        <v>0.2822029794356567</v>
      </c>
      <c r="W687" s="32">
        <f>(Table2[[#This Row],[Cost of Equity (Daily Beta)]]*Table2[[#This Row],[Weight of Equity]])+(Table2[[#This Row],[Cost of Debt]]*Table2[[#This Row],[Weight of Debt]])</f>
        <v>0.13272581749128959</v>
      </c>
      <c r="X687" s="33">
        <f>(Table2[[#This Row],[Cost of Equity (Weekly Beta)]]*Table2[[#This Row],[Weight of Equity]])+(Table2[[#This Row],[Cost of Debt]]*Table2[[#This Row],[Weight of Debt]])</f>
        <v>0.15574835293759803</v>
      </c>
      <c r="Y687" s="34">
        <f>(Table2[[#This Row],[Cost of Equity (Monthly Beta)]]*Table2[[#This Row],[Weight of Equity]])+(Table2[[#This Row],[Cost of Debt]]*Table2[[#This Row],[Weight of Debt]])</f>
        <v>0.12415561616051971</v>
      </c>
      <c r="Z687" t="b">
        <f>IF(Table2[[#This Row],[Sector]]="Financial Services",TRUE,FALSE)</f>
        <v>0</v>
      </c>
      <c r="AA687" t="b">
        <f>IF(Table2[[#This Row],[Market Capitalisation In(Cr)]]&gt;25000,TRUE,FALSE)</f>
        <v>0</v>
      </c>
    </row>
    <row r="688" spans="2:27" ht="14" customHeight="1">
      <c r="B688" s="37" t="s">
        <v>3678</v>
      </c>
      <c r="C688" s="38" t="str">
        <f>_xlfn.XLOOKUP(B688,stock_analysis[Stock],stock_analysis[Company_Name])</f>
        <v>United Foodbrands Limited</v>
      </c>
      <c r="D688" s="37" t="str">
        <f>_xlfn.XLOOKUP(B688,stock_analysis[Stock],stock_analysis[Sector])</f>
        <v>Consumer Cyclical</v>
      </c>
      <c r="E688" s="37" t="str">
        <f>_xlfn.XLOOKUP($B688,stock_analysis[Stock],stock_analysis[Industry])</f>
        <v>Restaurants</v>
      </c>
      <c r="F688" s="2">
        <f>_xlfn.XLOOKUP($B688,stock_analysis[Stock],stock_analysis[Market_Cap_Cr])</f>
        <v>905.27979519999997</v>
      </c>
      <c r="G688" s="3">
        <f>Imputs!$C$2</f>
        <v>6.6699999999999995E-2</v>
      </c>
      <c r="H688" s="3">
        <f>Imputs!$C$3</f>
        <v>5.2299999999999999E-2</v>
      </c>
      <c r="I688" s="2">
        <f>_xlfn.XLOOKUP($B688,stock_analysis[Stock],stock_analysis[Beta_Daily])</f>
        <v>-0.25989871337346537</v>
      </c>
      <c r="J688" s="2">
        <f>_xlfn.XLOOKUP($B688,stock_analysis[Stock],stock_analysis[Beta_Weekly])</f>
        <v>1.4881619939083903</v>
      </c>
      <c r="K688" s="2">
        <f>_xlfn.XLOOKUP($B688,stock_analysis[Stock],stock_analysis[Beta_Monthly])</f>
        <v>13.668085314892529</v>
      </c>
      <c r="L688" s="3">
        <f>G688+H688*I688</f>
        <v>5.3107297290567755E-2</v>
      </c>
      <c r="M688" s="3">
        <f>J688*H688+G688</f>
        <v>0.14453087228140882</v>
      </c>
      <c r="N688" s="3">
        <f>K688*H688+G688</f>
        <v>0.78154086196887929</v>
      </c>
      <c r="O688" s="2">
        <f>_xlfn.XLOOKUP($B688,stock_analysis[Stock],stock_analysis[Interest_Coverage_Ratio])</f>
        <v>0.64139260393699749</v>
      </c>
      <c r="P688" s="3" cm="1">
        <f t="array" ref="P68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688" s="3" t="str" cm="1">
        <f t="array" ref="Q68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688" s="3">
        <f>Table2[[#This Row],[Default Spread]]+Table2[[#This Row],[Risk Free Rate]]</f>
        <v>0.22670000000000001</v>
      </c>
      <c r="S688" s="2">
        <f>_xlfn.XLOOKUP($B688,stock_analysis[Stock],stock_analysis[Market_Cap_Cr])</f>
        <v>905.27979519999997</v>
      </c>
      <c r="T688" s="2">
        <f>_xlfn.XLOOKUP($B688,stock_analysis[Stock],stock_analysis[Total_Debt_Cr])</f>
        <v>826.08701440000004</v>
      </c>
      <c r="U688" s="3">
        <f>Table2[[#This Row],[Market Value of Equity]]/(Table2[[#This Row],[Market Value of Equity]]+Table2[[#This Row],[Market Value of Debt]])</f>
        <v>0.52287001817318413</v>
      </c>
      <c r="V688" s="3">
        <f>Table2[[#This Row],[Market Value of Debt]]/(Table2[[#This Row],[Market Value of Equity]]+Table2[[#This Row],[Market Value of Debt]])</f>
        <v>0.47712998182681576</v>
      </c>
      <c r="W688" s="32">
        <f>(Table2[[#This Row],[Cost of Equity (Daily Beta)]]*Table2[[#This Row],[Weight of Equity]])+(Table2[[#This Row],[Cost of Debt]]*Table2[[#This Row],[Weight of Debt]])</f>
        <v>0.135933580379587</v>
      </c>
      <c r="X688" s="33">
        <f>(Table2[[#This Row],[Cost of Equity (Weekly Beta)]]*Table2[[#This Row],[Weight of Equity]])+(Table2[[#This Row],[Cost of Debt]]*Table2[[#This Row],[Weight of Debt]])</f>
        <v>0.18373622669650552</v>
      </c>
      <c r="Y688" s="34">
        <f>(Table2[[#This Row],[Cost of Equity (Monthly Beta)]]*Table2[[#This Row],[Weight of Equity]])+(Table2[[#This Row],[Cost of Debt]]*Table2[[#This Row],[Weight of Debt]])</f>
        <v>0.51680965158089309</v>
      </c>
      <c r="Z688" t="b">
        <f>IF(Table2[[#This Row],[Sector]]="Financial Services",TRUE,FALSE)</f>
        <v>0</v>
      </c>
      <c r="AA688" t="b">
        <f>IF(Table2[[#This Row],[Market Capitalisation In(Cr)]]&gt;25000,TRUE,FALSE)</f>
        <v>0</v>
      </c>
    </row>
    <row r="689" spans="2:27" ht="14" customHeight="1">
      <c r="B689" s="37" t="s">
        <v>2884</v>
      </c>
      <c r="C689" s="38" t="str">
        <f>_xlfn.XLOOKUP(B689,stock_analysis[Stock],stock_analysis[Company_Name])</f>
        <v>Restaurant Brands Asia Limited</v>
      </c>
      <c r="D689" s="37" t="str">
        <f>_xlfn.XLOOKUP(B689,stock_analysis[Stock],stock_analysis[Sector])</f>
        <v>Consumer Cyclical</v>
      </c>
      <c r="E689" s="37" t="str">
        <f>_xlfn.XLOOKUP($B689,stock_analysis[Stock],stock_analysis[Industry])</f>
        <v>Restaurants</v>
      </c>
      <c r="F689" s="2">
        <f>_xlfn.XLOOKUP($B689,stock_analysis[Stock],stock_analysis[Market_Cap_Cr])</f>
        <v>3657.1648</v>
      </c>
      <c r="G689" s="3">
        <f>Imputs!$C$2</f>
        <v>6.6699999999999995E-2</v>
      </c>
      <c r="H689" s="3">
        <f>Imputs!$C$3</f>
        <v>5.2299999999999999E-2</v>
      </c>
      <c r="I689" s="2">
        <f>_xlfn.XLOOKUP($B689,stock_analysis[Stock],stock_analysis[Beta_Daily])</f>
        <v>0.67556653604027406</v>
      </c>
      <c r="J689" s="2">
        <f>_xlfn.XLOOKUP($B689,stock_analysis[Stock],stock_analysis[Beta_Weekly])</f>
        <v>0.82633631590923884</v>
      </c>
      <c r="K689" s="2">
        <f>_xlfn.XLOOKUP($B689,stock_analysis[Stock],stock_analysis[Beta_Monthly])</f>
        <v>0.66237990534335078</v>
      </c>
      <c r="L689" s="3">
        <f>G689+H689*I689</f>
        <v>0.10203212983490634</v>
      </c>
      <c r="M689" s="3">
        <f>J689*H689+G689</f>
        <v>0.10991738932205319</v>
      </c>
      <c r="N689" s="3">
        <f>K689*H689+G689</f>
        <v>0.10134246904945723</v>
      </c>
      <c r="O689" s="2">
        <f>_xlfn.XLOOKUP($B689,stock_analysis[Stock],stock_analysis[Interest_Coverage_Ratio])</f>
        <v>-0.44692303389293242</v>
      </c>
      <c r="P689" s="3" cm="1">
        <f t="array" ref="P68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689" s="3" t="str" cm="1">
        <f t="array" ref="Q68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689" s="3">
        <f>Table2[[#This Row],[Default Spread]]+Table2[[#This Row],[Risk Free Rate]]</f>
        <v>0.25669999999999998</v>
      </c>
      <c r="S689" s="2">
        <f>_xlfn.XLOOKUP($B689,stock_analysis[Stock],stock_analysis[Market_Cap_Cr])</f>
        <v>3657.1648</v>
      </c>
      <c r="T689" s="2">
        <f>_xlfn.XLOOKUP($B689,stock_analysis[Stock],stock_analysis[Total_Debt_Cr])</f>
        <v>1788.8870400000001</v>
      </c>
      <c r="U689" s="3">
        <f>Table2[[#This Row],[Market Value of Equity]]/(Table2[[#This Row],[Market Value of Equity]]+Table2[[#This Row],[Market Value of Debt]])</f>
        <v>0.67152588837641325</v>
      </c>
      <c r="V689" s="3">
        <f>Table2[[#This Row],[Market Value of Debt]]/(Table2[[#This Row],[Market Value of Equity]]+Table2[[#This Row],[Market Value of Debt]])</f>
        <v>0.32847411162358675</v>
      </c>
      <c r="W689" s="32">
        <f>(Table2[[#This Row],[Cost of Equity (Daily Beta)]]*Table2[[#This Row],[Weight of Equity]])+(Table2[[#This Row],[Cost of Debt]]*Table2[[#This Row],[Weight of Debt]])</f>
        <v>0.15283652108409773</v>
      </c>
      <c r="X689" s="33">
        <f>(Table2[[#This Row],[Cost of Equity (Weekly Beta)]]*Table2[[#This Row],[Weight of Equity]])+(Table2[[#This Row],[Cost of Debt]]*Table2[[#This Row],[Weight of Debt]])</f>
        <v>0.15813167696628255</v>
      </c>
      <c r="Y689" s="34">
        <f>(Table2[[#This Row],[Cost of Equity (Monthly Beta)]]*Table2[[#This Row],[Weight of Equity]])+(Table2[[#This Row],[Cost of Debt]]*Table2[[#This Row],[Weight of Debt]])</f>
        <v>0.15237339601247063</v>
      </c>
      <c r="Z689" t="b">
        <f>IF(Table2[[#This Row],[Sector]]="Financial Services",TRUE,FALSE)</f>
        <v>0</v>
      </c>
      <c r="AA689" t="b">
        <f>IF(Table2[[#This Row],[Market Capitalisation In(Cr)]]&gt;25000,TRUE,FALSE)</f>
        <v>0</v>
      </c>
    </row>
    <row r="690" spans="2:27" ht="14" customHeight="1">
      <c r="B690" s="37" t="s">
        <v>790</v>
      </c>
      <c r="C690" s="38" t="str">
        <f>_xlfn.XLOOKUP(B690,stock_analysis[Stock],stock_analysis[Company_Name])</f>
        <v>Coffee Day Enterprises Limited</v>
      </c>
      <c r="D690" s="37" t="str">
        <f>_xlfn.XLOOKUP(B690,stock_analysis[Stock],stock_analysis[Sector])</f>
        <v>Consumer Cyclical</v>
      </c>
      <c r="E690" s="37" t="str">
        <f>_xlfn.XLOOKUP($B690,stock_analysis[Stock],stock_analysis[Industry])</f>
        <v>Restaurants</v>
      </c>
      <c r="F690" s="2">
        <f>_xlfn.XLOOKUP($B690,stock_analysis[Stock],stock_analysis[Market_Cap_Cr])</f>
        <v>587.06851840000002</v>
      </c>
      <c r="G690" s="3">
        <f>Imputs!$C$2</f>
        <v>6.6699999999999995E-2</v>
      </c>
      <c r="H690" s="3">
        <f>Imputs!$C$3</f>
        <v>5.2299999999999999E-2</v>
      </c>
      <c r="I690" s="2">
        <f>_xlfn.XLOOKUP($B690,stock_analysis[Stock],stock_analysis[Beta_Daily])</f>
        <v>0.77457545115673432</v>
      </c>
      <c r="J690" s="2">
        <f>_xlfn.XLOOKUP($B690,stock_analysis[Stock],stock_analysis[Beta_Weekly])</f>
        <v>1.3176850393021871</v>
      </c>
      <c r="K690" s="2">
        <f>_xlfn.XLOOKUP($B690,stock_analysis[Stock],stock_analysis[Beta_Monthly])</f>
        <v>0.93623217589793439</v>
      </c>
      <c r="L690" s="3">
        <f>G690+H690*I690</f>
        <v>0.1072102960954972</v>
      </c>
      <c r="M690" s="3">
        <f>J690*H690+G690</f>
        <v>0.13561492755550436</v>
      </c>
      <c r="N690" s="3">
        <f>K690*H690+G690</f>
        <v>0.11566494279946196</v>
      </c>
      <c r="O690" s="2">
        <f>_xlfn.XLOOKUP($B690,stock_analysis[Stock],stock_analysis[Interest_Coverage_Ratio])</f>
        <v>0.87030014086033158</v>
      </c>
      <c r="P690" s="3" cm="1">
        <f t="array" ref="P69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690" s="3" t="str" cm="1">
        <f t="array" ref="Q69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690" s="3">
        <f>Table2[[#This Row],[Default Spread]]+Table2[[#This Row],[Risk Free Rate]]</f>
        <v>0.19279999999999997</v>
      </c>
      <c r="S690" s="2">
        <f>_xlfn.XLOOKUP($B690,stock_analysis[Stock],stock_analysis[Market_Cap_Cr])</f>
        <v>587.06851840000002</v>
      </c>
      <c r="T690" s="2">
        <f>_xlfn.XLOOKUP($B690,stock_analysis[Stock],stock_analysis[Total_Debt_Cr])</f>
        <v>1145.2699648</v>
      </c>
      <c r="U690" s="3">
        <f>Table2[[#This Row],[Market Value of Equity]]/(Table2[[#This Row],[Market Value of Equity]]+Table2[[#This Row],[Market Value of Debt]])</f>
        <v>0.33888788137729225</v>
      </c>
      <c r="V690" s="3">
        <f>Table2[[#This Row],[Market Value of Debt]]/(Table2[[#This Row],[Market Value of Equity]]+Table2[[#This Row],[Market Value of Debt]])</f>
        <v>0.66111211862270769</v>
      </c>
      <c r="W690" s="32">
        <f>(Table2[[#This Row],[Cost of Equity (Daily Beta)]]*Table2[[#This Row],[Weight of Equity]])+(Table2[[#This Row],[Cost of Debt]]*Table2[[#This Row],[Weight of Debt]])</f>
        <v>0.16379468657609325</v>
      </c>
      <c r="X690" s="33">
        <f>(Table2[[#This Row],[Cost of Equity (Weekly Beta)]]*Table2[[#This Row],[Weight of Equity]])+(Table2[[#This Row],[Cost of Debt]]*Table2[[#This Row],[Weight of Debt]])</f>
        <v>0.17342067195287786</v>
      </c>
      <c r="Y690" s="34">
        <f>(Table2[[#This Row],[Cost of Equity (Monthly Beta)]]*Table2[[#This Row],[Weight of Equity]])+(Table2[[#This Row],[Cost of Debt]]*Table2[[#This Row],[Weight of Debt]])</f>
        <v>0.16665986388539339</v>
      </c>
      <c r="Z690" t="b">
        <f>IF(Table2[[#This Row],[Sector]]="Financial Services",TRUE,FALSE)</f>
        <v>0</v>
      </c>
      <c r="AA690" t="b">
        <f>IF(Table2[[#This Row],[Market Capitalisation In(Cr)]]&gt;25000,TRUE,FALSE)</f>
        <v>0</v>
      </c>
    </row>
    <row r="691" spans="2:27" ht="14" customHeight="1">
      <c r="B691" s="37" t="s">
        <v>440</v>
      </c>
      <c r="C691" s="38" t="str">
        <f>_xlfn.XLOOKUP(B691,stock_analysis[Stock],stock_analysis[Company_Name])</f>
        <v>Aditya Vision Limited</v>
      </c>
      <c r="D691" s="37" t="str">
        <f>_xlfn.XLOOKUP(B691,stock_analysis[Stock],stock_analysis[Sector])</f>
        <v>Consumer Cyclical</v>
      </c>
      <c r="E691" s="37" t="str">
        <f>_xlfn.XLOOKUP($B691,stock_analysis[Stock],stock_analysis[Industry])</f>
        <v>Specialty Retail</v>
      </c>
      <c r="F691" s="2">
        <f>_xlfn.XLOOKUP($B691,stock_analysis[Stock],stock_analysis[Market_Cap_Cr])</f>
        <v>6187.6015103999998</v>
      </c>
      <c r="G691" s="3">
        <f>Imputs!$C$2</f>
        <v>6.6699999999999995E-2</v>
      </c>
      <c r="H691" s="3">
        <f>Imputs!$C$3</f>
        <v>5.2299999999999999E-2</v>
      </c>
      <c r="I691" s="2">
        <f>_xlfn.XLOOKUP($B691,stock_analysis[Stock],stock_analysis[Beta_Daily])</f>
        <v>0.90262598039923536</v>
      </c>
      <c r="J691" s="2">
        <f>_xlfn.XLOOKUP($B691,stock_analysis[Stock],stock_analysis[Beta_Weekly])</f>
        <v>0.16562590178771441</v>
      </c>
      <c r="K691" s="2">
        <f>_xlfn.XLOOKUP($B691,stock_analysis[Stock],stock_analysis[Beta_Monthly])</f>
        <v>-0.6985410695543387</v>
      </c>
      <c r="L691" s="3">
        <f>G691+H691*I691</f>
        <v>0.11390733877488</v>
      </c>
      <c r="M691" s="3">
        <f>J691*H691+G691</f>
        <v>7.5362234663497452E-2</v>
      </c>
      <c r="N691" s="3">
        <f>K691*H691+G691</f>
        <v>3.0166302062308081E-2</v>
      </c>
      <c r="O691" s="2">
        <f>_xlfn.XLOOKUP($B691,stock_analysis[Stock],stock_analysis[Interest_Coverage_Ratio])</f>
        <v>5.5148611987381706</v>
      </c>
      <c r="P691" s="3" cm="1">
        <f t="array" ref="P69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691" s="3" t="str" cm="1">
        <f t="array" ref="Q69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691" s="3">
        <f>Table2[[#This Row],[Default Spread]]+Table2[[#This Row],[Risk Free Rate]]</f>
        <v>7.5600000000000001E-2</v>
      </c>
      <c r="S691" s="2">
        <f>_xlfn.XLOOKUP($B691,stock_analysis[Stock],stock_analysis[Market_Cap_Cr])</f>
        <v>6187.6015103999998</v>
      </c>
      <c r="T691" s="2">
        <f>_xlfn.XLOOKUP($B691,stock_analysis[Stock],stock_analysis[Total_Debt_Cr])</f>
        <v>412.56</v>
      </c>
      <c r="U691" s="3">
        <f>Table2[[#This Row],[Market Value of Equity]]/(Table2[[#This Row],[Market Value of Equity]]+Table2[[#This Row],[Market Value of Debt]])</f>
        <v>0.93749243873048838</v>
      </c>
      <c r="V691" s="3">
        <f>Table2[[#This Row],[Market Value of Debt]]/(Table2[[#This Row],[Market Value of Equity]]+Table2[[#This Row],[Market Value of Debt]])</f>
        <v>6.2507561269511569E-2</v>
      </c>
      <c r="W691" s="32">
        <f>(Table2[[#This Row],[Cost of Equity (Daily Beta)]]*Table2[[#This Row],[Weight of Equity]])+(Table2[[#This Row],[Cost of Debt]]*Table2[[#This Row],[Weight of Debt]])</f>
        <v>0.11151284044933724</v>
      </c>
      <c r="X691" s="33">
        <f>(Table2[[#This Row],[Cost of Equity (Weekly Beta)]]*Table2[[#This Row],[Weight of Equity]])+(Table2[[#This Row],[Cost of Debt]]*Table2[[#This Row],[Weight of Debt]])</f>
        <v>7.5377096794836645E-2</v>
      </c>
      <c r="Y691" s="34">
        <f>(Table2[[#This Row],[Cost of Equity (Monthly Beta)]]*Table2[[#This Row],[Weight of Equity]])+(Table2[[#This Row],[Cost of Debt]]*Table2[[#This Row],[Weight of Debt]])</f>
        <v>3.3006251719848834E-2</v>
      </c>
      <c r="Z691" t="b">
        <f>IF(Table2[[#This Row],[Sector]]="Financial Services",TRUE,FALSE)</f>
        <v>0</v>
      </c>
      <c r="AA691" t="b">
        <f>IF(Table2[[#This Row],[Market Capitalisation In(Cr)]]&gt;25000,TRUE,FALSE)</f>
        <v>0</v>
      </c>
    </row>
    <row r="692" spans="2:27" ht="14" customHeight="1">
      <c r="B692" s="37" t="s">
        <v>1076</v>
      </c>
      <c r="C692" s="38" t="str">
        <f>_xlfn.XLOOKUP(B692,stock_analysis[Stock],stock_analysis[Company_Name])</f>
        <v>Electronics Mart India Limited</v>
      </c>
      <c r="D692" s="37" t="str">
        <f>_xlfn.XLOOKUP(B692,stock_analysis[Stock],stock_analysis[Sector])</f>
        <v>Consumer Cyclical</v>
      </c>
      <c r="E692" s="37" t="str">
        <f>_xlfn.XLOOKUP($B692,stock_analysis[Stock],stock_analysis[Industry])</f>
        <v>Specialty Retail</v>
      </c>
      <c r="F692" s="2">
        <f>_xlfn.XLOOKUP($B692,stock_analysis[Stock],stock_analysis[Market_Cap_Cr])</f>
        <v>3547.7684224</v>
      </c>
      <c r="G692" s="3">
        <f>Imputs!$C$2</f>
        <v>6.6699999999999995E-2</v>
      </c>
      <c r="H692" s="3">
        <f>Imputs!$C$3</f>
        <v>5.2299999999999999E-2</v>
      </c>
      <c r="I692" s="2">
        <f>_xlfn.XLOOKUP($B692,stock_analysis[Stock],stock_analysis[Beta_Daily])</f>
        <v>1.2988076196813201</v>
      </c>
      <c r="J692" s="2">
        <f>_xlfn.XLOOKUP($B692,stock_analysis[Stock],stock_analysis[Beta_Weekly])</f>
        <v>1.6434571783983749</v>
      </c>
      <c r="K692" s="2">
        <f>_xlfn.XLOOKUP($B692,stock_analysis[Stock],stock_analysis[Beta_Monthly])</f>
        <v>1.0431329726778282</v>
      </c>
      <c r="L692" s="3">
        <f>G692+H692*I692</f>
        <v>0.13462763850933301</v>
      </c>
      <c r="M692" s="3">
        <f>J692*H692+G692</f>
        <v>0.15265281043023499</v>
      </c>
      <c r="N692" s="3">
        <f>K692*H692+G692</f>
        <v>0.12125585447105042</v>
      </c>
      <c r="O692" s="2">
        <f>_xlfn.XLOOKUP($B692,stock_analysis[Stock],stock_analysis[Interest_Coverage_Ratio])</f>
        <v>2.8930877843480096</v>
      </c>
      <c r="P692" s="3" cm="1">
        <f t="array" ref="P69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692" s="3" t="str" cm="1">
        <f t="array" ref="Q69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692" s="3">
        <f>Table2[[#This Row],[Default Spread]]+Table2[[#This Row],[Risk Free Rate]]</f>
        <v>9.4199999999999992E-2</v>
      </c>
      <c r="S692" s="2">
        <f>_xlfn.XLOOKUP($B692,stock_analysis[Stock],stock_analysis[Market_Cap_Cr])</f>
        <v>3547.7684224</v>
      </c>
      <c r="T692" s="2">
        <f>_xlfn.XLOOKUP($B692,stock_analysis[Stock],stock_analysis[Total_Debt_Cr])</f>
        <v>1963.347968</v>
      </c>
      <c r="U692" s="3">
        <f>Table2[[#This Row],[Market Value of Equity]]/(Table2[[#This Row],[Market Value of Equity]]+Table2[[#This Row],[Market Value of Debt]])</f>
        <v>0.64374768578286201</v>
      </c>
      <c r="V692" s="3">
        <f>Table2[[#This Row],[Market Value of Debt]]/(Table2[[#This Row],[Market Value of Equity]]+Table2[[#This Row],[Market Value of Debt]])</f>
        <v>0.35625231421713793</v>
      </c>
      <c r="W692" s="32">
        <f>(Table2[[#This Row],[Cost of Equity (Daily Beta)]]*Table2[[#This Row],[Weight of Equity]])+(Table2[[#This Row],[Cost of Debt]]*Table2[[#This Row],[Weight of Debt]])</f>
        <v>0.12022519873204923</v>
      </c>
      <c r="X692" s="33">
        <f>(Table2[[#This Row],[Cost of Equity (Weekly Beta)]]*Table2[[#This Row],[Weight of Equity]])+(Table2[[#This Row],[Cost of Debt]]*Table2[[#This Row],[Weight of Debt]])</f>
        <v>0.13182886144196809</v>
      </c>
      <c r="Y692" s="34">
        <f>(Table2[[#This Row],[Cost of Equity (Monthly Beta)]]*Table2[[#This Row],[Weight of Equity]])+(Table2[[#This Row],[Cost of Debt]]*Table2[[#This Row],[Weight of Debt]])</f>
        <v>0.11161714370261661</v>
      </c>
      <c r="Z692" t="b">
        <f>IF(Table2[[#This Row],[Sector]]="Financial Services",TRUE,FALSE)</f>
        <v>0</v>
      </c>
      <c r="AA692" t="b">
        <f>IF(Table2[[#This Row],[Market Capitalisation In(Cr)]]&gt;25000,TRUE,FALSE)</f>
        <v>0</v>
      </c>
    </row>
    <row r="693" spans="2:27" ht="14" customHeight="1">
      <c r="B693" s="37" t="s">
        <v>320</v>
      </c>
      <c r="C693" s="38" t="str">
        <f>_xlfn.XLOOKUP(B693,stock_analysis[Stock],stock_analysis[Company_Name])</f>
        <v>Archies Limited</v>
      </c>
      <c r="D693" s="37" t="str">
        <f>_xlfn.XLOOKUP(B693,stock_analysis[Stock],stock_analysis[Sector])</f>
        <v>Consumer Cyclical</v>
      </c>
      <c r="E693" s="37" t="str">
        <f>_xlfn.XLOOKUP($B693,stock_analysis[Stock],stock_analysis[Industry])</f>
        <v>Specialty Retail</v>
      </c>
      <c r="F693" s="2">
        <f>_xlfn.XLOOKUP($B693,stock_analysis[Stock],stock_analysis[Market_Cap_Cr])</f>
        <v>49.6565984</v>
      </c>
      <c r="G693" s="3">
        <f>Imputs!$C$2</f>
        <v>6.6699999999999995E-2</v>
      </c>
      <c r="H693" s="3">
        <f>Imputs!$C$3</f>
        <v>5.2299999999999999E-2</v>
      </c>
      <c r="I693" s="2">
        <f>_xlfn.XLOOKUP($B693,stock_analysis[Stock],stock_analysis[Beta_Daily])</f>
        <v>1.1107171345184208</v>
      </c>
      <c r="J693" s="2">
        <f>_xlfn.XLOOKUP($B693,stock_analysis[Stock],stock_analysis[Beta_Weekly])</f>
        <v>1.2944894309444783</v>
      </c>
      <c r="K693" s="2">
        <f>_xlfn.XLOOKUP($B693,stock_analysis[Stock],stock_analysis[Beta_Monthly])</f>
        <v>1.6299330274354054</v>
      </c>
      <c r="L693" s="3">
        <f>G693+H693*I693</f>
        <v>0.12479050613531339</v>
      </c>
      <c r="M693" s="3">
        <f>J693*H693+G693</f>
        <v>0.13440179723839621</v>
      </c>
      <c r="N693" s="3">
        <f>K693*H693+G693</f>
        <v>0.1519454973348717</v>
      </c>
      <c r="O693" s="2">
        <f>_xlfn.XLOOKUP($B693,stock_analysis[Stock],stock_analysis[Interest_Coverage_Ratio])</f>
        <v>0.41395028812247348</v>
      </c>
      <c r="P693" s="3" cm="1">
        <f t="array" ref="P69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693" s="3" t="str" cm="1">
        <f t="array" ref="Q69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693" s="3">
        <f>Table2[[#This Row],[Default Spread]]+Table2[[#This Row],[Risk Free Rate]]</f>
        <v>0.25669999999999998</v>
      </c>
      <c r="S693" s="2">
        <f>_xlfn.XLOOKUP($B693,stock_analysis[Stock],stock_analysis[Market_Cap_Cr])</f>
        <v>49.6565984</v>
      </c>
      <c r="T693" s="2">
        <f>_xlfn.XLOOKUP($B693,stock_analysis[Stock],stock_analysis[Total_Debt_Cr])</f>
        <v>43.580399999999997</v>
      </c>
      <c r="U693" s="3">
        <f>Table2[[#This Row],[Market Value of Equity]]/(Table2[[#This Row],[Market Value of Equity]]+Table2[[#This Row],[Market Value of Debt]])</f>
        <v>0.53258469547642573</v>
      </c>
      <c r="V693" s="3">
        <f>Table2[[#This Row],[Market Value of Debt]]/(Table2[[#This Row],[Market Value of Equity]]+Table2[[#This Row],[Market Value of Debt]])</f>
        <v>0.46741530452357416</v>
      </c>
      <c r="W693" s="32">
        <f>(Table2[[#This Row],[Cost of Equity (Daily Beta)]]*Table2[[#This Row],[Weight of Equity]])+(Table2[[#This Row],[Cost of Debt]]*Table2[[#This Row],[Weight of Debt]])</f>
        <v>0.1864470223796264</v>
      </c>
      <c r="X693" s="33">
        <f>(Table2[[#This Row],[Cost of Equity (Weekly Beta)]]*Table2[[#This Row],[Weight of Equity]])+(Table2[[#This Row],[Cost of Debt]]*Table2[[#This Row],[Weight of Debt]])</f>
        <v>0.19156584892489703</v>
      </c>
      <c r="Y693" s="34">
        <f>(Table2[[#This Row],[Cost of Equity (Monthly Beta)]]*Table2[[#This Row],[Weight of Equity]])+(Table2[[#This Row],[Cost of Debt]]*Table2[[#This Row],[Weight of Debt]])</f>
        <v>0.20090935509830818</v>
      </c>
      <c r="Z693" t="b">
        <f>IF(Table2[[#This Row],[Sector]]="Financial Services",TRUE,FALSE)</f>
        <v>0</v>
      </c>
      <c r="AA693" t="b">
        <f>IF(Table2[[#This Row],[Market Capitalisation In(Cr)]]&gt;25000,TRUE,FALSE)</f>
        <v>0</v>
      </c>
    </row>
    <row r="694" spans="2:27" ht="14" customHeight="1">
      <c r="B694" s="37" t="s">
        <v>2752</v>
      </c>
      <c r="C694" s="38" t="str">
        <f>_xlfn.XLOOKUP(B694,stock_analysis[Stock],stock_analysis[Company_Name])</f>
        <v>Praxis Home Retail Limited</v>
      </c>
      <c r="D694" s="37" t="str">
        <f>_xlfn.XLOOKUP(B694,stock_analysis[Stock],stock_analysis[Sector])</f>
        <v>Consumer Cyclical</v>
      </c>
      <c r="E694" s="37" t="str">
        <f>_xlfn.XLOOKUP($B694,stock_analysis[Stock],stock_analysis[Industry])</f>
        <v>Specialty Retail</v>
      </c>
      <c r="F694" s="2">
        <f>_xlfn.XLOOKUP($B694,stock_analysis[Stock],stock_analysis[Market_Cap_Cr])</f>
        <v>128.69784319999999</v>
      </c>
      <c r="G694" s="3">
        <f>Imputs!$C$2</f>
        <v>6.6699999999999995E-2</v>
      </c>
      <c r="H694" s="3">
        <f>Imputs!$C$3</f>
        <v>5.2299999999999999E-2</v>
      </c>
      <c r="I694" s="2">
        <f>_xlfn.XLOOKUP($B694,stock_analysis[Stock],stock_analysis[Beta_Daily])</f>
        <v>1.0170174434123984</v>
      </c>
      <c r="J694" s="2">
        <f>_xlfn.XLOOKUP($B694,stock_analysis[Stock],stock_analysis[Beta_Weekly])</f>
        <v>1.0532538233594744</v>
      </c>
      <c r="K694" s="2">
        <f>_xlfn.XLOOKUP($B694,stock_analysis[Stock],stock_analysis[Beta_Monthly])</f>
        <v>-1.0989976052473999E-2</v>
      </c>
      <c r="L694" s="3">
        <f>G694+H694*I694</f>
        <v>0.11989001229046843</v>
      </c>
      <c r="M694" s="3">
        <f>J694*H694+G694</f>
        <v>0.12178517496170051</v>
      </c>
      <c r="N694" s="3">
        <f>K694*H694+G694</f>
        <v>6.6125224252455608E-2</v>
      </c>
      <c r="O694" s="2">
        <f>_xlfn.XLOOKUP($B694,stock_analysis[Stock],stock_analysis[Interest_Coverage_Ratio])</f>
        <v>-1.0925912631465595</v>
      </c>
      <c r="P694" s="3" cm="1">
        <f t="array" ref="P69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694" s="3" t="str" cm="1">
        <f t="array" ref="Q69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694" s="3">
        <f>Table2[[#This Row],[Default Spread]]+Table2[[#This Row],[Risk Free Rate]]</f>
        <v>0.25669999999999998</v>
      </c>
      <c r="S694" s="2">
        <f>_xlfn.XLOOKUP($B694,stock_analysis[Stock],stock_analysis[Market_Cap_Cr])</f>
        <v>128.69784319999999</v>
      </c>
      <c r="T694" s="2">
        <f>_xlfn.XLOOKUP($B694,stock_analysis[Stock],stock_analysis[Total_Debt_Cr])</f>
        <v>160.1492992</v>
      </c>
      <c r="U694" s="3">
        <f>Table2[[#This Row],[Market Value of Equity]]/(Table2[[#This Row],[Market Value of Equity]]+Table2[[#This Row],[Market Value of Debt]])</f>
        <v>0.44555692028199895</v>
      </c>
      <c r="V694" s="3">
        <f>Table2[[#This Row],[Market Value of Debt]]/(Table2[[#This Row],[Market Value of Equity]]+Table2[[#This Row],[Market Value of Debt]])</f>
        <v>0.55444307971800111</v>
      </c>
      <c r="W694" s="32">
        <f>(Table2[[#This Row],[Cost of Equity (Daily Beta)]]*Table2[[#This Row],[Weight of Equity]])+(Table2[[#This Row],[Cost of Debt]]*Table2[[#This Row],[Weight of Debt]])</f>
        <v>0.195743363212323</v>
      </c>
      <c r="X694" s="33">
        <f>(Table2[[#This Row],[Cost of Equity (Weekly Beta)]]*Table2[[#This Row],[Weight of Equity]])+(Table2[[#This Row],[Cost of Debt]]*Table2[[#This Row],[Weight of Debt]])</f>
        <v>0.19658776605555056</v>
      </c>
      <c r="Y694" s="34">
        <f>(Table2[[#This Row],[Cost of Equity (Monthly Beta)]]*Table2[[#This Row],[Weight of Equity]])+(Table2[[#This Row],[Cost of Debt]]*Table2[[#This Row],[Weight of Debt]])</f>
        <v>0.17178808983449156</v>
      </c>
      <c r="Z694" t="b">
        <f>IF(Table2[[#This Row],[Sector]]="Financial Services",TRUE,FALSE)</f>
        <v>0</v>
      </c>
      <c r="AA694" t="b">
        <f>IF(Table2[[#This Row],[Market Capitalisation In(Cr)]]&gt;25000,TRUE,FALSE)</f>
        <v>0</v>
      </c>
    </row>
    <row r="695" spans="2:27" ht="14" customHeight="1">
      <c r="B695" s="37" t="s">
        <v>1191</v>
      </c>
      <c r="C695" s="38" t="str">
        <f>_xlfn.XLOOKUP(B695,stock_analysis[Stock],stock_analysis[Company_Name])</f>
        <v>Flexituff Ventures International Limited</v>
      </c>
      <c r="D695" s="37" t="str">
        <f>_xlfn.XLOOKUP(B695,stock_analysis[Stock],stock_analysis[Sector])</f>
        <v>Consumer Cyclical</v>
      </c>
      <c r="E695" s="37" t="str">
        <f>_xlfn.XLOOKUP($B695,stock_analysis[Stock],stock_analysis[Industry])</f>
        <v>Textile Manufacturing</v>
      </c>
      <c r="F695" s="2">
        <f>_xlfn.XLOOKUP($B695,stock_analysis[Stock],stock_analysis[Market_Cap_Cr])</f>
        <v>26.1214288</v>
      </c>
      <c r="G695" s="3">
        <f>Imputs!$C$2</f>
        <v>6.6699999999999995E-2</v>
      </c>
      <c r="H695" s="3">
        <f>Imputs!$C$3</f>
        <v>5.2299999999999999E-2</v>
      </c>
      <c r="I695" s="2">
        <f>_xlfn.XLOOKUP($B695,stock_analysis[Stock],stock_analysis[Beta_Daily])</f>
        <v>-6.5522727641943404E-2</v>
      </c>
      <c r="J695" s="2">
        <f>_xlfn.XLOOKUP($B695,stock_analysis[Stock],stock_analysis[Beta_Weekly])</f>
        <v>1.0524211846996188</v>
      </c>
      <c r="K695" s="2">
        <f>_xlfn.XLOOKUP($B695,stock_analysis[Stock],stock_analysis[Beta_Monthly])</f>
        <v>1.2923016989345151</v>
      </c>
      <c r="L695" s="3">
        <f>G695+H695*I695</f>
        <v>6.3273161344326354E-2</v>
      </c>
      <c r="M695" s="3">
        <f>J695*H695+G695</f>
        <v>0.12174162795979006</v>
      </c>
      <c r="N695" s="3">
        <f>K695*H695+G695</f>
        <v>0.13428737885427514</v>
      </c>
      <c r="O695" s="2">
        <f>_xlfn.XLOOKUP($B695,stock_analysis[Stock],stock_analysis[Interest_Coverage_Ratio])</f>
        <v>9.7216412285660443</v>
      </c>
      <c r="P695" s="3" cm="1">
        <f t="array" ref="P69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695" s="3" t="str" cm="1">
        <f t="array" ref="Q69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695" s="3">
        <f>Table2[[#This Row],[Default Spread]]+Table2[[#This Row],[Risk Free Rate]]</f>
        <v>7.22E-2</v>
      </c>
      <c r="S695" s="2">
        <f>_xlfn.XLOOKUP($B695,stock_analysis[Stock],stock_analysis[Market_Cap_Cr])</f>
        <v>26.1214288</v>
      </c>
      <c r="T695" s="2">
        <f>_xlfn.XLOOKUP($B695,stock_analysis[Stock],stock_analysis[Total_Debt_Cr])</f>
        <v>269.04499199999998</v>
      </c>
      <c r="U695" s="3">
        <f>Table2[[#This Row],[Market Value of Equity]]/(Table2[[#This Row],[Market Value of Equity]]+Table2[[#This Row],[Market Value of Debt]])</f>
        <v>8.8497291559121699E-2</v>
      </c>
      <c r="V695" s="3">
        <f>Table2[[#This Row],[Market Value of Debt]]/(Table2[[#This Row],[Market Value of Equity]]+Table2[[#This Row],[Market Value of Debt]])</f>
        <v>0.91150270844087833</v>
      </c>
      <c r="W695" s="32">
        <f>(Table2[[#This Row],[Cost of Equity (Daily Beta)]]*Table2[[#This Row],[Weight of Equity]])+(Table2[[#This Row],[Cost of Debt]]*Table2[[#This Row],[Weight of Debt]])</f>
        <v>7.140999895678761E-2</v>
      </c>
      <c r="X695" s="33">
        <f>(Table2[[#This Row],[Cost of Equity (Weekly Beta)]]*Table2[[#This Row],[Weight of Equity]])+(Table2[[#This Row],[Cost of Debt]]*Table2[[#This Row],[Weight of Debt]])</f>
        <v>7.6584299893871083E-2</v>
      </c>
      <c r="Y695" s="34">
        <f>(Table2[[#This Row],[Cost of Equity (Monthly Beta)]]*Table2[[#This Row],[Weight of Equity]])+(Table2[[#This Row],[Cost of Debt]]*Table2[[#This Row],[Weight of Debt]])</f>
        <v>7.7694564868608429E-2</v>
      </c>
      <c r="Z695" t="b">
        <f>IF(Table2[[#This Row],[Sector]]="Financial Services",TRUE,FALSE)</f>
        <v>0</v>
      </c>
      <c r="AA695" t="b">
        <f>IF(Table2[[#This Row],[Market Capitalisation In(Cr)]]&gt;25000,TRUE,FALSE)</f>
        <v>0</v>
      </c>
    </row>
    <row r="696" spans="2:27" ht="14" customHeight="1">
      <c r="B696" s="37" t="s">
        <v>2638</v>
      </c>
      <c r="C696" s="38" t="str">
        <f>_xlfn.XLOOKUP(B696,stock_analysis[Stock],stock_analysis[Company_Name])</f>
        <v>Pashupati Cotspin Limited</v>
      </c>
      <c r="D696" s="37" t="str">
        <f>_xlfn.XLOOKUP(B696,stock_analysis[Stock],stock_analysis[Sector])</f>
        <v>Consumer Cyclical</v>
      </c>
      <c r="E696" s="37" t="str">
        <f>_xlfn.XLOOKUP($B696,stock_analysis[Stock],stock_analysis[Industry])</f>
        <v>Textile Manufacturing</v>
      </c>
      <c r="F696" s="2">
        <f>_xlfn.XLOOKUP($B696,stock_analysis[Stock],stock_analysis[Market_Cap_Cr])</f>
        <v>1578.2421503999999</v>
      </c>
      <c r="G696" s="3">
        <f>Imputs!$C$2</f>
        <v>6.6699999999999995E-2</v>
      </c>
      <c r="H696" s="3">
        <f>Imputs!$C$3</f>
        <v>5.2299999999999999E-2</v>
      </c>
      <c r="I696" s="2">
        <f>_xlfn.XLOOKUP($B696,stock_analysis[Stock],stock_analysis[Beta_Daily])</f>
        <v>0.1067491846742732</v>
      </c>
      <c r="J696" s="2">
        <f>_xlfn.XLOOKUP($B696,stock_analysis[Stock],stock_analysis[Beta_Weekly])</f>
        <v>-0.328776552601865</v>
      </c>
      <c r="K696" s="2">
        <f>_xlfn.XLOOKUP($B696,stock_analysis[Stock],stock_analysis[Beta_Monthly])</f>
        <v>0.473316932856366</v>
      </c>
      <c r="L696" s="3">
        <f>G696+H696*I696</f>
        <v>7.228298235846449E-2</v>
      </c>
      <c r="M696" s="3">
        <f>J696*H696+G696</f>
        <v>4.9504986298922457E-2</v>
      </c>
      <c r="N696" s="3">
        <f>K696*H696+G696</f>
        <v>9.1454475588387929E-2</v>
      </c>
      <c r="O696" s="2">
        <f>_xlfn.XLOOKUP($B696,stock_analysis[Stock],stock_analysis[Interest_Coverage_Ratio])</f>
        <v>2.3649305135951662</v>
      </c>
      <c r="P696" s="3" cm="1">
        <f t="array" ref="P69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696" s="3" t="str" cm="1">
        <f t="array" ref="Q69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696" s="3">
        <f>Table2[[#This Row],[Default Spread]]+Table2[[#This Row],[Risk Free Rate]]</f>
        <v>9.8799999999999999E-2</v>
      </c>
      <c r="S696" s="2">
        <f>_xlfn.XLOOKUP($B696,stock_analysis[Stock],stock_analysis[Market_Cap_Cr])</f>
        <v>1578.2421503999999</v>
      </c>
      <c r="T696" s="2">
        <f>_xlfn.XLOOKUP($B696,stock_analysis[Stock],stock_analysis[Total_Debt_Cr])</f>
        <v>91.300799999999995</v>
      </c>
      <c r="U696" s="3">
        <f>Table2[[#This Row],[Market Value of Equity]]/(Table2[[#This Row],[Market Value of Equity]]+Table2[[#This Row],[Market Value of Debt]])</f>
        <v>0.94531389565142632</v>
      </c>
      <c r="V696" s="3">
        <f>Table2[[#This Row],[Market Value of Debt]]/(Table2[[#This Row],[Market Value of Equity]]+Table2[[#This Row],[Market Value of Debt]])</f>
        <v>5.4686104348573697E-2</v>
      </c>
      <c r="W696" s="32">
        <f>(Table2[[#This Row],[Cost of Equity (Daily Beta)]]*Table2[[#This Row],[Weight of Equity]])+(Table2[[#This Row],[Cost of Debt]]*Table2[[#This Row],[Weight of Debt]])</f>
        <v>7.3733094752222478E-2</v>
      </c>
      <c r="X696" s="33">
        <f>(Table2[[#This Row],[Cost of Equity (Weekly Beta)]]*Table2[[#This Row],[Weight of Equity]])+(Table2[[#This Row],[Cost of Debt]]*Table2[[#This Row],[Weight of Debt]])</f>
        <v>5.2200738562043957E-2</v>
      </c>
      <c r="Y696" s="34">
        <f>(Table2[[#This Row],[Cost of Equity (Monthly Beta)]]*Table2[[#This Row],[Weight of Equity]])+(Table2[[#This Row],[Cost of Debt]]*Table2[[#This Row],[Weight of Debt]])</f>
        <v>9.1856173702856356E-2</v>
      </c>
      <c r="Z696" t="b">
        <f>IF(Table2[[#This Row],[Sector]]="Financial Services",TRUE,FALSE)</f>
        <v>0</v>
      </c>
      <c r="AA696" t="b">
        <f>IF(Table2[[#This Row],[Market Capitalisation In(Cr)]]&gt;25000,TRUE,FALSE)</f>
        <v>0</v>
      </c>
    </row>
    <row r="697" spans="2:27" ht="14" customHeight="1">
      <c r="B697" s="37" t="s">
        <v>2848</v>
      </c>
      <c r="C697" s="38" t="str">
        <f>_xlfn.XLOOKUP(B697,stock_analysis[Stock],stock_analysis[Company_Name])</f>
        <v>Raj Rayon Industries Limited</v>
      </c>
      <c r="D697" s="37" t="str">
        <f>_xlfn.XLOOKUP(B697,stock_analysis[Stock],stock_analysis[Sector])</f>
        <v>Consumer Cyclical</v>
      </c>
      <c r="E697" s="37" t="str">
        <f>_xlfn.XLOOKUP($B697,stock_analysis[Stock],stock_analysis[Industry])</f>
        <v>Textile Manufacturing</v>
      </c>
      <c r="F697" s="2">
        <f>_xlfn.XLOOKUP($B697,stock_analysis[Stock],stock_analysis[Market_Cap_Cr])</f>
        <v>1294.5435648</v>
      </c>
      <c r="G697" s="3">
        <f>Imputs!$C$2</f>
        <v>6.6699999999999995E-2</v>
      </c>
      <c r="H697" s="3">
        <f>Imputs!$C$3</f>
        <v>5.2299999999999999E-2</v>
      </c>
      <c r="I697" s="2">
        <f>_xlfn.XLOOKUP($B697,stock_analysis[Stock],stock_analysis[Beta_Daily])</f>
        <v>5.2154077559291703E-2</v>
      </c>
      <c r="J697" s="2">
        <f>_xlfn.XLOOKUP($B697,stock_analysis[Stock],stock_analysis[Beta_Weekly])</f>
        <v>0.18392630077505709</v>
      </c>
      <c r="K697" s="2">
        <f>_xlfn.XLOOKUP($B697,stock_analysis[Stock],stock_analysis[Beta_Monthly])</f>
        <v>-2.0453007861672385</v>
      </c>
      <c r="L697" s="3">
        <f>G697+H697*I697</f>
        <v>6.9427658256350958E-2</v>
      </c>
      <c r="M697" s="3">
        <f>J697*H697+G697</f>
        <v>7.6319345530535487E-2</v>
      </c>
      <c r="N697" s="3">
        <f>K697*H697+G697</f>
        <v>-4.026923111654658E-2</v>
      </c>
      <c r="O697" s="2">
        <f>_xlfn.XLOOKUP($B697,stock_analysis[Stock],stock_analysis[Interest_Coverage_Ratio])</f>
        <v>1.5050146536869855</v>
      </c>
      <c r="P697" s="3" cm="1">
        <f t="array" ref="P69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697" s="3" t="str" cm="1">
        <f t="array" ref="Q69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697" s="3">
        <f>Table2[[#This Row],[Default Spread]]+Table2[[#This Row],[Risk Free Rate]]</f>
        <v>0.1176</v>
      </c>
      <c r="S697" s="2">
        <f>_xlfn.XLOOKUP($B697,stock_analysis[Stock],stock_analysis[Market_Cap_Cr])</f>
        <v>1294.5435648</v>
      </c>
      <c r="T697" s="2">
        <f>_xlfn.XLOOKUP($B697,stock_analysis[Stock],stock_analysis[Total_Debt_Cr])</f>
        <v>207.80710400000001</v>
      </c>
      <c r="U697" s="3">
        <f>Table2[[#This Row],[Market Value of Equity]]/(Table2[[#This Row],[Market Value of Equity]]+Table2[[#This Row],[Market Value of Debt]])</f>
        <v>0.86167869571623679</v>
      </c>
      <c r="V697" s="3">
        <f>Table2[[#This Row],[Market Value of Debt]]/(Table2[[#This Row],[Market Value of Equity]]+Table2[[#This Row],[Market Value of Debt]])</f>
        <v>0.13832130428376324</v>
      </c>
      <c r="W697" s="32">
        <f>(Table2[[#This Row],[Cost of Equity (Daily Beta)]]*Table2[[#This Row],[Weight of Equity]])+(Table2[[#This Row],[Cost of Debt]]*Table2[[#This Row],[Weight of Debt]])</f>
        <v>7.6090919396735665E-2</v>
      </c>
      <c r="X697" s="33">
        <f>(Table2[[#This Row],[Cost of Equity (Weekly Beta)]]*Table2[[#This Row],[Weight of Equity]])+(Table2[[#This Row],[Cost of Debt]]*Table2[[#This Row],[Weight of Debt]])</f>
        <v>8.2029339498439185E-2</v>
      </c>
      <c r="Y697" s="34">
        <f>(Table2[[#This Row],[Cost of Equity (Monthly Beta)]]*Table2[[#This Row],[Weight of Equity]])+(Table2[[#This Row],[Cost of Debt]]*Table2[[#This Row],[Weight of Debt]])</f>
        <v>-1.8432553162230997E-2</v>
      </c>
      <c r="Z697" t="b">
        <f>IF(Table2[[#This Row],[Sector]]="Financial Services",TRUE,FALSE)</f>
        <v>0</v>
      </c>
      <c r="AA697" t="b">
        <f>IF(Table2[[#This Row],[Market Capitalisation In(Cr)]]&gt;25000,TRUE,FALSE)</f>
        <v>0</v>
      </c>
    </row>
    <row r="698" spans="2:27" ht="14" customHeight="1">
      <c r="B698" s="37" t="s">
        <v>2058</v>
      </c>
      <c r="C698" s="38" t="str">
        <f>_xlfn.XLOOKUP(B698,stock_analysis[Stock],stock_analysis[Company_Name])</f>
        <v>Le Merite Exports Limited</v>
      </c>
      <c r="D698" s="37" t="str">
        <f>_xlfn.XLOOKUP(B698,stock_analysis[Stock],stock_analysis[Sector])</f>
        <v>Consumer Cyclical</v>
      </c>
      <c r="E698" s="37" t="str">
        <f>_xlfn.XLOOKUP($B698,stock_analysis[Stock],stock_analysis[Industry])</f>
        <v>Textile Manufacturing</v>
      </c>
      <c r="F698" s="2">
        <f>_xlfn.XLOOKUP($B698,stock_analysis[Stock],stock_analysis[Market_Cap_Cr])</f>
        <v>1095.1037951999999</v>
      </c>
      <c r="G698" s="3">
        <f>Imputs!$C$2</f>
        <v>6.6699999999999995E-2</v>
      </c>
      <c r="H698" s="3">
        <f>Imputs!$C$3</f>
        <v>5.2299999999999999E-2</v>
      </c>
      <c r="I698" s="2">
        <f>_xlfn.XLOOKUP($B698,stock_analysis[Stock],stock_analysis[Beta_Daily])</f>
        <v>0.18832815237740669</v>
      </c>
      <c r="J698" s="2">
        <f>_xlfn.XLOOKUP($B698,stock_analysis[Stock],stock_analysis[Beta_Weekly])</f>
        <v>0.27113553802171297</v>
      </c>
      <c r="K698" s="2">
        <f>_xlfn.XLOOKUP($B698,stock_analysis[Stock],stock_analysis[Beta_Monthly])</f>
        <v>0.44994848092404371</v>
      </c>
      <c r="L698" s="3">
        <f>G698+H698*I698</f>
        <v>7.6549562369338367E-2</v>
      </c>
      <c r="M698" s="3">
        <f>J698*H698+G698</f>
        <v>8.0880388638535583E-2</v>
      </c>
      <c r="N698" s="3">
        <f>K698*H698+G698</f>
        <v>9.0232305552327474E-2</v>
      </c>
      <c r="O698" s="2">
        <f>_xlfn.XLOOKUP($B698,stock_analysis[Stock],stock_analysis[Interest_Coverage_Ratio])</f>
        <v>2.0764997385262838</v>
      </c>
      <c r="P698" s="3" cm="1">
        <f t="array" ref="P69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698" s="3" t="str" cm="1">
        <f t="array" ref="Q69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698" s="3">
        <f>Table2[[#This Row],[Default Spread]]+Table2[[#This Row],[Risk Free Rate]]</f>
        <v>9.8799999999999999E-2</v>
      </c>
      <c r="S698" s="2">
        <f>_xlfn.XLOOKUP($B698,stock_analysis[Stock],stock_analysis[Market_Cap_Cr])</f>
        <v>1095.1037951999999</v>
      </c>
      <c r="T698" s="2">
        <f>_xlfn.XLOOKUP($B698,stock_analysis[Stock],stock_analysis[Total_Debt_Cr])</f>
        <v>83.904902399999997</v>
      </c>
      <c r="U698" s="3">
        <f>Table2[[#This Row],[Market Value of Equity]]/(Table2[[#This Row],[Market Value of Equity]]+Table2[[#This Row],[Market Value of Debt]])</f>
        <v>0.92883436519951246</v>
      </c>
      <c r="V698" s="3">
        <f>Table2[[#This Row],[Market Value of Debt]]/(Table2[[#This Row],[Market Value of Equity]]+Table2[[#This Row],[Market Value of Debt]])</f>
        <v>7.1165634800487501E-2</v>
      </c>
      <c r="W698" s="32">
        <f>(Table2[[#This Row],[Cost of Equity (Daily Beta)]]*Table2[[#This Row],[Weight of Equity]])+(Table2[[#This Row],[Cost of Debt]]*Table2[[#This Row],[Weight of Debt]])</f>
        <v>7.8133028887913056E-2</v>
      </c>
      <c r="X698" s="33">
        <f>(Table2[[#This Row],[Cost of Equity (Weekly Beta)]]*Table2[[#This Row],[Weight of Equity]])+(Table2[[#This Row],[Cost of Debt]]*Table2[[#This Row],[Weight of Debt]])</f>
        <v>8.2155649156452223E-2</v>
      </c>
      <c r="Y698" s="34">
        <f>(Table2[[#This Row],[Cost of Equity (Monthly Beta)]]*Table2[[#This Row],[Weight of Equity]])+(Table2[[#This Row],[Cost of Debt]]*Table2[[#This Row],[Weight of Debt]])</f>
        <v>9.0842030966472698E-2</v>
      </c>
      <c r="Z698" t="b">
        <f>IF(Table2[[#This Row],[Sector]]="Financial Services",TRUE,FALSE)</f>
        <v>0</v>
      </c>
      <c r="AA698" t="b">
        <f>IF(Table2[[#This Row],[Market Capitalisation In(Cr)]]&gt;25000,TRUE,FALSE)</f>
        <v>0</v>
      </c>
    </row>
    <row r="699" spans="2:27" ht="14" customHeight="1">
      <c r="B699" s="37" t="s">
        <v>456</v>
      </c>
      <c r="C699" s="38" t="str">
        <f>_xlfn.XLOOKUP(B699,stock_analysis[Stock],stock_analysis[Company_Name])</f>
        <v>Axita Cotton Limited</v>
      </c>
      <c r="D699" s="37" t="str">
        <f>_xlfn.XLOOKUP(B699,stock_analysis[Stock],stock_analysis[Sector])</f>
        <v>Consumer Cyclical</v>
      </c>
      <c r="E699" s="37" t="str">
        <f>_xlfn.XLOOKUP($B699,stock_analysis[Stock],stock_analysis[Industry])</f>
        <v>Textile Manufacturing</v>
      </c>
      <c r="F699" s="2">
        <f>_xlfn.XLOOKUP($B699,stock_analysis[Stock],stock_analysis[Market_Cap_Cr])</f>
        <v>333.11651840000002</v>
      </c>
      <c r="G699" s="3">
        <f>Imputs!$C$2</f>
        <v>6.6699999999999995E-2</v>
      </c>
      <c r="H699" s="3">
        <f>Imputs!$C$3</f>
        <v>5.2299999999999999E-2</v>
      </c>
      <c r="I699" s="2">
        <f>_xlfn.XLOOKUP($B699,stock_analysis[Stock],stock_analysis[Beta_Daily])</f>
        <v>0.1939614980768192</v>
      </c>
      <c r="J699" s="2">
        <f>_xlfn.XLOOKUP($B699,stock_analysis[Stock],stock_analysis[Beta_Weekly])</f>
        <v>0.5278362164330509</v>
      </c>
      <c r="K699" s="2">
        <f>_xlfn.XLOOKUP($B699,stock_analysis[Stock],stock_analysis[Beta_Monthly])</f>
        <v>1.0865385766711568</v>
      </c>
      <c r="L699" s="3">
        <f>G699+H699*I699</f>
        <v>7.6844186349417642E-2</v>
      </c>
      <c r="M699" s="3">
        <f>J699*H699+G699</f>
        <v>9.4305834119448553E-2</v>
      </c>
      <c r="N699" s="3">
        <f>K699*H699+G699</f>
        <v>0.1235259675599015</v>
      </c>
      <c r="O699" s="2">
        <f>_xlfn.XLOOKUP($B699,stock_analysis[Stock],stock_analysis[Interest_Coverage_Ratio])</f>
        <v>2.3576256605628609</v>
      </c>
      <c r="P699" s="3" cm="1">
        <f t="array" ref="P69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699" s="3" t="str" cm="1">
        <f t="array" ref="Q69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699" s="3">
        <f>Table2[[#This Row],[Default Spread]]+Table2[[#This Row],[Risk Free Rate]]</f>
        <v>9.8799999999999999E-2</v>
      </c>
      <c r="S699" s="2">
        <f>_xlfn.XLOOKUP($B699,stock_analysis[Stock],stock_analysis[Market_Cap_Cr])</f>
        <v>333.11651840000002</v>
      </c>
      <c r="T699" s="2">
        <f>_xlfn.XLOOKUP($B699,stock_analysis[Stock],stock_analysis[Total_Debt_Cr])</f>
        <v>22.333400000000001</v>
      </c>
      <c r="U699" s="3">
        <f>Table2[[#This Row],[Market Value of Equity]]/(Table2[[#This Row],[Market Value of Equity]]+Table2[[#This Row],[Market Value of Debt]])</f>
        <v>0.93716864502169495</v>
      </c>
      <c r="V699" s="3">
        <f>Table2[[#This Row],[Market Value of Debt]]/(Table2[[#This Row],[Market Value of Equity]]+Table2[[#This Row],[Market Value of Debt]])</f>
        <v>6.2831354978305151E-2</v>
      </c>
      <c r="W699" s="32">
        <f>(Table2[[#This Row],[Cost of Equity (Daily Beta)]]*Table2[[#This Row],[Weight of Equity]])+(Table2[[#This Row],[Cost of Debt]]*Table2[[#This Row],[Weight of Debt]])</f>
        <v>7.8223699870734908E-2</v>
      </c>
      <c r="X699" s="33">
        <f>(Table2[[#This Row],[Cost of Equity (Weekly Beta)]]*Table2[[#This Row],[Weight of Equity]])+(Table2[[#This Row],[Cost of Debt]]*Table2[[#This Row],[Weight of Debt]])</f>
        <v>9.4588208651220876E-2</v>
      </c>
      <c r="Y699" s="34">
        <f>(Table2[[#This Row],[Cost of Equity (Monthly Beta)]]*Table2[[#This Row],[Weight of Equity]])+(Table2[[#This Row],[Cost of Debt]]*Table2[[#This Row],[Weight of Debt]])</f>
        <v>0.12197240151496329</v>
      </c>
      <c r="Z699" t="b">
        <f>IF(Table2[[#This Row],[Sector]]="Financial Services",TRUE,FALSE)</f>
        <v>0</v>
      </c>
      <c r="AA699" t="b">
        <f>IF(Table2[[#This Row],[Market Capitalisation In(Cr)]]&gt;25000,TRUE,FALSE)</f>
        <v>0</v>
      </c>
    </row>
    <row r="700" spans="2:27" ht="14" customHeight="1">
      <c r="B700" s="37" t="s">
        <v>2260</v>
      </c>
      <c r="C700" s="38" t="str">
        <f>_xlfn.XLOOKUP(B700,stock_analysis[Stock],stock_analysis[Company_Name])</f>
        <v>Mahalaxmi Fabric Mills Limited</v>
      </c>
      <c r="D700" s="37" t="str">
        <f>_xlfn.XLOOKUP(B700,stock_analysis[Stock],stock_analysis[Sector])</f>
        <v>Consumer Cyclical</v>
      </c>
      <c r="E700" s="37" t="str">
        <f>_xlfn.XLOOKUP($B700,stock_analysis[Stock],stock_analysis[Industry])</f>
        <v>Textile Manufacturing</v>
      </c>
      <c r="F700" s="2">
        <f>_xlfn.XLOOKUP($B700,stock_analysis[Stock],stock_analysis[Market_Cap_Cr])</f>
        <v>23.332744000000002</v>
      </c>
      <c r="G700" s="3">
        <f>Imputs!$C$2</f>
        <v>6.6699999999999995E-2</v>
      </c>
      <c r="H700" s="3">
        <f>Imputs!$C$3</f>
        <v>5.2299999999999999E-2</v>
      </c>
      <c r="I700" s="2">
        <f>_xlfn.XLOOKUP($B700,stock_analysis[Stock],stock_analysis[Beta_Daily])</f>
        <v>0.72568173680941039</v>
      </c>
      <c r="J700" s="2">
        <f>_xlfn.XLOOKUP($B700,stock_analysis[Stock],stock_analysis[Beta_Weekly])</f>
        <v>0.82380282814545946</v>
      </c>
      <c r="K700" s="2">
        <f>_xlfn.XLOOKUP($B700,stock_analysis[Stock],stock_analysis[Beta_Monthly])</f>
        <v>0.66868465460590665</v>
      </c>
      <c r="L700" s="3">
        <f>G700+H700*I700</f>
        <v>0.10465315483513216</v>
      </c>
      <c r="M700" s="3">
        <f>J700*H700+G700</f>
        <v>0.10978488791200752</v>
      </c>
      <c r="N700" s="3">
        <f>K700*H700+G700</f>
        <v>0.10167220743588892</v>
      </c>
      <c r="O700" s="2">
        <f>_xlfn.XLOOKUP($B700,stock_analysis[Stock],stock_analysis[Interest_Coverage_Ratio])</f>
        <v>6.2596905010698114</v>
      </c>
      <c r="P700" s="3" cm="1">
        <f t="array" ref="P70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700" s="3" t="str" cm="1">
        <f t="array" ref="Q70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700" s="3">
        <f>Table2[[#This Row],[Default Spread]]+Table2[[#This Row],[Risk Free Rate]]</f>
        <v>7.4499999999999997E-2</v>
      </c>
      <c r="S700" s="2">
        <f>_xlfn.XLOOKUP($B700,stock_analysis[Stock],stock_analysis[Market_Cap_Cr])</f>
        <v>23.332744000000002</v>
      </c>
      <c r="T700" s="2">
        <f>_xlfn.XLOOKUP($B700,stock_analysis[Stock],stock_analysis[Total_Debt_Cr])</f>
        <v>63.826201599999997</v>
      </c>
      <c r="U700" s="3">
        <f>Table2[[#This Row],[Market Value of Equity]]/(Table2[[#This Row],[Market Value of Equity]]+Table2[[#This Row],[Market Value of Debt]])</f>
        <v>0.26770337616383466</v>
      </c>
      <c r="V700" s="3">
        <f>Table2[[#This Row],[Market Value of Debt]]/(Table2[[#This Row],[Market Value of Equity]]+Table2[[#This Row],[Market Value of Debt]])</f>
        <v>0.73229662383616534</v>
      </c>
      <c r="W700" s="32">
        <f>(Table2[[#This Row],[Cost of Equity (Daily Beta)]]*Table2[[#This Row],[Weight of Equity]])+(Table2[[#This Row],[Cost of Debt]]*Table2[[#This Row],[Weight of Debt]])</f>
        <v>8.2572101351355731E-2</v>
      </c>
      <c r="X700" s="33">
        <f>(Table2[[#This Row],[Cost of Equity (Weekly Beta)]]*Table2[[#This Row],[Weight of Equity]])+(Table2[[#This Row],[Cost of Debt]]*Table2[[#This Row],[Weight of Debt]])</f>
        <v>8.394588362160689E-2</v>
      </c>
      <c r="Y700" s="34">
        <f>(Table2[[#This Row],[Cost of Equity (Monthly Beta)]]*Table2[[#This Row],[Weight of Equity]])+(Table2[[#This Row],[Cost of Debt]]*Table2[[#This Row],[Weight of Debt]])</f>
        <v>8.1774091668411514E-2</v>
      </c>
      <c r="Z700" t="b">
        <f>IF(Table2[[#This Row],[Sector]]="Financial Services",TRUE,FALSE)</f>
        <v>0</v>
      </c>
      <c r="AA700" t="b">
        <f>IF(Table2[[#This Row],[Market Capitalisation In(Cr)]]&gt;25000,TRUE,FALSE)</f>
        <v>0</v>
      </c>
    </row>
    <row r="701" spans="2:27" ht="14" customHeight="1">
      <c r="B701" s="37" t="s">
        <v>3762</v>
      </c>
      <c r="C701" s="38" t="str">
        <f>_xlfn.XLOOKUP(B701,stock_analysis[Stock],stock_analysis[Company_Name])</f>
        <v>Vaxtex Cotfab Limited</v>
      </c>
      <c r="D701" s="37" t="str">
        <f>_xlfn.XLOOKUP(B701,stock_analysis[Stock],stock_analysis[Sector])</f>
        <v>Consumer Cyclical</v>
      </c>
      <c r="E701" s="37" t="str">
        <f>_xlfn.XLOOKUP($B701,stock_analysis[Stock],stock_analysis[Industry])</f>
        <v>Textile Manufacturing</v>
      </c>
      <c r="F701" s="2">
        <f>_xlfn.XLOOKUP($B701,stock_analysis[Stock],stock_analysis[Market_Cap_Cr])</f>
        <v>35.0966752</v>
      </c>
      <c r="G701" s="3">
        <f>Imputs!$C$2</f>
        <v>6.6699999999999995E-2</v>
      </c>
      <c r="H701" s="3">
        <f>Imputs!$C$3</f>
        <v>5.2299999999999999E-2</v>
      </c>
      <c r="I701" s="2">
        <f>_xlfn.XLOOKUP($B701,stock_analysis[Stock],stock_analysis[Beta_Daily])</f>
        <v>0.37443831288527329</v>
      </c>
      <c r="J701" s="2">
        <f>_xlfn.XLOOKUP($B701,stock_analysis[Stock],stock_analysis[Beta_Weekly])</f>
        <v>0.91245997594758599</v>
      </c>
      <c r="K701" s="2">
        <f>_xlfn.XLOOKUP($B701,stock_analysis[Stock],stock_analysis[Beta_Monthly])</f>
        <v>0.78102416507332906</v>
      </c>
      <c r="L701" s="3">
        <f>G701+H701*I701</f>
        <v>8.6283123763899794E-2</v>
      </c>
      <c r="M701" s="3">
        <f>J701*H701+G701</f>
        <v>0.11442165674205874</v>
      </c>
      <c r="N701" s="3">
        <f>K701*H701+G701</f>
        <v>0.10754756383333511</v>
      </c>
      <c r="O701" s="2">
        <f>_xlfn.XLOOKUP($B701,stock_analysis[Stock],stock_analysis[Interest_Coverage_Ratio])</f>
        <v>4.658666666666667</v>
      </c>
      <c r="P701" s="3" cm="1">
        <f t="array" ref="P70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701" s="3" t="str" cm="1">
        <f t="array" ref="Q70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701" s="3">
        <f>Table2[[#This Row],[Default Spread]]+Table2[[#This Row],[Risk Free Rate]]</f>
        <v>7.5600000000000001E-2</v>
      </c>
      <c r="S701" s="2">
        <f>_xlfn.XLOOKUP($B701,stock_analysis[Stock],stock_analysis[Market_Cap_Cr])</f>
        <v>35.0966752</v>
      </c>
      <c r="T701" s="2">
        <f>_xlfn.XLOOKUP($B701,stock_analysis[Stock],stock_analysis[Total_Debt_Cr])</f>
        <v>10.9254</v>
      </c>
      <c r="U701" s="3">
        <f>Table2[[#This Row],[Market Value of Equity]]/(Table2[[#This Row],[Market Value of Equity]]+Table2[[#This Row],[Market Value of Debt]])</f>
        <v>0.76260522906624595</v>
      </c>
      <c r="V701" s="3">
        <f>Table2[[#This Row],[Market Value of Debt]]/(Table2[[#This Row],[Market Value of Equity]]+Table2[[#This Row],[Market Value of Debt]])</f>
        <v>0.23739477093375397</v>
      </c>
      <c r="W701" s="32">
        <f>(Table2[[#This Row],[Cost of Equity (Daily Beta)]]*Table2[[#This Row],[Weight of Equity]])+(Table2[[#This Row],[Cost of Debt]]*Table2[[#This Row],[Weight of Debt]])</f>
        <v>8.3747006045111844E-2</v>
      </c>
      <c r="X701" s="33">
        <f>(Table2[[#This Row],[Cost of Equity (Weekly Beta)]]*Table2[[#This Row],[Weight of Equity]])+(Table2[[#This Row],[Cost of Debt]]*Table2[[#This Row],[Weight of Debt]])</f>
        <v>0.10520559843250887</v>
      </c>
      <c r="Y701" s="34">
        <f>(Table2[[#This Row],[Cost of Equity (Monthly Beta)]]*Table2[[#This Row],[Weight of Equity]])+(Table2[[#This Row],[Cost of Debt]]*Table2[[#This Row],[Weight of Debt]])</f>
        <v>9.9963379235229022E-2</v>
      </c>
      <c r="Z701" t="b">
        <f>IF(Table2[[#This Row],[Sector]]="Financial Services",TRUE,FALSE)</f>
        <v>0</v>
      </c>
      <c r="AA701" t="b">
        <f>IF(Table2[[#This Row],[Market Capitalisation In(Cr)]]&gt;25000,TRUE,FALSE)</f>
        <v>0</v>
      </c>
    </row>
    <row r="702" spans="2:27" ht="14" customHeight="1">
      <c r="B702" s="37" t="s">
        <v>962</v>
      </c>
      <c r="C702" s="38" t="str">
        <f>_xlfn.XLOOKUP(B702,stock_analysis[Stock],stock_analysis[Company_Name])</f>
        <v>Digjam Limited</v>
      </c>
      <c r="D702" s="37" t="str">
        <f>_xlfn.XLOOKUP(B702,stock_analysis[Stock],stock_analysis[Sector])</f>
        <v>Consumer Cyclical</v>
      </c>
      <c r="E702" s="37" t="str">
        <f>_xlfn.XLOOKUP($B702,stock_analysis[Stock],stock_analysis[Industry])</f>
        <v>Textile Manufacturing</v>
      </c>
      <c r="F702" s="2">
        <f>_xlfn.XLOOKUP($B702,stock_analysis[Stock],stock_analysis[Market_Cap_Cr])</f>
        <v>88.875327999999996</v>
      </c>
      <c r="G702" s="3">
        <f>Imputs!$C$2</f>
        <v>6.6699999999999995E-2</v>
      </c>
      <c r="H702" s="3">
        <f>Imputs!$C$3</f>
        <v>5.2299999999999999E-2</v>
      </c>
      <c r="I702" s="2">
        <f>_xlfn.XLOOKUP($B702,stock_analysis[Stock],stock_analysis[Beta_Daily])</f>
        <v>0.22402589417928859</v>
      </c>
      <c r="J702" s="2">
        <f>_xlfn.XLOOKUP($B702,stock_analysis[Stock],stock_analysis[Beta_Weekly])</f>
        <v>0.82219943696585918</v>
      </c>
      <c r="K702" s="2">
        <f>_xlfn.XLOOKUP($B702,stock_analysis[Stock],stock_analysis[Beta_Monthly])</f>
        <v>0.47933228813909451</v>
      </c>
      <c r="L702" s="3">
        <f>G702+H702*I702</f>
        <v>7.8416554265576782E-2</v>
      </c>
      <c r="M702" s="3">
        <f>J702*H702+G702</f>
        <v>0.10970103055331443</v>
      </c>
      <c r="N702" s="3">
        <f>K702*H702+G702</f>
        <v>9.1769078669674639E-2</v>
      </c>
      <c r="O702" s="2">
        <f>_xlfn.XLOOKUP($B702,stock_analysis[Stock],stock_analysis[Interest_Coverage_Ratio])</f>
        <v>2.4823608718448056</v>
      </c>
      <c r="P702" s="3" cm="1">
        <f t="array" ref="P70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702" s="3" t="str" cm="1">
        <f t="array" ref="Q70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702" s="3">
        <f>Table2[[#This Row],[Default Spread]]+Table2[[#This Row],[Risk Free Rate]]</f>
        <v>9.8799999999999999E-2</v>
      </c>
      <c r="S702" s="2">
        <f>_xlfn.XLOOKUP($B702,stock_analysis[Stock],stock_analysis[Market_Cap_Cr])</f>
        <v>88.875327999999996</v>
      </c>
      <c r="T702" s="2">
        <f>_xlfn.XLOOKUP($B702,stock_analysis[Stock],stock_analysis[Total_Debt_Cr])</f>
        <v>58.354201600000003</v>
      </c>
      <c r="U702" s="3">
        <f>Table2[[#This Row],[Market Value of Equity]]/(Table2[[#This Row],[Market Value of Equity]]+Table2[[#This Row],[Market Value of Debt]])</f>
        <v>0.6036515109534113</v>
      </c>
      <c r="V702" s="3">
        <f>Table2[[#This Row],[Market Value of Debt]]/(Table2[[#This Row],[Market Value of Equity]]+Table2[[#This Row],[Market Value of Debt]])</f>
        <v>0.39634848904658865</v>
      </c>
      <c r="W702" s="32">
        <f>(Table2[[#This Row],[Cost of Equity (Daily Beta)]]*Table2[[#This Row],[Weight of Equity]])+(Table2[[#This Row],[Cost of Debt]]*Table2[[#This Row],[Weight of Debt]])</f>
        <v>8.6495502183978556E-2</v>
      </c>
      <c r="X702" s="33">
        <f>(Table2[[#This Row],[Cost of Equity (Weekly Beta)]]*Table2[[#This Row],[Weight of Equity]])+(Table2[[#This Row],[Cost of Debt]]*Table2[[#This Row],[Weight of Debt]])</f>
        <v>0.10538042356445755</v>
      </c>
      <c r="Y702" s="34">
        <f>(Table2[[#This Row],[Cost of Equity (Monthly Beta)]]*Table2[[#This Row],[Weight of Equity]])+(Table2[[#This Row],[Cost of Debt]]*Table2[[#This Row],[Weight of Debt]])</f>
        <v>9.4555773715554514E-2</v>
      </c>
      <c r="Z702" t="b">
        <f>IF(Table2[[#This Row],[Sector]]="Financial Services",TRUE,FALSE)</f>
        <v>0</v>
      </c>
      <c r="AA702" t="b">
        <f>IF(Table2[[#This Row],[Market Capitalisation In(Cr)]]&gt;25000,TRUE,FALSE)</f>
        <v>0</v>
      </c>
    </row>
    <row r="703" spans="2:27" ht="14" customHeight="1">
      <c r="B703" s="37" t="s">
        <v>3068</v>
      </c>
      <c r="C703" s="38" t="str">
        <f>_xlfn.XLOOKUP(B703,stock_analysis[Stock],stock_analysis[Company_Name])</f>
        <v>Sanathan Textiles Limited</v>
      </c>
      <c r="D703" s="37" t="str">
        <f>_xlfn.XLOOKUP(B703,stock_analysis[Stock],stock_analysis[Sector])</f>
        <v>Consumer Cyclical</v>
      </c>
      <c r="E703" s="37" t="str">
        <f>_xlfn.XLOOKUP($B703,stock_analysis[Stock],stock_analysis[Industry])</f>
        <v>Textile Manufacturing</v>
      </c>
      <c r="F703" s="2">
        <f>_xlfn.XLOOKUP($B703,stock_analysis[Stock],stock_analysis[Market_Cap_Cr])</f>
        <v>3431.0248448000002</v>
      </c>
      <c r="G703" s="3">
        <f>Imputs!$C$2</f>
        <v>6.6699999999999995E-2</v>
      </c>
      <c r="H703" s="3">
        <f>Imputs!$C$3</f>
        <v>5.2299999999999999E-2</v>
      </c>
      <c r="I703" s="2">
        <f>_xlfn.XLOOKUP($B703,stock_analysis[Stock],stock_analysis[Beta_Daily])</f>
        <v>0.52674476162060413</v>
      </c>
      <c r="J703" s="2">
        <f>_xlfn.XLOOKUP($B703,stock_analysis[Stock],stock_analysis[Beta_Weekly])</f>
        <v>0.89225457084929716</v>
      </c>
      <c r="K703" s="2">
        <f>_xlfn.XLOOKUP($B703,stock_analysis[Stock],stock_analysis[Beta_Monthly])</f>
        <v>1.6451986935862537</v>
      </c>
      <c r="L703" s="3">
        <f>G703+H703*I703</f>
        <v>9.4248751032757594E-2</v>
      </c>
      <c r="M703" s="3">
        <f>J703*H703+G703</f>
        <v>0.11336491405541824</v>
      </c>
      <c r="N703" s="3">
        <f>K703*H703+G703</f>
        <v>0.15274389167456107</v>
      </c>
      <c r="O703" s="2">
        <f>_xlfn.XLOOKUP($B703,stock_analysis[Stock],stock_analysis[Interest_Coverage_Ratio])</f>
        <v>13.065217391304348</v>
      </c>
      <c r="P703" s="3" cm="1">
        <f t="array" ref="P70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03" s="3" t="str" cm="1">
        <f t="array" ref="Q70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03" s="3">
        <f>Table2[[#This Row],[Default Spread]]+Table2[[#This Row],[Risk Free Rate]]</f>
        <v>7.0699999999999999E-2</v>
      </c>
      <c r="S703" s="2">
        <f>_xlfn.XLOOKUP($B703,stock_analysis[Stock],stock_analysis[Market_Cap_Cr])</f>
        <v>3431.0248448000002</v>
      </c>
      <c r="T703" s="2">
        <f>_xlfn.XLOOKUP($B703,stock_analysis[Stock],stock_analysis[Total_Debt_Cr])</f>
        <v>1435.3000448</v>
      </c>
      <c r="U703" s="3">
        <f>Table2[[#This Row],[Market Value of Equity]]/(Table2[[#This Row],[Market Value of Equity]]+Table2[[#This Row],[Market Value of Debt]])</f>
        <v>0.70505461978762818</v>
      </c>
      <c r="V703" s="3">
        <f>Table2[[#This Row],[Market Value of Debt]]/(Table2[[#This Row],[Market Value of Equity]]+Table2[[#This Row],[Market Value of Debt]])</f>
        <v>0.29494538021237171</v>
      </c>
      <c r="W703" s="32">
        <f>(Table2[[#This Row],[Cost of Equity (Daily Beta)]]*Table2[[#This Row],[Weight of Equity]])+(Table2[[#This Row],[Cost of Debt]]*Table2[[#This Row],[Weight of Debt]])</f>
        <v>8.7303155705874422E-2</v>
      </c>
      <c r="X703" s="33">
        <f>(Table2[[#This Row],[Cost of Equity (Weekly Beta)]]*Table2[[#This Row],[Weight of Equity]])+(Table2[[#This Row],[Cost of Debt]]*Table2[[#This Row],[Weight of Debt]])</f>
        <v>0.10078109475761474</v>
      </c>
      <c r="Y703" s="34">
        <f>(Table2[[#This Row],[Cost of Equity (Monthly Beta)]]*Table2[[#This Row],[Weight of Equity]])+(Table2[[#This Row],[Cost of Debt]]*Table2[[#This Row],[Weight of Debt]])</f>
        <v>0.12854542485050499</v>
      </c>
      <c r="Z703" t="b">
        <f>IF(Table2[[#This Row],[Sector]]="Financial Services",TRUE,FALSE)</f>
        <v>0</v>
      </c>
      <c r="AA703" t="b">
        <f>IF(Table2[[#This Row],[Market Capitalisation In(Cr)]]&gt;25000,TRUE,FALSE)</f>
        <v>0</v>
      </c>
    </row>
    <row r="704" spans="2:27" ht="14" customHeight="1">
      <c r="B704" s="37" t="s">
        <v>756</v>
      </c>
      <c r="C704" s="38" t="str">
        <f>_xlfn.XLOOKUP(B704,stock_analysis[Stock],stock_analysis[Company_Name])</f>
        <v>Cheviot Company Limited</v>
      </c>
      <c r="D704" s="37" t="str">
        <f>_xlfn.XLOOKUP(B704,stock_analysis[Stock],stock_analysis[Sector])</f>
        <v>Consumer Cyclical</v>
      </c>
      <c r="E704" s="37" t="str">
        <f>_xlfn.XLOOKUP($B704,stock_analysis[Stock],stock_analysis[Industry])</f>
        <v>Textile Manufacturing</v>
      </c>
      <c r="F704" s="2">
        <f>_xlfn.XLOOKUP($B704,stock_analysis[Stock],stock_analysis[Market_Cap_Cr])</f>
        <v>584.77168640000002</v>
      </c>
      <c r="G704" s="3">
        <f>Imputs!$C$2</f>
        <v>6.6699999999999995E-2</v>
      </c>
      <c r="H704" s="3">
        <f>Imputs!$C$3</f>
        <v>5.2299999999999999E-2</v>
      </c>
      <c r="I704" s="2">
        <f>_xlfn.XLOOKUP($B704,stock_analysis[Stock],stock_analysis[Beta_Daily])</f>
        <v>0.46537272528947837</v>
      </c>
      <c r="J704" s="2">
        <f>_xlfn.XLOOKUP($B704,stock_analysis[Stock],stock_analysis[Beta_Weekly])</f>
        <v>0.97162393340008002</v>
      </c>
      <c r="K704" s="2">
        <f>_xlfn.XLOOKUP($B704,stock_analysis[Stock],stock_analysis[Beta_Monthly])</f>
        <v>0.80424248652318198</v>
      </c>
      <c r="L704" s="3">
        <f>G704+H704*I704</f>
        <v>9.1038993532639723E-2</v>
      </c>
      <c r="M704" s="3">
        <f>J704*H704+G704</f>
        <v>0.11751593171682417</v>
      </c>
      <c r="N704" s="3">
        <f>K704*H704+G704</f>
        <v>0.10876188204516241</v>
      </c>
      <c r="O704" s="2">
        <f>_xlfn.XLOOKUP($B704,stock_analysis[Stock],stock_analysis[Interest_Coverage_Ratio])</f>
        <v>294.25927372120265</v>
      </c>
      <c r="P704" s="3" cm="1">
        <f t="array" ref="P70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04" s="3" t="str" cm="1">
        <f t="array" ref="Q70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04" s="3">
        <f>Table2[[#This Row],[Default Spread]]+Table2[[#This Row],[Risk Free Rate]]</f>
        <v>7.0699999999999999E-2</v>
      </c>
      <c r="S704" s="2">
        <f>_xlfn.XLOOKUP($B704,stock_analysis[Stock],stock_analysis[Market_Cap_Cr])</f>
        <v>584.77168640000002</v>
      </c>
      <c r="T704" s="2">
        <f>_xlfn.XLOOKUP($B704,stock_analysis[Stock],stock_analysis[Total_Debt_Cr])</f>
        <v>10.285500000000001</v>
      </c>
      <c r="U704" s="3">
        <f>Table2[[#This Row],[Market Value of Equity]]/(Table2[[#This Row],[Market Value of Equity]]+Table2[[#This Row],[Market Value of Debt]])</f>
        <v>0.98271510665684825</v>
      </c>
      <c r="V704" s="3">
        <f>Table2[[#This Row],[Market Value of Debt]]/(Table2[[#This Row],[Market Value of Equity]]+Table2[[#This Row],[Market Value of Debt]])</f>
        <v>1.7284893343151801E-2</v>
      </c>
      <c r="W704" s="32">
        <f>(Table2[[#This Row],[Cost of Equity (Daily Beta)]]*Table2[[#This Row],[Weight of Equity]])+(Table2[[#This Row],[Cost of Debt]]*Table2[[#This Row],[Weight of Debt]])</f>
        <v>9.0687436198720994E-2</v>
      </c>
      <c r="X704" s="33">
        <f>(Table2[[#This Row],[Cost of Equity (Weekly Beta)]]*Table2[[#This Row],[Weight of Equity]])+(Table2[[#This Row],[Cost of Debt]]*Table2[[#This Row],[Weight of Debt]])</f>
        <v>0.1167067233303386</v>
      </c>
      <c r="Y704" s="34">
        <f>(Table2[[#This Row],[Cost of Equity (Monthly Beta)]]*Table2[[#This Row],[Weight of Equity]])+(Table2[[#This Row],[Cost of Debt]]*Table2[[#This Row],[Weight of Debt]])</f>
        <v>0.10810398647357215</v>
      </c>
      <c r="Z704" t="b">
        <f>IF(Table2[[#This Row],[Sector]]="Financial Services",TRUE,FALSE)</f>
        <v>0</v>
      </c>
      <c r="AA704" t="b">
        <f>IF(Table2[[#This Row],[Market Capitalisation In(Cr)]]&gt;25000,TRUE,FALSE)</f>
        <v>0</v>
      </c>
    </row>
    <row r="705" spans="2:27" ht="14" customHeight="1">
      <c r="B705" s="37" t="s">
        <v>3184</v>
      </c>
      <c r="C705" s="38" t="str">
        <f>_xlfn.XLOOKUP(B705,stock_analysis[Stock],stock_analysis[Company_Name])</f>
        <v>Shekhawati Industries Limited</v>
      </c>
      <c r="D705" s="37" t="str">
        <f>_xlfn.XLOOKUP(B705,stock_analysis[Stock],stock_analysis[Sector])</f>
        <v>Consumer Cyclical</v>
      </c>
      <c r="E705" s="37" t="str">
        <f>_xlfn.XLOOKUP($B705,stock_analysis[Stock],stock_analysis[Industry])</f>
        <v>Textile Manufacturing</v>
      </c>
      <c r="F705" s="2">
        <f>_xlfn.XLOOKUP($B705,stock_analysis[Stock],stock_analysis[Market_Cap_Cr])</f>
        <v>41.984460800000001</v>
      </c>
      <c r="G705" s="3">
        <f>Imputs!$C$2</f>
        <v>6.6699999999999995E-2</v>
      </c>
      <c r="H705" s="3">
        <f>Imputs!$C$3</f>
        <v>5.2299999999999999E-2</v>
      </c>
      <c r="I705" s="2">
        <f>_xlfn.XLOOKUP($B705,stock_analysis[Stock],stock_analysis[Beta_Daily])</f>
        <v>0.50049472405355755</v>
      </c>
      <c r="J705" s="2">
        <f>_xlfn.XLOOKUP($B705,stock_analysis[Stock],stock_analysis[Beta_Weekly])</f>
        <v>2.3189843785525404</v>
      </c>
      <c r="K705" s="2">
        <f>_xlfn.XLOOKUP($B705,stock_analysis[Stock],stock_analysis[Beta_Monthly])</f>
        <v>3.5136025147220602</v>
      </c>
      <c r="L705" s="3">
        <f>G705+H705*I705</f>
        <v>9.2875874068001046E-2</v>
      </c>
      <c r="M705" s="3">
        <f>J705*H705+G705</f>
        <v>0.18798288299829785</v>
      </c>
      <c r="N705" s="3">
        <f>K705*H705+G705</f>
        <v>0.25046141151996376</v>
      </c>
      <c r="O705" s="2">
        <f>_xlfn.XLOOKUP($B705,stock_analysis[Stock],stock_analysis[Interest_Coverage_Ratio])</f>
        <v>177.11797752808988</v>
      </c>
      <c r="P705" s="3" cm="1">
        <f t="array" ref="P70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05" s="3" t="str" cm="1">
        <f t="array" ref="Q70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05" s="3">
        <f>Table2[[#This Row],[Default Spread]]+Table2[[#This Row],[Risk Free Rate]]</f>
        <v>7.0699999999999999E-2</v>
      </c>
      <c r="S705" s="2">
        <f>_xlfn.XLOOKUP($B705,stock_analysis[Stock],stock_analysis[Market_Cap_Cr])</f>
        <v>41.984460800000001</v>
      </c>
      <c r="T705" s="2">
        <f>_xlfn.XLOOKUP($B705,stock_analysis[Stock],stock_analysis[Total_Debt_Cr])</f>
        <v>0.3261</v>
      </c>
      <c r="U705" s="3">
        <f>Table2[[#This Row],[Market Value of Equity]]/(Table2[[#This Row],[Market Value of Equity]]+Table2[[#This Row],[Market Value of Debt]])</f>
        <v>0.99229270437843031</v>
      </c>
      <c r="V705" s="3">
        <f>Table2[[#This Row],[Market Value of Debt]]/(Table2[[#This Row],[Market Value of Equity]]+Table2[[#This Row],[Market Value of Debt]])</f>
        <v>7.7072956215697343E-3</v>
      </c>
      <c r="W705" s="32">
        <f>(Table2[[#This Row],[Cost of Equity (Daily Beta)]]*Table2[[#This Row],[Weight of Equity]])+(Table2[[#This Row],[Cost of Debt]]*Table2[[#This Row],[Weight of Debt]])</f>
        <v>9.2704958050892267E-2</v>
      </c>
      <c r="X705" s="33">
        <f>(Table2[[#This Row],[Cost of Equity (Weekly Beta)]]*Table2[[#This Row],[Weight of Equity]])+(Table2[[#This Row],[Cost of Debt]]*Table2[[#This Row],[Weight of Debt]])</f>
        <v>0.18707894914768</v>
      </c>
      <c r="Y705" s="34">
        <f>(Table2[[#This Row],[Cost of Equity (Monthly Beta)]]*Table2[[#This Row],[Weight of Equity]])+(Table2[[#This Row],[Cost of Debt]]*Table2[[#This Row],[Weight of Debt]])</f>
        <v>0.24907593718002877</v>
      </c>
      <c r="Z705" t="b">
        <f>IF(Table2[[#This Row],[Sector]]="Financial Services",TRUE,FALSE)</f>
        <v>0</v>
      </c>
      <c r="AA705" t="b">
        <f>IF(Table2[[#This Row],[Market Capitalisation In(Cr)]]&gt;25000,TRUE,FALSE)</f>
        <v>0</v>
      </c>
    </row>
    <row r="706" spans="2:27" ht="14" customHeight="1">
      <c r="B706" s="37" t="s">
        <v>3712</v>
      </c>
      <c r="C706" s="38" t="str">
        <f>_xlfn.XLOOKUP(B706,stock_analysis[Stock],stock_analysis[Company_Name])</f>
        <v>United Polyfab Gujarat Limited</v>
      </c>
      <c r="D706" s="37" t="str">
        <f>_xlfn.XLOOKUP(B706,stock_analysis[Stock],stock_analysis[Sector])</f>
        <v>Consumer Cyclical</v>
      </c>
      <c r="E706" s="37" t="str">
        <f>_xlfn.XLOOKUP($B706,stock_analysis[Stock],stock_analysis[Industry])</f>
        <v>Textile Manufacturing</v>
      </c>
      <c r="F706" s="2">
        <f>_xlfn.XLOOKUP($B706,stock_analysis[Stock],stock_analysis[Market_Cap_Cr])</f>
        <v>557.49319679999996</v>
      </c>
      <c r="G706" s="3">
        <f>Imputs!$C$2</f>
        <v>6.6699999999999995E-2</v>
      </c>
      <c r="H706" s="3">
        <f>Imputs!$C$3</f>
        <v>5.2299999999999999E-2</v>
      </c>
      <c r="I706" s="2">
        <f>_xlfn.XLOOKUP($B706,stock_analysis[Stock],stock_analysis[Beta_Daily])</f>
        <v>0.5258318525239325</v>
      </c>
      <c r="J706" s="2">
        <f>_xlfn.XLOOKUP($B706,stock_analysis[Stock],stock_analysis[Beta_Weekly])</f>
        <v>0.30684727091574082</v>
      </c>
      <c r="K706" s="2">
        <f>_xlfn.XLOOKUP($B706,stock_analysis[Stock],stock_analysis[Beta_Monthly])</f>
        <v>-0.18590300439282759</v>
      </c>
      <c r="L706" s="3">
        <f>G706+H706*I706</f>
        <v>9.4201005887001671E-2</v>
      </c>
      <c r="M706" s="3">
        <f>J706*H706+G706</f>
        <v>8.274811226889324E-2</v>
      </c>
      <c r="N706" s="3">
        <f>K706*H706+G706</f>
        <v>5.6977272870255113E-2</v>
      </c>
      <c r="O706" s="2">
        <f>_xlfn.XLOOKUP($B706,stock_analysis[Stock],stock_analysis[Interest_Coverage_Ratio])</f>
        <v>3.229032697976439</v>
      </c>
      <c r="P706" s="3" cm="1">
        <f t="array" ref="P70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706" s="3" t="str" cm="1">
        <f t="array" ref="Q70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706" s="3">
        <f>Table2[[#This Row],[Default Spread]]+Table2[[#This Row],[Risk Free Rate]]</f>
        <v>8.5099999999999995E-2</v>
      </c>
      <c r="S706" s="2">
        <f>_xlfn.XLOOKUP($B706,stock_analysis[Stock],stock_analysis[Market_Cap_Cr])</f>
        <v>557.49319679999996</v>
      </c>
      <c r="T706" s="2">
        <f>_xlfn.XLOOKUP($B706,stock_analysis[Stock],stock_analysis[Total_Debt_Cr])</f>
        <v>109.41020159999999</v>
      </c>
      <c r="U706" s="3">
        <f>Table2[[#This Row],[Market Value of Equity]]/(Table2[[#This Row],[Market Value of Equity]]+Table2[[#This Row],[Market Value of Debt]])</f>
        <v>0.83594295386334616</v>
      </c>
      <c r="V706" s="3">
        <f>Table2[[#This Row],[Market Value of Debt]]/(Table2[[#This Row],[Market Value of Equity]]+Table2[[#This Row],[Market Value of Debt]])</f>
        <v>0.16405704613665378</v>
      </c>
      <c r="W706" s="32">
        <f>(Table2[[#This Row],[Cost of Equity (Daily Beta)]]*Table2[[#This Row],[Weight of Equity]])+(Table2[[#This Row],[Cost of Debt]]*Table2[[#This Row],[Weight of Debt]])</f>
        <v>9.2707921744307878E-2</v>
      </c>
      <c r="X706" s="33">
        <f>(Table2[[#This Row],[Cost of Equity (Weekly Beta)]]*Table2[[#This Row],[Weight of Equity]])+(Table2[[#This Row],[Cost of Debt]]*Table2[[#This Row],[Weight of Debt]])</f>
        <v>8.3133956022903646E-2</v>
      </c>
      <c r="Y706" s="34">
        <f>(Table2[[#This Row],[Cost of Equity (Monthly Beta)]]*Table2[[#This Row],[Weight of Equity]])+(Table2[[#This Row],[Cost of Debt]]*Table2[[#This Row],[Weight of Debt]])</f>
        <v>6.1591004412468189E-2</v>
      </c>
      <c r="Z706" t="b">
        <f>IF(Table2[[#This Row],[Sector]]="Financial Services",TRUE,FALSE)</f>
        <v>0</v>
      </c>
      <c r="AA706" t="b">
        <f>IF(Table2[[#This Row],[Market Capitalisation In(Cr)]]&gt;25000,TRUE,FALSE)</f>
        <v>0</v>
      </c>
    </row>
    <row r="707" spans="2:27" ht="14" customHeight="1">
      <c r="B707" s="37" t="s">
        <v>2284</v>
      </c>
      <c r="C707" s="38" t="str">
        <f>_xlfn.XLOOKUP(B707,stock_analysis[Stock],stock_analysis[Company_Name])</f>
        <v>Mittal Life Style Limited</v>
      </c>
      <c r="D707" s="37" t="str">
        <f>_xlfn.XLOOKUP(B707,stock_analysis[Stock],stock_analysis[Sector])</f>
        <v>Consumer Cyclical</v>
      </c>
      <c r="E707" s="37" t="str">
        <f>_xlfn.XLOOKUP($B707,stock_analysis[Stock],stock_analysis[Industry])</f>
        <v>Textile Manufacturing</v>
      </c>
      <c r="F707" s="2">
        <f>_xlfn.XLOOKUP($B707,stock_analysis[Stock],stock_analysis[Market_Cap_Cr])</f>
        <v>41.726672000000001</v>
      </c>
      <c r="G707" s="3">
        <f>Imputs!$C$2</f>
        <v>6.6699999999999995E-2</v>
      </c>
      <c r="H707" s="3">
        <f>Imputs!$C$3</f>
        <v>5.2299999999999999E-2</v>
      </c>
      <c r="I707" s="2">
        <f>_xlfn.XLOOKUP($B707,stock_analysis[Stock],stock_analysis[Beta_Daily])</f>
        <v>0.60065152734158833</v>
      </c>
      <c r="J707" s="2">
        <f>_xlfn.XLOOKUP($B707,stock_analysis[Stock],stock_analysis[Beta_Weekly])</f>
        <v>1.1482623597654671</v>
      </c>
      <c r="K707" s="2">
        <f>_xlfn.XLOOKUP($B707,stock_analysis[Stock],stock_analysis[Beta_Monthly])</f>
        <v>1.2234972108758932</v>
      </c>
      <c r="L707" s="3">
        <f>G707+H707*I707</f>
        <v>9.8114074879965069E-2</v>
      </c>
      <c r="M707" s="3">
        <f>J707*H707+G707</f>
        <v>0.12675412141573392</v>
      </c>
      <c r="N707" s="3">
        <f>K707*H707+G707</f>
        <v>0.13068890412880921</v>
      </c>
      <c r="O707" s="2">
        <f>_xlfn.XLOOKUP($B707,stock_analysis[Stock],stock_analysis[Interest_Coverage_Ratio])</f>
        <v>28.353057199211044</v>
      </c>
      <c r="P707" s="3" cm="1">
        <f t="array" ref="P70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07" s="3" t="str" cm="1">
        <f t="array" ref="Q70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07" s="3">
        <f>Table2[[#This Row],[Default Spread]]+Table2[[#This Row],[Risk Free Rate]]</f>
        <v>7.0699999999999999E-2</v>
      </c>
      <c r="S707" s="2">
        <f>_xlfn.XLOOKUP($B707,stock_analysis[Stock],stock_analysis[Market_Cap_Cr])</f>
        <v>41.726672000000001</v>
      </c>
      <c r="T707" s="2">
        <f>_xlfn.XLOOKUP($B707,stock_analysis[Stock],stock_analysis[Total_Debt_Cr])</f>
        <v>8.968</v>
      </c>
      <c r="U707" s="3">
        <f>Table2[[#This Row],[Market Value of Equity]]/(Table2[[#This Row],[Market Value of Equity]]+Table2[[#This Row],[Market Value of Debt]])</f>
        <v>0.82309778037423742</v>
      </c>
      <c r="V707" s="3">
        <f>Table2[[#This Row],[Market Value of Debt]]/(Table2[[#This Row],[Market Value of Equity]]+Table2[[#This Row],[Market Value of Debt]])</f>
        <v>0.17690221962576266</v>
      </c>
      <c r="W707" s="32">
        <f>(Table2[[#This Row],[Cost of Equity (Daily Beta)]]*Table2[[#This Row],[Weight of Equity]])+(Table2[[#This Row],[Cost of Debt]]*Table2[[#This Row],[Weight of Debt]])</f>
        <v>9.326446418471239E-2</v>
      </c>
      <c r="X707" s="33">
        <f>(Table2[[#This Row],[Cost of Equity (Weekly Beta)]]*Table2[[#This Row],[Weight of Equity]])+(Table2[[#This Row],[Cost of Debt]]*Table2[[#This Row],[Weight of Debt]])</f>
        <v>0.11683802291811859</v>
      </c>
      <c r="Y707" s="34">
        <f>(Table2[[#This Row],[Cost of Equity (Monthly Beta)]]*Table2[[#This Row],[Weight of Equity]])+(Table2[[#This Row],[Cost of Debt]]*Table2[[#This Row],[Weight of Debt]])</f>
        <v>0.12007673383550579</v>
      </c>
      <c r="Z707" t="b">
        <f>IF(Table2[[#This Row],[Sector]]="Financial Services",TRUE,FALSE)</f>
        <v>0</v>
      </c>
      <c r="AA707" t="b">
        <f>IF(Table2[[#This Row],[Market Capitalisation In(Cr)]]&gt;25000,TRUE,FALSE)</f>
        <v>0</v>
      </c>
    </row>
    <row r="708" spans="2:27" ht="14" customHeight="1">
      <c r="B708" s="37" t="s">
        <v>546</v>
      </c>
      <c r="C708" s="38" t="str">
        <f>_xlfn.XLOOKUP(B708,stock_analysis[Stock],stock_analysis[Company_Name])</f>
        <v>Bella Casa Fashion &amp; Retail Limited</v>
      </c>
      <c r="D708" s="37" t="str">
        <f>_xlfn.XLOOKUP(B708,stock_analysis[Stock],stock_analysis[Sector])</f>
        <v>Consumer Cyclical</v>
      </c>
      <c r="E708" s="37" t="str">
        <f>_xlfn.XLOOKUP($B708,stock_analysis[Stock],stock_analysis[Industry])</f>
        <v>Textile Manufacturing</v>
      </c>
      <c r="F708" s="2">
        <f>_xlfn.XLOOKUP($B708,stock_analysis[Stock],stock_analysis[Market_Cap_Cr])</f>
        <v>361.46250240000001</v>
      </c>
      <c r="G708" s="3">
        <f>Imputs!$C$2</f>
        <v>6.6699999999999995E-2</v>
      </c>
      <c r="H708" s="3">
        <f>Imputs!$C$3</f>
        <v>5.2299999999999999E-2</v>
      </c>
      <c r="I708" s="2">
        <f>_xlfn.XLOOKUP($B708,stock_analysis[Stock],stock_analysis[Beta_Daily])</f>
        <v>0.59168503792105054</v>
      </c>
      <c r="J708" s="2">
        <f>_xlfn.XLOOKUP($B708,stock_analysis[Stock],stock_analysis[Beta_Weekly])</f>
        <v>1.3935715954384451</v>
      </c>
      <c r="K708" s="2">
        <f>_xlfn.XLOOKUP($B708,stock_analysis[Stock],stock_analysis[Beta_Monthly])</f>
        <v>2.7713020314403618</v>
      </c>
      <c r="L708" s="3">
        <f>G708+H708*I708</f>
        <v>9.7645127483270935E-2</v>
      </c>
      <c r="M708" s="3">
        <f>J708*H708+G708</f>
        <v>0.13958379444143065</v>
      </c>
      <c r="N708" s="3">
        <f>K708*H708+G708</f>
        <v>0.21163909624433092</v>
      </c>
      <c r="O708" s="2">
        <f>_xlfn.XLOOKUP($B708,stock_analysis[Stock],stock_analysis[Interest_Coverage_Ratio])</f>
        <v>5.1925205301404125</v>
      </c>
      <c r="P708" s="3" cm="1">
        <f t="array" ref="P70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708" s="3" t="str" cm="1">
        <f t="array" ref="Q70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708" s="3">
        <f>Table2[[#This Row],[Default Spread]]+Table2[[#This Row],[Risk Free Rate]]</f>
        <v>7.5600000000000001E-2</v>
      </c>
      <c r="S708" s="2">
        <f>_xlfn.XLOOKUP($B708,stock_analysis[Stock],stock_analysis[Market_Cap_Cr])</f>
        <v>361.46250240000001</v>
      </c>
      <c r="T708" s="2">
        <f>_xlfn.XLOOKUP($B708,stock_analysis[Stock],stock_analysis[Total_Debt_Cr])</f>
        <v>78.626899199999997</v>
      </c>
      <c r="U708" s="3">
        <f>Table2[[#This Row],[Market Value of Equity]]/(Table2[[#This Row],[Market Value of Equity]]+Table2[[#This Row],[Market Value of Debt]])</f>
        <v>0.82133880317466845</v>
      </c>
      <c r="V708" s="3">
        <f>Table2[[#This Row],[Market Value of Debt]]/(Table2[[#This Row],[Market Value of Equity]]+Table2[[#This Row],[Market Value of Debt]])</f>
        <v>0.1786611968253316</v>
      </c>
      <c r="W708" s="32">
        <f>(Table2[[#This Row],[Cost of Equity (Daily Beta)]]*Table2[[#This Row],[Weight of Equity]])+(Table2[[#This Row],[Cost of Debt]]*Table2[[#This Row],[Weight of Debt]])</f>
        <v>9.3706518622942742E-2</v>
      </c>
      <c r="X708" s="33">
        <f>(Table2[[#This Row],[Cost of Equity (Weekly Beta)]]*Table2[[#This Row],[Weight of Equity]])+(Table2[[#This Row],[Cost of Debt]]*Table2[[#This Row],[Weight of Debt]])</f>
        <v>0.12815237314909866</v>
      </c>
      <c r="Y708" s="34">
        <f>(Table2[[#This Row],[Cost of Equity (Monthly Beta)]]*Table2[[#This Row],[Weight of Equity]])+(Table2[[#This Row],[Cost of Debt]]*Table2[[#This Row],[Weight of Debt]])</f>
        <v>0.18733418849428229</v>
      </c>
      <c r="Z708" t="b">
        <f>IF(Table2[[#This Row],[Sector]]="Financial Services",TRUE,FALSE)</f>
        <v>0</v>
      </c>
      <c r="AA708" t="b">
        <f>IF(Table2[[#This Row],[Market Capitalisation In(Cr)]]&gt;25000,TRUE,FALSE)</f>
        <v>0</v>
      </c>
    </row>
    <row r="709" spans="2:27" ht="14" customHeight="1">
      <c r="B709" s="37" t="s">
        <v>3392</v>
      </c>
      <c r="C709" s="38" t="str">
        <f>_xlfn.XLOOKUP(B709,stock_analysis[Stock],stock_analysis[Company_Name])</f>
        <v>Sumeet Industries Limited</v>
      </c>
      <c r="D709" s="37" t="str">
        <f>_xlfn.XLOOKUP(B709,stock_analysis[Stock],stock_analysis[Sector])</f>
        <v>Consumer Cyclical</v>
      </c>
      <c r="E709" s="37" t="str">
        <f>_xlfn.XLOOKUP($B709,stock_analysis[Stock],stock_analysis[Industry])</f>
        <v>Textile Manufacturing</v>
      </c>
      <c r="F709" s="2">
        <f>_xlfn.XLOOKUP($B709,stock_analysis[Stock],stock_analysis[Market_Cap_Cr])</f>
        <v>1521.6075776</v>
      </c>
      <c r="G709" s="3">
        <f>Imputs!$C$2</f>
        <v>6.6699999999999995E-2</v>
      </c>
      <c r="H709" s="3">
        <f>Imputs!$C$3</f>
        <v>5.2299999999999999E-2</v>
      </c>
      <c r="I709" s="2">
        <f>_xlfn.XLOOKUP($B709,stock_analysis[Stock],stock_analysis[Beta_Daily])</f>
        <v>0.54898700741210371</v>
      </c>
      <c r="J709" s="2">
        <f>_xlfn.XLOOKUP($B709,stock_analysis[Stock],stock_analysis[Beta_Weekly])</f>
        <v>2.0882332987775118</v>
      </c>
      <c r="K709" s="2">
        <f>_xlfn.XLOOKUP($B709,stock_analysis[Stock],stock_analysis[Beta_Monthly])</f>
        <v>0.63391148943315578</v>
      </c>
      <c r="L709" s="3">
        <f>G709+H709*I709</f>
        <v>9.5412020487653015E-2</v>
      </c>
      <c r="M709" s="3">
        <f>J709*H709+G709</f>
        <v>0.17591460152606386</v>
      </c>
      <c r="N709" s="3">
        <f>K709*H709+G709</f>
        <v>9.9853570897354041E-2</v>
      </c>
      <c r="O709" s="2">
        <f>_xlfn.XLOOKUP($B709,stock_analysis[Stock],stock_analysis[Interest_Coverage_Ratio])</f>
        <v>72.837239999999994</v>
      </c>
      <c r="P709" s="3" cm="1">
        <f t="array" ref="P70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09" s="3" t="str" cm="1">
        <f t="array" ref="Q70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09" s="3">
        <f>Table2[[#This Row],[Default Spread]]+Table2[[#This Row],[Risk Free Rate]]</f>
        <v>7.0699999999999999E-2</v>
      </c>
      <c r="S709" s="2">
        <f>_xlfn.XLOOKUP($B709,stock_analysis[Stock],stock_analysis[Market_Cap_Cr])</f>
        <v>1521.6075776</v>
      </c>
      <c r="T709" s="2">
        <f>_xlfn.XLOOKUP($B709,stock_analysis[Stock],stock_analysis[Total_Debt_Cr])</f>
        <v>97.964601599999995</v>
      </c>
      <c r="U709" s="3">
        <f>Table2[[#This Row],[Market Value of Equity]]/(Table2[[#This Row],[Market Value of Equity]]+Table2[[#This Row],[Market Value of Debt]])</f>
        <v>0.93951204962758106</v>
      </c>
      <c r="V709" s="3">
        <f>Table2[[#This Row],[Market Value of Debt]]/(Table2[[#This Row],[Market Value of Equity]]+Table2[[#This Row],[Market Value of Debt]])</f>
        <v>6.0487950372418942E-2</v>
      </c>
      <c r="W709" s="32">
        <f>(Table2[[#This Row],[Cost of Equity (Daily Beta)]]*Table2[[#This Row],[Weight of Equity]])+(Table2[[#This Row],[Cost of Debt]]*Table2[[#This Row],[Weight of Debt]])</f>
        <v>9.391724101879366E-2</v>
      </c>
      <c r="X709" s="33">
        <f>(Table2[[#This Row],[Cost of Equity (Weekly Beta)]]*Table2[[#This Row],[Weight of Equity]])+(Table2[[#This Row],[Cost of Debt]]*Table2[[#This Row],[Weight of Debt]])</f>
        <v>0.16955038593050148</v>
      </c>
      <c r="Y709" s="34">
        <f>(Table2[[#This Row],[Cost of Equity (Monthly Beta)]]*Table2[[#This Row],[Weight of Equity]])+(Table2[[#This Row],[Cost of Debt]]*Table2[[#This Row],[Weight of Debt]])</f>
        <v>9.8090131147736084E-2</v>
      </c>
      <c r="Z709" t="b">
        <f>IF(Table2[[#This Row],[Sector]]="Financial Services",TRUE,FALSE)</f>
        <v>0</v>
      </c>
      <c r="AA709" t="b">
        <f>IF(Table2[[#This Row],[Market Capitalisation In(Cr)]]&gt;25000,TRUE,FALSE)</f>
        <v>0</v>
      </c>
    </row>
    <row r="710" spans="2:27" ht="14" customHeight="1">
      <c r="B710" s="37" t="s">
        <v>3196</v>
      </c>
      <c r="C710" s="38" t="str">
        <f>_xlfn.XLOOKUP(B710,stock_analysis[Stock],stock_analysis[Company_Name])</f>
        <v>Shiva Texyarn Limited</v>
      </c>
      <c r="D710" s="37" t="str">
        <f>_xlfn.XLOOKUP(B710,stock_analysis[Stock],stock_analysis[Sector])</f>
        <v>Consumer Cyclical</v>
      </c>
      <c r="E710" s="37" t="str">
        <f>_xlfn.XLOOKUP($B710,stock_analysis[Stock],stock_analysis[Industry])</f>
        <v>Textile Manufacturing</v>
      </c>
      <c r="F710" s="2">
        <f>_xlfn.XLOOKUP($B710,stock_analysis[Stock],stock_analysis[Market_Cap_Cr])</f>
        <v>212.9156352</v>
      </c>
      <c r="G710" s="3">
        <f>Imputs!$C$2</f>
        <v>6.6699999999999995E-2</v>
      </c>
      <c r="H710" s="3">
        <f>Imputs!$C$3</f>
        <v>5.2299999999999999E-2</v>
      </c>
      <c r="I710" s="2">
        <f>_xlfn.XLOOKUP($B710,stock_analysis[Stock],stock_analysis[Beta_Daily])</f>
        <v>0.3396408129574392</v>
      </c>
      <c r="J710" s="2">
        <f>_xlfn.XLOOKUP($B710,stock_analysis[Stock],stock_analysis[Beta_Weekly])</f>
        <v>0.72295820376582487</v>
      </c>
      <c r="K710" s="2">
        <f>_xlfn.XLOOKUP($B710,stock_analysis[Stock],stock_analysis[Beta_Monthly])</f>
        <v>0.58322829346799965</v>
      </c>
      <c r="L710" s="3">
        <f>G710+H710*I710</f>
        <v>8.4463214517674065E-2</v>
      </c>
      <c r="M710" s="3">
        <f>J710*H710+G710</f>
        <v>0.10451071405695264</v>
      </c>
      <c r="N710" s="3">
        <f>K710*H710+G710</f>
        <v>9.7202839748376374E-2</v>
      </c>
      <c r="O710" s="2">
        <f>_xlfn.XLOOKUP($B710,stock_analysis[Stock],stock_analysis[Interest_Coverage_Ratio])</f>
        <v>1.8996507825058664</v>
      </c>
      <c r="P710" s="3" cm="1">
        <f t="array" ref="P7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710" s="3" t="str" cm="1">
        <f t="array" ref="Q7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710" s="3">
        <f>Table2[[#This Row],[Default Spread]]+Table2[[#This Row],[Risk Free Rate]]</f>
        <v>0.1176</v>
      </c>
      <c r="S710" s="2">
        <f>_xlfn.XLOOKUP($B710,stock_analysis[Stock],stock_analysis[Market_Cap_Cr])</f>
        <v>212.9156352</v>
      </c>
      <c r="T710" s="2">
        <f>_xlfn.XLOOKUP($B710,stock_analysis[Stock],stock_analysis[Total_Debt_Cr])</f>
        <v>103.78780159999999</v>
      </c>
      <c r="U710" s="3">
        <f>Table2[[#This Row],[Market Value of Equity]]/(Table2[[#This Row],[Market Value of Equity]]+Table2[[#This Row],[Market Value of Debt]])</f>
        <v>0.67228710035899431</v>
      </c>
      <c r="V710" s="3">
        <f>Table2[[#This Row],[Market Value of Debt]]/(Table2[[#This Row],[Market Value of Equity]]+Table2[[#This Row],[Market Value of Debt]])</f>
        <v>0.32771289964100575</v>
      </c>
      <c r="W710" s="32">
        <f>(Table2[[#This Row],[Cost of Equity (Daily Beta)]]*Table2[[#This Row],[Weight of Equity]])+(Table2[[#This Row],[Cost of Debt]]*Table2[[#This Row],[Weight of Debt]])</f>
        <v>9.5322566572869083E-2</v>
      </c>
      <c r="X710" s="33">
        <f>(Table2[[#This Row],[Cost of Equity (Weekly Beta)]]*Table2[[#This Row],[Weight of Equity]])+(Table2[[#This Row],[Cost of Debt]]*Table2[[#This Row],[Weight of Debt]])</f>
        <v>0.10880024190757895</v>
      </c>
      <c r="Y710" s="34">
        <f>(Table2[[#This Row],[Cost of Equity (Monthly Beta)]]*Table2[[#This Row],[Weight of Equity]])+(Table2[[#This Row],[Cost of Debt]]*Table2[[#This Row],[Weight of Debt]])</f>
        <v>0.10388725227887823</v>
      </c>
      <c r="Z710" t="b">
        <f>IF(Table2[[#This Row],[Sector]]="Financial Services",TRUE,FALSE)</f>
        <v>0</v>
      </c>
      <c r="AA710" t="b">
        <f>IF(Table2[[#This Row],[Market Capitalisation In(Cr)]]&gt;25000,TRUE,FALSE)</f>
        <v>0</v>
      </c>
    </row>
    <row r="711" spans="2:27" ht="14" customHeight="1">
      <c r="B711" s="37" t="s">
        <v>458</v>
      </c>
      <c r="C711" s="38" t="str">
        <f>_xlfn.XLOOKUP(B711,stock_analysis[Stock],stock_analysis[Company_Name])</f>
        <v>AYM Syntex Limited</v>
      </c>
      <c r="D711" s="37" t="str">
        <f>_xlfn.XLOOKUP(B711,stock_analysis[Stock],stock_analysis[Sector])</f>
        <v>Consumer Cyclical</v>
      </c>
      <c r="E711" s="37" t="str">
        <f>_xlfn.XLOOKUP($B711,stock_analysis[Stock],stock_analysis[Industry])</f>
        <v>Textile Manufacturing</v>
      </c>
      <c r="F711" s="2">
        <f>_xlfn.XLOOKUP($B711,stock_analysis[Stock],stock_analysis[Market_Cap_Cr])</f>
        <v>1155.8049791999999</v>
      </c>
      <c r="G711" s="3">
        <f>Imputs!$C$2</f>
        <v>6.6699999999999995E-2</v>
      </c>
      <c r="H711" s="3">
        <f>Imputs!$C$3</f>
        <v>5.2299999999999999E-2</v>
      </c>
      <c r="I711" s="2">
        <f>_xlfn.XLOOKUP($B711,stock_analysis[Stock],stock_analysis[Beta_Daily])</f>
        <v>0.5280227470136013</v>
      </c>
      <c r="J711" s="2">
        <f>_xlfn.XLOOKUP($B711,stock_analysis[Stock],stock_analysis[Beta_Weekly])</f>
        <v>0.9943164177902144</v>
      </c>
      <c r="K711" s="2">
        <f>_xlfn.XLOOKUP($B711,stock_analysis[Stock],stock_analysis[Beta_Monthly])</f>
        <v>1.4465021852872904</v>
      </c>
      <c r="L711" s="3">
        <f>G711+H711*I711</f>
        <v>9.4315589668811345E-2</v>
      </c>
      <c r="M711" s="3">
        <f>J711*H711+G711</f>
        <v>0.11870274865042821</v>
      </c>
      <c r="N711" s="3">
        <f>K711*H711+G711</f>
        <v>0.14235206429052527</v>
      </c>
      <c r="O711" s="2">
        <f>_xlfn.XLOOKUP($B711,stock_analysis[Stock],stock_analysis[Interest_Coverage_Ratio])</f>
        <v>1.7597367946071931</v>
      </c>
      <c r="P711" s="3" cm="1">
        <f t="array" ref="P7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711" s="3" t="str" cm="1">
        <f t="array" ref="Q7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711" s="3">
        <f>Table2[[#This Row],[Default Spread]]+Table2[[#This Row],[Risk Free Rate]]</f>
        <v>0.1176</v>
      </c>
      <c r="S711" s="2">
        <f>_xlfn.XLOOKUP($B711,stock_analysis[Stock],stock_analysis[Market_Cap_Cr])</f>
        <v>1155.8049791999999</v>
      </c>
      <c r="T711" s="2">
        <f>_xlfn.XLOOKUP($B711,stock_analysis[Stock],stock_analysis[Total_Debt_Cr])</f>
        <v>238.2000128</v>
      </c>
      <c r="U711" s="3">
        <f>Table2[[#This Row],[Market Value of Equity]]/(Table2[[#This Row],[Market Value of Equity]]+Table2[[#This Row],[Market Value of Debt]])</f>
        <v>0.82912542339016249</v>
      </c>
      <c r="V711" s="3">
        <f>Table2[[#This Row],[Market Value of Debt]]/(Table2[[#This Row],[Market Value of Equity]]+Table2[[#This Row],[Market Value of Debt]])</f>
        <v>0.17087457660983757</v>
      </c>
      <c r="W711" s="32">
        <f>(Table2[[#This Row],[Cost of Equity (Daily Beta)]]*Table2[[#This Row],[Weight of Equity]])+(Table2[[#This Row],[Cost of Debt]]*Table2[[#This Row],[Weight of Debt]])</f>
        <v>9.8294303425762938E-2</v>
      </c>
      <c r="X711" s="33">
        <f>(Table2[[#This Row],[Cost of Equity (Weekly Beta)]]*Table2[[#This Row],[Weight of Equity]])+(Table2[[#This Row],[Cost of Debt]]*Table2[[#This Row],[Weight of Debt]])</f>
        <v>0.11851431694167922</v>
      </c>
      <c r="Y711" s="34">
        <f>(Table2[[#This Row],[Cost of Equity (Monthly Beta)]]*Table2[[#This Row],[Weight of Equity]])+(Table2[[#This Row],[Cost of Debt]]*Table2[[#This Row],[Weight of Debt]])</f>
        <v>0.13812256578466231</v>
      </c>
      <c r="Z711" t="b">
        <f>IF(Table2[[#This Row],[Sector]]="Financial Services",TRUE,FALSE)</f>
        <v>0</v>
      </c>
      <c r="AA711" t="b">
        <f>IF(Table2[[#This Row],[Market Capitalisation In(Cr)]]&gt;25000,TRUE,FALSE)</f>
        <v>0</v>
      </c>
    </row>
    <row r="712" spans="2:27" ht="14" customHeight="1">
      <c r="B712" s="37" t="s">
        <v>3782</v>
      </c>
      <c r="C712" s="38" t="str">
        <f>_xlfn.XLOOKUP(B712,stock_analysis[Stock],stock_analysis[Company_Name])</f>
        <v>VARVEE GLOBAL LIMITED</v>
      </c>
      <c r="D712" s="37" t="str">
        <f>_xlfn.XLOOKUP(B712,stock_analysis[Stock],stock_analysis[Sector])</f>
        <v>Consumer Cyclical</v>
      </c>
      <c r="E712" s="37" t="str">
        <f>_xlfn.XLOOKUP($B712,stock_analysis[Stock],stock_analysis[Industry])</f>
        <v>Textile Manufacturing</v>
      </c>
      <c r="F712" s="2">
        <f>_xlfn.XLOOKUP($B712,stock_analysis[Stock],stock_analysis[Market_Cap_Cr])</f>
        <v>319.42630400000002</v>
      </c>
      <c r="G712" s="3">
        <f>Imputs!$C$2</f>
        <v>6.6699999999999995E-2</v>
      </c>
      <c r="H712" s="3">
        <f>Imputs!$C$3</f>
        <v>5.2299999999999999E-2</v>
      </c>
      <c r="I712" s="2">
        <f>_xlfn.XLOOKUP($B712,stock_analysis[Stock],stock_analysis[Beta_Daily])</f>
        <v>0.66240588790477251</v>
      </c>
      <c r="J712" s="2">
        <f>_xlfn.XLOOKUP($B712,stock_analysis[Stock],stock_analysis[Beta_Weekly])</f>
        <v>0.24273472732309451</v>
      </c>
      <c r="K712" s="2">
        <f>_xlfn.XLOOKUP($B712,stock_analysis[Stock],stock_analysis[Beta_Monthly])</f>
        <v>0.59782466849330473</v>
      </c>
      <c r="L712" s="3">
        <f>G712+H712*I712</f>
        <v>0.1013438279374196</v>
      </c>
      <c r="M712" s="3">
        <f>J712*H712+G712</f>
        <v>7.9395026238997843E-2</v>
      </c>
      <c r="N712" s="3">
        <f>K712*H712+G712</f>
        <v>9.7966230162199824E-2</v>
      </c>
      <c r="O712" s="2">
        <f>_xlfn.XLOOKUP($B712,stock_analysis[Stock],stock_analysis[Interest_Coverage_Ratio])</f>
        <v>3.7021989787514418</v>
      </c>
      <c r="P712" s="3" cm="1">
        <f t="array" ref="P7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712" s="3" t="str" cm="1">
        <f t="array" ref="Q7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712" s="3">
        <f>Table2[[#This Row],[Default Spread]]+Table2[[#This Row],[Risk Free Rate]]</f>
        <v>8.0499999999999988E-2</v>
      </c>
      <c r="S712" s="2">
        <f>_xlfn.XLOOKUP($B712,stock_analysis[Stock],stock_analysis[Market_Cap_Cr])</f>
        <v>319.42630400000002</v>
      </c>
      <c r="T712" s="2">
        <f>_xlfn.XLOOKUP($B712,stock_analysis[Stock],stock_analysis[Total_Debt_Cr])</f>
        <v>28.104800000000001</v>
      </c>
      <c r="U712" s="3">
        <f>Table2[[#This Row],[Market Value of Equity]]/(Table2[[#This Row],[Market Value of Equity]]+Table2[[#This Row],[Market Value of Debt]])</f>
        <v>0.91913011619242002</v>
      </c>
      <c r="V712" s="3">
        <f>Table2[[#This Row],[Market Value of Debt]]/(Table2[[#This Row],[Market Value of Equity]]+Table2[[#This Row],[Market Value of Debt]])</f>
        <v>8.0869883807579993E-2</v>
      </c>
      <c r="W712" s="32">
        <f>(Table2[[#This Row],[Cost of Equity (Daily Beta)]]*Table2[[#This Row],[Weight of Equity]])+(Table2[[#This Row],[Cost of Debt]]*Table2[[#This Row],[Weight of Debt]])</f>
        <v>9.9658189994015295E-2</v>
      </c>
      <c r="X712" s="33">
        <f>(Table2[[#This Row],[Cost of Equity (Weekly Beta)]]*Table2[[#This Row],[Weight of Equity]])+(Table2[[#This Row],[Cost of Debt]]*Table2[[#This Row],[Weight of Debt]])</f>
        <v>7.9484385338660507E-2</v>
      </c>
      <c r="Y712" s="34">
        <f>(Table2[[#This Row],[Cost of Equity (Monthly Beta)]]*Table2[[#This Row],[Weight of Equity]])+(Table2[[#This Row],[Cost of Debt]]*Table2[[#This Row],[Weight of Debt]])</f>
        <v>9.6553738158426272E-2</v>
      </c>
      <c r="Z712" t="b">
        <f>IF(Table2[[#This Row],[Sector]]="Financial Services",TRUE,FALSE)</f>
        <v>0</v>
      </c>
      <c r="AA712" t="b">
        <f>IF(Table2[[#This Row],[Market Capitalisation In(Cr)]]&gt;25000,TRUE,FALSE)</f>
        <v>0</v>
      </c>
    </row>
    <row r="713" spans="2:27" ht="14" customHeight="1">
      <c r="B713" s="37" t="s">
        <v>2480</v>
      </c>
      <c r="C713" s="38" t="str">
        <f>_xlfn.XLOOKUP(B713,stock_analysis[Stock],stock_analysis[Company_Name])</f>
        <v>Nitin Spinners Limited</v>
      </c>
      <c r="D713" s="37" t="str">
        <f>_xlfn.XLOOKUP(B713,stock_analysis[Stock],stock_analysis[Sector])</f>
        <v>Consumer Cyclical</v>
      </c>
      <c r="E713" s="37" t="str">
        <f>_xlfn.XLOOKUP($B713,stock_analysis[Stock],stock_analysis[Industry])</f>
        <v>Textile Manufacturing</v>
      </c>
      <c r="F713" s="2">
        <f>_xlfn.XLOOKUP($B713,stock_analysis[Stock],stock_analysis[Market_Cap_Cr])</f>
        <v>2062.1496320000001</v>
      </c>
      <c r="G713" s="3">
        <f>Imputs!$C$2</f>
        <v>6.6699999999999995E-2</v>
      </c>
      <c r="H713" s="3">
        <f>Imputs!$C$3</f>
        <v>5.2299999999999999E-2</v>
      </c>
      <c r="I713" s="2">
        <f>_xlfn.XLOOKUP($B713,stock_analysis[Stock],stock_analysis[Beta_Daily])</f>
        <v>0.82607984680340907</v>
      </c>
      <c r="J713" s="2">
        <f>_xlfn.XLOOKUP($B713,stock_analysis[Stock],stock_analysis[Beta_Weekly])</f>
        <v>1.3104968955912719</v>
      </c>
      <c r="K713" s="2">
        <f>_xlfn.XLOOKUP($B713,stock_analysis[Stock],stock_analysis[Beta_Monthly])</f>
        <v>0.46143210018669362</v>
      </c>
      <c r="L713" s="3">
        <f>G713+H713*I713</f>
        <v>0.10990397598781829</v>
      </c>
      <c r="M713" s="3">
        <f>J713*H713+G713</f>
        <v>0.13523898763942352</v>
      </c>
      <c r="N713" s="3">
        <f>K713*H713+G713</f>
        <v>9.0832898839764073E-2</v>
      </c>
      <c r="O713" s="2">
        <f>_xlfn.XLOOKUP($B713,stock_analysis[Stock],stock_analysis[Interest_Coverage_Ratio])</f>
        <v>3.87438266774878</v>
      </c>
      <c r="P713" s="3" cm="1">
        <f t="array" ref="P7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713" s="3" t="str" cm="1">
        <f t="array" ref="Q7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713" s="3">
        <f>Table2[[#This Row],[Default Spread]]+Table2[[#This Row],[Risk Free Rate]]</f>
        <v>8.0499999999999988E-2</v>
      </c>
      <c r="S713" s="2">
        <f>_xlfn.XLOOKUP($B713,stock_analysis[Stock],stock_analysis[Market_Cap_Cr])</f>
        <v>2062.1496320000001</v>
      </c>
      <c r="T713" s="2">
        <f>_xlfn.XLOOKUP($B713,stock_analysis[Stock],stock_analysis[Total_Debt_Cr])</f>
        <v>915.42456319999997</v>
      </c>
      <c r="U713" s="3">
        <f>Table2[[#This Row],[Market Value of Equity]]/(Table2[[#This Row],[Market Value of Equity]]+Table2[[#This Row],[Market Value of Debt]])</f>
        <v>0.69256028458477692</v>
      </c>
      <c r="V713" s="3">
        <f>Table2[[#This Row],[Market Value of Debt]]/(Table2[[#This Row],[Market Value of Equity]]+Table2[[#This Row],[Market Value of Debt]])</f>
        <v>0.30743971541522314</v>
      </c>
      <c r="W713" s="32">
        <f>(Table2[[#This Row],[Cost of Equity (Daily Beta)]]*Table2[[#This Row],[Weight of Equity]])+(Table2[[#This Row],[Cost of Debt]]*Table2[[#This Row],[Weight of Debt]])</f>
        <v>0.10086402597804739</v>
      </c>
      <c r="X713" s="33">
        <f>(Table2[[#This Row],[Cost of Equity (Weekly Beta)]]*Table2[[#This Row],[Weight of Equity]])+(Table2[[#This Row],[Cost of Debt]]*Table2[[#This Row],[Weight of Debt]])</f>
        <v>0.11841004885744175</v>
      </c>
      <c r="Y713" s="34">
        <f>(Table2[[#This Row],[Cost of Equity (Monthly Beta)]]*Table2[[#This Row],[Weight of Equity]])+(Table2[[#This Row],[Cost of Debt]]*Table2[[#This Row],[Weight of Debt]])</f>
        <v>8.7656155361052729E-2</v>
      </c>
      <c r="Z713" t="b">
        <f>IF(Table2[[#This Row],[Sector]]="Financial Services",TRUE,FALSE)</f>
        <v>0</v>
      </c>
      <c r="AA713" t="b">
        <f>IF(Table2[[#This Row],[Market Capitalisation In(Cr)]]&gt;25000,TRUE,FALSE)</f>
        <v>0</v>
      </c>
    </row>
    <row r="714" spans="2:27" ht="14" customHeight="1">
      <c r="B714" s="37" t="s">
        <v>720</v>
      </c>
      <c r="C714" s="38" t="str">
        <f>_xlfn.XLOOKUP(B714,stock_analysis[Stock],stock_analysis[Company_Name])</f>
        <v>Century Enka Limited</v>
      </c>
      <c r="D714" s="37" t="str">
        <f>_xlfn.XLOOKUP(B714,stock_analysis[Stock],stock_analysis[Sector])</f>
        <v>Consumer Cyclical</v>
      </c>
      <c r="E714" s="37" t="str">
        <f>_xlfn.XLOOKUP($B714,stock_analysis[Stock],stock_analysis[Industry])</f>
        <v>Textile Manufacturing</v>
      </c>
      <c r="F714" s="2">
        <f>_xlfn.XLOOKUP($B714,stock_analysis[Stock],stock_analysis[Market_Cap_Cr])</f>
        <v>909.8077184</v>
      </c>
      <c r="G714" s="3">
        <f>Imputs!$C$2</f>
        <v>6.6699999999999995E-2</v>
      </c>
      <c r="H714" s="3">
        <f>Imputs!$C$3</f>
        <v>5.2299999999999999E-2</v>
      </c>
      <c r="I714" s="2">
        <f>_xlfn.XLOOKUP($B714,stock_analysis[Stock],stock_analysis[Beta_Daily])</f>
        <v>0.72409876020113428</v>
      </c>
      <c r="J714" s="2">
        <f>_xlfn.XLOOKUP($B714,stock_analysis[Stock],stock_analysis[Beta_Weekly])</f>
        <v>1.1806246806166845</v>
      </c>
      <c r="K714" s="2">
        <f>_xlfn.XLOOKUP($B714,stock_analysis[Stock],stock_analysis[Beta_Monthly])</f>
        <v>0.73296593657898268</v>
      </c>
      <c r="L714" s="3">
        <f>G714+H714*I714</f>
        <v>0.10457036515851932</v>
      </c>
      <c r="M714" s="3">
        <f>J714*H714+G714</f>
        <v>0.1284466707962526</v>
      </c>
      <c r="N714" s="3">
        <f>K714*H714+G714</f>
        <v>0.10503411848308078</v>
      </c>
      <c r="O714" s="2">
        <f>_xlfn.XLOOKUP($B714,stock_analysis[Stock],stock_analysis[Interest_Coverage_Ratio])</f>
        <v>22.233256351039262</v>
      </c>
      <c r="P714" s="3" cm="1">
        <f t="array" ref="P7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14" s="3" t="str" cm="1">
        <f t="array" ref="Q7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14" s="3">
        <f>Table2[[#This Row],[Default Spread]]+Table2[[#This Row],[Risk Free Rate]]</f>
        <v>7.0699999999999999E-2</v>
      </c>
      <c r="S714" s="2">
        <f>_xlfn.XLOOKUP($B714,stock_analysis[Stock],stock_analysis[Market_Cap_Cr])</f>
        <v>909.8077184</v>
      </c>
      <c r="T714" s="2">
        <f>_xlfn.XLOOKUP($B714,stock_analysis[Stock],stock_analysis[Total_Debt_Cr])</f>
        <v>36.4</v>
      </c>
      <c r="U714" s="3">
        <f>Table2[[#This Row],[Market Value of Equity]]/(Table2[[#This Row],[Market Value of Equity]]+Table2[[#This Row],[Market Value of Debt]])</f>
        <v>0.96153064565828006</v>
      </c>
      <c r="V714" s="3">
        <f>Table2[[#This Row],[Market Value of Debt]]/(Table2[[#This Row],[Market Value of Equity]]+Table2[[#This Row],[Market Value of Debt]])</f>
        <v>3.8469354341719983E-2</v>
      </c>
      <c r="W714" s="32">
        <f>(Table2[[#This Row],[Cost of Equity (Daily Beta)]]*Table2[[#This Row],[Weight of Equity]])+(Table2[[#This Row],[Cost of Debt]]*Table2[[#This Row],[Weight of Debt]])</f>
        <v>0.10326739407955279</v>
      </c>
      <c r="X714" s="33">
        <f>(Table2[[#This Row],[Cost of Equity (Weekly Beta)]]*Table2[[#This Row],[Weight of Equity]])+(Table2[[#This Row],[Cost of Debt]]*Table2[[#This Row],[Weight of Debt]])</f>
        <v>0.12622519365533691</v>
      </c>
      <c r="Y714" s="34">
        <f>(Table2[[#This Row],[Cost of Equity (Monthly Beta)]]*Table2[[#This Row],[Weight of Equity]])+(Table2[[#This Row],[Cost of Debt]]*Table2[[#This Row],[Weight of Debt]])</f>
        <v>0.10371330711314455</v>
      </c>
      <c r="Z714" t="b">
        <f>IF(Table2[[#This Row],[Sector]]="Financial Services",TRUE,FALSE)</f>
        <v>0</v>
      </c>
      <c r="AA714" t="b">
        <f>IF(Table2[[#This Row],[Market Capitalisation In(Cr)]]&gt;25000,TRUE,FALSE)</f>
        <v>0</v>
      </c>
    </row>
    <row r="715" spans="2:27" ht="14" customHeight="1">
      <c r="B715" s="37" t="s">
        <v>3860</v>
      </c>
      <c r="C715" s="38" t="str">
        <f>_xlfn.XLOOKUP(B715,stock_analysis[Stock],stock_analysis[Company_Name])</f>
        <v>Vardhman Textiles Limited</v>
      </c>
      <c r="D715" s="37" t="str">
        <f>_xlfn.XLOOKUP(B715,stock_analysis[Stock],stock_analysis[Sector])</f>
        <v>Consumer Cyclical</v>
      </c>
      <c r="E715" s="37" t="str">
        <f>_xlfn.XLOOKUP($B715,stock_analysis[Stock],stock_analysis[Industry])</f>
        <v>Textile Manufacturing</v>
      </c>
      <c r="F715" s="2">
        <f>_xlfn.XLOOKUP($B715,stock_analysis[Stock],stock_analysis[Market_Cap_Cr])</f>
        <v>15750.4176128</v>
      </c>
      <c r="G715" s="3">
        <f>Imputs!$C$2</f>
        <v>6.6699999999999995E-2</v>
      </c>
      <c r="H715" s="3">
        <f>Imputs!$C$3</f>
        <v>5.2299999999999999E-2</v>
      </c>
      <c r="I715" s="2">
        <f>_xlfn.XLOOKUP($B715,stock_analysis[Stock],stock_analysis[Beta_Daily])</f>
        <v>0.80358353947556971</v>
      </c>
      <c r="J715" s="2">
        <f>_xlfn.XLOOKUP($B715,stock_analysis[Stock],stock_analysis[Beta_Weekly])</f>
        <v>0.99856843445069021</v>
      </c>
      <c r="K715" s="2">
        <f>_xlfn.XLOOKUP($B715,stock_analysis[Stock],stock_analysis[Beta_Monthly])</f>
        <v>0.84288439194673492</v>
      </c>
      <c r="L715" s="3">
        <f>G715+H715*I715</f>
        <v>0.10872741911457229</v>
      </c>
      <c r="M715" s="3">
        <f>J715*H715+G715</f>
        <v>0.11892512912177108</v>
      </c>
      <c r="N715" s="3">
        <f>K715*H715+G715</f>
        <v>0.11078285369881423</v>
      </c>
      <c r="O715" s="2">
        <f>_xlfn.XLOOKUP($B715,stock_analysis[Stock],stock_analysis[Interest_Coverage_Ratio])</f>
        <v>20.861271676300579</v>
      </c>
      <c r="P715" s="3" cm="1">
        <f t="array" ref="P7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15" s="3" t="str" cm="1">
        <f t="array" ref="Q7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15" s="3">
        <f>Table2[[#This Row],[Default Spread]]+Table2[[#This Row],[Risk Free Rate]]</f>
        <v>7.0699999999999999E-2</v>
      </c>
      <c r="S715" s="2">
        <f>_xlfn.XLOOKUP($B715,stock_analysis[Stock],stock_analysis[Market_Cap_Cr])</f>
        <v>15750.4176128</v>
      </c>
      <c r="T715" s="2">
        <f>_xlfn.XLOOKUP($B715,stock_analysis[Stock],stock_analysis[Total_Debt_Cr])</f>
        <v>1478.7099648000001</v>
      </c>
      <c r="U715" s="3">
        <f>Table2[[#This Row],[Market Value of Equity]]/(Table2[[#This Row],[Market Value of Equity]]+Table2[[#This Row],[Market Value of Debt]])</f>
        <v>0.91417383392514273</v>
      </c>
      <c r="V715" s="3">
        <f>Table2[[#This Row],[Market Value of Debt]]/(Table2[[#This Row],[Market Value of Equity]]+Table2[[#This Row],[Market Value of Debt]])</f>
        <v>8.5826166074857213E-2</v>
      </c>
      <c r="W715" s="32">
        <f>(Table2[[#This Row],[Cost of Equity (Daily Beta)]]*Table2[[#This Row],[Weight of Equity]])+(Table2[[#This Row],[Cost of Debt]]*Table2[[#This Row],[Weight of Debt]])</f>
        <v>0.1054636715262468</v>
      </c>
      <c r="X715" s="33">
        <f>(Table2[[#This Row],[Cost of Equity (Weekly Beta)]]*Table2[[#This Row],[Weight of Equity]])+(Table2[[#This Row],[Cost of Debt]]*Table2[[#This Row],[Weight of Debt]])</f>
        <v>0.11478615118078453</v>
      </c>
      <c r="Y715" s="34">
        <f>(Table2[[#This Row],[Cost of Equity (Monthly Beta)]]*Table2[[#This Row],[Weight of Equity]])+(Table2[[#This Row],[Cost of Debt]]*Table2[[#This Row],[Weight of Debt]])</f>
        <v>0.10734269604050559</v>
      </c>
      <c r="Z715" t="b">
        <f>IF(Table2[[#This Row],[Sector]]="Financial Services",TRUE,FALSE)</f>
        <v>0</v>
      </c>
      <c r="AA715" t="b">
        <f>IF(Table2[[#This Row],[Market Capitalisation In(Cr)]]&gt;25000,TRUE,FALSE)</f>
        <v>0</v>
      </c>
    </row>
    <row r="716" spans="2:27" ht="14" customHeight="1">
      <c r="B716" s="37" t="s">
        <v>1988</v>
      </c>
      <c r="C716" s="38" t="str">
        <f>_xlfn.XLOOKUP(B716,stock_analysis[Stock],stock_analysis[Company_Name])</f>
        <v>K.P.R. Mill Limited</v>
      </c>
      <c r="D716" s="37" t="str">
        <f>_xlfn.XLOOKUP(B716,stock_analysis[Stock],stock_analysis[Sector])</f>
        <v>Consumer Cyclical</v>
      </c>
      <c r="E716" s="37" t="str">
        <f>_xlfn.XLOOKUP($B716,stock_analysis[Stock],stock_analysis[Industry])</f>
        <v>Textile Manufacturing</v>
      </c>
      <c r="F716" s="2">
        <f>_xlfn.XLOOKUP($B716,stock_analysis[Stock],stock_analysis[Market_Cap_Cr])</f>
        <v>28443.0729216</v>
      </c>
      <c r="G716" s="3">
        <f>Imputs!$C$2</f>
        <v>6.6699999999999995E-2</v>
      </c>
      <c r="H716" s="3">
        <f>Imputs!$C$3</f>
        <v>5.2299999999999999E-2</v>
      </c>
      <c r="I716" s="2">
        <f>_xlfn.XLOOKUP($B716,stock_analysis[Stock],stock_analysis[Beta_Daily])</f>
        <v>0.77596466797623354</v>
      </c>
      <c r="J716" s="2">
        <f>_xlfn.XLOOKUP($B716,stock_analysis[Stock],stock_analysis[Beta_Weekly])</f>
        <v>0.69417785334549453</v>
      </c>
      <c r="K716" s="2">
        <f>_xlfn.XLOOKUP($B716,stock_analysis[Stock],stock_analysis[Beta_Monthly])</f>
        <v>0.92621301244363885</v>
      </c>
      <c r="L716" s="3">
        <f>G716+H716*I716</f>
        <v>0.10728295213515701</v>
      </c>
      <c r="M716" s="3">
        <f>J716*H716+G716</f>
        <v>0.10300550172996936</v>
      </c>
      <c r="N716" s="3">
        <f>K716*H716+G716</f>
        <v>0.1151409405508023</v>
      </c>
      <c r="O716" s="2">
        <f>_xlfn.XLOOKUP($B716,stock_analysis[Stock],stock_analysis[Interest_Coverage_Ratio])</f>
        <v>27.696307460437076</v>
      </c>
      <c r="P716" s="3" cm="1">
        <f t="array" ref="P71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16" s="3" t="str" cm="1">
        <f t="array" ref="Q71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16" s="3">
        <f>Table2[[#This Row],[Default Spread]]+Table2[[#This Row],[Risk Free Rate]]</f>
        <v>7.0699999999999999E-2</v>
      </c>
      <c r="S716" s="2">
        <f>_xlfn.XLOOKUP($B716,stock_analysis[Stock],stock_analysis[Market_Cap_Cr])</f>
        <v>28443.0729216</v>
      </c>
      <c r="T716" s="2">
        <f>_xlfn.XLOOKUP($B716,stock_analysis[Stock],stock_analysis[Total_Debt_Cr])</f>
        <v>345.45999360000002</v>
      </c>
      <c r="U716" s="3">
        <f>Table2[[#This Row],[Market Value of Equity]]/(Table2[[#This Row],[Market Value of Equity]]+Table2[[#This Row],[Market Value of Debt]])</f>
        <v>0.98800008341454582</v>
      </c>
      <c r="V716" s="3">
        <f>Table2[[#This Row],[Market Value of Debt]]/(Table2[[#This Row],[Market Value of Equity]]+Table2[[#This Row],[Market Value of Debt]])</f>
        <v>1.1999916585454108E-2</v>
      </c>
      <c r="W716" s="32">
        <f>(Table2[[#This Row],[Cost of Equity (Daily Beta)]]*Table2[[#This Row],[Weight of Equity]])+(Table2[[#This Row],[Cost of Debt]]*Table2[[#This Row],[Weight of Debt]])</f>
        <v>0.10684395976108546</v>
      </c>
      <c r="X716" s="33">
        <f>(Table2[[#This Row],[Cost of Equity (Weekly Beta)]]*Table2[[#This Row],[Weight of Equity]])+(Table2[[#This Row],[Cost of Debt]]*Table2[[#This Row],[Weight of Debt]])</f>
        <v>0.10261783840395848</v>
      </c>
      <c r="Y716" s="34">
        <f>(Table2[[#This Row],[Cost of Equity (Monthly Beta)]]*Table2[[#This Row],[Weight of Equity]])+(Table2[[#This Row],[Cost of Debt]]*Table2[[#This Row],[Weight of Debt]])</f>
        <v>0.11460765297121354</v>
      </c>
      <c r="Z716" t="b">
        <f>IF(Table2[[#This Row],[Sector]]="Financial Services",TRUE,FALSE)</f>
        <v>0</v>
      </c>
      <c r="AA716" t="b">
        <f>IF(Table2[[#This Row],[Market Capitalisation In(Cr)]]&gt;25000,TRUE,FALSE)</f>
        <v>1</v>
      </c>
    </row>
    <row r="717" spans="2:27" ht="14" customHeight="1">
      <c r="B717" s="37" t="s">
        <v>2178</v>
      </c>
      <c r="C717" s="38" t="str">
        <f>_xlfn.XLOOKUP(B717,stock_analysis[Stock],stock_analysis[Company_Name])</f>
        <v>Manomay Tex India Limited</v>
      </c>
      <c r="D717" s="37" t="str">
        <f>_xlfn.XLOOKUP(B717,stock_analysis[Stock],stock_analysis[Sector])</f>
        <v>Consumer Cyclical</v>
      </c>
      <c r="E717" s="37" t="str">
        <f>_xlfn.XLOOKUP($B717,stock_analysis[Stock],stock_analysis[Industry])</f>
        <v>Textile Manufacturing</v>
      </c>
      <c r="F717" s="2">
        <f>_xlfn.XLOOKUP($B717,stock_analysis[Stock],stock_analysis[Market_Cap_Cr])</f>
        <v>389.7624576</v>
      </c>
      <c r="G717" s="3">
        <f>Imputs!$C$2</f>
        <v>6.6699999999999995E-2</v>
      </c>
      <c r="H717" s="3">
        <f>Imputs!$C$3</f>
        <v>5.2299999999999999E-2</v>
      </c>
      <c r="I717" s="2">
        <f>_xlfn.XLOOKUP($B717,stock_analysis[Stock],stock_analysis[Beta_Daily])</f>
        <v>0.57947153597689238</v>
      </c>
      <c r="J717" s="2">
        <f>_xlfn.XLOOKUP($B717,stock_analysis[Stock],stock_analysis[Beta_Weekly])</f>
        <v>0.2033867442598383</v>
      </c>
      <c r="K717" s="2">
        <f>_xlfn.XLOOKUP($B717,stock_analysis[Stock],stock_analysis[Beta_Monthly])</f>
        <v>1.8276717958842548</v>
      </c>
      <c r="L717" s="3">
        <f>G717+H717*I717</f>
        <v>9.7006361331591462E-2</v>
      </c>
      <c r="M717" s="3">
        <f>J717*H717+G717</f>
        <v>7.733712672478954E-2</v>
      </c>
      <c r="N717" s="3">
        <f>K717*H717+G717</f>
        <v>0.1622872349247465</v>
      </c>
      <c r="O717" s="2">
        <f>_xlfn.XLOOKUP($B717,stock_analysis[Stock],stock_analysis[Interest_Coverage_Ratio])</f>
        <v>1.8135911400684239</v>
      </c>
      <c r="P717" s="3" cm="1">
        <f t="array" ref="P71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717" s="3" t="str" cm="1">
        <f t="array" ref="Q71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717" s="3">
        <f>Table2[[#This Row],[Default Spread]]+Table2[[#This Row],[Risk Free Rate]]</f>
        <v>0.1176</v>
      </c>
      <c r="S717" s="2">
        <f>_xlfn.XLOOKUP($B717,stock_analysis[Stock],stock_analysis[Market_Cap_Cr])</f>
        <v>389.7624576</v>
      </c>
      <c r="T717" s="2">
        <f>_xlfn.XLOOKUP($B717,stock_analysis[Stock],stock_analysis[Total_Debt_Cr])</f>
        <v>370.1622016</v>
      </c>
      <c r="U717" s="3">
        <f>Table2[[#This Row],[Market Value of Equity]]/(Table2[[#This Row],[Market Value of Equity]]+Table2[[#This Row],[Market Value of Debt]])</f>
        <v>0.51289618369578505</v>
      </c>
      <c r="V717" s="3">
        <f>Table2[[#This Row],[Market Value of Debt]]/(Table2[[#This Row],[Market Value of Equity]]+Table2[[#This Row],[Market Value of Debt]])</f>
        <v>0.48710381630421506</v>
      </c>
      <c r="W717" s="32">
        <f>(Table2[[#This Row],[Cost of Equity (Daily Beta)]]*Table2[[#This Row],[Weight of Equity]])+(Table2[[#This Row],[Cost of Debt]]*Table2[[#This Row],[Weight of Debt]])</f>
        <v>0.10703760131856332</v>
      </c>
      <c r="X717" s="33">
        <f>(Table2[[#This Row],[Cost of Equity (Weekly Beta)]]*Table2[[#This Row],[Weight of Equity]])+(Table2[[#This Row],[Cost of Debt]]*Table2[[#This Row],[Weight of Debt]])</f>
        <v>9.694932595251754E-2</v>
      </c>
      <c r="Y717" s="34">
        <f>(Table2[[#This Row],[Cost of Equity (Monthly Beta)]]*Table2[[#This Row],[Weight of Equity]])+(Table2[[#This Row],[Cost of Debt]]*Table2[[#This Row],[Weight of Debt]])</f>
        <v>0.14051991225281951</v>
      </c>
      <c r="Z717" t="b">
        <f>IF(Table2[[#This Row],[Sector]]="Financial Services",TRUE,FALSE)</f>
        <v>0</v>
      </c>
      <c r="AA717" t="b">
        <f>IF(Table2[[#This Row],[Market Capitalisation In(Cr)]]&gt;25000,TRUE,FALSE)</f>
        <v>0</v>
      </c>
    </row>
    <row r="718" spans="2:27" ht="14" customHeight="1">
      <c r="B718" s="37" t="s">
        <v>3812</v>
      </c>
      <c r="C718" s="38" t="str">
        <f>_xlfn.XLOOKUP(B718,stock_analysis[Stock],stock_analysis[Company_Name])</f>
        <v>Vinny Overseas Limited</v>
      </c>
      <c r="D718" s="37" t="str">
        <f>_xlfn.XLOOKUP(B718,stock_analysis[Stock],stock_analysis[Sector])</f>
        <v>Consumer Cyclical</v>
      </c>
      <c r="E718" s="37" t="str">
        <f>_xlfn.XLOOKUP($B718,stock_analysis[Stock],stock_analysis[Industry])</f>
        <v>Textile Manufacturing</v>
      </c>
      <c r="F718" s="2">
        <f>_xlfn.XLOOKUP($B718,stock_analysis[Stock],stock_analysis[Market_Cap_Cr])</f>
        <v>48.385648000000003</v>
      </c>
      <c r="G718" s="3">
        <f>Imputs!$C$2</f>
        <v>6.6699999999999995E-2</v>
      </c>
      <c r="H718" s="3">
        <f>Imputs!$C$3</f>
        <v>5.2299999999999999E-2</v>
      </c>
      <c r="I718" s="2">
        <f>_xlfn.XLOOKUP($B718,stock_analysis[Stock],stock_analysis[Beta_Daily])</f>
        <v>1.0117589498767581</v>
      </c>
      <c r="J718" s="2">
        <f>_xlfn.XLOOKUP($B718,stock_analysis[Stock],stock_analysis[Beta_Weekly])</f>
        <v>1.5745665997379747</v>
      </c>
      <c r="K718" s="2">
        <f>_xlfn.XLOOKUP($B718,stock_analysis[Stock],stock_analysis[Beta_Monthly])</f>
        <v>-0.56345764788090713</v>
      </c>
      <c r="L718" s="3">
        <f>G718+H718*I718</f>
        <v>0.11961499307855444</v>
      </c>
      <c r="M718" s="3">
        <f>J718*H718+G718</f>
        <v>0.14904983316629605</v>
      </c>
      <c r="N718" s="3">
        <f>K718*H718+G718</f>
        <v>3.7231165015828557E-2</v>
      </c>
      <c r="O718" s="2">
        <f>_xlfn.XLOOKUP($B718,stock_analysis[Stock],stock_analysis[Interest_Coverage_Ratio])</f>
        <v>8.9820099944475285</v>
      </c>
      <c r="P718" s="3" cm="1">
        <f t="array" ref="P71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718" s="3" t="str" cm="1">
        <f t="array" ref="Q71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718" s="3">
        <f>Table2[[#This Row],[Default Spread]]+Table2[[#This Row],[Risk Free Rate]]</f>
        <v>7.3700000000000002E-2</v>
      </c>
      <c r="S718" s="2">
        <f>_xlfn.XLOOKUP($B718,stock_analysis[Stock],stock_analysis[Market_Cap_Cr])</f>
        <v>48.385648000000003</v>
      </c>
      <c r="T718" s="2">
        <f>_xlfn.XLOOKUP($B718,stock_analysis[Stock],stock_analysis[Total_Debt_Cr])</f>
        <v>13.742000000000001</v>
      </c>
      <c r="U718" s="3">
        <f>Table2[[#This Row],[Market Value of Equity]]/(Table2[[#This Row],[Market Value of Equity]]+Table2[[#This Row],[Market Value of Debt]])</f>
        <v>0.77881023276464612</v>
      </c>
      <c r="V718" s="3">
        <f>Table2[[#This Row],[Market Value of Debt]]/(Table2[[#This Row],[Market Value of Equity]]+Table2[[#This Row],[Market Value of Debt]])</f>
        <v>0.22118976723535388</v>
      </c>
      <c r="W718" s="32">
        <f>(Table2[[#This Row],[Cost of Equity (Daily Beta)]]*Table2[[#This Row],[Weight of Equity]])+(Table2[[#This Row],[Cost of Debt]]*Table2[[#This Row],[Weight of Debt]])</f>
        <v>0.1094590664468961</v>
      </c>
      <c r="X718" s="33">
        <f>(Table2[[#This Row],[Cost of Equity (Weekly Beta)]]*Table2[[#This Row],[Weight of Equity]])+(Table2[[#This Row],[Cost of Debt]]*Table2[[#This Row],[Weight of Debt]])</f>
        <v>0.13238322110702028</v>
      </c>
      <c r="Y718" s="34">
        <f>(Table2[[#This Row],[Cost of Equity (Monthly Beta)]]*Table2[[#This Row],[Weight of Equity]])+(Table2[[#This Row],[Cost of Debt]]*Table2[[#This Row],[Weight of Debt]])</f>
        <v>4.5297698137321971E-2</v>
      </c>
      <c r="Z718" t="b">
        <f>IF(Table2[[#This Row],[Sector]]="Financial Services",TRUE,FALSE)</f>
        <v>0</v>
      </c>
      <c r="AA718" t="b">
        <f>IF(Table2[[#This Row],[Market Capitalisation In(Cr)]]&gt;25000,TRUE,FALSE)</f>
        <v>0</v>
      </c>
    </row>
    <row r="719" spans="2:27" ht="14" customHeight="1">
      <c r="B719" s="37" t="s">
        <v>3944</v>
      </c>
      <c r="C719" s="38" t="str">
        <f>_xlfn.XLOOKUP(B719,stock_analysis[Stock],stock_analysis[Company_Name])</f>
        <v>Zenith Exports Limited</v>
      </c>
      <c r="D719" s="37" t="str">
        <f>_xlfn.XLOOKUP(B719,stock_analysis[Stock],stock_analysis[Sector])</f>
        <v>Consumer Cyclical</v>
      </c>
      <c r="E719" s="37" t="str">
        <f>_xlfn.XLOOKUP($B719,stock_analysis[Stock],stock_analysis[Industry])</f>
        <v>Textile Manufacturing</v>
      </c>
      <c r="F719" s="2">
        <f>_xlfn.XLOOKUP($B719,stock_analysis[Stock],stock_analysis[Market_Cap_Cr])</f>
        <v>110.6942976</v>
      </c>
      <c r="G719" s="3">
        <f>Imputs!$C$2</f>
        <v>6.6699999999999995E-2</v>
      </c>
      <c r="H719" s="3">
        <f>Imputs!$C$3</f>
        <v>5.2299999999999999E-2</v>
      </c>
      <c r="I719" s="2">
        <f>_xlfn.XLOOKUP($B719,stock_analysis[Stock],stock_analysis[Beta_Daily])</f>
        <v>0.84714263043196858</v>
      </c>
      <c r="J719" s="2">
        <f>_xlfn.XLOOKUP($B719,stock_analysis[Stock],stock_analysis[Beta_Weekly])</f>
        <v>0.81925474123468067</v>
      </c>
      <c r="K719" s="2">
        <f>_xlfn.XLOOKUP($B719,stock_analysis[Stock],stock_analysis[Beta_Monthly])</f>
        <v>2.2464531577576841</v>
      </c>
      <c r="L719" s="3">
        <f>G719+H719*I719</f>
        <v>0.11100555957159194</v>
      </c>
      <c r="M719" s="3">
        <f>J719*H719+G719</f>
        <v>0.10954702296657379</v>
      </c>
      <c r="N719" s="3">
        <f>K719*H719+G719</f>
        <v>0.18418950015072688</v>
      </c>
      <c r="O719" s="2">
        <f>_xlfn.XLOOKUP($B719,stock_analysis[Stock],stock_analysis[Interest_Coverage_Ratio])</f>
        <v>3.8338658146964857</v>
      </c>
      <c r="P719" s="3" cm="1">
        <f t="array" ref="P71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719" s="3" t="str" cm="1">
        <f t="array" ref="Q71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719" s="3">
        <f>Table2[[#This Row],[Default Spread]]+Table2[[#This Row],[Risk Free Rate]]</f>
        <v>8.0499999999999988E-2</v>
      </c>
      <c r="S719" s="2">
        <f>_xlfn.XLOOKUP($B719,stock_analysis[Stock],stock_analysis[Market_Cap_Cr])</f>
        <v>110.6942976</v>
      </c>
      <c r="T719" s="2">
        <f>_xlfn.XLOOKUP($B719,stock_analysis[Stock],stock_analysis[Total_Debt_Cr])</f>
        <v>3.05</v>
      </c>
      <c r="U719" s="3">
        <f>Table2[[#This Row],[Market Value of Equity]]/(Table2[[#This Row],[Market Value of Equity]]+Table2[[#This Row],[Market Value of Debt]])</f>
        <v>0.97318546894785174</v>
      </c>
      <c r="V719" s="3">
        <f>Table2[[#This Row],[Market Value of Debt]]/(Table2[[#This Row],[Market Value of Equity]]+Table2[[#This Row],[Market Value of Debt]])</f>
        <v>2.6814531052148323E-2</v>
      </c>
      <c r="W719" s="32">
        <f>(Table2[[#This Row],[Cost of Equity (Daily Beta)]]*Table2[[#This Row],[Weight of Equity]])+(Table2[[#This Row],[Cost of Debt]]*Table2[[#This Row],[Weight of Debt]])</f>
        <v>0.11018756729719634</v>
      </c>
      <c r="X719" s="33">
        <f>(Table2[[#This Row],[Cost of Equity (Weekly Beta)]]*Table2[[#This Row],[Weight of Equity]])+(Table2[[#This Row],[Cost of Debt]]*Table2[[#This Row],[Weight of Debt]])</f>
        <v>0.10876814066726413</v>
      </c>
      <c r="Y719" s="34">
        <f>(Table2[[#This Row],[Cost of Equity (Monthly Beta)]]*Table2[[#This Row],[Weight of Equity]])+(Table2[[#This Row],[Cost of Debt]]*Table2[[#This Row],[Weight of Debt]])</f>
        <v>0.18140911482915348</v>
      </c>
      <c r="Z719" t="b">
        <f>IF(Table2[[#This Row],[Sector]]="Financial Services",TRUE,FALSE)</f>
        <v>0</v>
      </c>
      <c r="AA719" t="b">
        <f>IF(Table2[[#This Row],[Market Capitalisation In(Cr)]]&gt;25000,TRUE,FALSE)</f>
        <v>0</v>
      </c>
    </row>
    <row r="720" spans="2:27" ht="14" customHeight="1">
      <c r="B720" s="37" t="s">
        <v>2266</v>
      </c>
      <c r="C720" s="38" t="str">
        <f>_xlfn.XLOOKUP(B720,stock_analysis[Stock],stock_analysis[Company_Name])</f>
        <v>Mahalaxmi Rubtech Limited</v>
      </c>
      <c r="D720" s="37" t="str">
        <f>_xlfn.XLOOKUP(B720,stock_analysis[Stock],stock_analysis[Sector])</f>
        <v>Consumer Cyclical</v>
      </c>
      <c r="E720" s="37" t="str">
        <f>_xlfn.XLOOKUP($B720,stock_analysis[Stock],stock_analysis[Industry])</f>
        <v>Textile Manufacturing</v>
      </c>
      <c r="F720" s="2">
        <f>_xlfn.XLOOKUP($B720,stock_analysis[Stock],stock_analysis[Market_Cap_Cr])</f>
        <v>181.84034560000001</v>
      </c>
      <c r="G720" s="3">
        <f>Imputs!$C$2</f>
        <v>6.6699999999999995E-2</v>
      </c>
      <c r="H720" s="3">
        <f>Imputs!$C$3</f>
        <v>5.2299999999999999E-2</v>
      </c>
      <c r="I720" s="2">
        <f>_xlfn.XLOOKUP($B720,stock_analysis[Stock],stock_analysis[Beta_Daily])</f>
        <v>0.89568005818995511</v>
      </c>
      <c r="J720" s="2">
        <f>_xlfn.XLOOKUP($B720,stock_analysis[Stock],stock_analysis[Beta_Weekly])</f>
        <v>1.4256352095129046</v>
      </c>
      <c r="K720" s="2">
        <f>_xlfn.XLOOKUP($B720,stock_analysis[Stock],stock_analysis[Beta_Monthly])</f>
        <v>0.71251101932102956</v>
      </c>
      <c r="L720" s="3">
        <f>G720+H720*I720</f>
        <v>0.11354406704333464</v>
      </c>
      <c r="M720" s="3">
        <f>J720*H720+G720</f>
        <v>0.14126072145752488</v>
      </c>
      <c r="N720" s="3">
        <f>K720*H720+G720</f>
        <v>0.10396432631048984</v>
      </c>
      <c r="O720" s="2">
        <f>_xlfn.XLOOKUP($B720,stock_analysis[Stock],stock_analysis[Interest_Coverage_Ratio])</f>
        <v>23.822127393838468</v>
      </c>
      <c r="P720" s="3" cm="1">
        <f t="array" ref="P72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20" s="3" t="str" cm="1">
        <f t="array" ref="Q72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20" s="3">
        <f>Table2[[#This Row],[Default Spread]]+Table2[[#This Row],[Risk Free Rate]]</f>
        <v>7.0699999999999999E-2</v>
      </c>
      <c r="S720" s="2">
        <f>_xlfn.XLOOKUP($B720,stock_analysis[Stock],stock_analysis[Market_Cap_Cr])</f>
        <v>181.84034560000001</v>
      </c>
      <c r="T720" s="2">
        <f>_xlfn.XLOOKUP($B720,stock_analysis[Stock],stock_analysis[Total_Debt_Cr])</f>
        <v>14.835800000000001</v>
      </c>
      <c r="U720" s="3">
        <f>Table2[[#This Row],[Market Value of Equity]]/(Table2[[#This Row],[Market Value of Equity]]+Table2[[#This Row],[Market Value of Debt]])</f>
        <v>0.92456736451316746</v>
      </c>
      <c r="V720" s="3">
        <f>Table2[[#This Row],[Market Value of Debt]]/(Table2[[#This Row],[Market Value of Equity]]+Table2[[#This Row],[Market Value of Debt]])</f>
        <v>7.5432635486832517E-2</v>
      </c>
      <c r="W720" s="32">
        <f>(Table2[[#This Row],[Cost of Equity (Daily Beta)]]*Table2[[#This Row],[Weight of Equity]])+(Table2[[#This Row],[Cost of Debt]]*Table2[[#This Row],[Weight of Debt]])</f>
        <v>0.11031222615128136</v>
      </c>
      <c r="X720" s="33">
        <f>(Table2[[#This Row],[Cost of Equity (Weekly Beta)]]*Table2[[#This Row],[Weight of Equity]])+(Table2[[#This Row],[Cost of Debt]]*Table2[[#This Row],[Weight of Debt]])</f>
        <v>0.13593814027613149</v>
      </c>
      <c r="Y720" s="34">
        <f>(Table2[[#This Row],[Cost of Equity (Monthly Beta)]]*Table2[[#This Row],[Weight of Equity]])+(Table2[[#This Row],[Cost of Debt]]*Table2[[#This Row],[Weight of Debt]])</f>
        <v>0.1014551105091956</v>
      </c>
      <c r="Z720" t="b">
        <f>IF(Table2[[#This Row],[Sector]]="Financial Services",TRUE,FALSE)</f>
        <v>0</v>
      </c>
      <c r="AA720" t="b">
        <f>IF(Table2[[#This Row],[Market Capitalisation In(Cr)]]&gt;25000,TRUE,FALSE)</f>
        <v>0</v>
      </c>
    </row>
    <row r="721" spans="2:27" ht="14" customHeight="1">
      <c r="B721" s="37" t="s">
        <v>3302</v>
      </c>
      <c r="C721" s="38" t="str">
        <f>_xlfn.XLOOKUP(B721,stock_analysis[Stock],stock_analysis[Company_Name])</f>
        <v>Soma Textiles &amp; Industries Limited</v>
      </c>
      <c r="D721" s="37" t="str">
        <f>_xlfn.XLOOKUP(B721,stock_analysis[Stock],stock_analysis[Sector])</f>
        <v>Consumer Cyclical</v>
      </c>
      <c r="E721" s="37" t="str">
        <f>_xlfn.XLOOKUP($B721,stock_analysis[Stock],stock_analysis[Industry])</f>
        <v>Textile Manufacturing</v>
      </c>
      <c r="F721" s="2">
        <f>_xlfn.XLOOKUP($B721,stock_analysis[Stock],stock_analysis[Market_Cap_Cr])</f>
        <v>355.30193919999999</v>
      </c>
      <c r="G721" s="3">
        <f>Imputs!$C$2</f>
        <v>6.6699999999999995E-2</v>
      </c>
      <c r="H721" s="3">
        <f>Imputs!$C$3</f>
        <v>5.2299999999999999E-2</v>
      </c>
      <c r="I721" s="2">
        <f>_xlfn.XLOOKUP($B721,stock_analysis[Stock],stock_analysis[Beta_Daily])</f>
        <v>0.83733761416898189</v>
      </c>
      <c r="J721" s="2">
        <f>_xlfn.XLOOKUP($B721,stock_analysis[Stock],stock_analysis[Beta_Weekly])</f>
        <v>0.98446218138890196</v>
      </c>
      <c r="K721" s="2">
        <f>_xlfn.XLOOKUP($B721,stock_analysis[Stock],stock_analysis[Beta_Monthly])</f>
        <v>-1.1664467590787375</v>
      </c>
      <c r="L721" s="3">
        <f>G721+H721*I721</f>
        <v>0.11049275722103774</v>
      </c>
      <c r="M721" s="3">
        <f>J721*H721+G721</f>
        <v>0.11818737208663957</v>
      </c>
      <c r="N721" s="3">
        <f>K721*H721+G721</f>
        <v>5.6948345001820236E-3</v>
      </c>
      <c r="O721" s="2">
        <f>_xlfn.XLOOKUP($B721,stock_analysis[Stock],stock_analysis[Interest_Coverage_Ratio])</f>
        <v>426.96194635059265</v>
      </c>
      <c r="P721" s="3" cm="1">
        <f t="array" ref="P72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21" s="3" t="str" cm="1">
        <f t="array" ref="Q72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21" s="3">
        <f>Table2[[#This Row],[Default Spread]]+Table2[[#This Row],[Risk Free Rate]]</f>
        <v>7.0699999999999999E-2</v>
      </c>
      <c r="S721" s="2">
        <f>_xlfn.XLOOKUP($B721,stock_analysis[Stock],stock_analysis[Market_Cap_Cr])</f>
        <v>355.30193919999999</v>
      </c>
      <c r="T721" s="2">
        <f>_xlfn.XLOOKUP($B721,stock_analysis[Stock],stock_analysis[Total_Debt_Cr])</f>
        <v>0.3</v>
      </c>
      <c r="U721" s="3">
        <f>Table2[[#This Row],[Market Value of Equity]]/(Table2[[#This Row],[Market Value of Equity]]+Table2[[#This Row],[Market Value of Debt]])</f>
        <v>0.99915636005620523</v>
      </c>
      <c r="V721" s="3">
        <f>Table2[[#This Row],[Market Value of Debt]]/(Table2[[#This Row],[Market Value of Equity]]+Table2[[#This Row],[Market Value of Debt]])</f>
        <v>8.4363994379477213E-4</v>
      </c>
      <c r="W721" s="32">
        <f>(Table2[[#This Row],[Cost of Equity (Daily Beta)]]*Table2[[#This Row],[Weight of Equity]])+(Table2[[#This Row],[Cost of Debt]]*Table2[[#This Row],[Weight of Debt]])</f>
        <v>0.11045918646157235</v>
      </c>
      <c r="X721" s="33">
        <f>(Table2[[#This Row],[Cost of Equity (Weekly Beta)]]*Table2[[#This Row],[Weight of Equity]])+(Table2[[#This Row],[Cost of Debt]]*Table2[[#This Row],[Weight of Debt]])</f>
        <v>0.11814730984272144</v>
      </c>
      <c r="Y721" s="34">
        <f>(Table2[[#This Row],[Cost of Equity (Monthly Beta)]]*Table2[[#This Row],[Weight of Equity]])+(Table2[[#This Row],[Cost of Debt]]*Table2[[#This Row],[Weight of Debt]])</f>
        <v>5.7496754543506605E-3</v>
      </c>
      <c r="Z721" t="b">
        <f>IF(Table2[[#This Row],[Sector]]="Financial Services",TRUE,FALSE)</f>
        <v>0</v>
      </c>
      <c r="AA721" t="b">
        <f>IF(Table2[[#This Row],[Market Capitalisation In(Cr)]]&gt;25000,TRUE,FALSE)</f>
        <v>0</v>
      </c>
    </row>
    <row r="722" spans="2:27" ht="14" customHeight="1">
      <c r="B722" s="37" t="s">
        <v>3240</v>
      </c>
      <c r="C722" s="38" t="str">
        <f>_xlfn.XLOOKUP(B722,stock_analysis[Stock],stock_analysis[Company_Name])</f>
        <v>Standard Industries Limited</v>
      </c>
      <c r="D722" s="37" t="str">
        <f>_xlfn.XLOOKUP(B722,stock_analysis[Stock],stock_analysis[Sector])</f>
        <v>Consumer Cyclical</v>
      </c>
      <c r="E722" s="37" t="str">
        <f>_xlfn.XLOOKUP($B722,stock_analysis[Stock],stock_analysis[Industry])</f>
        <v>Textile Manufacturing</v>
      </c>
      <c r="F722" s="2">
        <f>_xlfn.XLOOKUP($B722,stock_analysis[Stock],stock_analysis[Market_Cap_Cr])</f>
        <v>91.089779199999995</v>
      </c>
      <c r="G722" s="3">
        <f>Imputs!$C$2</f>
        <v>6.6699999999999995E-2</v>
      </c>
      <c r="H722" s="3">
        <f>Imputs!$C$3</f>
        <v>5.2299999999999999E-2</v>
      </c>
      <c r="I722" s="2">
        <f>_xlfn.XLOOKUP($B722,stock_analysis[Stock],stock_analysis[Beta_Daily])</f>
        <v>0.76253383124862639</v>
      </c>
      <c r="J722" s="2">
        <f>_xlfn.XLOOKUP($B722,stock_analysis[Stock],stock_analysis[Beta_Weekly])</f>
        <v>1.6289291845376606</v>
      </c>
      <c r="K722" s="2">
        <f>_xlfn.XLOOKUP($B722,stock_analysis[Stock],stock_analysis[Beta_Monthly])</f>
        <v>-9.7349247208938797E-2</v>
      </c>
      <c r="L722" s="3">
        <f>G722+H722*I722</f>
        <v>0.10658051937430316</v>
      </c>
      <c r="M722" s="3">
        <f>J722*H722+G722</f>
        <v>0.15189299635131964</v>
      </c>
      <c r="N722" s="3">
        <f>K722*H722+G722</f>
        <v>6.1608634370972498E-2</v>
      </c>
      <c r="O722" s="2">
        <f>_xlfn.XLOOKUP($B722,stock_analysis[Stock],stock_analysis[Interest_Coverage_Ratio])</f>
        <v>-5.7161912374481689</v>
      </c>
      <c r="P722" s="3" cm="1">
        <f t="array" ref="P72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722" s="3" t="str" cm="1">
        <f t="array" ref="Q72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722" s="3">
        <f>Table2[[#This Row],[Default Spread]]+Table2[[#This Row],[Risk Free Rate]]</f>
        <v>0.25669999999999998</v>
      </c>
      <c r="S722" s="2">
        <f>_xlfn.XLOOKUP($B722,stock_analysis[Stock],stock_analysis[Market_Cap_Cr])</f>
        <v>91.089779199999995</v>
      </c>
      <c r="T722" s="2">
        <f>_xlfn.XLOOKUP($B722,stock_analysis[Stock],stock_analysis[Total_Debt_Cr])</f>
        <v>2.4253999999999998</v>
      </c>
      <c r="U722" s="3">
        <f>Table2[[#This Row],[Market Value of Equity]]/(Table2[[#This Row],[Market Value of Equity]]+Table2[[#This Row],[Market Value of Debt]])</f>
        <v>0.97406410359528028</v>
      </c>
      <c r="V722" s="3">
        <f>Table2[[#This Row],[Market Value of Debt]]/(Table2[[#This Row],[Market Value of Equity]]+Table2[[#This Row],[Market Value of Debt]])</f>
        <v>2.5935896404719716E-2</v>
      </c>
      <c r="W722" s="32">
        <f>(Table2[[#This Row],[Cost of Equity (Daily Beta)]]*Table2[[#This Row],[Weight of Equity]])+(Table2[[#This Row],[Cost of Debt]]*Table2[[#This Row],[Weight of Debt]])</f>
        <v>0.11047400267214155</v>
      </c>
      <c r="X722" s="33">
        <f>(Table2[[#This Row],[Cost of Equity (Weekly Beta)]]*Table2[[#This Row],[Weight of Equity]])+(Table2[[#This Row],[Cost of Debt]]*Table2[[#This Row],[Weight of Debt]])</f>
        <v>0.15461125994044089</v>
      </c>
      <c r="Y722" s="34">
        <f>(Table2[[#This Row],[Cost of Equity (Monthly Beta)]]*Table2[[#This Row],[Weight of Equity]])+(Table2[[#This Row],[Cost of Debt]]*Table2[[#This Row],[Weight of Debt]])</f>
        <v>6.6668503819382247E-2</v>
      </c>
      <c r="Z722" t="b">
        <f>IF(Table2[[#This Row],[Sector]]="Financial Services",TRUE,FALSE)</f>
        <v>0</v>
      </c>
      <c r="AA722" t="b">
        <f>IF(Table2[[#This Row],[Market Capitalisation In(Cr)]]&gt;25000,TRUE,FALSE)</f>
        <v>0</v>
      </c>
    </row>
    <row r="723" spans="2:27" ht="14" customHeight="1">
      <c r="B723" s="37" t="s">
        <v>3418</v>
      </c>
      <c r="C723" s="38" t="str">
        <f>_xlfn.XLOOKUP(B723,stock_analysis[Stock],stock_analysis[Company_Name])</f>
        <v>Super Spinning Mills Limited</v>
      </c>
      <c r="D723" s="37" t="str">
        <f>_xlfn.XLOOKUP(B723,stock_analysis[Stock],stock_analysis[Sector])</f>
        <v>Consumer Cyclical</v>
      </c>
      <c r="E723" s="37" t="str">
        <f>_xlfn.XLOOKUP($B723,stock_analysis[Stock],stock_analysis[Industry])</f>
        <v>Textile Manufacturing</v>
      </c>
      <c r="F723" s="2">
        <f>_xlfn.XLOOKUP($B723,stock_analysis[Stock],stock_analysis[Market_Cap_Cr])</f>
        <v>35.35248</v>
      </c>
      <c r="G723" s="3">
        <f>Imputs!$C$2</f>
        <v>6.6699999999999995E-2</v>
      </c>
      <c r="H723" s="3">
        <f>Imputs!$C$3</f>
        <v>5.2299999999999999E-2</v>
      </c>
      <c r="I723" s="2">
        <f>_xlfn.XLOOKUP($B723,stock_analysis[Stock],stock_analysis[Beta_Daily])</f>
        <v>0.75833817817311455</v>
      </c>
      <c r="J723" s="2">
        <f>_xlfn.XLOOKUP($B723,stock_analysis[Stock],stock_analysis[Beta_Weekly])</f>
        <v>1.4930563479578105</v>
      </c>
      <c r="K723" s="2">
        <f>_xlfn.XLOOKUP($B723,stock_analysis[Stock],stock_analysis[Beta_Monthly])</f>
        <v>0.62099511983190825</v>
      </c>
      <c r="L723" s="3">
        <f>G723+H723*I723</f>
        <v>0.10636108671845389</v>
      </c>
      <c r="M723" s="3">
        <f>J723*H723+G723</f>
        <v>0.1447868469981935</v>
      </c>
      <c r="N723" s="3">
        <f>K723*H723+G723</f>
        <v>9.9178044767208789E-2</v>
      </c>
      <c r="O723" s="2">
        <f>_xlfn.XLOOKUP($B723,stock_analysis[Stock],stock_analysis[Interest_Coverage_Ratio])</f>
        <v>1.8776663442447692</v>
      </c>
      <c r="P723" s="3" cm="1">
        <f t="array" ref="P72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723" s="3" t="str" cm="1">
        <f t="array" ref="Q72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723" s="3">
        <f>Table2[[#This Row],[Default Spread]]+Table2[[#This Row],[Risk Free Rate]]</f>
        <v>0.1176</v>
      </c>
      <c r="S723" s="2">
        <f>_xlfn.XLOOKUP($B723,stock_analysis[Stock],stock_analysis[Market_Cap_Cr])</f>
        <v>35.35248</v>
      </c>
      <c r="T723" s="2">
        <f>_xlfn.XLOOKUP($B723,stock_analysis[Stock],stock_analysis[Total_Debt_Cr])</f>
        <v>20.640999999999998</v>
      </c>
      <c r="U723" s="3">
        <f>Table2[[#This Row],[Market Value of Equity]]/(Table2[[#This Row],[Market Value of Equity]]+Table2[[#This Row],[Market Value of Debt]])</f>
        <v>0.63136779496469952</v>
      </c>
      <c r="V723" s="3">
        <f>Table2[[#This Row],[Market Value of Debt]]/(Table2[[#This Row],[Market Value of Equity]]+Table2[[#This Row],[Market Value of Debt]])</f>
        <v>0.36863220503530053</v>
      </c>
      <c r="W723" s="32">
        <f>(Table2[[#This Row],[Cost of Equity (Daily Beta)]]*Table2[[#This Row],[Weight of Equity]])+(Table2[[#This Row],[Cost of Debt]]*Table2[[#This Row],[Weight of Debt]])</f>
        <v>0.11050411210363076</v>
      </c>
      <c r="X723" s="33">
        <f>(Table2[[#This Row],[Cost of Equity (Weekly Beta)]]*Table2[[#This Row],[Weight of Equity]])+(Table2[[#This Row],[Cost of Debt]]*Table2[[#This Row],[Weight of Debt]])</f>
        <v>0.1347648996412921</v>
      </c>
      <c r="Y723" s="34">
        <f>(Table2[[#This Row],[Cost of Equity (Monthly Beta)]]*Table2[[#This Row],[Weight of Equity]])+(Table2[[#This Row],[Cost of Debt]]*Table2[[#This Row],[Weight of Debt]])</f>
        <v>0.10596897074573421</v>
      </c>
      <c r="Z723" t="b">
        <f>IF(Table2[[#This Row],[Sector]]="Financial Services",TRUE,FALSE)</f>
        <v>0</v>
      </c>
      <c r="AA723" t="b">
        <f>IF(Table2[[#This Row],[Market Capitalisation In(Cr)]]&gt;25000,TRUE,FALSE)</f>
        <v>0</v>
      </c>
    </row>
    <row r="724" spans="2:27" ht="14" customHeight="1">
      <c r="B724" s="37" t="s">
        <v>2998</v>
      </c>
      <c r="C724" s="38" t="str">
        <f>_xlfn.XLOOKUP(B724,stock_analysis[Stock],stock_analysis[Company_Name])</f>
        <v>The Ruby Mills Limited</v>
      </c>
      <c r="D724" s="37" t="str">
        <f>_xlfn.XLOOKUP(B724,stock_analysis[Stock],stock_analysis[Sector])</f>
        <v>Consumer Cyclical</v>
      </c>
      <c r="E724" s="37" t="str">
        <f>_xlfn.XLOOKUP($B724,stock_analysis[Stock],stock_analysis[Industry])</f>
        <v>Textile Manufacturing</v>
      </c>
      <c r="F724" s="2">
        <f>_xlfn.XLOOKUP($B724,stock_analysis[Stock],stock_analysis[Market_Cap_Cr])</f>
        <v>763.33491200000003</v>
      </c>
      <c r="G724" s="3">
        <f>Imputs!$C$2</f>
        <v>6.6699999999999995E-2</v>
      </c>
      <c r="H724" s="3">
        <f>Imputs!$C$3</f>
        <v>5.2299999999999999E-2</v>
      </c>
      <c r="I724" s="2">
        <f>_xlfn.XLOOKUP($B724,stock_analysis[Stock],stock_analysis[Beta_Daily])</f>
        <v>1.236042044838481</v>
      </c>
      <c r="J724" s="2">
        <f>_xlfn.XLOOKUP($B724,stock_analysis[Stock],stock_analysis[Beta_Weekly])</f>
        <v>1.7904155419885346</v>
      </c>
      <c r="K724" s="2">
        <f>_xlfn.XLOOKUP($B724,stock_analysis[Stock],stock_analysis[Beta_Monthly])</f>
        <v>1.411928339320897</v>
      </c>
      <c r="L724" s="3">
        <f>G724+H724*I724</f>
        <v>0.13134499894505255</v>
      </c>
      <c r="M724" s="3">
        <f>J724*H724+G724</f>
        <v>0.16033873284600036</v>
      </c>
      <c r="N724" s="3">
        <f>K724*H724+G724</f>
        <v>0.14054385214648291</v>
      </c>
      <c r="O724" s="2">
        <f>_xlfn.XLOOKUP($B724,stock_analysis[Stock],stock_analysis[Interest_Coverage_Ratio])</f>
        <v>14.432047566703307</v>
      </c>
      <c r="P724" s="3" cm="1">
        <f t="array" ref="P72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24" s="3" t="str" cm="1">
        <f t="array" ref="Q72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24" s="3">
        <f>Table2[[#This Row],[Default Spread]]+Table2[[#This Row],[Risk Free Rate]]</f>
        <v>7.0699999999999999E-2</v>
      </c>
      <c r="S724" s="2">
        <f>_xlfn.XLOOKUP($B724,stock_analysis[Stock],stock_analysis[Market_Cap_Cr])</f>
        <v>763.33491200000003</v>
      </c>
      <c r="T724" s="2">
        <f>_xlfn.XLOOKUP($B724,stock_analysis[Stock],stock_analysis[Total_Debt_Cr])</f>
        <v>396.40419839999998</v>
      </c>
      <c r="U724" s="3">
        <f>Table2[[#This Row],[Market Value of Equity]]/(Table2[[#This Row],[Market Value of Equity]]+Table2[[#This Row],[Market Value of Debt]])</f>
        <v>0.658195369247073</v>
      </c>
      <c r="V724" s="3">
        <f>Table2[[#This Row],[Market Value of Debt]]/(Table2[[#This Row],[Market Value of Equity]]+Table2[[#This Row],[Market Value of Debt]])</f>
        <v>0.34180463075292694</v>
      </c>
      <c r="W724" s="32">
        <f>(Table2[[#This Row],[Cost of Equity (Daily Beta)]]*Table2[[#This Row],[Weight of Equity]])+(Table2[[#This Row],[Cost of Debt]]*Table2[[#This Row],[Weight of Debt]])</f>
        <v>0.11061625747362722</v>
      </c>
      <c r="X724" s="33">
        <f>(Table2[[#This Row],[Cost of Equity (Weekly Beta)]]*Table2[[#This Row],[Weight of Equity]])+(Table2[[#This Row],[Cost of Debt]]*Table2[[#This Row],[Weight of Debt]])</f>
        <v>0.12969979886441294</v>
      </c>
      <c r="Y724" s="34">
        <f>(Table2[[#This Row],[Cost of Equity (Monthly Beta)]]*Table2[[#This Row],[Weight of Equity]])+(Table2[[#This Row],[Cost of Debt]]*Table2[[#This Row],[Weight of Debt]])</f>
        <v>0.11667090005319228</v>
      </c>
      <c r="Z724" t="b">
        <f>IF(Table2[[#This Row],[Sector]]="Financial Services",TRUE,FALSE)</f>
        <v>0</v>
      </c>
      <c r="AA724" t="b">
        <f>IF(Table2[[#This Row],[Market Capitalisation In(Cr)]]&gt;25000,TRUE,FALSE)</f>
        <v>0</v>
      </c>
    </row>
    <row r="725" spans="2:27" ht="14" customHeight="1">
      <c r="B725" s="37" t="s">
        <v>3652</v>
      </c>
      <c r="C725" s="38" t="str">
        <f>_xlfn.XLOOKUP(B725,stock_analysis[Stock],stock_analysis[Company_Name])</f>
        <v>T T Limited</v>
      </c>
      <c r="D725" s="37" t="str">
        <f>_xlfn.XLOOKUP(B725,stock_analysis[Stock],stock_analysis[Sector])</f>
        <v>Consumer Cyclical</v>
      </c>
      <c r="E725" s="37" t="str">
        <f>_xlfn.XLOOKUP($B725,stock_analysis[Stock],stock_analysis[Industry])</f>
        <v>Textile Manufacturing</v>
      </c>
      <c r="F725" s="2">
        <f>_xlfn.XLOOKUP($B725,stock_analysis[Stock],stock_analysis[Market_Cap_Cr])</f>
        <v>240.56839679999999</v>
      </c>
      <c r="G725" s="3">
        <f>Imputs!$C$2</f>
        <v>6.6699999999999995E-2</v>
      </c>
      <c r="H725" s="3">
        <f>Imputs!$C$3</f>
        <v>5.2299999999999999E-2</v>
      </c>
      <c r="I725" s="2">
        <f>_xlfn.XLOOKUP($B725,stock_analysis[Stock],stock_analysis[Beta_Daily])</f>
        <v>0.92098826631074604</v>
      </c>
      <c r="J725" s="2">
        <f>_xlfn.XLOOKUP($B725,stock_analysis[Stock],stock_analysis[Beta_Weekly])</f>
        <v>1.2185995433294976</v>
      </c>
      <c r="K725" s="2">
        <f>_xlfn.XLOOKUP($B725,stock_analysis[Stock],stock_analysis[Beta_Monthly])</f>
        <v>1.0998277849928009</v>
      </c>
      <c r="L725" s="3">
        <f>G725+H725*I725</f>
        <v>0.11486768632805201</v>
      </c>
      <c r="M725" s="3">
        <f>J725*H725+G725</f>
        <v>0.13043275611613273</v>
      </c>
      <c r="N725" s="3">
        <f>K725*H725+G725</f>
        <v>0.12422099315512347</v>
      </c>
      <c r="O725" s="2">
        <f>_xlfn.XLOOKUP($B725,stock_analysis[Stock],stock_analysis[Interest_Coverage_Ratio])</f>
        <v>2.032566422401441</v>
      </c>
      <c r="P725" s="3" cm="1">
        <f t="array" ref="P72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725" s="3" t="str" cm="1">
        <f t="array" ref="Q72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725" s="3">
        <f>Table2[[#This Row],[Default Spread]]+Table2[[#This Row],[Risk Free Rate]]</f>
        <v>9.8799999999999999E-2</v>
      </c>
      <c r="S725" s="2">
        <f>_xlfn.XLOOKUP($B725,stock_analysis[Stock],stock_analysis[Market_Cap_Cr])</f>
        <v>240.56839679999999</v>
      </c>
      <c r="T725" s="2">
        <f>_xlfn.XLOOKUP($B725,stock_analysis[Stock],stock_analysis[Total_Debt_Cr])</f>
        <v>73.188000000000002</v>
      </c>
      <c r="U725" s="3">
        <f>Table2[[#This Row],[Market Value of Equity]]/(Table2[[#This Row],[Market Value of Equity]]+Table2[[#This Row],[Market Value of Debt]])</f>
        <v>0.76673622993365531</v>
      </c>
      <c r="V725" s="3">
        <f>Table2[[#This Row],[Market Value of Debt]]/(Table2[[#This Row],[Market Value of Equity]]+Table2[[#This Row],[Market Value of Debt]])</f>
        <v>0.23326377006634466</v>
      </c>
      <c r="W725" s="32">
        <f>(Table2[[#This Row],[Cost of Equity (Daily Beta)]]*Table2[[#This Row],[Weight of Equity]])+(Table2[[#This Row],[Cost of Debt]]*Table2[[#This Row],[Weight of Debt]])</f>
        <v>0.11111967723892713</v>
      </c>
      <c r="X725" s="33">
        <f>(Table2[[#This Row],[Cost of Equity (Weekly Beta)]]*Table2[[#This Row],[Weight of Equity]])+(Table2[[#This Row],[Cost of Debt]]*Table2[[#This Row],[Weight of Debt]])</f>
        <v>0.12305398016689438</v>
      </c>
      <c r="Y725" s="34">
        <f>(Table2[[#This Row],[Cost of Equity (Monthly Beta)]]*Table2[[#This Row],[Weight of Equity]])+(Table2[[#This Row],[Cost of Debt]]*Table2[[#This Row],[Weight of Debt]])</f>
        <v>0.11829119645292863</v>
      </c>
      <c r="Z725" t="b">
        <f>IF(Table2[[#This Row],[Sector]]="Financial Services",TRUE,FALSE)</f>
        <v>0</v>
      </c>
      <c r="AA725" t="b">
        <f>IF(Table2[[#This Row],[Market Capitalisation In(Cr)]]&gt;25000,TRUE,FALSE)</f>
        <v>0</v>
      </c>
    </row>
    <row r="726" spans="2:27" ht="14" customHeight="1">
      <c r="B726" s="37" t="s">
        <v>1291</v>
      </c>
      <c r="C726" s="38" t="str">
        <f>_xlfn.XLOOKUP(B726,stock_analysis[Stock],stock_analysis[Company_Name])</f>
        <v>GLOBE ENTERPRISES (INDIA) LIMITED</v>
      </c>
      <c r="D726" s="37" t="str">
        <f>_xlfn.XLOOKUP(B726,stock_analysis[Stock],stock_analysis[Sector])</f>
        <v>Consumer Cyclical</v>
      </c>
      <c r="E726" s="37" t="str">
        <f>_xlfn.XLOOKUP($B726,stock_analysis[Stock],stock_analysis[Industry])</f>
        <v>Textile Manufacturing</v>
      </c>
      <c r="F726" s="2">
        <f>_xlfn.XLOOKUP($B726,stock_analysis[Stock],stock_analysis[Market_Cap_Cr])</f>
        <v>113.50553600000001</v>
      </c>
      <c r="G726" s="3">
        <f>Imputs!$C$2</f>
        <v>6.6699999999999995E-2</v>
      </c>
      <c r="H726" s="3">
        <f>Imputs!$C$3</f>
        <v>5.2299999999999999E-2</v>
      </c>
      <c r="I726" s="2">
        <f>_xlfn.XLOOKUP($B726,stock_analysis[Stock],stock_analysis[Beta_Daily])</f>
        <v>0.71820097274541239</v>
      </c>
      <c r="J726" s="2">
        <f>_xlfn.XLOOKUP($B726,stock_analysis[Stock],stock_analysis[Beta_Weekly])</f>
        <v>2.0917679297669229</v>
      </c>
      <c r="K726" s="2">
        <f>_xlfn.XLOOKUP($B726,stock_analysis[Stock],stock_analysis[Beta_Monthly])</f>
        <v>4.5697276385665031</v>
      </c>
      <c r="L726" s="3">
        <f>G726+H726*I726</f>
        <v>0.10426191087458506</v>
      </c>
      <c r="M726" s="3">
        <f>J726*H726+G726</f>
        <v>0.17609946272681007</v>
      </c>
      <c r="N726" s="3">
        <f>K726*H726+G726</f>
        <v>0.30569675549702813</v>
      </c>
      <c r="O726" s="2">
        <f>_xlfn.XLOOKUP($B726,stock_analysis[Stock],stock_analysis[Interest_Coverage_Ratio])</f>
        <v>1.8732706621749375</v>
      </c>
      <c r="P726" s="3" cm="1">
        <f t="array" ref="P72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726" s="3" t="str" cm="1">
        <f t="array" ref="Q72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726" s="3">
        <f>Table2[[#This Row],[Default Spread]]+Table2[[#This Row],[Risk Free Rate]]</f>
        <v>0.1176</v>
      </c>
      <c r="S726" s="2">
        <f>_xlfn.XLOOKUP($B726,stock_analysis[Stock],stock_analysis[Market_Cap_Cr])</f>
        <v>113.50553600000001</v>
      </c>
      <c r="T726" s="2">
        <f>_xlfn.XLOOKUP($B726,stock_analysis[Stock],stock_analysis[Total_Debt_Cr])</f>
        <v>163.44770560000001</v>
      </c>
      <c r="U726" s="3">
        <f>Table2[[#This Row],[Market Value of Equity]]/(Table2[[#This Row],[Market Value of Equity]]+Table2[[#This Row],[Market Value of Debt]])</f>
        <v>0.40983645955635567</v>
      </c>
      <c r="V726" s="3">
        <f>Table2[[#This Row],[Market Value of Debt]]/(Table2[[#This Row],[Market Value of Equity]]+Table2[[#This Row],[Market Value of Debt]])</f>
        <v>0.59016354044364427</v>
      </c>
      <c r="W726" s="32">
        <f>(Table2[[#This Row],[Cost of Equity (Daily Beta)]]*Table2[[#This Row],[Weight of Equity]])+(Table2[[#This Row],[Cost of Debt]]*Table2[[#This Row],[Weight of Debt]])</f>
        <v>0.1121335647755928</v>
      </c>
      <c r="X726" s="33">
        <f>(Table2[[#This Row],[Cost of Equity (Weekly Beta)]]*Table2[[#This Row],[Weight of Equity]])+(Table2[[#This Row],[Cost of Debt]]*Table2[[#This Row],[Weight of Debt]])</f>
        <v>0.14157521268990481</v>
      </c>
      <c r="Y726" s="34">
        <f>(Table2[[#This Row],[Cost of Equity (Monthly Beta)]]*Table2[[#This Row],[Weight of Equity]])+(Table2[[#This Row],[Cost of Debt]]*Table2[[#This Row],[Weight of Debt]])</f>
        <v>0.19468890832693947</v>
      </c>
      <c r="Z726" t="b">
        <f>IF(Table2[[#This Row],[Sector]]="Financial Services",TRUE,FALSE)</f>
        <v>0</v>
      </c>
      <c r="AA726" t="b">
        <f>IF(Table2[[#This Row],[Market Capitalisation In(Cr)]]&gt;25000,TRUE,FALSE)</f>
        <v>0</v>
      </c>
    </row>
    <row r="727" spans="2:27" ht="14" customHeight="1">
      <c r="B727" s="37" t="s">
        <v>344</v>
      </c>
      <c r="C727" s="38" t="str">
        <f>_xlfn.XLOOKUP(B727,stock_analysis[Stock],stock_analysis[Company_Name])</f>
        <v>Arvind Limited</v>
      </c>
      <c r="D727" s="37" t="str">
        <f>_xlfn.XLOOKUP(B727,stock_analysis[Stock],stock_analysis[Sector])</f>
        <v>Consumer Cyclical</v>
      </c>
      <c r="E727" s="37" t="str">
        <f>_xlfn.XLOOKUP($B727,stock_analysis[Stock],stock_analysis[Industry])</f>
        <v>Textile Manufacturing</v>
      </c>
      <c r="F727" s="2">
        <f>_xlfn.XLOOKUP($B727,stock_analysis[Stock],stock_analysis[Market_Cap_Cr])</f>
        <v>9108.4840960000001</v>
      </c>
      <c r="G727" s="3">
        <f>Imputs!$C$2</f>
        <v>6.6699999999999995E-2</v>
      </c>
      <c r="H727" s="3">
        <f>Imputs!$C$3</f>
        <v>5.2299999999999999E-2</v>
      </c>
      <c r="I727" s="2">
        <f>_xlfn.XLOOKUP($B727,stock_analysis[Stock],stock_analysis[Beta_Daily])</f>
        <v>0.98939077692146882</v>
      </c>
      <c r="J727" s="2">
        <f>_xlfn.XLOOKUP($B727,stock_analysis[Stock],stock_analysis[Beta_Weekly])</f>
        <v>1.1856990107914347</v>
      </c>
      <c r="K727" s="2">
        <f>_xlfn.XLOOKUP($B727,stock_analysis[Stock],stock_analysis[Beta_Monthly])</f>
        <v>0.62417314977705418</v>
      </c>
      <c r="L727" s="3">
        <f>G727+H727*I727</f>
        <v>0.11844513763299282</v>
      </c>
      <c r="M727" s="3">
        <f>J727*H727+G727</f>
        <v>0.12871205826439203</v>
      </c>
      <c r="N727" s="3">
        <f>K727*H727+G727</f>
        <v>9.9344255733339937E-2</v>
      </c>
      <c r="O727" s="2">
        <f>_xlfn.XLOOKUP($B727,stock_analysis[Stock],stock_analysis[Interest_Coverage_Ratio])</f>
        <v>3.9813089765303658</v>
      </c>
      <c r="P727" s="3" cm="1">
        <f t="array" ref="P72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727" s="3" t="str" cm="1">
        <f t="array" ref="Q72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727" s="3">
        <f>Table2[[#This Row],[Default Spread]]+Table2[[#This Row],[Risk Free Rate]]</f>
        <v>8.0499999999999988E-2</v>
      </c>
      <c r="S727" s="2">
        <f>_xlfn.XLOOKUP($B727,stock_analysis[Stock],stock_analysis[Market_Cap_Cr])</f>
        <v>9108.4840960000001</v>
      </c>
      <c r="T727" s="2">
        <f>_xlfn.XLOOKUP($B727,stock_analysis[Stock],stock_analysis[Total_Debt_Cr])</f>
        <v>1537.2499968</v>
      </c>
      <c r="U727" s="3">
        <f>Table2[[#This Row],[Market Value of Equity]]/(Table2[[#This Row],[Market Value of Equity]]+Table2[[#This Row],[Market Value of Debt]])</f>
        <v>0.8555994369763863</v>
      </c>
      <c r="V727" s="3">
        <f>Table2[[#This Row],[Market Value of Debt]]/(Table2[[#This Row],[Market Value of Equity]]+Table2[[#This Row],[Market Value of Debt]])</f>
        <v>0.14440056302361376</v>
      </c>
      <c r="W727" s="32">
        <f>(Table2[[#This Row],[Cost of Equity (Daily Beta)]]*Table2[[#This Row],[Weight of Equity]])+(Table2[[#This Row],[Cost of Debt]]*Table2[[#This Row],[Weight of Debt]])</f>
        <v>0.11296583839478015</v>
      </c>
      <c r="X727" s="33">
        <f>(Table2[[#This Row],[Cost of Equity (Weekly Beta)]]*Table2[[#This Row],[Weight of Equity]])+(Table2[[#This Row],[Cost of Debt]]*Table2[[#This Row],[Weight of Debt]])</f>
        <v>0.12175020990648655</v>
      </c>
      <c r="Y727" s="34">
        <f>(Table2[[#This Row],[Cost of Equity (Monthly Beta)]]*Table2[[#This Row],[Weight of Equity]])+(Table2[[#This Row],[Cost of Debt]]*Table2[[#This Row],[Weight of Debt]])</f>
        <v>9.6623134595684695E-2</v>
      </c>
      <c r="Z727" t="b">
        <f>IF(Table2[[#This Row],[Sector]]="Financial Services",TRUE,FALSE)</f>
        <v>0</v>
      </c>
      <c r="AA727" t="b">
        <f>IF(Table2[[#This Row],[Market Capitalisation In(Cr)]]&gt;25000,TRUE,FALSE)</f>
        <v>0</v>
      </c>
    </row>
    <row r="728" spans="2:27" ht="14" customHeight="1">
      <c r="B728" s="37" t="s">
        <v>2640</v>
      </c>
      <c r="C728" s="38" t="str">
        <f>_xlfn.XLOOKUP(B728,stock_analysis[Stock],stock_analysis[Company_Name])</f>
        <v>Pasupati Acrylon Limited</v>
      </c>
      <c r="D728" s="37" t="str">
        <f>_xlfn.XLOOKUP(B728,stock_analysis[Stock],stock_analysis[Sector])</f>
        <v>Consumer Cyclical</v>
      </c>
      <c r="E728" s="37" t="str">
        <f>_xlfn.XLOOKUP($B728,stock_analysis[Stock],stock_analysis[Industry])</f>
        <v>Textile Manufacturing</v>
      </c>
      <c r="F728" s="2">
        <f>_xlfn.XLOOKUP($B728,stock_analysis[Stock],stock_analysis[Market_Cap_Cr])</f>
        <v>435.86099200000001</v>
      </c>
      <c r="G728" s="3">
        <f>Imputs!$C$2</f>
        <v>6.6699999999999995E-2</v>
      </c>
      <c r="H728" s="3">
        <f>Imputs!$C$3</f>
        <v>5.2299999999999999E-2</v>
      </c>
      <c r="I728" s="2">
        <f>_xlfn.XLOOKUP($B728,stock_analysis[Stock],stock_analysis[Beta_Daily])</f>
        <v>1.1028014240747244</v>
      </c>
      <c r="J728" s="2">
        <f>_xlfn.XLOOKUP($B728,stock_analysis[Stock],stock_analysis[Beta_Weekly])</f>
        <v>1.2166502909425445</v>
      </c>
      <c r="K728" s="2">
        <f>_xlfn.XLOOKUP($B728,stock_analysis[Stock],stock_analysis[Beta_Monthly])</f>
        <v>1.4057796482189946</v>
      </c>
      <c r="L728" s="3">
        <f>G728+H728*I728</f>
        <v>0.12437651447910808</v>
      </c>
      <c r="M728" s="3">
        <f>J728*H728+G728</f>
        <v>0.13033081021629506</v>
      </c>
      <c r="N728" s="3">
        <f>K728*H728+G728</f>
        <v>0.14022227560185341</v>
      </c>
      <c r="O728" s="2">
        <f>_xlfn.XLOOKUP($B728,stock_analysis[Stock],stock_analysis[Interest_Coverage_Ratio])</f>
        <v>95.748331744518595</v>
      </c>
      <c r="P728" s="3" cm="1">
        <f t="array" ref="P72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28" s="3" t="str" cm="1">
        <f t="array" ref="Q72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28" s="3">
        <f>Table2[[#This Row],[Default Spread]]+Table2[[#This Row],[Risk Free Rate]]</f>
        <v>7.0699999999999999E-2</v>
      </c>
      <c r="S728" s="2">
        <f>_xlfn.XLOOKUP($B728,stock_analysis[Stock],stock_analysis[Market_Cap_Cr])</f>
        <v>435.86099200000001</v>
      </c>
      <c r="T728" s="2">
        <f>_xlfn.XLOOKUP($B728,stock_analysis[Stock],stock_analysis[Total_Debt_Cr])</f>
        <v>110.2099968</v>
      </c>
      <c r="U728" s="3">
        <f>Table2[[#This Row],[Market Value of Equity]]/(Table2[[#This Row],[Market Value of Equity]]+Table2[[#This Row],[Market Value of Debt]])</f>
        <v>0.79817642932801047</v>
      </c>
      <c r="V728" s="3">
        <f>Table2[[#This Row],[Market Value of Debt]]/(Table2[[#This Row],[Market Value of Equity]]+Table2[[#This Row],[Market Value of Debt]])</f>
        <v>0.20182357067198953</v>
      </c>
      <c r="W728" s="32">
        <f>(Table2[[#This Row],[Cost of Equity (Daily Beta)]]*Table2[[#This Row],[Weight of Equity]])+(Table2[[#This Row],[Cost of Debt]]*Table2[[#This Row],[Weight of Debt]])</f>
        <v>0.11354332866570775</v>
      </c>
      <c r="X728" s="33">
        <f>(Table2[[#This Row],[Cost of Equity (Weekly Beta)]]*Table2[[#This Row],[Weight of Equity]])+(Table2[[#This Row],[Cost of Debt]]*Table2[[#This Row],[Weight of Debt]])</f>
        <v>0.11829590717637864</v>
      </c>
      <c r="Y728" s="34">
        <f>(Table2[[#This Row],[Cost of Equity (Monthly Beta)]]*Table2[[#This Row],[Weight of Equity]])+(Table2[[#This Row],[Cost of Debt]]*Table2[[#This Row],[Weight of Debt]])</f>
        <v>0.1261910416986452</v>
      </c>
      <c r="Z728" t="b">
        <f>IF(Table2[[#This Row],[Sector]]="Financial Services",TRUE,FALSE)</f>
        <v>0</v>
      </c>
      <c r="AA728" t="b">
        <f>IF(Table2[[#This Row],[Market Capitalisation In(Cr)]]&gt;25000,TRUE,FALSE)</f>
        <v>0</v>
      </c>
    </row>
    <row r="729" spans="2:27" ht="14" customHeight="1">
      <c r="B729" s="37" t="s">
        <v>2220</v>
      </c>
      <c r="C729" s="38" t="str">
        <f>_xlfn.XLOOKUP(B729,stock_analysis[Stock],stock_analysis[Company_Name])</f>
        <v>Mayur Uniquoters Ltd</v>
      </c>
      <c r="D729" s="37" t="str">
        <f>_xlfn.XLOOKUP(B729,stock_analysis[Stock],stock_analysis[Sector])</f>
        <v>Consumer Cyclical</v>
      </c>
      <c r="E729" s="37" t="str">
        <f>_xlfn.XLOOKUP($B729,stock_analysis[Stock],stock_analysis[Industry])</f>
        <v>Textile Manufacturing</v>
      </c>
      <c r="F729" s="2">
        <f>_xlfn.XLOOKUP($B729,stock_analysis[Stock],stock_analysis[Market_Cap_Cr])</f>
        <v>2232.6382592</v>
      </c>
      <c r="G729" s="3">
        <f>Imputs!$C$2</f>
        <v>6.6699999999999995E-2</v>
      </c>
      <c r="H729" s="3">
        <f>Imputs!$C$3</f>
        <v>5.2299999999999999E-2</v>
      </c>
      <c r="I729" s="2">
        <f>_xlfn.XLOOKUP($B729,stock_analysis[Stock],stock_analysis[Beta_Daily])</f>
        <v>0.90233559848487943</v>
      </c>
      <c r="J729" s="2">
        <f>_xlfn.XLOOKUP($B729,stock_analysis[Stock],stock_analysis[Beta_Weekly])</f>
        <v>0.84584992407819981</v>
      </c>
      <c r="K729" s="2">
        <f>_xlfn.XLOOKUP($B729,stock_analysis[Stock],stock_analysis[Beta_Monthly])</f>
        <v>0.68440896733326673</v>
      </c>
      <c r="L729" s="3">
        <f>G729+H729*I729</f>
        <v>0.11389215180075919</v>
      </c>
      <c r="M729" s="3">
        <f>J729*H729+G729</f>
        <v>0.11093795102928986</v>
      </c>
      <c r="N729" s="3">
        <f>K729*H729+G729</f>
        <v>0.10249458899152984</v>
      </c>
      <c r="O729" s="2">
        <f>_xlfn.XLOOKUP($B729,stock_analysis[Stock],stock_analysis[Interest_Coverage_Ratio])</f>
        <v>170.60195483653521</v>
      </c>
      <c r="P729" s="3" cm="1">
        <f t="array" ref="P72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29" s="3" t="str" cm="1">
        <f t="array" ref="Q72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29" s="3">
        <f>Table2[[#This Row],[Default Spread]]+Table2[[#This Row],[Risk Free Rate]]</f>
        <v>7.0699999999999999E-2</v>
      </c>
      <c r="S729" s="2">
        <f>_xlfn.XLOOKUP($B729,stock_analysis[Stock],stock_analysis[Market_Cap_Cr])</f>
        <v>2232.6382592</v>
      </c>
      <c r="T729" s="2">
        <f>_xlfn.XLOOKUP($B729,stock_analysis[Stock],stock_analysis[Total_Debt_Cr])</f>
        <v>7.4752999999999998</v>
      </c>
      <c r="U729" s="3">
        <f>Table2[[#This Row],[Market Value of Equity]]/(Table2[[#This Row],[Market Value of Equity]]+Table2[[#This Row],[Market Value of Debt]])</f>
        <v>0.99666298167371936</v>
      </c>
      <c r="V729" s="3">
        <f>Table2[[#This Row],[Market Value of Debt]]/(Table2[[#This Row],[Market Value of Equity]]+Table2[[#This Row],[Market Value of Debt]])</f>
        <v>3.3370183262805722E-3</v>
      </c>
      <c r="W729" s="32">
        <f>(Table2[[#This Row],[Cost of Equity (Daily Beta)]]*Table2[[#This Row],[Weight of Equity]])+(Table2[[#This Row],[Cost of Debt]]*Table2[[#This Row],[Weight of Debt]])</f>
        <v>0.11374801879864856</v>
      </c>
      <c r="X729" s="33">
        <f>(Table2[[#This Row],[Cost of Equity (Weekly Beta)]]*Table2[[#This Row],[Weight of Equity]])+(Table2[[#This Row],[Cost of Debt]]*Table2[[#This Row],[Weight of Debt]])</f>
        <v>0.11080367624929313</v>
      </c>
      <c r="Y729" s="34">
        <f>(Table2[[#This Row],[Cost of Equity (Monthly Beta)]]*Table2[[#This Row],[Weight of Equity]])+(Table2[[#This Row],[Cost of Debt]]*Table2[[#This Row],[Weight of Debt]])</f>
        <v>0.10238848986538854</v>
      </c>
      <c r="Z729" t="b">
        <f>IF(Table2[[#This Row],[Sector]]="Financial Services",TRUE,FALSE)</f>
        <v>0</v>
      </c>
      <c r="AA729" t="b">
        <f>IF(Table2[[#This Row],[Market Capitalisation In(Cr)]]&gt;25000,TRUE,FALSE)</f>
        <v>0</v>
      </c>
    </row>
    <row r="730" spans="2:27" ht="14" customHeight="1">
      <c r="B730" s="37" t="s">
        <v>994</v>
      </c>
      <c r="C730" s="38" t="str">
        <f>_xlfn.XLOOKUP(B730,stock_analysis[Stock],stock_analysis[Company_Name])</f>
        <v>Donear Industries Limited</v>
      </c>
      <c r="D730" s="37" t="str">
        <f>_xlfn.XLOOKUP(B730,stock_analysis[Stock],stock_analysis[Sector])</f>
        <v>Consumer Cyclical</v>
      </c>
      <c r="E730" s="37" t="str">
        <f>_xlfn.XLOOKUP($B730,stock_analysis[Stock],stock_analysis[Industry])</f>
        <v>Textile Manufacturing</v>
      </c>
      <c r="F730" s="2">
        <f>_xlfn.XLOOKUP($B730,stock_analysis[Stock],stock_analysis[Market_Cap_Cr])</f>
        <v>450.52800000000002</v>
      </c>
      <c r="G730" s="3">
        <f>Imputs!$C$2</f>
        <v>6.6699999999999995E-2</v>
      </c>
      <c r="H730" s="3">
        <f>Imputs!$C$3</f>
        <v>5.2299999999999999E-2</v>
      </c>
      <c r="I730" s="2">
        <f>_xlfn.XLOOKUP($B730,stock_analysis[Stock],stock_analysis[Beta_Daily])</f>
        <v>1.2334507928362362</v>
      </c>
      <c r="J730" s="2">
        <f>_xlfn.XLOOKUP($B730,stock_analysis[Stock],stock_analysis[Beta_Weekly])</f>
        <v>0.68716911938426339</v>
      </c>
      <c r="K730" s="2">
        <f>_xlfn.XLOOKUP($B730,stock_analysis[Stock],stock_analysis[Beta_Monthly])</f>
        <v>0.64404371494219559</v>
      </c>
      <c r="L730" s="3">
        <f>G730+H730*I730</f>
        <v>0.13120947646533515</v>
      </c>
      <c r="M730" s="3">
        <f>J730*H730+G730</f>
        <v>0.10263894494379697</v>
      </c>
      <c r="N730" s="3">
        <f>K730*H730+G730</f>
        <v>0.10038348629147682</v>
      </c>
      <c r="O730" s="2">
        <f>_xlfn.XLOOKUP($B730,stock_analysis[Stock],stock_analysis[Interest_Coverage_Ratio])</f>
        <v>2.5496078247554763</v>
      </c>
      <c r="P730" s="3" cm="1">
        <f t="array" ref="P73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730" s="3" t="str" cm="1">
        <f t="array" ref="Q73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730" s="3">
        <f>Table2[[#This Row],[Default Spread]]+Table2[[#This Row],[Risk Free Rate]]</f>
        <v>9.4199999999999992E-2</v>
      </c>
      <c r="S730" s="2">
        <f>_xlfn.XLOOKUP($B730,stock_analysis[Stock],stock_analysis[Market_Cap_Cr])</f>
        <v>450.52800000000002</v>
      </c>
      <c r="T730" s="2">
        <f>_xlfn.XLOOKUP($B730,stock_analysis[Stock],stock_analysis[Total_Debt_Cr])</f>
        <v>397.33829120000001</v>
      </c>
      <c r="U730" s="3">
        <f>Table2[[#This Row],[Market Value of Equity]]/(Table2[[#This Row],[Market Value of Equity]]+Table2[[#This Row],[Market Value of Debt]])</f>
        <v>0.53136680237913436</v>
      </c>
      <c r="V730" s="3">
        <f>Table2[[#This Row],[Market Value of Debt]]/(Table2[[#This Row],[Market Value of Equity]]+Table2[[#This Row],[Market Value of Debt]])</f>
        <v>0.46863319762086564</v>
      </c>
      <c r="W730" s="32">
        <f>(Table2[[#This Row],[Cost of Equity (Daily Beta)]]*Table2[[#This Row],[Weight of Equity]])+(Table2[[#This Row],[Cost of Debt]]*Table2[[#This Row],[Weight of Debt]])</f>
        <v>0.11386560716711097</v>
      </c>
      <c r="X730" s="33">
        <f>(Table2[[#This Row],[Cost of Equity (Weekly Beta)]]*Table2[[#This Row],[Weight of Equity]])+(Table2[[#This Row],[Cost of Debt]]*Table2[[#This Row],[Weight of Debt]])</f>
        <v>9.8684175190238949E-2</v>
      </c>
      <c r="Y730" s="34">
        <f>(Table2[[#This Row],[Cost of Equity (Monthly Beta)]]*Table2[[#This Row],[Weight of Equity]])+(Table2[[#This Row],[Cost of Debt]]*Table2[[#This Row],[Weight of Debt]])</f>
        <v>9.7485699338257237E-2</v>
      </c>
      <c r="Z730" t="b">
        <f>IF(Table2[[#This Row],[Sector]]="Financial Services",TRUE,FALSE)</f>
        <v>0</v>
      </c>
      <c r="AA730" t="b">
        <f>IF(Table2[[#This Row],[Market Capitalisation In(Cr)]]&gt;25000,TRUE,FALSE)</f>
        <v>0</v>
      </c>
    </row>
    <row r="731" spans="2:27" ht="14" customHeight="1">
      <c r="B731" s="37" t="s">
        <v>232</v>
      </c>
      <c r="C731" s="38" t="str">
        <f>_xlfn.XLOOKUP(B731,stock_analysis[Stock],stock_analysis[Company_Name])</f>
        <v>Akshar Spintex Limited</v>
      </c>
      <c r="D731" s="37" t="str">
        <f>_xlfn.XLOOKUP(B731,stock_analysis[Stock],stock_analysis[Sector])</f>
        <v>Consumer Cyclical</v>
      </c>
      <c r="E731" s="37" t="str">
        <f>_xlfn.XLOOKUP($B731,stock_analysis[Stock],stock_analysis[Industry])</f>
        <v>Textile Manufacturing</v>
      </c>
      <c r="F731" s="2">
        <f>_xlfn.XLOOKUP($B731,stock_analysis[Stock],stock_analysis[Market_Cap_Cr])</f>
        <v>29.923801600000001</v>
      </c>
      <c r="G731" s="3">
        <f>Imputs!$C$2</f>
        <v>6.6699999999999995E-2</v>
      </c>
      <c r="H731" s="3">
        <f>Imputs!$C$3</f>
        <v>5.2299999999999999E-2</v>
      </c>
      <c r="I731" s="2">
        <f>_xlfn.XLOOKUP($B731,stock_analysis[Stock],stock_analysis[Beta_Daily])</f>
        <v>0.49957345157954858</v>
      </c>
      <c r="J731" s="2">
        <f>_xlfn.XLOOKUP($B731,stock_analysis[Stock],stock_analysis[Beta_Weekly])</f>
        <v>-1.2009613861642079</v>
      </c>
      <c r="K731" s="2">
        <f>_xlfn.XLOOKUP($B731,stock_analysis[Stock],stock_analysis[Beta_Monthly])</f>
        <v>0.32290889236626341</v>
      </c>
      <c r="L731" s="3">
        <f>G731+H731*I731</f>
        <v>9.2827691517610389E-2</v>
      </c>
      <c r="M731" s="3">
        <f>J731*H731+G731</f>
        <v>3.8897195036119298E-3</v>
      </c>
      <c r="N731" s="3">
        <f>K731*H731+G731</f>
        <v>8.3588135070755576E-2</v>
      </c>
      <c r="O731" s="2">
        <f>_xlfn.XLOOKUP($B731,stock_analysis[Stock],stock_analysis[Interest_Coverage_Ratio])</f>
        <v>-4.3947682423129875</v>
      </c>
      <c r="P731" s="3" cm="1">
        <f t="array" ref="P73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731" s="3" t="str" cm="1">
        <f t="array" ref="Q73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731" s="3">
        <f>Table2[[#This Row],[Default Spread]]+Table2[[#This Row],[Risk Free Rate]]</f>
        <v>0.25669999999999998</v>
      </c>
      <c r="S731" s="2">
        <f>_xlfn.XLOOKUP($B731,stock_analysis[Stock],stock_analysis[Market_Cap_Cr])</f>
        <v>29.923801600000001</v>
      </c>
      <c r="T731" s="2">
        <f>_xlfn.XLOOKUP($B731,stock_analysis[Stock],stock_analysis[Total_Debt_Cr])</f>
        <v>4.8884999999999996</v>
      </c>
      <c r="U731" s="3">
        <f>Table2[[#This Row],[Market Value of Equity]]/(Table2[[#This Row],[Market Value of Equity]]+Table2[[#This Row],[Market Value of Debt]])</f>
        <v>0.85957550132221083</v>
      </c>
      <c r="V731" s="3">
        <f>Table2[[#This Row],[Market Value of Debt]]/(Table2[[#This Row],[Market Value of Equity]]+Table2[[#This Row],[Market Value of Debt]])</f>
        <v>0.14042449867778922</v>
      </c>
      <c r="W731" s="32">
        <f>(Table2[[#This Row],[Cost of Equity (Daily Beta)]]*Table2[[#This Row],[Weight of Equity]])+(Table2[[#This Row],[Cost of Debt]]*Table2[[#This Row],[Weight of Debt]])</f>
        <v>0.11583937828342197</v>
      </c>
      <c r="X731" s="33">
        <f>(Table2[[#This Row],[Cost of Equity (Weekly Beta)]]*Table2[[#This Row],[Weight of Equity]])+(Table2[[#This Row],[Cost of Debt]]*Table2[[#This Row],[Weight of Debt]])</f>
        <v>3.9390476402908499E-2</v>
      </c>
      <c r="Y731" s="34">
        <f>(Table2[[#This Row],[Cost of Equity (Monthly Beta)]]*Table2[[#This Row],[Weight of Equity]])+(Table2[[#This Row],[Cost of Debt]]*Table2[[#This Row],[Weight of Debt]])</f>
        <v>0.10789728191862188</v>
      </c>
      <c r="Z731" t="b">
        <f>IF(Table2[[#This Row],[Sector]]="Financial Services",TRUE,FALSE)</f>
        <v>0</v>
      </c>
      <c r="AA731" t="b">
        <f>IF(Table2[[#This Row],[Market Capitalisation In(Cr)]]&gt;25000,TRUE,FALSE)</f>
        <v>0</v>
      </c>
    </row>
    <row r="732" spans="2:27" ht="14" customHeight="1">
      <c r="B732" s="37" t="s">
        <v>2952</v>
      </c>
      <c r="C732" s="38" t="str">
        <f>_xlfn.XLOOKUP(B732,stock_analysis[Stock],stock_analysis[Company_Name])</f>
        <v>R&amp;B Denims Limited</v>
      </c>
      <c r="D732" s="37" t="str">
        <f>_xlfn.XLOOKUP(B732,stock_analysis[Stock],stock_analysis[Sector])</f>
        <v>Consumer Cyclical</v>
      </c>
      <c r="E732" s="37" t="str">
        <f>_xlfn.XLOOKUP($B732,stock_analysis[Stock],stock_analysis[Industry])</f>
        <v>Textile Manufacturing</v>
      </c>
      <c r="F732" s="2">
        <f>_xlfn.XLOOKUP($B732,stock_analysis[Stock],stock_analysis[Market_Cap_Cr])</f>
        <v>1317.7510912</v>
      </c>
      <c r="G732" s="3">
        <f>Imputs!$C$2</f>
        <v>6.6699999999999995E-2</v>
      </c>
      <c r="H732" s="3">
        <f>Imputs!$C$3</f>
        <v>5.2299999999999999E-2</v>
      </c>
      <c r="I732" s="2">
        <f>_xlfn.XLOOKUP($B732,stock_analysis[Stock],stock_analysis[Beta_Daily])</f>
        <v>1.0036447207711272</v>
      </c>
      <c r="J732" s="2">
        <f>_xlfn.XLOOKUP($B732,stock_analysis[Stock],stock_analysis[Beta_Weekly])</f>
        <v>1.6983165251521164</v>
      </c>
      <c r="K732" s="2">
        <f>_xlfn.XLOOKUP($B732,stock_analysis[Stock],stock_analysis[Beta_Monthly])</f>
        <v>-0.7242224454825551</v>
      </c>
      <c r="L732" s="3">
        <f>G732+H732*I732</f>
        <v>0.11919061889632995</v>
      </c>
      <c r="M732" s="3">
        <f>J732*H732+G732</f>
        <v>0.15552195426545568</v>
      </c>
      <c r="N732" s="3">
        <f>K732*H732+G732</f>
        <v>2.8823166101262364E-2</v>
      </c>
      <c r="O732" s="2">
        <f>_xlfn.XLOOKUP($B732,stock_analysis[Stock],stock_analysis[Interest_Coverage_Ratio])</f>
        <v>6.3386749684379664</v>
      </c>
      <c r="P732" s="3" cm="1">
        <f t="array" ref="P73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732" s="3" t="str" cm="1">
        <f t="array" ref="Q73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732" s="3">
        <f>Table2[[#This Row],[Default Spread]]+Table2[[#This Row],[Risk Free Rate]]</f>
        <v>7.4499999999999997E-2</v>
      </c>
      <c r="S732" s="2">
        <f>_xlfn.XLOOKUP($B732,stock_analysis[Stock],stock_analysis[Market_Cap_Cr])</f>
        <v>1317.7510912</v>
      </c>
      <c r="T732" s="2">
        <f>_xlfn.XLOOKUP($B732,stock_analysis[Stock],stock_analysis[Total_Debt_Cr])</f>
        <v>87.211398399999993</v>
      </c>
      <c r="U732" s="3">
        <f>Table2[[#This Row],[Market Value of Equity]]/(Table2[[#This Row],[Market Value of Equity]]+Table2[[#This Row],[Market Value of Debt]])</f>
        <v>0.93792617308606618</v>
      </c>
      <c r="V732" s="3">
        <f>Table2[[#This Row],[Market Value of Debt]]/(Table2[[#This Row],[Market Value of Equity]]+Table2[[#This Row],[Market Value of Debt]])</f>
        <v>6.2073826913933851E-2</v>
      </c>
      <c r="W732" s="32">
        <f>(Table2[[#This Row],[Cost of Equity (Daily Beta)]]*Table2[[#This Row],[Weight of Equity]])+(Table2[[#This Row],[Cost of Debt]]*Table2[[#This Row],[Weight of Debt]])</f>
        <v>0.11641650115428258</v>
      </c>
      <c r="X732" s="33">
        <f>(Table2[[#This Row],[Cost of Equity (Weekly Beta)]]*Table2[[#This Row],[Weight of Equity]])+(Table2[[#This Row],[Cost of Debt]]*Table2[[#This Row],[Weight of Debt]])</f>
        <v>0.15049261150015314</v>
      </c>
      <c r="Y732" s="34">
        <f>(Table2[[#This Row],[Cost of Equity (Monthly Beta)]]*Table2[[#This Row],[Weight of Equity]])+(Table2[[#This Row],[Cost of Debt]]*Table2[[#This Row],[Weight of Debt]])</f>
        <v>3.1658501982669111E-2</v>
      </c>
      <c r="Z732" t="b">
        <f>IF(Table2[[#This Row],[Sector]]="Financial Services",TRUE,FALSE)</f>
        <v>0</v>
      </c>
      <c r="AA732" t="b">
        <f>IF(Table2[[#This Row],[Market Capitalisation In(Cr)]]&gt;25000,TRUE,FALSE)</f>
        <v>0</v>
      </c>
    </row>
    <row r="733" spans="2:27" ht="14" customHeight="1">
      <c r="B733" s="37" t="s">
        <v>1797</v>
      </c>
      <c r="C733" s="38" t="str">
        <f>_xlfn.XLOOKUP(B733,stock_analysis[Stock],stock_analysis[Company_Name])</f>
        <v>Jindal Worldwide Limited</v>
      </c>
      <c r="D733" s="37" t="str">
        <f>_xlfn.XLOOKUP(B733,stock_analysis[Stock],stock_analysis[Sector])</f>
        <v>Consumer Cyclical</v>
      </c>
      <c r="E733" s="37" t="str">
        <f>_xlfn.XLOOKUP($B733,stock_analysis[Stock],stock_analysis[Industry])</f>
        <v>Textile Manufacturing</v>
      </c>
      <c r="F733" s="2">
        <f>_xlfn.XLOOKUP($B733,stock_analysis[Stock],stock_analysis[Market_Cap_Cr])</f>
        <v>2289.5058944000002</v>
      </c>
      <c r="G733" s="3">
        <f>Imputs!$C$2</f>
        <v>6.6699999999999995E-2</v>
      </c>
      <c r="H733" s="3">
        <f>Imputs!$C$3</f>
        <v>5.2299999999999999E-2</v>
      </c>
      <c r="I733" s="2">
        <f>_xlfn.XLOOKUP($B733,stock_analysis[Stock],stock_analysis[Beta_Daily])</f>
        <v>1.0590949356912598</v>
      </c>
      <c r="J733" s="2">
        <f>_xlfn.XLOOKUP($B733,stock_analysis[Stock],stock_analysis[Beta_Weekly])</f>
        <v>0.95705279534246079</v>
      </c>
      <c r="K733" s="2">
        <f>_xlfn.XLOOKUP($B733,stock_analysis[Stock],stock_analysis[Beta_Monthly])</f>
        <v>-0.1418723517885474</v>
      </c>
      <c r="L733" s="3">
        <f>G733+H733*I733</f>
        <v>0.12209066513665288</v>
      </c>
      <c r="M733" s="3">
        <f>J733*H733+G733</f>
        <v>0.11675386119641069</v>
      </c>
      <c r="N733" s="3">
        <f>K733*H733+G733</f>
        <v>5.9280076001458966E-2</v>
      </c>
      <c r="O733" s="2">
        <f>_xlfn.XLOOKUP($B733,stock_analysis[Stock],stock_analysis[Interest_Coverage_Ratio])</f>
        <v>2.8737845470686296</v>
      </c>
      <c r="P733" s="3" cm="1">
        <f t="array" ref="P73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733" s="3" t="str" cm="1">
        <f t="array" ref="Q73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733" s="3">
        <f>Table2[[#This Row],[Default Spread]]+Table2[[#This Row],[Risk Free Rate]]</f>
        <v>9.4199999999999992E-2</v>
      </c>
      <c r="S733" s="2">
        <f>_xlfn.XLOOKUP($B733,stock_analysis[Stock],stock_analysis[Market_Cap_Cr])</f>
        <v>2289.5058944000002</v>
      </c>
      <c r="T733" s="2">
        <f>_xlfn.XLOOKUP($B733,stock_analysis[Stock],stock_analysis[Total_Debt_Cr])</f>
        <v>582.4788992</v>
      </c>
      <c r="U733" s="3">
        <f>Table2[[#This Row],[Market Value of Equity]]/(Table2[[#This Row],[Market Value of Equity]]+Table2[[#This Row],[Market Value of Debt]])</f>
        <v>0.79718593897223622</v>
      </c>
      <c r="V733" s="3">
        <f>Table2[[#This Row],[Market Value of Debt]]/(Table2[[#This Row],[Market Value of Equity]]+Table2[[#This Row],[Market Value of Debt]])</f>
        <v>0.20281406102776378</v>
      </c>
      <c r="W733" s="32">
        <f>(Table2[[#This Row],[Cost of Equity (Daily Beta)]]*Table2[[#This Row],[Weight of Equity]])+(Table2[[#This Row],[Cost of Debt]]*Table2[[#This Row],[Weight of Debt]])</f>
        <v>0.11643404607552284</v>
      </c>
      <c r="X733" s="33">
        <f>(Table2[[#This Row],[Cost of Equity (Weekly Beta)]]*Table2[[#This Row],[Weight of Equity]])+(Table2[[#This Row],[Cost of Debt]]*Table2[[#This Row],[Weight of Debt]])</f>
        <v>0.11217962101531015</v>
      </c>
      <c r="Y733" s="34">
        <f>(Table2[[#This Row],[Cost of Equity (Monthly Beta)]]*Table2[[#This Row],[Weight of Equity]])+(Table2[[#This Row],[Cost of Debt]]*Table2[[#This Row],[Weight of Debt]])</f>
        <v>6.6362327598383938E-2</v>
      </c>
      <c r="Z733" t="b">
        <f>IF(Table2[[#This Row],[Sector]]="Financial Services",TRUE,FALSE)</f>
        <v>0</v>
      </c>
      <c r="AA733" t="b">
        <f>IF(Table2[[#This Row],[Market Capitalisation In(Cr)]]&gt;25000,TRUE,FALSE)</f>
        <v>0</v>
      </c>
    </row>
    <row r="734" spans="2:27" ht="14" customHeight="1">
      <c r="B734" s="37" t="s">
        <v>3096</v>
      </c>
      <c r="C734" s="38" t="str">
        <f>_xlfn.XLOOKUP(B734,stock_analysis[Stock],stock_analysis[Company_Name])</f>
        <v>Sarla Performance Fibers Limited</v>
      </c>
      <c r="D734" s="37" t="str">
        <f>_xlfn.XLOOKUP(B734,stock_analysis[Stock],stock_analysis[Sector])</f>
        <v>Consumer Cyclical</v>
      </c>
      <c r="E734" s="37" t="str">
        <f>_xlfn.XLOOKUP($B734,stock_analysis[Stock],stock_analysis[Industry])</f>
        <v>Textile Manufacturing</v>
      </c>
      <c r="F734" s="2">
        <f>_xlfn.XLOOKUP($B734,stock_analysis[Stock],stock_analysis[Market_Cap_Cr])</f>
        <v>674.45370879999996</v>
      </c>
      <c r="G734" s="3">
        <f>Imputs!$C$2</f>
        <v>6.6699999999999995E-2</v>
      </c>
      <c r="H734" s="3">
        <f>Imputs!$C$3</f>
        <v>5.2299999999999999E-2</v>
      </c>
      <c r="I734" s="2">
        <f>_xlfn.XLOOKUP($B734,stock_analysis[Stock],stock_analysis[Beta_Daily])</f>
        <v>1.2016009666148633</v>
      </c>
      <c r="J734" s="2">
        <f>_xlfn.XLOOKUP($B734,stock_analysis[Stock],stock_analysis[Beta_Weekly])</f>
        <v>1.3033105233394642</v>
      </c>
      <c r="K734" s="2">
        <f>_xlfn.XLOOKUP($B734,stock_analysis[Stock],stock_analysis[Beta_Monthly])</f>
        <v>1.6563446559413426</v>
      </c>
      <c r="L734" s="3">
        <f>G734+H734*I734</f>
        <v>0.12954373055395735</v>
      </c>
      <c r="M734" s="3">
        <f>J734*H734+G734</f>
        <v>0.13486314037065397</v>
      </c>
      <c r="N734" s="3">
        <f>K734*H734+G734</f>
        <v>0.15332682550573221</v>
      </c>
      <c r="O734" s="2">
        <f>_xlfn.XLOOKUP($B734,stock_analysis[Stock],stock_analysis[Interest_Coverage_Ratio])</f>
        <v>8.7255645358804799</v>
      </c>
      <c r="P734" s="3" cm="1">
        <f t="array" ref="P73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734" s="3" t="str" cm="1">
        <f t="array" ref="Q73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734" s="3">
        <f>Table2[[#This Row],[Default Spread]]+Table2[[#This Row],[Risk Free Rate]]</f>
        <v>7.3700000000000002E-2</v>
      </c>
      <c r="S734" s="2">
        <f>_xlfn.XLOOKUP($B734,stock_analysis[Stock],stock_analysis[Market_Cap_Cr])</f>
        <v>674.45370879999996</v>
      </c>
      <c r="T734" s="2">
        <f>_xlfn.XLOOKUP($B734,stock_analysis[Stock],stock_analysis[Total_Debt_Cr])</f>
        <v>168.0350976</v>
      </c>
      <c r="U734" s="3">
        <f>Table2[[#This Row],[Market Value of Equity]]/(Table2[[#This Row],[Market Value of Equity]]+Table2[[#This Row],[Market Value of Debt]])</f>
        <v>0.80054916299953827</v>
      </c>
      <c r="V734" s="3">
        <f>Table2[[#This Row],[Market Value of Debt]]/(Table2[[#This Row],[Market Value of Equity]]+Table2[[#This Row],[Market Value of Debt]])</f>
        <v>0.19945083700046179</v>
      </c>
      <c r="W734" s="32">
        <f>(Table2[[#This Row],[Cost of Equity (Daily Beta)]]*Table2[[#This Row],[Weight of Equity]])+(Table2[[#This Row],[Cost of Debt]]*Table2[[#This Row],[Weight of Debt]])</f>
        <v>0.11840565175374229</v>
      </c>
      <c r="X734" s="33">
        <f>(Table2[[#This Row],[Cost of Equity (Weekly Beta)]]*Table2[[#This Row],[Weight of Equity]])+(Table2[[#This Row],[Cost of Debt]]*Table2[[#This Row],[Weight of Debt]])</f>
        <v>0.12266410083015031</v>
      </c>
      <c r="Y734" s="34">
        <f>(Table2[[#This Row],[Cost of Equity (Monthly Beta)]]*Table2[[#This Row],[Weight of Equity]])+(Table2[[#This Row],[Cost of Debt]]*Table2[[#This Row],[Weight of Debt]])</f>
        <v>0.13744518851092422</v>
      </c>
      <c r="Z734" t="b">
        <f>IF(Table2[[#This Row],[Sector]]="Financial Services",TRUE,FALSE)</f>
        <v>0</v>
      </c>
      <c r="AA734" t="b">
        <f>IF(Table2[[#This Row],[Market Capitalisation In(Cr)]]&gt;25000,TRUE,FALSE)</f>
        <v>0</v>
      </c>
    </row>
    <row r="735" spans="2:27" ht="14" customHeight="1">
      <c r="B735" s="37" t="s">
        <v>514</v>
      </c>
      <c r="C735" s="38" t="str">
        <f>_xlfn.XLOOKUP(B735,stock_analysis[Stock],stock_analysis[Company_Name])</f>
        <v>Banswara Syntex Limited</v>
      </c>
      <c r="D735" s="37" t="str">
        <f>_xlfn.XLOOKUP(B735,stock_analysis[Stock],stock_analysis[Sector])</f>
        <v>Consumer Cyclical</v>
      </c>
      <c r="E735" s="37" t="str">
        <f>_xlfn.XLOOKUP($B735,stock_analysis[Stock],stock_analysis[Industry])</f>
        <v>Textile Manufacturing</v>
      </c>
      <c r="F735" s="2">
        <f>_xlfn.XLOOKUP($B735,stock_analysis[Stock],stock_analysis[Market_Cap_Cr])</f>
        <v>374.22515199999998</v>
      </c>
      <c r="G735" s="3">
        <f>Imputs!$C$2</f>
        <v>6.6699999999999995E-2</v>
      </c>
      <c r="H735" s="3">
        <f>Imputs!$C$3</f>
        <v>5.2299999999999999E-2</v>
      </c>
      <c r="I735" s="2">
        <f>_xlfn.XLOOKUP($B735,stock_analysis[Stock],stock_analysis[Beta_Daily])</f>
        <v>1.0666964668323753</v>
      </c>
      <c r="J735" s="2">
        <f>_xlfn.XLOOKUP($B735,stock_analysis[Stock],stock_analysis[Beta_Weekly])</f>
        <v>1.2443105629453948</v>
      </c>
      <c r="K735" s="2">
        <f>_xlfn.XLOOKUP($B735,stock_analysis[Stock],stock_analysis[Beta_Monthly])</f>
        <v>0.7387643248332888</v>
      </c>
      <c r="L735" s="3">
        <f>G735+H735*I735</f>
        <v>0.12248822521533323</v>
      </c>
      <c r="M735" s="3">
        <f>J735*H735+G735</f>
        <v>0.13177744244204415</v>
      </c>
      <c r="N735" s="3">
        <f>K735*H735+G735</f>
        <v>0.105337374188781</v>
      </c>
      <c r="O735" s="2">
        <f>_xlfn.XLOOKUP($B735,stock_analysis[Stock],stock_analysis[Interest_Coverage_Ratio])</f>
        <v>1.8842383278427808</v>
      </c>
      <c r="P735" s="3" cm="1">
        <f t="array" ref="P73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735" s="3" t="str" cm="1">
        <f t="array" ref="Q73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735" s="3">
        <f>Table2[[#This Row],[Default Spread]]+Table2[[#This Row],[Risk Free Rate]]</f>
        <v>0.1176</v>
      </c>
      <c r="S735" s="2">
        <f>_xlfn.XLOOKUP($B735,stock_analysis[Stock],stock_analysis[Market_Cap_Cr])</f>
        <v>374.22515199999998</v>
      </c>
      <c r="T735" s="2">
        <f>_xlfn.XLOOKUP($B735,stock_analysis[Stock],stock_analysis[Total_Debt_Cr])</f>
        <v>503.8962176</v>
      </c>
      <c r="U735" s="3">
        <f>Table2[[#This Row],[Market Value of Equity]]/(Table2[[#This Row],[Market Value of Equity]]+Table2[[#This Row],[Market Value of Debt]])</f>
        <v>0.42616563604466912</v>
      </c>
      <c r="V735" s="3">
        <f>Table2[[#This Row],[Market Value of Debt]]/(Table2[[#This Row],[Market Value of Equity]]+Table2[[#This Row],[Market Value of Debt]])</f>
        <v>0.57383436395533083</v>
      </c>
      <c r="W735" s="32">
        <f>(Table2[[#This Row],[Cost of Equity (Daily Beta)]]*Table2[[#This Row],[Weight of Equity]])+(Table2[[#This Row],[Cost of Debt]]*Table2[[#This Row],[Weight of Debt]])</f>
        <v>0.11968319360802207</v>
      </c>
      <c r="X735" s="33">
        <f>(Table2[[#This Row],[Cost of Equity (Weekly Beta)]]*Table2[[#This Row],[Weight of Equity]])+(Table2[[#This Row],[Cost of Debt]]*Table2[[#This Row],[Weight of Debt]])</f>
        <v>0.12364193877580043</v>
      </c>
      <c r="Y735" s="34">
        <f>(Table2[[#This Row],[Cost of Equity (Monthly Beta)]]*Table2[[#This Row],[Weight of Equity]])+(Table2[[#This Row],[Cost of Debt]]*Table2[[#This Row],[Weight of Debt]])</f>
        <v>0.11237409027158407</v>
      </c>
      <c r="Z735" t="b">
        <f>IF(Table2[[#This Row],[Sector]]="Financial Services",TRUE,FALSE)</f>
        <v>0</v>
      </c>
      <c r="AA735" t="b">
        <f>IF(Table2[[#This Row],[Market Capitalisation In(Cr)]]&gt;25000,TRUE,FALSE)</f>
        <v>0</v>
      </c>
    </row>
    <row r="736" spans="2:27" ht="14" customHeight="1">
      <c r="B736" s="37" t="s">
        <v>1156</v>
      </c>
      <c r="C736" s="38" t="str">
        <f>_xlfn.XLOOKUP(B736,stock_analysis[Stock],stock_analysis[Company_Name])</f>
        <v>Faze Three Limited</v>
      </c>
      <c r="D736" s="37" t="str">
        <f>_xlfn.XLOOKUP(B736,stock_analysis[Stock],stock_analysis[Sector])</f>
        <v>Consumer Cyclical</v>
      </c>
      <c r="E736" s="37" t="str">
        <f>_xlfn.XLOOKUP($B736,stock_analysis[Stock],stock_analysis[Industry])</f>
        <v>Textile Manufacturing</v>
      </c>
      <c r="F736" s="2">
        <f>_xlfn.XLOOKUP($B736,stock_analysis[Stock],stock_analysis[Market_Cap_Cr])</f>
        <v>1128.2337792000001</v>
      </c>
      <c r="G736" s="3">
        <f>Imputs!$C$2</f>
        <v>6.6699999999999995E-2</v>
      </c>
      <c r="H736" s="3">
        <f>Imputs!$C$3</f>
        <v>5.2299999999999999E-2</v>
      </c>
      <c r="I736" s="2">
        <f>_xlfn.XLOOKUP($B736,stock_analysis[Stock],stock_analysis[Beta_Daily])</f>
        <v>1.1907595448649344</v>
      </c>
      <c r="J736" s="2">
        <f>_xlfn.XLOOKUP($B736,stock_analysis[Stock],stock_analysis[Beta_Weekly])</f>
        <v>1.3802076148506597</v>
      </c>
      <c r="K736" s="2">
        <f>_xlfn.XLOOKUP($B736,stock_analysis[Stock],stock_analysis[Beta_Monthly])</f>
        <v>1.1010898167096097</v>
      </c>
      <c r="L736" s="3">
        <f>G736+H736*I736</f>
        <v>0.12897672419643608</v>
      </c>
      <c r="M736" s="3">
        <f>J736*H736+G736</f>
        <v>0.1388848582566895</v>
      </c>
      <c r="N736" s="3">
        <f>K736*H736+G736</f>
        <v>0.12428699741391258</v>
      </c>
      <c r="O736" s="2">
        <f>_xlfn.XLOOKUP($B736,stock_analysis[Stock],stock_analysis[Interest_Coverage_Ratio])</f>
        <v>4.6185567010309274</v>
      </c>
      <c r="P736" s="3" cm="1">
        <f t="array" ref="P73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736" s="3" t="str" cm="1">
        <f t="array" ref="Q73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736" s="3">
        <f>Table2[[#This Row],[Default Spread]]+Table2[[#This Row],[Risk Free Rate]]</f>
        <v>7.5600000000000001E-2</v>
      </c>
      <c r="S736" s="2">
        <f>_xlfn.XLOOKUP($B736,stock_analysis[Stock],stock_analysis[Market_Cap_Cr])</f>
        <v>1128.2337792000001</v>
      </c>
      <c r="T736" s="2">
        <f>_xlfn.XLOOKUP($B736,stock_analysis[Stock],stock_analysis[Total_Debt_Cr])</f>
        <v>233.93000960000001</v>
      </c>
      <c r="U736" s="3">
        <f>Table2[[#This Row],[Market Value of Equity]]/(Table2[[#This Row],[Market Value of Equity]]+Table2[[#This Row],[Market Value of Debt]])</f>
        <v>0.82826587263336304</v>
      </c>
      <c r="V736" s="3">
        <f>Table2[[#This Row],[Market Value of Debt]]/(Table2[[#This Row],[Market Value of Equity]]+Table2[[#This Row],[Market Value of Debt]])</f>
        <v>0.17173412736663698</v>
      </c>
      <c r="W736" s="32">
        <f>(Table2[[#This Row],[Cost of Equity (Daily Beta)]]*Table2[[#This Row],[Weight of Equity]])+(Table2[[#This Row],[Cost of Debt]]*Table2[[#This Row],[Weight of Debt]])</f>
        <v>0.11981011904487147</v>
      </c>
      <c r="X736" s="33">
        <f>(Table2[[#This Row],[Cost of Equity (Weekly Beta)]]*Table2[[#This Row],[Weight of Equity]])+(Table2[[#This Row],[Cost of Debt]]*Table2[[#This Row],[Weight of Debt]])</f>
        <v>0.12801668834845562</v>
      </c>
      <c r="Y736" s="34">
        <f>(Table2[[#This Row],[Cost of Equity (Monthly Beta)]]*Table2[[#This Row],[Weight of Equity]])+(Table2[[#This Row],[Cost of Debt]]*Table2[[#This Row],[Weight of Debt]])</f>
        <v>0.11592577839893259</v>
      </c>
      <c r="Z736" t="b">
        <f>IF(Table2[[#This Row],[Sector]]="Financial Services",TRUE,FALSE)</f>
        <v>0</v>
      </c>
      <c r="AA736" t="b">
        <f>IF(Table2[[#This Row],[Market Capitalisation In(Cr)]]&gt;25000,TRUE,FALSE)</f>
        <v>0</v>
      </c>
    </row>
    <row r="737" spans="2:27" ht="14" customHeight="1">
      <c r="B737" s="37" t="s">
        <v>2030</v>
      </c>
      <c r="C737" s="38" t="str">
        <f>_xlfn.XLOOKUP(B737,stock_analysis[Stock],stock_analysis[Company_Name])</f>
        <v>Lagnam Spintex Limited</v>
      </c>
      <c r="D737" s="37" t="str">
        <f>_xlfn.XLOOKUP(B737,stock_analysis[Stock],stock_analysis[Sector])</f>
        <v>Consumer Cyclical</v>
      </c>
      <c r="E737" s="37" t="str">
        <f>_xlfn.XLOOKUP($B737,stock_analysis[Stock],stock_analysis[Industry])</f>
        <v>Textile Manufacturing</v>
      </c>
      <c r="F737" s="2">
        <f>_xlfn.XLOOKUP($B737,stock_analysis[Stock],stock_analysis[Market_Cap_Cr])</f>
        <v>121.9337728</v>
      </c>
      <c r="G737" s="3">
        <f>Imputs!$C$2</f>
        <v>6.6699999999999995E-2</v>
      </c>
      <c r="H737" s="3">
        <f>Imputs!$C$3</f>
        <v>5.2299999999999999E-2</v>
      </c>
      <c r="I737" s="2">
        <f>_xlfn.XLOOKUP($B737,stock_analysis[Stock],stock_analysis[Beta_Daily])</f>
        <v>1.1529703611863031</v>
      </c>
      <c r="J737" s="2">
        <f>_xlfn.XLOOKUP($B737,stock_analysis[Stock],stock_analysis[Beta_Weekly])</f>
        <v>0.9381138017258378</v>
      </c>
      <c r="K737" s="2">
        <f>_xlfn.XLOOKUP($B737,stock_analysis[Stock],stock_analysis[Beta_Monthly])</f>
        <v>0.93279230552111836</v>
      </c>
      <c r="L737" s="3">
        <f>G737+H737*I737</f>
        <v>0.12700034989004366</v>
      </c>
      <c r="M737" s="3">
        <f>J737*H737+G737</f>
        <v>0.11576335183026132</v>
      </c>
      <c r="N737" s="3">
        <f>K737*H737+G737</f>
        <v>0.11548503757875449</v>
      </c>
      <c r="O737" s="2">
        <f>_xlfn.XLOOKUP($B737,stock_analysis[Stock],stock_analysis[Interest_Coverage_Ratio])</f>
        <v>1.6230982091578343</v>
      </c>
      <c r="P737" s="3" cm="1">
        <f t="array" ref="P73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737" s="3" t="str" cm="1">
        <f t="array" ref="Q73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737" s="3">
        <f>Table2[[#This Row],[Default Spread]]+Table2[[#This Row],[Risk Free Rate]]</f>
        <v>0.1176</v>
      </c>
      <c r="S737" s="2">
        <f>_xlfn.XLOOKUP($B737,stock_analysis[Stock],stock_analysis[Market_Cap_Cr])</f>
        <v>121.9337728</v>
      </c>
      <c r="T737" s="2">
        <f>_xlfn.XLOOKUP($B737,stock_analysis[Stock],stock_analysis[Total_Debt_Cr])</f>
        <v>356.60520960000002</v>
      </c>
      <c r="U737" s="3">
        <f>Table2[[#This Row],[Market Value of Equity]]/(Table2[[#This Row],[Market Value of Equity]]+Table2[[#This Row],[Market Value of Debt]])</f>
        <v>0.25480426315212557</v>
      </c>
      <c r="V737" s="3">
        <f>Table2[[#This Row],[Market Value of Debt]]/(Table2[[#This Row],[Market Value of Equity]]+Table2[[#This Row],[Market Value of Debt]])</f>
        <v>0.74519573684787443</v>
      </c>
      <c r="W737" s="32">
        <f>(Table2[[#This Row],[Cost of Equity (Daily Beta)]]*Table2[[#This Row],[Weight of Equity]])+(Table2[[#This Row],[Cost of Debt]]*Table2[[#This Row],[Weight of Debt]])</f>
        <v>0.11999524922710472</v>
      </c>
      <c r="X737" s="33">
        <f>(Table2[[#This Row],[Cost of Equity (Weekly Beta)]]*Table2[[#This Row],[Weight of Equity]])+(Table2[[#This Row],[Cost of Debt]]*Table2[[#This Row],[Weight of Debt]])</f>
        <v>0.11713201421644003</v>
      </c>
      <c r="Y737" s="34">
        <f>(Table2[[#This Row],[Cost of Equity (Monthly Beta)]]*Table2[[#This Row],[Weight of Equity]])+(Table2[[#This Row],[Cost of Debt]]*Table2[[#This Row],[Weight of Debt]])</f>
        <v>0.11706109855866009</v>
      </c>
      <c r="Z737" t="b">
        <f>IF(Table2[[#This Row],[Sector]]="Financial Services",TRUE,FALSE)</f>
        <v>0</v>
      </c>
      <c r="AA737" t="b">
        <f>IF(Table2[[#This Row],[Market Capitalisation In(Cr)]]&gt;25000,TRUE,FALSE)</f>
        <v>0</v>
      </c>
    </row>
    <row r="738" spans="2:27" ht="14" customHeight="1">
      <c r="B738" s="37" t="s">
        <v>2036</v>
      </c>
      <c r="C738" s="38" t="str">
        <f>_xlfn.XLOOKUP(B738,stock_analysis[Stock],stock_analysis[Company_Name])</f>
        <v>Lambodhara Textiles Limited</v>
      </c>
      <c r="D738" s="37" t="str">
        <f>_xlfn.XLOOKUP(B738,stock_analysis[Stock],stock_analysis[Sector])</f>
        <v>Consumer Cyclical</v>
      </c>
      <c r="E738" s="37" t="str">
        <f>_xlfn.XLOOKUP($B738,stock_analysis[Stock],stock_analysis[Industry])</f>
        <v>Textile Manufacturing</v>
      </c>
      <c r="F738" s="2">
        <f>_xlfn.XLOOKUP($B738,stock_analysis[Stock],stock_analysis[Market_Cap_Cr])</f>
        <v>102.9005568</v>
      </c>
      <c r="G738" s="3">
        <f>Imputs!$C$2</f>
        <v>6.6699999999999995E-2</v>
      </c>
      <c r="H738" s="3">
        <f>Imputs!$C$3</f>
        <v>5.2299999999999999E-2</v>
      </c>
      <c r="I738" s="2">
        <f>_xlfn.XLOOKUP($B738,stock_analysis[Stock],stock_analysis[Beta_Daily])</f>
        <v>1.3417437540920012</v>
      </c>
      <c r="J738" s="2">
        <f>_xlfn.XLOOKUP($B738,stock_analysis[Stock],stock_analysis[Beta_Weekly])</f>
        <v>1.6558829299046416</v>
      </c>
      <c r="K738" s="2">
        <f>_xlfn.XLOOKUP($B738,stock_analysis[Stock],stock_analysis[Beta_Monthly])</f>
        <v>0.88616736327644885</v>
      </c>
      <c r="L738" s="3">
        <f>G738+H738*I738</f>
        <v>0.13687319833901165</v>
      </c>
      <c r="M738" s="3">
        <f>J738*H738+G738</f>
        <v>0.15330267723401275</v>
      </c>
      <c r="N738" s="3">
        <f>K738*H738+G738</f>
        <v>0.11304655309935827</v>
      </c>
      <c r="O738" s="2">
        <f>_xlfn.XLOOKUP($B738,stock_analysis[Stock],stock_analysis[Interest_Coverage_Ratio])</f>
        <v>3.4778912762709875</v>
      </c>
      <c r="P738" s="3" cm="1">
        <f t="array" ref="P73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738" s="3" t="str" cm="1">
        <f t="array" ref="Q73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738" s="3">
        <f>Table2[[#This Row],[Default Spread]]+Table2[[#This Row],[Risk Free Rate]]</f>
        <v>8.5099999999999995E-2</v>
      </c>
      <c r="S738" s="2">
        <f>_xlfn.XLOOKUP($B738,stock_analysis[Stock],stock_analysis[Market_Cap_Cr])</f>
        <v>102.9005568</v>
      </c>
      <c r="T738" s="2">
        <f>_xlfn.XLOOKUP($B738,stock_analysis[Stock],stock_analysis[Total_Debt_Cr])</f>
        <v>39.491599999999998</v>
      </c>
      <c r="U738" s="3">
        <f>Table2[[#This Row],[Market Value of Equity]]/(Table2[[#This Row],[Market Value of Equity]]+Table2[[#This Row],[Market Value of Debt]])</f>
        <v>0.72265607258503162</v>
      </c>
      <c r="V738" s="3">
        <f>Table2[[#This Row],[Market Value of Debt]]/(Table2[[#This Row],[Market Value of Equity]]+Table2[[#This Row],[Market Value of Debt]])</f>
        <v>0.27734392741496838</v>
      </c>
      <c r="W738" s="32">
        <f>(Table2[[#This Row],[Cost of Equity (Daily Beta)]]*Table2[[#This Row],[Weight of Equity]])+(Table2[[#This Row],[Cost of Debt]]*Table2[[#This Row],[Weight of Debt]])</f>
        <v>0.12251421617683605</v>
      </c>
      <c r="X738" s="33">
        <f>(Table2[[#This Row],[Cost of Equity (Weekly Beta)]]*Table2[[#This Row],[Weight of Equity]])+(Table2[[#This Row],[Cost of Debt]]*Table2[[#This Row],[Weight of Debt]])</f>
        <v>0.13438707886971621</v>
      </c>
      <c r="Y738" s="34">
        <f>(Table2[[#This Row],[Cost of Equity (Monthly Beta)]]*Table2[[#This Row],[Weight of Equity]])+(Table2[[#This Row],[Cost of Debt]]*Table2[[#This Row],[Weight of Debt]])</f>
        <v>0.1052957463050713</v>
      </c>
      <c r="Z738" t="b">
        <f>IF(Table2[[#This Row],[Sector]]="Financial Services",TRUE,FALSE)</f>
        <v>0</v>
      </c>
      <c r="AA738" t="b">
        <f>IF(Table2[[#This Row],[Market Capitalisation In(Cr)]]&gt;25000,TRUE,FALSE)</f>
        <v>0</v>
      </c>
    </row>
    <row r="739" spans="2:27" ht="14" customHeight="1">
      <c r="B739" s="37" t="s">
        <v>894</v>
      </c>
      <c r="C739" s="38" t="str">
        <f>_xlfn.XLOOKUP(B739,stock_analysis[Stock],stock_analysis[Company_Name])</f>
        <v>DCM Nouvelle Limited</v>
      </c>
      <c r="D739" s="37" t="str">
        <f>_xlfn.XLOOKUP(B739,stock_analysis[Stock],stock_analysis[Sector])</f>
        <v>Consumer Cyclical</v>
      </c>
      <c r="E739" s="37" t="str">
        <f>_xlfn.XLOOKUP($B739,stock_analysis[Stock],stock_analysis[Industry])</f>
        <v>Textile Manufacturing</v>
      </c>
      <c r="F739" s="2">
        <f>_xlfn.XLOOKUP($B739,stock_analysis[Stock],stock_analysis[Market_Cap_Cr])</f>
        <v>261.08828160000002</v>
      </c>
      <c r="G739" s="3">
        <f>Imputs!$C$2</f>
        <v>6.6699999999999995E-2</v>
      </c>
      <c r="H739" s="3">
        <f>Imputs!$C$3</f>
        <v>5.2299999999999999E-2</v>
      </c>
      <c r="I739" s="2">
        <f>_xlfn.XLOOKUP($B739,stock_analysis[Stock],stock_analysis[Beta_Daily])</f>
        <v>1.1341537026866704</v>
      </c>
      <c r="J739" s="2">
        <f>_xlfn.XLOOKUP($B739,stock_analysis[Stock],stock_analysis[Beta_Weekly])</f>
        <v>1.4268137180271985</v>
      </c>
      <c r="K739" s="2">
        <f>_xlfn.XLOOKUP($B739,stock_analysis[Stock],stock_analysis[Beta_Monthly])</f>
        <v>1.2458264939312411</v>
      </c>
      <c r="L739" s="3">
        <f>G739+H739*I739</f>
        <v>0.12601623865051287</v>
      </c>
      <c r="M739" s="3">
        <f>J739*H739+G739</f>
        <v>0.14132235745282246</v>
      </c>
      <c r="N739" s="3">
        <f>K739*H739+G739</f>
        <v>0.13185672563260392</v>
      </c>
      <c r="O739" s="2">
        <f>_xlfn.XLOOKUP($B739,stock_analysis[Stock],stock_analysis[Interest_Coverage_Ratio])</f>
        <v>1.7067691230815156</v>
      </c>
      <c r="P739" s="3" cm="1">
        <f t="array" ref="P73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739" s="3" t="str" cm="1">
        <f t="array" ref="Q73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739" s="3">
        <f>Table2[[#This Row],[Default Spread]]+Table2[[#This Row],[Risk Free Rate]]</f>
        <v>0.1176</v>
      </c>
      <c r="S739" s="2">
        <f>_xlfn.XLOOKUP($B739,stock_analysis[Stock],stock_analysis[Market_Cap_Cr])</f>
        <v>261.08828160000002</v>
      </c>
      <c r="T739" s="2">
        <f>_xlfn.XLOOKUP($B739,stock_analysis[Stock],stock_analysis[Total_Debt_Cr])</f>
        <v>172.6</v>
      </c>
      <c r="U739" s="3">
        <f>Table2[[#This Row],[Market Value of Equity]]/(Table2[[#This Row],[Market Value of Equity]]+Table2[[#This Row],[Market Value of Debt]])</f>
        <v>0.60201829903443727</v>
      </c>
      <c r="V739" s="3">
        <f>Table2[[#This Row],[Market Value of Debt]]/(Table2[[#This Row],[Market Value of Equity]]+Table2[[#This Row],[Market Value of Debt]])</f>
        <v>0.39798170096556285</v>
      </c>
      <c r="W739" s="32">
        <f>(Table2[[#This Row],[Cost of Equity (Daily Beta)]]*Table2[[#This Row],[Weight of Equity]])+(Table2[[#This Row],[Cost of Debt]]*Table2[[#This Row],[Weight of Debt]])</f>
        <v>0.12266672967664966</v>
      </c>
      <c r="X739" s="33">
        <f>(Table2[[#This Row],[Cost of Equity (Weekly Beta)]]*Table2[[#This Row],[Weight of Equity]])+(Table2[[#This Row],[Cost of Debt]]*Table2[[#This Row],[Weight of Debt]])</f>
        <v>0.1318812932828351</v>
      </c>
      <c r="Y739" s="34">
        <f>(Table2[[#This Row],[Cost of Equity (Monthly Beta)]]*Table2[[#This Row],[Weight of Equity]])+(Table2[[#This Row],[Cost of Debt]]*Table2[[#This Row],[Weight of Debt]])</f>
        <v>0.12618280971514087</v>
      </c>
      <c r="Z739" t="b">
        <f>IF(Table2[[#This Row],[Sector]]="Financial Services",TRUE,FALSE)</f>
        <v>0</v>
      </c>
      <c r="AA739" t="b">
        <f>IF(Table2[[#This Row],[Market Capitalisation In(Cr)]]&gt;25000,TRUE,FALSE)</f>
        <v>0</v>
      </c>
    </row>
    <row r="740" spans="2:27" ht="14" customHeight="1">
      <c r="B740" s="37" t="s">
        <v>1631</v>
      </c>
      <c r="C740" s="38" t="str">
        <f>_xlfn.XLOOKUP(B740,stock_analysis[Stock],stock_analysis[Company_Name])</f>
        <v>Indian Card Clothing Company Limited</v>
      </c>
      <c r="D740" s="37" t="str">
        <f>_xlfn.XLOOKUP(B740,stock_analysis[Stock],stock_analysis[Sector])</f>
        <v>Consumer Cyclical</v>
      </c>
      <c r="E740" s="37" t="str">
        <f>_xlfn.XLOOKUP($B740,stock_analysis[Stock],stock_analysis[Industry])</f>
        <v>Textile Manufacturing</v>
      </c>
      <c r="F740" s="2">
        <f>_xlfn.XLOOKUP($B740,stock_analysis[Stock],stock_analysis[Market_Cap_Cr])</f>
        <v>119.29105920000001</v>
      </c>
      <c r="G740" s="3">
        <f>Imputs!$C$2</f>
        <v>6.6699999999999995E-2</v>
      </c>
      <c r="H740" s="3">
        <f>Imputs!$C$3</f>
        <v>5.2299999999999999E-2</v>
      </c>
      <c r="I740" s="2">
        <f>_xlfn.XLOOKUP($B740,stock_analysis[Stock],stock_analysis[Beta_Daily])</f>
        <v>1.1151763204555911</v>
      </c>
      <c r="J740" s="2">
        <f>_xlfn.XLOOKUP($B740,stock_analysis[Stock],stock_analysis[Beta_Weekly])</f>
        <v>0.98891879381685921</v>
      </c>
      <c r="K740" s="2">
        <f>_xlfn.XLOOKUP($B740,stock_analysis[Stock],stock_analysis[Beta_Monthly])</f>
        <v>0.61201037000214931</v>
      </c>
      <c r="L740" s="3">
        <f>G740+H740*I740</f>
        <v>0.12502372155982741</v>
      </c>
      <c r="M740" s="3">
        <f>J740*H740+G740</f>
        <v>0.11842045291662173</v>
      </c>
      <c r="N740" s="3">
        <f>K740*H740+G740</f>
        <v>9.8708142351112402E-2</v>
      </c>
      <c r="O740" s="2">
        <f>_xlfn.XLOOKUP($B740,stock_analysis[Stock],stock_analysis[Interest_Coverage_Ratio])</f>
        <v>44.882924043403769</v>
      </c>
      <c r="P740" s="3" cm="1">
        <f t="array" ref="P74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40" s="3" t="str" cm="1">
        <f t="array" ref="Q74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40" s="3">
        <f>Table2[[#This Row],[Default Spread]]+Table2[[#This Row],[Risk Free Rate]]</f>
        <v>7.0699999999999999E-2</v>
      </c>
      <c r="S740" s="2">
        <f>_xlfn.XLOOKUP($B740,stock_analysis[Stock],stock_analysis[Market_Cap_Cr])</f>
        <v>119.29105920000001</v>
      </c>
      <c r="T740" s="2">
        <f>_xlfn.XLOOKUP($B740,stock_analysis[Stock],stock_analysis[Total_Debt_Cr])</f>
        <v>4.9863999999999997</v>
      </c>
      <c r="U740" s="3">
        <f>Table2[[#This Row],[Market Value of Equity]]/(Table2[[#This Row],[Market Value of Equity]]+Table2[[#This Row],[Market Value of Debt]])</f>
        <v>0.95987687524271492</v>
      </c>
      <c r="V740" s="3">
        <f>Table2[[#This Row],[Market Value of Debt]]/(Table2[[#This Row],[Market Value of Equity]]+Table2[[#This Row],[Market Value of Debt]])</f>
        <v>4.0123124757285022E-2</v>
      </c>
      <c r="W740" s="32">
        <f>(Table2[[#This Row],[Cost of Equity (Daily Beta)]]*Table2[[#This Row],[Weight of Equity]])+(Table2[[#This Row],[Cost of Debt]]*Table2[[#This Row],[Weight of Debt]])</f>
        <v>0.12284408410240244</v>
      </c>
      <c r="X740" s="33">
        <f>(Table2[[#This Row],[Cost of Equity (Weekly Beta)]]*Table2[[#This Row],[Weight of Equity]])+(Table2[[#This Row],[Cost of Debt]]*Table2[[#This Row],[Weight of Debt]])</f>
        <v>0.11650575923077397</v>
      </c>
      <c r="Y740" s="34">
        <f>(Table2[[#This Row],[Cost of Equity (Monthly Beta)]]*Table2[[#This Row],[Weight of Equity]])+(Table2[[#This Row],[Cost of Debt]]*Table2[[#This Row],[Weight of Debt]])</f>
        <v>9.7584368161338919E-2</v>
      </c>
      <c r="Z740" t="b">
        <f>IF(Table2[[#This Row],[Sector]]="Financial Services",TRUE,FALSE)</f>
        <v>0</v>
      </c>
      <c r="AA740" t="b">
        <f>IF(Table2[[#This Row],[Market Capitalisation In(Cr)]]&gt;25000,TRUE,FALSE)</f>
        <v>0</v>
      </c>
    </row>
    <row r="741" spans="2:27" ht="14" customHeight="1">
      <c r="B741" s="37" t="s">
        <v>1227</v>
      </c>
      <c r="C741" s="38" t="str">
        <f>_xlfn.XLOOKUP(B741,stock_analysis[Stock],stock_analysis[Company_Name])</f>
        <v>Ganesha Ecosphere Limited</v>
      </c>
      <c r="D741" s="37" t="str">
        <f>_xlfn.XLOOKUP(B741,stock_analysis[Stock],stock_analysis[Sector])</f>
        <v>Consumer Cyclical</v>
      </c>
      <c r="E741" s="37" t="str">
        <f>_xlfn.XLOOKUP($B741,stock_analysis[Stock],stock_analysis[Industry])</f>
        <v>Textile Manufacturing</v>
      </c>
      <c r="F741" s="2">
        <f>_xlfn.XLOOKUP($B741,stock_analysis[Stock],stock_analysis[Market_Cap_Cr])</f>
        <v>2056.7883775999999</v>
      </c>
      <c r="G741" s="3">
        <f>Imputs!$C$2</f>
        <v>6.6699999999999995E-2</v>
      </c>
      <c r="H741" s="3">
        <f>Imputs!$C$3</f>
        <v>5.2299999999999999E-2</v>
      </c>
      <c r="I741" s="2">
        <f>_xlfn.XLOOKUP($B741,stock_analysis[Stock],stock_analysis[Beta_Daily])</f>
        <v>1.3149091697598994</v>
      </c>
      <c r="J741" s="2">
        <f>_xlfn.XLOOKUP($B741,stock_analysis[Stock],stock_analysis[Beta_Weekly])</f>
        <v>0.83438256262792032</v>
      </c>
      <c r="K741" s="2">
        <f>_xlfn.XLOOKUP($B741,stock_analysis[Stock],stock_analysis[Beta_Monthly])</f>
        <v>1.2477374374684016</v>
      </c>
      <c r="L741" s="3">
        <f>G741+H741*I741</f>
        <v>0.13546974957844271</v>
      </c>
      <c r="M741" s="3">
        <f>J741*H741+G741</f>
        <v>0.11033820802544023</v>
      </c>
      <c r="N741" s="3">
        <f>K741*H741+G741</f>
        <v>0.1319566679795974</v>
      </c>
      <c r="O741" s="2">
        <f>_xlfn.XLOOKUP($B741,stock_analysis[Stock],stock_analysis[Interest_Coverage_Ratio])</f>
        <v>4.6979436904339273</v>
      </c>
      <c r="P741" s="3" cm="1">
        <f t="array" ref="P74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741" s="3" t="str" cm="1">
        <f t="array" ref="Q74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741" s="3">
        <f>Table2[[#This Row],[Default Spread]]+Table2[[#This Row],[Risk Free Rate]]</f>
        <v>7.5600000000000001E-2</v>
      </c>
      <c r="S741" s="2">
        <f>_xlfn.XLOOKUP($B741,stock_analysis[Stock],stock_analysis[Market_Cap_Cr])</f>
        <v>2056.7883775999999</v>
      </c>
      <c r="T741" s="2">
        <f>_xlfn.XLOOKUP($B741,stock_analysis[Stock],stock_analysis[Total_Debt_Cr])</f>
        <v>545.37451520000002</v>
      </c>
      <c r="U741" s="3">
        <f>Table2[[#This Row],[Market Value of Equity]]/(Table2[[#This Row],[Market Value of Equity]]+Table2[[#This Row],[Market Value of Debt]])</f>
        <v>0.79041492109928524</v>
      </c>
      <c r="V741" s="3">
        <f>Table2[[#This Row],[Market Value of Debt]]/(Table2[[#This Row],[Market Value of Equity]]+Table2[[#This Row],[Market Value of Debt]])</f>
        <v>0.20958507890071471</v>
      </c>
      <c r="W741" s="32">
        <f>(Table2[[#This Row],[Cost of Equity (Daily Beta)]]*Table2[[#This Row],[Weight of Equity]])+(Table2[[#This Row],[Cost of Debt]]*Table2[[#This Row],[Weight of Debt]])</f>
        <v>0.12292194338927875</v>
      </c>
      <c r="X741" s="33">
        <f>(Table2[[#This Row],[Cost of Equity (Weekly Beta)]]*Table2[[#This Row],[Weight of Equity]])+(Table2[[#This Row],[Cost of Debt]]*Table2[[#This Row],[Weight of Debt]])</f>
        <v>0.10305759795555888</v>
      </c>
      <c r="Y741" s="34">
        <f>(Table2[[#This Row],[Cost of Equity (Monthly Beta)]]*Table2[[#This Row],[Weight of Equity]])+(Table2[[#This Row],[Cost of Debt]]*Table2[[#This Row],[Weight of Debt]])</f>
        <v>0.12014515127451209</v>
      </c>
      <c r="Z741" t="b">
        <f>IF(Table2[[#This Row],[Sector]]="Financial Services",TRUE,FALSE)</f>
        <v>0</v>
      </c>
      <c r="AA741" t="b">
        <f>IF(Table2[[#This Row],[Market Capitalisation In(Cr)]]&gt;25000,TRUE,FALSE)</f>
        <v>0</v>
      </c>
    </row>
    <row r="742" spans="2:27" ht="14" customHeight="1">
      <c r="B742" s="37" t="s">
        <v>1265</v>
      </c>
      <c r="C742" s="38" t="str">
        <f>_xlfn.XLOOKUP(B742,stock_analysis[Stock],stock_analysis[Company_Name])</f>
        <v>GHCL Textiles Limited</v>
      </c>
      <c r="D742" s="37" t="str">
        <f>_xlfn.XLOOKUP(B742,stock_analysis[Stock],stock_analysis[Sector])</f>
        <v>Consumer Cyclical</v>
      </c>
      <c r="E742" s="37" t="str">
        <f>_xlfn.XLOOKUP($B742,stock_analysis[Stock],stock_analysis[Industry])</f>
        <v>Textile Manufacturing</v>
      </c>
      <c r="F742" s="2">
        <f>_xlfn.XLOOKUP($B742,stock_analysis[Stock],stock_analysis[Market_Cap_Cr])</f>
        <v>703.12898559999996</v>
      </c>
      <c r="G742" s="3">
        <f>Imputs!$C$2</f>
        <v>6.6699999999999995E-2</v>
      </c>
      <c r="H742" s="3">
        <f>Imputs!$C$3</f>
        <v>5.2299999999999999E-2</v>
      </c>
      <c r="I742" s="2">
        <f>_xlfn.XLOOKUP($B742,stock_analysis[Stock],stock_analysis[Beta_Daily])</f>
        <v>1.1604113360053951</v>
      </c>
      <c r="J742" s="2">
        <f>_xlfn.XLOOKUP($B742,stock_analysis[Stock],stock_analysis[Beta_Weekly])</f>
        <v>1.153839486613774</v>
      </c>
      <c r="K742" s="2">
        <f>_xlfn.XLOOKUP($B742,stock_analysis[Stock],stock_analysis[Beta_Monthly])</f>
        <v>0.87797302373692698</v>
      </c>
      <c r="L742" s="3">
        <f>G742+H742*I742</f>
        <v>0.12738951287308214</v>
      </c>
      <c r="M742" s="3">
        <f>J742*H742+G742</f>
        <v>0.12704580514990038</v>
      </c>
      <c r="N742" s="3">
        <f>K742*H742+G742</f>
        <v>0.11261798914144128</v>
      </c>
      <c r="O742" s="2">
        <f>_xlfn.XLOOKUP($B742,stock_analysis[Stock],stock_analysis[Interest_Coverage_Ratio])</f>
        <v>34.664893617021278</v>
      </c>
      <c r="P742" s="3" cm="1">
        <f t="array" ref="P74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42" s="3" t="str" cm="1">
        <f t="array" ref="Q74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42" s="3">
        <f>Table2[[#This Row],[Default Spread]]+Table2[[#This Row],[Risk Free Rate]]</f>
        <v>7.0699999999999999E-2</v>
      </c>
      <c r="S742" s="2">
        <f>_xlfn.XLOOKUP($B742,stock_analysis[Stock],stock_analysis[Market_Cap_Cr])</f>
        <v>703.12898559999996</v>
      </c>
      <c r="T742" s="2">
        <f>_xlfn.XLOOKUP($B742,stock_analysis[Stock],stock_analysis[Total_Debt_Cr])</f>
        <v>56.72</v>
      </c>
      <c r="U742" s="3">
        <f>Table2[[#This Row],[Market Value of Equity]]/(Table2[[#This Row],[Market Value of Equity]]+Table2[[#This Row],[Market Value of Debt]])</f>
        <v>0.92535358857495587</v>
      </c>
      <c r="V742" s="3">
        <f>Table2[[#This Row],[Market Value of Debt]]/(Table2[[#This Row],[Market Value of Equity]]+Table2[[#This Row],[Market Value of Debt]])</f>
        <v>7.4646411425044093E-2</v>
      </c>
      <c r="W742" s="32">
        <f>(Table2[[#This Row],[Cost of Equity (Daily Beta)]]*Table2[[#This Row],[Weight of Equity]])+(Table2[[#This Row],[Cost of Debt]]*Table2[[#This Row],[Weight of Debt]])</f>
        <v>0.12315784417167272</v>
      </c>
      <c r="X742" s="33">
        <f>(Table2[[#This Row],[Cost of Equity (Weekly Beta)]]*Table2[[#This Row],[Weight of Equity]])+(Table2[[#This Row],[Cost of Debt]]*Table2[[#This Row],[Weight of Debt]])</f>
        <v>0.12283979299660555</v>
      </c>
      <c r="Y742" s="34">
        <f>(Table2[[#This Row],[Cost of Equity (Monthly Beta)]]*Table2[[#This Row],[Weight of Equity]])+(Table2[[#This Row],[Cost of Debt]]*Table2[[#This Row],[Weight of Debt]])</f>
        <v>0.10948896167787872</v>
      </c>
      <c r="Z742" t="b">
        <f>IF(Table2[[#This Row],[Sector]]="Financial Services",TRUE,FALSE)</f>
        <v>0</v>
      </c>
      <c r="AA742" t="b">
        <f>IF(Table2[[#This Row],[Market Capitalisation In(Cr)]]&gt;25000,TRUE,FALSE)</f>
        <v>0</v>
      </c>
    </row>
    <row r="743" spans="2:27" ht="14" customHeight="1">
      <c r="B743" s="37" t="s">
        <v>632</v>
      </c>
      <c r="C743" s="38" t="str">
        <f>_xlfn.XLOOKUP(B743,stock_analysis[Stock],stock_analysis[Company_Name])</f>
        <v>Borana Weaves Limited</v>
      </c>
      <c r="D743" s="37" t="str">
        <f>_xlfn.XLOOKUP(B743,stock_analysis[Stock],stock_analysis[Sector])</f>
        <v>Consumer Cyclical</v>
      </c>
      <c r="E743" s="37" t="str">
        <f>_xlfn.XLOOKUP($B743,stock_analysis[Stock],stock_analysis[Industry])</f>
        <v>Textile Manufacturing</v>
      </c>
      <c r="F743" s="2">
        <f>_xlfn.XLOOKUP($B743,stock_analysis[Stock],stock_analysis[Market_Cap_Cr])</f>
        <v>1011.1889408</v>
      </c>
      <c r="G743" s="3">
        <f>Imputs!$C$2</f>
        <v>6.6699999999999995E-2</v>
      </c>
      <c r="H743" s="3">
        <f>Imputs!$C$3</f>
        <v>5.2299999999999999E-2</v>
      </c>
      <c r="I743" s="2">
        <f>_xlfn.XLOOKUP($B743,stock_analysis[Stock],stock_analysis[Beta_Daily])</f>
        <v>1.1285671646893398</v>
      </c>
      <c r="J743" s="2">
        <f>_xlfn.XLOOKUP($B743,stock_analysis[Stock],stock_analysis[Beta_Weekly])</f>
        <v>6.6319742256769496E-2</v>
      </c>
      <c r="K743" s="2">
        <f>_xlfn.XLOOKUP($B743,stock_analysis[Stock],stock_analysis[Beta_Monthly])</f>
        <v>-0.17221860780842729</v>
      </c>
      <c r="L743" s="3">
        <f>G743+H743*I743</f>
        <v>0.12572406271325248</v>
      </c>
      <c r="M743" s="3">
        <f>J743*H743+G743</f>
        <v>7.0168522520029045E-2</v>
      </c>
      <c r="N743" s="3">
        <f>K743*H743+G743</f>
        <v>5.7692966811619249E-2</v>
      </c>
      <c r="O743" s="2">
        <f>_xlfn.XLOOKUP($B743,stock_analysis[Stock],stock_analysis[Interest_Coverage_Ratio])</f>
        <v>7.7956438487314514</v>
      </c>
      <c r="P743" s="3" cm="1">
        <f t="array" ref="P74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743" s="3" t="str" cm="1">
        <f t="array" ref="Q74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743" s="3">
        <f>Table2[[#This Row],[Default Spread]]+Table2[[#This Row],[Risk Free Rate]]</f>
        <v>7.3700000000000002E-2</v>
      </c>
      <c r="S743" s="2">
        <f>_xlfn.XLOOKUP($B743,stock_analysis[Stock],stock_analysis[Market_Cap_Cr])</f>
        <v>1011.1889408</v>
      </c>
      <c r="T743" s="2">
        <f>_xlfn.XLOOKUP($B743,stock_analysis[Stock],stock_analysis[Total_Debt_Cr])</f>
        <v>43.412601600000002</v>
      </c>
      <c r="U743" s="3">
        <f>Table2[[#This Row],[Market Value of Equity]]/(Table2[[#This Row],[Market Value of Equity]]+Table2[[#This Row],[Market Value of Debt]])</f>
        <v>0.95883506722244671</v>
      </c>
      <c r="V743" s="3">
        <f>Table2[[#This Row],[Market Value of Debt]]/(Table2[[#This Row],[Market Value of Equity]]+Table2[[#This Row],[Market Value of Debt]])</f>
        <v>4.116493277755328E-2</v>
      </c>
      <c r="W743" s="32">
        <f>(Table2[[#This Row],[Cost of Equity (Daily Beta)]]*Table2[[#This Row],[Weight of Equity]])+(Table2[[#This Row],[Cost of Debt]]*Table2[[#This Row],[Weight of Debt]])</f>
        <v>0.12358249566884623</v>
      </c>
      <c r="X743" s="33">
        <f>(Table2[[#This Row],[Cost of Equity (Weekly Beta)]]*Table2[[#This Row],[Weight of Equity]])+(Table2[[#This Row],[Cost of Debt]]*Table2[[#This Row],[Weight of Debt]])</f>
        <v>7.0313895553097486E-2</v>
      </c>
      <c r="Y743" s="34">
        <f>(Table2[[#This Row],[Cost of Equity (Monthly Beta)]]*Table2[[#This Row],[Weight of Equity]])+(Table2[[#This Row],[Cost of Debt]]*Table2[[#This Row],[Weight of Debt]])</f>
        <v>5.8351895256787009E-2</v>
      </c>
      <c r="Z743" t="b">
        <f>IF(Table2[[#This Row],[Sector]]="Financial Services",TRUE,FALSE)</f>
        <v>0</v>
      </c>
      <c r="AA743" t="b">
        <f>IF(Table2[[#This Row],[Market Capitalisation In(Cr)]]&gt;25000,TRUE,FALSE)</f>
        <v>0</v>
      </c>
    </row>
    <row r="744" spans="2:27" ht="14" customHeight="1">
      <c r="B744" s="37" t="s">
        <v>3334</v>
      </c>
      <c r="C744" s="38" t="str">
        <f>_xlfn.XLOOKUP(B744,stock_analysis[Stock],stock_analysis[Company_Name])</f>
        <v>Sportking India Limited</v>
      </c>
      <c r="D744" s="37" t="str">
        <f>_xlfn.XLOOKUP(B744,stock_analysis[Stock],stock_analysis[Sector])</f>
        <v>Consumer Cyclical</v>
      </c>
      <c r="E744" s="37" t="str">
        <f>_xlfn.XLOOKUP($B744,stock_analysis[Stock],stock_analysis[Industry])</f>
        <v>Textile Manufacturing</v>
      </c>
      <c r="F744" s="2">
        <f>_xlfn.XLOOKUP($B744,stock_analysis[Stock],stock_analysis[Market_Cap_Cr])</f>
        <v>1380.8857088</v>
      </c>
      <c r="G744" s="3">
        <f>Imputs!$C$2</f>
        <v>6.6699999999999995E-2</v>
      </c>
      <c r="H744" s="3">
        <f>Imputs!$C$3</f>
        <v>5.2299999999999999E-2</v>
      </c>
      <c r="I744" s="2">
        <f>_xlfn.XLOOKUP($B744,stock_analysis[Stock],stock_analysis[Beta_Daily])</f>
        <v>1.4352055375822164</v>
      </c>
      <c r="J744" s="2">
        <f>_xlfn.XLOOKUP($B744,stock_analysis[Stock],stock_analysis[Beta_Weekly])</f>
        <v>1.1969851824873441</v>
      </c>
      <c r="K744" s="2">
        <f>_xlfn.XLOOKUP($B744,stock_analysis[Stock],stock_analysis[Beta_Monthly])</f>
        <v>1.3541423641486416</v>
      </c>
      <c r="L744" s="3">
        <f>G744+H744*I744</f>
        <v>0.14176124961554992</v>
      </c>
      <c r="M744" s="3">
        <f>J744*H744+G744</f>
        <v>0.12930232504408809</v>
      </c>
      <c r="N744" s="3">
        <f>K744*H744+G744</f>
        <v>0.13752164564497393</v>
      </c>
      <c r="O744" s="2">
        <f>_xlfn.XLOOKUP($B744,stock_analysis[Stock],stock_analysis[Interest_Coverage_Ratio])</f>
        <v>4.7762448417810068</v>
      </c>
      <c r="P744" s="3" cm="1">
        <f t="array" ref="P74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744" s="3" t="str" cm="1">
        <f t="array" ref="Q74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744" s="3">
        <f>Table2[[#This Row],[Default Spread]]+Table2[[#This Row],[Risk Free Rate]]</f>
        <v>7.5600000000000001E-2</v>
      </c>
      <c r="S744" s="2">
        <f>_xlfn.XLOOKUP($B744,stock_analysis[Stock],stock_analysis[Market_Cap_Cr])</f>
        <v>1380.8857088</v>
      </c>
      <c r="T744" s="2">
        <f>_xlfn.XLOOKUP($B744,stock_analysis[Stock],stock_analysis[Total_Debt_Cr])</f>
        <v>512.11909119999996</v>
      </c>
      <c r="U744" s="3">
        <f>Table2[[#This Row],[Market Value of Equity]]/(Table2[[#This Row],[Market Value of Equity]]+Table2[[#This Row],[Market Value of Debt]])</f>
        <v>0.72946762142388655</v>
      </c>
      <c r="V744" s="3">
        <f>Table2[[#This Row],[Market Value of Debt]]/(Table2[[#This Row],[Market Value of Equity]]+Table2[[#This Row],[Market Value of Debt]])</f>
        <v>0.27053237857611345</v>
      </c>
      <c r="W744" s="32">
        <f>(Table2[[#This Row],[Cost of Equity (Daily Beta)]]*Table2[[#This Row],[Weight of Equity]])+(Table2[[#This Row],[Cost of Debt]]*Table2[[#This Row],[Weight of Debt]])</f>
        <v>0.12386248938748723</v>
      </c>
      <c r="X744" s="33">
        <f>(Table2[[#This Row],[Cost of Equity (Weekly Beta)]]*Table2[[#This Row],[Weight of Equity]])+(Table2[[#This Row],[Cost of Debt]]*Table2[[#This Row],[Weight of Debt]])</f>
        <v>0.11477410731484336</v>
      </c>
      <c r="Y744" s="34">
        <f>(Table2[[#This Row],[Cost of Equity (Monthly Beta)]]*Table2[[#This Row],[Weight of Equity]])+(Table2[[#This Row],[Cost of Debt]]*Table2[[#This Row],[Weight of Debt]])</f>
        <v>0.12076983556329191</v>
      </c>
      <c r="Z744" t="b">
        <f>IF(Table2[[#This Row],[Sector]]="Financial Services",TRUE,FALSE)</f>
        <v>0</v>
      </c>
      <c r="AA744" t="b">
        <f>IF(Table2[[#This Row],[Market Capitalisation In(Cr)]]&gt;25000,TRUE,FALSE)</f>
        <v>0</v>
      </c>
    </row>
    <row r="745" spans="2:27" ht="14" customHeight="1">
      <c r="B745" s="37" t="s">
        <v>1237</v>
      </c>
      <c r="C745" s="38" t="str">
        <f>_xlfn.XLOOKUP(B745,stock_analysis[Stock],stock_analysis[Company_Name])</f>
        <v>Garware Technical Fibres Limited</v>
      </c>
      <c r="D745" s="37" t="str">
        <f>_xlfn.XLOOKUP(B745,stock_analysis[Stock],stock_analysis[Sector])</f>
        <v>Consumer Cyclical</v>
      </c>
      <c r="E745" s="37" t="str">
        <f>_xlfn.XLOOKUP($B745,stock_analysis[Stock],stock_analysis[Industry])</f>
        <v>Textile Manufacturing</v>
      </c>
      <c r="F745" s="2">
        <f>_xlfn.XLOOKUP($B745,stock_analysis[Stock],stock_analysis[Market_Cap_Cr])</f>
        <v>6148.0300544000002</v>
      </c>
      <c r="G745" s="3">
        <f>Imputs!$C$2</f>
        <v>6.6699999999999995E-2</v>
      </c>
      <c r="H745" s="3">
        <f>Imputs!$C$3</f>
        <v>5.2299999999999999E-2</v>
      </c>
      <c r="I745" s="2">
        <f>_xlfn.XLOOKUP($B745,stock_analysis[Stock],stock_analysis[Beta_Daily])</f>
        <v>1.1276862180649156</v>
      </c>
      <c r="J745" s="2">
        <f>_xlfn.XLOOKUP($B745,stock_analysis[Stock],stock_analysis[Beta_Weekly])</f>
        <v>1.3370298494123649</v>
      </c>
      <c r="K745" s="2">
        <f>_xlfn.XLOOKUP($B745,stock_analysis[Stock],stock_analysis[Beta_Monthly])</f>
        <v>0.61513231229360765</v>
      </c>
      <c r="L745" s="3">
        <f>G745+H745*I745</f>
        <v>0.12567798920479509</v>
      </c>
      <c r="M745" s="3">
        <f>J745*H745+G745</f>
        <v>0.13662666112426669</v>
      </c>
      <c r="N745" s="3">
        <f>K745*H745+G745</f>
        <v>9.8871419932955673E-2</v>
      </c>
      <c r="O745" s="2">
        <f>_xlfn.XLOOKUP($B745,stock_analysis[Stock],stock_analysis[Interest_Coverage_Ratio])</f>
        <v>21.166526102448433</v>
      </c>
      <c r="P745" s="3" cm="1">
        <f t="array" ref="P74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45" s="3" t="str" cm="1">
        <f t="array" ref="Q74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45" s="3">
        <f>Table2[[#This Row],[Default Spread]]+Table2[[#This Row],[Risk Free Rate]]</f>
        <v>7.0699999999999999E-2</v>
      </c>
      <c r="S745" s="2">
        <f>_xlfn.XLOOKUP($B745,stock_analysis[Stock],stock_analysis[Market_Cap_Cr])</f>
        <v>6148.0300544000002</v>
      </c>
      <c r="T745" s="2">
        <f>_xlfn.XLOOKUP($B745,stock_analysis[Stock],stock_analysis[Total_Debt_Cr])</f>
        <v>131.8177024</v>
      </c>
      <c r="U745" s="3">
        <f>Table2[[#This Row],[Market Value of Equity]]/(Table2[[#This Row],[Market Value of Equity]]+Table2[[#This Row],[Market Value of Debt]])</f>
        <v>0.97900941113464679</v>
      </c>
      <c r="V745" s="3">
        <f>Table2[[#This Row],[Market Value of Debt]]/(Table2[[#This Row],[Market Value of Equity]]+Table2[[#This Row],[Market Value of Debt]])</f>
        <v>2.0990588865353304E-2</v>
      </c>
      <c r="W745" s="32">
        <f>(Table2[[#This Row],[Cost of Equity (Daily Beta)]]*Table2[[#This Row],[Weight of Equity]])+(Table2[[#This Row],[Cost of Debt]]*Table2[[#This Row],[Weight of Debt]])</f>
        <v>0.12452396883675342</v>
      </c>
      <c r="X745" s="33">
        <f>(Table2[[#This Row],[Cost of Equity (Weekly Beta)]]*Table2[[#This Row],[Weight of Equity]])+(Table2[[#This Row],[Cost of Debt]]*Table2[[#This Row],[Weight of Debt]])</f>
        <v>0.13524282168534177</v>
      </c>
      <c r="Y745" s="34">
        <f>(Table2[[#This Row],[Cost of Equity (Monthly Beta)]]*Table2[[#This Row],[Weight of Equity]])+(Table2[[#This Row],[Cost of Debt]]*Table2[[#This Row],[Weight of Debt]])</f>
        <v>9.8280085239389789E-2</v>
      </c>
      <c r="Z745" t="b">
        <f>IF(Table2[[#This Row],[Sector]]="Financial Services",TRUE,FALSE)</f>
        <v>0</v>
      </c>
      <c r="AA745" t="b">
        <f>IF(Table2[[#This Row],[Market Capitalisation In(Cr)]]&gt;25000,TRUE,FALSE)</f>
        <v>0</v>
      </c>
    </row>
    <row r="746" spans="2:27" ht="14" customHeight="1">
      <c r="B746" s="37" t="s">
        <v>2380</v>
      </c>
      <c r="C746" s="38" t="str">
        <f>_xlfn.XLOOKUP(B746,stock_analysis[Stock],stock_analysis[Company_Name])</f>
        <v>Nahar Industrial Enterprises Limited</v>
      </c>
      <c r="D746" s="37" t="str">
        <f>_xlfn.XLOOKUP(B746,stock_analysis[Stock],stock_analysis[Sector])</f>
        <v>Consumer Cyclical</v>
      </c>
      <c r="E746" s="37" t="str">
        <f>_xlfn.XLOOKUP($B746,stock_analysis[Stock],stock_analysis[Industry])</f>
        <v>Textile Manufacturing</v>
      </c>
      <c r="F746" s="2">
        <f>_xlfn.XLOOKUP($B746,stock_analysis[Stock],stock_analysis[Market_Cap_Cr])</f>
        <v>402.90275839999998</v>
      </c>
      <c r="G746" s="3">
        <f>Imputs!$C$2</f>
        <v>6.6699999999999995E-2</v>
      </c>
      <c r="H746" s="3">
        <f>Imputs!$C$3</f>
        <v>5.2299999999999999E-2</v>
      </c>
      <c r="I746" s="2">
        <f>_xlfn.XLOOKUP($B746,stock_analysis[Stock],stock_analysis[Beta_Daily])</f>
        <v>1.3094587864712599</v>
      </c>
      <c r="J746" s="2">
        <f>_xlfn.XLOOKUP($B746,stock_analysis[Stock],stock_analysis[Beta_Weekly])</f>
        <v>1.5350030253128195</v>
      </c>
      <c r="K746" s="2">
        <f>_xlfn.XLOOKUP($B746,stock_analysis[Stock],stock_analysis[Beta_Monthly])</f>
        <v>1.1938097236281584</v>
      </c>
      <c r="L746" s="3">
        <f>G746+H746*I746</f>
        <v>0.13518469453244689</v>
      </c>
      <c r="M746" s="3">
        <f>J746*H746+G746</f>
        <v>0.14698065822386047</v>
      </c>
      <c r="N746" s="3">
        <f>K746*H746+G746</f>
        <v>0.12913624854575267</v>
      </c>
      <c r="O746" s="2">
        <f>_xlfn.XLOOKUP($B746,stock_analysis[Stock],stock_analysis[Interest_Coverage_Ratio])</f>
        <v>1.5682799374531311</v>
      </c>
      <c r="P746" s="3" cm="1">
        <f t="array" ref="P74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746" s="3" t="str" cm="1">
        <f t="array" ref="Q74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746" s="3">
        <f>Table2[[#This Row],[Default Spread]]+Table2[[#This Row],[Risk Free Rate]]</f>
        <v>0.1176</v>
      </c>
      <c r="S746" s="2">
        <f>_xlfn.XLOOKUP($B746,stock_analysis[Stock],stock_analysis[Market_Cap_Cr])</f>
        <v>402.90275839999998</v>
      </c>
      <c r="T746" s="2">
        <f>_xlfn.XLOOKUP($B746,stock_analysis[Stock],stock_analysis[Total_Debt_Cr])</f>
        <v>514.79982080000002</v>
      </c>
      <c r="U746" s="3">
        <f>Table2[[#This Row],[Market Value of Equity]]/(Table2[[#This Row],[Market Value of Equity]]+Table2[[#This Row],[Market Value of Debt]])</f>
        <v>0.43903413538537434</v>
      </c>
      <c r="V746" s="3">
        <f>Table2[[#This Row],[Market Value of Debt]]/(Table2[[#This Row],[Market Value of Equity]]+Table2[[#This Row],[Market Value of Debt]])</f>
        <v>0.56096586461462572</v>
      </c>
      <c r="W746" s="32">
        <f>(Table2[[#This Row],[Cost of Equity (Daily Beta)]]*Table2[[#This Row],[Weight of Equity]])+(Table2[[#This Row],[Cost of Debt]]*Table2[[#This Row],[Weight of Debt]])</f>
        <v>0.12532028116006874</v>
      </c>
      <c r="X746" s="33">
        <f>(Table2[[#This Row],[Cost of Equity (Weekly Beta)]]*Table2[[#This Row],[Weight of Equity]])+(Table2[[#This Row],[Cost of Debt]]*Table2[[#This Row],[Weight of Debt]])</f>
        <v>0.13049911188036578</v>
      </c>
      <c r="Y746" s="34">
        <f>(Table2[[#This Row],[Cost of Equity (Monthly Beta)]]*Table2[[#This Row],[Weight of Equity]])+(Table2[[#This Row],[Cost of Debt]]*Table2[[#This Row],[Weight of Debt]])</f>
        <v>0.12266480690587531</v>
      </c>
      <c r="Z746" t="b">
        <f>IF(Table2[[#This Row],[Sector]]="Financial Services",TRUE,FALSE)</f>
        <v>0</v>
      </c>
      <c r="AA746" t="b">
        <f>IF(Table2[[#This Row],[Market Capitalisation In(Cr)]]&gt;25000,TRUE,FALSE)</f>
        <v>0</v>
      </c>
    </row>
    <row r="747" spans="2:27" ht="14" customHeight="1">
      <c r="B747" s="37" t="s">
        <v>2418</v>
      </c>
      <c r="C747" s="38" t="str">
        <f>_xlfn.XLOOKUP(B747,stock_analysis[Stock],stock_analysis[Company_Name])</f>
        <v>Nandan Denim Limited</v>
      </c>
      <c r="D747" s="37" t="str">
        <f>_xlfn.XLOOKUP(B747,stock_analysis[Stock],stock_analysis[Sector])</f>
        <v>Consumer Cyclical</v>
      </c>
      <c r="E747" s="37" t="str">
        <f>_xlfn.XLOOKUP($B747,stock_analysis[Stock],stock_analysis[Industry])</f>
        <v>Textile Manufacturing</v>
      </c>
      <c r="F747" s="2">
        <f>_xlfn.XLOOKUP($B747,stock_analysis[Stock],stock_analysis[Market_Cap_Cr])</f>
        <v>355.80408319999998</v>
      </c>
      <c r="G747" s="3">
        <f>Imputs!$C$2</f>
        <v>6.6699999999999995E-2</v>
      </c>
      <c r="H747" s="3">
        <f>Imputs!$C$3</f>
        <v>5.2299999999999999E-2</v>
      </c>
      <c r="I747" s="2">
        <f>_xlfn.XLOOKUP($B747,stock_analysis[Stock],stock_analysis[Beta_Daily])</f>
        <v>1.4362611728004111</v>
      </c>
      <c r="J747" s="2">
        <f>_xlfn.XLOOKUP($B747,stock_analysis[Stock],stock_analysis[Beta_Weekly])</f>
        <v>1.7878357970816006</v>
      </c>
      <c r="K747" s="2">
        <f>_xlfn.XLOOKUP($B747,stock_analysis[Stock],stock_analysis[Beta_Monthly])</f>
        <v>1.8237232814462423</v>
      </c>
      <c r="L747" s="3">
        <f>G747+H747*I747</f>
        <v>0.14181645933746151</v>
      </c>
      <c r="M747" s="3">
        <f>J747*H747+G747</f>
        <v>0.16020381218736771</v>
      </c>
      <c r="N747" s="3">
        <f>K747*H747+G747</f>
        <v>0.16208072761963846</v>
      </c>
      <c r="O747" s="2">
        <f>_xlfn.XLOOKUP($B747,stock_analysis[Stock],stock_analysis[Interest_Coverage_Ratio])</f>
        <v>2.1425371509444231</v>
      </c>
      <c r="P747" s="3" cm="1">
        <f t="array" ref="P74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747" s="3" t="str" cm="1">
        <f t="array" ref="Q74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747" s="3">
        <f>Table2[[#This Row],[Default Spread]]+Table2[[#This Row],[Risk Free Rate]]</f>
        <v>9.8799999999999999E-2</v>
      </c>
      <c r="S747" s="2">
        <f>_xlfn.XLOOKUP($B747,stock_analysis[Stock],stock_analysis[Market_Cap_Cr])</f>
        <v>355.80408319999998</v>
      </c>
      <c r="T747" s="2">
        <f>_xlfn.XLOOKUP($B747,stock_analysis[Stock],stock_analysis[Total_Debt_Cr])</f>
        <v>221.11329280000001</v>
      </c>
      <c r="U747" s="3">
        <f>Table2[[#This Row],[Market Value of Equity]]/(Table2[[#This Row],[Market Value of Equity]]+Table2[[#This Row],[Market Value of Debt]])</f>
        <v>0.61673317185717769</v>
      </c>
      <c r="V747" s="3">
        <f>Table2[[#This Row],[Market Value of Debt]]/(Table2[[#This Row],[Market Value of Equity]]+Table2[[#This Row],[Market Value of Debt]])</f>
        <v>0.38326682814282231</v>
      </c>
      <c r="W747" s="32">
        <f>(Table2[[#This Row],[Cost of Equity (Daily Beta)]]*Table2[[#This Row],[Weight of Equity]])+(Table2[[#This Row],[Cost of Debt]]*Table2[[#This Row],[Weight of Debt]])</f>
        <v>0.12532967740925793</v>
      </c>
      <c r="X747" s="33">
        <f>(Table2[[#This Row],[Cost of Equity (Weekly Beta)]]*Table2[[#This Row],[Weight of Equity]])+(Table2[[#This Row],[Cost of Debt]]*Table2[[#This Row],[Weight of Debt]])</f>
        <v>0.13666976785443771</v>
      </c>
      <c r="Y747" s="34">
        <f>(Table2[[#This Row],[Cost of Equity (Monthly Beta)]]*Table2[[#This Row],[Weight of Equity]])+(Table2[[#This Row],[Cost of Debt]]*Table2[[#This Row],[Weight of Debt]])</f>
        <v>0.13782732386228974</v>
      </c>
      <c r="Z747" t="b">
        <f>IF(Table2[[#This Row],[Sector]]="Financial Services",TRUE,FALSE)</f>
        <v>0</v>
      </c>
      <c r="AA747" t="b">
        <f>IF(Table2[[#This Row],[Market Capitalisation In(Cr)]]&gt;25000,TRUE,FALSE)</f>
        <v>0</v>
      </c>
    </row>
    <row r="748" spans="2:27" ht="14" customHeight="1">
      <c r="B748" s="37" t="s">
        <v>1167</v>
      </c>
      <c r="C748" s="38" t="str">
        <f>_xlfn.XLOOKUP(B748,stock_analysis[Stock],stock_analysis[Company_Name])</f>
        <v>Fiberweb (India) Limited</v>
      </c>
      <c r="D748" s="37" t="str">
        <f>_xlfn.XLOOKUP(B748,stock_analysis[Stock],stock_analysis[Sector])</f>
        <v>Consumer Cyclical</v>
      </c>
      <c r="E748" s="37" t="str">
        <f>_xlfn.XLOOKUP($B748,stock_analysis[Stock],stock_analysis[Industry])</f>
        <v>Textile Manufacturing</v>
      </c>
      <c r="F748" s="2">
        <f>_xlfn.XLOOKUP($B748,stock_analysis[Stock],stock_analysis[Market_Cap_Cr])</f>
        <v>112.2876672</v>
      </c>
      <c r="G748" s="3">
        <f>Imputs!$C$2</f>
        <v>6.6699999999999995E-2</v>
      </c>
      <c r="H748" s="3">
        <f>Imputs!$C$3</f>
        <v>5.2299999999999999E-2</v>
      </c>
      <c r="I748" s="2">
        <f>_xlfn.XLOOKUP($B748,stock_analysis[Stock],stock_analysis[Beta_Daily])</f>
        <v>1.2409662823030283</v>
      </c>
      <c r="J748" s="2">
        <f>_xlfn.XLOOKUP($B748,stock_analysis[Stock],stock_analysis[Beta_Weekly])</f>
        <v>1.0745740466192204</v>
      </c>
      <c r="K748" s="2">
        <f>_xlfn.XLOOKUP($B748,stock_analysis[Stock],stock_analysis[Beta_Monthly])</f>
        <v>0.61850505435931546</v>
      </c>
      <c r="L748" s="3">
        <f>G748+H748*I748</f>
        <v>0.13160253656444837</v>
      </c>
      <c r="M748" s="3">
        <f>J748*H748+G748</f>
        <v>0.12290022263818523</v>
      </c>
      <c r="N748" s="3">
        <f>K748*H748+G748</f>
        <v>9.9047814342992202E-2</v>
      </c>
      <c r="O748" s="2">
        <f>_xlfn.XLOOKUP($B748,stock_analysis[Stock],stock_analysis[Interest_Coverage_Ratio])</f>
        <v>24.705248425472359</v>
      </c>
      <c r="P748" s="3" cm="1">
        <f t="array" ref="P74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48" s="3" t="str" cm="1">
        <f t="array" ref="Q74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48" s="3">
        <f>Table2[[#This Row],[Default Spread]]+Table2[[#This Row],[Risk Free Rate]]</f>
        <v>7.0699999999999999E-2</v>
      </c>
      <c r="S748" s="2">
        <f>_xlfn.XLOOKUP($B748,stock_analysis[Stock],stock_analysis[Market_Cap_Cr])</f>
        <v>112.2876672</v>
      </c>
      <c r="T748" s="2">
        <f>_xlfn.XLOOKUP($B748,stock_analysis[Stock],stock_analysis[Total_Debt_Cr])</f>
        <v>6.5218699999999998</v>
      </c>
      <c r="U748" s="3">
        <f>Table2[[#This Row],[Market Value of Equity]]/(Table2[[#This Row],[Market Value of Equity]]+Table2[[#This Row],[Market Value of Debt]])</f>
        <v>0.94510651119681333</v>
      </c>
      <c r="V748" s="3">
        <f>Table2[[#This Row],[Market Value of Debt]]/(Table2[[#This Row],[Market Value of Equity]]+Table2[[#This Row],[Market Value of Debt]])</f>
        <v>5.4893488803186757E-2</v>
      </c>
      <c r="W748" s="32">
        <f>(Table2[[#This Row],[Cost of Equity (Daily Beta)]]*Table2[[#This Row],[Weight of Equity]])+(Table2[[#This Row],[Cost of Debt]]*Table2[[#This Row],[Weight of Debt]])</f>
        <v>0.12825938385546218</v>
      </c>
      <c r="X748" s="33">
        <f>(Table2[[#This Row],[Cost of Equity (Weekly Beta)]]*Table2[[#This Row],[Weight of Equity]])+(Table2[[#This Row],[Cost of Debt]]*Table2[[#This Row],[Weight of Debt]])</f>
        <v>0.12003477030127216</v>
      </c>
      <c r="Y748" s="34">
        <f>(Table2[[#This Row],[Cost of Equity (Monthly Beta)]]*Table2[[#This Row],[Weight of Equity]])+(Table2[[#This Row],[Cost of Debt]]*Table2[[#This Row],[Weight of Debt]])</f>
        <v>9.7491703913760344E-2</v>
      </c>
      <c r="Z748" t="b">
        <f>IF(Table2[[#This Row],[Sector]]="Financial Services",TRUE,FALSE)</f>
        <v>0</v>
      </c>
      <c r="AA748" t="b">
        <f>IF(Table2[[#This Row],[Market Capitalisation In(Cr)]]&gt;25000,TRUE,FALSE)</f>
        <v>0</v>
      </c>
    </row>
    <row r="749" spans="2:27" ht="14" customHeight="1">
      <c r="B749" s="37" t="s">
        <v>3634</v>
      </c>
      <c r="C749" s="38" t="str">
        <f>_xlfn.XLOOKUP(B749,stock_analysis[Stock],stock_analysis[Company_Name])</f>
        <v>Trident Limited</v>
      </c>
      <c r="D749" s="37" t="str">
        <f>_xlfn.XLOOKUP(B749,stock_analysis[Stock],stock_analysis[Sector])</f>
        <v>Consumer Cyclical</v>
      </c>
      <c r="E749" s="37" t="str">
        <f>_xlfn.XLOOKUP($B749,stock_analysis[Stock],stock_analysis[Industry])</f>
        <v>Textile Manufacturing</v>
      </c>
      <c r="F749" s="2">
        <f>_xlfn.XLOOKUP($B749,stock_analysis[Stock],stock_analysis[Market_Cap_Cr])</f>
        <v>12099.8076416</v>
      </c>
      <c r="G749" s="3">
        <f>Imputs!$C$2</f>
        <v>6.6699999999999995E-2</v>
      </c>
      <c r="H749" s="3">
        <f>Imputs!$C$3</f>
        <v>5.2299999999999999E-2</v>
      </c>
      <c r="I749" s="2">
        <f>_xlfn.XLOOKUP($B749,stock_analysis[Stock],stock_analysis[Beta_Daily])</f>
        <v>1.3118743886413389</v>
      </c>
      <c r="J749" s="2">
        <f>_xlfn.XLOOKUP($B749,stock_analysis[Stock],stock_analysis[Beta_Weekly])</f>
        <v>1.1134022795549767</v>
      </c>
      <c r="K749" s="2">
        <f>_xlfn.XLOOKUP($B749,stock_analysis[Stock],stock_analysis[Beta_Monthly])</f>
        <v>0.67574104416640102</v>
      </c>
      <c r="L749" s="3">
        <f>G749+H749*I749</f>
        <v>0.13531103052594201</v>
      </c>
      <c r="M749" s="3">
        <f>J749*H749+G749</f>
        <v>0.12493093922072528</v>
      </c>
      <c r="N749" s="3">
        <f>K749*H749+G749</f>
        <v>0.10204125660990276</v>
      </c>
      <c r="O749" s="2">
        <f>_xlfn.XLOOKUP($B749,stock_analysis[Stock],stock_analysis[Interest_Coverage_Ratio])</f>
        <v>4.7085808065020318</v>
      </c>
      <c r="P749" s="3" cm="1">
        <f t="array" ref="P74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749" s="3" t="str" cm="1">
        <f t="array" ref="Q74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749" s="3">
        <f>Table2[[#This Row],[Default Spread]]+Table2[[#This Row],[Risk Free Rate]]</f>
        <v>7.5600000000000001E-2</v>
      </c>
      <c r="S749" s="2">
        <f>_xlfn.XLOOKUP($B749,stock_analysis[Stock],stock_analysis[Market_Cap_Cr])</f>
        <v>12099.8076416</v>
      </c>
      <c r="T749" s="2">
        <f>_xlfn.XLOOKUP($B749,stock_analysis[Stock],stock_analysis[Total_Debt_Cr])</f>
        <v>1604.6999552</v>
      </c>
      <c r="U749" s="3">
        <f>Table2[[#This Row],[Market Value of Equity]]/(Table2[[#This Row],[Market Value of Equity]]+Table2[[#This Row],[Market Value of Debt]])</f>
        <v>0.88290714249560509</v>
      </c>
      <c r="V749" s="3">
        <f>Table2[[#This Row],[Market Value of Debt]]/(Table2[[#This Row],[Market Value of Equity]]+Table2[[#This Row],[Market Value of Debt]])</f>
        <v>0.11709285750439491</v>
      </c>
      <c r="W749" s="32">
        <f>(Table2[[#This Row],[Cost of Equity (Daily Beta)]]*Table2[[#This Row],[Weight of Equity]])+(Table2[[#This Row],[Cost of Debt]]*Table2[[#This Row],[Weight of Debt]])</f>
        <v>0.12831929533712733</v>
      </c>
      <c r="X749" s="33">
        <f>(Table2[[#This Row],[Cost of Equity (Weekly Beta)]]*Table2[[#This Row],[Weight of Equity]])+(Table2[[#This Row],[Cost of Debt]]*Table2[[#This Row],[Weight of Debt]])</f>
        <v>0.11915463858399493</v>
      </c>
      <c r="Y749" s="34">
        <f>(Table2[[#This Row],[Cost of Equity (Monthly Beta)]]*Table2[[#This Row],[Weight of Equity]])+(Table2[[#This Row],[Cost of Debt]]*Table2[[#This Row],[Weight of Debt]])</f>
        <v>9.8945174317442278E-2</v>
      </c>
      <c r="Z749" t="b">
        <f>IF(Table2[[#This Row],[Sector]]="Financial Services",TRUE,FALSE)</f>
        <v>0</v>
      </c>
      <c r="AA749" t="b">
        <f>IF(Table2[[#This Row],[Market Capitalisation In(Cr)]]&gt;25000,TRUE,FALSE)</f>
        <v>0</v>
      </c>
    </row>
    <row r="750" spans="2:27" ht="14" customHeight="1">
      <c r="B750" s="37" t="s">
        <v>1273</v>
      </c>
      <c r="C750" s="38" t="str">
        <f>_xlfn.XLOOKUP(B750,stock_analysis[Stock],stock_analysis[Company_Name])</f>
        <v>Ginni Filaments Limited</v>
      </c>
      <c r="D750" s="37" t="str">
        <f>_xlfn.XLOOKUP(B750,stock_analysis[Stock],stock_analysis[Sector])</f>
        <v>Consumer Cyclical</v>
      </c>
      <c r="E750" s="37" t="str">
        <f>_xlfn.XLOOKUP($B750,stock_analysis[Stock],stock_analysis[Industry])</f>
        <v>Textile Manufacturing</v>
      </c>
      <c r="F750" s="2">
        <f>_xlfn.XLOOKUP($B750,stock_analysis[Stock],stock_analysis[Market_Cap_Cr])</f>
        <v>311.7662464</v>
      </c>
      <c r="G750" s="3">
        <f>Imputs!$C$2</f>
        <v>6.6699999999999995E-2</v>
      </c>
      <c r="H750" s="3">
        <f>Imputs!$C$3</f>
        <v>5.2299999999999999E-2</v>
      </c>
      <c r="I750" s="2">
        <f>_xlfn.XLOOKUP($B750,stock_analysis[Stock],stock_analysis[Beta_Daily])</f>
        <v>1.1466407030176369</v>
      </c>
      <c r="J750" s="2">
        <f>_xlfn.XLOOKUP($B750,stock_analysis[Stock],stock_analysis[Beta_Weekly])</f>
        <v>1.3006076196505043</v>
      </c>
      <c r="K750" s="2">
        <f>_xlfn.XLOOKUP($B750,stock_analysis[Stock],stock_analysis[Beta_Monthly])</f>
        <v>1.0765903925928375</v>
      </c>
      <c r="L750" s="3">
        <f>G750+H750*I750</f>
        <v>0.1266693087678224</v>
      </c>
      <c r="M750" s="3">
        <f>J750*H750+G750</f>
        <v>0.13472177850772138</v>
      </c>
      <c r="N750" s="3">
        <f>K750*H750+G750</f>
        <v>0.1230056775326054</v>
      </c>
      <c r="O750" s="2">
        <f>_xlfn.XLOOKUP($B750,stock_analysis[Stock],stock_analysis[Interest_Coverage_Ratio])</f>
        <v>1.4430719602480491</v>
      </c>
      <c r="P750" s="3" cm="1">
        <f t="array" ref="P75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750" s="3" t="str" cm="1">
        <f t="array" ref="Q75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750" s="3">
        <f>Table2[[#This Row],[Default Spread]]+Table2[[#This Row],[Risk Free Rate]]</f>
        <v>0.1552</v>
      </c>
      <c r="S750" s="2">
        <f>_xlfn.XLOOKUP($B750,stock_analysis[Stock],stock_analysis[Market_Cap_Cr])</f>
        <v>311.7662464</v>
      </c>
      <c r="T750" s="2">
        <f>_xlfn.XLOOKUP($B750,stock_analysis[Stock],stock_analysis[Total_Debt_Cr])</f>
        <v>41.5262016</v>
      </c>
      <c r="U750" s="3">
        <f>Table2[[#This Row],[Market Value of Equity]]/(Table2[[#This Row],[Market Value of Equity]]+Table2[[#This Row],[Market Value of Debt]])</f>
        <v>0.8824594133413235</v>
      </c>
      <c r="V750" s="3">
        <f>Table2[[#This Row],[Market Value of Debt]]/(Table2[[#This Row],[Market Value of Equity]]+Table2[[#This Row],[Market Value of Debt]])</f>
        <v>0.11754058665867662</v>
      </c>
      <c r="W750" s="32">
        <f>(Table2[[#This Row],[Cost of Equity (Daily Beta)]]*Table2[[#This Row],[Weight of Equity]])+(Table2[[#This Row],[Cost of Debt]]*Table2[[#This Row],[Weight of Debt]])</f>
        <v>0.13002282295303014</v>
      </c>
      <c r="X750" s="33">
        <f>(Table2[[#This Row],[Cost of Equity (Weekly Beta)]]*Table2[[#This Row],[Weight of Equity]])+(Table2[[#This Row],[Cost of Debt]]*Table2[[#This Row],[Weight of Debt]])</f>
        <v>0.13712880067565014</v>
      </c>
      <c r="Y750" s="34">
        <f>(Table2[[#This Row],[Cost of Equity (Monthly Beta)]]*Table2[[#This Row],[Weight of Equity]])+(Table2[[#This Row],[Cost of Debt]]*Table2[[#This Row],[Weight of Debt]])</f>
        <v>0.12678981708250159</v>
      </c>
      <c r="Z750" t="b">
        <f>IF(Table2[[#This Row],[Sector]]="Financial Services",TRUE,FALSE)</f>
        <v>0</v>
      </c>
      <c r="AA750" t="b">
        <f>IF(Table2[[#This Row],[Market Capitalisation In(Cr)]]&gt;25000,TRUE,FALSE)</f>
        <v>0</v>
      </c>
    </row>
    <row r="751" spans="2:27" ht="14" customHeight="1">
      <c r="B751" s="37" t="s">
        <v>3752</v>
      </c>
      <c r="C751" s="38" t="str">
        <f>_xlfn.XLOOKUP(B751,stock_analysis[Stock],stock_analysis[Company_Name])</f>
        <v>Vardhman Polytex Limited</v>
      </c>
      <c r="D751" s="37" t="str">
        <f>_xlfn.XLOOKUP(B751,stock_analysis[Stock],stock_analysis[Sector])</f>
        <v>Consumer Cyclical</v>
      </c>
      <c r="E751" s="37" t="str">
        <f>_xlfn.XLOOKUP($B751,stock_analysis[Stock],stock_analysis[Industry])</f>
        <v>Textile Manufacturing</v>
      </c>
      <c r="F751" s="2">
        <f>_xlfn.XLOOKUP($B751,stock_analysis[Stock],stock_analysis[Market_Cap_Cr])</f>
        <v>370.81182719999998</v>
      </c>
      <c r="G751" s="3">
        <f>Imputs!$C$2</f>
        <v>6.6699999999999995E-2</v>
      </c>
      <c r="H751" s="3">
        <f>Imputs!$C$3</f>
        <v>5.2299999999999999E-2</v>
      </c>
      <c r="I751" s="2">
        <f>_xlfn.XLOOKUP($B751,stock_analysis[Stock],stock_analysis[Beta_Daily])</f>
        <v>1.8255288198920108</v>
      </c>
      <c r="J751" s="2">
        <f>_xlfn.XLOOKUP($B751,stock_analysis[Stock],stock_analysis[Beta_Weekly])</f>
        <v>1.325165380301158</v>
      </c>
      <c r="K751" s="2">
        <f>_xlfn.XLOOKUP($B751,stock_analysis[Stock],stock_analysis[Beta_Monthly])</f>
        <v>0.97788682382932435</v>
      </c>
      <c r="L751" s="3">
        <f>G751+H751*I751</f>
        <v>0.16217515728035214</v>
      </c>
      <c r="M751" s="3">
        <f>J751*H751+G751</f>
        <v>0.13600614938975056</v>
      </c>
      <c r="N751" s="3">
        <f>K751*H751+G751</f>
        <v>0.11784348088627367</v>
      </c>
      <c r="O751" s="2">
        <f>_xlfn.XLOOKUP($B751,stock_analysis[Stock],stock_analysis[Interest_Coverage_Ratio])</f>
        <v>2.0588076707508285</v>
      </c>
      <c r="P751" s="3" cm="1">
        <f t="array" ref="P75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751" s="3" t="str" cm="1">
        <f t="array" ref="Q75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751" s="3">
        <f>Table2[[#This Row],[Default Spread]]+Table2[[#This Row],[Risk Free Rate]]</f>
        <v>9.8799999999999999E-2</v>
      </c>
      <c r="S751" s="2">
        <f>_xlfn.XLOOKUP($B751,stock_analysis[Stock],stock_analysis[Market_Cap_Cr])</f>
        <v>370.81182719999998</v>
      </c>
      <c r="T751" s="2">
        <f>_xlfn.XLOOKUP($B751,stock_analysis[Stock],stock_analysis[Total_Debt_Cr])</f>
        <v>372.94830080000003</v>
      </c>
      <c r="U751" s="3">
        <f>Table2[[#This Row],[Market Value of Equity]]/(Table2[[#This Row],[Market Value of Equity]]+Table2[[#This Row],[Market Value of Debt]])</f>
        <v>0.49856373478520211</v>
      </c>
      <c r="V751" s="3">
        <f>Table2[[#This Row],[Market Value of Debt]]/(Table2[[#This Row],[Market Value of Equity]]+Table2[[#This Row],[Market Value of Debt]])</f>
        <v>0.50143626521479789</v>
      </c>
      <c r="W751" s="32">
        <f>(Table2[[#This Row],[Cost of Equity (Daily Beta)]]*Table2[[#This Row],[Weight of Equity]])+(Table2[[#This Row],[Cost of Debt]]*Table2[[#This Row],[Weight of Debt]])</f>
        <v>0.13039655510629194</v>
      </c>
      <c r="X751" s="33">
        <f>(Table2[[#This Row],[Cost of Equity (Weekly Beta)]]*Table2[[#This Row],[Weight of Equity]])+(Table2[[#This Row],[Cost of Debt]]*Table2[[#This Row],[Weight of Debt]])</f>
        <v>0.1173496367967302</v>
      </c>
      <c r="Y751" s="34">
        <f>(Table2[[#This Row],[Cost of Equity (Monthly Beta)]]*Table2[[#This Row],[Weight of Equity]])+(Table2[[#This Row],[Cost of Debt]]*Table2[[#This Row],[Weight of Debt]])</f>
        <v>0.10829438895397121</v>
      </c>
      <c r="Z751" t="b">
        <f>IF(Table2[[#This Row],[Sector]]="Financial Services",TRUE,FALSE)</f>
        <v>0</v>
      </c>
      <c r="AA751" t="b">
        <f>IF(Table2[[#This Row],[Market Capitalisation In(Cr)]]&gt;25000,TRUE,FALSE)</f>
        <v>0</v>
      </c>
    </row>
    <row r="752" spans="2:27" ht="14" customHeight="1">
      <c r="B752" s="37" t="s">
        <v>3194</v>
      </c>
      <c r="C752" s="38" t="str">
        <f>_xlfn.XLOOKUP(B752,stock_analysis[Stock],stock_analysis[Company_Name])</f>
        <v>Shiva Mills Limited</v>
      </c>
      <c r="D752" s="37" t="str">
        <f>_xlfn.XLOOKUP(B752,stock_analysis[Stock],stock_analysis[Sector])</f>
        <v>Consumer Cyclical</v>
      </c>
      <c r="E752" s="37" t="str">
        <f>_xlfn.XLOOKUP($B752,stock_analysis[Stock],stock_analysis[Industry])</f>
        <v>Textile Manufacturing</v>
      </c>
      <c r="F752" s="2">
        <f>_xlfn.XLOOKUP($B752,stock_analysis[Stock],stock_analysis[Market_Cap_Cr])</f>
        <v>47.151980799999997</v>
      </c>
      <c r="G752" s="3">
        <f>Imputs!$C$2</f>
        <v>6.6699999999999995E-2</v>
      </c>
      <c r="H752" s="3">
        <f>Imputs!$C$3</f>
        <v>5.2299999999999999E-2</v>
      </c>
      <c r="I752" s="2">
        <f>_xlfn.XLOOKUP($B752,stock_analysis[Stock],stock_analysis[Beta_Daily])</f>
        <v>0.90735966117995359</v>
      </c>
      <c r="J752" s="2">
        <f>_xlfn.XLOOKUP($B752,stock_analysis[Stock],stock_analysis[Beta_Weekly])</f>
        <v>0.98917898820952999</v>
      </c>
      <c r="K752" s="2">
        <f>_xlfn.XLOOKUP($B752,stock_analysis[Stock],stock_analysis[Beta_Monthly])</f>
        <v>1.0516862642137099</v>
      </c>
      <c r="L752" s="3">
        <f>G752+H752*I752</f>
        <v>0.11415491027971156</v>
      </c>
      <c r="M752" s="3">
        <f>J752*H752+G752</f>
        <v>0.11843406108335841</v>
      </c>
      <c r="N752" s="3">
        <f>K752*H752+G752</f>
        <v>0.12170319161837703</v>
      </c>
      <c r="O752" s="2">
        <f>_xlfn.XLOOKUP($B752,stock_analysis[Stock],stock_analysis[Interest_Coverage_Ratio])</f>
        <v>-2.7417848647696239</v>
      </c>
      <c r="P752" s="3" cm="1">
        <f t="array" ref="P75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752" s="3" t="str" cm="1">
        <f t="array" ref="Q75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752" s="3">
        <f>Table2[[#This Row],[Default Spread]]+Table2[[#This Row],[Risk Free Rate]]</f>
        <v>0.25669999999999998</v>
      </c>
      <c r="S752" s="2">
        <f>_xlfn.XLOOKUP($B752,stock_analysis[Stock],stock_analysis[Market_Cap_Cr])</f>
        <v>47.151980799999997</v>
      </c>
      <c r="T752" s="2">
        <f>_xlfn.XLOOKUP($B752,stock_analysis[Stock],stock_analysis[Total_Debt_Cr])</f>
        <v>6.3575999999999997</v>
      </c>
      <c r="U752" s="3">
        <f>Table2[[#This Row],[Market Value of Equity]]/(Table2[[#This Row],[Market Value of Equity]]+Table2[[#This Row],[Market Value of Debt]])</f>
        <v>0.88118763210344575</v>
      </c>
      <c r="V752" s="3">
        <f>Table2[[#This Row],[Market Value of Debt]]/(Table2[[#This Row],[Market Value of Equity]]+Table2[[#This Row],[Market Value of Debt]])</f>
        <v>0.11881236789655433</v>
      </c>
      <c r="W752" s="32">
        <f>(Table2[[#This Row],[Cost of Equity (Daily Beta)]]*Table2[[#This Row],[Weight of Equity]])+(Table2[[#This Row],[Cost of Debt]]*Table2[[#This Row],[Weight of Debt]])</f>
        <v>0.13109102992140581</v>
      </c>
      <c r="X752" s="33">
        <f>(Table2[[#This Row],[Cost of Equity (Weekly Beta)]]*Table2[[#This Row],[Weight of Equity]])+(Table2[[#This Row],[Cost of Debt]]*Table2[[#This Row],[Weight of Debt]])</f>
        <v>0.13486176468548494</v>
      </c>
      <c r="Y752" s="34">
        <f>(Table2[[#This Row],[Cost of Equity (Monthly Beta)]]*Table2[[#This Row],[Weight of Equity]])+(Table2[[#This Row],[Cost of Debt]]*Table2[[#This Row],[Weight of Debt]])</f>
        <v>0.13774248208067508</v>
      </c>
      <c r="Z752" t="b">
        <f>IF(Table2[[#This Row],[Sector]]="Financial Services",TRUE,FALSE)</f>
        <v>0</v>
      </c>
      <c r="AA752" t="b">
        <f>IF(Table2[[#This Row],[Market Capitalisation In(Cr)]]&gt;25000,TRUE,FALSE)</f>
        <v>0</v>
      </c>
    </row>
    <row r="753" spans="2:27" ht="14" customHeight="1">
      <c r="B753" s="37" t="s">
        <v>2698</v>
      </c>
      <c r="C753" s="38" t="str">
        <f>_xlfn.XLOOKUP(B753,stock_analysis[Stock],stock_analysis[Company_Name])</f>
        <v>Pioneer Embroideries Limited</v>
      </c>
      <c r="D753" s="37" t="str">
        <f>_xlfn.XLOOKUP(B753,stock_analysis[Stock],stock_analysis[Sector])</f>
        <v>Consumer Cyclical</v>
      </c>
      <c r="E753" s="37" t="str">
        <f>_xlfn.XLOOKUP($B753,stock_analysis[Stock],stock_analysis[Industry])</f>
        <v>Textile Manufacturing</v>
      </c>
      <c r="F753" s="2">
        <f>_xlfn.XLOOKUP($B753,stock_analysis[Stock],stock_analysis[Market_Cap_Cr])</f>
        <v>81.023468800000003</v>
      </c>
      <c r="G753" s="3">
        <f>Imputs!$C$2</f>
        <v>6.6699999999999995E-2</v>
      </c>
      <c r="H753" s="3">
        <f>Imputs!$C$3</f>
        <v>5.2299999999999999E-2</v>
      </c>
      <c r="I753" s="2">
        <f>_xlfn.XLOOKUP($B753,stock_analysis[Stock],stock_analysis[Beta_Daily])</f>
        <v>1.5562128100475201</v>
      </c>
      <c r="J753" s="2">
        <f>_xlfn.XLOOKUP($B753,stock_analysis[Stock],stock_analysis[Beta_Weekly])</f>
        <v>1.219457169691045</v>
      </c>
      <c r="K753" s="2">
        <f>_xlfn.XLOOKUP($B753,stock_analysis[Stock],stock_analysis[Beta_Monthly])</f>
        <v>0.70981480833371347</v>
      </c>
      <c r="L753" s="3">
        <f>G753+H753*I753</f>
        <v>0.14808992996548531</v>
      </c>
      <c r="M753" s="3">
        <f>J753*H753+G753</f>
        <v>0.13047760997484165</v>
      </c>
      <c r="N753" s="3">
        <f>K753*H753+G753</f>
        <v>0.10382331447585322</v>
      </c>
      <c r="O753" s="2">
        <f>_xlfn.XLOOKUP($B753,stock_analysis[Stock],stock_analysis[Interest_Coverage_Ratio])</f>
        <v>1.7017555645125173</v>
      </c>
      <c r="P753" s="3" cm="1">
        <f t="array" ref="P75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753" s="3" t="str" cm="1">
        <f t="array" ref="Q75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753" s="3">
        <f>Table2[[#This Row],[Default Spread]]+Table2[[#This Row],[Risk Free Rate]]</f>
        <v>0.1176</v>
      </c>
      <c r="S753" s="2">
        <f>_xlfn.XLOOKUP($B753,stock_analysis[Stock],stock_analysis[Market_Cap_Cr])</f>
        <v>81.023468800000003</v>
      </c>
      <c r="T753" s="2">
        <f>_xlfn.XLOOKUP($B753,stock_analysis[Stock],stock_analysis[Total_Debt_Cr])</f>
        <v>90.000499199999993</v>
      </c>
      <c r="U753" s="3">
        <f>Table2[[#This Row],[Market Value of Equity]]/(Table2[[#This Row],[Market Value of Equity]]+Table2[[#This Row],[Market Value of Debt]])</f>
        <v>0.47375505168959714</v>
      </c>
      <c r="V753" s="3">
        <f>Table2[[#This Row],[Market Value of Debt]]/(Table2[[#This Row],[Market Value of Equity]]+Table2[[#This Row],[Market Value of Debt]])</f>
        <v>0.52624494831040292</v>
      </c>
      <c r="W753" s="32">
        <f>(Table2[[#This Row],[Cost of Equity (Daily Beta)]]*Table2[[#This Row],[Weight of Equity]])+(Table2[[#This Row],[Cost of Debt]]*Table2[[#This Row],[Weight of Debt]])</f>
        <v>0.1320447583468107</v>
      </c>
      <c r="X753" s="33">
        <f>(Table2[[#This Row],[Cost of Equity (Weekly Beta)]]*Table2[[#This Row],[Weight of Equity]])+(Table2[[#This Row],[Cost of Debt]]*Table2[[#This Row],[Weight of Debt]])</f>
        <v>0.12370083277926958</v>
      </c>
      <c r="Y753" s="34">
        <f>(Table2[[#This Row],[Cost of Equity (Monthly Beta)]]*Table2[[#This Row],[Weight of Equity]])+(Table2[[#This Row],[Cost of Debt]]*Table2[[#This Row],[Weight of Debt]])</f>
        <v>0.11107322563739652</v>
      </c>
      <c r="Z753" t="b">
        <f>IF(Table2[[#This Row],[Sector]]="Financial Services",TRUE,FALSE)</f>
        <v>0</v>
      </c>
      <c r="AA753" t="b">
        <f>IF(Table2[[#This Row],[Market Capitalisation In(Cr)]]&gt;25000,TRUE,FALSE)</f>
        <v>0</v>
      </c>
    </row>
    <row r="754" spans="2:27" ht="14" customHeight="1">
      <c r="B754" s="37" t="s">
        <v>3880</v>
      </c>
      <c r="C754" s="38" t="str">
        <f>_xlfn.XLOOKUP(B754,stock_analysis[Stock],stock_analysis[Company_Name])</f>
        <v>Weizmann Limited</v>
      </c>
      <c r="D754" s="37" t="str">
        <f>_xlfn.XLOOKUP(B754,stock_analysis[Stock],stock_analysis[Sector])</f>
        <v>Consumer Cyclical</v>
      </c>
      <c r="E754" s="37" t="str">
        <f>_xlfn.XLOOKUP($B754,stock_analysis[Stock],stock_analysis[Industry])</f>
        <v>Textile Manufacturing</v>
      </c>
      <c r="F754" s="2">
        <f>_xlfn.XLOOKUP($B754,stock_analysis[Stock],stock_analysis[Market_Cap_Cr])</f>
        <v>127.9792128</v>
      </c>
      <c r="G754" s="3">
        <f>Imputs!$C$2</f>
        <v>6.6699999999999995E-2</v>
      </c>
      <c r="H754" s="3">
        <f>Imputs!$C$3</f>
        <v>5.2299999999999999E-2</v>
      </c>
      <c r="I754" s="2">
        <f>_xlfn.XLOOKUP($B754,stock_analysis[Stock],stock_analysis[Beta_Daily])</f>
        <v>1.3368178810973963</v>
      </c>
      <c r="J754" s="2">
        <f>_xlfn.XLOOKUP($B754,stock_analysis[Stock],stock_analysis[Beta_Weekly])</f>
        <v>1.2873831846304644</v>
      </c>
      <c r="K754" s="2">
        <f>_xlfn.XLOOKUP($B754,stock_analysis[Stock],stock_analysis[Beta_Monthly])</f>
        <v>1.0528426362704988</v>
      </c>
      <c r="L754" s="3">
        <f>G754+H754*I754</f>
        <v>0.13661557518139383</v>
      </c>
      <c r="M754" s="3">
        <f>J754*H754+G754</f>
        <v>0.13403014055617329</v>
      </c>
      <c r="N754" s="3">
        <f>K754*H754+G754</f>
        <v>0.12176366987694709</v>
      </c>
      <c r="O754" s="2">
        <f>_xlfn.XLOOKUP($B754,stock_analysis[Stock],stock_analysis[Interest_Coverage_Ratio])</f>
        <v>14.462960739584585</v>
      </c>
      <c r="P754" s="3" cm="1">
        <f t="array" ref="P75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54" s="3" t="str" cm="1">
        <f t="array" ref="Q75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54" s="3">
        <f>Table2[[#This Row],[Default Spread]]+Table2[[#This Row],[Risk Free Rate]]</f>
        <v>7.0699999999999999E-2</v>
      </c>
      <c r="S754" s="2">
        <f>_xlfn.XLOOKUP($B754,stock_analysis[Stock],stock_analysis[Market_Cap_Cr])</f>
        <v>127.9792128</v>
      </c>
      <c r="T754" s="2">
        <f>_xlfn.XLOOKUP($B754,stock_analysis[Stock],stock_analysis[Total_Debt_Cr])</f>
        <v>7.5026000000000002</v>
      </c>
      <c r="U754" s="3">
        <f>Table2[[#This Row],[Market Value of Equity]]/(Table2[[#This Row],[Market Value of Equity]]+Table2[[#This Row],[Market Value of Debt]])</f>
        <v>0.94462282541882259</v>
      </c>
      <c r="V754" s="3">
        <f>Table2[[#This Row],[Market Value of Debt]]/(Table2[[#This Row],[Market Value of Equity]]+Table2[[#This Row],[Market Value of Debt]])</f>
        <v>5.5377174581177441E-2</v>
      </c>
      <c r="W754" s="32">
        <f>(Table2[[#This Row],[Cost of Equity (Daily Beta)]]*Table2[[#This Row],[Weight of Equity]])+(Table2[[#This Row],[Cost of Debt]]*Table2[[#This Row],[Weight of Debt]])</f>
        <v>0.13296535686695504</v>
      </c>
      <c r="X754" s="33">
        <f>(Table2[[#This Row],[Cost of Equity (Weekly Beta)]]*Table2[[#This Row],[Weight of Equity]])+(Table2[[#This Row],[Cost of Debt]]*Table2[[#This Row],[Weight of Debt]])</f>
        <v>0.13052309630634357</v>
      </c>
      <c r="Y754" s="34">
        <f>(Table2[[#This Row],[Cost of Equity (Monthly Beta)]]*Table2[[#This Row],[Weight of Equity]])+(Table2[[#This Row],[Cost of Debt]]*Table2[[#This Row],[Weight of Debt]])</f>
        <v>0.11893590811541578</v>
      </c>
      <c r="Z754" t="b">
        <f>IF(Table2[[#This Row],[Sector]]="Financial Services",TRUE,FALSE)</f>
        <v>0</v>
      </c>
      <c r="AA754" t="b">
        <f>IF(Table2[[#This Row],[Market Capitalisation In(Cr)]]&gt;25000,TRUE,FALSE)</f>
        <v>0</v>
      </c>
    </row>
    <row r="755" spans="2:27" ht="14" customHeight="1">
      <c r="B755" s="37" t="s">
        <v>3052</v>
      </c>
      <c r="C755" s="38" t="str">
        <f>_xlfn.XLOOKUP(B755,stock_analysis[Stock],stock_analysis[Company_Name])</f>
        <v>Salona Cotspin Limited</v>
      </c>
      <c r="D755" s="37" t="str">
        <f>_xlfn.XLOOKUP(B755,stock_analysis[Stock],stock_analysis[Sector])</f>
        <v>Consumer Cyclical</v>
      </c>
      <c r="E755" s="37" t="str">
        <f>_xlfn.XLOOKUP($B755,stock_analysis[Stock],stock_analysis[Industry])</f>
        <v>Textile Manufacturing</v>
      </c>
      <c r="F755" s="2">
        <f>_xlfn.XLOOKUP($B755,stock_analysis[Stock],stock_analysis[Market_Cap_Cr])</f>
        <v>136.82239999999999</v>
      </c>
      <c r="G755" s="3">
        <f>Imputs!$C$2</f>
        <v>6.6699999999999995E-2</v>
      </c>
      <c r="H755" s="3">
        <f>Imputs!$C$3</f>
        <v>5.2299999999999999E-2</v>
      </c>
      <c r="I755" s="2">
        <f>_xlfn.XLOOKUP($B755,stock_analysis[Stock],stock_analysis[Beta_Daily])</f>
        <v>0.55155249338675116</v>
      </c>
      <c r="J755" s="2">
        <f>_xlfn.XLOOKUP($B755,stock_analysis[Stock],stock_analysis[Beta_Weekly])</f>
        <v>0.93908125168153878</v>
      </c>
      <c r="K755" s="2">
        <f>_xlfn.XLOOKUP($B755,stock_analysis[Stock],stock_analysis[Beta_Monthly])</f>
        <v>0.41616752859420209</v>
      </c>
      <c r="L755" s="3">
        <f>G755+H755*I755</f>
        <v>9.5546195404127079E-2</v>
      </c>
      <c r="M755" s="3">
        <f>J755*H755+G755</f>
        <v>0.11581394946294447</v>
      </c>
      <c r="N755" s="3">
        <f>K755*H755+G755</f>
        <v>8.8465561745476762E-2</v>
      </c>
      <c r="O755" s="2">
        <f>_xlfn.XLOOKUP($B755,stock_analysis[Stock],stock_analysis[Interest_Coverage_Ratio])</f>
        <v>1.3017641799507162</v>
      </c>
      <c r="P755" s="3" cm="1">
        <f t="array" ref="P75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755" s="3" t="str" cm="1">
        <f t="array" ref="Q75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755" s="3">
        <f>Table2[[#This Row],[Default Spread]]+Table2[[#This Row],[Risk Free Rate]]</f>
        <v>0.1552</v>
      </c>
      <c r="S755" s="2">
        <f>_xlfn.XLOOKUP($B755,stock_analysis[Stock],stock_analysis[Market_Cap_Cr])</f>
        <v>136.82239999999999</v>
      </c>
      <c r="T755" s="2">
        <f>_xlfn.XLOOKUP($B755,stock_analysis[Stock],stock_analysis[Total_Debt_Cr])</f>
        <v>237.13190399999999</v>
      </c>
      <c r="U755" s="3">
        <f>Table2[[#This Row],[Market Value of Equity]]/(Table2[[#This Row],[Market Value of Equity]]+Table2[[#This Row],[Market Value of Debt]])</f>
        <v>0.36587999800103915</v>
      </c>
      <c r="V755" s="3">
        <f>Table2[[#This Row],[Market Value of Debt]]/(Table2[[#This Row],[Market Value of Equity]]+Table2[[#This Row],[Market Value of Debt]])</f>
        <v>0.63412000199896079</v>
      </c>
      <c r="W755" s="32">
        <f>(Table2[[#This Row],[Cost of Equity (Daily Beta)]]*Table2[[#This Row],[Weight of Equity]])+(Table2[[#This Row],[Cost of Debt]]*Table2[[#This Row],[Weight of Debt]])</f>
        <v>0.13337386609370763</v>
      </c>
      <c r="X755" s="33">
        <f>(Table2[[#This Row],[Cost of Equity (Weekly Beta)]]*Table2[[#This Row],[Weight of Equity]])+(Table2[[#This Row],[Cost of Debt]]*Table2[[#This Row],[Weight of Debt]])</f>
        <v>0.14078943190823329</v>
      </c>
      <c r="Y755" s="34">
        <f>(Table2[[#This Row],[Cost of Equity (Monthly Beta)]]*Table2[[#This Row],[Weight of Equity]])+(Table2[[#This Row],[Cost of Debt]]*Table2[[#This Row],[Weight of Debt]])</f>
        <v>0.13078320386483455</v>
      </c>
      <c r="Z755" t="b">
        <f>IF(Table2[[#This Row],[Sector]]="Financial Services",TRUE,FALSE)</f>
        <v>0</v>
      </c>
      <c r="AA755" t="b">
        <f>IF(Table2[[#This Row],[Market Capitalisation In(Cr)]]&gt;25000,TRUE,FALSE)</f>
        <v>0</v>
      </c>
    </row>
    <row r="756" spans="2:27" ht="14" customHeight="1">
      <c r="B756" s="37" t="s">
        <v>2756</v>
      </c>
      <c r="C756" s="38" t="str">
        <f>_xlfn.XLOOKUP(B756,stock_analysis[Stock],stock_analysis[Company_Name])</f>
        <v>Precot Limited</v>
      </c>
      <c r="D756" s="37" t="str">
        <f>_xlfn.XLOOKUP(B756,stock_analysis[Stock],stock_analysis[Sector])</f>
        <v>Consumer Cyclical</v>
      </c>
      <c r="E756" s="37" t="str">
        <f>_xlfn.XLOOKUP($B756,stock_analysis[Stock],stock_analysis[Industry])</f>
        <v>Textile Manufacturing</v>
      </c>
      <c r="F756" s="2">
        <f>_xlfn.XLOOKUP($B756,stock_analysis[Stock],stock_analysis[Market_Cap_Cr])</f>
        <v>523.20000000000005</v>
      </c>
      <c r="G756" s="3">
        <f>Imputs!$C$2</f>
        <v>6.6699999999999995E-2</v>
      </c>
      <c r="H756" s="3">
        <f>Imputs!$C$3</f>
        <v>5.2299999999999999E-2</v>
      </c>
      <c r="I756" s="2">
        <f>_xlfn.XLOOKUP($B756,stock_analysis[Stock],stock_analysis[Beta_Daily])</f>
        <v>2.0382842895620037</v>
      </c>
      <c r="J756" s="2">
        <f>_xlfn.XLOOKUP($B756,stock_analysis[Stock],stock_analysis[Beta_Weekly])</f>
        <v>1.6907731923173803</v>
      </c>
      <c r="K756" s="2">
        <f>_xlfn.XLOOKUP($B756,stock_analysis[Stock],stock_analysis[Beta_Monthly])</f>
        <v>0.9976000552976364</v>
      </c>
      <c r="L756" s="3">
        <f>G756+H756*I756</f>
        <v>0.17330226834409279</v>
      </c>
      <c r="M756" s="3">
        <f>J756*H756+G756</f>
        <v>0.155127437958199</v>
      </c>
      <c r="N756" s="3">
        <f>K756*H756+G756</f>
        <v>0.11887448289206637</v>
      </c>
      <c r="O756" s="2">
        <f>_xlfn.XLOOKUP($B756,stock_analysis[Stock],stock_analysis[Interest_Coverage_Ratio])</f>
        <v>3.5235380893811987</v>
      </c>
      <c r="P756" s="3" cm="1">
        <f t="array" ref="P75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756" s="3" t="str" cm="1">
        <f t="array" ref="Q75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756" s="3">
        <f>Table2[[#This Row],[Default Spread]]+Table2[[#This Row],[Risk Free Rate]]</f>
        <v>8.0499999999999988E-2</v>
      </c>
      <c r="S756" s="2">
        <f>_xlfn.XLOOKUP($B756,stock_analysis[Stock],stock_analysis[Market_Cap_Cr])</f>
        <v>523.20000000000005</v>
      </c>
      <c r="T756" s="2">
        <f>_xlfn.XLOOKUP($B756,stock_analysis[Stock],stock_analysis[Total_Debt_Cr])</f>
        <v>376.18959360000002</v>
      </c>
      <c r="U756" s="3">
        <f>Table2[[#This Row],[Market Value of Equity]]/(Table2[[#This Row],[Market Value of Equity]]+Table2[[#This Row],[Market Value of Debt]])</f>
        <v>0.58172787824437644</v>
      </c>
      <c r="V756" s="3">
        <f>Table2[[#This Row],[Market Value of Debt]]/(Table2[[#This Row],[Market Value of Equity]]+Table2[[#This Row],[Market Value of Debt]])</f>
        <v>0.41827212175562356</v>
      </c>
      <c r="W756" s="32">
        <f>(Table2[[#This Row],[Cost of Equity (Daily Beta)]]*Table2[[#This Row],[Weight of Equity]])+(Table2[[#This Row],[Cost of Debt]]*Table2[[#This Row],[Weight of Debt]])</f>
        <v>0.13448566666007436</v>
      </c>
      <c r="X756" s="33">
        <f>(Table2[[#This Row],[Cost of Equity (Weekly Beta)]]*Table2[[#This Row],[Weight of Equity]])+(Table2[[#This Row],[Cost of Debt]]*Table2[[#This Row],[Weight of Debt]])</f>
        <v>0.12391286114223693</v>
      </c>
      <c r="Y756" s="34">
        <f>(Table2[[#This Row],[Cost of Equity (Monthly Beta)]]*Table2[[#This Row],[Weight of Equity]])+(Table2[[#This Row],[Cost of Debt]]*Table2[[#This Row],[Weight of Debt]])</f>
        <v>0.10282350651152689</v>
      </c>
      <c r="Z756" t="b">
        <f>IF(Table2[[#This Row],[Sector]]="Financial Services",TRUE,FALSE)</f>
        <v>0</v>
      </c>
      <c r="AA756" t="b">
        <f>IF(Table2[[#This Row],[Market Capitalisation In(Cr)]]&gt;25000,TRUE,FALSE)</f>
        <v>0</v>
      </c>
    </row>
    <row r="757" spans="2:27" ht="14" customHeight="1">
      <c r="B757" s="37" t="s">
        <v>3570</v>
      </c>
      <c r="C757" s="38" t="str">
        <f>_xlfn.XLOOKUP(B757,stock_analysis[Stock],stock_analysis[Company_Name])</f>
        <v>Thomas Scott (India) Limited</v>
      </c>
      <c r="D757" s="37" t="str">
        <f>_xlfn.XLOOKUP(B757,stock_analysis[Stock],stock_analysis[Sector])</f>
        <v>Consumer Cyclical</v>
      </c>
      <c r="E757" s="37" t="str">
        <f>_xlfn.XLOOKUP($B757,stock_analysis[Stock],stock_analysis[Industry])</f>
        <v>Textile Manufacturing</v>
      </c>
      <c r="F757" s="2">
        <f>_xlfn.XLOOKUP($B757,stock_analysis[Stock],stock_analysis[Market_Cap_Cr])</f>
        <v>398.69324799999998</v>
      </c>
      <c r="G757" s="3">
        <f>Imputs!$C$2</f>
        <v>6.6699999999999995E-2</v>
      </c>
      <c r="H757" s="3">
        <f>Imputs!$C$3</f>
        <v>5.2299999999999999E-2</v>
      </c>
      <c r="I757" s="2">
        <f>_xlfn.XLOOKUP($B757,stock_analysis[Stock],stock_analysis[Beta_Daily])</f>
        <v>1.4054756674018392</v>
      </c>
      <c r="J757" s="2">
        <f>_xlfn.XLOOKUP($B757,stock_analysis[Stock],stock_analysis[Beta_Weekly])</f>
        <v>1.1263161976532885</v>
      </c>
      <c r="K757" s="2">
        <f>_xlfn.XLOOKUP($B757,stock_analysis[Stock],stock_analysis[Beta_Monthly])</f>
        <v>0.43945594462025211</v>
      </c>
      <c r="L757" s="3">
        <f>G757+H757*I757</f>
        <v>0.14020637740511618</v>
      </c>
      <c r="M757" s="3">
        <f>J757*H757+G757</f>
        <v>0.12560633713726699</v>
      </c>
      <c r="N757" s="3">
        <f>K757*H757+G757</f>
        <v>8.9683545903639181E-2</v>
      </c>
      <c r="O757" s="2">
        <f>_xlfn.XLOOKUP($B757,stock_analysis[Stock],stock_analysis[Interest_Coverage_Ratio])</f>
        <v>9.8268022900339034</v>
      </c>
      <c r="P757" s="3" cm="1">
        <f t="array" ref="P75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757" s="3" t="str" cm="1">
        <f t="array" ref="Q75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757" s="3">
        <f>Table2[[#This Row],[Default Spread]]+Table2[[#This Row],[Risk Free Rate]]</f>
        <v>7.22E-2</v>
      </c>
      <c r="S757" s="2">
        <f>_xlfn.XLOOKUP($B757,stock_analysis[Stock],stock_analysis[Market_Cap_Cr])</f>
        <v>398.69324799999998</v>
      </c>
      <c r="T757" s="2">
        <f>_xlfn.XLOOKUP($B757,stock_analysis[Stock],stock_analysis[Total_Debt_Cr])</f>
        <v>26.654099200000001</v>
      </c>
      <c r="U757" s="3">
        <f>Table2[[#This Row],[Market Value of Equity]]/(Table2[[#This Row],[Market Value of Equity]]+Table2[[#This Row],[Market Value of Debt]])</f>
        <v>0.93733568723195271</v>
      </c>
      <c r="V757" s="3">
        <f>Table2[[#This Row],[Market Value of Debt]]/(Table2[[#This Row],[Market Value of Equity]]+Table2[[#This Row],[Market Value of Debt]])</f>
        <v>6.2664312768047278E-2</v>
      </c>
      <c r="W757" s="32">
        <f>(Table2[[#This Row],[Cost of Equity (Daily Beta)]]*Table2[[#This Row],[Weight of Equity]])+(Table2[[#This Row],[Cost of Debt]]*Table2[[#This Row],[Weight of Debt]])</f>
        <v>0.13594480450118013</v>
      </c>
      <c r="X757" s="33">
        <f>(Table2[[#This Row],[Cost of Equity (Weekly Beta)]]*Table2[[#This Row],[Weight of Equity]])+(Table2[[#This Row],[Cost of Debt]]*Table2[[#This Row],[Weight of Debt]])</f>
        <v>0.12225966572310151</v>
      </c>
      <c r="Y757" s="34">
        <f>(Table2[[#This Row],[Cost of Equity (Monthly Beta)]]*Table2[[#This Row],[Weight of Equity]])+(Table2[[#This Row],[Cost of Debt]]*Table2[[#This Row],[Weight of Debt]])</f>
        <v>8.8587951514839017E-2</v>
      </c>
      <c r="Z757" t="b">
        <f>IF(Table2[[#This Row],[Sector]]="Financial Services",TRUE,FALSE)</f>
        <v>0</v>
      </c>
      <c r="AA757" t="b">
        <f>IF(Table2[[#This Row],[Market Capitalisation In(Cr)]]&gt;25000,TRUE,FALSE)</f>
        <v>0</v>
      </c>
    </row>
    <row r="758" spans="2:27" ht="14" customHeight="1">
      <c r="B758" s="37" t="s">
        <v>3074</v>
      </c>
      <c r="C758" s="38" t="str">
        <f>_xlfn.XLOOKUP(B758,stock_analysis[Stock],stock_analysis[Company_Name])</f>
        <v>Sangam (India) Limited</v>
      </c>
      <c r="D758" s="37" t="str">
        <f>_xlfn.XLOOKUP(B758,stock_analysis[Stock],stock_analysis[Sector])</f>
        <v>Consumer Cyclical</v>
      </c>
      <c r="E758" s="37" t="str">
        <f>_xlfn.XLOOKUP($B758,stock_analysis[Stock],stock_analysis[Industry])</f>
        <v>Textile Manufacturing</v>
      </c>
      <c r="F758" s="2">
        <f>_xlfn.XLOOKUP($B758,stock_analysis[Stock],stock_analysis[Market_Cap_Cr])</f>
        <v>2175.5971583999999</v>
      </c>
      <c r="G758" s="3">
        <f>Imputs!$C$2</f>
        <v>6.6699999999999995E-2</v>
      </c>
      <c r="H758" s="3">
        <f>Imputs!$C$3</f>
        <v>5.2299999999999999E-2</v>
      </c>
      <c r="I758" s="2">
        <f>_xlfn.XLOOKUP($B758,stock_analysis[Stock],stock_analysis[Beta_Daily])</f>
        <v>1.5363092521711821</v>
      </c>
      <c r="J758" s="2">
        <f>_xlfn.XLOOKUP($B758,stock_analysis[Stock],stock_analysis[Beta_Weekly])</f>
        <v>1.9345315322419925</v>
      </c>
      <c r="K758" s="2">
        <f>_xlfn.XLOOKUP($B758,stock_analysis[Stock],stock_analysis[Beta_Monthly])</f>
        <v>2.0369542246217325</v>
      </c>
      <c r="L758" s="3">
        <f>G758+H758*I758</f>
        <v>0.14704897388855281</v>
      </c>
      <c r="M758" s="3">
        <f>J758*H758+G758</f>
        <v>0.1678759991362562</v>
      </c>
      <c r="N758" s="3">
        <f>K758*H758+G758</f>
        <v>0.17323270594771661</v>
      </c>
      <c r="O758" s="2">
        <f>_xlfn.XLOOKUP($B758,stock_analysis[Stock],stock_analysis[Interest_Coverage_Ratio])</f>
        <v>1.5099803853697935</v>
      </c>
      <c r="P758" s="3" cm="1">
        <f t="array" ref="P75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758" s="3" t="str" cm="1">
        <f t="array" ref="Q75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758" s="3">
        <f>Table2[[#This Row],[Default Spread]]+Table2[[#This Row],[Risk Free Rate]]</f>
        <v>0.1176</v>
      </c>
      <c r="S758" s="2">
        <f>_xlfn.XLOOKUP($B758,stock_analysis[Stock],stock_analysis[Market_Cap_Cr])</f>
        <v>2175.5971583999999</v>
      </c>
      <c r="T758" s="2">
        <f>_xlfn.XLOOKUP($B758,stock_analysis[Stock],stock_analysis[Total_Debt_Cr])</f>
        <v>1292.4300287999999</v>
      </c>
      <c r="U758" s="3">
        <f>Table2[[#This Row],[Market Value of Equity]]/(Table2[[#This Row],[Market Value of Equity]]+Table2[[#This Row],[Market Value of Debt]])</f>
        <v>0.62732990284211809</v>
      </c>
      <c r="V758" s="3">
        <f>Table2[[#This Row],[Market Value of Debt]]/(Table2[[#This Row],[Market Value of Equity]]+Table2[[#This Row],[Market Value of Debt]])</f>
        <v>0.37267009715788196</v>
      </c>
      <c r="W758" s="32">
        <f>(Table2[[#This Row],[Cost of Equity (Daily Beta)]]*Table2[[#This Row],[Weight of Equity]])+(Table2[[#This Row],[Cost of Debt]]*Table2[[#This Row],[Weight of Debt]])</f>
        <v>0.13607422192830593</v>
      </c>
      <c r="X758" s="33">
        <f>(Table2[[#This Row],[Cost of Equity (Weekly Beta)]]*Table2[[#This Row],[Weight of Equity]])+(Table2[[#This Row],[Cost of Debt]]*Table2[[#This Row],[Weight of Debt]])</f>
        <v>0.14913963765343802</v>
      </c>
      <c r="Y758" s="34">
        <f>(Table2[[#This Row],[Cost of Equity (Monthly Beta)]]*Table2[[#This Row],[Weight of Equity]])+(Table2[[#This Row],[Cost of Debt]]*Table2[[#This Row],[Weight of Debt]])</f>
        <v>0.15250006001702521</v>
      </c>
      <c r="Z758" t="b">
        <f>IF(Table2[[#This Row],[Sector]]="Financial Services",TRUE,FALSE)</f>
        <v>0</v>
      </c>
      <c r="AA758" t="b">
        <f>IF(Table2[[#This Row],[Market Capitalisation In(Cr)]]&gt;25000,TRUE,FALSE)</f>
        <v>0</v>
      </c>
    </row>
    <row r="759" spans="2:27" ht="14" customHeight="1">
      <c r="B759" s="37" t="s">
        <v>1171</v>
      </c>
      <c r="C759" s="38" t="str">
        <f>_xlfn.XLOOKUP(B759,stock_analysis[Stock],stock_analysis[Company_Name])</f>
        <v>Filatex India Limited</v>
      </c>
      <c r="D759" s="37" t="str">
        <f>_xlfn.XLOOKUP(B759,stock_analysis[Stock],stock_analysis[Sector])</f>
        <v>Consumer Cyclical</v>
      </c>
      <c r="E759" s="37" t="str">
        <f>_xlfn.XLOOKUP($B759,stock_analysis[Stock],stock_analysis[Industry])</f>
        <v>Textile Manufacturing</v>
      </c>
      <c r="F759" s="2">
        <f>_xlfn.XLOOKUP($B759,stock_analysis[Stock],stock_analysis[Market_Cap_Cr])</f>
        <v>1817.0867711999999</v>
      </c>
      <c r="G759" s="3">
        <f>Imputs!$C$2</f>
        <v>6.6699999999999995E-2</v>
      </c>
      <c r="H759" s="3">
        <f>Imputs!$C$3</f>
        <v>5.2299999999999999E-2</v>
      </c>
      <c r="I759" s="2">
        <f>_xlfn.XLOOKUP($B759,stock_analysis[Stock],stock_analysis[Beta_Daily])</f>
        <v>1.4360808858807692</v>
      </c>
      <c r="J759" s="2">
        <f>_xlfn.XLOOKUP($B759,stock_analysis[Stock],stock_analysis[Beta_Weekly])</f>
        <v>1.6076293089012079</v>
      </c>
      <c r="K759" s="2">
        <f>_xlfn.XLOOKUP($B759,stock_analysis[Stock],stock_analysis[Beta_Monthly])</f>
        <v>1.0179043184677663</v>
      </c>
      <c r="L759" s="3">
        <f>G759+H759*I759</f>
        <v>0.14180703033156422</v>
      </c>
      <c r="M759" s="3">
        <f>J759*H759+G759</f>
        <v>0.15077901285553316</v>
      </c>
      <c r="N759" s="3">
        <f>K759*H759+G759</f>
        <v>0.11993639585586417</v>
      </c>
      <c r="O759" s="2">
        <f>_xlfn.XLOOKUP($B759,stock_analysis[Stock],stock_analysis[Interest_Coverage_Ratio])</f>
        <v>16.39836840434749</v>
      </c>
      <c r="P759" s="3" cm="1">
        <f t="array" ref="P75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59" s="3" t="str" cm="1">
        <f t="array" ref="Q75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59" s="3">
        <f>Table2[[#This Row],[Default Spread]]+Table2[[#This Row],[Risk Free Rate]]</f>
        <v>7.0699999999999999E-2</v>
      </c>
      <c r="S759" s="2">
        <f>_xlfn.XLOOKUP($B759,stock_analysis[Stock],stock_analysis[Market_Cap_Cr])</f>
        <v>1817.0867711999999</v>
      </c>
      <c r="T759" s="2">
        <f>_xlfn.XLOOKUP($B759,stock_analysis[Stock],stock_analysis[Total_Debt_Cr])</f>
        <v>140.5100032</v>
      </c>
      <c r="U759" s="3">
        <f>Table2[[#This Row],[Market Value of Equity]]/(Table2[[#This Row],[Market Value of Equity]]+Table2[[#This Row],[Market Value of Debt]])</f>
        <v>0.92822321479199099</v>
      </c>
      <c r="V759" s="3">
        <f>Table2[[#This Row],[Market Value of Debt]]/(Table2[[#This Row],[Market Value of Equity]]+Table2[[#This Row],[Market Value of Debt]])</f>
        <v>7.1776785208008981E-2</v>
      </c>
      <c r="W759" s="32">
        <f>(Table2[[#This Row],[Cost of Equity (Daily Beta)]]*Table2[[#This Row],[Weight of Equity]])+(Table2[[#This Row],[Cost of Debt]]*Table2[[#This Row],[Weight of Debt]])</f>
        <v>0.13670319628867614</v>
      </c>
      <c r="X759" s="33">
        <f>(Table2[[#This Row],[Cost of Equity (Weekly Beta)]]*Table2[[#This Row],[Weight of Equity]])+(Table2[[#This Row],[Cost of Debt]]*Table2[[#This Row],[Weight of Debt]])</f>
        <v>0.14503119875013215</v>
      </c>
      <c r="Y759" s="34">
        <f>(Table2[[#This Row],[Cost of Equity (Monthly Beta)]]*Table2[[#This Row],[Weight of Equity]])+(Table2[[#This Row],[Cost of Debt]]*Table2[[#This Row],[Weight of Debt]])</f>
        <v>0.11640236564610131</v>
      </c>
      <c r="Z759" t="b">
        <f>IF(Table2[[#This Row],[Sector]]="Financial Services",TRUE,FALSE)</f>
        <v>0</v>
      </c>
      <c r="AA759" t="b">
        <f>IF(Table2[[#This Row],[Market Capitalisation In(Cr)]]&gt;25000,TRUE,FALSE)</f>
        <v>0</v>
      </c>
    </row>
    <row r="760" spans="2:27" ht="14" customHeight="1">
      <c r="B760" s="37" t="s">
        <v>3262</v>
      </c>
      <c r="C760" s="38" t="str">
        <f>_xlfn.XLOOKUP(B760,stock_analysis[Stock],stock_analysis[Company_Name])</f>
        <v>Siyaram Silk Mills Limited</v>
      </c>
      <c r="D760" s="37" t="str">
        <f>_xlfn.XLOOKUP(B760,stock_analysis[Stock],stock_analysis[Sector])</f>
        <v>Consumer Cyclical</v>
      </c>
      <c r="E760" s="37" t="str">
        <f>_xlfn.XLOOKUP($B760,stock_analysis[Stock],stock_analysis[Industry])</f>
        <v>Textile Manufacturing</v>
      </c>
      <c r="F760" s="2">
        <f>_xlfn.XLOOKUP($B760,stock_analysis[Stock],stock_analysis[Market_Cap_Cr])</f>
        <v>2315.6520959999998</v>
      </c>
      <c r="G760" s="3">
        <f>Imputs!$C$2</f>
        <v>6.6699999999999995E-2</v>
      </c>
      <c r="H760" s="3">
        <f>Imputs!$C$3</f>
        <v>5.2299999999999999E-2</v>
      </c>
      <c r="I760" s="2">
        <f>_xlfn.XLOOKUP($B760,stock_analysis[Stock],stock_analysis[Beta_Daily])</f>
        <v>1.566993519983799</v>
      </c>
      <c r="J760" s="2">
        <f>_xlfn.XLOOKUP($B760,stock_analysis[Stock],stock_analysis[Beta_Weekly])</f>
        <v>1.1637442912565612</v>
      </c>
      <c r="K760" s="2">
        <f>_xlfn.XLOOKUP($B760,stock_analysis[Stock],stock_analysis[Beta_Monthly])</f>
        <v>0.88266956368917027</v>
      </c>
      <c r="L760" s="3">
        <f>G760+H760*I760</f>
        <v>0.14865376109515269</v>
      </c>
      <c r="M760" s="3">
        <f>J760*H760+G760</f>
        <v>0.12756382643271813</v>
      </c>
      <c r="N760" s="3">
        <f>K760*H760+G760</f>
        <v>0.11286361818094359</v>
      </c>
      <c r="O760" s="2">
        <f>_xlfn.XLOOKUP($B760,stock_analysis[Stock],stock_analysis[Interest_Coverage_Ratio])</f>
        <v>12.392776321677427</v>
      </c>
      <c r="P760" s="3" cm="1">
        <f t="array" ref="P76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760" s="3" t="str" cm="1">
        <f t="array" ref="Q76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760" s="3">
        <f>Table2[[#This Row],[Default Spread]]+Table2[[#This Row],[Risk Free Rate]]</f>
        <v>7.22E-2</v>
      </c>
      <c r="S760" s="2">
        <f>_xlfn.XLOOKUP($B760,stock_analysis[Stock],stock_analysis[Market_Cap_Cr])</f>
        <v>2315.6520959999998</v>
      </c>
      <c r="T760" s="2">
        <f>_xlfn.XLOOKUP($B760,stock_analysis[Stock],stock_analysis[Total_Debt_Cr])</f>
        <v>413.28261120000002</v>
      </c>
      <c r="U760" s="3">
        <f>Table2[[#This Row],[Market Value of Equity]]/(Table2[[#This Row],[Market Value of Equity]]+Table2[[#This Row],[Market Value of Debt]])</f>
        <v>0.84855533182615228</v>
      </c>
      <c r="V760" s="3">
        <f>Table2[[#This Row],[Market Value of Debt]]/(Table2[[#This Row],[Market Value of Equity]]+Table2[[#This Row],[Market Value of Debt]])</f>
        <v>0.15144466817384761</v>
      </c>
      <c r="W760" s="32">
        <f>(Table2[[#This Row],[Cost of Equity (Daily Beta)]]*Table2[[#This Row],[Weight of Equity]])+(Table2[[#This Row],[Cost of Debt]]*Table2[[#This Row],[Weight of Debt]])</f>
        <v>0.13707524661545464</v>
      </c>
      <c r="X760" s="33">
        <f>(Table2[[#This Row],[Cost of Equity (Weekly Beta)]]*Table2[[#This Row],[Weight of Equity]])+(Table2[[#This Row],[Cost of Debt]]*Table2[[#This Row],[Weight of Debt]])</f>
        <v>0.11917927010978063</v>
      </c>
      <c r="Y760" s="34">
        <f>(Table2[[#This Row],[Cost of Equity (Monthly Beta)]]*Table2[[#This Row],[Weight of Equity]])+(Table2[[#This Row],[Cost of Debt]]*Table2[[#This Row],[Weight of Debt]])</f>
        <v>0.10670533001878255</v>
      </c>
      <c r="Z760" t="b">
        <f>IF(Table2[[#This Row],[Sector]]="Financial Services",TRUE,FALSE)</f>
        <v>0</v>
      </c>
      <c r="AA760" t="b">
        <f>IF(Table2[[#This Row],[Market Capitalisation In(Cr)]]&gt;25000,TRUE,FALSE)</f>
        <v>0</v>
      </c>
    </row>
    <row r="761" spans="2:27" ht="14" customHeight="1">
      <c r="B761" s="37" t="s">
        <v>1575</v>
      </c>
      <c r="C761" s="38" t="str">
        <f>_xlfn.XLOOKUP(B761,stock_analysis[Stock],stock_analysis[Company_Name])</f>
        <v>Indo Count Industries Limited</v>
      </c>
      <c r="D761" s="37" t="str">
        <f>_xlfn.XLOOKUP(B761,stock_analysis[Stock],stock_analysis[Sector])</f>
        <v>Consumer Cyclical</v>
      </c>
      <c r="E761" s="37" t="str">
        <f>_xlfn.XLOOKUP($B761,stock_analysis[Stock],stock_analysis[Industry])</f>
        <v>Textile Manufacturing</v>
      </c>
      <c r="F761" s="2">
        <f>_xlfn.XLOOKUP($B761,stock_analysis[Stock],stock_analysis[Market_Cap_Cr])</f>
        <v>5038.5022976</v>
      </c>
      <c r="G761" s="3">
        <f>Imputs!$C$2</f>
        <v>6.6699999999999995E-2</v>
      </c>
      <c r="H761" s="3">
        <f>Imputs!$C$3</f>
        <v>5.2299999999999999E-2</v>
      </c>
      <c r="I761" s="2">
        <f>_xlfn.XLOOKUP($B761,stock_analysis[Stock],stock_analysis[Beta_Daily])</f>
        <v>1.6605040804342597</v>
      </c>
      <c r="J761" s="2">
        <f>_xlfn.XLOOKUP($B761,stock_analysis[Stock],stock_analysis[Beta_Weekly])</f>
        <v>2.1528421601714847</v>
      </c>
      <c r="K761" s="2">
        <f>_xlfn.XLOOKUP($B761,stock_analysis[Stock],stock_analysis[Beta_Monthly])</f>
        <v>1.239182659518073</v>
      </c>
      <c r="L761" s="3">
        <f>G761+H761*I761</f>
        <v>0.15354436340671179</v>
      </c>
      <c r="M761" s="3">
        <f>J761*H761+G761</f>
        <v>0.17929364497696865</v>
      </c>
      <c r="N761" s="3">
        <f>K761*H761+G761</f>
        <v>0.13150925309279521</v>
      </c>
      <c r="O761" s="2">
        <f>_xlfn.XLOOKUP($B761,stock_analysis[Stock],stock_analysis[Interest_Coverage_Ratio])</f>
        <v>3.8557948563410518</v>
      </c>
      <c r="P761" s="3" cm="1">
        <f t="array" ref="P76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761" s="3" t="str" cm="1">
        <f t="array" ref="Q76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761" s="3">
        <f>Table2[[#This Row],[Default Spread]]+Table2[[#This Row],[Risk Free Rate]]</f>
        <v>8.0499999999999988E-2</v>
      </c>
      <c r="S761" s="2">
        <f>_xlfn.XLOOKUP($B761,stock_analysis[Stock],stock_analysis[Market_Cap_Cr])</f>
        <v>5038.5022976</v>
      </c>
      <c r="T761" s="2">
        <f>_xlfn.XLOOKUP($B761,stock_analysis[Stock],stock_analysis[Total_Debt_Cr])</f>
        <v>1243.4882560000001</v>
      </c>
      <c r="U761" s="3">
        <f>Table2[[#This Row],[Market Value of Equity]]/(Table2[[#This Row],[Market Value of Equity]]+Table2[[#This Row],[Market Value of Debt]])</f>
        <v>0.80205505796448573</v>
      </c>
      <c r="V761" s="3">
        <f>Table2[[#This Row],[Market Value of Debt]]/(Table2[[#This Row],[Market Value of Equity]]+Table2[[#This Row],[Market Value of Debt]])</f>
        <v>0.19794494203551424</v>
      </c>
      <c r="W761" s="32">
        <f>(Table2[[#This Row],[Cost of Equity (Daily Beta)]]*Table2[[#This Row],[Weight of Equity]])+(Table2[[#This Row],[Cost of Debt]]*Table2[[#This Row],[Weight of Debt]])</f>
        <v>0.13908560112614918</v>
      </c>
      <c r="X761" s="33">
        <f>(Table2[[#This Row],[Cost of Equity (Weekly Beta)]]*Table2[[#This Row],[Weight of Equity]])+(Table2[[#This Row],[Cost of Debt]]*Table2[[#This Row],[Weight of Debt]])</f>
        <v>0.15973794264852542</v>
      </c>
      <c r="Y761" s="34">
        <f>(Table2[[#This Row],[Cost of Equity (Monthly Beta)]]*Table2[[#This Row],[Weight of Equity]])+(Table2[[#This Row],[Cost of Debt]]*Table2[[#This Row],[Weight of Debt]])</f>
        <v>0.12141222944606699</v>
      </c>
      <c r="Z761" t="b">
        <f>IF(Table2[[#This Row],[Sector]]="Financial Services",TRUE,FALSE)</f>
        <v>0</v>
      </c>
      <c r="AA761" t="b">
        <f>IF(Table2[[#This Row],[Market Capitalisation In(Cr)]]&gt;25000,TRUE,FALSE)</f>
        <v>0</v>
      </c>
    </row>
    <row r="762" spans="2:27" ht="14" customHeight="1">
      <c r="B762" s="37" t="s">
        <v>2384</v>
      </c>
      <c r="C762" s="38" t="str">
        <f>_xlfn.XLOOKUP(B762,stock_analysis[Stock],stock_analysis[Company_Name])</f>
        <v>Nahar Spinning Mills Limited</v>
      </c>
      <c r="D762" s="37" t="str">
        <f>_xlfn.XLOOKUP(B762,stock_analysis[Stock],stock_analysis[Sector])</f>
        <v>Consumer Cyclical</v>
      </c>
      <c r="E762" s="37" t="str">
        <f>_xlfn.XLOOKUP($B762,stock_analysis[Stock],stock_analysis[Industry])</f>
        <v>Textile Manufacturing</v>
      </c>
      <c r="F762" s="2">
        <f>_xlfn.XLOOKUP($B762,stock_analysis[Stock],stock_analysis[Market_Cap_Cr])</f>
        <v>704.47769600000004</v>
      </c>
      <c r="G762" s="3">
        <f>Imputs!$C$2</f>
        <v>6.6699999999999995E-2</v>
      </c>
      <c r="H762" s="3">
        <f>Imputs!$C$3</f>
        <v>5.2299999999999999E-2</v>
      </c>
      <c r="I762" s="2">
        <f>_xlfn.XLOOKUP($B762,stock_analysis[Stock],stock_analysis[Beta_Daily])</f>
        <v>1.1292992007486391</v>
      </c>
      <c r="J762" s="2">
        <f>_xlfn.XLOOKUP($B762,stock_analysis[Stock],stock_analysis[Beta_Weekly])</f>
        <v>1.3781141900282603</v>
      </c>
      <c r="K762" s="2">
        <f>_xlfn.XLOOKUP($B762,stock_analysis[Stock],stock_analysis[Beta_Monthly])</f>
        <v>1.5275125042142352</v>
      </c>
      <c r="L762" s="3">
        <f>G762+H762*I762</f>
        <v>0.12576234819915383</v>
      </c>
      <c r="M762" s="3">
        <f>J762*H762+G762</f>
        <v>0.13877537213847801</v>
      </c>
      <c r="N762" s="3">
        <f>K762*H762+G762</f>
        <v>0.1465889039704045</v>
      </c>
      <c r="O762" s="2">
        <f>_xlfn.XLOOKUP($B762,stock_analysis[Stock],stock_analysis[Interest_Coverage_Ratio])</f>
        <v>1.2948703100864971</v>
      </c>
      <c r="P762" s="3" cm="1">
        <f t="array" ref="P76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762" s="3" t="str" cm="1">
        <f t="array" ref="Q76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762" s="3">
        <f>Table2[[#This Row],[Default Spread]]+Table2[[#This Row],[Risk Free Rate]]</f>
        <v>0.1552</v>
      </c>
      <c r="S762" s="2">
        <f>_xlfn.XLOOKUP($B762,stock_analysis[Stock],stock_analysis[Market_Cap_Cr])</f>
        <v>704.47769600000004</v>
      </c>
      <c r="T762" s="2">
        <f>_xlfn.XLOOKUP($B762,stock_analysis[Stock],stock_analysis[Total_Debt_Cr])</f>
        <v>760.25599999999997</v>
      </c>
      <c r="U762" s="3">
        <f>Table2[[#This Row],[Market Value of Equity]]/(Table2[[#This Row],[Market Value of Equity]]+Table2[[#This Row],[Market Value of Debt]])</f>
        <v>0.48095957505711673</v>
      </c>
      <c r="V762" s="3">
        <f>Table2[[#This Row],[Market Value of Debt]]/(Table2[[#This Row],[Market Value of Equity]]+Table2[[#This Row],[Market Value of Debt]])</f>
        <v>0.51904042494288327</v>
      </c>
      <c r="W762" s="32">
        <f>(Table2[[#This Row],[Cost of Equity (Daily Beta)]]*Table2[[#This Row],[Weight of Equity]])+(Table2[[#This Row],[Cost of Debt]]*Table2[[#This Row],[Weight of Debt]])</f>
        <v>0.14104167949918567</v>
      </c>
      <c r="X762" s="33">
        <f>(Table2[[#This Row],[Cost of Equity (Weekly Beta)]]*Table2[[#This Row],[Weight of Equity]])+(Table2[[#This Row],[Cost of Debt]]*Table2[[#This Row],[Weight of Debt]])</f>
        <v>0.14730041796325111</v>
      </c>
      <c r="Y762" s="34">
        <f>(Table2[[#This Row],[Cost of Equity (Monthly Beta)]]*Table2[[#This Row],[Weight of Equity]])+(Table2[[#This Row],[Cost of Debt]]*Table2[[#This Row],[Weight of Debt]])</f>
        <v>0.15105841091282973</v>
      </c>
      <c r="Z762" t="b">
        <f>IF(Table2[[#This Row],[Sector]]="Financial Services",TRUE,FALSE)</f>
        <v>0</v>
      </c>
      <c r="AA762" t="b">
        <f>IF(Table2[[#This Row],[Market Capitalisation In(Cr)]]&gt;25000,TRUE,FALSE)</f>
        <v>0</v>
      </c>
    </row>
    <row r="763" spans="2:27" ht="14" customHeight="1">
      <c r="B763" s="37" t="s">
        <v>662</v>
      </c>
      <c r="C763" s="38" t="str">
        <f>_xlfn.XLOOKUP(B763,stock_analysis[Stock],stock_analysis[Company_Name])</f>
        <v>BSL Limited</v>
      </c>
      <c r="D763" s="37" t="str">
        <f>_xlfn.XLOOKUP(B763,stock_analysis[Stock],stock_analysis[Sector])</f>
        <v>Consumer Cyclical</v>
      </c>
      <c r="E763" s="37" t="str">
        <f>_xlfn.XLOOKUP($B763,stock_analysis[Stock],stock_analysis[Industry])</f>
        <v>Textile Manufacturing</v>
      </c>
      <c r="F763" s="2">
        <f>_xlfn.XLOOKUP($B763,stock_analysis[Stock],stock_analysis[Market_Cap_Cr])</f>
        <v>128.1477888</v>
      </c>
      <c r="G763" s="3">
        <f>Imputs!$C$2</f>
        <v>6.6699999999999995E-2</v>
      </c>
      <c r="H763" s="3">
        <f>Imputs!$C$3</f>
        <v>5.2299999999999999E-2</v>
      </c>
      <c r="I763" s="2">
        <f>_xlfn.XLOOKUP($B763,stock_analysis[Stock],stock_analysis[Beta_Daily])</f>
        <v>0.64394355451108465</v>
      </c>
      <c r="J763" s="2">
        <f>_xlfn.XLOOKUP($B763,stock_analysis[Stock],stock_analysis[Beta_Weekly])</f>
        <v>1.191456855493509</v>
      </c>
      <c r="K763" s="2">
        <f>_xlfn.XLOOKUP($B763,stock_analysis[Stock],stock_analysis[Beta_Monthly])</f>
        <v>1.3496486396020051</v>
      </c>
      <c r="L763" s="3">
        <f>G763+H763*I763</f>
        <v>0.10037824790092972</v>
      </c>
      <c r="M763" s="3">
        <f>J763*H763+G763</f>
        <v>0.1290131935423105</v>
      </c>
      <c r="N763" s="3">
        <f>K763*H763+G763</f>
        <v>0.13728662385118484</v>
      </c>
      <c r="O763" s="2">
        <f>_xlfn.XLOOKUP($B763,stock_analysis[Stock],stock_analysis[Interest_Coverage_Ratio])</f>
        <v>1.3733436930549217</v>
      </c>
      <c r="P763" s="3" cm="1">
        <f t="array" ref="P76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763" s="3" t="str" cm="1">
        <f t="array" ref="Q76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763" s="3">
        <f>Table2[[#This Row],[Default Spread]]+Table2[[#This Row],[Risk Free Rate]]</f>
        <v>0.1552</v>
      </c>
      <c r="S763" s="2">
        <f>_xlfn.XLOOKUP($B763,stock_analysis[Stock],stock_analysis[Market_Cap_Cr])</f>
        <v>128.1477888</v>
      </c>
      <c r="T763" s="2">
        <f>_xlfn.XLOOKUP($B763,stock_analysis[Stock],stock_analysis[Total_Debt_Cr])</f>
        <v>440.97761279999997</v>
      </c>
      <c r="U763" s="3">
        <f>Table2[[#This Row],[Market Value of Equity]]/(Table2[[#This Row],[Market Value of Equity]]+Table2[[#This Row],[Market Value of Debt]])</f>
        <v>0.22516617328928584</v>
      </c>
      <c r="V763" s="3">
        <f>Table2[[#This Row],[Market Value of Debt]]/(Table2[[#This Row],[Market Value of Equity]]+Table2[[#This Row],[Market Value of Debt]])</f>
        <v>0.7748338267107141</v>
      </c>
      <c r="W763" s="32">
        <f>(Table2[[#This Row],[Cost of Equity (Daily Beta)]]*Table2[[#This Row],[Weight of Equity]])+(Table2[[#This Row],[Cost of Debt]]*Table2[[#This Row],[Weight of Debt]])</f>
        <v>0.14285599586683845</v>
      </c>
      <c r="X763" s="33">
        <f>(Table2[[#This Row],[Cost of Equity (Weekly Beta)]]*Table2[[#This Row],[Weight of Equity]])+(Table2[[#This Row],[Cost of Debt]]*Table2[[#This Row],[Weight of Debt]])</f>
        <v>0.14930361699925487</v>
      </c>
      <c r="Y763" s="34">
        <f>(Table2[[#This Row],[Cost of Equity (Monthly Beta)]]*Table2[[#This Row],[Weight of Equity]])+(Table2[[#This Row],[Cost of Debt]]*Table2[[#This Row],[Weight of Debt]])</f>
        <v>0.15116651364187972</v>
      </c>
      <c r="Z763" t="b">
        <f>IF(Table2[[#This Row],[Sector]]="Financial Services",TRUE,FALSE)</f>
        <v>0</v>
      </c>
      <c r="AA763" t="b">
        <f>IF(Table2[[#This Row],[Market Capitalisation In(Cr)]]&gt;25000,TRUE,FALSE)</f>
        <v>0</v>
      </c>
    </row>
    <row r="764" spans="2:27" ht="14" customHeight="1">
      <c r="B764" s="37" t="s">
        <v>3442</v>
      </c>
      <c r="C764" s="38" t="str">
        <f>_xlfn.XLOOKUP(B764,stock_analysis[Stock],stock_analysis[Company_Name])</f>
        <v>Suryalakshmi Cotton Mills Limited</v>
      </c>
      <c r="D764" s="37" t="str">
        <f>_xlfn.XLOOKUP(B764,stock_analysis[Stock],stock_analysis[Sector])</f>
        <v>Consumer Cyclical</v>
      </c>
      <c r="E764" s="37" t="str">
        <f>_xlfn.XLOOKUP($B764,stock_analysis[Stock],stock_analysis[Industry])</f>
        <v>Textile Manufacturing</v>
      </c>
      <c r="F764" s="2">
        <f>_xlfn.XLOOKUP($B764,stock_analysis[Stock],stock_analysis[Market_Cap_Cr])</f>
        <v>98.388275199999995</v>
      </c>
      <c r="G764" s="3">
        <f>Imputs!$C$2</f>
        <v>6.6699999999999995E-2</v>
      </c>
      <c r="H764" s="3">
        <f>Imputs!$C$3</f>
        <v>5.2299999999999999E-2</v>
      </c>
      <c r="I764" s="2">
        <f>_xlfn.XLOOKUP($B764,stock_analysis[Stock],stock_analysis[Beta_Daily])</f>
        <v>1.0654150217102489</v>
      </c>
      <c r="J764" s="2">
        <f>_xlfn.XLOOKUP($B764,stock_analysis[Stock],stock_analysis[Beta_Weekly])</f>
        <v>1.3293327919751636</v>
      </c>
      <c r="K764" s="2">
        <f>_xlfn.XLOOKUP($B764,stock_analysis[Stock],stock_analysis[Beta_Monthly])</f>
        <v>1.2147455443215249</v>
      </c>
      <c r="L764" s="3">
        <f>G764+H764*I764</f>
        <v>0.12242120563544601</v>
      </c>
      <c r="M764" s="3">
        <f>J764*H764+G764</f>
        <v>0.13622410502030105</v>
      </c>
      <c r="N764" s="3">
        <f>K764*H764+G764</f>
        <v>0.13023119196801575</v>
      </c>
      <c r="O764" s="2">
        <f>_xlfn.XLOOKUP($B764,stock_analysis[Stock],stock_analysis[Interest_Coverage_Ratio])</f>
        <v>1.2537692714197091</v>
      </c>
      <c r="P764" s="3" cm="1">
        <f t="array" ref="P76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764" s="3" t="str" cm="1">
        <f t="array" ref="Q76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764" s="3">
        <f>Table2[[#This Row],[Default Spread]]+Table2[[#This Row],[Risk Free Rate]]</f>
        <v>0.1552</v>
      </c>
      <c r="S764" s="2">
        <f>_xlfn.XLOOKUP($B764,stock_analysis[Stock],stock_analysis[Market_Cap_Cr])</f>
        <v>98.388275199999995</v>
      </c>
      <c r="T764" s="2">
        <f>_xlfn.XLOOKUP($B764,stock_analysis[Stock],stock_analysis[Total_Debt_Cr])</f>
        <v>261.23870720000002</v>
      </c>
      <c r="U764" s="3">
        <f>Table2[[#This Row],[Market Value of Equity]]/(Table2[[#This Row],[Market Value of Equity]]+Table2[[#This Row],[Market Value of Debt]])</f>
        <v>0.27358424149210886</v>
      </c>
      <c r="V764" s="3">
        <f>Table2[[#This Row],[Market Value of Debt]]/(Table2[[#This Row],[Market Value of Equity]]+Table2[[#This Row],[Market Value of Debt]])</f>
        <v>0.72641575850789109</v>
      </c>
      <c r="W764" s="32">
        <f>(Table2[[#This Row],[Cost of Equity (Daily Beta)]]*Table2[[#This Row],[Weight of Equity]])+(Table2[[#This Row],[Cost of Debt]]*Table2[[#This Row],[Weight of Debt]])</f>
        <v>0.14623223840674768</v>
      </c>
      <c r="X764" s="33">
        <f>(Table2[[#This Row],[Cost of Equity (Weekly Beta)]]*Table2[[#This Row],[Weight of Equity]])+(Table2[[#This Row],[Cost of Debt]]*Table2[[#This Row],[Weight of Debt]])</f>
        <v>0.15000849416534515</v>
      </c>
      <c r="Y764" s="34">
        <f>(Table2[[#This Row],[Cost of Equity (Monthly Beta)]]*Table2[[#This Row],[Weight of Equity]])+(Table2[[#This Row],[Cost of Debt]]*Table2[[#This Row],[Weight of Debt]])</f>
        <v>0.14836892759360751</v>
      </c>
      <c r="Z764" t="b">
        <f>IF(Table2[[#This Row],[Sector]]="Financial Services",TRUE,FALSE)</f>
        <v>0</v>
      </c>
      <c r="AA764" t="b">
        <f>IF(Table2[[#This Row],[Market Capitalisation In(Cr)]]&gt;25000,TRUE,FALSE)</f>
        <v>0</v>
      </c>
    </row>
    <row r="765" spans="2:27" ht="14" customHeight="1">
      <c r="B765" s="37" t="s">
        <v>3888</v>
      </c>
      <c r="C765" s="38" t="str">
        <f>_xlfn.XLOOKUP(B765,stock_analysis[Stock],stock_analysis[Company_Name])</f>
        <v>Welspun Living Limited</v>
      </c>
      <c r="D765" s="37" t="str">
        <f>_xlfn.XLOOKUP(B765,stock_analysis[Stock],stock_analysis[Sector])</f>
        <v>Consumer Cyclical</v>
      </c>
      <c r="E765" s="37" t="str">
        <f>_xlfn.XLOOKUP($B765,stock_analysis[Stock],stock_analysis[Industry])</f>
        <v>Textile Manufacturing</v>
      </c>
      <c r="F765" s="2">
        <f>_xlfn.XLOOKUP($B765,stock_analysis[Stock],stock_analysis[Market_Cap_Cr])</f>
        <v>11381.673983999999</v>
      </c>
      <c r="G765" s="3">
        <f>Imputs!$C$2</f>
        <v>6.6699999999999995E-2</v>
      </c>
      <c r="H765" s="3">
        <f>Imputs!$C$3</f>
        <v>5.2299999999999999E-2</v>
      </c>
      <c r="I765" s="2">
        <f>_xlfn.XLOOKUP($B765,stock_analysis[Stock],stock_analysis[Beta_Daily])</f>
        <v>1.8448336589820291</v>
      </c>
      <c r="J765" s="2">
        <f>_xlfn.XLOOKUP($B765,stock_analysis[Stock],stock_analysis[Beta_Weekly])</f>
        <v>1.8242921409078503</v>
      </c>
      <c r="K765" s="2">
        <f>_xlfn.XLOOKUP($B765,stock_analysis[Stock],stock_analysis[Beta_Monthly])</f>
        <v>1.3801472665819989</v>
      </c>
      <c r="L765" s="3">
        <f>G765+H765*I765</f>
        <v>0.16318480036476013</v>
      </c>
      <c r="M765" s="3">
        <f>J765*H765+G765</f>
        <v>0.16211047896948055</v>
      </c>
      <c r="N765" s="3">
        <f>K765*H765+G765</f>
        <v>0.13888170204223854</v>
      </c>
      <c r="O765" s="2">
        <f>_xlfn.XLOOKUP($B765,stock_analysis[Stock],stock_analysis[Interest_Coverage_Ratio])</f>
        <v>5.5476077187417392</v>
      </c>
      <c r="P765" s="3" cm="1">
        <f t="array" ref="P76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765" s="3" t="str" cm="1">
        <f t="array" ref="Q76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765" s="3">
        <f>Table2[[#This Row],[Default Spread]]+Table2[[#This Row],[Risk Free Rate]]</f>
        <v>7.5600000000000001E-2</v>
      </c>
      <c r="S765" s="2">
        <f>_xlfn.XLOOKUP($B765,stock_analysis[Stock],stock_analysis[Market_Cap_Cr])</f>
        <v>11381.673983999999</v>
      </c>
      <c r="T765" s="2">
        <f>_xlfn.XLOOKUP($B765,stock_analysis[Stock],stock_analysis[Total_Debt_Cr])</f>
        <v>2684.5499392000002</v>
      </c>
      <c r="U765" s="3">
        <f>Table2[[#This Row],[Market Value of Equity]]/(Table2[[#This Row],[Market Value of Equity]]+Table2[[#This Row],[Market Value of Debt]])</f>
        <v>0.80914921062985057</v>
      </c>
      <c r="V765" s="3">
        <f>Table2[[#This Row],[Market Value of Debt]]/(Table2[[#This Row],[Market Value of Equity]]+Table2[[#This Row],[Market Value of Debt]])</f>
        <v>0.19085078937014943</v>
      </c>
      <c r="W765" s="32">
        <f>(Table2[[#This Row],[Cost of Equity (Daily Beta)]]*Table2[[#This Row],[Weight of Equity]])+(Table2[[#This Row],[Cost of Debt]]*Table2[[#This Row],[Weight of Debt]])</f>
        <v>0.14646917207831872</v>
      </c>
      <c r="X765" s="33">
        <f>(Table2[[#This Row],[Cost of Equity (Weekly Beta)]]*Table2[[#This Row],[Weight of Equity]])+(Table2[[#This Row],[Cost of Debt]]*Table2[[#This Row],[Weight of Debt]])</f>
        <v>0.1455998857693655</v>
      </c>
      <c r="Y765" s="34">
        <f>(Table2[[#This Row],[Cost of Equity (Monthly Beta)]]*Table2[[#This Row],[Weight of Equity]])+(Table2[[#This Row],[Cost of Debt]]*Table2[[#This Row],[Weight of Debt]])</f>
        <v>0.12680433925479073</v>
      </c>
      <c r="Z765" t="b">
        <f>IF(Table2[[#This Row],[Sector]]="Financial Services",TRUE,FALSE)</f>
        <v>0</v>
      </c>
      <c r="AA765" t="b">
        <f>IF(Table2[[#This Row],[Market Capitalisation In(Cr)]]&gt;25000,TRUE,FALSE)</f>
        <v>0</v>
      </c>
    </row>
    <row r="766" spans="2:27" ht="14" customHeight="1">
      <c r="B766" s="37" t="s">
        <v>1297</v>
      </c>
      <c r="C766" s="38" t="str">
        <f>_xlfn.XLOOKUP(B766,stock_analysis[Stock],stock_analysis[Company_Name])</f>
        <v>Gloster Limited</v>
      </c>
      <c r="D766" s="37" t="str">
        <f>_xlfn.XLOOKUP(B766,stock_analysis[Stock],stock_analysis[Sector])</f>
        <v>Consumer Cyclical</v>
      </c>
      <c r="E766" s="37" t="str">
        <f>_xlfn.XLOOKUP($B766,stock_analysis[Stock],stock_analysis[Industry])</f>
        <v>Textile Manufacturing</v>
      </c>
      <c r="F766" s="2">
        <f>_xlfn.XLOOKUP($B766,stock_analysis[Stock],stock_analysis[Market_Cap_Cr])</f>
        <v>611.2904704</v>
      </c>
      <c r="G766" s="3">
        <f>Imputs!$C$2</f>
        <v>6.6699999999999995E-2</v>
      </c>
      <c r="H766" s="3">
        <f>Imputs!$C$3</f>
        <v>5.2299999999999999E-2</v>
      </c>
      <c r="I766" s="2">
        <f>_xlfn.XLOOKUP($B766,stock_analysis[Stock],stock_analysis[Beta_Daily])</f>
        <v>0.57306784285086265</v>
      </c>
      <c r="J766" s="2">
        <f>_xlfn.XLOOKUP($B766,stock_analysis[Stock],stock_analysis[Beta_Weekly])</f>
        <v>1.0518239213199181</v>
      </c>
      <c r="K766" s="2">
        <f>_xlfn.XLOOKUP($B766,stock_analysis[Stock],stock_analysis[Beta_Monthly])</f>
        <v>0.965360081895271</v>
      </c>
      <c r="L766" s="3">
        <f>G766+H766*I766</f>
        <v>9.6671448181100114E-2</v>
      </c>
      <c r="M766" s="3">
        <f>J766*H766+G766</f>
        <v>0.12171039108503171</v>
      </c>
      <c r="N766" s="3">
        <f>K766*H766+G766</f>
        <v>0.11718833228312267</v>
      </c>
      <c r="O766" s="2">
        <f>_xlfn.XLOOKUP($B766,stock_analysis[Stock],stock_analysis[Interest_Coverage_Ratio])</f>
        <v>0.94740106256098877</v>
      </c>
      <c r="P766" s="3" cm="1">
        <f t="array" ref="P76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766" s="3" t="str" cm="1">
        <f t="array" ref="Q76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766" s="3">
        <f>Table2[[#This Row],[Default Spread]]+Table2[[#This Row],[Risk Free Rate]]</f>
        <v>0.19279999999999997</v>
      </c>
      <c r="S766" s="2">
        <f>_xlfn.XLOOKUP($B766,stock_analysis[Stock],stock_analysis[Market_Cap_Cr])</f>
        <v>611.2904704</v>
      </c>
      <c r="T766" s="2">
        <f>_xlfn.XLOOKUP($B766,stock_analysis[Stock],stock_analysis[Total_Debt_Cr])</f>
        <v>753.32710399999996</v>
      </c>
      <c r="U766" s="3">
        <f>Table2[[#This Row],[Market Value of Equity]]/(Table2[[#This Row],[Market Value of Equity]]+Table2[[#This Row],[Market Value of Debt]])</f>
        <v>0.44795734854050551</v>
      </c>
      <c r="V766" s="3">
        <f>Table2[[#This Row],[Market Value of Debt]]/(Table2[[#This Row],[Market Value of Equity]]+Table2[[#This Row],[Market Value of Debt]])</f>
        <v>0.55204265145949449</v>
      </c>
      <c r="W766" s="32">
        <f>(Table2[[#This Row],[Cost of Equity (Daily Beta)]]*Table2[[#This Row],[Weight of Equity]])+(Table2[[#This Row],[Cost of Debt]]*Table2[[#This Row],[Weight of Debt]])</f>
        <v>0.149738508808167</v>
      </c>
      <c r="X766" s="33">
        <f>(Table2[[#This Row],[Cost of Equity (Weekly Beta)]]*Table2[[#This Row],[Weight of Equity]])+(Table2[[#This Row],[Cost of Debt]]*Table2[[#This Row],[Weight of Debt]])</f>
        <v>0.16095488728166932</v>
      </c>
      <c r="Y766" s="34">
        <f>(Table2[[#This Row],[Cost of Equity (Monthly Beta)]]*Table2[[#This Row],[Weight of Equity]])+(Table2[[#This Row],[Cost of Debt]]*Table2[[#This Row],[Weight of Debt]])</f>
        <v>0.15892919781082188</v>
      </c>
      <c r="Z766" t="b">
        <f>IF(Table2[[#This Row],[Sector]]="Financial Services",TRUE,FALSE)</f>
        <v>0</v>
      </c>
      <c r="AA766" t="b">
        <f>IF(Table2[[#This Row],[Market Capitalisation In(Cr)]]&gt;25000,TRUE,FALSE)</f>
        <v>0</v>
      </c>
    </row>
    <row r="767" spans="2:27" ht="14" customHeight="1">
      <c r="B767" s="37" t="s">
        <v>922</v>
      </c>
      <c r="C767" s="38" t="str">
        <f>_xlfn.XLOOKUP(B767,stock_analysis[Stock],stock_analysis[Company_Name])</f>
        <v>Delta Manufacturing Limited</v>
      </c>
      <c r="D767" s="37" t="str">
        <f>_xlfn.XLOOKUP(B767,stock_analysis[Stock],stock_analysis[Sector])</f>
        <v>Consumer Cyclical</v>
      </c>
      <c r="E767" s="37" t="str">
        <f>_xlfn.XLOOKUP($B767,stock_analysis[Stock],stock_analysis[Industry])</f>
        <v>Textile Manufacturing</v>
      </c>
      <c r="F767" s="2">
        <f>_xlfn.XLOOKUP($B767,stock_analysis[Stock],stock_analysis[Market_Cap_Cr])</f>
        <v>60.500543999999998</v>
      </c>
      <c r="G767" s="3">
        <f>Imputs!$C$2</f>
        <v>6.6699999999999995E-2</v>
      </c>
      <c r="H767" s="3">
        <f>Imputs!$C$3</f>
        <v>5.2299999999999999E-2</v>
      </c>
      <c r="I767" s="2">
        <f>_xlfn.XLOOKUP($B767,stock_analysis[Stock],stock_analysis[Beta_Daily])</f>
        <v>0.61817326201260558</v>
      </c>
      <c r="J767" s="2">
        <f>_xlfn.XLOOKUP($B767,stock_analysis[Stock],stock_analysis[Beta_Weekly])</f>
        <v>1.4424641484997298</v>
      </c>
      <c r="K767" s="2">
        <f>_xlfn.XLOOKUP($B767,stock_analysis[Stock],stock_analysis[Beta_Monthly])</f>
        <v>0.95171998081940101</v>
      </c>
      <c r="L767" s="3">
        <f>G767+H767*I767</f>
        <v>9.9030461603259262E-2</v>
      </c>
      <c r="M767" s="3">
        <f>J767*H767+G767</f>
        <v>0.14214087496653588</v>
      </c>
      <c r="N767" s="3">
        <f>K767*H767+G767</f>
        <v>0.11647495499685467</v>
      </c>
      <c r="O767" s="2">
        <f>_xlfn.XLOOKUP($B767,stock_analysis[Stock],stock_analysis[Interest_Coverage_Ratio])</f>
        <v>-2.7233141685608593</v>
      </c>
      <c r="P767" s="3" cm="1">
        <f t="array" ref="P76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767" s="3" t="str" cm="1">
        <f t="array" ref="Q76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767" s="3">
        <f>Table2[[#This Row],[Default Spread]]+Table2[[#This Row],[Risk Free Rate]]</f>
        <v>0.25669999999999998</v>
      </c>
      <c r="S767" s="2">
        <f>_xlfn.XLOOKUP($B767,stock_analysis[Stock],stock_analysis[Market_Cap_Cr])</f>
        <v>60.500543999999998</v>
      </c>
      <c r="T767" s="2">
        <f>_xlfn.XLOOKUP($B767,stock_analysis[Stock],stock_analysis[Total_Debt_Cr])</f>
        <v>30.6199008</v>
      </c>
      <c r="U767" s="3">
        <f>Table2[[#This Row],[Market Value of Equity]]/(Table2[[#This Row],[Market Value of Equity]]+Table2[[#This Row],[Market Value of Debt]])</f>
        <v>0.66396234272991606</v>
      </c>
      <c r="V767" s="3">
        <f>Table2[[#This Row],[Market Value of Debt]]/(Table2[[#This Row],[Market Value of Equity]]+Table2[[#This Row],[Market Value of Debt]])</f>
        <v>0.33603765727008389</v>
      </c>
      <c r="W767" s="32">
        <f>(Table2[[#This Row],[Cost of Equity (Daily Beta)]]*Table2[[#This Row],[Weight of Equity]])+(Table2[[#This Row],[Cost of Debt]]*Table2[[#This Row],[Weight of Debt]])</f>
        <v>0.15201336390895553</v>
      </c>
      <c r="X767" s="33">
        <f>(Table2[[#This Row],[Cost of Equity (Weekly Beta)]]*Table2[[#This Row],[Weight of Equity]])+(Table2[[#This Row],[Cost of Debt]]*Table2[[#This Row],[Weight of Debt]])</f>
        <v>0.18063705496169177</v>
      </c>
      <c r="Y767" s="34">
        <f>(Table2[[#This Row],[Cost of Equity (Monthly Beta)]]*Table2[[#This Row],[Weight of Equity]])+(Table2[[#This Row],[Cost of Debt]]*Table2[[#This Row],[Weight of Debt]])</f>
        <v>0.16359585061030368</v>
      </c>
      <c r="Z767" t="b">
        <f>IF(Table2[[#This Row],[Sector]]="Financial Services",TRUE,FALSE)</f>
        <v>0</v>
      </c>
      <c r="AA767" t="b">
        <f>IF(Table2[[#This Row],[Market Capitalisation In(Cr)]]&gt;25000,TRUE,FALSE)</f>
        <v>0</v>
      </c>
    </row>
    <row r="768" spans="2:27" ht="14" customHeight="1">
      <c r="B768" s="37" t="s">
        <v>172</v>
      </c>
      <c r="C768" s="38" t="str">
        <f>_xlfn.XLOOKUP(B768,stock_analysis[Stock],stock_analysis[Company_Name])</f>
        <v>A B Cotspin India Limited</v>
      </c>
      <c r="D768" s="37" t="str">
        <f>_xlfn.XLOOKUP(B768,stock_analysis[Stock],stock_analysis[Sector])</f>
        <v>Consumer Cyclical</v>
      </c>
      <c r="E768" s="37" t="str">
        <f>_xlfn.XLOOKUP($B768,stock_analysis[Stock],stock_analysis[Industry])</f>
        <v>Textile Manufacturing</v>
      </c>
      <c r="F768" s="2">
        <f>_xlfn.XLOOKUP($B768,stock_analysis[Stock],stock_analysis[Market_Cap_Cr])</f>
        <v>895.45676800000001</v>
      </c>
      <c r="G768" s="3">
        <f>Imputs!$C$2</f>
        <v>6.6699999999999995E-2</v>
      </c>
      <c r="H768" s="3">
        <f>Imputs!$C$3</f>
        <v>5.2299999999999999E-2</v>
      </c>
      <c r="I768" s="2">
        <f>_xlfn.XLOOKUP($B768,stock_analysis[Stock],stock_analysis[Beta_Daily])</f>
        <v>1.8082681213577156</v>
      </c>
      <c r="J768" s="2">
        <f>_xlfn.XLOOKUP($B768,stock_analysis[Stock],stock_analysis[Beta_Weekly])</f>
        <v>0.150024167448228</v>
      </c>
      <c r="K768" s="2">
        <f>_xlfn.XLOOKUP($B768,stock_analysis[Stock],stock_analysis[Beta_Monthly])</f>
        <v>-2.1197096510863801E-2</v>
      </c>
      <c r="L768" s="3">
        <f>G768+H768*I768</f>
        <v>0.16127242274700854</v>
      </c>
      <c r="M768" s="3">
        <f>J768*H768+G768</f>
        <v>7.4546263957542325E-2</v>
      </c>
      <c r="N768" s="3">
        <f>K768*H768+G768</f>
        <v>6.559139185248182E-2</v>
      </c>
      <c r="O768" s="2">
        <f>_xlfn.XLOOKUP($B768,stock_analysis[Stock],stock_analysis[Interest_Coverage_Ratio])</f>
        <v>2.3599292014279039</v>
      </c>
      <c r="P768" s="3" cm="1">
        <f t="array" ref="P76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768" s="3" t="str" cm="1">
        <f t="array" ref="Q76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768" s="3">
        <f>Table2[[#This Row],[Default Spread]]+Table2[[#This Row],[Risk Free Rate]]</f>
        <v>9.8799999999999999E-2</v>
      </c>
      <c r="S768" s="2">
        <f>_xlfn.XLOOKUP($B768,stock_analysis[Stock],stock_analysis[Market_Cap_Cr])</f>
        <v>895.45676800000001</v>
      </c>
      <c r="T768" s="2">
        <f>_xlfn.XLOOKUP($B768,stock_analysis[Stock],stock_analysis[Total_Debt_Cr])</f>
        <v>137.38720000000001</v>
      </c>
      <c r="U768" s="3">
        <f>Table2[[#This Row],[Market Value of Equity]]/(Table2[[#This Row],[Market Value of Equity]]+Table2[[#This Row],[Market Value of Debt]])</f>
        <v>0.86698165041711306</v>
      </c>
      <c r="V768" s="3">
        <f>Table2[[#This Row],[Market Value of Debt]]/(Table2[[#This Row],[Market Value of Equity]]+Table2[[#This Row],[Market Value of Debt]])</f>
        <v>0.13301834958288683</v>
      </c>
      <c r="W768" s="32">
        <f>(Table2[[#This Row],[Cost of Equity (Daily Beta)]]*Table2[[#This Row],[Weight of Equity]])+(Table2[[#This Row],[Cost of Debt]]*Table2[[#This Row],[Weight of Debt]])</f>
        <v>0.15296244417875707</v>
      </c>
      <c r="X768" s="33">
        <f>(Table2[[#This Row],[Cost of Equity (Weekly Beta)]]*Table2[[#This Row],[Weight of Equity]])+(Table2[[#This Row],[Cost of Debt]]*Table2[[#This Row],[Weight of Debt]])</f>
        <v>7.7772455897129014E-2</v>
      </c>
      <c r="Y768" s="34">
        <f>(Table2[[#This Row],[Cost of Equity (Monthly Beta)]]*Table2[[#This Row],[Weight of Equity]])+(Table2[[#This Row],[Cost of Debt]]*Table2[[#This Row],[Weight of Debt]])</f>
        <v>7.000874610020949E-2</v>
      </c>
      <c r="Z768" t="b">
        <f>IF(Table2[[#This Row],[Sector]]="Financial Services",TRUE,FALSE)</f>
        <v>0</v>
      </c>
      <c r="AA768" t="b">
        <f>IF(Table2[[#This Row],[Market Capitalisation In(Cr)]]&gt;25000,TRUE,FALSE)</f>
        <v>0</v>
      </c>
    </row>
    <row r="769" spans="2:27" ht="14" customHeight="1">
      <c r="B769" s="37" t="s">
        <v>630</v>
      </c>
      <c r="C769" s="38" t="str">
        <f>_xlfn.XLOOKUP(B769,stock_analysis[Stock],stock_analysis[Company_Name])</f>
        <v>Bombay Dyeing &amp; Mfg Company Limited</v>
      </c>
      <c r="D769" s="37" t="str">
        <f>_xlfn.XLOOKUP(B769,stock_analysis[Stock],stock_analysis[Sector])</f>
        <v>Consumer Cyclical</v>
      </c>
      <c r="E769" s="37" t="str">
        <f>_xlfn.XLOOKUP($B769,stock_analysis[Stock],stock_analysis[Industry])</f>
        <v>Textile Manufacturing</v>
      </c>
      <c r="F769" s="2">
        <f>_xlfn.XLOOKUP($B769,stock_analysis[Stock],stock_analysis[Market_Cap_Cr])</f>
        <v>2244.6213120000002</v>
      </c>
      <c r="G769" s="3">
        <f>Imputs!$C$2</f>
        <v>6.6699999999999995E-2</v>
      </c>
      <c r="H769" s="3">
        <f>Imputs!$C$3</f>
        <v>5.2299999999999999E-2</v>
      </c>
      <c r="I769" s="2">
        <f>_xlfn.XLOOKUP($B769,stock_analysis[Stock],stock_analysis[Beta_Daily])</f>
        <v>1.6877483661007917</v>
      </c>
      <c r="J769" s="2">
        <f>_xlfn.XLOOKUP($B769,stock_analysis[Stock],stock_analysis[Beta_Weekly])</f>
        <v>2.0101286232002984</v>
      </c>
      <c r="K769" s="2">
        <f>_xlfn.XLOOKUP($B769,stock_analysis[Stock],stock_analysis[Beta_Monthly])</f>
        <v>1.1464857397343309</v>
      </c>
      <c r="L769" s="3">
        <f>G769+H769*I769</f>
        <v>0.1549692395470714</v>
      </c>
      <c r="M769" s="3">
        <f>J769*H769+G769</f>
        <v>0.17182972699337562</v>
      </c>
      <c r="N769" s="3">
        <f>K769*H769+G769</f>
        <v>0.1266612041881055</v>
      </c>
      <c r="O769" s="2">
        <f>_xlfn.XLOOKUP($B769,stock_analysis[Stock],stock_analysis[Interest_Coverage_Ratio])</f>
        <v>59.965652600588811</v>
      </c>
      <c r="P769" s="3" cm="1">
        <f t="array" ref="P76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69" s="3" t="str" cm="1">
        <f t="array" ref="Q76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69" s="3">
        <f>Table2[[#This Row],[Default Spread]]+Table2[[#This Row],[Risk Free Rate]]</f>
        <v>7.0699999999999999E-2</v>
      </c>
      <c r="S769" s="2">
        <f>_xlfn.XLOOKUP($B769,stock_analysis[Stock],stock_analysis[Market_Cap_Cr])</f>
        <v>2244.6213120000002</v>
      </c>
      <c r="T769" s="2">
        <f>_xlfn.XLOOKUP($B769,stock_analysis[Stock],stock_analysis[Total_Debt_Cr])</f>
        <v>3.04</v>
      </c>
      <c r="U769" s="3">
        <f>Table2[[#This Row],[Market Value of Equity]]/(Table2[[#This Row],[Market Value of Equity]]+Table2[[#This Row],[Market Value of Debt]])</f>
        <v>0.99864748305993889</v>
      </c>
      <c r="V769" s="3">
        <f>Table2[[#This Row],[Market Value of Debt]]/(Table2[[#This Row],[Market Value of Equity]]+Table2[[#This Row],[Market Value of Debt]])</f>
        <v>1.3525169400611188E-3</v>
      </c>
      <c r="W769" s="32">
        <f>(Table2[[#This Row],[Cost of Equity (Daily Beta)]]*Table2[[#This Row],[Weight of Equity]])+(Table2[[#This Row],[Cost of Debt]]*Table2[[#This Row],[Weight of Debt]])</f>
        <v>0.15485526397305793</v>
      </c>
      <c r="X769" s="33">
        <f>(Table2[[#This Row],[Cost of Equity (Weekly Beta)]]*Table2[[#This Row],[Weight of Equity]])+(Table2[[#This Row],[Cost of Debt]]*Table2[[#This Row],[Weight of Debt]])</f>
        <v>0.17169294732447332</v>
      </c>
      <c r="Y769" s="34">
        <f>(Table2[[#This Row],[Cost of Equity (Monthly Beta)]]*Table2[[#This Row],[Weight of Equity]])+(Table2[[#This Row],[Cost of Debt]]*Table2[[#This Row],[Weight of Debt]])</f>
        <v>0.12658551571145488</v>
      </c>
      <c r="Z769" t="b">
        <f>IF(Table2[[#This Row],[Sector]]="Financial Services",TRUE,FALSE)</f>
        <v>0</v>
      </c>
      <c r="AA769" t="b">
        <f>IF(Table2[[#This Row],[Market Capitalisation In(Cr)]]&gt;25000,TRUE,FALSE)</f>
        <v>0</v>
      </c>
    </row>
    <row r="770" spans="2:27" ht="14" customHeight="1">
      <c r="B770" s="37" t="s">
        <v>2568</v>
      </c>
      <c r="C770" s="38" t="str">
        <f>_xlfn.XLOOKUP(B770,stock_analysis[Stock],stock_analysis[Company_Name])</f>
        <v>Orbit Exports Limited</v>
      </c>
      <c r="D770" s="37" t="str">
        <f>_xlfn.XLOOKUP(B770,stock_analysis[Stock],stock_analysis[Sector])</f>
        <v>Consumer Cyclical</v>
      </c>
      <c r="E770" s="37" t="str">
        <f>_xlfn.XLOOKUP($B770,stock_analysis[Stock],stock_analysis[Industry])</f>
        <v>Textile Manufacturing</v>
      </c>
      <c r="F770" s="2">
        <f>_xlfn.XLOOKUP($B770,stock_analysis[Stock],stock_analysis[Market_Cap_Cr])</f>
        <v>418.90270720000001</v>
      </c>
      <c r="G770" s="3">
        <f>Imputs!$C$2</f>
        <v>6.6699999999999995E-2</v>
      </c>
      <c r="H770" s="3">
        <f>Imputs!$C$3</f>
        <v>5.2299999999999999E-2</v>
      </c>
      <c r="I770" s="2">
        <f>_xlfn.XLOOKUP($B770,stock_analysis[Stock],stock_analysis[Beta_Daily])</f>
        <v>1.8029836839060005</v>
      </c>
      <c r="J770" s="2">
        <f>_xlfn.XLOOKUP($B770,stock_analysis[Stock],stock_analysis[Beta_Weekly])</f>
        <v>1.6315573795984857</v>
      </c>
      <c r="K770" s="2">
        <f>_xlfn.XLOOKUP($B770,stock_analysis[Stock],stock_analysis[Beta_Monthly])</f>
        <v>1.0355253822006352</v>
      </c>
      <c r="L770" s="3">
        <f>G770+H770*I770</f>
        <v>0.16099604666828382</v>
      </c>
      <c r="M770" s="3">
        <f>J770*H770+G770</f>
        <v>0.1520304509530008</v>
      </c>
      <c r="N770" s="3">
        <f>K770*H770+G770</f>
        <v>0.12085797748909322</v>
      </c>
      <c r="O770" s="2">
        <f>_xlfn.XLOOKUP($B770,stock_analysis[Stock],stock_analysis[Interest_Coverage_Ratio])</f>
        <v>29.231338446580967</v>
      </c>
      <c r="P770" s="3" cm="1">
        <f t="array" ref="P77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70" s="3" t="str" cm="1">
        <f t="array" ref="Q77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70" s="3">
        <f>Table2[[#This Row],[Default Spread]]+Table2[[#This Row],[Risk Free Rate]]</f>
        <v>7.0699999999999999E-2</v>
      </c>
      <c r="S770" s="2">
        <f>_xlfn.XLOOKUP($B770,stock_analysis[Stock],stock_analysis[Market_Cap_Cr])</f>
        <v>418.90270720000001</v>
      </c>
      <c r="T770" s="2">
        <f>_xlfn.XLOOKUP($B770,stock_analysis[Stock],stock_analysis[Total_Debt_Cr])</f>
        <v>11.213800000000001</v>
      </c>
      <c r="U770" s="3">
        <f>Table2[[#This Row],[Market Value of Equity]]/(Table2[[#This Row],[Market Value of Equity]]+Table2[[#This Row],[Market Value of Debt]])</f>
        <v>0.97392845935395433</v>
      </c>
      <c r="V770" s="3">
        <f>Table2[[#This Row],[Market Value of Debt]]/(Table2[[#This Row],[Market Value of Equity]]+Table2[[#This Row],[Market Value of Debt]])</f>
        <v>2.6071540646045683E-2</v>
      </c>
      <c r="W770" s="32">
        <f>(Table2[[#This Row],[Cost of Equity (Daily Beta)]]*Table2[[#This Row],[Weight of Equity]])+(Table2[[#This Row],[Cost of Debt]]*Table2[[#This Row],[Weight of Debt]])</f>
        <v>0.15864188961739442</v>
      </c>
      <c r="X770" s="33">
        <f>(Table2[[#This Row],[Cost of Equity (Weekly Beta)]]*Table2[[#This Row],[Weight of Equity]])+(Table2[[#This Row],[Cost of Debt]]*Table2[[#This Row],[Weight of Debt]])</f>
        <v>0.14991004079521841</v>
      </c>
      <c r="Y770" s="34">
        <f>(Table2[[#This Row],[Cost of Equity (Monthly Beta)]]*Table2[[#This Row],[Weight of Equity]])+(Table2[[#This Row],[Cost of Debt]]*Table2[[#This Row],[Weight of Debt]])</f>
        <v>0.11955028174026287</v>
      </c>
      <c r="Z770" t="b">
        <f>IF(Table2[[#This Row],[Sector]]="Financial Services",TRUE,FALSE)</f>
        <v>0</v>
      </c>
      <c r="AA770" t="b">
        <f>IF(Table2[[#This Row],[Market Capitalisation In(Cr)]]&gt;25000,TRUE,FALSE)</f>
        <v>0</v>
      </c>
    </row>
    <row r="771" spans="2:27" ht="14" customHeight="1">
      <c r="B771" s="37" t="s">
        <v>1653</v>
      </c>
      <c r="C771" s="38" t="str">
        <f>_xlfn.XLOOKUP(B771,stock_analysis[Stock],stock_analysis[Company_Name])</f>
        <v>Indo Rama Synthetics (India) Limited</v>
      </c>
      <c r="D771" s="37" t="str">
        <f>_xlfn.XLOOKUP(B771,stock_analysis[Stock],stock_analysis[Sector])</f>
        <v>Consumer Cyclical</v>
      </c>
      <c r="E771" s="37" t="str">
        <f>_xlfn.XLOOKUP($B771,stock_analysis[Stock],stock_analysis[Industry])</f>
        <v>Textile Manufacturing</v>
      </c>
      <c r="F771" s="2">
        <f>_xlfn.XLOOKUP($B771,stock_analysis[Stock],stock_analysis[Market_Cap_Cr])</f>
        <v>883.08469760000003</v>
      </c>
      <c r="G771" s="3">
        <f>Imputs!$C$2</f>
        <v>6.6699999999999995E-2</v>
      </c>
      <c r="H771" s="3">
        <f>Imputs!$C$3</f>
        <v>5.2299999999999999E-2</v>
      </c>
      <c r="I771" s="2">
        <f>_xlfn.XLOOKUP($B771,stock_analysis[Stock],stock_analysis[Beta_Daily])</f>
        <v>1.3065029747726864</v>
      </c>
      <c r="J771" s="2">
        <f>_xlfn.XLOOKUP($B771,stock_analysis[Stock],stock_analysis[Beta_Weekly])</f>
        <v>1.7197960295343848</v>
      </c>
      <c r="K771" s="2">
        <f>_xlfn.XLOOKUP($B771,stock_analysis[Stock],stock_analysis[Beta_Monthly])</f>
        <v>0.94482067925743796</v>
      </c>
      <c r="L771" s="3">
        <f>G771+H771*I771</f>
        <v>0.13503010558061149</v>
      </c>
      <c r="M771" s="3">
        <f>J771*H771+G771</f>
        <v>0.15664533234464834</v>
      </c>
      <c r="N771" s="3">
        <f>K771*H771+G771</f>
        <v>0.11611412152516401</v>
      </c>
      <c r="O771" s="2">
        <f>_xlfn.XLOOKUP($B771,stock_analysis[Stock],stock_analysis[Interest_Coverage_Ratio])</f>
        <v>1.0095883843572355</v>
      </c>
      <c r="P771" s="3" cm="1">
        <f t="array" ref="P77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771" s="3" t="str" cm="1">
        <f t="array" ref="Q77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771" s="3">
        <f>Table2[[#This Row],[Default Spread]]+Table2[[#This Row],[Risk Free Rate]]</f>
        <v>0.19279999999999997</v>
      </c>
      <c r="S771" s="2">
        <f>_xlfn.XLOOKUP($B771,stock_analysis[Stock],stock_analysis[Market_Cap_Cr])</f>
        <v>883.08469760000003</v>
      </c>
      <c r="T771" s="2">
        <f>_xlfn.XLOOKUP($B771,stock_analysis[Stock],stock_analysis[Total_Debt_Cr])</f>
        <v>1093.7499648</v>
      </c>
      <c r="U771" s="3">
        <f>Table2[[#This Row],[Market Value of Equity]]/(Table2[[#This Row],[Market Value of Equity]]+Table2[[#This Row],[Market Value of Debt]])</f>
        <v>0.44671651827871145</v>
      </c>
      <c r="V771" s="3">
        <f>Table2[[#This Row],[Market Value of Debt]]/(Table2[[#This Row],[Market Value of Equity]]+Table2[[#This Row],[Market Value of Debt]])</f>
        <v>0.55328348172128849</v>
      </c>
      <c r="W771" s="32">
        <f>(Table2[[#This Row],[Cost of Equity (Daily Beta)]]*Table2[[#This Row],[Weight of Equity]])+(Table2[[#This Row],[Cost of Debt]]*Table2[[#This Row],[Weight of Debt]])</f>
        <v>0.16699323390364196</v>
      </c>
      <c r="X771" s="33">
        <f>(Table2[[#This Row],[Cost of Equity (Weekly Beta)]]*Table2[[#This Row],[Weight of Equity]])+(Table2[[#This Row],[Cost of Debt]]*Table2[[#This Row],[Weight of Debt]])</f>
        <v>0.17664911274547734</v>
      </c>
      <c r="Y771" s="34">
        <f>(Table2[[#This Row],[Cost of Equity (Monthly Beta)]]*Table2[[#This Row],[Weight of Equity]])+(Table2[[#This Row],[Cost of Debt]]*Table2[[#This Row],[Weight of Debt]])</f>
        <v>0.15854315136657685</v>
      </c>
      <c r="Z771" t="b">
        <f>IF(Table2[[#This Row],[Sector]]="Financial Services",TRUE,FALSE)</f>
        <v>0</v>
      </c>
      <c r="AA771" t="b">
        <f>IF(Table2[[#This Row],[Market Capitalisation In(Cr)]]&gt;25000,TRUE,FALSE)</f>
        <v>0</v>
      </c>
    </row>
    <row r="772" spans="2:27" ht="14" customHeight="1">
      <c r="B772" s="37" t="s">
        <v>2052</v>
      </c>
      <c r="C772" s="38" t="str">
        <f>_xlfn.XLOOKUP(B772,stock_analysis[Stock],stock_analysis[Company_Name])</f>
        <v>Laxmi Cotspin Limited</v>
      </c>
      <c r="D772" s="37" t="str">
        <f>_xlfn.XLOOKUP(B772,stock_analysis[Stock],stock_analysis[Sector])</f>
        <v>Consumer Cyclical</v>
      </c>
      <c r="E772" s="37" t="str">
        <f>_xlfn.XLOOKUP($B772,stock_analysis[Stock],stock_analysis[Industry])</f>
        <v>Textile Manufacturing</v>
      </c>
      <c r="F772" s="2">
        <f>_xlfn.XLOOKUP($B772,stock_analysis[Stock],stock_analysis[Market_Cap_Cr])</f>
        <v>23.783820800000001</v>
      </c>
      <c r="G772" s="3">
        <f>Imputs!$C$2</f>
        <v>6.6699999999999995E-2</v>
      </c>
      <c r="H772" s="3">
        <f>Imputs!$C$3</f>
        <v>5.2299999999999999E-2</v>
      </c>
      <c r="I772" s="2">
        <f>_xlfn.XLOOKUP($B772,stock_analysis[Stock],stock_analysis[Beta_Daily])</f>
        <v>1.0751704357054559</v>
      </c>
      <c r="J772" s="2">
        <f>_xlfn.XLOOKUP($B772,stock_analysis[Stock],stock_analysis[Beta_Weekly])</f>
        <v>1.4363434393857857</v>
      </c>
      <c r="K772" s="2">
        <f>_xlfn.XLOOKUP($B772,stock_analysis[Stock],stock_analysis[Beta_Monthly])</f>
        <v>0.91600668221179116</v>
      </c>
      <c r="L772" s="3">
        <f>G772+H772*I772</f>
        <v>0.12293141378739533</v>
      </c>
      <c r="M772" s="3">
        <f>J772*H772+G772</f>
        <v>0.14182076187987658</v>
      </c>
      <c r="N772" s="3">
        <f>K772*H772+G772</f>
        <v>0.11460714947967668</v>
      </c>
      <c r="O772" s="2">
        <f>_xlfn.XLOOKUP($B772,stock_analysis[Stock],stock_analysis[Interest_Coverage_Ratio])</f>
        <v>1.0794342930970835</v>
      </c>
      <c r="P772" s="3" cm="1">
        <f t="array" ref="P77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772" s="3" t="str" cm="1">
        <f t="array" ref="Q77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772" s="3">
        <f>Table2[[#This Row],[Default Spread]]+Table2[[#This Row],[Risk Free Rate]]</f>
        <v>0.19279999999999997</v>
      </c>
      <c r="S772" s="2">
        <f>_xlfn.XLOOKUP($B772,stock_analysis[Stock],stock_analysis[Market_Cap_Cr])</f>
        <v>23.783820800000001</v>
      </c>
      <c r="T772" s="2">
        <f>_xlfn.XLOOKUP($B772,stock_analysis[Stock],stock_analysis[Total_Debt_Cr])</f>
        <v>42.293401600000003</v>
      </c>
      <c r="U772" s="3">
        <f>Table2[[#This Row],[Market Value of Equity]]/(Table2[[#This Row],[Market Value of Equity]]+Table2[[#This Row],[Market Value of Debt]])</f>
        <v>0.35993977858246046</v>
      </c>
      <c r="V772" s="3">
        <f>Table2[[#This Row],[Market Value of Debt]]/(Table2[[#This Row],[Market Value of Equity]]+Table2[[#This Row],[Market Value of Debt]])</f>
        <v>0.64006022141753938</v>
      </c>
      <c r="W772" s="32">
        <f>(Table2[[#This Row],[Cost of Equity (Daily Beta)]]*Table2[[#This Row],[Weight of Equity]])+(Table2[[#This Row],[Cost of Debt]]*Table2[[#This Row],[Weight of Debt]])</f>
        <v>0.16765151654876548</v>
      </c>
      <c r="X772" s="33">
        <f>(Table2[[#This Row],[Cost of Equity (Weekly Beta)]]*Table2[[#This Row],[Weight of Equity]])+(Table2[[#This Row],[Cost of Debt]]*Table2[[#This Row],[Weight of Debt]])</f>
        <v>0.17445054431874019</v>
      </c>
      <c r="Y772" s="34">
        <f>(Table2[[#This Row],[Cost of Equity (Monthly Beta)]]*Table2[[#This Row],[Weight of Equity]])+(Table2[[#This Row],[Cost of Debt]]*Table2[[#This Row],[Weight of Debt]])</f>
        <v>0.16465528269698335</v>
      </c>
      <c r="Z772" t="b">
        <f>IF(Table2[[#This Row],[Sector]]="Financial Services",TRUE,FALSE)</f>
        <v>0</v>
      </c>
      <c r="AA772" t="b">
        <f>IF(Table2[[#This Row],[Market Capitalisation In(Cr)]]&gt;25000,TRUE,FALSE)</f>
        <v>0</v>
      </c>
    </row>
    <row r="773" spans="2:27" ht="14" customHeight="1">
      <c r="B773" s="37" t="s">
        <v>1287</v>
      </c>
      <c r="C773" s="38" t="str">
        <f>_xlfn.XLOOKUP(B773,stock_analysis[Stock],stock_analysis[Company_Name])</f>
        <v>Globale Tessile Limited</v>
      </c>
      <c r="D773" s="37" t="str">
        <f>_xlfn.XLOOKUP(B773,stock_analysis[Stock],stock_analysis[Sector])</f>
        <v>Consumer Cyclical</v>
      </c>
      <c r="E773" s="37" t="str">
        <f>_xlfn.XLOOKUP($B773,stock_analysis[Stock],stock_analysis[Industry])</f>
        <v>Textile Manufacturing</v>
      </c>
      <c r="F773" s="2">
        <f>_xlfn.XLOOKUP($B773,stock_analysis[Stock],stock_analysis[Market_Cap_Cr])</f>
        <v>11.728433600000001</v>
      </c>
      <c r="G773" s="3">
        <f>Imputs!$C$2</f>
        <v>6.6699999999999995E-2</v>
      </c>
      <c r="H773" s="3">
        <f>Imputs!$C$3</f>
        <v>5.2299999999999999E-2</v>
      </c>
      <c r="I773" s="2">
        <f>_xlfn.XLOOKUP($B773,stock_analysis[Stock],stock_analysis[Beta_Daily])</f>
        <v>0.47704332368796348</v>
      </c>
      <c r="J773" s="2">
        <f>_xlfn.XLOOKUP($B773,stock_analysis[Stock],stock_analysis[Beta_Weekly])</f>
        <v>0.19460729896332701</v>
      </c>
      <c r="K773" s="2">
        <f>_xlfn.XLOOKUP($B773,stock_analysis[Stock],stock_analysis[Beta_Monthly])</f>
        <v>2.75034048909144E-2</v>
      </c>
      <c r="L773" s="3">
        <f>G773+H773*I773</f>
        <v>9.1649365828880489E-2</v>
      </c>
      <c r="M773" s="3">
        <f>J773*H773+G773</f>
        <v>7.6877961735781999E-2</v>
      </c>
      <c r="N773" s="3">
        <f>K773*H773+G773</f>
        <v>6.8138428075794816E-2</v>
      </c>
      <c r="O773" s="2">
        <f>_xlfn.XLOOKUP($B773,stock_analysis[Stock],stock_analysis[Interest_Coverage_Ratio])</f>
        <v>-0.1667214731996054</v>
      </c>
      <c r="P773" s="3" cm="1">
        <f t="array" ref="P77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773" s="3" t="str" cm="1">
        <f t="array" ref="Q77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773" s="3">
        <f>Table2[[#This Row],[Default Spread]]+Table2[[#This Row],[Risk Free Rate]]</f>
        <v>0.25669999999999998</v>
      </c>
      <c r="S773" s="2">
        <f>_xlfn.XLOOKUP($B773,stock_analysis[Stock],stock_analysis[Market_Cap_Cr])</f>
        <v>11.728433600000001</v>
      </c>
      <c r="T773" s="2">
        <f>_xlfn.XLOOKUP($B773,stock_analysis[Stock],stock_analysis[Total_Debt_Cr])</f>
        <v>11.1233</v>
      </c>
      <c r="U773" s="3">
        <f>Table2[[#This Row],[Market Value of Equity]]/(Table2[[#This Row],[Market Value of Equity]]+Table2[[#This Row],[Market Value of Debt]])</f>
        <v>0.51324043091417793</v>
      </c>
      <c r="V773" s="3">
        <f>Table2[[#This Row],[Market Value of Debt]]/(Table2[[#This Row],[Market Value of Equity]]+Table2[[#This Row],[Market Value of Debt]])</f>
        <v>0.48675956908582196</v>
      </c>
      <c r="W773" s="32">
        <f>(Table2[[#This Row],[Cost of Equity (Daily Beta)]]*Table2[[#This Row],[Weight of Equity]])+(Table2[[#This Row],[Cost of Debt]]*Table2[[#This Row],[Weight of Debt]])</f>
        <v>0.17198934139535624</v>
      </c>
      <c r="X773" s="33">
        <f>(Table2[[#This Row],[Cost of Equity (Weekly Beta)]]*Table2[[#This Row],[Weight of Equity]])+(Table2[[#This Row],[Cost of Debt]]*Table2[[#This Row],[Weight of Debt]])</f>
        <v>0.16440805959340693</v>
      </c>
      <c r="Y773" s="34">
        <f>(Table2[[#This Row],[Cost of Equity (Monthly Beta)]]*Table2[[#This Row],[Weight of Equity]])+(Table2[[#This Row],[Cost of Debt]]*Table2[[#This Row],[Weight of Debt]])</f>
        <v>0.15992257757176614</v>
      </c>
      <c r="Z773" t="b">
        <f>IF(Table2[[#This Row],[Sector]]="Financial Services",TRUE,FALSE)</f>
        <v>0</v>
      </c>
      <c r="AA773" t="b">
        <f>IF(Table2[[#This Row],[Market Capitalisation In(Cr)]]&gt;25000,TRUE,FALSE)</f>
        <v>0</v>
      </c>
    </row>
    <row r="774" spans="2:27" ht="14" customHeight="1">
      <c r="B774" s="37" t="s">
        <v>2376</v>
      </c>
      <c r="C774" s="38" t="str">
        <f>_xlfn.XLOOKUP(B774,stock_analysis[Stock],stock_analysis[Company_Name])</f>
        <v>Nagreeka Exports Limited</v>
      </c>
      <c r="D774" s="37" t="str">
        <f>_xlfn.XLOOKUP(B774,stock_analysis[Stock],stock_analysis[Sector])</f>
        <v>Consumer Cyclical</v>
      </c>
      <c r="E774" s="37" t="str">
        <f>_xlfn.XLOOKUP($B774,stock_analysis[Stock],stock_analysis[Industry])</f>
        <v>Textile Manufacturing</v>
      </c>
      <c r="F774" s="2">
        <f>_xlfn.XLOOKUP($B774,stock_analysis[Stock],stock_analysis[Market_Cap_Cr])</f>
        <v>75.935673600000001</v>
      </c>
      <c r="G774" s="3">
        <f>Imputs!$C$2</f>
        <v>6.6699999999999995E-2</v>
      </c>
      <c r="H774" s="3">
        <f>Imputs!$C$3</f>
        <v>5.2299999999999999E-2</v>
      </c>
      <c r="I774" s="2">
        <f>_xlfn.XLOOKUP($B774,stock_analysis[Stock],stock_analysis[Beta_Daily])</f>
        <v>1.1642628741706362</v>
      </c>
      <c r="J774" s="2">
        <f>_xlfn.XLOOKUP($B774,stock_analysis[Stock],stock_analysis[Beta_Weekly])</f>
        <v>1.4752967720613952</v>
      </c>
      <c r="K774" s="2">
        <f>_xlfn.XLOOKUP($B774,stock_analysis[Stock],stock_analysis[Beta_Monthly])</f>
        <v>1.6645490365995492</v>
      </c>
      <c r="L774" s="3">
        <f>G774+H774*I774</f>
        <v>0.12759094831912426</v>
      </c>
      <c r="M774" s="3">
        <f>J774*H774+G774</f>
        <v>0.14385802117881097</v>
      </c>
      <c r="N774" s="3">
        <f>K774*H774+G774</f>
        <v>0.15375591461415641</v>
      </c>
      <c r="O774" s="2">
        <f>_xlfn.XLOOKUP($B774,stock_analysis[Stock],stock_analysis[Interest_Coverage_Ratio])</f>
        <v>1.1219943297912205</v>
      </c>
      <c r="P774" s="3" cm="1">
        <f t="array" ref="P77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774" s="3" t="str" cm="1">
        <f t="array" ref="Q77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774" s="3">
        <f>Table2[[#This Row],[Default Spread]]+Table2[[#This Row],[Risk Free Rate]]</f>
        <v>0.19279999999999997</v>
      </c>
      <c r="S774" s="2">
        <f>_xlfn.XLOOKUP($B774,stock_analysis[Stock],stock_analysis[Market_Cap_Cr])</f>
        <v>75.935673600000001</v>
      </c>
      <c r="T774" s="2">
        <f>_xlfn.XLOOKUP($B774,stock_analysis[Stock],stock_analysis[Total_Debt_Cr])</f>
        <v>172.1953024</v>
      </c>
      <c r="U774" s="3">
        <f>Table2[[#This Row],[Market Value of Equity]]/(Table2[[#This Row],[Market Value of Equity]]+Table2[[#This Row],[Market Value of Debt]])</f>
        <v>0.30603060860889852</v>
      </c>
      <c r="V774" s="3">
        <f>Table2[[#This Row],[Market Value of Debt]]/(Table2[[#This Row],[Market Value of Equity]]+Table2[[#This Row],[Market Value of Debt]])</f>
        <v>0.69396939139110148</v>
      </c>
      <c r="W774" s="32">
        <f>(Table2[[#This Row],[Cost of Equity (Daily Beta)]]*Table2[[#This Row],[Weight of Equity]])+(Table2[[#This Row],[Cost of Debt]]*Table2[[#This Row],[Weight of Debt]])</f>
        <v>0.17284403422729247</v>
      </c>
      <c r="X774" s="33">
        <f>(Table2[[#This Row],[Cost of Equity (Weekly Beta)]]*Table2[[#This Row],[Weight of Equity]])+(Table2[[#This Row],[Cost of Debt]]*Table2[[#This Row],[Weight of Debt]])</f>
        <v>0.17782225643482769</v>
      </c>
      <c r="Y774" s="34">
        <f>(Table2[[#This Row],[Cost of Equity (Monthly Beta)]]*Table2[[#This Row],[Weight of Equity]])+(Table2[[#This Row],[Cost of Debt]]*Table2[[#This Row],[Weight of Debt]])</f>
        <v>0.18085131478679245</v>
      </c>
      <c r="Z774" t="b">
        <f>IF(Table2[[#This Row],[Sector]]="Financial Services",TRUE,FALSE)</f>
        <v>0</v>
      </c>
      <c r="AA774" t="b">
        <f>IF(Table2[[#This Row],[Market Capitalisation In(Cr)]]&gt;25000,TRUE,FALSE)</f>
        <v>0</v>
      </c>
    </row>
    <row r="775" spans="2:27" ht="14" customHeight="1">
      <c r="B775" s="37" t="s">
        <v>2904</v>
      </c>
      <c r="C775" s="38" t="str">
        <f>_xlfn.XLOOKUP(B775,stock_analysis[Stock],stock_analysis[Company_Name])</f>
        <v>Reliance Chemotex Industries Limited</v>
      </c>
      <c r="D775" s="37" t="str">
        <f>_xlfn.XLOOKUP(B775,stock_analysis[Stock],stock_analysis[Sector])</f>
        <v>Consumer Cyclical</v>
      </c>
      <c r="E775" s="37" t="str">
        <f>_xlfn.XLOOKUP($B775,stock_analysis[Stock],stock_analysis[Industry])</f>
        <v>Textile Manufacturing</v>
      </c>
      <c r="F775" s="2">
        <f>_xlfn.XLOOKUP($B775,stock_analysis[Stock],stock_analysis[Market_Cap_Cr])</f>
        <v>92.750931199999997</v>
      </c>
      <c r="G775" s="3">
        <f>Imputs!$C$2</f>
        <v>6.6699999999999995E-2</v>
      </c>
      <c r="H775" s="3">
        <f>Imputs!$C$3</f>
        <v>5.2299999999999999E-2</v>
      </c>
      <c r="I775" s="2">
        <f>_xlfn.XLOOKUP($B775,stock_analysis[Stock],stock_analysis[Beta_Daily])</f>
        <v>1.0104712169137997</v>
      </c>
      <c r="J775" s="2">
        <f>_xlfn.XLOOKUP($B775,stock_analysis[Stock],stock_analysis[Beta_Weekly])</f>
        <v>1.1929200128674149</v>
      </c>
      <c r="K775" s="2">
        <f>_xlfn.XLOOKUP($B775,stock_analysis[Stock],stock_analysis[Beta_Monthly])</f>
        <v>0.81489510692535083</v>
      </c>
      <c r="L775" s="3">
        <f>G775+H775*I775</f>
        <v>0.11954764464459172</v>
      </c>
      <c r="M775" s="3">
        <f>J775*H775+G775</f>
        <v>0.12908971667296579</v>
      </c>
      <c r="N775" s="3">
        <f>K775*H775+G775</f>
        <v>0.10931901409219584</v>
      </c>
      <c r="O775" s="2">
        <f>_xlfn.XLOOKUP($B775,stock_analysis[Stock],stock_analysis[Interest_Coverage_Ratio])</f>
        <v>1.2102234511620955</v>
      </c>
      <c r="P775" s="3" cm="1">
        <f t="array" ref="P77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775" s="3" t="str" cm="1">
        <f t="array" ref="Q77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775" s="3">
        <f>Table2[[#This Row],[Default Spread]]+Table2[[#This Row],[Risk Free Rate]]</f>
        <v>0.19279999999999997</v>
      </c>
      <c r="S775" s="2">
        <f>_xlfn.XLOOKUP($B775,stock_analysis[Stock],stock_analysis[Market_Cap_Cr])</f>
        <v>92.750931199999997</v>
      </c>
      <c r="T775" s="2">
        <f>_xlfn.XLOOKUP($B775,stock_analysis[Stock],stock_analysis[Total_Debt_Cr])</f>
        <v>252.01559040000001</v>
      </c>
      <c r="U775" s="3">
        <f>Table2[[#This Row],[Market Value of Equity]]/(Table2[[#This Row],[Market Value of Equity]]+Table2[[#This Row],[Market Value of Debt]])</f>
        <v>0.26902534146749352</v>
      </c>
      <c r="V775" s="3">
        <f>Table2[[#This Row],[Market Value of Debt]]/(Table2[[#This Row],[Market Value of Equity]]+Table2[[#This Row],[Market Value of Debt]])</f>
        <v>0.73097465853250643</v>
      </c>
      <c r="W775" s="32">
        <f>(Table2[[#This Row],[Cost of Equity (Daily Beta)]]*Table2[[#This Row],[Weight of Equity]])+(Table2[[#This Row],[Cost of Debt]]*Table2[[#This Row],[Weight of Debt]])</f>
        <v>0.1730932600872131</v>
      </c>
      <c r="X775" s="33">
        <f>(Table2[[#This Row],[Cost of Equity (Weekly Beta)]]*Table2[[#This Row],[Weight of Equity]])+(Table2[[#This Row],[Cost of Debt]]*Table2[[#This Row],[Weight of Debt]])</f>
        <v>0.17566031927295384</v>
      </c>
      <c r="Y775" s="34">
        <f>(Table2[[#This Row],[Cost of Equity (Monthly Beta)]]*Table2[[#This Row],[Weight of Equity]])+(Table2[[#This Row],[Cost of Debt]]*Table2[[#This Row],[Weight of Debt]])</f>
        <v>0.17034149926010994</v>
      </c>
      <c r="Z775" t="b">
        <f>IF(Table2[[#This Row],[Sector]]="Financial Services",TRUE,FALSE)</f>
        <v>0</v>
      </c>
      <c r="AA775" t="b">
        <f>IF(Table2[[#This Row],[Market Capitalisation In(Cr)]]&gt;25000,TRUE,FALSE)</f>
        <v>0</v>
      </c>
    </row>
    <row r="776" spans="2:27" ht="14" customHeight="1">
      <c r="B776" s="37" t="s">
        <v>3832</v>
      </c>
      <c r="C776" s="38" t="str">
        <f>_xlfn.XLOOKUP(B776,stock_analysis[Stock],stock_analysis[Company_Name])</f>
        <v>Visagar Polytex Limited</v>
      </c>
      <c r="D776" s="37" t="str">
        <f>_xlfn.XLOOKUP(B776,stock_analysis[Stock],stock_analysis[Sector])</f>
        <v>Consumer Cyclical</v>
      </c>
      <c r="E776" s="37" t="str">
        <f>_xlfn.XLOOKUP($B776,stock_analysis[Stock],stock_analysis[Industry])</f>
        <v>Textile Manufacturing</v>
      </c>
      <c r="F776" s="2">
        <f>_xlfn.XLOOKUP($B776,stock_analysis[Stock],stock_analysis[Market_Cap_Cr])</f>
        <v>14.6350272</v>
      </c>
      <c r="G776" s="3">
        <f>Imputs!$C$2</f>
        <v>6.6699999999999995E-2</v>
      </c>
      <c r="H776" s="3">
        <f>Imputs!$C$3</f>
        <v>5.2299999999999999E-2</v>
      </c>
      <c r="I776" s="2">
        <f>_xlfn.XLOOKUP($B776,stock_analysis[Stock],stock_analysis[Beta_Daily])</f>
        <v>1.4011543279258811</v>
      </c>
      <c r="J776" s="2">
        <f>_xlfn.XLOOKUP($B776,stock_analysis[Stock],stock_analysis[Beta_Weekly])</f>
        <v>1.2575889057317853</v>
      </c>
      <c r="K776" s="2">
        <f>_xlfn.XLOOKUP($B776,stock_analysis[Stock],stock_analysis[Beta_Monthly])</f>
        <v>0.63511693075998787</v>
      </c>
      <c r="L776" s="3">
        <f>G776+H776*I776</f>
        <v>0.13998037135052357</v>
      </c>
      <c r="M776" s="3">
        <f>J776*H776+G776</f>
        <v>0.13247189976977236</v>
      </c>
      <c r="N776" s="3">
        <f>K776*H776+G776</f>
        <v>9.9916615478747361E-2</v>
      </c>
      <c r="O776" s="2">
        <f>_xlfn.XLOOKUP($B776,stock_analysis[Stock],stock_analysis[Interest_Coverage_Ratio])</f>
        <v>-2.1416225749559081</v>
      </c>
      <c r="P776" s="3" cm="1">
        <f t="array" ref="P77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776" s="3" t="str" cm="1">
        <f t="array" ref="Q77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776" s="3">
        <f>Table2[[#This Row],[Default Spread]]+Table2[[#This Row],[Risk Free Rate]]</f>
        <v>0.25669999999999998</v>
      </c>
      <c r="S776" s="2">
        <f>_xlfn.XLOOKUP($B776,stock_analysis[Stock],stock_analysis[Market_Cap_Cr])</f>
        <v>14.6350272</v>
      </c>
      <c r="T776" s="2">
        <f>_xlfn.XLOOKUP($B776,stock_analysis[Stock],stock_analysis[Total_Debt_Cr])</f>
        <v>6.1342999999999996</v>
      </c>
      <c r="U776" s="3">
        <f>Table2[[#This Row],[Market Value of Equity]]/(Table2[[#This Row],[Market Value of Equity]]+Table2[[#This Row],[Market Value of Debt]])</f>
        <v>0.70464618613163355</v>
      </c>
      <c r="V776" s="3">
        <f>Table2[[#This Row],[Market Value of Debt]]/(Table2[[#This Row],[Market Value of Equity]]+Table2[[#This Row],[Market Value of Debt]])</f>
        <v>0.2953538138683664</v>
      </c>
      <c r="W776" s="32">
        <f>(Table2[[#This Row],[Cost of Equity (Daily Beta)]]*Table2[[#This Row],[Weight of Equity]])+(Table2[[#This Row],[Cost of Debt]]*Table2[[#This Row],[Weight of Debt]])</f>
        <v>0.17445395882544587</v>
      </c>
      <c r="X776" s="33">
        <f>(Table2[[#This Row],[Cost of Equity (Weekly Beta)]]*Table2[[#This Row],[Weight of Equity]])+(Table2[[#This Row],[Cost of Debt]]*Table2[[#This Row],[Weight of Debt]])</f>
        <v>0.16916314296239177</v>
      </c>
      <c r="Y776" s="34">
        <f>(Table2[[#This Row],[Cost of Equity (Monthly Beta)]]*Table2[[#This Row],[Weight of Equity]])+(Table2[[#This Row],[Cost of Debt]]*Table2[[#This Row],[Weight of Debt]])</f>
        <v>0.14622318604828993</v>
      </c>
      <c r="Z776" t="b">
        <f>IF(Table2[[#This Row],[Sector]]="Financial Services",TRUE,FALSE)</f>
        <v>0</v>
      </c>
      <c r="AA776" t="b">
        <f>IF(Table2[[#This Row],[Market Capitalisation In(Cr)]]&gt;25000,TRUE,FALSE)</f>
        <v>0</v>
      </c>
    </row>
    <row r="777" spans="2:27" ht="14" customHeight="1">
      <c r="B777" s="37" t="s">
        <v>864</v>
      </c>
      <c r="C777" s="38" t="str">
        <f>_xlfn.XLOOKUP(B777,stock_analysis[Stock],stock_analysis[Company_Name])</f>
        <v>Damodar Industries Limited</v>
      </c>
      <c r="D777" s="37" t="str">
        <f>_xlfn.XLOOKUP(B777,stock_analysis[Stock],stock_analysis[Sector])</f>
        <v>Consumer Cyclical</v>
      </c>
      <c r="E777" s="37" t="str">
        <f>_xlfn.XLOOKUP($B777,stock_analysis[Stock],stock_analysis[Industry])</f>
        <v>Textile Manufacturing</v>
      </c>
      <c r="F777" s="2">
        <f>_xlfn.XLOOKUP($B777,stock_analysis[Stock],stock_analysis[Market_Cap_Cr])</f>
        <v>57.312140800000002</v>
      </c>
      <c r="G777" s="3">
        <f>Imputs!$C$2</f>
        <v>6.6699999999999995E-2</v>
      </c>
      <c r="H777" s="3">
        <f>Imputs!$C$3</f>
        <v>5.2299999999999999E-2</v>
      </c>
      <c r="I777" s="2">
        <f>_xlfn.XLOOKUP($B777,stock_analysis[Stock],stock_analysis[Beta_Daily])</f>
        <v>1.0134219254155636</v>
      </c>
      <c r="J777" s="2">
        <f>_xlfn.XLOOKUP($B777,stock_analysis[Stock],stock_analysis[Beta_Weekly])</f>
        <v>1.342987986837834</v>
      </c>
      <c r="K777" s="2">
        <f>_xlfn.XLOOKUP($B777,stock_analysis[Stock],stock_analysis[Beta_Monthly])</f>
        <v>1.4357400700596186</v>
      </c>
      <c r="L777" s="3">
        <f>G777+H777*I777</f>
        <v>0.11970196669923397</v>
      </c>
      <c r="M777" s="3">
        <f>J777*H777+G777</f>
        <v>0.13693827171161871</v>
      </c>
      <c r="N777" s="3">
        <f>K777*H777+G777</f>
        <v>0.14178920566411804</v>
      </c>
      <c r="O777" s="2">
        <f>_xlfn.XLOOKUP($B777,stock_analysis[Stock],stock_analysis[Interest_Coverage_Ratio])</f>
        <v>1.1761989508693464</v>
      </c>
      <c r="P777" s="3" cm="1">
        <f t="array" ref="P77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777" s="3" t="str" cm="1">
        <f t="array" ref="Q77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777" s="3">
        <f>Table2[[#This Row],[Default Spread]]+Table2[[#This Row],[Risk Free Rate]]</f>
        <v>0.19279999999999997</v>
      </c>
      <c r="S777" s="2">
        <f>_xlfn.XLOOKUP($B777,stock_analysis[Stock],stock_analysis[Market_Cap_Cr])</f>
        <v>57.312140800000002</v>
      </c>
      <c r="T777" s="2">
        <f>_xlfn.XLOOKUP($B777,stock_analysis[Stock],stock_analysis[Total_Debt_Cr])</f>
        <v>180.35079680000001</v>
      </c>
      <c r="U777" s="3">
        <f>Table2[[#This Row],[Market Value of Equity]]/(Table2[[#This Row],[Market Value of Equity]]+Table2[[#This Row],[Market Value of Debt]])</f>
        <v>0.2411488361574472</v>
      </c>
      <c r="V777" s="3">
        <f>Table2[[#This Row],[Market Value of Debt]]/(Table2[[#This Row],[Market Value of Equity]]+Table2[[#This Row],[Market Value of Debt]])</f>
        <v>0.7588511638425528</v>
      </c>
      <c r="W777" s="32">
        <f>(Table2[[#This Row],[Cost of Equity (Daily Beta)]]*Table2[[#This Row],[Weight of Equity]])+(Table2[[#This Row],[Cost of Debt]]*Table2[[#This Row],[Weight of Debt]])</f>
        <v>0.17517249434412194</v>
      </c>
      <c r="X777" s="33">
        <f>(Table2[[#This Row],[Cost of Equity (Weekly Beta)]]*Table2[[#This Row],[Weight of Equity]])+(Table2[[#This Row],[Cost of Debt]]*Table2[[#This Row],[Weight of Debt]])</f>
        <v>0.17932900923751327</v>
      </c>
      <c r="Y777" s="34">
        <f>(Table2[[#This Row],[Cost of Equity (Monthly Beta)]]*Table2[[#This Row],[Weight of Equity]])+(Table2[[#This Row],[Cost of Debt]]*Table2[[#This Row],[Weight of Debt]])</f>
        <v>0.18049880631443516</v>
      </c>
      <c r="Z777" t="b">
        <f>IF(Table2[[#This Row],[Sector]]="Financial Services",TRUE,FALSE)</f>
        <v>0</v>
      </c>
      <c r="AA777" t="b">
        <f>IF(Table2[[#This Row],[Market Capitalisation In(Cr)]]&gt;25000,TRUE,FALSE)</f>
        <v>0</v>
      </c>
    </row>
    <row r="778" spans="2:27" ht="14" customHeight="1">
      <c r="B778" s="37" t="s">
        <v>518</v>
      </c>
      <c r="C778" s="38" t="str">
        <f>_xlfn.XLOOKUP(B778,stock_analysis[Stock],stock_analysis[Company_Name])</f>
        <v>Bannari Amman Spinning Mills Limited</v>
      </c>
      <c r="D778" s="37" t="str">
        <f>_xlfn.XLOOKUP(B778,stock_analysis[Stock],stock_analysis[Sector])</f>
        <v>Consumer Cyclical</v>
      </c>
      <c r="E778" s="37" t="str">
        <f>_xlfn.XLOOKUP($B778,stock_analysis[Stock],stock_analysis[Industry])</f>
        <v>Textile Manufacturing</v>
      </c>
      <c r="F778" s="2">
        <f>_xlfn.XLOOKUP($B778,stock_analysis[Stock],stock_analysis[Market_Cap_Cr])</f>
        <v>169.4401024</v>
      </c>
      <c r="G778" s="3">
        <f>Imputs!$C$2</f>
        <v>6.6699999999999995E-2</v>
      </c>
      <c r="H778" s="3">
        <f>Imputs!$C$3</f>
        <v>5.2299999999999999E-2</v>
      </c>
      <c r="I778" s="2">
        <f>_xlfn.XLOOKUP($B778,stock_analysis[Stock],stock_analysis[Beta_Daily])</f>
        <v>1.4001341548427522</v>
      </c>
      <c r="J778" s="2">
        <f>_xlfn.XLOOKUP($B778,stock_analysis[Stock],stock_analysis[Beta_Weekly])</f>
        <v>1.4907365247382465</v>
      </c>
      <c r="K778" s="2">
        <f>_xlfn.XLOOKUP($B778,stock_analysis[Stock],stock_analysis[Beta_Monthly])</f>
        <v>1.5881221926772608</v>
      </c>
      <c r="L778" s="3">
        <f>G778+H778*I778</f>
        <v>0.13992701629827592</v>
      </c>
      <c r="M778" s="3">
        <f>J778*H778+G778</f>
        <v>0.1446655202438103</v>
      </c>
      <c r="N778" s="3">
        <f>K778*H778+G778</f>
        <v>0.14975879067702075</v>
      </c>
      <c r="O778" s="2">
        <f>_xlfn.XLOOKUP($B778,stock_analysis[Stock],stock_analysis[Interest_Coverage_Ratio])</f>
        <v>0.90787279980892077</v>
      </c>
      <c r="P778" s="3" cm="1">
        <f t="array" ref="P77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778" s="3" t="str" cm="1">
        <f t="array" ref="Q77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778" s="3">
        <f>Table2[[#This Row],[Default Spread]]+Table2[[#This Row],[Risk Free Rate]]</f>
        <v>0.19279999999999997</v>
      </c>
      <c r="S778" s="2">
        <f>_xlfn.XLOOKUP($B778,stock_analysis[Stock],stock_analysis[Market_Cap_Cr])</f>
        <v>169.4401024</v>
      </c>
      <c r="T778" s="2">
        <f>_xlfn.XLOOKUP($B778,stock_analysis[Stock],stock_analysis[Total_Debt_Cr])</f>
        <v>449.06199040000001</v>
      </c>
      <c r="U778" s="3">
        <f>Table2[[#This Row],[Market Value of Equity]]/(Table2[[#This Row],[Market Value of Equity]]+Table2[[#This Row],[Market Value of Debt]])</f>
        <v>0.27395235096607906</v>
      </c>
      <c r="V778" s="3">
        <f>Table2[[#This Row],[Market Value of Debt]]/(Table2[[#This Row],[Market Value of Equity]]+Table2[[#This Row],[Market Value of Debt]])</f>
        <v>0.72604764903392094</v>
      </c>
      <c r="W778" s="32">
        <f>(Table2[[#This Row],[Cost of Equity (Daily Beta)]]*Table2[[#This Row],[Weight of Equity]])+(Table2[[#This Row],[Cost of Debt]]*Table2[[#This Row],[Weight of Debt]])</f>
        <v>0.17831532181232149</v>
      </c>
      <c r="X778" s="33">
        <f>(Table2[[#This Row],[Cost of Equity (Weekly Beta)]]*Table2[[#This Row],[Weight of Equity]])+(Table2[[#This Row],[Cost of Debt]]*Table2[[#This Row],[Weight of Debt]])</f>
        <v>0.17961344610826266</v>
      </c>
      <c r="Y778" s="34">
        <f>(Table2[[#This Row],[Cost of Equity (Monthly Beta)]]*Table2[[#This Row],[Weight of Equity]])+(Table2[[#This Row],[Cost of Debt]]*Table2[[#This Row],[Weight of Debt]])</f>
        <v>0.18100875951754669</v>
      </c>
      <c r="Z778" t="b">
        <f>IF(Table2[[#This Row],[Sector]]="Financial Services",TRUE,FALSE)</f>
        <v>0</v>
      </c>
      <c r="AA778" t="b">
        <f>IF(Table2[[#This Row],[Market Capitalisation In(Cr)]]&gt;25000,TRUE,FALSE)</f>
        <v>0</v>
      </c>
    </row>
    <row r="779" spans="2:27" ht="14" customHeight="1">
      <c r="B779" s="37" t="s">
        <v>1499</v>
      </c>
      <c r="C779" s="38" t="str">
        <f>_xlfn.XLOOKUP(B779,stock_analysis[Stock],stock_analysis[Company_Name])</f>
        <v>Himatsingka Seide Limited</v>
      </c>
      <c r="D779" s="37" t="str">
        <f>_xlfn.XLOOKUP(B779,stock_analysis[Stock],stock_analysis[Sector])</f>
        <v>Consumer Cyclical</v>
      </c>
      <c r="E779" s="37" t="str">
        <f>_xlfn.XLOOKUP($B779,stock_analysis[Stock],stock_analysis[Industry])</f>
        <v>Textile Manufacturing</v>
      </c>
      <c r="F779" s="2">
        <f>_xlfn.XLOOKUP($B779,stock_analysis[Stock],stock_analysis[Market_Cap_Cr])</f>
        <v>1168.1459199999999</v>
      </c>
      <c r="G779" s="3">
        <f>Imputs!$C$2</f>
        <v>6.6699999999999995E-2</v>
      </c>
      <c r="H779" s="3">
        <f>Imputs!$C$3</f>
        <v>5.2299999999999999E-2</v>
      </c>
      <c r="I779" s="2">
        <f>_xlfn.XLOOKUP($B779,stock_analysis[Stock],stock_analysis[Beta_Daily])</f>
        <v>1.7702272260117391</v>
      </c>
      <c r="J779" s="2">
        <f>_xlfn.XLOOKUP($B779,stock_analysis[Stock],stock_analysis[Beta_Weekly])</f>
        <v>2.1345101575828296</v>
      </c>
      <c r="K779" s="2">
        <f>_xlfn.XLOOKUP($B779,stock_analysis[Stock],stock_analysis[Beta_Monthly])</f>
        <v>1.5138185791417691</v>
      </c>
      <c r="L779" s="3">
        <f>G779+H779*I779</f>
        <v>0.15928288392041395</v>
      </c>
      <c r="M779" s="3">
        <f>J779*H779+G779</f>
        <v>0.17833488124158198</v>
      </c>
      <c r="N779" s="3">
        <f>K779*H779+G779</f>
        <v>0.14587271168911453</v>
      </c>
      <c r="O779" s="2">
        <f>_xlfn.XLOOKUP($B779,stock_analysis[Stock],stock_analysis[Interest_Coverage_Ratio])</f>
        <v>1.0664341110006961</v>
      </c>
      <c r="P779" s="3" cm="1">
        <f t="array" ref="P77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779" s="3" t="str" cm="1">
        <f t="array" ref="Q77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779" s="3">
        <f>Table2[[#This Row],[Default Spread]]+Table2[[#This Row],[Risk Free Rate]]</f>
        <v>0.19279999999999997</v>
      </c>
      <c r="S779" s="2">
        <f>_xlfn.XLOOKUP($B779,stock_analysis[Stock],stock_analysis[Market_Cap_Cr])</f>
        <v>1168.1459199999999</v>
      </c>
      <c r="T779" s="2">
        <f>_xlfn.XLOOKUP($B779,stock_analysis[Stock],stock_analysis[Total_Debt_Cr])</f>
        <v>2561.2396543999998</v>
      </c>
      <c r="U779" s="3">
        <f>Table2[[#This Row],[Market Value of Equity]]/(Table2[[#This Row],[Market Value of Equity]]+Table2[[#This Row],[Market Value of Debt]])</f>
        <v>0.3132274463704216</v>
      </c>
      <c r="V779" s="3">
        <f>Table2[[#This Row],[Market Value of Debt]]/(Table2[[#This Row],[Market Value of Equity]]+Table2[[#This Row],[Market Value of Debt]])</f>
        <v>0.68677255362957834</v>
      </c>
      <c r="W779" s="32">
        <f>(Table2[[#This Row],[Cost of Equity (Daily Beta)]]*Table2[[#This Row],[Weight of Equity]])+(Table2[[#This Row],[Cost of Debt]]*Table2[[#This Row],[Weight of Debt]])</f>
        <v>0.18230151932069025</v>
      </c>
      <c r="X779" s="33">
        <f>(Table2[[#This Row],[Cost of Equity (Weekly Beta)]]*Table2[[#This Row],[Weight of Equity]])+(Table2[[#This Row],[Cost of Debt]]*Table2[[#This Row],[Weight of Debt]])</f>
        <v>0.18826912778985583</v>
      </c>
      <c r="Y779" s="34">
        <f>(Table2[[#This Row],[Cost of Equity (Monthly Beta)]]*Table2[[#This Row],[Weight of Equity]])+(Table2[[#This Row],[Cost of Debt]]*Table2[[#This Row],[Weight of Debt]])</f>
        <v>0.1781010853172928</v>
      </c>
      <c r="Z779" t="b">
        <f>IF(Table2[[#This Row],[Sector]]="Financial Services",TRUE,FALSE)</f>
        <v>0</v>
      </c>
      <c r="AA779" t="b">
        <f>IF(Table2[[#This Row],[Market Capitalisation In(Cr)]]&gt;25000,TRUE,FALSE)</f>
        <v>0</v>
      </c>
    </row>
    <row r="780" spans="2:27" ht="14" customHeight="1">
      <c r="B780" s="37" t="s">
        <v>2988</v>
      </c>
      <c r="C780" s="38" t="str">
        <f>_xlfn.XLOOKUP(B780,stock_analysis[Stock],stock_analysis[Company_Name])</f>
        <v>RSWM Limited</v>
      </c>
      <c r="D780" s="37" t="str">
        <f>_xlfn.XLOOKUP(B780,stock_analysis[Stock],stock_analysis[Sector])</f>
        <v>Consumer Cyclical</v>
      </c>
      <c r="E780" s="37" t="str">
        <f>_xlfn.XLOOKUP($B780,stock_analysis[Stock],stock_analysis[Industry])</f>
        <v>Textile Manufacturing</v>
      </c>
      <c r="F780" s="2">
        <f>_xlfn.XLOOKUP($B780,stock_analysis[Stock],stock_analysis[Market_Cap_Cr])</f>
        <v>684.95267839999997</v>
      </c>
      <c r="G780" s="3">
        <f>Imputs!$C$2</f>
        <v>6.6699999999999995E-2</v>
      </c>
      <c r="H780" s="3">
        <f>Imputs!$C$3</f>
        <v>5.2299999999999999E-2</v>
      </c>
      <c r="I780" s="2">
        <f>_xlfn.XLOOKUP($B780,stock_analysis[Stock],stock_analysis[Beta_Daily])</f>
        <v>1.3577949706218893</v>
      </c>
      <c r="J780" s="2">
        <f>_xlfn.XLOOKUP($B780,stock_analysis[Stock],stock_analysis[Beta_Weekly])</f>
        <v>1.6062546033687009</v>
      </c>
      <c r="K780" s="2">
        <f>_xlfn.XLOOKUP($B780,stock_analysis[Stock],stock_analysis[Beta_Monthly])</f>
        <v>1.3824464535539478</v>
      </c>
      <c r="L780" s="3">
        <f>G780+H780*I780</f>
        <v>0.13771267696352479</v>
      </c>
      <c r="M780" s="3">
        <f>J780*H780+G780</f>
        <v>0.15070711575618306</v>
      </c>
      <c r="N780" s="3">
        <f>K780*H780+G780</f>
        <v>0.13900194952087147</v>
      </c>
      <c r="O780" s="2">
        <f>_xlfn.XLOOKUP($B780,stock_analysis[Stock],stock_analysis[Interest_Coverage_Ratio])</f>
        <v>0.62734331212185701</v>
      </c>
      <c r="P780" s="3" cm="1">
        <f t="array" ref="P78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780" s="3" t="str" cm="1">
        <f t="array" ref="Q78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780" s="3">
        <f>Table2[[#This Row],[Default Spread]]+Table2[[#This Row],[Risk Free Rate]]</f>
        <v>0.22670000000000001</v>
      </c>
      <c r="S780" s="2">
        <f>_xlfn.XLOOKUP($B780,stock_analysis[Stock],stock_analysis[Market_Cap_Cr])</f>
        <v>684.95267839999997</v>
      </c>
      <c r="T780" s="2">
        <f>_xlfn.XLOOKUP($B780,stock_analysis[Stock],stock_analysis[Total_Debt_Cr])</f>
        <v>1520.1500160000001</v>
      </c>
      <c r="U780" s="3">
        <f>Table2[[#This Row],[Market Value of Equity]]/(Table2[[#This Row],[Market Value of Equity]]+Table2[[#This Row],[Market Value of Debt]])</f>
        <v>0.31062166861411095</v>
      </c>
      <c r="V780" s="3">
        <f>Table2[[#This Row],[Market Value of Debt]]/(Table2[[#This Row],[Market Value of Equity]]+Table2[[#This Row],[Market Value of Debt]])</f>
        <v>0.689378331385889</v>
      </c>
      <c r="W780" s="32">
        <f>(Table2[[#This Row],[Cost of Equity (Daily Beta)]]*Table2[[#This Row],[Weight of Equity]])+(Table2[[#This Row],[Cost of Debt]]*Table2[[#This Row],[Weight of Debt]])</f>
        <v>0.19905860923290716</v>
      </c>
      <c r="X780" s="33">
        <f>(Table2[[#This Row],[Cost of Equity (Weekly Beta)]]*Table2[[#This Row],[Weight of Equity]])+(Table2[[#This Row],[Cost of Debt]]*Table2[[#This Row],[Weight of Debt]])</f>
        <v>0.2030949634933866</v>
      </c>
      <c r="Y780" s="34">
        <f>(Table2[[#This Row],[Cost of Equity (Monthly Beta)]]*Table2[[#This Row],[Weight of Equity]])+(Table2[[#This Row],[Cost of Debt]]*Table2[[#This Row],[Weight of Debt]])</f>
        <v>0.19945908522596856</v>
      </c>
      <c r="Z780" t="b">
        <f>IF(Table2[[#This Row],[Sector]]="Financial Services",TRUE,FALSE)</f>
        <v>0</v>
      </c>
      <c r="AA780" t="b">
        <f>IF(Table2[[#This Row],[Market Capitalisation In(Cr)]]&gt;25000,TRUE,FALSE)</f>
        <v>0</v>
      </c>
    </row>
    <row r="781" spans="2:27" ht="14" customHeight="1">
      <c r="B781" s="37" t="s">
        <v>3446</v>
      </c>
      <c r="C781" s="38" t="str">
        <f>_xlfn.XLOOKUP(B781,stock_analysis[Stock],stock_analysis[Company_Name])</f>
        <v>Sutlej Textiles and Industries Limited</v>
      </c>
      <c r="D781" s="37" t="str">
        <f>_xlfn.XLOOKUP(B781,stock_analysis[Stock],stock_analysis[Sector])</f>
        <v>Consumer Cyclical</v>
      </c>
      <c r="E781" s="37" t="str">
        <f>_xlfn.XLOOKUP($B781,stock_analysis[Stock],stock_analysis[Industry])</f>
        <v>Textile Manufacturing</v>
      </c>
      <c r="F781" s="2">
        <f>_xlfn.XLOOKUP($B781,stock_analysis[Stock],stock_analysis[Market_Cap_Cr])</f>
        <v>498.21931519999998</v>
      </c>
      <c r="G781" s="3">
        <f>Imputs!$C$2</f>
        <v>6.6699999999999995E-2</v>
      </c>
      <c r="H781" s="3">
        <f>Imputs!$C$3</f>
        <v>5.2299999999999999E-2</v>
      </c>
      <c r="I781" s="2">
        <f>_xlfn.XLOOKUP($B781,stock_analysis[Stock],stock_analysis[Beta_Daily])</f>
        <v>0.82581305306833341</v>
      </c>
      <c r="J781" s="2">
        <f>_xlfn.XLOOKUP($B781,stock_analysis[Stock],stock_analysis[Beta_Weekly])</f>
        <v>1.5832771482567931</v>
      </c>
      <c r="K781" s="2">
        <f>_xlfn.XLOOKUP($B781,stock_analysis[Stock],stock_analysis[Beta_Monthly])</f>
        <v>1.0119763728428963</v>
      </c>
      <c r="L781" s="3">
        <f>G781+H781*I781</f>
        <v>0.10989002267547383</v>
      </c>
      <c r="M781" s="3">
        <f>J781*H781+G781</f>
        <v>0.14950539485383027</v>
      </c>
      <c r="N781" s="3">
        <f>K781*H781+G781</f>
        <v>0.11962636429968347</v>
      </c>
      <c r="O781" s="2">
        <f>_xlfn.XLOOKUP($B781,stock_analysis[Stock],stock_analysis[Interest_Coverage_Ratio])</f>
        <v>-0.77190721649484539</v>
      </c>
      <c r="P781" s="3" cm="1">
        <f t="array" ref="P78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781" s="3" t="str" cm="1">
        <f t="array" ref="Q78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781" s="3">
        <f>Table2[[#This Row],[Default Spread]]+Table2[[#This Row],[Risk Free Rate]]</f>
        <v>0.25669999999999998</v>
      </c>
      <c r="S781" s="2">
        <f>_xlfn.XLOOKUP($B781,stock_analysis[Stock],stock_analysis[Market_Cap_Cr])</f>
        <v>498.21931519999998</v>
      </c>
      <c r="T781" s="2">
        <f>_xlfn.XLOOKUP($B781,stock_analysis[Stock],stock_analysis[Total_Debt_Cr])</f>
        <v>825.46001920000003</v>
      </c>
      <c r="U781" s="3">
        <f>Table2[[#This Row],[Market Value of Equity]]/(Table2[[#This Row],[Market Value of Equity]]+Table2[[#This Row],[Market Value of Debt]])</f>
        <v>0.37638973598226783</v>
      </c>
      <c r="V781" s="3">
        <f>Table2[[#This Row],[Market Value of Debt]]/(Table2[[#This Row],[Market Value of Equity]]+Table2[[#This Row],[Market Value of Debt]])</f>
        <v>0.62361026401773223</v>
      </c>
      <c r="W781" s="32">
        <f>(Table2[[#This Row],[Cost of Equity (Daily Beta)]]*Table2[[#This Row],[Weight of Equity]])+(Table2[[#This Row],[Cost of Debt]]*Table2[[#This Row],[Weight of Debt]])</f>
        <v>0.20144223139525885</v>
      </c>
      <c r="X781" s="33">
        <f>(Table2[[#This Row],[Cost of Equity (Weekly Beta)]]*Table2[[#This Row],[Weight of Equity]])+(Table2[[#This Row],[Cost of Debt]]*Table2[[#This Row],[Weight of Debt]])</f>
        <v>0.21635305087030973</v>
      </c>
      <c r="Y781" s="34">
        <f>(Table2[[#This Row],[Cost of Equity (Monthly Beta)]]*Table2[[#This Row],[Weight of Equity]])+(Table2[[#This Row],[Cost of Debt]]*Table2[[#This Row],[Weight of Debt]])</f>
        <v>0.20510689044862829</v>
      </c>
      <c r="Z781" t="b">
        <f>IF(Table2[[#This Row],[Sector]]="Financial Services",TRUE,FALSE)</f>
        <v>0</v>
      </c>
      <c r="AA781" t="b">
        <f>IF(Table2[[#This Row],[Market Capitalisation In(Cr)]]&gt;25000,TRUE,FALSE)</f>
        <v>0</v>
      </c>
    </row>
    <row r="782" spans="2:27" ht="14" customHeight="1">
      <c r="B782" s="37" t="s">
        <v>2190</v>
      </c>
      <c r="C782" s="38" t="str">
        <f>_xlfn.XLOOKUP(B782,stock_analysis[Stock],stock_analysis[Company_Name])</f>
        <v>Maral Overseas Limited</v>
      </c>
      <c r="D782" s="37" t="str">
        <f>_xlfn.XLOOKUP(B782,stock_analysis[Stock],stock_analysis[Sector])</f>
        <v>Consumer Cyclical</v>
      </c>
      <c r="E782" s="37" t="str">
        <f>_xlfn.XLOOKUP($B782,stock_analysis[Stock],stock_analysis[Industry])</f>
        <v>Textile Manufacturing</v>
      </c>
      <c r="F782" s="2">
        <f>_xlfn.XLOOKUP($B782,stock_analysis[Stock],stock_analysis[Market_Cap_Cr])</f>
        <v>177.61273600000001</v>
      </c>
      <c r="G782" s="3">
        <f>Imputs!$C$2</f>
        <v>6.6699999999999995E-2</v>
      </c>
      <c r="H782" s="3">
        <f>Imputs!$C$3</f>
        <v>5.2299999999999999E-2</v>
      </c>
      <c r="I782" s="2">
        <f>_xlfn.XLOOKUP($B782,stock_analysis[Stock],stock_analysis[Beta_Daily])</f>
        <v>1.01644332763749</v>
      </c>
      <c r="J782" s="2">
        <f>_xlfn.XLOOKUP($B782,stock_analysis[Stock],stock_analysis[Beta_Weekly])</f>
        <v>1.0878429087823356</v>
      </c>
      <c r="K782" s="2">
        <f>_xlfn.XLOOKUP($B782,stock_analysis[Stock],stock_analysis[Beta_Monthly])</f>
        <v>0.95667277256348715</v>
      </c>
      <c r="L782" s="3">
        <f>G782+H782*I782</f>
        <v>0.11985998603544072</v>
      </c>
      <c r="M782" s="3">
        <f>J782*H782+G782</f>
        <v>0.12359418412931614</v>
      </c>
      <c r="N782" s="3">
        <f>K782*H782+G782</f>
        <v>0.11673398600507037</v>
      </c>
      <c r="O782" s="2">
        <f>_xlfn.XLOOKUP($B782,stock_analysis[Stock],stock_analysis[Interest_Coverage_Ratio])</f>
        <v>0.3012540894220283</v>
      </c>
      <c r="P782" s="3" cm="1">
        <f t="array" ref="P78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782" s="3" t="str" cm="1">
        <f t="array" ref="Q78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782" s="3">
        <f>Table2[[#This Row],[Default Spread]]+Table2[[#This Row],[Risk Free Rate]]</f>
        <v>0.25669999999999998</v>
      </c>
      <c r="S782" s="2">
        <f>_xlfn.XLOOKUP($B782,stock_analysis[Stock],stock_analysis[Market_Cap_Cr])</f>
        <v>177.61273600000001</v>
      </c>
      <c r="T782" s="2">
        <f>_xlfn.XLOOKUP($B782,stock_analysis[Stock],stock_analysis[Total_Debt_Cr])</f>
        <v>412.72168959999999</v>
      </c>
      <c r="U782" s="3">
        <f>Table2[[#This Row],[Market Value of Equity]]/(Table2[[#This Row],[Market Value of Equity]]+Table2[[#This Row],[Market Value of Debt]])</f>
        <v>0.3008679966774413</v>
      </c>
      <c r="V782" s="3">
        <f>Table2[[#This Row],[Market Value of Debt]]/(Table2[[#This Row],[Market Value of Equity]]+Table2[[#This Row],[Market Value of Debt]])</f>
        <v>0.69913200332255865</v>
      </c>
      <c r="W782" s="32">
        <f>(Table2[[#This Row],[Cost of Equity (Daily Beta)]]*Table2[[#This Row],[Weight of Equity]])+(Table2[[#This Row],[Cost of Debt]]*Table2[[#This Row],[Weight of Debt]])</f>
        <v>0.21552921913316991</v>
      </c>
      <c r="X782" s="33">
        <f>(Table2[[#This Row],[Cost of Equity (Weekly Beta)]]*Table2[[#This Row],[Weight of Equity]])+(Table2[[#This Row],[Cost of Debt]]*Table2[[#This Row],[Weight of Debt]])</f>
        <v>0.21665271983287093</v>
      </c>
      <c r="Y782" s="34">
        <f>(Table2[[#This Row],[Cost of Equity (Monthly Beta)]]*Table2[[#This Row],[Weight of Equity]])+(Table2[[#This Row],[Cost of Debt]]*Table2[[#This Row],[Weight of Debt]])</f>
        <v>0.21458870576641878</v>
      </c>
      <c r="Z782" t="b">
        <f>IF(Table2[[#This Row],[Sector]]="Financial Services",TRUE,FALSE)</f>
        <v>0</v>
      </c>
      <c r="AA782" t="b">
        <f>IF(Table2[[#This Row],[Market Capitalisation In(Cr)]]&gt;25000,TRUE,FALSE)</f>
        <v>0</v>
      </c>
    </row>
    <row r="783" spans="2:27" ht="14" customHeight="1">
      <c r="B783" s="37" t="s">
        <v>2098</v>
      </c>
      <c r="C783" s="38" t="str">
        <f>_xlfn.XLOOKUP(B783,stock_analysis[Stock],stock_analysis[Company_Name])</f>
        <v>Loyal Textile Mills Limited</v>
      </c>
      <c r="D783" s="37" t="str">
        <f>_xlfn.XLOOKUP(B783,stock_analysis[Stock],stock_analysis[Sector])</f>
        <v>Consumer Cyclical</v>
      </c>
      <c r="E783" s="37" t="str">
        <f>_xlfn.XLOOKUP($B783,stock_analysis[Stock],stock_analysis[Industry])</f>
        <v>Textile Manufacturing</v>
      </c>
      <c r="F783" s="2">
        <f>_xlfn.XLOOKUP($B783,stock_analysis[Stock],stock_analysis[Market_Cap_Cr])</f>
        <v>111.1174144</v>
      </c>
      <c r="G783" s="3">
        <f>Imputs!$C$2</f>
        <v>6.6699999999999995E-2</v>
      </c>
      <c r="H783" s="3">
        <f>Imputs!$C$3</f>
        <v>5.2299999999999999E-2</v>
      </c>
      <c r="I783" s="2">
        <f>_xlfn.XLOOKUP($B783,stock_analysis[Stock],stock_analysis[Beta_Daily])</f>
        <v>0.65659631778480798</v>
      </c>
      <c r="J783" s="2">
        <f>_xlfn.XLOOKUP($B783,stock_analysis[Stock],stock_analysis[Beta_Weekly])</f>
        <v>1.8927889403443816</v>
      </c>
      <c r="K783" s="2">
        <f>_xlfn.XLOOKUP($B783,stock_analysis[Stock],stock_analysis[Beta_Monthly])</f>
        <v>1.0885473629586877</v>
      </c>
      <c r="L783" s="3">
        <f>G783+H783*I783</f>
        <v>0.10103998742014544</v>
      </c>
      <c r="M783" s="3">
        <f>J783*H783+G783</f>
        <v>0.16569286158001115</v>
      </c>
      <c r="N783" s="3">
        <f>K783*H783+G783</f>
        <v>0.12363102708273936</v>
      </c>
      <c r="O783" s="2">
        <f>_xlfn.XLOOKUP($B783,stock_analysis[Stock],stock_analysis[Interest_Coverage_Ratio])</f>
        <v>-0.62120338350997384</v>
      </c>
      <c r="P783" s="3" cm="1">
        <f t="array" ref="P78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783" s="3" t="str" cm="1">
        <f t="array" ref="Q78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783" s="3">
        <f>Table2[[#This Row],[Default Spread]]+Table2[[#This Row],[Risk Free Rate]]</f>
        <v>0.25669999999999998</v>
      </c>
      <c r="S783" s="2">
        <f>_xlfn.XLOOKUP($B783,stock_analysis[Stock],stock_analysis[Market_Cap_Cr])</f>
        <v>111.1174144</v>
      </c>
      <c r="T783" s="2">
        <f>_xlfn.XLOOKUP($B783,stock_analysis[Stock],stock_analysis[Total_Debt_Cr])</f>
        <v>330.94000640000002</v>
      </c>
      <c r="U783" s="3">
        <f>Table2[[#This Row],[Market Value of Equity]]/(Table2[[#This Row],[Market Value of Equity]]+Table2[[#This Row],[Market Value of Debt]])</f>
        <v>0.25136421010399196</v>
      </c>
      <c r="V783" s="3">
        <f>Table2[[#This Row],[Market Value of Debt]]/(Table2[[#This Row],[Market Value of Equity]]+Table2[[#This Row],[Market Value of Debt]])</f>
        <v>0.74863578989600799</v>
      </c>
      <c r="W783" s="32">
        <f>(Table2[[#This Row],[Cost of Equity (Daily Beta)]]*Table2[[#This Row],[Weight of Equity]])+(Table2[[#This Row],[Cost of Debt]]*Table2[[#This Row],[Weight of Debt]])</f>
        <v>0.21757264389308736</v>
      </c>
      <c r="X783" s="33">
        <f>(Table2[[#This Row],[Cost of Equity (Weekly Beta)]]*Table2[[#This Row],[Weight of Equity]])+(Table2[[#This Row],[Cost of Debt]]*Table2[[#This Row],[Weight of Debt]])</f>
        <v>0.23382406253723481</v>
      </c>
      <c r="Y783" s="34">
        <f>(Table2[[#This Row],[Cost of Equity (Monthly Beta)]]*Table2[[#This Row],[Weight of Equity]])+(Table2[[#This Row],[Cost of Debt]]*Table2[[#This Row],[Weight of Debt]])</f>
        <v>0.22325122273330325</v>
      </c>
      <c r="Z783" t="b">
        <f>IF(Table2[[#This Row],[Sector]]="Financial Services",TRUE,FALSE)</f>
        <v>0</v>
      </c>
      <c r="AA783" t="b">
        <f>IF(Table2[[#This Row],[Market Capitalisation In(Cr)]]&gt;25000,TRUE,FALSE)</f>
        <v>0</v>
      </c>
    </row>
    <row r="784" spans="2:27" ht="14" customHeight="1">
      <c r="B784" s="37" t="s">
        <v>250</v>
      </c>
      <c r="C784" s="38" t="str">
        <f>_xlfn.XLOOKUP(B784,stock_analysis[Stock],stock_analysis[Company_Name])</f>
        <v>Alok Industries Limited</v>
      </c>
      <c r="D784" s="37" t="str">
        <f>_xlfn.XLOOKUP(B784,stock_analysis[Stock],stock_analysis[Sector])</f>
        <v>Consumer Cyclical</v>
      </c>
      <c r="E784" s="37" t="str">
        <f>_xlfn.XLOOKUP($B784,stock_analysis[Stock],stock_analysis[Industry])</f>
        <v>Textile Manufacturing</v>
      </c>
      <c r="F784" s="2">
        <f>_xlfn.XLOOKUP($B784,stock_analysis[Stock],stock_analysis[Market_Cap_Cr])</f>
        <v>6668.3179007999997</v>
      </c>
      <c r="G784" s="3">
        <f>Imputs!$C$2</f>
        <v>6.6699999999999995E-2</v>
      </c>
      <c r="H784" s="3">
        <f>Imputs!$C$3</f>
        <v>5.2299999999999999E-2</v>
      </c>
      <c r="I784" s="2">
        <f>_xlfn.XLOOKUP($B784,stock_analysis[Stock],stock_analysis[Beta_Daily])</f>
        <v>1.2643836034632516</v>
      </c>
      <c r="J784" s="2">
        <f>_xlfn.XLOOKUP($B784,stock_analysis[Stock],stock_analysis[Beta_Weekly])</f>
        <v>1.5061777512179244</v>
      </c>
      <c r="K784" s="2">
        <f>_xlfn.XLOOKUP($B784,stock_analysis[Stock],stock_analysis[Beta_Monthly])</f>
        <v>0.85365169194371326</v>
      </c>
      <c r="L784" s="3">
        <f>G784+H784*I784</f>
        <v>0.13282726246112805</v>
      </c>
      <c r="M784" s="3">
        <f>J784*H784+G784</f>
        <v>0.14547309638869743</v>
      </c>
      <c r="N784" s="3">
        <f>K784*H784+G784</f>
        <v>0.11134598348865621</v>
      </c>
      <c r="O784" s="2">
        <f>_xlfn.XLOOKUP($B784,stock_analysis[Stock],stock_analysis[Interest_Coverage_Ratio])</f>
        <v>-1.6385600936524454</v>
      </c>
      <c r="P784" s="3" cm="1">
        <f t="array" ref="P78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784" s="3" t="str" cm="1">
        <f t="array" ref="Q78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784" s="3">
        <f>Table2[[#This Row],[Default Spread]]+Table2[[#This Row],[Risk Free Rate]]</f>
        <v>0.25669999999999998</v>
      </c>
      <c r="S784" s="2">
        <f>_xlfn.XLOOKUP($B784,stock_analysis[Stock],stock_analysis[Market_Cap_Cr])</f>
        <v>6668.3179007999997</v>
      </c>
      <c r="T784" s="2">
        <f>_xlfn.XLOOKUP($B784,stock_analysis[Stock],stock_analysis[Total_Debt_Cr])</f>
        <v>26006.509977599999</v>
      </c>
      <c r="U784" s="3">
        <f>Table2[[#This Row],[Market Value of Equity]]/(Table2[[#This Row],[Market Value of Equity]]+Table2[[#This Row],[Market Value of Debt]])</f>
        <v>0.20408119441719091</v>
      </c>
      <c r="V784" s="3">
        <f>Table2[[#This Row],[Market Value of Debt]]/(Table2[[#This Row],[Market Value of Equity]]+Table2[[#This Row],[Market Value of Debt]])</f>
        <v>0.79591880558280903</v>
      </c>
      <c r="W784" s="32">
        <f>(Table2[[#This Row],[Cost of Equity (Daily Beta)]]*Table2[[#This Row],[Weight of Equity]])+(Table2[[#This Row],[Cost of Debt]]*Table2[[#This Row],[Weight of Debt]])</f>
        <v>0.23141990376733979</v>
      </c>
      <c r="X784" s="33">
        <f>(Table2[[#This Row],[Cost of Equity (Weekly Beta)]]*Table2[[#This Row],[Weight of Equity]])+(Table2[[#This Row],[Cost of Debt]]*Table2[[#This Row],[Weight of Debt]])</f>
        <v>0.23400068065967958</v>
      </c>
      <c r="Y784" s="34">
        <f>(Table2[[#This Row],[Cost of Equity (Monthly Beta)]]*Table2[[#This Row],[Weight of Equity]])+(Table2[[#This Row],[Cost of Debt]]*Table2[[#This Row],[Weight of Debt]])</f>
        <v>0.22703597869702885</v>
      </c>
      <c r="Z784" t="b">
        <f>IF(Table2[[#This Row],[Sector]]="Financial Services",TRUE,FALSE)</f>
        <v>0</v>
      </c>
      <c r="AA784" t="b">
        <f>IF(Table2[[#This Row],[Market Capitalisation In(Cr)]]&gt;25000,TRUE,FALSE)</f>
        <v>0</v>
      </c>
    </row>
    <row r="785" spans="2:27" ht="14" customHeight="1">
      <c r="B785" s="37" t="s">
        <v>3136</v>
      </c>
      <c r="C785" s="38" t="str">
        <f>_xlfn.XLOOKUP(B785,stock_analysis[Stock],stock_analysis[Company_Name])</f>
        <v>SEL Manufacturing Company Limited</v>
      </c>
      <c r="D785" s="37" t="str">
        <f>_xlfn.XLOOKUP(B785,stock_analysis[Stock],stock_analysis[Sector])</f>
        <v>Consumer Cyclical</v>
      </c>
      <c r="E785" s="37" t="str">
        <f>_xlfn.XLOOKUP($B785,stock_analysis[Stock],stock_analysis[Industry])</f>
        <v>Textile Manufacturing</v>
      </c>
      <c r="F785" s="2">
        <f>_xlfn.XLOOKUP($B785,stock_analysis[Stock],stock_analysis[Market_Cap_Cr])</f>
        <v>92.205100799999997</v>
      </c>
      <c r="G785" s="3">
        <f>Imputs!$C$2</f>
        <v>6.6699999999999995E-2</v>
      </c>
      <c r="H785" s="3">
        <f>Imputs!$C$3</f>
        <v>5.2299999999999999E-2</v>
      </c>
      <c r="I785" s="2">
        <f>_xlfn.XLOOKUP($B785,stock_analysis[Stock],stock_analysis[Beta_Daily])</f>
        <v>1.0119908438225029</v>
      </c>
      <c r="J785" s="2">
        <f>_xlfn.XLOOKUP($B785,stock_analysis[Stock],stock_analysis[Beta_Weekly])</f>
        <v>1.4727552279187346</v>
      </c>
      <c r="K785" s="2">
        <f>_xlfn.XLOOKUP($B785,stock_analysis[Stock],stock_analysis[Beta_Monthly])</f>
        <v>-0.71013833953358985</v>
      </c>
      <c r="L785" s="3">
        <f>G785+H785*I785</f>
        <v>0.1196271211319169</v>
      </c>
      <c r="M785" s="3">
        <f>J785*H785+G785</f>
        <v>0.1437250984201498</v>
      </c>
      <c r="N785" s="3">
        <f>K785*H785+G785</f>
        <v>2.9559764842393248E-2</v>
      </c>
      <c r="O785" s="2">
        <f>_xlfn.XLOOKUP($B785,stock_analysis[Stock],stock_analysis[Interest_Coverage_Ratio])</f>
        <v>-0.87535991529885704</v>
      </c>
      <c r="P785" s="3" cm="1">
        <f t="array" ref="P78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785" s="3" t="str" cm="1">
        <f t="array" ref="Q78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785" s="3">
        <f>Table2[[#This Row],[Default Spread]]+Table2[[#This Row],[Risk Free Rate]]</f>
        <v>0.25669999999999998</v>
      </c>
      <c r="S785" s="2">
        <f>_xlfn.XLOOKUP($B785,stock_analysis[Stock],stock_analysis[Market_Cap_Cr])</f>
        <v>92.205100799999997</v>
      </c>
      <c r="T785" s="2">
        <f>_xlfn.XLOOKUP($B785,stock_analysis[Stock],stock_analysis[Total_Debt_Cr])</f>
        <v>968.19148800000005</v>
      </c>
      <c r="U785" s="3">
        <f>Table2[[#This Row],[Market Value of Equity]]/(Table2[[#This Row],[Market Value of Equity]]+Table2[[#This Row],[Market Value of Debt]])</f>
        <v>8.6953411368801262E-2</v>
      </c>
      <c r="V785" s="3">
        <f>Table2[[#This Row],[Market Value of Debt]]/(Table2[[#This Row],[Market Value of Equity]]+Table2[[#This Row],[Market Value of Debt]])</f>
        <v>0.91304658863119881</v>
      </c>
      <c r="W785" s="32">
        <f>(Table2[[#This Row],[Cost of Equity (Daily Beta)]]*Table2[[#This Row],[Weight of Equity]])+(Table2[[#This Row],[Cost of Debt]]*Table2[[#This Row],[Weight of Debt]])</f>
        <v>0.24478104557627772</v>
      </c>
      <c r="X785" s="33">
        <f>(Table2[[#This Row],[Cost of Equity (Weekly Beta)]]*Table2[[#This Row],[Weight of Equity]])+(Table2[[#This Row],[Cost of Debt]]*Table2[[#This Row],[Weight of Debt]])</f>
        <v>0.24687644690857746</v>
      </c>
      <c r="Y785" s="34">
        <f>(Table2[[#This Row],[Cost of Equity (Monthly Beta)]]*Table2[[#This Row],[Weight of Equity]])+(Table2[[#This Row],[Cost of Debt]]*Table2[[#This Row],[Weight of Debt]])</f>
        <v>0.23694938169393437</v>
      </c>
      <c r="Z785" t="b">
        <f>IF(Table2[[#This Row],[Sector]]="Financial Services",TRUE,FALSE)</f>
        <v>0</v>
      </c>
      <c r="AA785" t="b">
        <f>IF(Table2[[#This Row],[Market Capitalisation In(Cr)]]&gt;25000,TRUE,FALSE)</f>
        <v>0</v>
      </c>
    </row>
    <row r="786" spans="2:27" ht="14" customHeight="1">
      <c r="B786" s="37" t="s">
        <v>2316</v>
      </c>
      <c r="C786" s="38" t="str">
        <f>_xlfn.XLOOKUP(B786,stock_analysis[Stock],stock_analysis[Company_Name])</f>
        <v>Morarjee Textiles Limited</v>
      </c>
      <c r="D786" s="37" t="str">
        <f>_xlfn.XLOOKUP(B786,stock_analysis[Stock],stock_analysis[Sector])</f>
        <v>Consumer Cyclical</v>
      </c>
      <c r="E786" s="37" t="str">
        <f>_xlfn.XLOOKUP($B786,stock_analysis[Stock],stock_analysis[Industry])</f>
        <v>Textile Manufacturing</v>
      </c>
      <c r="F786" s="2">
        <f>_xlfn.XLOOKUP($B786,stock_analysis[Stock],stock_analysis[Market_Cap_Cr])</f>
        <v>22.285028799999999</v>
      </c>
      <c r="G786" s="3">
        <f>Imputs!$C$2</f>
        <v>6.6699999999999995E-2</v>
      </c>
      <c r="H786" s="3">
        <f>Imputs!$C$3</f>
        <v>5.2299999999999999E-2</v>
      </c>
      <c r="I786" s="2">
        <f>_xlfn.XLOOKUP($B786,stock_analysis[Stock],stock_analysis[Beta_Daily])</f>
        <v>2.7171126940465001E-2</v>
      </c>
      <c r="J786" s="2">
        <f>_xlfn.XLOOKUP($B786,stock_analysis[Stock],stock_analysis[Beta_Weekly])</f>
        <v>0.62685295608920488</v>
      </c>
      <c r="K786" s="2">
        <f>_xlfn.XLOOKUP($B786,stock_analysis[Stock],stock_analysis[Beta_Monthly])</f>
        <v>0.92022726104777119</v>
      </c>
      <c r="L786" s="3">
        <f>G786+H786*I786</f>
        <v>6.8121049938986308E-2</v>
      </c>
      <c r="M786" s="3">
        <f>J786*H786+G786</f>
        <v>9.9484409603465412E-2</v>
      </c>
      <c r="N786" s="3">
        <f>K786*H786+G786</f>
        <v>0.11482788575279843</v>
      </c>
      <c r="O786" s="2">
        <f>_xlfn.XLOOKUP($B786,stock_analysis[Stock],stock_analysis[Interest_Coverage_Ratio])</f>
        <v>-1.4273034912463269</v>
      </c>
      <c r="P786" s="3" cm="1">
        <f t="array" ref="P78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786" s="3" t="str" cm="1">
        <f t="array" ref="Q78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786" s="3">
        <f>Table2[[#This Row],[Default Spread]]+Table2[[#This Row],[Risk Free Rate]]</f>
        <v>0.25669999999999998</v>
      </c>
      <c r="S786" s="2">
        <f>_xlfn.XLOOKUP($B786,stock_analysis[Stock],stock_analysis[Market_Cap_Cr])</f>
        <v>22.285028799999999</v>
      </c>
      <c r="T786" s="2">
        <f>_xlfn.XLOOKUP($B786,stock_analysis[Stock],stock_analysis[Total_Debt_Cr])</f>
        <v>505.66000639999999</v>
      </c>
      <c r="U786" s="3">
        <f>Table2[[#This Row],[Market Value of Equity]]/(Table2[[#This Row],[Market Value of Equity]]+Table2[[#This Row],[Market Value of Debt]])</f>
        <v>4.2210888092844401E-2</v>
      </c>
      <c r="V786" s="3">
        <f>Table2[[#This Row],[Market Value of Debt]]/(Table2[[#This Row],[Market Value of Equity]]+Table2[[#This Row],[Market Value of Debt]])</f>
        <v>0.95778911190715554</v>
      </c>
      <c r="W786" s="32">
        <f>(Table2[[#This Row],[Cost of Equity (Daily Beta)]]*Table2[[#This Row],[Weight of Equity]])+(Table2[[#This Row],[Cost of Debt]]*Table2[[#This Row],[Weight of Debt]])</f>
        <v>0.24873991504230841</v>
      </c>
      <c r="X786" s="33">
        <f>(Table2[[#This Row],[Cost of Equity (Weekly Beta)]]*Table2[[#This Row],[Weight of Equity]])+(Table2[[#This Row],[Cost of Debt]]*Table2[[#This Row],[Weight of Debt]])</f>
        <v>0.2500637903073214</v>
      </c>
      <c r="Y786" s="34">
        <f>(Table2[[#This Row],[Cost of Equity (Monthly Beta)]]*Table2[[#This Row],[Weight of Equity]])+(Table2[[#This Row],[Cost of Debt]]*Table2[[#This Row],[Weight of Debt]])</f>
        <v>0.25071145206201612</v>
      </c>
      <c r="Z786" t="b">
        <f>IF(Table2[[#This Row],[Sector]]="Financial Services",TRUE,FALSE)</f>
        <v>0</v>
      </c>
      <c r="AA786" t="b">
        <f>IF(Table2[[#This Row],[Market Capitalisation In(Cr)]]&gt;25000,TRUE,FALSE)</f>
        <v>0</v>
      </c>
    </row>
    <row r="787" spans="2:27" ht="14" customHeight="1">
      <c r="B787" s="37" t="s">
        <v>3456</v>
      </c>
      <c r="C787" s="38" t="str">
        <f>_xlfn.XLOOKUP(B787,stock_analysis[Stock],stock_analysis[Company_Name])</f>
        <v>SVP GLOBAL TEXTILES LIMITED</v>
      </c>
      <c r="D787" s="37" t="str">
        <f>_xlfn.XLOOKUP(B787,stock_analysis[Stock],stock_analysis[Sector])</f>
        <v>Consumer Cyclical</v>
      </c>
      <c r="E787" s="37" t="str">
        <f>_xlfn.XLOOKUP($B787,stock_analysis[Stock],stock_analysis[Industry])</f>
        <v>Textile Manufacturing</v>
      </c>
      <c r="F787" s="2">
        <f>_xlfn.XLOOKUP($B787,stock_analysis[Stock],stock_analysis[Market_Cap_Cr])</f>
        <v>35.810662399999998</v>
      </c>
      <c r="G787" s="3">
        <f>Imputs!$C$2</f>
        <v>6.6699999999999995E-2</v>
      </c>
      <c r="H787" s="3">
        <f>Imputs!$C$3</f>
        <v>5.2299999999999999E-2</v>
      </c>
      <c r="I787" s="2">
        <f>_xlfn.XLOOKUP($B787,stock_analysis[Stock],stock_analysis[Beta_Daily])</f>
        <v>0.81539846210062472</v>
      </c>
      <c r="J787" s="2">
        <f>_xlfn.XLOOKUP($B787,stock_analysis[Stock],stock_analysis[Beta_Weekly])</f>
        <v>1.9069516376568147</v>
      </c>
      <c r="K787" s="2">
        <f>_xlfn.XLOOKUP($B787,stock_analysis[Stock],stock_analysis[Beta_Monthly])</f>
        <v>1.7699375491015132</v>
      </c>
      <c r="L787" s="3">
        <f>G787+H787*I787</f>
        <v>0.10934533956786266</v>
      </c>
      <c r="M787" s="3">
        <f>J787*H787+G787</f>
        <v>0.16643357064945141</v>
      </c>
      <c r="N787" s="3">
        <f>K787*H787+G787</f>
        <v>0.15926773381800913</v>
      </c>
      <c r="O787" s="2">
        <f>_xlfn.XLOOKUP($B787,stock_analysis[Stock],stock_analysis[Interest_Coverage_Ratio])</f>
        <v>-443.65024518706866</v>
      </c>
      <c r="P787" s="3" cm="1">
        <f t="array" ref="P78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787" s="3" t="str" cm="1">
        <f t="array" ref="Q78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787" s="3">
        <f>Table2[[#This Row],[Default Spread]]+Table2[[#This Row],[Risk Free Rate]]</f>
        <v>0.25669999999999998</v>
      </c>
      <c r="S787" s="2">
        <f>_xlfn.XLOOKUP($B787,stock_analysis[Stock],stock_analysis[Market_Cap_Cr])</f>
        <v>35.810662399999998</v>
      </c>
      <c r="T787" s="2">
        <f>_xlfn.XLOOKUP($B787,stock_analysis[Stock],stock_analysis[Total_Debt_Cr])</f>
        <v>3031.4010623999998</v>
      </c>
      <c r="U787" s="3">
        <f>Table2[[#This Row],[Market Value of Equity]]/(Table2[[#This Row],[Market Value of Equity]]+Table2[[#This Row],[Market Value of Debt]])</f>
        <v>1.167531478523383E-2</v>
      </c>
      <c r="V787" s="3">
        <f>Table2[[#This Row],[Market Value of Debt]]/(Table2[[#This Row],[Market Value of Equity]]+Table2[[#This Row],[Market Value of Debt]])</f>
        <v>0.98832468521476613</v>
      </c>
      <c r="W787" s="32">
        <f>(Table2[[#This Row],[Cost of Equity (Daily Beta)]]*Table2[[#This Row],[Weight of Equity]])+(Table2[[#This Row],[Cost of Debt]]*Table2[[#This Row],[Weight of Debt]])</f>
        <v>0.25497958795438352</v>
      </c>
      <c r="X787" s="33">
        <f>(Table2[[#This Row],[Cost of Equity (Weekly Beta)]]*Table2[[#This Row],[Weight of Equity]])+(Table2[[#This Row],[Cost of Debt]]*Table2[[#This Row],[Weight of Debt]])</f>
        <v>0.25564611102279322</v>
      </c>
      <c r="Y787" s="34">
        <f>(Table2[[#This Row],[Cost of Equity (Monthly Beta)]]*Table2[[#This Row],[Weight of Equity]])+(Table2[[#This Row],[Cost of Debt]]*Table2[[#This Row],[Weight of Debt]])</f>
        <v>0.25556244762208652</v>
      </c>
      <c r="Z787" t="b">
        <f>IF(Table2[[#This Row],[Sector]]="Financial Services",TRUE,FALSE)</f>
        <v>0</v>
      </c>
      <c r="AA787" t="b">
        <f>IF(Table2[[#This Row],[Market Capitalisation In(Cr)]]&gt;25000,TRUE,FALSE)</f>
        <v>0</v>
      </c>
    </row>
    <row r="788" spans="2:27" ht="14" customHeight="1">
      <c r="B788" s="37" t="s">
        <v>1745</v>
      </c>
      <c r="C788" s="38" t="str">
        <f>_xlfn.XLOOKUP(B788,stock_analysis[Stock],stock_analysis[Company_Name])</f>
        <v>Le Travenues Technology Limited</v>
      </c>
      <c r="D788" s="37" t="str">
        <f>_xlfn.XLOOKUP(B788,stock_analysis[Stock],stock_analysis[Sector])</f>
        <v>Consumer Cyclical</v>
      </c>
      <c r="E788" s="37" t="str">
        <f>_xlfn.XLOOKUP($B788,stock_analysis[Stock],stock_analysis[Industry])</f>
        <v>Travel Services</v>
      </c>
      <c r="F788" s="2">
        <f>_xlfn.XLOOKUP($B788,stock_analysis[Stock],stock_analysis[Market_Cap_Cr])</f>
        <v>7255.4430463999997</v>
      </c>
      <c r="G788" s="3">
        <f>Imputs!$C$2</f>
        <v>6.6699999999999995E-2</v>
      </c>
      <c r="H788" s="3">
        <f>Imputs!$C$3</f>
        <v>5.2299999999999999E-2</v>
      </c>
      <c r="I788" s="2">
        <f>_xlfn.XLOOKUP($B788,stock_analysis[Stock],stock_analysis[Beta_Daily])</f>
        <v>1.0140013270082604</v>
      </c>
      <c r="J788" s="2">
        <f>_xlfn.XLOOKUP($B788,stock_analysis[Stock],stock_analysis[Beta_Weekly])</f>
        <v>1.4909934649733856</v>
      </c>
      <c r="K788" s="2">
        <f>_xlfn.XLOOKUP($B788,stock_analysis[Stock],stock_analysis[Beta_Monthly])</f>
        <v>0.4017313835796682</v>
      </c>
      <c r="L788" s="3">
        <f>G788+H788*I788</f>
        <v>0.11973226940253201</v>
      </c>
      <c r="M788" s="3">
        <f>J788*H788+G788</f>
        <v>0.14467895821810806</v>
      </c>
      <c r="N788" s="3">
        <f>K788*H788+G788</f>
        <v>8.7710551361216638E-2</v>
      </c>
      <c r="O788" s="2">
        <f>_xlfn.XLOOKUP($B788,stock_analysis[Stock],stock_analysis[Interest_Coverage_Ratio])</f>
        <v>36.074248927038624</v>
      </c>
      <c r="P788" s="3" cm="1">
        <f t="array" ref="P78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88" s="3" t="str" cm="1">
        <f t="array" ref="Q78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88" s="3">
        <f>Table2[[#This Row],[Default Spread]]+Table2[[#This Row],[Risk Free Rate]]</f>
        <v>7.0699999999999999E-2</v>
      </c>
      <c r="S788" s="2">
        <f>_xlfn.XLOOKUP($B788,stock_analysis[Stock],stock_analysis[Market_Cap_Cr])</f>
        <v>7255.4430463999997</v>
      </c>
      <c r="T788" s="2">
        <f>_xlfn.XLOOKUP($B788,stock_analysis[Stock],stock_analysis[Total_Debt_Cr])</f>
        <v>24.914999999999999</v>
      </c>
      <c r="U788" s="3">
        <f>Table2[[#This Row],[Market Value of Equity]]/(Table2[[#This Row],[Market Value of Equity]]+Table2[[#This Row],[Market Value of Debt]])</f>
        <v>0.99657777820249926</v>
      </c>
      <c r="V788" s="3">
        <f>Table2[[#This Row],[Market Value of Debt]]/(Table2[[#This Row],[Market Value of Equity]]+Table2[[#This Row],[Market Value of Debt]])</f>
        <v>3.4222217975007421E-3</v>
      </c>
      <c r="W788" s="32">
        <f>(Table2[[#This Row],[Cost of Equity (Daily Beta)]]*Table2[[#This Row],[Weight of Equity]])+(Table2[[#This Row],[Cost of Debt]]*Table2[[#This Row],[Weight of Debt]])</f>
        <v>0.11956447010140173</v>
      </c>
      <c r="X788" s="33">
        <f>(Table2[[#This Row],[Cost of Equity (Weekly Beta)]]*Table2[[#This Row],[Weight of Equity]])+(Table2[[#This Row],[Cost of Debt]]*Table2[[#This Row],[Weight of Debt]])</f>
        <v>0.14442578581473764</v>
      </c>
      <c r="Y788" s="34">
        <f>(Table2[[#This Row],[Cost of Equity (Monthly Beta)]]*Table2[[#This Row],[Weight of Equity]])+(Table2[[#This Row],[Cost of Debt]]*Table2[[#This Row],[Weight of Debt]])</f>
        <v>8.7652337481560774E-2</v>
      </c>
      <c r="Z788" t="b">
        <f>IF(Table2[[#This Row],[Sector]]="Financial Services",TRUE,FALSE)</f>
        <v>0</v>
      </c>
      <c r="AA788" t="b">
        <f>IF(Table2[[#This Row],[Market Capitalisation In(Cr)]]&gt;25000,TRUE,FALSE)</f>
        <v>0</v>
      </c>
    </row>
    <row r="789" spans="2:27" ht="14" customHeight="1">
      <c r="B789" s="37" t="s">
        <v>1026</v>
      </c>
      <c r="C789" s="38" t="str">
        <f>_xlfn.XLOOKUP(B789,stock_analysis[Stock],stock_analysis[Company_Name])</f>
        <v>Easy Trip Planners Limited</v>
      </c>
      <c r="D789" s="37" t="str">
        <f>_xlfn.XLOOKUP(B789,stock_analysis[Stock],stock_analysis[Sector])</f>
        <v>Consumer Cyclical</v>
      </c>
      <c r="E789" s="37" t="str">
        <f>_xlfn.XLOOKUP($B789,stock_analysis[Stock],stock_analysis[Industry])</f>
        <v>Travel Services</v>
      </c>
      <c r="F789" s="2">
        <f>_xlfn.XLOOKUP($B789,stock_analysis[Stock],stock_analysis[Market_Cap_Cr])</f>
        <v>2760.3716095999998</v>
      </c>
      <c r="G789" s="3">
        <f>Imputs!$C$2</f>
        <v>6.6699999999999995E-2</v>
      </c>
      <c r="H789" s="3">
        <f>Imputs!$C$3</f>
        <v>5.2299999999999999E-2</v>
      </c>
      <c r="I789" s="2">
        <f>_xlfn.XLOOKUP($B789,stock_analysis[Stock],stock_analysis[Beta_Daily])</f>
        <v>1.0676899546181988</v>
      </c>
      <c r="J789" s="2">
        <f>_xlfn.XLOOKUP($B789,stock_analysis[Stock],stock_analysis[Beta_Weekly])</f>
        <v>1.0009555513101756</v>
      </c>
      <c r="K789" s="2">
        <f>_xlfn.XLOOKUP($B789,stock_analysis[Stock],stock_analysis[Beta_Monthly])</f>
        <v>1.3950991018221901</v>
      </c>
      <c r="L789" s="3">
        <f>G789+H789*I789</f>
        <v>0.1225401846265318</v>
      </c>
      <c r="M789" s="3">
        <f>J789*H789+G789</f>
        <v>0.11904997533352218</v>
      </c>
      <c r="N789" s="3">
        <f>K789*H789+G789</f>
        <v>0.13966368302530052</v>
      </c>
      <c r="O789" s="2">
        <f>_xlfn.XLOOKUP($B789,stock_analysis[Stock],stock_analysis[Interest_Coverage_Ratio])</f>
        <v>33.510686675761711</v>
      </c>
      <c r="P789" s="3" cm="1">
        <f t="array" ref="P78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89" s="3" t="str" cm="1">
        <f t="array" ref="Q78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89" s="3">
        <f>Table2[[#This Row],[Default Spread]]+Table2[[#This Row],[Risk Free Rate]]</f>
        <v>7.0699999999999999E-2</v>
      </c>
      <c r="S789" s="2">
        <f>_xlfn.XLOOKUP($B789,stock_analysis[Stock],stock_analysis[Market_Cap_Cr])</f>
        <v>2760.3716095999998</v>
      </c>
      <c r="T789" s="2">
        <f>_xlfn.XLOOKUP($B789,stock_analysis[Stock],stock_analysis[Total_Debt_Cr])</f>
        <v>36.207999999999998</v>
      </c>
      <c r="U789" s="3">
        <f>Table2[[#This Row],[Market Value of Equity]]/(Table2[[#This Row],[Market Value of Equity]]+Table2[[#This Row],[Market Value of Debt]])</f>
        <v>0.98705275548898852</v>
      </c>
      <c r="V789" s="3">
        <f>Table2[[#This Row],[Market Value of Debt]]/(Table2[[#This Row],[Market Value of Equity]]+Table2[[#This Row],[Market Value of Debt]])</f>
        <v>1.2947244511011398E-2</v>
      </c>
      <c r="W789" s="32">
        <f>(Table2[[#This Row],[Cost of Equity (Daily Beta)]]*Table2[[#This Row],[Weight of Equity]])+(Table2[[#This Row],[Cost of Debt]]*Table2[[#This Row],[Weight of Debt]])</f>
        <v>0.1218689970806761</v>
      </c>
      <c r="X789" s="33">
        <f>(Table2[[#This Row],[Cost of Equity (Weekly Beta)]]*Table2[[#This Row],[Weight of Equity]])+(Table2[[#This Row],[Cost of Debt]]*Table2[[#This Row],[Weight of Debt]])</f>
        <v>0.11842397638077769</v>
      </c>
      <c r="Y789" s="34">
        <f>(Table2[[#This Row],[Cost of Equity (Monthly Beta)]]*Table2[[#This Row],[Weight of Equity]])+(Table2[[#This Row],[Cost of Debt]]*Table2[[#This Row],[Weight of Debt]])</f>
        <v>0.13877079335879206</v>
      </c>
      <c r="Z789" t="b">
        <f>IF(Table2[[#This Row],[Sector]]="Financial Services",TRUE,FALSE)</f>
        <v>0</v>
      </c>
      <c r="AA789" t="b">
        <f>IF(Table2[[#This Row],[Market Capitalisation In(Cr)]]&gt;25000,TRUE,FALSE)</f>
        <v>0</v>
      </c>
    </row>
    <row r="790" spans="2:27" ht="14" customHeight="1">
      <c r="B790" s="37" t="s">
        <v>3516</v>
      </c>
      <c r="C790" s="38" t="str">
        <f>_xlfn.XLOOKUP(B790,stock_analysis[Stock],stock_analysis[Company_Name])</f>
        <v>TBO Tek Limited</v>
      </c>
      <c r="D790" s="37" t="str">
        <f>_xlfn.XLOOKUP(B790,stock_analysis[Stock],stock_analysis[Sector])</f>
        <v>Consumer Cyclical</v>
      </c>
      <c r="E790" s="37" t="str">
        <f>_xlfn.XLOOKUP($B790,stock_analysis[Stock],stock_analysis[Industry])</f>
        <v>Travel Services</v>
      </c>
      <c r="F790" s="2">
        <f>_xlfn.XLOOKUP($B790,stock_analysis[Stock],stock_analysis[Market_Cap_Cr])</f>
        <v>11878.890700800001</v>
      </c>
      <c r="G790" s="3">
        <f>Imputs!$C$2</f>
        <v>6.6699999999999995E-2</v>
      </c>
      <c r="H790" s="3">
        <f>Imputs!$C$3</f>
        <v>5.2299999999999999E-2</v>
      </c>
      <c r="I790" s="2">
        <f>_xlfn.XLOOKUP($B790,stock_analysis[Stock],stock_analysis[Beta_Daily])</f>
        <v>1.121485915661145</v>
      </c>
      <c r="J790" s="2">
        <f>_xlfn.XLOOKUP($B790,stock_analysis[Stock],stock_analysis[Beta_Weekly])</f>
        <v>1.4260982138080702</v>
      </c>
      <c r="K790" s="2">
        <f>_xlfn.XLOOKUP($B790,stock_analysis[Stock],stock_analysis[Beta_Monthly])</f>
        <v>1.4821957654608802</v>
      </c>
      <c r="L790" s="3">
        <f>G790+H790*I790</f>
        <v>0.12535371338907789</v>
      </c>
      <c r="M790" s="3">
        <f>J790*H790+G790</f>
        <v>0.14128493658216207</v>
      </c>
      <c r="N790" s="3">
        <f>K790*H790+G790</f>
        <v>0.14421883853360401</v>
      </c>
      <c r="O790" s="2">
        <f>_xlfn.XLOOKUP($B790,stock_analysis[Stock],stock_analysis[Interest_Coverage_Ratio])</f>
        <v>12.795849980667612</v>
      </c>
      <c r="P790" s="3" cm="1">
        <f t="array" ref="P79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90" s="3" t="str" cm="1">
        <f t="array" ref="Q79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90" s="3">
        <f>Table2[[#This Row],[Default Spread]]+Table2[[#This Row],[Risk Free Rate]]</f>
        <v>7.0699999999999999E-2</v>
      </c>
      <c r="S790" s="2">
        <f>_xlfn.XLOOKUP($B790,stock_analysis[Stock],stock_analysis[Market_Cap_Cr])</f>
        <v>11878.890700800001</v>
      </c>
      <c r="T790" s="2">
        <f>_xlfn.XLOOKUP($B790,stock_analysis[Stock],stock_analysis[Total_Debt_Cr])</f>
        <v>718.70602240000005</v>
      </c>
      <c r="U790" s="3">
        <f>Table2[[#This Row],[Market Value of Equity]]/(Table2[[#This Row],[Market Value of Equity]]+Table2[[#This Row],[Market Value of Debt]])</f>
        <v>0.94294895778998744</v>
      </c>
      <c r="V790" s="3">
        <f>Table2[[#This Row],[Market Value of Debt]]/(Table2[[#This Row],[Market Value of Equity]]+Table2[[#This Row],[Market Value of Debt]])</f>
        <v>5.7051042210012635E-2</v>
      </c>
      <c r="W790" s="32">
        <f>(Table2[[#This Row],[Cost of Equity (Daily Beta)]]*Table2[[#This Row],[Weight of Equity]])+(Table2[[#This Row],[Cost of Debt]]*Table2[[#This Row],[Weight of Debt]])</f>
        <v>0.12223566207958368</v>
      </c>
      <c r="X790" s="33">
        <f>(Table2[[#This Row],[Cost of Equity (Weekly Beta)]]*Table2[[#This Row],[Weight of Equity]])+(Table2[[#This Row],[Cost of Debt]]*Table2[[#This Row],[Weight of Debt]])</f>
        <v>0.13725799238582209</v>
      </c>
      <c r="Y790" s="34">
        <f>(Table2[[#This Row],[Cost of Equity (Monthly Beta)]]*Table2[[#This Row],[Weight of Equity]])+(Table2[[#This Row],[Cost of Debt]]*Table2[[#This Row],[Weight of Debt]])</f>
        <v>0.14002451217319228</v>
      </c>
      <c r="Z790" t="b">
        <f>IF(Table2[[#This Row],[Sector]]="Financial Services",TRUE,FALSE)</f>
        <v>0</v>
      </c>
      <c r="AA790" t="b">
        <f>IF(Table2[[#This Row],[Market Capitalisation In(Cr)]]&gt;25000,TRUE,FALSE)</f>
        <v>0</v>
      </c>
    </row>
    <row r="791" spans="2:27" ht="14" customHeight="1">
      <c r="B791" s="37" t="s">
        <v>3932</v>
      </c>
      <c r="C791" s="38" t="str">
        <f>_xlfn.XLOOKUP(B791,stock_analysis[Stock],stock_analysis[Company_Name])</f>
        <v>Yatra Online Limited</v>
      </c>
      <c r="D791" s="37" t="str">
        <f>_xlfn.XLOOKUP(B791,stock_analysis[Stock],stock_analysis[Sector])</f>
        <v>Consumer Cyclical</v>
      </c>
      <c r="E791" s="37" t="str">
        <f>_xlfn.XLOOKUP($B791,stock_analysis[Stock],stock_analysis[Industry])</f>
        <v>Travel Services</v>
      </c>
      <c r="F791" s="2">
        <f>_xlfn.XLOOKUP($B791,stock_analysis[Stock],stock_analysis[Market_Cap_Cr])</f>
        <v>1757.3044224</v>
      </c>
      <c r="G791" s="3">
        <f>Imputs!$C$2</f>
        <v>6.6699999999999995E-2</v>
      </c>
      <c r="H791" s="3">
        <f>Imputs!$C$3</f>
        <v>5.2299999999999999E-2</v>
      </c>
      <c r="I791" s="2">
        <f>_xlfn.XLOOKUP($B791,stock_analysis[Stock],stock_analysis[Beta_Daily])</f>
        <v>1.1546201570488046</v>
      </c>
      <c r="J791" s="2">
        <f>_xlfn.XLOOKUP($B791,stock_analysis[Stock],stock_analysis[Beta_Weekly])</f>
        <v>1.9022642020550231</v>
      </c>
      <c r="K791" s="2">
        <f>_xlfn.XLOOKUP($B791,stock_analysis[Stock],stock_analysis[Beta_Monthly])</f>
        <v>1.1741463738934137</v>
      </c>
      <c r="L791" s="3">
        <f>G791+H791*I791</f>
        <v>0.12708663421365246</v>
      </c>
      <c r="M791" s="3">
        <f>J791*H791+G791</f>
        <v>0.1661884177674777</v>
      </c>
      <c r="N791" s="3">
        <f>K791*H791+G791</f>
        <v>0.12810785535462554</v>
      </c>
      <c r="O791" s="2">
        <f>_xlfn.XLOOKUP($B791,stock_analysis[Stock],stock_analysis[Interest_Coverage_Ratio])</f>
        <v>5.5682704811443431</v>
      </c>
      <c r="P791" s="3" cm="1">
        <f t="array" ref="P79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791" s="3" t="str" cm="1">
        <f t="array" ref="Q79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791" s="3">
        <f>Table2[[#This Row],[Default Spread]]+Table2[[#This Row],[Risk Free Rate]]</f>
        <v>7.5600000000000001E-2</v>
      </c>
      <c r="S791" s="2">
        <f>_xlfn.XLOOKUP($B791,stock_analysis[Stock],stock_analysis[Market_Cap_Cr])</f>
        <v>1757.3044224</v>
      </c>
      <c r="T791" s="2">
        <f>_xlfn.XLOOKUP($B791,stock_analysis[Stock],stock_analysis[Total_Debt_Cr])</f>
        <v>55.891001600000003</v>
      </c>
      <c r="U791" s="3">
        <f>Table2[[#This Row],[Market Value of Equity]]/(Table2[[#This Row],[Market Value of Equity]]+Table2[[#This Row],[Market Value of Debt]])</f>
        <v>0.96917541217002323</v>
      </c>
      <c r="V791" s="3">
        <f>Table2[[#This Row],[Market Value of Debt]]/(Table2[[#This Row],[Market Value of Equity]]+Table2[[#This Row],[Market Value of Debt]])</f>
        <v>3.0824587829976789E-2</v>
      </c>
      <c r="W791" s="32">
        <f>(Table2[[#This Row],[Cost of Equity (Daily Beta)]]*Table2[[#This Row],[Weight of Equity]])+(Table2[[#This Row],[Cost of Debt]]*Table2[[#This Row],[Weight of Debt]])</f>
        <v>0.12549957993526384</v>
      </c>
      <c r="X791" s="33">
        <f>(Table2[[#This Row],[Cost of Equity (Weekly Beta)]]*Table2[[#This Row],[Weight of Equity]])+(Table2[[#This Row],[Cost of Debt]]*Table2[[#This Row],[Weight of Debt]])</f>
        <v>0.16339606712762544</v>
      </c>
      <c r="Y791" s="34">
        <f>(Table2[[#This Row],[Cost of Equity (Monthly Beta)]]*Table2[[#This Row],[Weight of Equity]])+(Table2[[#This Row],[Cost of Debt]]*Table2[[#This Row],[Weight of Debt]])</f>
        <v>0.12648932235548319</v>
      </c>
      <c r="Z791" t="b">
        <f>IF(Table2[[#This Row],[Sector]]="Financial Services",TRUE,FALSE)</f>
        <v>0</v>
      </c>
      <c r="AA791" t="b">
        <f>IF(Table2[[#This Row],[Market Capitalisation In(Cr)]]&gt;25000,TRUE,FALSE)</f>
        <v>0</v>
      </c>
    </row>
    <row r="792" spans="2:27" ht="14" customHeight="1">
      <c r="B792" s="37" t="s">
        <v>1715</v>
      </c>
      <c r="C792" s="38" t="str">
        <f>_xlfn.XLOOKUP(B792,stock_analysis[Stock],stock_analysis[Company_Name])</f>
        <v>Indian Railway Catering And Tourism Corporation Limited</v>
      </c>
      <c r="D792" s="37" t="str">
        <f>_xlfn.XLOOKUP(B792,stock_analysis[Stock],stock_analysis[Sector])</f>
        <v>Consumer Cyclical</v>
      </c>
      <c r="E792" s="37" t="str">
        <f>_xlfn.XLOOKUP($B792,stock_analysis[Stock],stock_analysis[Industry])</f>
        <v>Travel Services</v>
      </c>
      <c r="F792" s="2">
        <f>_xlfn.XLOOKUP($B792,stock_analysis[Stock],stock_analysis[Market_Cap_Cr])</f>
        <v>44607.999180799998</v>
      </c>
      <c r="G792" s="3">
        <f>Imputs!$C$2</f>
        <v>6.6699999999999995E-2</v>
      </c>
      <c r="H792" s="3">
        <f>Imputs!$C$3</f>
        <v>5.2299999999999999E-2</v>
      </c>
      <c r="I792" s="2">
        <f>_xlfn.XLOOKUP($B792,stock_analysis[Stock],stock_analysis[Beta_Daily])</f>
        <v>1.1297713117527282</v>
      </c>
      <c r="J792" s="2">
        <f>_xlfn.XLOOKUP($B792,stock_analysis[Stock],stock_analysis[Beta_Weekly])</f>
        <v>1.4200571764473786</v>
      </c>
      <c r="K792" s="2">
        <f>_xlfn.XLOOKUP($B792,stock_analysis[Stock],stock_analysis[Beta_Monthly])</f>
        <v>1.6113952454571223</v>
      </c>
      <c r="L792" s="3">
        <f>G792+H792*I792</f>
        <v>0.12578703960466769</v>
      </c>
      <c r="M792" s="3">
        <f>J792*H792+G792</f>
        <v>0.1409689903281979</v>
      </c>
      <c r="N792" s="3">
        <f>K792*H792+G792</f>
        <v>0.15097597133740748</v>
      </c>
      <c r="O792" s="2">
        <f>_xlfn.XLOOKUP($B792,stock_analysis[Stock],stock_analysis[Interest_Coverage_Ratio])</f>
        <v>105.03500618661678</v>
      </c>
      <c r="P792" s="3" cm="1">
        <f t="array" ref="P79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92" s="3" t="str" cm="1">
        <f t="array" ref="Q79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92" s="3">
        <f>Table2[[#This Row],[Default Spread]]+Table2[[#This Row],[Risk Free Rate]]</f>
        <v>7.0699999999999999E-2</v>
      </c>
      <c r="S792" s="2">
        <f>_xlfn.XLOOKUP($B792,stock_analysis[Stock],stock_analysis[Market_Cap_Cr])</f>
        <v>44607.999180799998</v>
      </c>
      <c r="T792" s="2">
        <f>_xlfn.XLOOKUP($B792,stock_analysis[Stock],stock_analysis[Total_Debt_Cr])</f>
        <v>78.224000000000004</v>
      </c>
      <c r="U792" s="3">
        <f>Table2[[#This Row],[Market Value of Equity]]/(Table2[[#This Row],[Market Value of Equity]]+Table2[[#This Row],[Market Value of Debt]])</f>
        <v>0.99824948285104542</v>
      </c>
      <c r="V792" s="3">
        <f>Table2[[#This Row],[Market Value of Debt]]/(Table2[[#This Row],[Market Value of Equity]]+Table2[[#This Row],[Market Value of Debt]])</f>
        <v>1.7505171489545336E-3</v>
      </c>
      <c r="W792" s="32">
        <f>(Table2[[#This Row],[Cost of Equity (Daily Beta)]]*Table2[[#This Row],[Weight of Equity]])+(Table2[[#This Row],[Cost of Debt]]*Table2[[#This Row],[Weight of Debt]])</f>
        <v>0.12569060879715457</v>
      </c>
      <c r="X792" s="33">
        <f>(Table2[[#This Row],[Cost of Equity (Weekly Beta)]]*Table2[[#This Row],[Weight of Equity]])+(Table2[[#This Row],[Cost of Debt]]*Table2[[#This Row],[Weight of Debt]])</f>
        <v>0.14084598325558864</v>
      </c>
      <c r="Y792" s="34">
        <f>(Table2[[#This Row],[Cost of Equity (Monthly Beta)]]*Table2[[#This Row],[Weight of Equity]])+(Table2[[#This Row],[Cost of Debt]]*Table2[[#This Row],[Weight of Debt]])</f>
        <v>0.15083544687293235</v>
      </c>
      <c r="Z792" t="b">
        <f>IF(Table2[[#This Row],[Sector]]="Financial Services",TRUE,FALSE)</f>
        <v>0</v>
      </c>
      <c r="AA792" t="b">
        <f>IF(Table2[[#This Row],[Market Capitalisation In(Cr)]]&gt;25000,TRUE,FALSE)</f>
        <v>1</v>
      </c>
    </row>
    <row r="793" spans="2:27" ht="14" customHeight="1">
      <c r="B793" s="37" t="s">
        <v>3568</v>
      </c>
      <c r="C793" s="38" t="str">
        <f>_xlfn.XLOOKUP(B793,stock_analysis[Stock],stock_analysis[Company_Name])</f>
        <v>Thomas Cook  (India)  Limited</v>
      </c>
      <c r="D793" s="37" t="str">
        <f>_xlfn.XLOOKUP(B793,stock_analysis[Stock],stock_analysis[Sector])</f>
        <v>Consumer Cyclical</v>
      </c>
      <c r="E793" s="37" t="str">
        <f>_xlfn.XLOOKUP($B793,stock_analysis[Stock],stock_analysis[Industry])</f>
        <v>Travel Services</v>
      </c>
      <c r="F793" s="2">
        <f>_xlfn.XLOOKUP($B793,stock_analysis[Stock],stock_analysis[Market_Cap_Cr])</f>
        <v>4358.9955583999999</v>
      </c>
      <c r="G793" s="3">
        <f>Imputs!$C$2</f>
        <v>6.6699999999999995E-2</v>
      </c>
      <c r="H793" s="3">
        <f>Imputs!$C$3</f>
        <v>5.2299999999999999E-2</v>
      </c>
      <c r="I793" s="2">
        <f>_xlfn.XLOOKUP($B793,stock_analysis[Stock],stock_analysis[Beta_Daily])</f>
        <v>1.2657169060895963</v>
      </c>
      <c r="J793" s="2">
        <f>_xlfn.XLOOKUP($B793,stock_analysis[Stock],stock_analysis[Beta_Weekly])</f>
        <v>1.4384497022577618</v>
      </c>
      <c r="K793" s="2">
        <f>_xlfn.XLOOKUP($B793,stock_analysis[Stock],stock_analysis[Beta_Monthly])</f>
        <v>1.1615014589445842</v>
      </c>
      <c r="L793" s="3">
        <f>G793+H793*I793</f>
        <v>0.13289699418848588</v>
      </c>
      <c r="M793" s="3">
        <f>J793*H793+G793</f>
        <v>0.14193091942808095</v>
      </c>
      <c r="N793" s="3">
        <f>K793*H793+G793</f>
        <v>0.12744652630280173</v>
      </c>
      <c r="O793" s="2">
        <f>_xlfn.XLOOKUP($B793,stock_analysis[Stock],stock_analysis[Interest_Coverage_Ratio])</f>
        <v>9.9978808570755824</v>
      </c>
      <c r="P793" s="3" cm="1">
        <f t="array" ref="P79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793" s="3" t="str" cm="1">
        <f t="array" ref="Q79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793" s="3">
        <f>Table2[[#This Row],[Default Spread]]+Table2[[#This Row],[Risk Free Rate]]</f>
        <v>7.22E-2</v>
      </c>
      <c r="S793" s="2">
        <f>_xlfn.XLOOKUP($B793,stock_analysis[Stock],stock_analysis[Market_Cap_Cr])</f>
        <v>4358.9955583999999</v>
      </c>
      <c r="T793" s="2">
        <f>_xlfn.XLOOKUP($B793,stock_analysis[Stock],stock_analysis[Total_Debt_Cr])</f>
        <v>508.48</v>
      </c>
      <c r="U793" s="3">
        <f>Table2[[#This Row],[Market Value of Equity]]/(Table2[[#This Row],[Market Value of Equity]]+Table2[[#This Row],[Market Value of Debt]])</f>
        <v>0.8955351713841696</v>
      </c>
      <c r="V793" s="3">
        <f>Table2[[#This Row],[Market Value of Debt]]/(Table2[[#This Row],[Market Value of Equity]]+Table2[[#This Row],[Market Value of Debt]])</f>
        <v>0.10446482861583055</v>
      </c>
      <c r="W793" s="32">
        <f>(Table2[[#This Row],[Cost of Equity (Daily Beta)]]*Table2[[#This Row],[Weight of Equity]])+(Table2[[#This Row],[Cost of Debt]]*Table2[[#This Row],[Weight of Debt]])</f>
        <v>0.12655629309308966</v>
      </c>
      <c r="X793" s="33">
        <f>(Table2[[#This Row],[Cost of Equity (Weekly Beta)]]*Table2[[#This Row],[Weight of Equity]])+(Table2[[#This Row],[Cost of Debt]]*Table2[[#This Row],[Weight of Debt]])</f>
        <v>0.13464649088080222</v>
      </c>
      <c r="Y793" s="34">
        <f>(Table2[[#This Row],[Cost of Equity (Monthly Beta)]]*Table2[[#This Row],[Weight of Equity]])+(Table2[[#This Row],[Cost of Debt]]*Table2[[#This Row],[Weight of Debt]])</f>
        <v>0.12167520740095959</v>
      </c>
      <c r="Z793" t="b">
        <f>IF(Table2[[#This Row],[Sector]]="Financial Services",TRUE,FALSE)</f>
        <v>0</v>
      </c>
      <c r="AA793" t="b">
        <f>IF(Table2[[#This Row],[Market Capitalisation In(Cr)]]&gt;25000,TRUE,FALSE)</f>
        <v>0</v>
      </c>
    </row>
    <row r="794" spans="2:27" ht="14" customHeight="1">
      <c r="B794" s="37" t="s">
        <v>3670</v>
      </c>
      <c r="C794" s="38" t="str">
        <f>_xlfn.XLOOKUP(B794,stock_analysis[Stock],stock_analysis[Company_Name])</f>
        <v>United Breweries Limited</v>
      </c>
      <c r="D794" s="37" t="str">
        <f>_xlfn.XLOOKUP(B794,stock_analysis[Stock],stock_analysis[Sector])</f>
        <v>Consumer Defensive</v>
      </c>
      <c r="E794" s="37" t="str">
        <f>_xlfn.XLOOKUP($B794,stock_analysis[Stock],stock_analysis[Industry])</f>
        <v>Beverages - Brewers</v>
      </c>
      <c r="F794" s="2">
        <f>_xlfn.XLOOKUP($B794,stock_analysis[Stock],stock_analysis[Market_Cap_Cr])</f>
        <v>43838.373888000002</v>
      </c>
      <c r="G794" s="3">
        <f>Imputs!$C$2</f>
        <v>6.6699999999999995E-2</v>
      </c>
      <c r="H794" s="3">
        <f>Imputs!$C$3</f>
        <v>5.2299999999999999E-2</v>
      </c>
      <c r="I794" s="2">
        <f>_xlfn.XLOOKUP($B794,stock_analysis[Stock],stock_analysis[Beta_Daily])</f>
        <v>0.51720987915393535</v>
      </c>
      <c r="J794" s="2">
        <f>_xlfn.XLOOKUP($B794,stock_analysis[Stock],stock_analysis[Beta_Weekly])</f>
        <v>0.59001005071623736</v>
      </c>
      <c r="K794" s="2">
        <f>_xlfn.XLOOKUP($B794,stock_analysis[Stock],stock_analysis[Beta_Monthly])</f>
        <v>0.79696364047088164</v>
      </c>
      <c r="L794" s="3">
        <f>G794+H794*I794</f>
        <v>9.3750076679750813E-2</v>
      </c>
      <c r="M794" s="3">
        <f>J794*H794+G794</f>
        <v>9.7557525652459204E-2</v>
      </c>
      <c r="N794" s="3">
        <f>K794*H794+G794</f>
        <v>0.1083811983966271</v>
      </c>
      <c r="O794" s="2">
        <f>_xlfn.XLOOKUP($B794,stock_analysis[Stock],stock_analysis[Interest_Coverage_Ratio])</f>
        <v>51.091887417218544</v>
      </c>
      <c r="P794" s="3" cm="1">
        <f t="array" ref="P79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94" s="3" t="str" cm="1">
        <f t="array" ref="Q79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94" s="3">
        <f>Table2[[#This Row],[Default Spread]]+Table2[[#This Row],[Risk Free Rate]]</f>
        <v>7.0699999999999999E-2</v>
      </c>
      <c r="S794" s="2">
        <f>_xlfn.XLOOKUP($B794,stock_analysis[Stock],stock_analysis[Market_Cap_Cr])</f>
        <v>43838.373888000002</v>
      </c>
      <c r="T794" s="2">
        <f>_xlfn.XLOOKUP($B794,stock_analysis[Stock],stock_analysis[Total_Debt_Cr])</f>
        <v>776.86999040000001</v>
      </c>
      <c r="U794" s="3">
        <f>Table2[[#This Row],[Market Value of Equity]]/(Table2[[#This Row],[Market Value of Equity]]+Table2[[#This Row],[Market Value of Debt]])</f>
        <v>0.98258734183954299</v>
      </c>
      <c r="V794" s="3">
        <f>Table2[[#This Row],[Market Value of Debt]]/(Table2[[#This Row],[Market Value of Equity]]+Table2[[#This Row],[Market Value of Debt]])</f>
        <v>1.7412658160456975E-2</v>
      </c>
      <c r="W794" s="32">
        <f>(Table2[[#This Row],[Cost of Equity (Daily Beta)]]*Table2[[#This Row],[Weight of Equity]])+(Table2[[#This Row],[Cost of Debt]]*Table2[[#This Row],[Weight of Debt]])</f>
        <v>9.3348713573953995E-2</v>
      </c>
      <c r="X794" s="33">
        <f>(Table2[[#This Row],[Cost of Equity (Weekly Beta)]]*Table2[[#This Row],[Weight of Equity]])+(Table2[[#This Row],[Cost of Debt]]*Table2[[#This Row],[Weight of Debt]])</f>
        <v>9.7089864739237225E-2</v>
      </c>
      <c r="Y794" s="34">
        <f>(Table2[[#This Row],[Cost of Equity (Monthly Beta)]]*Table2[[#This Row],[Weight of Equity]])+(Table2[[#This Row],[Cost of Debt]]*Table2[[#This Row],[Weight of Debt]])</f>
        <v>0.10772506856987028</v>
      </c>
      <c r="Z794" t="b">
        <f>IF(Table2[[#This Row],[Sector]]="Financial Services",TRUE,FALSE)</f>
        <v>0</v>
      </c>
      <c r="AA794" t="b">
        <f>IF(Table2[[#This Row],[Market Capitalisation In(Cr)]]&gt;25000,TRUE,FALSE)</f>
        <v>1</v>
      </c>
    </row>
    <row r="795" spans="2:27" ht="14" customHeight="1">
      <c r="B795" s="37" t="s">
        <v>3128</v>
      </c>
      <c r="C795" s="38" t="str">
        <f>_xlfn.XLOOKUP(B795,stock_analysis[Stock],stock_analysis[Company_Name])</f>
        <v>Som Distilleries &amp; Breweries Limited</v>
      </c>
      <c r="D795" s="37" t="str">
        <f>_xlfn.XLOOKUP(B795,stock_analysis[Stock],stock_analysis[Sector])</f>
        <v>Consumer Defensive</v>
      </c>
      <c r="E795" s="37" t="str">
        <f>_xlfn.XLOOKUP($B795,stock_analysis[Stock],stock_analysis[Industry])</f>
        <v>Beverages - Brewers</v>
      </c>
      <c r="F795" s="2">
        <f>_xlfn.XLOOKUP($B795,stock_analysis[Stock],stock_analysis[Market_Cap_Cr])</f>
        <v>1576.6074368</v>
      </c>
      <c r="G795" s="3">
        <f>Imputs!$C$2</f>
        <v>6.6699999999999995E-2</v>
      </c>
      <c r="H795" s="3">
        <f>Imputs!$C$3</f>
        <v>5.2299999999999999E-2</v>
      </c>
      <c r="I795" s="2">
        <f>_xlfn.XLOOKUP($B795,stock_analysis[Stock],stock_analysis[Beta_Daily])</f>
        <v>1.4937080870655699</v>
      </c>
      <c r="J795" s="2">
        <f>_xlfn.XLOOKUP($B795,stock_analysis[Stock],stock_analysis[Beta_Weekly])</f>
        <v>1.5719301598008162</v>
      </c>
      <c r="K795" s="2">
        <f>_xlfn.XLOOKUP($B795,stock_analysis[Stock],stock_analysis[Beta_Monthly])</f>
        <v>1.3276971980745134</v>
      </c>
      <c r="L795" s="3">
        <f>G795+H795*I795</f>
        <v>0.1448209329535293</v>
      </c>
      <c r="M795" s="3">
        <f>J795*H795+G795</f>
        <v>0.14891194735758267</v>
      </c>
      <c r="N795" s="3">
        <f>K795*H795+G795</f>
        <v>0.13613856345929704</v>
      </c>
      <c r="O795" s="2">
        <f>_xlfn.XLOOKUP($B795,stock_analysis[Stock],stock_analysis[Interest_Coverage_Ratio])</f>
        <v>16.128394385772797</v>
      </c>
      <c r="P795" s="3" cm="1">
        <f t="array" ref="P79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95" s="3" t="str" cm="1">
        <f t="array" ref="Q79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95" s="3">
        <f>Table2[[#This Row],[Default Spread]]+Table2[[#This Row],[Risk Free Rate]]</f>
        <v>7.0699999999999999E-2</v>
      </c>
      <c r="S795" s="2">
        <f>_xlfn.XLOOKUP($B795,stock_analysis[Stock],stock_analysis[Market_Cap_Cr])</f>
        <v>1576.6074368</v>
      </c>
      <c r="T795" s="2">
        <f>_xlfn.XLOOKUP($B795,stock_analysis[Stock],stock_analysis[Total_Debt_Cr])</f>
        <v>199.85419519999999</v>
      </c>
      <c r="U795" s="3">
        <f>Table2[[#This Row],[Market Value of Equity]]/(Table2[[#This Row],[Market Value of Equity]]+Table2[[#This Row],[Market Value of Debt]])</f>
        <v>0.88749872690748888</v>
      </c>
      <c r="V795" s="3">
        <f>Table2[[#This Row],[Market Value of Debt]]/(Table2[[#This Row],[Market Value of Equity]]+Table2[[#This Row],[Market Value of Debt]])</f>
        <v>0.11250127309251112</v>
      </c>
      <c r="W795" s="32">
        <f>(Table2[[#This Row],[Cost of Equity (Daily Beta)]]*Table2[[#This Row],[Weight of Equity]])+(Table2[[#This Row],[Cost of Debt]]*Table2[[#This Row],[Weight of Debt]])</f>
        <v>0.1364822336334526</v>
      </c>
      <c r="X795" s="33">
        <f>(Table2[[#This Row],[Cost of Equity (Weekly Beta)]]*Table2[[#This Row],[Weight of Equity]])+(Table2[[#This Row],[Cost of Debt]]*Table2[[#This Row],[Weight of Debt]])</f>
        <v>0.14011300370881016</v>
      </c>
      <c r="Y795" s="34">
        <f>(Table2[[#This Row],[Cost of Equity (Monthly Beta)]]*Table2[[#This Row],[Weight of Equity]])+(Table2[[#This Row],[Cost of Debt]]*Table2[[#This Row],[Weight of Debt]])</f>
        <v>0.12877664176078105</v>
      </c>
      <c r="Z795" t="b">
        <f>IF(Table2[[#This Row],[Sector]]="Financial Services",TRUE,FALSE)</f>
        <v>0</v>
      </c>
      <c r="AA795" t="b">
        <f>IF(Table2[[#This Row],[Market Capitalisation In(Cr)]]&gt;25000,TRUE,FALSE)</f>
        <v>0</v>
      </c>
    </row>
    <row r="796" spans="2:27" ht="14" customHeight="1">
      <c r="B796" s="37" t="s">
        <v>3760</v>
      </c>
      <c r="C796" s="38" t="str">
        <f>_xlfn.XLOOKUP(B796,stock_analysis[Stock],stock_analysis[Company_Name])</f>
        <v>Varun Beverages Limited</v>
      </c>
      <c r="D796" s="37" t="str">
        <f>_xlfn.XLOOKUP(B796,stock_analysis[Stock],stock_analysis[Sector])</f>
        <v>Consumer Defensive</v>
      </c>
      <c r="E796" s="37" t="str">
        <f>_xlfn.XLOOKUP($B796,stock_analysis[Stock],stock_analysis[Industry])</f>
        <v>Beverages - Non-Alcoholic</v>
      </c>
      <c r="F796" s="2">
        <f>_xlfn.XLOOKUP($B796,stock_analysis[Stock],stock_analysis[Market_Cap_Cr])</f>
        <v>151044.33192960001</v>
      </c>
      <c r="G796" s="3">
        <f>Imputs!$C$2</f>
        <v>6.6699999999999995E-2</v>
      </c>
      <c r="H796" s="3">
        <f>Imputs!$C$3</f>
        <v>5.2299999999999999E-2</v>
      </c>
      <c r="I796" s="2">
        <f>_xlfn.XLOOKUP($B796,stock_analysis[Stock],stock_analysis[Beta_Daily])</f>
        <v>0.99345763897759398</v>
      </c>
      <c r="J796" s="2">
        <f>_xlfn.XLOOKUP($B796,stock_analysis[Stock],stock_analysis[Beta_Weekly])</f>
        <v>1.1712150962503185</v>
      </c>
      <c r="K796" s="2">
        <f>_xlfn.XLOOKUP($B796,stock_analysis[Stock],stock_analysis[Beta_Monthly])</f>
        <v>0.90666982128862361</v>
      </c>
      <c r="L796" s="3">
        <f>G796+H796*I796</f>
        <v>0.11865783451852815</v>
      </c>
      <c r="M796" s="3">
        <f>J796*H796+G796</f>
        <v>0.12795454953389165</v>
      </c>
      <c r="N796" s="3">
        <f>K796*H796+G796</f>
        <v>0.11411883165339501</v>
      </c>
      <c r="O796" s="2">
        <f>_xlfn.XLOOKUP($B796,stock_analysis[Stock],stock_analysis[Interest_Coverage_Ratio])</f>
        <v>24.644720159925463</v>
      </c>
      <c r="P796" s="3" cm="1">
        <f t="array" ref="P79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796" s="3" t="str" cm="1">
        <f t="array" ref="Q79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796" s="3">
        <f>Table2[[#This Row],[Default Spread]]+Table2[[#This Row],[Risk Free Rate]]</f>
        <v>7.0699999999999999E-2</v>
      </c>
      <c r="S796" s="2">
        <f>_xlfn.XLOOKUP($B796,stock_analysis[Stock],stock_analysis[Market_Cap_Cr])</f>
        <v>151044.33192960001</v>
      </c>
      <c r="T796" s="2">
        <f>_xlfn.XLOOKUP($B796,stock_analysis[Stock],stock_analysis[Total_Debt_Cr])</f>
        <v>2508.1829376000001</v>
      </c>
      <c r="U796" s="3">
        <f>Table2[[#This Row],[Market Value of Equity]]/(Table2[[#This Row],[Market Value of Equity]]+Table2[[#This Row],[Market Value of Debt]])</f>
        <v>0.98366563426350129</v>
      </c>
      <c r="V796" s="3">
        <f>Table2[[#This Row],[Market Value of Debt]]/(Table2[[#This Row],[Market Value of Equity]]+Table2[[#This Row],[Market Value of Debt]])</f>
        <v>1.6334365736498706E-2</v>
      </c>
      <c r="W796" s="32">
        <f>(Table2[[#This Row],[Cost of Equity (Daily Beta)]]*Table2[[#This Row],[Weight of Equity]])+(Table2[[#This Row],[Cost of Debt]]*Table2[[#This Row],[Weight of Debt]])</f>
        <v>0.11787447370957203</v>
      </c>
      <c r="X796" s="33">
        <f>(Table2[[#This Row],[Cost of Equity (Weekly Beta)]]*Table2[[#This Row],[Weight of Equity]])+(Table2[[#This Row],[Cost of Debt]]*Table2[[#This Row],[Weight of Debt]])</f>
        <v>0.12701933278172658</v>
      </c>
      <c r="Y796" s="34">
        <f>(Table2[[#This Row],[Cost of Equity (Monthly Beta)]]*Table2[[#This Row],[Weight of Equity]])+(Table2[[#This Row],[Cost of Debt]]*Table2[[#This Row],[Weight of Debt]])</f>
        <v>0.11340961257731699</v>
      </c>
      <c r="Z796" t="b">
        <f>IF(Table2[[#This Row],[Sector]]="Financial Services",TRUE,FALSE)</f>
        <v>0</v>
      </c>
      <c r="AA796" t="b">
        <f>IF(Table2[[#This Row],[Market Capitalisation In(Cr)]]&gt;25000,TRUE,FALSE)</f>
        <v>1</v>
      </c>
    </row>
    <row r="797" spans="2:27" ht="14" customHeight="1">
      <c r="B797" s="37" t="s">
        <v>3806</v>
      </c>
      <c r="C797" s="38" t="str">
        <f>_xlfn.XLOOKUP(B797,stock_analysis[Stock],stock_analysis[Company_Name])</f>
        <v>Vintage Coffee And Beverages Limited</v>
      </c>
      <c r="D797" s="37" t="str">
        <f>_xlfn.XLOOKUP(B797,stock_analysis[Stock],stock_analysis[Sector])</f>
        <v>Consumer Defensive</v>
      </c>
      <c r="E797" s="37" t="str">
        <f>_xlfn.XLOOKUP($B797,stock_analysis[Stock],stock_analysis[Industry])</f>
        <v>Beverages - Non-Alcoholic</v>
      </c>
      <c r="F797" s="2">
        <f>_xlfn.XLOOKUP($B797,stock_analysis[Stock],stock_analysis[Market_Cap_Cr])</f>
        <v>2022.929408</v>
      </c>
      <c r="G797" s="3">
        <f>Imputs!$C$2</f>
        <v>6.6699999999999995E-2</v>
      </c>
      <c r="H797" s="3">
        <f>Imputs!$C$3</f>
        <v>5.2299999999999999E-2</v>
      </c>
      <c r="I797" s="2">
        <f>_xlfn.XLOOKUP($B797,stock_analysis[Stock],stock_analysis[Beta_Daily])</f>
        <v>1.4807825389164946</v>
      </c>
      <c r="J797" s="2">
        <f>_xlfn.XLOOKUP($B797,stock_analysis[Stock],stock_analysis[Beta_Weekly])</f>
        <v>1.276055750227838</v>
      </c>
      <c r="K797" s="2">
        <f>_xlfn.XLOOKUP($B797,stock_analysis[Stock],stock_analysis[Beta_Monthly])</f>
        <v>2.7277145967530654</v>
      </c>
      <c r="L797" s="3">
        <f>G797+H797*I797</f>
        <v>0.14414492678533267</v>
      </c>
      <c r="M797" s="3">
        <f>J797*H797+G797</f>
        <v>0.13343771573691593</v>
      </c>
      <c r="N797" s="3">
        <f>K797*H797+G797</f>
        <v>0.20935947341018529</v>
      </c>
      <c r="O797" s="2">
        <f>_xlfn.XLOOKUP($B797,stock_analysis[Stock],stock_analysis[Interest_Coverage_Ratio])</f>
        <v>8.6730050579667317</v>
      </c>
      <c r="P797" s="3" cm="1">
        <f t="array" ref="P79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797" s="3" t="str" cm="1">
        <f t="array" ref="Q79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797" s="3">
        <f>Table2[[#This Row],[Default Spread]]+Table2[[#This Row],[Risk Free Rate]]</f>
        <v>7.3700000000000002E-2</v>
      </c>
      <c r="S797" s="2">
        <f>_xlfn.XLOOKUP($B797,stock_analysis[Stock],stock_analysis[Market_Cap_Cr])</f>
        <v>2022.929408</v>
      </c>
      <c r="T797" s="2">
        <f>_xlfn.XLOOKUP($B797,stock_analysis[Stock],stock_analysis[Total_Debt_Cr])</f>
        <v>89.337599999999995</v>
      </c>
      <c r="U797" s="3">
        <f>Table2[[#This Row],[Market Value of Equity]]/(Table2[[#This Row],[Market Value of Equity]]+Table2[[#This Row],[Market Value of Debt]])</f>
        <v>0.95770534706945543</v>
      </c>
      <c r="V797" s="3">
        <f>Table2[[#This Row],[Market Value of Debt]]/(Table2[[#This Row],[Market Value of Equity]]+Table2[[#This Row],[Market Value of Debt]])</f>
        <v>4.2294652930544664E-2</v>
      </c>
      <c r="W797" s="32">
        <f>(Table2[[#This Row],[Cost of Equity (Daily Beta)]]*Table2[[#This Row],[Weight of Equity]])+(Table2[[#This Row],[Cost of Debt]]*Table2[[#This Row],[Weight of Debt]])</f>
        <v>0.14116548305622939</v>
      </c>
      <c r="X797" s="33">
        <f>(Table2[[#This Row],[Cost of Equity (Weekly Beta)]]*Table2[[#This Row],[Weight of Equity]])+(Table2[[#This Row],[Cost of Debt]]*Table2[[#This Row],[Weight of Debt]])</f>
        <v>0.13091112978295955</v>
      </c>
      <c r="Y797" s="34">
        <f>(Table2[[#This Row],[Cost of Equity (Monthly Beta)]]*Table2[[#This Row],[Weight of Equity]])+(Table2[[#This Row],[Cost of Debt]]*Table2[[#This Row],[Weight of Debt]])</f>
        <v>0.20362180306556105</v>
      </c>
      <c r="Z797" t="b">
        <f>IF(Table2[[#This Row],[Sector]]="Financial Services",TRUE,FALSE)</f>
        <v>0</v>
      </c>
      <c r="AA797" t="b">
        <f>IF(Table2[[#This Row],[Market Capitalisation In(Cr)]]&gt;25000,TRUE,FALSE)</f>
        <v>0</v>
      </c>
    </row>
    <row r="798" spans="2:27" ht="14" customHeight="1">
      <c r="B798" s="37" t="s">
        <v>2856</v>
      </c>
      <c r="C798" s="38" t="str">
        <f>_xlfn.XLOOKUP(B798,stock_analysis[Stock],stock_analysis[Company_Name])</f>
        <v>Shree Rama Newsprint Limited</v>
      </c>
      <c r="D798" s="37" t="str">
        <f>_xlfn.XLOOKUP(B798,stock_analysis[Stock],stock_analysis[Sector])</f>
        <v>Consumer Defensive</v>
      </c>
      <c r="E798" s="37" t="str">
        <f>_xlfn.XLOOKUP($B798,stock_analysis[Stock],stock_analysis[Industry])</f>
        <v>Beverages - Non-Alcoholic</v>
      </c>
      <c r="F798" s="2">
        <f>_xlfn.XLOOKUP($B798,stock_analysis[Stock],stock_analysis[Market_Cap_Cr])</f>
        <v>513.94974720000005</v>
      </c>
      <c r="G798" s="3">
        <f>Imputs!$C$2</f>
        <v>6.6699999999999995E-2</v>
      </c>
      <c r="H798" s="3">
        <f>Imputs!$C$3</f>
        <v>5.2299999999999999E-2</v>
      </c>
      <c r="I798" s="2">
        <f>_xlfn.XLOOKUP($B798,stock_analysis[Stock],stock_analysis[Beta_Daily])</f>
        <v>0.4659398371103482</v>
      </c>
      <c r="J798" s="2">
        <f>_xlfn.XLOOKUP($B798,stock_analysis[Stock],stock_analysis[Beta_Weekly])</f>
        <v>0.6509063444999853</v>
      </c>
      <c r="K798" s="2">
        <f>_xlfn.XLOOKUP($B798,stock_analysis[Stock],stock_analysis[Beta_Monthly])</f>
        <v>0.21514708915590419</v>
      </c>
      <c r="L798" s="3">
        <f>G798+H798*I798</f>
        <v>9.1068653480871203E-2</v>
      </c>
      <c r="M798" s="3">
        <f>J798*H798+G798</f>
        <v>0.10074240181734923</v>
      </c>
      <c r="N798" s="3">
        <f>K798*H798+G798</f>
        <v>7.7952192762853784E-2</v>
      </c>
      <c r="O798" s="2">
        <f>_xlfn.XLOOKUP($B798,stock_analysis[Stock],stock_analysis[Interest_Coverage_Ratio])</f>
        <v>0.2078231622074273</v>
      </c>
      <c r="P798" s="3" cm="1">
        <f t="array" ref="P79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798" s="3" t="str" cm="1">
        <f t="array" ref="Q79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798" s="3">
        <f>Table2[[#This Row],[Default Spread]]+Table2[[#This Row],[Risk Free Rate]]</f>
        <v>0.25669999999999998</v>
      </c>
      <c r="S798" s="2">
        <f>_xlfn.XLOOKUP($B798,stock_analysis[Stock],stock_analysis[Market_Cap_Cr])</f>
        <v>513.94974720000005</v>
      </c>
      <c r="T798" s="2">
        <f>_xlfn.XLOOKUP($B798,stock_analysis[Stock],stock_analysis[Total_Debt_Cr])</f>
        <v>376.43409919999999</v>
      </c>
      <c r="U798" s="3">
        <f>Table2[[#This Row],[Market Value of Equity]]/(Table2[[#This Row],[Market Value of Equity]]+Table2[[#This Row],[Market Value of Debt]])</f>
        <v>0.57722267680169814</v>
      </c>
      <c r="V798" s="3">
        <f>Table2[[#This Row],[Market Value of Debt]]/(Table2[[#This Row],[Market Value of Equity]]+Table2[[#This Row],[Market Value of Debt]])</f>
        <v>0.42277732319830186</v>
      </c>
      <c r="W798" s="32">
        <f>(Table2[[#This Row],[Cost of Equity (Daily Beta)]]*Table2[[#This Row],[Weight of Equity]])+(Table2[[#This Row],[Cost of Debt]]*Table2[[#This Row],[Weight of Debt]])</f>
        <v>0.16109383079995884</v>
      </c>
      <c r="X798" s="33">
        <f>(Table2[[#This Row],[Cost of Equity (Weekly Beta)]]*Table2[[#This Row],[Weight of Equity]])+(Table2[[#This Row],[Cost of Debt]]*Table2[[#This Row],[Weight of Debt]])</f>
        <v>0.16667773770944666</v>
      </c>
      <c r="Y798" s="34">
        <f>(Table2[[#This Row],[Cost of Equity (Monthly Beta)]]*Table2[[#This Row],[Weight of Equity]])+(Table2[[#This Row],[Cost of Debt]]*Table2[[#This Row],[Weight of Debt]])</f>
        <v>0.15352271223414052</v>
      </c>
      <c r="Z798" t="b">
        <f>IF(Table2[[#This Row],[Sector]]="Financial Services",TRUE,FALSE)</f>
        <v>0</v>
      </c>
      <c r="AA798" t="b">
        <f>IF(Table2[[#This Row],[Market Capitalisation In(Cr)]]&gt;25000,TRUE,FALSE)</f>
        <v>0</v>
      </c>
    </row>
    <row r="799" spans="2:27" ht="14" customHeight="1">
      <c r="B799" s="37" t="s">
        <v>174</v>
      </c>
      <c r="C799" s="38" t="str">
        <f>_xlfn.XLOOKUP(B799,stock_analysis[Stock],stock_analysis[Company_Name])</f>
        <v>Allied Blenders and Distillers Limited</v>
      </c>
      <c r="D799" s="37" t="str">
        <f>_xlfn.XLOOKUP(B799,stock_analysis[Stock],stock_analysis[Sector])</f>
        <v>Consumer Defensive</v>
      </c>
      <c r="E799" s="37" t="str">
        <f>_xlfn.XLOOKUP($B799,stock_analysis[Stock],stock_analysis[Industry])</f>
        <v>Beverages - Wineries &amp; Distilleries</v>
      </c>
      <c r="F799" s="2">
        <f>_xlfn.XLOOKUP($B799,stock_analysis[Stock],stock_analysis[Market_Cap_Cr])</f>
        <v>12427.5212288</v>
      </c>
      <c r="G799" s="3">
        <f>Imputs!$C$2</f>
        <v>6.6699999999999995E-2</v>
      </c>
      <c r="H799" s="3">
        <f>Imputs!$C$3</f>
        <v>5.2299999999999999E-2</v>
      </c>
      <c r="I799" s="2">
        <f>_xlfn.XLOOKUP($B799,stock_analysis[Stock],stock_analysis[Beta_Daily])</f>
        <v>8.2193043761617804E-2</v>
      </c>
      <c r="J799" s="2">
        <f>_xlfn.XLOOKUP($B799,stock_analysis[Stock],stock_analysis[Beta_Weekly])</f>
        <v>-1.1197434391701899E-2</v>
      </c>
      <c r="K799" s="2">
        <f>_xlfn.XLOOKUP($B799,stock_analysis[Stock],stock_analysis[Beta_Monthly])</f>
        <v>1.8294849360447452</v>
      </c>
      <c r="L799" s="3">
        <f>G799+H799*I799</f>
        <v>7.0998696188732613E-2</v>
      </c>
      <c r="M799" s="3">
        <f>J799*H799+G799</f>
        <v>6.6114374181313981E-2</v>
      </c>
      <c r="N799" s="3">
        <f>K799*H799+G799</f>
        <v>0.16238206215514017</v>
      </c>
      <c r="O799" s="2">
        <f>_xlfn.XLOOKUP($B799,stock_analysis[Stock],stock_analysis[Interest_Coverage_Ratio])</f>
        <v>3.1247260361052631</v>
      </c>
      <c r="P799" s="3" cm="1">
        <f t="array" ref="P79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799" s="3" t="str" cm="1">
        <f t="array" ref="Q79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799" s="3">
        <f>Table2[[#This Row],[Default Spread]]+Table2[[#This Row],[Risk Free Rate]]</f>
        <v>8.5099999999999995E-2</v>
      </c>
      <c r="S799" s="2">
        <f>_xlfn.XLOOKUP($B799,stock_analysis[Stock],stock_analysis[Market_Cap_Cr])</f>
        <v>12427.5212288</v>
      </c>
      <c r="T799" s="2">
        <f>_xlfn.XLOOKUP($B799,stock_analysis[Stock],stock_analysis[Total_Debt_Cr])</f>
        <v>1055.6705792</v>
      </c>
      <c r="U799" s="3">
        <f>Table2[[#This Row],[Market Value of Equity]]/(Table2[[#This Row],[Market Value of Equity]]+Table2[[#This Row],[Market Value of Debt]])</f>
        <v>0.9217046976537383</v>
      </c>
      <c r="V799" s="3">
        <f>Table2[[#This Row],[Market Value of Debt]]/(Table2[[#This Row],[Market Value of Equity]]+Table2[[#This Row],[Market Value of Debt]])</f>
        <v>7.829530234626178E-2</v>
      </c>
      <c r="W799" s="32">
        <f>(Table2[[#This Row],[Cost of Equity (Daily Beta)]]*Table2[[#This Row],[Weight of Equity]])+(Table2[[#This Row],[Cost of Debt]]*Table2[[#This Row],[Weight of Debt]])</f>
        <v>7.2102762034112297E-2</v>
      </c>
      <c r="X799" s="33">
        <f>(Table2[[#This Row],[Cost of Equity (Weekly Beta)]]*Table2[[#This Row],[Weight of Equity]])+(Table2[[#This Row],[Cost of Debt]]*Table2[[#This Row],[Weight of Debt]])</f>
        <v>6.7600859495020996E-2</v>
      </c>
      <c r="Y799" s="34">
        <f>(Table2[[#This Row],[Cost of Equity (Monthly Beta)]]*Table2[[#This Row],[Weight of Equity]])+(Table2[[#This Row],[Cost of Debt]]*Table2[[#This Row],[Weight of Debt]])</f>
        <v>0.15633123973276089</v>
      </c>
      <c r="Z799" t="b">
        <f>IF(Table2[[#This Row],[Sector]]="Financial Services",TRUE,FALSE)</f>
        <v>0</v>
      </c>
      <c r="AA799" t="b">
        <f>IF(Table2[[#This Row],[Market Capitalisation In(Cr)]]&gt;25000,TRUE,FALSE)</f>
        <v>0</v>
      </c>
    </row>
    <row r="800" spans="2:27" ht="14" customHeight="1">
      <c r="B800" s="37" t="s">
        <v>2830</v>
      </c>
      <c r="C800" s="38" t="str">
        <f>_xlfn.XLOOKUP(B800,stock_analysis[Stock],stock_analysis[Company_Name])</f>
        <v>Radico Khaitan Limited</v>
      </c>
      <c r="D800" s="37" t="str">
        <f>_xlfn.XLOOKUP(B800,stock_analysis[Stock],stock_analysis[Sector])</f>
        <v>Consumer Defensive</v>
      </c>
      <c r="E800" s="37" t="str">
        <f>_xlfn.XLOOKUP($B800,stock_analysis[Stock],stock_analysis[Industry])</f>
        <v>Beverages - Wineries &amp; Distilleries</v>
      </c>
      <c r="F800" s="2">
        <f>_xlfn.XLOOKUP($B800,stock_analysis[Stock],stock_analysis[Market_Cap_Cr])</f>
        <v>34002.2525952</v>
      </c>
      <c r="G800" s="3">
        <f>Imputs!$C$2</f>
        <v>6.6699999999999995E-2</v>
      </c>
      <c r="H800" s="3">
        <f>Imputs!$C$3</f>
        <v>5.2299999999999999E-2</v>
      </c>
      <c r="I800" s="2">
        <f>_xlfn.XLOOKUP($B800,stock_analysis[Stock],stock_analysis[Beta_Daily])</f>
        <v>0.57785509102321209</v>
      </c>
      <c r="J800" s="2">
        <f>_xlfn.XLOOKUP($B800,stock_analysis[Stock],stock_analysis[Beta_Weekly])</f>
        <v>0.8781617613023347</v>
      </c>
      <c r="K800" s="2">
        <f>_xlfn.XLOOKUP($B800,stock_analysis[Stock],stock_analysis[Beta_Monthly])</f>
        <v>0.78189886933981434</v>
      </c>
      <c r="L800" s="3">
        <f>G800+H800*I800</f>
        <v>9.6921821260513991E-2</v>
      </c>
      <c r="M800" s="3">
        <f>J800*H800+G800</f>
        <v>0.1126278601161121</v>
      </c>
      <c r="N800" s="3">
        <f>K800*H800+G800</f>
        <v>0.10759331086647228</v>
      </c>
      <c r="O800" s="2">
        <f>_xlfn.XLOOKUP($B800,stock_analysis[Stock],stock_analysis[Interest_Coverage_Ratio])</f>
        <v>7.3735878329205731</v>
      </c>
      <c r="P800" s="3" cm="1">
        <f t="array" ref="P80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800" s="3" t="str" cm="1">
        <f t="array" ref="Q80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800" s="3">
        <f>Table2[[#This Row],[Default Spread]]+Table2[[#This Row],[Risk Free Rate]]</f>
        <v>7.22E-2</v>
      </c>
      <c r="S800" s="2">
        <f>_xlfn.XLOOKUP($B800,stock_analysis[Stock],stock_analysis[Market_Cap_Cr])</f>
        <v>34002.2525952</v>
      </c>
      <c r="T800" s="2">
        <f>_xlfn.XLOOKUP($B800,stock_analysis[Stock],stock_analysis[Total_Debt_Cr])</f>
        <v>623.50120960000004</v>
      </c>
      <c r="U800" s="3">
        <f>Table2[[#This Row],[Market Value of Equity]]/(Table2[[#This Row],[Market Value of Equity]]+Table2[[#This Row],[Market Value of Debt]])</f>
        <v>0.98199313686815493</v>
      </c>
      <c r="V800" s="3">
        <f>Table2[[#This Row],[Market Value of Debt]]/(Table2[[#This Row],[Market Value of Equity]]+Table2[[#This Row],[Market Value of Debt]])</f>
        <v>1.8006863131845151E-2</v>
      </c>
      <c r="W800" s="32">
        <f>(Table2[[#This Row],[Cost of Equity (Daily Beta)]]*Table2[[#This Row],[Weight of Equity]])+(Table2[[#This Row],[Cost of Debt]]*Table2[[#This Row],[Weight of Debt]])</f>
        <v>9.6476658808705984E-2</v>
      </c>
      <c r="X800" s="33">
        <f>(Table2[[#This Row],[Cost of Equity (Weekly Beta)]]*Table2[[#This Row],[Weight of Equity]])+(Table2[[#This Row],[Cost of Debt]]*Table2[[#This Row],[Weight of Debt]])</f>
        <v>0.1118998811722879</v>
      </c>
      <c r="Y800" s="34">
        <f>(Table2[[#This Row],[Cost of Equity (Monthly Beta)]]*Table2[[#This Row],[Weight of Equity]])+(Table2[[#This Row],[Cost of Debt]]*Table2[[#This Row],[Weight of Debt]])</f>
        <v>0.10695598836191687</v>
      </c>
      <c r="Z800" t="b">
        <f>IF(Table2[[#This Row],[Sector]]="Financial Services",TRUE,FALSE)</f>
        <v>0</v>
      </c>
      <c r="AA800" t="b">
        <f>IF(Table2[[#This Row],[Market Capitalisation In(Cr)]]&gt;25000,TRUE,FALSE)</f>
        <v>1</v>
      </c>
    </row>
    <row r="801" spans="2:27" ht="14" customHeight="1">
      <c r="B801" s="37" t="s">
        <v>3708</v>
      </c>
      <c r="C801" s="38" t="str">
        <f>_xlfn.XLOOKUP(B801,stock_analysis[Stock],stock_analysis[Company_Name])</f>
        <v>United Spirits Limited</v>
      </c>
      <c r="D801" s="37" t="str">
        <f>_xlfn.XLOOKUP(B801,stock_analysis[Stock],stock_analysis[Sector])</f>
        <v>Consumer Defensive</v>
      </c>
      <c r="E801" s="37" t="str">
        <f>_xlfn.XLOOKUP($B801,stock_analysis[Stock],stock_analysis[Industry])</f>
        <v>Beverages - Wineries &amp; Distilleries</v>
      </c>
      <c r="F801" s="2">
        <f>_xlfn.XLOOKUP($B801,stock_analysis[Stock],stock_analysis[Market_Cap_Cr])</f>
        <v>96206.081228800002</v>
      </c>
      <c r="G801" s="3">
        <f>Imputs!$C$2</f>
        <v>6.6699999999999995E-2</v>
      </c>
      <c r="H801" s="3">
        <f>Imputs!$C$3</f>
        <v>5.2299999999999999E-2</v>
      </c>
      <c r="I801" s="2">
        <f>_xlfn.XLOOKUP($B801,stock_analysis[Stock],stock_analysis[Beta_Daily])</f>
        <v>0.6697605652812465</v>
      </c>
      <c r="J801" s="2">
        <f>_xlfn.XLOOKUP($B801,stock_analysis[Stock],stock_analysis[Beta_Weekly])</f>
        <v>0.87153324555106193</v>
      </c>
      <c r="K801" s="2">
        <f>_xlfn.XLOOKUP($B801,stock_analysis[Stock],stock_analysis[Beta_Monthly])</f>
        <v>1.5564571852016802</v>
      </c>
      <c r="L801" s="3">
        <f>G801+H801*I801</f>
        <v>0.10172847756420919</v>
      </c>
      <c r="M801" s="3">
        <f>J801*H801+G801</f>
        <v>0.11228118874232054</v>
      </c>
      <c r="N801" s="3">
        <f>K801*H801+G801</f>
        <v>0.14810271078604786</v>
      </c>
      <c r="O801" s="2">
        <f>_xlfn.XLOOKUP($B801,stock_analysis[Stock],stock_analysis[Interest_Coverage_Ratio])</f>
        <v>24.988764044943821</v>
      </c>
      <c r="P801" s="3" cm="1">
        <f t="array" ref="P80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01" s="3" t="str" cm="1">
        <f t="array" ref="Q80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01" s="3">
        <f>Table2[[#This Row],[Default Spread]]+Table2[[#This Row],[Risk Free Rate]]</f>
        <v>7.0699999999999999E-2</v>
      </c>
      <c r="S801" s="2">
        <f>_xlfn.XLOOKUP($B801,stock_analysis[Stock],stock_analysis[Market_Cap_Cr])</f>
        <v>96206.081228800002</v>
      </c>
      <c r="T801" s="2">
        <f>_xlfn.XLOOKUP($B801,stock_analysis[Stock],stock_analysis[Total_Debt_Cr])</f>
        <v>412</v>
      </c>
      <c r="U801" s="3">
        <f>Table2[[#This Row],[Market Value of Equity]]/(Table2[[#This Row],[Market Value of Equity]]+Table2[[#This Row],[Market Value of Debt]])</f>
        <v>0.99573578780741523</v>
      </c>
      <c r="V801" s="3">
        <f>Table2[[#This Row],[Market Value of Debt]]/(Table2[[#This Row],[Market Value of Equity]]+Table2[[#This Row],[Market Value of Debt]])</f>
        <v>4.2642121925848256E-3</v>
      </c>
      <c r="W801" s="32">
        <f>(Table2[[#This Row],[Cost of Equity (Daily Beta)]]*Table2[[#This Row],[Weight of Equity]])+(Table2[[#This Row],[Cost of Debt]]*Table2[[#This Row],[Weight of Debt]])</f>
        <v>0.10159616555186256</v>
      </c>
      <c r="X801" s="33">
        <f>(Table2[[#This Row],[Cost of Equity (Weekly Beta)]]*Table2[[#This Row],[Weight of Equity]])+(Table2[[#This Row],[Cost of Debt]]*Table2[[#This Row],[Weight of Debt]])</f>
        <v>0.11210387773030338</v>
      </c>
      <c r="Y801" s="34">
        <f>(Table2[[#This Row],[Cost of Equity (Monthly Beta)]]*Table2[[#This Row],[Weight of Equity]])+(Table2[[#This Row],[Cost of Debt]]*Table2[[#This Row],[Weight of Debt]])</f>
        <v>0.14777264920297489</v>
      </c>
      <c r="Z801" t="b">
        <f>IF(Table2[[#This Row],[Sector]]="Financial Services",TRUE,FALSE)</f>
        <v>0</v>
      </c>
      <c r="AA801" t="b">
        <f>IF(Table2[[#This Row],[Market Capitalisation In(Cr)]]&gt;25000,TRUE,FALSE)</f>
        <v>1</v>
      </c>
    </row>
    <row r="802" spans="2:27" ht="14" customHeight="1">
      <c r="B802" s="37" t="s">
        <v>3390</v>
      </c>
      <c r="C802" s="38" t="str">
        <f>_xlfn.XLOOKUP(B802,stock_analysis[Stock],stock_analysis[Company_Name])</f>
        <v>Sula Vineyards Limited</v>
      </c>
      <c r="D802" s="37" t="str">
        <f>_xlfn.XLOOKUP(B802,stock_analysis[Stock],stock_analysis[Sector])</f>
        <v>Consumer Defensive</v>
      </c>
      <c r="E802" s="37" t="str">
        <f>_xlfn.XLOOKUP($B802,stock_analysis[Stock],stock_analysis[Industry])</f>
        <v>Beverages - Wineries &amp; Distilleries</v>
      </c>
      <c r="F802" s="2">
        <f>_xlfn.XLOOKUP($B802,stock_analysis[Stock],stock_analysis[Market_Cap_Cr])</f>
        <v>1398.2857216</v>
      </c>
      <c r="G802" s="3">
        <f>Imputs!$C$2</f>
        <v>6.6699999999999995E-2</v>
      </c>
      <c r="H802" s="3">
        <f>Imputs!$C$3</f>
        <v>5.2299999999999999E-2</v>
      </c>
      <c r="I802" s="2">
        <f>_xlfn.XLOOKUP($B802,stock_analysis[Stock],stock_analysis[Beta_Daily])</f>
        <v>0.8022363303337452</v>
      </c>
      <c r="J802" s="2">
        <f>_xlfn.XLOOKUP($B802,stock_analysis[Stock],stock_analysis[Beta_Weekly])</f>
        <v>1.5180631503368007</v>
      </c>
      <c r="K802" s="2">
        <f>_xlfn.XLOOKUP($B802,stock_analysis[Stock],stock_analysis[Beta_Monthly])</f>
        <v>1.5508520913178545</v>
      </c>
      <c r="L802" s="3">
        <f>G802+H802*I802</f>
        <v>0.10865696007645487</v>
      </c>
      <c r="M802" s="3">
        <f>J802*H802+G802</f>
        <v>0.14609470276261466</v>
      </c>
      <c r="N802" s="3">
        <f>K802*H802+G802</f>
        <v>0.1478095643759238</v>
      </c>
      <c r="O802" s="2">
        <f>_xlfn.XLOOKUP($B802,stock_analysis[Stock],stock_analysis[Interest_Coverage_Ratio])</f>
        <v>4.1788413098236772</v>
      </c>
      <c r="P802" s="3" cm="1">
        <f t="array" ref="P80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802" s="3" t="str" cm="1">
        <f t="array" ref="Q80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802" s="3">
        <f>Table2[[#This Row],[Default Spread]]+Table2[[#This Row],[Risk Free Rate]]</f>
        <v>7.7799999999999994E-2</v>
      </c>
      <c r="S802" s="2">
        <f>_xlfn.XLOOKUP($B802,stock_analysis[Stock],stock_analysis[Market_Cap_Cr])</f>
        <v>1398.2857216</v>
      </c>
      <c r="T802" s="2">
        <f>_xlfn.XLOOKUP($B802,stock_analysis[Stock],stock_analysis[Total_Debt_Cr])</f>
        <v>400.06000640000002</v>
      </c>
      <c r="U802" s="3">
        <f>Table2[[#This Row],[Market Value of Equity]]/(Table2[[#This Row],[Market Value of Equity]]+Table2[[#This Row],[Market Value of Debt]])</f>
        <v>0.77753999124244033</v>
      </c>
      <c r="V802" s="3">
        <f>Table2[[#This Row],[Market Value of Debt]]/(Table2[[#This Row],[Market Value of Equity]]+Table2[[#This Row],[Market Value of Debt]])</f>
        <v>0.22246000875755967</v>
      </c>
      <c r="W802" s="32">
        <f>(Table2[[#This Row],[Cost of Equity (Daily Beta)]]*Table2[[#This Row],[Weight of Equity]])+(Table2[[#This Row],[Cost of Debt]]*Table2[[#This Row],[Weight of Debt]])</f>
        <v>0.10179252046761506</v>
      </c>
      <c r="X802" s="33">
        <f>(Table2[[#This Row],[Cost of Equity (Weekly Beta)]]*Table2[[#This Row],[Weight of Equity]])+(Table2[[#This Row],[Cost of Debt]]*Table2[[#This Row],[Weight of Debt]])</f>
        <v>0.13090186258794848</v>
      </c>
      <c r="Y802" s="34">
        <f>(Table2[[#This Row],[Cost of Equity (Monthly Beta)]]*Table2[[#This Row],[Weight of Equity]])+(Table2[[#This Row],[Cost of Debt]]*Table2[[#This Row],[Weight of Debt]])</f>
        <v>0.13223523607174284</v>
      </c>
      <c r="Z802" t="b">
        <f>IF(Table2[[#This Row],[Sector]]="Financial Services",TRUE,FALSE)</f>
        <v>0</v>
      </c>
      <c r="AA802" t="b">
        <f>IF(Table2[[#This Row],[Market Capitalisation In(Cr)]]&gt;25000,TRUE,FALSE)</f>
        <v>0</v>
      </c>
    </row>
    <row r="803" spans="2:27" ht="14" customHeight="1">
      <c r="B803" s="37" t="s">
        <v>532</v>
      </c>
      <c r="C803" s="38" t="str">
        <f>_xlfn.XLOOKUP(B803,stock_analysis[Stock],stock_analysis[Company_Name])</f>
        <v>Bcl Industries Limited</v>
      </c>
      <c r="D803" s="37" t="str">
        <f>_xlfn.XLOOKUP(B803,stock_analysis[Stock],stock_analysis[Sector])</f>
        <v>Consumer Defensive</v>
      </c>
      <c r="E803" s="37" t="str">
        <f>_xlfn.XLOOKUP($B803,stock_analysis[Stock],stock_analysis[Industry])</f>
        <v>Beverages - Wineries &amp; Distilleries</v>
      </c>
      <c r="F803" s="2">
        <f>_xlfn.XLOOKUP($B803,stock_analysis[Stock],stock_analysis[Market_Cap_Cr])</f>
        <v>833.54122240000004</v>
      </c>
      <c r="G803" s="3">
        <f>Imputs!$C$2</f>
        <v>6.6699999999999995E-2</v>
      </c>
      <c r="H803" s="3">
        <f>Imputs!$C$3</f>
        <v>5.2299999999999999E-2</v>
      </c>
      <c r="I803" s="2">
        <f>_xlfn.XLOOKUP($B803,stock_analysis[Stock],stock_analysis[Beta_Daily])</f>
        <v>1.0832758845025372</v>
      </c>
      <c r="J803" s="2">
        <f>_xlfn.XLOOKUP($B803,stock_analysis[Stock],stock_analysis[Beta_Weekly])</f>
        <v>1.1701848780790998</v>
      </c>
      <c r="K803" s="2">
        <f>_xlfn.XLOOKUP($B803,stock_analysis[Stock],stock_analysis[Beta_Monthly])</f>
        <v>1.2980415497929854</v>
      </c>
      <c r="L803" s="3">
        <f>G803+H803*I803</f>
        <v>0.12335532875948269</v>
      </c>
      <c r="M803" s="3">
        <f>J803*H803+G803</f>
        <v>0.12790066912353693</v>
      </c>
      <c r="N803" s="3">
        <f>K803*H803+G803</f>
        <v>0.13458757305417313</v>
      </c>
      <c r="O803" s="2">
        <f>_xlfn.XLOOKUP($B803,stock_analysis[Stock],stock_analysis[Interest_Coverage_Ratio])</f>
        <v>5.367582165539253</v>
      </c>
      <c r="P803" s="3" cm="1">
        <f t="array" ref="P80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803" s="3" t="str" cm="1">
        <f t="array" ref="Q80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803" s="3">
        <f>Table2[[#This Row],[Default Spread]]+Table2[[#This Row],[Risk Free Rate]]</f>
        <v>7.5600000000000001E-2</v>
      </c>
      <c r="S803" s="2">
        <f>_xlfn.XLOOKUP($B803,stock_analysis[Stock],stock_analysis[Market_Cap_Cr])</f>
        <v>833.54122240000004</v>
      </c>
      <c r="T803" s="2">
        <f>_xlfn.XLOOKUP($B803,stock_analysis[Stock],stock_analysis[Total_Debt_Cr])</f>
        <v>662.27179520000004</v>
      </c>
      <c r="U803" s="3">
        <f>Table2[[#This Row],[Market Value of Equity]]/(Table2[[#This Row],[Market Value of Equity]]+Table2[[#This Row],[Market Value of Debt]])</f>
        <v>0.55724961114284133</v>
      </c>
      <c r="V803" s="3">
        <f>Table2[[#This Row],[Market Value of Debt]]/(Table2[[#This Row],[Market Value of Equity]]+Table2[[#This Row],[Market Value of Debt]])</f>
        <v>0.44275038885715878</v>
      </c>
      <c r="W803" s="32">
        <f>(Table2[[#This Row],[Cost of Equity (Daily Beta)]]*Table2[[#This Row],[Weight of Equity]])+(Table2[[#This Row],[Cost of Debt]]*Table2[[#This Row],[Weight of Debt]])</f>
        <v>0.10221163838122027</v>
      </c>
      <c r="X803" s="33">
        <f>(Table2[[#This Row],[Cost of Equity (Weekly Beta)]]*Table2[[#This Row],[Weight of Equity]])+(Table2[[#This Row],[Cost of Debt]]*Table2[[#This Row],[Weight of Debt]])</f>
        <v>0.10474452753160138</v>
      </c>
      <c r="Y803" s="34">
        <f>(Table2[[#This Row],[Cost of Equity (Monthly Beta)]]*Table2[[#This Row],[Weight of Equity]])+(Table2[[#This Row],[Cost of Debt]]*Table2[[#This Row],[Weight of Debt]])</f>
        <v>0.10847080214669794</v>
      </c>
      <c r="Z803" t="b">
        <f>IF(Table2[[#This Row],[Sector]]="Financial Services",TRUE,FALSE)</f>
        <v>0</v>
      </c>
      <c r="AA803" t="b">
        <f>IF(Table2[[#This Row],[Market Capitalisation In(Cr)]]&gt;25000,TRUE,FALSE)</f>
        <v>0</v>
      </c>
    </row>
    <row r="804" spans="2:27" ht="14" customHeight="1">
      <c r="B804" s="37" t="s">
        <v>1295</v>
      </c>
      <c r="C804" s="38" t="str">
        <f>_xlfn.XLOOKUP(B804,stock_analysis[Stock],stock_analysis[Company_Name])</f>
        <v>Globus Spirits Limited</v>
      </c>
      <c r="D804" s="37" t="str">
        <f>_xlfn.XLOOKUP(B804,stock_analysis[Stock],stock_analysis[Sector])</f>
        <v>Consumer Defensive</v>
      </c>
      <c r="E804" s="37" t="str">
        <f>_xlfn.XLOOKUP($B804,stock_analysis[Stock],stock_analysis[Industry])</f>
        <v>Beverages - Wineries &amp; Distilleries</v>
      </c>
      <c r="F804" s="2">
        <f>_xlfn.XLOOKUP($B804,stock_analysis[Stock],stock_analysis[Market_Cap_Cr])</f>
        <v>2444.6687231999999</v>
      </c>
      <c r="G804" s="3">
        <f>Imputs!$C$2</f>
        <v>6.6699999999999995E-2</v>
      </c>
      <c r="H804" s="3">
        <f>Imputs!$C$3</f>
        <v>5.2299999999999999E-2</v>
      </c>
      <c r="I804" s="2">
        <f>_xlfn.XLOOKUP($B804,stock_analysis[Stock],stock_analysis[Beta_Daily])</f>
        <v>0.99787002793159563</v>
      </c>
      <c r="J804" s="2">
        <f>_xlfn.XLOOKUP($B804,stock_analysis[Stock],stock_analysis[Beta_Weekly])</f>
        <v>1.9484023788107567</v>
      </c>
      <c r="K804" s="2">
        <f>_xlfn.XLOOKUP($B804,stock_analysis[Stock],stock_analysis[Beta_Monthly])</f>
        <v>1.8121657878424464</v>
      </c>
      <c r="L804" s="3">
        <f>G804+H804*I804</f>
        <v>0.11888860246082245</v>
      </c>
      <c r="M804" s="3">
        <f>J804*H804+G804</f>
        <v>0.16860144441180258</v>
      </c>
      <c r="N804" s="3">
        <f>K804*H804+G804</f>
        <v>0.16147627070415993</v>
      </c>
      <c r="O804" s="2">
        <f>_xlfn.XLOOKUP($B804,stock_analysis[Stock],stock_analysis[Interest_Coverage_Ratio])</f>
        <v>1.9973681604431817</v>
      </c>
      <c r="P804" s="3" cm="1">
        <f t="array" ref="P80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804" s="3" t="str" cm="1">
        <f t="array" ref="Q80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804" s="3">
        <f>Table2[[#This Row],[Default Spread]]+Table2[[#This Row],[Risk Free Rate]]</f>
        <v>0.1176</v>
      </c>
      <c r="S804" s="2">
        <f>_xlfn.XLOOKUP($B804,stock_analysis[Stock],stock_analysis[Market_Cap_Cr])</f>
        <v>2444.6687231999999</v>
      </c>
      <c r="T804" s="2">
        <f>_xlfn.XLOOKUP($B804,stock_analysis[Stock],stock_analysis[Total_Debt_Cr])</f>
        <v>467.16600319999998</v>
      </c>
      <c r="U804" s="3">
        <f>Table2[[#This Row],[Market Value of Equity]]/(Table2[[#This Row],[Market Value of Equity]]+Table2[[#This Row],[Market Value of Debt]])</f>
        <v>0.83956300851677346</v>
      </c>
      <c r="V804" s="3">
        <f>Table2[[#This Row],[Market Value of Debt]]/(Table2[[#This Row],[Market Value of Equity]]+Table2[[#This Row],[Market Value of Debt]])</f>
        <v>0.16043699148322652</v>
      </c>
      <c r="W804" s="32">
        <f>(Table2[[#This Row],[Cost of Equity (Daily Beta)]]*Table2[[#This Row],[Weight of Equity]])+(Table2[[#This Row],[Cost of Debt]]*Table2[[#This Row],[Weight of Debt]])</f>
        <v>0.11868186295879021</v>
      </c>
      <c r="X804" s="33">
        <f>(Table2[[#This Row],[Cost of Equity (Weekly Beta)]]*Table2[[#This Row],[Weight of Equity]])+(Table2[[#This Row],[Cost of Debt]]*Table2[[#This Row],[Weight of Debt]])</f>
        <v>0.16041892610907393</v>
      </c>
      <c r="Y804" s="34">
        <f>(Table2[[#This Row],[Cost of Equity (Monthly Beta)]]*Table2[[#This Row],[Weight of Equity]])+(Table2[[#This Row],[Cost of Debt]]*Table2[[#This Row],[Weight of Debt]])</f>
        <v>0.15443689383488085</v>
      </c>
      <c r="Z804" t="b">
        <f>IF(Table2[[#This Row],[Sector]]="Financial Services",TRUE,FALSE)</f>
        <v>0</v>
      </c>
      <c r="AA804" t="b">
        <f>IF(Table2[[#This Row],[Market Capitalisation In(Cr)]]&gt;25000,TRUE,FALSE)</f>
        <v>0</v>
      </c>
    </row>
    <row r="805" spans="2:27" ht="14" customHeight="1">
      <c r="B805" s="37" t="s">
        <v>2940</v>
      </c>
      <c r="C805" s="38" t="str">
        <f>_xlfn.XLOOKUP(B805,stock_analysis[Stock],stock_analysis[Company_Name])</f>
        <v>Ravi Kumar Distilleries Limited</v>
      </c>
      <c r="D805" s="37" t="str">
        <f>_xlfn.XLOOKUP(B805,stock_analysis[Stock],stock_analysis[Sector])</f>
        <v>Consumer Defensive</v>
      </c>
      <c r="E805" s="37" t="str">
        <f>_xlfn.XLOOKUP($B805,stock_analysis[Stock],stock_analysis[Industry])</f>
        <v>Beverages - Wineries &amp; Distilleries</v>
      </c>
      <c r="F805" s="2">
        <f>_xlfn.XLOOKUP($B805,stock_analysis[Stock],stock_analysis[Market_Cap_Cr])</f>
        <v>40.392000000000003</v>
      </c>
      <c r="G805" s="3">
        <f>Imputs!$C$2</f>
        <v>6.6699999999999995E-2</v>
      </c>
      <c r="H805" s="3">
        <f>Imputs!$C$3</f>
        <v>5.2299999999999999E-2</v>
      </c>
      <c r="I805" s="2">
        <f>_xlfn.XLOOKUP($B805,stock_analysis[Stock],stock_analysis[Beta_Daily])</f>
        <v>1.046105082833412</v>
      </c>
      <c r="J805" s="2">
        <f>_xlfn.XLOOKUP($B805,stock_analysis[Stock],stock_analysis[Beta_Weekly])</f>
        <v>1.3156713906992117</v>
      </c>
      <c r="K805" s="2">
        <f>_xlfn.XLOOKUP($B805,stock_analysis[Stock],stock_analysis[Beta_Monthly])</f>
        <v>0.5658508323670548</v>
      </c>
      <c r="L805" s="3">
        <f>G805+H805*I805</f>
        <v>0.12141129583218743</v>
      </c>
      <c r="M805" s="3">
        <f>J805*H805+G805</f>
        <v>0.13550961373356876</v>
      </c>
      <c r="N805" s="3">
        <f>K805*H805+G805</f>
        <v>9.6293998532796965E-2</v>
      </c>
      <c r="O805" s="2">
        <f>_xlfn.XLOOKUP($B805,stock_analysis[Stock],stock_analysis[Interest_Coverage_Ratio])</f>
        <v>1.9836309523809523</v>
      </c>
      <c r="P805" s="3" cm="1">
        <f t="array" ref="P80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805" s="3" t="str" cm="1">
        <f t="array" ref="Q80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805" s="3">
        <f>Table2[[#This Row],[Default Spread]]+Table2[[#This Row],[Risk Free Rate]]</f>
        <v>0.1176</v>
      </c>
      <c r="S805" s="2">
        <f>_xlfn.XLOOKUP($B805,stock_analysis[Stock],stock_analysis[Market_Cap_Cr])</f>
        <v>40.392000000000003</v>
      </c>
      <c r="T805" s="2">
        <f>_xlfn.XLOOKUP($B805,stock_analysis[Stock],stock_analysis[Total_Debt_Cr])</f>
        <v>42.408198400000003</v>
      </c>
      <c r="U805" s="3">
        <f>Table2[[#This Row],[Market Value of Equity]]/(Table2[[#This Row],[Market Value of Equity]]+Table2[[#This Row],[Market Value of Debt]])</f>
        <v>0.4878249180620321</v>
      </c>
      <c r="V805" s="3">
        <f>Table2[[#This Row],[Market Value of Debt]]/(Table2[[#This Row],[Market Value of Equity]]+Table2[[#This Row],[Market Value of Debt]])</f>
        <v>0.51217508193796801</v>
      </c>
      <c r="W805" s="32">
        <f>(Table2[[#This Row],[Cost of Equity (Daily Beta)]]*Table2[[#This Row],[Weight of Equity]])+(Table2[[#This Row],[Cost of Debt]]*Table2[[#This Row],[Weight of Debt]])</f>
        <v>0.11945924507704701</v>
      </c>
      <c r="X805" s="33">
        <f>(Table2[[#This Row],[Cost of Equity (Weekly Beta)]]*Table2[[#This Row],[Weight of Equity]])+(Table2[[#This Row],[Cost of Debt]]*Table2[[#This Row],[Weight of Debt]])</f>
        <v>0.12633675585210083</v>
      </c>
      <c r="Y805" s="34">
        <f>(Table2[[#This Row],[Cost of Equity (Monthly Beta)]]*Table2[[#This Row],[Weight of Equity]])+(Table2[[#This Row],[Cost of Debt]]*Table2[[#This Row],[Weight of Debt]])</f>
        <v>0.10720640158003215</v>
      </c>
      <c r="Z805" t="b">
        <f>IF(Table2[[#This Row],[Sector]]="Financial Services",TRUE,FALSE)</f>
        <v>0</v>
      </c>
      <c r="AA805" t="b">
        <f>IF(Table2[[#This Row],[Market Capitalisation In(Cr)]]&gt;25000,TRUE,FALSE)</f>
        <v>0</v>
      </c>
    </row>
    <row r="806" spans="2:27" ht="14" customHeight="1">
      <c r="B806" s="37" t="s">
        <v>1301</v>
      </c>
      <c r="C806" s="38" t="str">
        <f>_xlfn.XLOOKUP(B806,stock_analysis[Stock],stock_analysis[Company_Name])</f>
        <v>GM Breweries Limited</v>
      </c>
      <c r="D806" s="37" t="str">
        <f>_xlfn.XLOOKUP(B806,stock_analysis[Stock],stock_analysis[Sector])</f>
        <v>Consumer Defensive</v>
      </c>
      <c r="E806" s="37" t="str">
        <f>_xlfn.XLOOKUP($B806,stock_analysis[Stock],stock_analysis[Industry])</f>
        <v>Beverages - Wineries &amp; Distilleries</v>
      </c>
      <c r="F806" s="2">
        <f>_xlfn.XLOOKUP($B806,stock_analysis[Stock],stock_analysis[Market_Cap_Cr])</f>
        <v>2190.9057536</v>
      </c>
      <c r="G806" s="3">
        <f>Imputs!$C$2</f>
        <v>6.6699999999999995E-2</v>
      </c>
      <c r="H806" s="3">
        <f>Imputs!$C$3</f>
        <v>5.2299999999999999E-2</v>
      </c>
      <c r="I806" s="2">
        <f>_xlfn.XLOOKUP($B806,stock_analysis[Stock],stock_analysis[Beta_Daily])</f>
        <v>1.0196489802920219</v>
      </c>
      <c r="J806" s="2">
        <f>_xlfn.XLOOKUP($B806,stock_analysis[Stock],stock_analysis[Beta_Weekly])</f>
        <v>2.0521041897178804</v>
      </c>
      <c r="K806" s="2">
        <f>_xlfn.XLOOKUP($B806,stock_analysis[Stock],stock_analysis[Beta_Monthly])</f>
        <v>1.6066778389283047</v>
      </c>
      <c r="L806" s="3">
        <f>G806+H806*I806</f>
        <v>0.12002764166927274</v>
      </c>
      <c r="M806" s="3">
        <f>J806*H806+G806</f>
        <v>0.17402504912224515</v>
      </c>
      <c r="N806" s="3">
        <f>K806*H806+G806</f>
        <v>0.15072925097595033</v>
      </c>
      <c r="O806" s="2">
        <f>_xlfn.XLOOKUP($B806,stock_analysis[Stock],stock_analysis[Interest_Coverage_Ratio])</f>
        <v>283.37087378640774</v>
      </c>
      <c r="P806" s="3" cm="1">
        <f t="array" ref="P80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06" s="3" t="str" cm="1">
        <f t="array" ref="Q80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06" s="3">
        <f>Table2[[#This Row],[Default Spread]]+Table2[[#This Row],[Risk Free Rate]]</f>
        <v>7.0699999999999999E-2</v>
      </c>
      <c r="S806" s="2">
        <f>_xlfn.XLOOKUP($B806,stock_analysis[Stock],stock_analysis[Market_Cap_Cr])</f>
        <v>2190.9057536</v>
      </c>
      <c r="T806" s="2">
        <f>_xlfn.XLOOKUP($B806,stock_analysis[Stock],stock_analysis[Total_Debt_Cr])</f>
        <v>1.2231000000000001</v>
      </c>
      <c r="U806" s="3">
        <f>Table2[[#This Row],[Market Value of Equity]]/(Table2[[#This Row],[Market Value of Equity]]+Table2[[#This Row],[Market Value of Debt]])</f>
        <v>0.99944204922169988</v>
      </c>
      <c r="V806" s="3">
        <f>Table2[[#This Row],[Market Value of Debt]]/(Table2[[#This Row],[Market Value of Equity]]+Table2[[#This Row],[Market Value of Debt]])</f>
        <v>5.5795077829999692E-4</v>
      </c>
      <c r="W806" s="32">
        <f>(Table2[[#This Row],[Cost of Equity (Daily Beta)]]*Table2[[#This Row],[Weight of Equity]])+(Table2[[#This Row],[Cost of Debt]]*Table2[[#This Row],[Weight of Debt]])</f>
        <v>0.12000011927321165</v>
      </c>
      <c r="X806" s="33">
        <f>(Table2[[#This Row],[Cost of Equity (Weekly Beta)]]*Table2[[#This Row],[Weight of Equity]])+(Table2[[#This Row],[Cost of Debt]]*Table2[[#This Row],[Weight of Debt]])</f>
        <v>0.1739673988306695</v>
      </c>
      <c r="Y806" s="34">
        <f>(Table2[[#This Row],[Cost of Equity (Monthly Beta)]]*Table2[[#This Row],[Weight of Equity]])+(Table2[[#This Row],[Cost of Debt]]*Table2[[#This Row],[Weight of Debt]])</f>
        <v>0.15068459859308153</v>
      </c>
      <c r="Z806" t="b">
        <f>IF(Table2[[#This Row],[Sector]]="Financial Services",TRUE,FALSE)</f>
        <v>0</v>
      </c>
      <c r="AA806" t="b">
        <f>IF(Table2[[#This Row],[Market Capitalisation In(Cr)]]&gt;25000,TRUE,FALSE)</f>
        <v>0</v>
      </c>
    </row>
    <row r="807" spans="2:27" ht="14" customHeight="1">
      <c r="B807" s="37" t="s">
        <v>1585</v>
      </c>
      <c r="C807" s="38" t="str">
        <f>_xlfn.XLOOKUP(B807,stock_analysis[Stock],stock_analysis[Company_Name])</f>
        <v>IFB Agro Industries Limited</v>
      </c>
      <c r="D807" s="37" t="str">
        <f>_xlfn.XLOOKUP(B807,stock_analysis[Stock],stock_analysis[Sector])</f>
        <v>Consumer Defensive</v>
      </c>
      <c r="E807" s="37" t="str">
        <f>_xlfn.XLOOKUP($B807,stock_analysis[Stock],stock_analysis[Industry])</f>
        <v>Beverages - Wineries &amp; Distilleries</v>
      </c>
      <c r="F807" s="2">
        <f>_xlfn.XLOOKUP($B807,stock_analysis[Stock],stock_analysis[Market_Cap_Cr])</f>
        <v>743.37218559999997</v>
      </c>
      <c r="G807" s="3">
        <f>Imputs!$C$2</f>
        <v>6.6699999999999995E-2</v>
      </c>
      <c r="H807" s="3">
        <f>Imputs!$C$3</f>
        <v>5.2299999999999999E-2</v>
      </c>
      <c r="I807" s="2">
        <f>_xlfn.XLOOKUP($B807,stock_analysis[Stock],stock_analysis[Beta_Daily])</f>
        <v>1.1466575391291218</v>
      </c>
      <c r="J807" s="2">
        <f>_xlfn.XLOOKUP($B807,stock_analysis[Stock],stock_analysis[Beta_Weekly])</f>
        <v>1.1296670562233266</v>
      </c>
      <c r="K807" s="2">
        <f>_xlfn.XLOOKUP($B807,stock_analysis[Stock],stock_analysis[Beta_Monthly])</f>
        <v>1.5214956897302401</v>
      </c>
      <c r="L807" s="3">
        <f>G807+H807*I807</f>
        <v>0.12667018929645307</v>
      </c>
      <c r="M807" s="3">
        <f>J807*H807+G807</f>
        <v>0.12578158704047998</v>
      </c>
      <c r="N807" s="3">
        <f>K807*H807+G807</f>
        <v>0.14627422457289155</v>
      </c>
      <c r="O807" s="2">
        <f>_xlfn.XLOOKUP($B807,stock_analysis[Stock],stock_analysis[Interest_Coverage_Ratio])</f>
        <v>37.785714285714285</v>
      </c>
      <c r="P807" s="3" cm="1">
        <f t="array" ref="P80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07" s="3" t="str" cm="1">
        <f t="array" ref="Q80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07" s="3">
        <f>Table2[[#This Row],[Default Spread]]+Table2[[#This Row],[Risk Free Rate]]</f>
        <v>7.0699999999999999E-2</v>
      </c>
      <c r="S807" s="2">
        <f>_xlfn.XLOOKUP($B807,stock_analysis[Stock],stock_analysis[Market_Cap_Cr])</f>
        <v>743.37218559999997</v>
      </c>
      <c r="T807" s="2">
        <f>_xlfn.XLOOKUP($B807,stock_analysis[Stock],stock_analysis[Total_Debt_Cr])</f>
        <v>89.169996800000007</v>
      </c>
      <c r="U807" s="3">
        <f>Table2[[#This Row],[Market Value of Equity]]/(Table2[[#This Row],[Market Value of Equity]]+Table2[[#This Row],[Market Value of Debt]])</f>
        <v>0.89289431972930622</v>
      </c>
      <c r="V807" s="3">
        <f>Table2[[#This Row],[Market Value of Debt]]/(Table2[[#This Row],[Market Value of Equity]]+Table2[[#This Row],[Market Value of Debt]])</f>
        <v>0.10710568027069377</v>
      </c>
      <c r="W807" s="32">
        <f>(Table2[[#This Row],[Cost of Equity (Daily Beta)]]*Table2[[#This Row],[Weight of Equity]])+(Table2[[#This Row],[Cost of Debt]]*Table2[[#This Row],[Weight of Debt]])</f>
        <v>0.12067546409697695</v>
      </c>
      <c r="X807" s="33">
        <f>(Table2[[#This Row],[Cost of Equity (Weekly Beta)]]*Table2[[#This Row],[Weight of Equity]])+(Table2[[#This Row],[Cost of Debt]]*Table2[[#This Row],[Weight of Debt]])</f>
        <v>0.11988203619011993</v>
      </c>
      <c r="Y807" s="34">
        <f>(Table2[[#This Row],[Cost of Equity (Monthly Beta)]]*Table2[[#This Row],[Weight of Equity]])+(Table2[[#This Row],[Cost of Debt]]*Table2[[#This Row],[Weight of Debt]])</f>
        <v>0.1381797958390818</v>
      </c>
      <c r="Z807" t="b">
        <f>IF(Table2[[#This Row],[Sector]]="Financial Services",TRUE,FALSE)</f>
        <v>0</v>
      </c>
      <c r="AA807" t="b">
        <f>IF(Table2[[#This Row],[Market Capitalisation In(Cr)]]&gt;25000,TRUE,FALSE)</f>
        <v>0</v>
      </c>
    </row>
    <row r="808" spans="2:27" ht="14" customHeight="1">
      <c r="B808" s="37" t="s">
        <v>356</v>
      </c>
      <c r="C808" s="38" t="str">
        <f>_xlfn.XLOOKUP(B808,stock_analysis[Stock],stock_analysis[Company_Name])</f>
        <v>Associated Alcohols &amp; Breweries Ltd.</v>
      </c>
      <c r="D808" s="37" t="str">
        <f>_xlfn.XLOOKUP(B808,stock_analysis[Stock],stock_analysis[Sector])</f>
        <v>Consumer Defensive</v>
      </c>
      <c r="E808" s="37" t="str">
        <f>_xlfn.XLOOKUP($B808,stock_analysis[Stock],stock_analysis[Industry])</f>
        <v>Beverages - Wineries &amp; Distilleries</v>
      </c>
      <c r="F808" s="2">
        <f>_xlfn.XLOOKUP($B808,stock_analysis[Stock],stock_analysis[Market_Cap_Cr])</f>
        <v>1443.1659007999999</v>
      </c>
      <c r="G808" s="3">
        <f>Imputs!$C$2</f>
        <v>6.6699999999999995E-2</v>
      </c>
      <c r="H808" s="3">
        <f>Imputs!$C$3</f>
        <v>5.2299999999999999E-2</v>
      </c>
      <c r="I808" s="2">
        <f>_xlfn.XLOOKUP($B808,stock_analysis[Stock],stock_analysis[Beta_Daily])</f>
        <v>1.1842382643345717</v>
      </c>
      <c r="J808" s="2">
        <f>_xlfn.XLOOKUP($B808,stock_analysis[Stock],stock_analysis[Beta_Weekly])</f>
        <v>2.0096629374346477</v>
      </c>
      <c r="K808" s="2">
        <f>_xlfn.XLOOKUP($B808,stock_analysis[Stock],stock_analysis[Beta_Monthly])</f>
        <v>0.99294773908666156</v>
      </c>
      <c r="L808" s="3">
        <f>G808+H808*I808</f>
        <v>0.12863566122469811</v>
      </c>
      <c r="M808" s="3">
        <f>J808*H808+G808</f>
        <v>0.17180537162783208</v>
      </c>
      <c r="N808" s="3">
        <f>K808*H808+G808</f>
        <v>0.11863116675423239</v>
      </c>
      <c r="O808" s="2">
        <f>_xlfn.XLOOKUP($B808,stock_analysis[Stock],stock_analysis[Interest_Coverage_Ratio])</f>
        <v>22.395147279861018</v>
      </c>
      <c r="P808" s="3" cm="1">
        <f t="array" ref="P80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08" s="3" t="str" cm="1">
        <f t="array" ref="Q80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08" s="3">
        <f>Table2[[#This Row],[Default Spread]]+Table2[[#This Row],[Risk Free Rate]]</f>
        <v>7.0699999999999999E-2</v>
      </c>
      <c r="S808" s="2">
        <f>_xlfn.XLOOKUP($B808,stock_analysis[Stock],stock_analysis[Market_Cap_Cr])</f>
        <v>1443.1659007999999</v>
      </c>
      <c r="T808" s="2">
        <f>_xlfn.XLOOKUP($B808,stock_analysis[Stock],stock_analysis[Total_Debt_Cr])</f>
        <v>74.833600000000004</v>
      </c>
      <c r="U808" s="3">
        <f>Table2[[#This Row],[Market Value of Equity]]/(Table2[[#This Row],[Market Value of Equity]]+Table2[[#This Row],[Market Value of Debt]])</f>
        <v>0.95070248708213545</v>
      </c>
      <c r="V808" s="3">
        <f>Table2[[#This Row],[Market Value of Debt]]/(Table2[[#This Row],[Market Value of Equity]]+Table2[[#This Row],[Market Value of Debt]])</f>
        <v>4.9297512917864598E-2</v>
      </c>
      <c r="W808" s="32">
        <f>(Table2[[#This Row],[Cost of Equity (Daily Beta)]]*Table2[[#This Row],[Weight of Equity]])+(Table2[[#This Row],[Cost of Debt]]*Table2[[#This Row],[Weight of Debt]])</f>
        <v>0.12577957721706853</v>
      </c>
      <c r="X808" s="33">
        <f>(Table2[[#This Row],[Cost of Equity (Weekly Beta)]]*Table2[[#This Row],[Weight of Equity]])+(Table2[[#This Row],[Cost of Debt]]*Table2[[#This Row],[Weight of Debt]])</f>
        <v>0.16682112826394352</v>
      </c>
      <c r="Y808" s="34">
        <f>(Table2[[#This Row],[Cost of Equity (Monthly Beta)]]*Table2[[#This Row],[Weight of Equity]])+(Table2[[#This Row],[Cost of Debt]]*Table2[[#This Row],[Weight of Debt]])</f>
        <v>0.1162682794419973</v>
      </c>
      <c r="Z808" t="b">
        <f>IF(Table2[[#This Row],[Sector]]="Financial Services",TRUE,FALSE)</f>
        <v>0</v>
      </c>
      <c r="AA808" t="b">
        <f>IF(Table2[[#This Row],[Market Capitalisation In(Cr)]]&gt;25000,TRUE,FALSE)</f>
        <v>0</v>
      </c>
    </row>
    <row r="809" spans="2:27" ht="14" customHeight="1">
      <c r="B809" s="37" t="s">
        <v>3574</v>
      </c>
      <c r="C809" s="38" t="str">
        <f>_xlfn.XLOOKUP(B809,stock_analysis[Stock],stock_analysis[Company_Name])</f>
        <v>Tilaknagar Industries Limited</v>
      </c>
      <c r="D809" s="37" t="str">
        <f>_xlfn.XLOOKUP(B809,stock_analysis[Stock],stock_analysis[Sector])</f>
        <v>Consumer Defensive</v>
      </c>
      <c r="E809" s="37" t="str">
        <f>_xlfn.XLOOKUP($B809,stock_analysis[Stock],stock_analysis[Industry])</f>
        <v>Beverages - Wineries &amp; Distilleries</v>
      </c>
      <c r="F809" s="2">
        <f>_xlfn.XLOOKUP($B809,stock_analysis[Stock],stock_analysis[Market_Cap_Cr])</f>
        <v>10460.2697728</v>
      </c>
      <c r="G809" s="3">
        <f>Imputs!$C$2</f>
        <v>6.6699999999999995E-2</v>
      </c>
      <c r="H809" s="3">
        <f>Imputs!$C$3</f>
        <v>5.2299999999999999E-2</v>
      </c>
      <c r="I809" s="2">
        <f>_xlfn.XLOOKUP($B809,stock_analysis[Stock],stock_analysis[Beta_Daily])</f>
        <v>1.3607480400937717</v>
      </c>
      <c r="J809" s="2">
        <f>_xlfn.XLOOKUP($B809,stock_analysis[Stock],stock_analysis[Beta_Weekly])</f>
        <v>1.9455008651008712</v>
      </c>
      <c r="K809" s="2">
        <f>_xlfn.XLOOKUP($B809,stock_analysis[Stock],stock_analysis[Beta_Monthly])</f>
        <v>0.52323521840847809</v>
      </c>
      <c r="L809" s="3">
        <f>G809+H809*I809</f>
        <v>0.13786712249690425</v>
      </c>
      <c r="M809" s="3">
        <f>J809*H809+G809</f>
        <v>0.16844969524477554</v>
      </c>
      <c r="N809" s="3">
        <f>K809*H809+G809</f>
        <v>9.4065201922763395E-2</v>
      </c>
      <c r="O809" s="2">
        <f>_xlfn.XLOOKUP($B809,stock_analysis[Stock],stock_analysis[Interest_Coverage_Ratio])</f>
        <v>43.417474294364141</v>
      </c>
      <c r="P809" s="3" cm="1">
        <f t="array" ref="P80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09" s="3" t="str" cm="1">
        <f t="array" ref="Q80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09" s="3">
        <f>Table2[[#This Row],[Default Spread]]+Table2[[#This Row],[Risk Free Rate]]</f>
        <v>7.0699999999999999E-2</v>
      </c>
      <c r="S809" s="2">
        <f>_xlfn.XLOOKUP($B809,stock_analysis[Stock],stock_analysis[Market_Cap_Cr])</f>
        <v>10460.2697728</v>
      </c>
      <c r="T809" s="2">
        <f>_xlfn.XLOOKUP($B809,stock_analysis[Stock],stock_analysis[Total_Debt_Cr])</f>
        <v>48.682899200000001</v>
      </c>
      <c r="U809" s="3">
        <f>Table2[[#This Row],[Market Value of Equity]]/(Table2[[#This Row],[Market Value of Equity]]+Table2[[#This Row],[Market Value of Debt]])</f>
        <v>0.99536748325742208</v>
      </c>
      <c r="V809" s="3">
        <f>Table2[[#This Row],[Market Value of Debt]]/(Table2[[#This Row],[Market Value of Equity]]+Table2[[#This Row],[Market Value of Debt]])</f>
        <v>4.6325167425780188E-3</v>
      </c>
      <c r="W809" s="32">
        <f>(Table2[[#This Row],[Cost of Equity (Daily Beta)]]*Table2[[#This Row],[Weight of Equity]])+(Table2[[#This Row],[Cost of Debt]]*Table2[[#This Row],[Weight of Debt]])</f>
        <v>0.13755596967738656</v>
      </c>
      <c r="X809" s="33">
        <f>(Table2[[#This Row],[Cost of Equity (Weekly Beta)]]*Table2[[#This Row],[Weight of Equity]])+(Table2[[#This Row],[Cost of Debt]]*Table2[[#This Row],[Weight of Debt]])</f>
        <v>0.16799686814497222</v>
      </c>
      <c r="Y809" s="34">
        <f>(Table2[[#This Row],[Cost of Equity (Monthly Beta)]]*Table2[[#This Row],[Weight of Equity]])+(Table2[[#This Row],[Cost of Debt]]*Table2[[#This Row],[Weight of Debt]])</f>
        <v>9.3956962233662483E-2</v>
      </c>
      <c r="Z809" t="b">
        <f>IF(Table2[[#This Row],[Sector]]="Financial Services",TRUE,FALSE)</f>
        <v>0</v>
      </c>
      <c r="AA809" t="b">
        <f>IF(Table2[[#This Row],[Market Capitalisation In(Cr)]]&gt;25000,TRUE,FALSE)</f>
        <v>0</v>
      </c>
    </row>
    <row r="810" spans="2:27" ht="14" customHeight="1">
      <c r="B810" s="37" t="s">
        <v>504</v>
      </c>
      <c r="C810" s="38" t="str">
        <f>_xlfn.XLOOKUP(B810,stock_analysis[Stock],stock_analysis[Company_Name])</f>
        <v>Bannari Amman Sugars Limited</v>
      </c>
      <c r="D810" s="37" t="str">
        <f>_xlfn.XLOOKUP(B810,stock_analysis[Stock],stock_analysis[Sector])</f>
        <v>Consumer Defensive</v>
      </c>
      <c r="E810" s="37" t="str">
        <f>_xlfn.XLOOKUP($B810,stock_analysis[Stock],stock_analysis[Industry])</f>
        <v>Confectioners</v>
      </c>
      <c r="F810" s="2">
        <f>_xlfn.XLOOKUP($B810,stock_analysis[Stock],stock_analysis[Market_Cap_Cr])</f>
        <v>4529.2142592</v>
      </c>
      <c r="G810" s="3">
        <f>Imputs!$C$2</f>
        <v>6.6699999999999995E-2</v>
      </c>
      <c r="H810" s="3">
        <f>Imputs!$C$3</f>
        <v>5.2299999999999999E-2</v>
      </c>
      <c r="I810" s="2">
        <f>_xlfn.XLOOKUP($B810,stock_analysis[Stock],stock_analysis[Beta_Daily])</f>
        <v>0.23458157326210599</v>
      </c>
      <c r="J810" s="2">
        <f>_xlfn.XLOOKUP($B810,stock_analysis[Stock],stock_analysis[Beta_Weekly])</f>
        <v>0.7322539658852133</v>
      </c>
      <c r="K810" s="2">
        <f>_xlfn.XLOOKUP($B810,stock_analysis[Stock],stock_analysis[Beta_Monthly])</f>
        <v>1.2472705242680766</v>
      </c>
      <c r="L810" s="3">
        <f>G810+H810*I810</f>
        <v>7.8968616281608145E-2</v>
      </c>
      <c r="M810" s="3">
        <f>J810*H810+G810</f>
        <v>0.10499688241579666</v>
      </c>
      <c r="N810" s="3">
        <f>K810*H810+G810</f>
        <v>0.13193224841922041</v>
      </c>
      <c r="O810" s="2">
        <f>_xlfn.XLOOKUP($B810,stock_analysis[Stock],stock_analysis[Interest_Coverage_Ratio])</f>
        <v>11.835539320440216</v>
      </c>
      <c r="P810" s="3" cm="1">
        <f t="array" ref="P8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810" s="3" t="str" cm="1">
        <f t="array" ref="Q8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810" s="3">
        <f>Table2[[#This Row],[Default Spread]]+Table2[[#This Row],[Risk Free Rate]]</f>
        <v>7.22E-2</v>
      </c>
      <c r="S810" s="2">
        <f>_xlfn.XLOOKUP($B810,stock_analysis[Stock],stock_analysis[Market_Cap_Cr])</f>
        <v>4529.2142592</v>
      </c>
      <c r="T810" s="2">
        <f>_xlfn.XLOOKUP($B810,stock_analysis[Stock],stock_analysis[Total_Debt_Cr])</f>
        <v>18.850300799999999</v>
      </c>
      <c r="U810" s="3">
        <f>Table2[[#This Row],[Market Value of Equity]]/(Table2[[#This Row],[Market Value of Equity]]+Table2[[#This Row],[Market Value of Debt]])</f>
        <v>0.99585531371612723</v>
      </c>
      <c r="V810" s="3">
        <f>Table2[[#This Row],[Market Value of Debt]]/(Table2[[#This Row],[Market Value of Equity]]+Table2[[#This Row],[Market Value of Debt]])</f>
        <v>4.1446862838728045E-3</v>
      </c>
      <c r="W810" s="32">
        <f>(Table2[[#This Row],[Cost of Equity (Daily Beta)]]*Table2[[#This Row],[Weight of Equity]])+(Table2[[#This Row],[Cost of Debt]]*Table2[[#This Row],[Weight of Debt]])</f>
        <v>7.8940562490544972E-2</v>
      </c>
      <c r="X810" s="33">
        <f>(Table2[[#This Row],[Cost of Equity (Weekly Beta)]]*Table2[[#This Row],[Weight of Equity]])+(Table2[[#This Row],[Cost of Debt]]*Table2[[#This Row],[Weight of Debt]])</f>
        <v>0.10486094962709414</v>
      </c>
      <c r="Y810" s="34">
        <f>(Table2[[#This Row],[Cost of Equity (Monthly Beta)]]*Table2[[#This Row],[Weight of Equity]])+(Table2[[#This Row],[Cost of Debt]]*Table2[[#This Row],[Weight of Debt]])</f>
        <v>0.13168467698849237</v>
      </c>
      <c r="Z810" t="b">
        <f>IF(Table2[[#This Row],[Sector]]="Financial Services",TRUE,FALSE)</f>
        <v>0</v>
      </c>
      <c r="AA810" t="b">
        <f>IF(Table2[[#This Row],[Market Capitalisation In(Cr)]]&gt;25000,TRUE,FALSE)</f>
        <v>0</v>
      </c>
    </row>
    <row r="811" spans="2:27" ht="14" customHeight="1">
      <c r="B811" s="37" t="s">
        <v>2872</v>
      </c>
      <c r="C811" s="38" t="str">
        <f>_xlfn.XLOOKUP(B811,stock_analysis[Stock],stock_analysis[Company_Name])</f>
        <v>Rana Sugars Limited</v>
      </c>
      <c r="D811" s="37" t="str">
        <f>_xlfn.XLOOKUP(B811,stock_analysis[Stock],stock_analysis[Sector])</f>
        <v>Consumer Defensive</v>
      </c>
      <c r="E811" s="37" t="str">
        <f>_xlfn.XLOOKUP($B811,stock_analysis[Stock],stock_analysis[Industry])</f>
        <v>Confectioners</v>
      </c>
      <c r="F811" s="2">
        <f>_xlfn.XLOOKUP($B811,stock_analysis[Stock],stock_analysis[Market_Cap_Cr])</f>
        <v>183.20641280000001</v>
      </c>
      <c r="G811" s="3">
        <f>Imputs!$C$2</f>
        <v>6.6699999999999995E-2</v>
      </c>
      <c r="H811" s="3">
        <f>Imputs!$C$3</f>
        <v>5.2299999999999999E-2</v>
      </c>
      <c r="I811" s="2">
        <f>_xlfn.XLOOKUP($B811,stock_analysis[Stock],stock_analysis[Beta_Daily])</f>
        <v>0.6400732230564965</v>
      </c>
      <c r="J811" s="2">
        <f>_xlfn.XLOOKUP($B811,stock_analysis[Stock],stock_analysis[Beta_Weekly])</f>
        <v>1.2719210022613523</v>
      </c>
      <c r="K811" s="2">
        <f>_xlfn.XLOOKUP($B811,stock_analysis[Stock],stock_analysis[Beta_Monthly])</f>
        <v>0.57340625101825082</v>
      </c>
      <c r="L811" s="3">
        <f>G811+H811*I811</f>
        <v>0.10017582956585476</v>
      </c>
      <c r="M811" s="3">
        <f>J811*H811+G811</f>
        <v>0.13322146841826871</v>
      </c>
      <c r="N811" s="3">
        <f>K811*H811+G811</f>
        <v>9.6689146928254505E-2</v>
      </c>
      <c r="O811" s="2">
        <f>_xlfn.XLOOKUP($B811,stock_analysis[Stock],stock_analysis[Interest_Coverage_Ratio])</f>
        <v>2.5452239830734098</v>
      </c>
      <c r="P811" s="3" cm="1">
        <f t="array" ref="P8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811" s="3" t="str" cm="1">
        <f t="array" ref="Q8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811" s="3">
        <f>Table2[[#This Row],[Default Spread]]+Table2[[#This Row],[Risk Free Rate]]</f>
        <v>9.4199999999999992E-2</v>
      </c>
      <c r="S811" s="2">
        <f>_xlfn.XLOOKUP($B811,stock_analysis[Stock],stock_analysis[Market_Cap_Cr])</f>
        <v>183.20641280000001</v>
      </c>
      <c r="T811" s="2">
        <f>_xlfn.XLOOKUP($B811,stock_analysis[Stock],stock_analysis[Total_Debt_Cr])</f>
        <v>241.1119104</v>
      </c>
      <c r="U811" s="3">
        <f>Table2[[#This Row],[Market Value of Equity]]/(Table2[[#This Row],[Market Value of Equity]]+Table2[[#This Row],[Market Value of Debt]])</f>
        <v>0.43176644227462863</v>
      </c>
      <c r="V811" s="3">
        <f>Table2[[#This Row],[Market Value of Debt]]/(Table2[[#This Row],[Market Value of Equity]]+Table2[[#This Row],[Market Value of Debt]])</f>
        <v>0.56823355772537143</v>
      </c>
      <c r="W811" s="32">
        <f>(Table2[[#This Row],[Cost of Equity (Daily Beta)]]*Table2[[#This Row],[Weight of Equity]])+(Table2[[#This Row],[Cost of Debt]]*Table2[[#This Row],[Weight of Debt]])</f>
        <v>9.6780162671288639E-2</v>
      </c>
      <c r="X811" s="33">
        <f>(Table2[[#This Row],[Cost of Equity (Weekly Beta)]]*Table2[[#This Row],[Weight of Equity]])+(Table2[[#This Row],[Cost of Debt]]*Table2[[#This Row],[Weight of Debt]])</f>
        <v>0.11104816059128766</v>
      </c>
      <c r="Y811" s="34">
        <f>(Table2[[#This Row],[Cost of Equity (Monthly Beta)]]*Table2[[#This Row],[Weight of Equity]])+(Table2[[#This Row],[Cost of Debt]]*Table2[[#This Row],[Weight of Debt]])</f>
        <v>9.5274730113511258E-2</v>
      </c>
      <c r="Z811" t="b">
        <f>IF(Table2[[#This Row],[Sector]]="Financial Services",TRUE,FALSE)</f>
        <v>0</v>
      </c>
      <c r="AA811" t="b">
        <f>IF(Table2[[#This Row],[Market Capitalisation In(Cr)]]&gt;25000,TRUE,FALSE)</f>
        <v>0</v>
      </c>
    </row>
    <row r="812" spans="2:27" ht="14" customHeight="1">
      <c r="B812" s="37" t="s">
        <v>2212</v>
      </c>
      <c r="C812" s="38" t="str">
        <f>_xlfn.XLOOKUP(B812,stock_analysis[Stock],stock_analysis[Company_Name])</f>
        <v>Mawana Sugars Limited</v>
      </c>
      <c r="D812" s="37" t="str">
        <f>_xlfn.XLOOKUP(B812,stock_analysis[Stock],stock_analysis[Sector])</f>
        <v>Consumer Defensive</v>
      </c>
      <c r="E812" s="37" t="str">
        <f>_xlfn.XLOOKUP($B812,stock_analysis[Stock],stock_analysis[Industry])</f>
        <v>Confectioners</v>
      </c>
      <c r="F812" s="2">
        <f>_xlfn.XLOOKUP($B812,stock_analysis[Stock],stock_analysis[Market_Cap_Cr])</f>
        <v>321.59754240000001</v>
      </c>
      <c r="G812" s="3">
        <f>Imputs!$C$2</f>
        <v>6.6699999999999995E-2</v>
      </c>
      <c r="H812" s="3">
        <f>Imputs!$C$3</f>
        <v>5.2299999999999999E-2</v>
      </c>
      <c r="I812" s="2">
        <f>_xlfn.XLOOKUP($B812,stock_analysis[Stock],stock_analysis[Beta_Daily])</f>
        <v>0.59119738577926206</v>
      </c>
      <c r="J812" s="2">
        <f>_xlfn.XLOOKUP($B812,stock_analysis[Stock],stock_analysis[Beta_Weekly])</f>
        <v>1.3670734442647274</v>
      </c>
      <c r="K812" s="2">
        <f>_xlfn.XLOOKUP($B812,stock_analysis[Stock],stock_analysis[Beta_Monthly])</f>
        <v>0.78796802943926603</v>
      </c>
      <c r="L812" s="3">
        <f>G812+H812*I812</f>
        <v>9.7619623276255396E-2</v>
      </c>
      <c r="M812" s="3">
        <f>J812*H812+G812</f>
        <v>0.13819794113504524</v>
      </c>
      <c r="N812" s="3">
        <f>K812*H812+G812</f>
        <v>0.1079107279396736</v>
      </c>
      <c r="O812" s="2">
        <f>_xlfn.XLOOKUP($B812,stock_analysis[Stock],stock_analysis[Interest_Coverage_Ratio])</f>
        <v>5.3761840324763197</v>
      </c>
      <c r="P812" s="3" cm="1">
        <f t="array" ref="P8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812" s="3" t="str" cm="1">
        <f t="array" ref="Q8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812" s="3">
        <f>Table2[[#This Row],[Default Spread]]+Table2[[#This Row],[Risk Free Rate]]</f>
        <v>7.5600000000000001E-2</v>
      </c>
      <c r="S812" s="2">
        <f>_xlfn.XLOOKUP($B812,stock_analysis[Stock],stock_analysis[Market_Cap_Cr])</f>
        <v>321.59754240000001</v>
      </c>
      <c r="T812" s="2">
        <f>_xlfn.XLOOKUP($B812,stock_analysis[Stock],stock_analysis[Total_Debt_Cr])</f>
        <v>8.76</v>
      </c>
      <c r="U812" s="3">
        <f>Table2[[#This Row],[Market Value of Equity]]/(Table2[[#This Row],[Market Value of Equity]]+Table2[[#This Row],[Market Value of Debt]])</f>
        <v>0.97348327531328682</v>
      </c>
      <c r="V812" s="3">
        <f>Table2[[#This Row],[Market Value of Debt]]/(Table2[[#This Row],[Market Value of Equity]]+Table2[[#This Row],[Market Value of Debt]])</f>
        <v>2.6516724686713251E-2</v>
      </c>
      <c r="W812" s="32">
        <f>(Table2[[#This Row],[Cost of Equity (Daily Beta)]]*Table2[[#This Row],[Weight of Equity]])+(Table2[[#This Row],[Cost of Debt]]*Table2[[#This Row],[Weight of Debt]])</f>
        <v>9.7035734988133795E-2</v>
      </c>
      <c r="X812" s="33">
        <f>(Table2[[#This Row],[Cost of Equity (Weekly Beta)]]*Table2[[#This Row],[Weight of Equity]])+(Table2[[#This Row],[Cost of Debt]]*Table2[[#This Row],[Weight of Debt]])</f>
        <v>0.13653804876401218</v>
      </c>
      <c r="Y812" s="34">
        <f>(Table2[[#This Row],[Cost of Equity (Monthly Beta)]]*Table2[[#This Row],[Weight of Equity]])+(Table2[[#This Row],[Cost of Debt]]*Table2[[#This Row],[Weight of Debt]])</f>
        <v>0.10705395326247</v>
      </c>
      <c r="Z812" t="b">
        <f>IF(Table2[[#This Row],[Sector]]="Financial Services",TRUE,FALSE)</f>
        <v>0</v>
      </c>
      <c r="AA812" t="b">
        <f>IF(Table2[[#This Row],[Market Capitalisation In(Cr)]]&gt;25000,TRUE,FALSE)</f>
        <v>0</v>
      </c>
    </row>
    <row r="813" spans="2:27" ht="14" customHeight="1">
      <c r="B813" s="37" t="s">
        <v>1960</v>
      </c>
      <c r="C813" s="38" t="str">
        <f>_xlfn.XLOOKUP(B813,stock_analysis[Stock],stock_analysis[Company_Name])</f>
        <v>K.M.Sugar Mills Limited</v>
      </c>
      <c r="D813" s="37" t="str">
        <f>_xlfn.XLOOKUP(B813,stock_analysis[Stock],stock_analysis[Sector])</f>
        <v>Consumer Defensive</v>
      </c>
      <c r="E813" s="37" t="str">
        <f>_xlfn.XLOOKUP($B813,stock_analysis[Stock],stock_analysis[Industry])</f>
        <v>Confectioners</v>
      </c>
      <c r="F813" s="2">
        <f>_xlfn.XLOOKUP($B813,stock_analysis[Stock],stock_analysis[Market_Cap_Cr])</f>
        <v>236.2564352</v>
      </c>
      <c r="G813" s="3">
        <f>Imputs!$C$2</f>
        <v>6.6699999999999995E-2</v>
      </c>
      <c r="H813" s="3">
        <f>Imputs!$C$3</f>
        <v>5.2299999999999999E-2</v>
      </c>
      <c r="I813" s="2">
        <f>_xlfn.XLOOKUP($B813,stock_analysis[Stock],stock_analysis[Beta_Daily])</f>
        <v>0.73286241453141188</v>
      </c>
      <c r="J813" s="2">
        <f>_xlfn.XLOOKUP($B813,stock_analysis[Stock],stock_analysis[Beta_Weekly])</f>
        <v>1.1638992300007631</v>
      </c>
      <c r="K813" s="2">
        <f>_xlfn.XLOOKUP($B813,stock_analysis[Stock],stock_analysis[Beta_Monthly])</f>
        <v>0.58067553625751978</v>
      </c>
      <c r="L813" s="3">
        <f>G813+H813*I813</f>
        <v>0.10502870427999283</v>
      </c>
      <c r="M813" s="3">
        <f>J813*H813+G813</f>
        <v>0.12757192972903991</v>
      </c>
      <c r="N813" s="3">
        <f>K813*H813+G813</f>
        <v>9.7069330546268276E-2</v>
      </c>
      <c r="O813" s="2">
        <f>_xlfn.XLOOKUP($B813,stock_analysis[Stock],stock_analysis[Interest_Coverage_Ratio])</f>
        <v>3.7913133779913042</v>
      </c>
      <c r="P813" s="3" cm="1">
        <f t="array" ref="P8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813" s="3" t="str" cm="1">
        <f t="array" ref="Q8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813" s="3">
        <f>Table2[[#This Row],[Default Spread]]+Table2[[#This Row],[Risk Free Rate]]</f>
        <v>8.0499999999999988E-2</v>
      </c>
      <c r="S813" s="2">
        <f>_xlfn.XLOOKUP($B813,stock_analysis[Stock],stock_analysis[Market_Cap_Cr])</f>
        <v>236.2564352</v>
      </c>
      <c r="T813" s="2">
        <f>_xlfn.XLOOKUP($B813,stock_analysis[Stock],stock_analysis[Total_Debt_Cr])</f>
        <v>66.950003199999998</v>
      </c>
      <c r="U813" s="3">
        <f>Table2[[#This Row],[Market Value of Equity]]/(Table2[[#This Row],[Market Value of Equity]]+Table2[[#This Row],[Market Value of Debt]])</f>
        <v>0.77919333259118539</v>
      </c>
      <c r="V813" s="3">
        <f>Table2[[#This Row],[Market Value of Debt]]/(Table2[[#This Row],[Market Value of Equity]]+Table2[[#This Row],[Market Value of Debt]])</f>
        <v>0.22080666740881447</v>
      </c>
      <c r="W813" s="32">
        <f>(Table2[[#This Row],[Cost of Equity (Daily Beta)]]*Table2[[#This Row],[Weight of Equity]])+(Table2[[#This Row],[Cost of Debt]]*Table2[[#This Row],[Weight of Debt]])</f>
        <v>9.9612602832071281E-2</v>
      </c>
      <c r="X813" s="33">
        <f>(Table2[[#This Row],[Cost of Equity (Weekly Beta)]]*Table2[[#This Row],[Weight of Equity]])+(Table2[[#This Row],[Cost of Debt]]*Table2[[#This Row],[Weight of Debt]])</f>
        <v>0.11717813379706869</v>
      </c>
      <c r="Y813" s="34">
        <f>(Table2[[#This Row],[Cost of Equity (Monthly Beta)]]*Table2[[#This Row],[Weight of Equity]])+(Table2[[#This Row],[Cost of Debt]]*Table2[[#This Row],[Weight of Debt]])</f>
        <v>9.3410711887151693E-2</v>
      </c>
      <c r="Z813" t="b">
        <f>IF(Table2[[#This Row],[Sector]]="Financial Services",TRUE,FALSE)</f>
        <v>0</v>
      </c>
      <c r="AA813" t="b">
        <f>IF(Table2[[#This Row],[Market Capitalisation In(Cr)]]&gt;25000,TRUE,FALSE)</f>
        <v>0</v>
      </c>
    </row>
    <row r="814" spans="2:27" ht="14" customHeight="1">
      <c r="B814" s="37" t="s">
        <v>2130</v>
      </c>
      <c r="C814" s="38" t="str">
        <f>_xlfn.XLOOKUP(B814,stock_analysis[Stock],stock_analysis[Company_Name])</f>
        <v>Magadh Sugar &amp; Energy Limited</v>
      </c>
      <c r="D814" s="37" t="str">
        <f>_xlfn.XLOOKUP(B814,stock_analysis[Stock],stock_analysis[Sector])</f>
        <v>Consumer Defensive</v>
      </c>
      <c r="E814" s="37" t="str">
        <f>_xlfn.XLOOKUP($B814,stock_analysis[Stock],stock_analysis[Industry])</f>
        <v>Confectioners</v>
      </c>
      <c r="F814" s="2">
        <f>_xlfn.XLOOKUP($B814,stock_analysis[Stock],stock_analysis[Market_Cap_Cr])</f>
        <v>668.50693120000005</v>
      </c>
      <c r="G814" s="3">
        <f>Imputs!$C$2</f>
        <v>6.6699999999999995E-2</v>
      </c>
      <c r="H814" s="3">
        <f>Imputs!$C$3</f>
        <v>5.2299999999999999E-2</v>
      </c>
      <c r="I814" s="2">
        <f>_xlfn.XLOOKUP($B814,stock_analysis[Stock],stock_analysis[Beta_Daily])</f>
        <v>0.87213357755090015</v>
      </c>
      <c r="J814" s="2">
        <f>_xlfn.XLOOKUP($B814,stock_analysis[Stock],stock_analysis[Beta_Weekly])</f>
        <v>2.0263620352716636</v>
      </c>
      <c r="K814" s="2">
        <f>_xlfn.XLOOKUP($B814,stock_analysis[Stock],stock_analysis[Beta_Monthly])</f>
        <v>1.2146408724741871</v>
      </c>
      <c r="L814" s="3">
        <f>G814+H814*I814</f>
        <v>0.11231258610591208</v>
      </c>
      <c r="M814" s="3">
        <f>J814*H814+G814</f>
        <v>0.17267873444470799</v>
      </c>
      <c r="N814" s="3">
        <f>K814*H814+G814</f>
        <v>0.13022571763039997</v>
      </c>
      <c r="O814" s="2">
        <f>_xlfn.XLOOKUP($B814,stock_analysis[Stock],stock_analysis[Interest_Coverage_Ratio])</f>
        <v>4.8420466983327222</v>
      </c>
      <c r="P814" s="3" cm="1">
        <f t="array" ref="P8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814" s="3" t="str" cm="1">
        <f t="array" ref="Q8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814" s="3">
        <f>Table2[[#This Row],[Default Spread]]+Table2[[#This Row],[Risk Free Rate]]</f>
        <v>7.5600000000000001E-2</v>
      </c>
      <c r="S814" s="2">
        <f>_xlfn.XLOOKUP($B814,stock_analysis[Stock],stock_analysis[Market_Cap_Cr])</f>
        <v>668.50693120000005</v>
      </c>
      <c r="T814" s="2">
        <f>_xlfn.XLOOKUP($B814,stock_analysis[Stock],stock_analysis[Total_Debt_Cr])</f>
        <v>328.04869120000001</v>
      </c>
      <c r="U814" s="3">
        <f>Table2[[#This Row],[Market Value of Equity]]/(Table2[[#This Row],[Market Value of Equity]]+Table2[[#This Row],[Market Value of Debt]])</f>
        <v>0.67081747990146101</v>
      </c>
      <c r="V814" s="3">
        <f>Table2[[#This Row],[Market Value of Debt]]/(Table2[[#This Row],[Market Value of Equity]]+Table2[[#This Row],[Market Value of Debt]])</f>
        <v>0.32918252009853893</v>
      </c>
      <c r="W814" s="32">
        <f>(Table2[[#This Row],[Cost of Equity (Daily Beta)]]*Table2[[#This Row],[Weight of Equity]])+(Table2[[#This Row],[Cost of Debt]]*Table2[[#This Row],[Weight of Debt]])</f>
        <v>0.10022744449223334</v>
      </c>
      <c r="X814" s="33">
        <f>(Table2[[#This Row],[Cost of Equity (Weekly Beta)]]*Table2[[#This Row],[Weight of Equity]])+(Table2[[#This Row],[Cost of Debt]]*Table2[[#This Row],[Weight of Debt]])</f>
        <v>0.14072211199222218</v>
      </c>
      <c r="Y814" s="34">
        <f>(Table2[[#This Row],[Cost of Equity (Monthly Beta)]]*Table2[[#This Row],[Weight of Equity]])+(Table2[[#This Row],[Cost of Debt]]*Table2[[#This Row],[Weight of Debt]])</f>
        <v>0.11224388623863371</v>
      </c>
      <c r="Z814" t="b">
        <f>IF(Table2[[#This Row],[Sector]]="Financial Services",TRUE,FALSE)</f>
        <v>0</v>
      </c>
      <c r="AA814" t="b">
        <f>IF(Table2[[#This Row],[Market Capitalisation In(Cr)]]&gt;25000,TRUE,FALSE)</f>
        <v>0</v>
      </c>
    </row>
    <row r="815" spans="2:27" ht="14" customHeight="1">
      <c r="B815" s="37" t="s">
        <v>1906</v>
      </c>
      <c r="C815" s="38" t="str">
        <f>_xlfn.XLOOKUP(B815,stock_analysis[Stock],stock_analysis[Company_Name])</f>
        <v>KCP Sugar and Industries Corporation Limited</v>
      </c>
      <c r="D815" s="37" t="str">
        <f>_xlfn.XLOOKUP(B815,stock_analysis[Stock],stock_analysis[Sector])</f>
        <v>Consumer Defensive</v>
      </c>
      <c r="E815" s="37" t="str">
        <f>_xlfn.XLOOKUP($B815,stock_analysis[Stock],stock_analysis[Industry])</f>
        <v>Confectioners</v>
      </c>
      <c r="F815" s="2">
        <f>_xlfn.XLOOKUP($B815,stock_analysis[Stock],stock_analysis[Market_Cap_Cr])</f>
        <v>259.99191039999999</v>
      </c>
      <c r="G815" s="3">
        <f>Imputs!$C$2</f>
        <v>6.6699999999999995E-2</v>
      </c>
      <c r="H815" s="3">
        <f>Imputs!$C$3</f>
        <v>5.2299999999999999E-2</v>
      </c>
      <c r="I815" s="2">
        <f>_xlfn.XLOOKUP($B815,stock_analysis[Stock],stock_analysis[Beta_Daily])</f>
        <v>0.80707433773954951</v>
      </c>
      <c r="J815" s="2">
        <f>_xlfn.XLOOKUP($B815,stock_analysis[Stock],stock_analysis[Beta_Weekly])</f>
        <v>1.385923328866542</v>
      </c>
      <c r="K815" s="2">
        <f>_xlfn.XLOOKUP($B815,stock_analysis[Stock],stock_analysis[Beta_Monthly])</f>
        <v>1.2172731839720603</v>
      </c>
      <c r="L815" s="3">
        <f>G815+H815*I815</f>
        <v>0.10890998786377844</v>
      </c>
      <c r="M815" s="3">
        <f>J815*H815+G815</f>
        <v>0.13918379009972015</v>
      </c>
      <c r="N815" s="3">
        <f>K815*H815+G815</f>
        <v>0.13036338752173876</v>
      </c>
      <c r="O815" s="2">
        <f>_xlfn.XLOOKUP($B815,stock_analysis[Stock],stock_analysis[Interest_Coverage_Ratio])</f>
        <v>4.5079428664421712</v>
      </c>
      <c r="P815" s="3" cm="1">
        <f t="array" ref="P8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815" s="3" t="str" cm="1">
        <f t="array" ref="Q8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815" s="3">
        <f>Table2[[#This Row],[Default Spread]]+Table2[[#This Row],[Risk Free Rate]]</f>
        <v>7.5600000000000001E-2</v>
      </c>
      <c r="S815" s="2">
        <f>_xlfn.XLOOKUP($B815,stock_analysis[Stock],stock_analysis[Market_Cap_Cr])</f>
        <v>259.99191039999999</v>
      </c>
      <c r="T815" s="2">
        <f>_xlfn.XLOOKUP($B815,stock_analysis[Stock],stock_analysis[Total_Debt_Cr])</f>
        <v>61.084198399999998</v>
      </c>
      <c r="U815" s="3">
        <f>Table2[[#This Row],[Market Value of Equity]]/(Table2[[#This Row],[Market Value of Equity]]+Table2[[#This Row],[Market Value of Debt]])</f>
        <v>0.80975165474535615</v>
      </c>
      <c r="V815" s="3">
        <f>Table2[[#This Row],[Market Value of Debt]]/(Table2[[#This Row],[Market Value of Equity]]+Table2[[#This Row],[Market Value of Debt]])</f>
        <v>0.19024834525464387</v>
      </c>
      <c r="W815" s="32">
        <f>(Table2[[#This Row],[Cost of Equity (Daily Beta)]]*Table2[[#This Row],[Weight of Equity]])+(Table2[[#This Row],[Cost of Debt]]*Table2[[#This Row],[Weight of Debt]])</f>
        <v>0.10257281779224232</v>
      </c>
      <c r="X815" s="33">
        <f>(Table2[[#This Row],[Cost of Equity (Weekly Beta)]]*Table2[[#This Row],[Weight of Equity]])+(Table2[[#This Row],[Cost of Debt]]*Table2[[#This Row],[Weight of Debt]])</f>
        <v>0.12708707924822979</v>
      </c>
      <c r="Y815" s="34">
        <f>(Table2[[#This Row],[Cost of Equity (Monthly Beta)]]*Table2[[#This Row],[Weight of Equity]])+(Table2[[#This Row],[Cost of Debt]]*Table2[[#This Row],[Weight of Debt]])</f>
        <v>0.11994474366518915</v>
      </c>
      <c r="Z815" t="b">
        <f>IF(Table2[[#This Row],[Sector]]="Financial Services",TRUE,FALSE)</f>
        <v>0</v>
      </c>
      <c r="AA815" t="b">
        <f>IF(Table2[[#This Row],[Market Capitalisation In(Cr)]]&gt;25000,TRUE,FALSE)</f>
        <v>0</v>
      </c>
    </row>
    <row r="816" spans="2:27" ht="14" customHeight="1">
      <c r="B816" s="37" t="s">
        <v>3640</v>
      </c>
      <c r="C816" s="38" t="str">
        <f>_xlfn.XLOOKUP(B816,stock_analysis[Stock],stock_analysis[Company_Name])</f>
        <v>Triveni Engineering &amp; Industries Limited</v>
      </c>
      <c r="D816" s="37" t="str">
        <f>_xlfn.XLOOKUP(B816,stock_analysis[Stock],stock_analysis[Sector])</f>
        <v>Consumer Defensive</v>
      </c>
      <c r="E816" s="37" t="str">
        <f>_xlfn.XLOOKUP($B816,stock_analysis[Stock],stock_analysis[Industry])</f>
        <v>Confectioners</v>
      </c>
      <c r="F816" s="2">
        <f>_xlfn.XLOOKUP($B816,stock_analysis[Stock],stock_analysis[Market_Cap_Cr])</f>
        <v>8738.5047040000009</v>
      </c>
      <c r="G816" s="3">
        <f>Imputs!$C$2</f>
        <v>6.6699999999999995E-2</v>
      </c>
      <c r="H816" s="3">
        <f>Imputs!$C$3</f>
        <v>5.2299999999999999E-2</v>
      </c>
      <c r="I816" s="2">
        <f>_xlfn.XLOOKUP($B816,stock_analysis[Stock],stock_analysis[Beta_Daily])</f>
        <v>0.80373729703045338</v>
      </c>
      <c r="J816" s="2">
        <f>_xlfn.XLOOKUP($B816,stock_analysis[Stock],stock_analysis[Beta_Weekly])</f>
        <v>1.2826711196574996</v>
      </c>
      <c r="K816" s="2">
        <f>_xlfn.XLOOKUP($B816,stock_analysis[Stock],stock_analysis[Beta_Monthly])</f>
        <v>1.0120935387406564</v>
      </c>
      <c r="L816" s="3">
        <f>G816+H816*I816</f>
        <v>0.10873546063469271</v>
      </c>
      <c r="M816" s="3">
        <f>J816*H816+G816</f>
        <v>0.13378369955808722</v>
      </c>
      <c r="N816" s="3">
        <f>K816*H816+G816</f>
        <v>0.11963249207613633</v>
      </c>
      <c r="O816" s="2">
        <f>_xlfn.XLOOKUP($B816,stock_analysis[Stock],stock_analysis[Interest_Coverage_Ratio])</f>
        <v>4.8927842478088603</v>
      </c>
      <c r="P816" s="3" cm="1">
        <f t="array" ref="P81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816" s="3" t="str" cm="1">
        <f t="array" ref="Q81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816" s="3">
        <f>Table2[[#This Row],[Default Spread]]+Table2[[#This Row],[Risk Free Rate]]</f>
        <v>7.5600000000000001E-2</v>
      </c>
      <c r="S816" s="2">
        <f>_xlfn.XLOOKUP($B816,stock_analysis[Stock],stock_analysis[Market_Cap_Cr])</f>
        <v>8738.5047040000009</v>
      </c>
      <c r="T816" s="2">
        <f>_xlfn.XLOOKUP($B816,stock_analysis[Stock],stock_analysis[Total_Debt_Cr])</f>
        <v>768.09000960000003</v>
      </c>
      <c r="U816" s="3">
        <f>Table2[[#This Row],[Market Value of Equity]]/(Table2[[#This Row],[Market Value of Equity]]+Table2[[#This Row],[Market Value of Debt]])</f>
        <v>0.91920450668826958</v>
      </c>
      <c r="V816" s="3">
        <f>Table2[[#This Row],[Market Value of Debt]]/(Table2[[#This Row],[Market Value of Equity]]+Table2[[#This Row],[Market Value of Debt]])</f>
        <v>8.0795493311730346E-2</v>
      </c>
      <c r="W816" s="32">
        <f>(Table2[[#This Row],[Cost of Equity (Daily Beta)]]*Table2[[#This Row],[Weight of Equity]])+(Table2[[#This Row],[Cost of Debt]]*Table2[[#This Row],[Weight of Debt]])</f>
        <v>0.10605826474660129</v>
      </c>
      <c r="X816" s="33">
        <f>(Table2[[#This Row],[Cost of Equity (Weekly Beta)]]*Table2[[#This Row],[Weight of Equity]])+(Table2[[#This Row],[Cost of Debt]]*Table2[[#This Row],[Weight of Debt]])</f>
        <v>0.12908271884959005</v>
      </c>
      <c r="Y816" s="34">
        <f>(Table2[[#This Row],[Cost of Equity (Monthly Beta)]]*Table2[[#This Row],[Weight of Equity]])+(Table2[[#This Row],[Cost of Debt]]*Table2[[#This Row],[Weight of Debt]])</f>
        <v>0.11607486515710003</v>
      </c>
      <c r="Z816" t="b">
        <f>IF(Table2[[#This Row],[Sector]]="Financial Services",TRUE,FALSE)</f>
        <v>0</v>
      </c>
      <c r="AA816" t="b">
        <f>IF(Table2[[#This Row],[Market Capitalisation In(Cr)]]&gt;25000,TRUE,FALSE)</f>
        <v>0</v>
      </c>
    </row>
    <row r="817" spans="2:27" ht="14" customHeight="1">
      <c r="B817" s="37" t="s">
        <v>500</v>
      </c>
      <c r="C817" s="38" t="str">
        <f>_xlfn.XLOOKUP(B817,stock_analysis[Stock],stock_analysis[Company_Name])</f>
        <v>Balrampur Chini Mills Limited</v>
      </c>
      <c r="D817" s="37" t="str">
        <f>_xlfn.XLOOKUP(B817,stock_analysis[Stock],stock_analysis[Sector])</f>
        <v>Consumer Defensive</v>
      </c>
      <c r="E817" s="37" t="str">
        <f>_xlfn.XLOOKUP($B817,stock_analysis[Stock],stock_analysis[Industry])</f>
        <v>Confectioners</v>
      </c>
      <c r="F817" s="2">
        <f>_xlfn.XLOOKUP($B817,stock_analysis[Stock],stock_analysis[Market_Cap_Cr])</f>
        <v>9807.2707071999994</v>
      </c>
      <c r="G817" s="3">
        <f>Imputs!$C$2</f>
        <v>6.6699999999999995E-2</v>
      </c>
      <c r="H817" s="3">
        <f>Imputs!$C$3</f>
        <v>5.2299999999999999E-2</v>
      </c>
      <c r="I817" s="2">
        <f>_xlfn.XLOOKUP($B817,stock_analysis[Stock],stock_analysis[Beta_Daily])</f>
        <v>0.81660907292431606</v>
      </c>
      <c r="J817" s="2">
        <f>_xlfn.XLOOKUP($B817,stock_analysis[Stock],stock_analysis[Beta_Weekly])</f>
        <v>1.4267385924629767</v>
      </c>
      <c r="K817" s="2">
        <f>_xlfn.XLOOKUP($B817,stock_analysis[Stock],stock_analysis[Beta_Monthly])</f>
        <v>1.1092302274263346</v>
      </c>
      <c r="L817" s="3">
        <f>G817+H817*I817</f>
        <v>0.10940865451394172</v>
      </c>
      <c r="M817" s="3">
        <f>J817*H817+G817</f>
        <v>0.14131842838581368</v>
      </c>
      <c r="N817" s="3">
        <f>K817*H817+G817</f>
        <v>0.12471274089439729</v>
      </c>
      <c r="O817" s="2">
        <f>_xlfn.XLOOKUP($B817,stock_analysis[Stock],stock_analysis[Interest_Coverage_Ratio])</f>
        <v>7.077667604574164</v>
      </c>
      <c r="P817" s="3" cm="1">
        <f t="array" ref="P81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817" s="3" t="str" cm="1">
        <f t="array" ref="Q81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817" s="3">
        <f>Table2[[#This Row],[Default Spread]]+Table2[[#This Row],[Risk Free Rate]]</f>
        <v>7.4499999999999997E-2</v>
      </c>
      <c r="S817" s="2">
        <f>_xlfn.XLOOKUP($B817,stock_analysis[Stock],stock_analysis[Market_Cap_Cr])</f>
        <v>9807.2707071999994</v>
      </c>
      <c r="T817" s="2">
        <f>_xlfn.XLOOKUP($B817,stock_analysis[Stock],stock_analysis[Total_Debt_Cr])</f>
        <v>774.39959039999997</v>
      </c>
      <c r="U817" s="3">
        <f>Table2[[#This Row],[Market Value of Equity]]/(Table2[[#This Row],[Market Value of Equity]]+Table2[[#This Row],[Market Value of Debt]])</f>
        <v>0.92681688536679885</v>
      </c>
      <c r="V817" s="3">
        <f>Table2[[#This Row],[Market Value of Debt]]/(Table2[[#This Row],[Market Value of Equity]]+Table2[[#This Row],[Market Value of Debt]])</f>
        <v>7.3183114633201096E-2</v>
      </c>
      <c r="W817" s="32">
        <f>(Table2[[#This Row],[Cost of Equity (Daily Beta)]]*Table2[[#This Row],[Weight of Equity]])+(Table2[[#This Row],[Cost of Debt]]*Table2[[#This Row],[Weight of Debt]])</f>
        <v>0.10685393044895711</v>
      </c>
      <c r="X817" s="33">
        <f>(Table2[[#This Row],[Cost of Equity (Weekly Beta)]]*Table2[[#This Row],[Weight of Equity]])+(Table2[[#This Row],[Cost of Debt]]*Table2[[#This Row],[Weight of Debt]])</f>
        <v>0.13642844768164433</v>
      </c>
      <c r="Y817" s="34">
        <f>(Table2[[#This Row],[Cost of Equity (Monthly Beta)]]*Table2[[#This Row],[Weight of Equity]])+(Table2[[#This Row],[Cost of Debt]]*Table2[[#This Row],[Weight of Debt]])</f>
        <v>0.12103801612147538</v>
      </c>
      <c r="Z817" t="b">
        <f>IF(Table2[[#This Row],[Sector]]="Financial Services",TRUE,FALSE)</f>
        <v>0</v>
      </c>
      <c r="AA817" t="b">
        <f>IF(Table2[[#This Row],[Market Capitalisation In(Cr)]]&gt;25000,TRUE,FALSE)</f>
        <v>0</v>
      </c>
    </row>
    <row r="818" spans="2:27" ht="14" customHeight="1">
      <c r="B818" s="37" t="s">
        <v>898</v>
      </c>
      <c r="C818" s="38" t="str">
        <f>_xlfn.XLOOKUP(B818,stock_analysis[Stock],stock_analysis[Company_Name])</f>
        <v>DCM Shriram Industries Limited</v>
      </c>
      <c r="D818" s="37" t="str">
        <f>_xlfn.XLOOKUP(B818,stock_analysis[Stock],stock_analysis[Sector])</f>
        <v>Consumer Defensive</v>
      </c>
      <c r="E818" s="37" t="str">
        <f>_xlfn.XLOOKUP($B818,stock_analysis[Stock],stock_analysis[Industry])</f>
        <v>Confectioners</v>
      </c>
      <c r="F818" s="2">
        <f>_xlfn.XLOOKUP($B818,stock_analysis[Stock],stock_analysis[Market_Cap_Cr])</f>
        <v>990.14123519999998</v>
      </c>
      <c r="G818" s="3">
        <f>Imputs!$C$2</f>
        <v>6.6699999999999995E-2</v>
      </c>
      <c r="H818" s="3">
        <f>Imputs!$C$3</f>
        <v>5.2299999999999999E-2</v>
      </c>
      <c r="I818" s="2">
        <f>_xlfn.XLOOKUP($B818,stock_analysis[Stock],stock_analysis[Beta_Daily])</f>
        <v>0.95633538578867661</v>
      </c>
      <c r="J818" s="2">
        <f>_xlfn.XLOOKUP($B818,stock_analysis[Stock],stock_analysis[Beta_Weekly])</f>
        <v>1.3031836220074755</v>
      </c>
      <c r="K818" s="2">
        <f>_xlfn.XLOOKUP($B818,stock_analysis[Stock],stock_analysis[Beta_Monthly])</f>
        <v>1.6319393492478982</v>
      </c>
      <c r="L818" s="3">
        <f>G818+H818*I818</f>
        <v>0.11671634067674778</v>
      </c>
      <c r="M818" s="3">
        <f>J818*H818+G818</f>
        <v>0.13485650343099098</v>
      </c>
      <c r="N818" s="3">
        <f>K818*H818+G818</f>
        <v>0.15205042796566506</v>
      </c>
      <c r="O818" s="2">
        <f>_xlfn.XLOOKUP($B818,stock_analysis[Stock],stock_analysis[Interest_Coverage_Ratio])</f>
        <v>5.6783522385198539</v>
      </c>
      <c r="P818" s="3" cm="1">
        <f t="array" ref="P81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818" s="3" t="str" cm="1">
        <f t="array" ref="Q81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818" s="3">
        <f>Table2[[#This Row],[Default Spread]]+Table2[[#This Row],[Risk Free Rate]]</f>
        <v>7.5600000000000001E-2</v>
      </c>
      <c r="S818" s="2">
        <f>_xlfn.XLOOKUP($B818,stock_analysis[Stock],stock_analysis[Market_Cap_Cr])</f>
        <v>990.14123519999998</v>
      </c>
      <c r="T818" s="2">
        <f>_xlfn.XLOOKUP($B818,stock_analysis[Stock],stock_analysis[Total_Debt_Cr])</f>
        <v>302.01999360000002</v>
      </c>
      <c r="U818" s="3">
        <f>Table2[[#This Row],[Market Value of Equity]]/(Table2[[#This Row],[Market Value of Equity]]+Table2[[#This Row],[Market Value of Debt]])</f>
        <v>0.76626756253901918</v>
      </c>
      <c r="V818" s="3">
        <f>Table2[[#This Row],[Market Value of Debt]]/(Table2[[#This Row],[Market Value of Equity]]+Table2[[#This Row],[Market Value of Debt]])</f>
        <v>0.23373243746098071</v>
      </c>
      <c r="W818" s="32">
        <f>(Table2[[#This Row],[Cost of Equity (Daily Beta)]]*Table2[[#This Row],[Weight of Equity]])+(Table2[[#This Row],[Cost of Debt]]*Table2[[#This Row],[Weight of Debt]])</f>
        <v>0.10710611815089545</v>
      </c>
      <c r="X818" s="33">
        <f>(Table2[[#This Row],[Cost of Equity (Weekly Beta)]]*Table2[[#This Row],[Weight of Equity]])+(Table2[[#This Row],[Cost of Debt]]*Table2[[#This Row],[Weight of Debt]])</f>
        <v>0.12100633644865048</v>
      </c>
      <c r="Y818" s="34">
        <f>(Table2[[#This Row],[Cost of Equity (Monthly Beta)]]*Table2[[#This Row],[Weight of Equity]])+(Table2[[#This Row],[Cost of Debt]]*Table2[[#This Row],[Weight of Debt]])</f>
        <v>0.13418148309231503</v>
      </c>
      <c r="Z818" t="b">
        <f>IF(Table2[[#This Row],[Sector]]="Financial Services",TRUE,FALSE)</f>
        <v>0</v>
      </c>
      <c r="AA818" t="b">
        <f>IF(Table2[[#This Row],[Market Capitalisation In(Cr)]]&gt;25000,TRUE,FALSE)</f>
        <v>0</v>
      </c>
    </row>
    <row r="819" spans="2:27" ht="14" customHeight="1">
      <c r="B819" s="37" t="s">
        <v>1974</v>
      </c>
      <c r="C819" s="38" t="str">
        <f>_xlfn.XLOOKUP(B819,stock_analysis[Stock],stock_analysis[Company_Name])</f>
        <v>Kothari Sugars And Chemicals Limited</v>
      </c>
      <c r="D819" s="37" t="str">
        <f>_xlfn.XLOOKUP(B819,stock_analysis[Stock],stock_analysis[Sector])</f>
        <v>Consumer Defensive</v>
      </c>
      <c r="E819" s="37" t="str">
        <f>_xlfn.XLOOKUP($B819,stock_analysis[Stock],stock_analysis[Industry])</f>
        <v>Confectioners</v>
      </c>
      <c r="F819" s="2">
        <f>_xlfn.XLOOKUP($B819,stock_analysis[Stock],stock_analysis[Market_Cap_Cr])</f>
        <v>209.95678720000001</v>
      </c>
      <c r="G819" s="3">
        <f>Imputs!$C$2</f>
        <v>6.6699999999999995E-2</v>
      </c>
      <c r="H819" s="3">
        <f>Imputs!$C$3</f>
        <v>5.2299999999999999E-2</v>
      </c>
      <c r="I819" s="2">
        <f>_xlfn.XLOOKUP($B819,stock_analysis[Stock],stock_analysis[Beta_Daily])</f>
        <v>0.93176668525516482</v>
      </c>
      <c r="J819" s="2">
        <f>_xlfn.XLOOKUP($B819,stock_analysis[Stock],stock_analysis[Beta_Weekly])</f>
        <v>1.3966765125243752</v>
      </c>
      <c r="K819" s="2">
        <f>_xlfn.XLOOKUP($B819,stock_analysis[Stock],stock_analysis[Beta_Monthly])</f>
        <v>1.3710177444734335</v>
      </c>
      <c r="L819" s="3">
        <f>G819+H819*I819</f>
        <v>0.11543139763884511</v>
      </c>
      <c r="M819" s="3">
        <f>J819*H819+G819</f>
        <v>0.13974618160502483</v>
      </c>
      <c r="N819" s="3">
        <f>K819*H819+G819</f>
        <v>0.13840422803596059</v>
      </c>
      <c r="O819" s="2">
        <f>_xlfn.XLOOKUP($B819,stock_analysis[Stock],stock_analysis[Interest_Coverage_Ratio])</f>
        <v>5.6926780116435287</v>
      </c>
      <c r="P819" s="3" cm="1">
        <f t="array" ref="P81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819" s="3" t="str" cm="1">
        <f t="array" ref="Q81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819" s="3">
        <f>Table2[[#This Row],[Default Spread]]+Table2[[#This Row],[Risk Free Rate]]</f>
        <v>7.5600000000000001E-2</v>
      </c>
      <c r="S819" s="2">
        <f>_xlfn.XLOOKUP($B819,stock_analysis[Stock],stock_analysis[Market_Cap_Cr])</f>
        <v>209.95678720000001</v>
      </c>
      <c r="T819" s="2">
        <f>_xlfn.XLOOKUP($B819,stock_analysis[Stock],stock_analysis[Total_Debt_Cr])</f>
        <v>48.650300799999997</v>
      </c>
      <c r="U819" s="3">
        <f>Table2[[#This Row],[Market Value of Equity]]/(Table2[[#This Row],[Market Value of Equity]]+Table2[[#This Row],[Market Value of Debt]])</f>
        <v>0.81187560953472404</v>
      </c>
      <c r="V819" s="3">
        <f>Table2[[#This Row],[Market Value of Debt]]/(Table2[[#This Row],[Market Value of Equity]]+Table2[[#This Row],[Market Value of Debt]])</f>
        <v>0.18812439046527604</v>
      </c>
      <c r="W819" s="32">
        <f>(Table2[[#This Row],[Cost of Equity (Daily Beta)]]*Table2[[#This Row],[Weight of Equity]])+(Table2[[#This Row],[Cost of Debt]]*Table2[[#This Row],[Weight of Debt]])</f>
        <v>0.10793814023665733</v>
      </c>
      <c r="X819" s="33">
        <f>(Table2[[#This Row],[Cost of Equity (Weekly Beta)]]*Table2[[#This Row],[Weight of Equity]])+(Table2[[#This Row],[Cost of Debt]]*Table2[[#This Row],[Weight of Debt]])</f>
        <v>0.12767872028990465</v>
      </c>
      <c r="Y819" s="34">
        <f>(Table2[[#This Row],[Cost of Equity (Monthly Beta)]]*Table2[[#This Row],[Weight of Equity]])+(Table2[[#This Row],[Cost of Debt]]*Table2[[#This Row],[Weight of Debt]])</f>
        <v>0.1265892209180533</v>
      </c>
      <c r="Z819" t="b">
        <f>IF(Table2[[#This Row],[Sector]]="Financial Services",TRUE,FALSE)</f>
        <v>0</v>
      </c>
      <c r="AA819" t="b">
        <f>IF(Table2[[#This Row],[Market Capitalisation In(Cr)]]&gt;25000,TRUE,FALSE)</f>
        <v>0</v>
      </c>
    </row>
    <row r="820" spans="2:27" ht="14" customHeight="1">
      <c r="B820" s="37" t="s">
        <v>430</v>
      </c>
      <c r="C820" s="38" t="str">
        <f>_xlfn.XLOOKUP(B820,stock_analysis[Stock],stock_analysis[Company_Name])</f>
        <v>Avadh Sugar &amp; Energy Limited</v>
      </c>
      <c r="D820" s="37" t="str">
        <f>_xlfn.XLOOKUP(B820,stock_analysis[Stock],stock_analysis[Sector])</f>
        <v>Consumer Defensive</v>
      </c>
      <c r="E820" s="37" t="str">
        <f>_xlfn.XLOOKUP($B820,stock_analysis[Stock],stock_analysis[Industry])</f>
        <v>Confectioners</v>
      </c>
      <c r="F820" s="2">
        <f>_xlfn.XLOOKUP($B820,stock_analysis[Stock],stock_analysis[Market_Cap_Cr])</f>
        <v>821.75616000000002</v>
      </c>
      <c r="G820" s="3">
        <f>Imputs!$C$2</f>
        <v>6.6699999999999995E-2</v>
      </c>
      <c r="H820" s="3">
        <f>Imputs!$C$3</f>
        <v>5.2299999999999999E-2</v>
      </c>
      <c r="I820" s="2">
        <f>_xlfn.XLOOKUP($B820,stock_analysis[Stock],stock_analysis[Beta_Daily])</f>
        <v>0.99724133682730143</v>
      </c>
      <c r="J820" s="2">
        <f>_xlfn.XLOOKUP($B820,stock_analysis[Stock],stock_analysis[Beta_Weekly])</f>
        <v>1.7858223299835203</v>
      </c>
      <c r="K820" s="2">
        <f>_xlfn.XLOOKUP($B820,stock_analysis[Stock],stock_analysis[Beta_Monthly])</f>
        <v>1.3557792422871549</v>
      </c>
      <c r="L820" s="3">
        <f>G820+H820*I820</f>
        <v>0.11885572191606786</v>
      </c>
      <c r="M820" s="3">
        <f>J820*H820+G820</f>
        <v>0.16009850785813812</v>
      </c>
      <c r="N820" s="3">
        <f>K820*H820+G820</f>
        <v>0.13760725437161819</v>
      </c>
      <c r="O820" s="2">
        <f>_xlfn.XLOOKUP($B820,stock_analysis[Stock],stock_analysis[Interest_Coverage_Ratio])</f>
        <v>2.5842222628915672</v>
      </c>
      <c r="P820" s="3" cm="1">
        <f t="array" ref="P82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820" s="3" t="str" cm="1">
        <f t="array" ref="Q82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820" s="3">
        <f>Table2[[#This Row],[Default Spread]]+Table2[[#This Row],[Risk Free Rate]]</f>
        <v>9.4199999999999992E-2</v>
      </c>
      <c r="S820" s="2">
        <f>_xlfn.XLOOKUP($B820,stock_analysis[Stock],stock_analysis[Market_Cap_Cr])</f>
        <v>821.75616000000002</v>
      </c>
      <c r="T820" s="2">
        <f>_xlfn.XLOOKUP($B820,stock_analysis[Stock],stock_analysis[Total_Debt_Cr])</f>
        <v>593.98717439999996</v>
      </c>
      <c r="U820" s="3">
        <f>Table2[[#This Row],[Market Value of Equity]]/(Table2[[#This Row],[Market Value of Equity]]+Table2[[#This Row],[Market Value of Debt]])</f>
        <v>0.58044148259985617</v>
      </c>
      <c r="V820" s="3">
        <f>Table2[[#This Row],[Market Value of Debt]]/(Table2[[#This Row],[Market Value of Equity]]+Table2[[#This Row],[Market Value of Debt]])</f>
        <v>0.41955851740014372</v>
      </c>
      <c r="W820" s="32">
        <f>(Table2[[#This Row],[Cost of Equity (Daily Beta)]]*Table2[[#This Row],[Weight of Equity]])+(Table2[[#This Row],[Cost of Debt]]*Table2[[#This Row],[Weight of Debt]])</f>
        <v>0.10851120378353218</v>
      </c>
      <c r="X820" s="33">
        <f>(Table2[[#This Row],[Cost of Equity (Weekly Beta)]]*Table2[[#This Row],[Weight of Equity]])+(Table2[[#This Row],[Cost of Debt]]*Table2[[#This Row],[Weight of Debt]])</f>
        <v>0.13245022760229597</v>
      </c>
      <c r="Y820" s="34">
        <f>(Table2[[#This Row],[Cost of Equity (Monthly Beta)]]*Table2[[#This Row],[Weight of Equity]])+(Table2[[#This Row],[Cost of Debt]]*Table2[[#This Row],[Weight of Debt]])</f>
        <v>0.11939537108305114</v>
      </c>
      <c r="Z820" t="b">
        <f>IF(Table2[[#This Row],[Sector]]="Financial Services",TRUE,FALSE)</f>
        <v>0</v>
      </c>
      <c r="AA820" t="b">
        <f>IF(Table2[[#This Row],[Market Capitalisation In(Cr)]]&gt;25000,TRUE,FALSE)</f>
        <v>0</v>
      </c>
    </row>
    <row r="821" spans="2:27" ht="14" customHeight="1">
      <c r="B821" s="37" t="s">
        <v>860</v>
      </c>
      <c r="C821" s="38" t="str">
        <f>_xlfn.XLOOKUP(B821,stock_analysis[Stock],stock_analysis[Company_Name])</f>
        <v>Dalmia Bharat Sugar and Industries Limited</v>
      </c>
      <c r="D821" s="37" t="str">
        <f>_xlfn.XLOOKUP(B821,stock_analysis[Stock],stock_analysis[Sector])</f>
        <v>Consumer Defensive</v>
      </c>
      <c r="E821" s="37" t="str">
        <f>_xlfn.XLOOKUP($B821,stock_analysis[Stock],stock_analysis[Industry])</f>
        <v>Confectioners</v>
      </c>
      <c r="F821" s="2">
        <f>_xlfn.XLOOKUP($B821,stock_analysis[Stock],stock_analysis[Market_Cap_Cr])</f>
        <v>2539.8753280000001</v>
      </c>
      <c r="G821" s="3">
        <f>Imputs!$C$2</f>
        <v>6.6699999999999995E-2</v>
      </c>
      <c r="H821" s="3">
        <f>Imputs!$C$3</f>
        <v>5.2299999999999999E-2</v>
      </c>
      <c r="I821" s="2">
        <f>_xlfn.XLOOKUP($B821,stock_analysis[Stock],stock_analysis[Beta_Daily])</f>
        <v>0.96391231394298116</v>
      </c>
      <c r="J821" s="2">
        <f>_xlfn.XLOOKUP($B821,stock_analysis[Stock],stock_analysis[Beta_Weekly])</f>
        <v>1.751553026485738</v>
      </c>
      <c r="K821" s="2">
        <f>_xlfn.XLOOKUP($B821,stock_analysis[Stock],stock_analysis[Beta_Monthly])</f>
        <v>1.4782535560083581</v>
      </c>
      <c r="L821" s="3">
        <f>G821+H821*I821</f>
        <v>0.11711261401921791</v>
      </c>
      <c r="M821" s="3">
        <f>J821*H821+G821</f>
        <v>0.15830622328520411</v>
      </c>
      <c r="N821" s="3">
        <f>K821*H821+G821</f>
        <v>0.14401266097923712</v>
      </c>
      <c r="O821" s="2">
        <f>_xlfn.XLOOKUP($B821,stock_analysis[Stock],stock_analysis[Interest_Coverage_Ratio])</f>
        <v>6.6541632983023442</v>
      </c>
      <c r="P821" s="3" cm="1">
        <f t="array" ref="P82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821" s="3" t="str" cm="1">
        <f t="array" ref="Q82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821" s="3">
        <f>Table2[[#This Row],[Default Spread]]+Table2[[#This Row],[Risk Free Rate]]</f>
        <v>7.4499999999999997E-2</v>
      </c>
      <c r="S821" s="2">
        <f>_xlfn.XLOOKUP($B821,stock_analysis[Stock],stock_analysis[Market_Cap_Cr])</f>
        <v>2539.8753280000001</v>
      </c>
      <c r="T821" s="2">
        <f>_xlfn.XLOOKUP($B821,stock_analysis[Stock],stock_analysis[Total_Debt_Cr])</f>
        <v>547.25002240000003</v>
      </c>
      <c r="U821" s="3">
        <f>Table2[[#This Row],[Market Value of Equity]]/(Table2[[#This Row],[Market Value of Equity]]+Table2[[#This Row],[Market Value of Debt]])</f>
        <v>0.82273151871559325</v>
      </c>
      <c r="V821" s="3">
        <f>Table2[[#This Row],[Market Value of Debt]]/(Table2[[#This Row],[Market Value of Equity]]+Table2[[#This Row],[Market Value of Debt]])</f>
        <v>0.17726848128440675</v>
      </c>
      <c r="W821" s="32">
        <f>(Table2[[#This Row],[Cost of Equity (Daily Beta)]]*Table2[[#This Row],[Weight of Equity]])+(Table2[[#This Row],[Cost of Debt]]*Table2[[#This Row],[Weight of Debt]])</f>
        <v>0.10955874064847254</v>
      </c>
      <c r="X821" s="33">
        <f>(Table2[[#This Row],[Cost of Equity (Weekly Beta)]]*Table2[[#This Row],[Weight of Equity]])+(Table2[[#This Row],[Cost of Debt]]*Table2[[#This Row],[Weight of Debt]])</f>
        <v>0.14345002136125409</v>
      </c>
      <c r="Y821" s="34">
        <f>(Table2[[#This Row],[Cost of Equity (Monthly Beta)]]*Table2[[#This Row],[Weight of Equity]])+(Table2[[#This Row],[Cost of Debt]]*Table2[[#This Row],[Weight of Debt]])</f>
        <v>0.13169025713740992</v>
      </c>
      <c r="Z821" t="b">
        <f>IF(Table2[[#This Row],[Sector]]="Financial Services",TRUE,FALSE)</f>
        <v>0</v>
      </c>
      <c r="AA821" t="b">
        <f>IF(Table2[[#This Row],[Market Capitalisation In(Cr)]]&gt;25000,TRUE,FALSE)</f>
        <v>0</v>
      </c>
    </row>
    <row r="822" spans="2:27" ht="14" customHeight="1">
      <c r="B822" s="37" t="s">
        <v>936</v>
      </c>
      <c r="C822" s="38" t="str">
        <f>_xlfn.XLOOKUP(B822,stock_analysis[Stock],stock_analysis[Company_Name])</f>
        <v>Dhampur Sugar Mills Limited</v>
      </c>
      <c r="D822" s="37" t="str">
        <f>_xlfn.XLOOKUP(B822,stock_analysis[Stock],stock_analysis[Sector])</f>
        <v>Consumer Defensive</v>
      </c>
      <c r="E822" s="37" t="str">
        <f>_xlfn.XLOOKUP($B822,stock_analysis[Stock],stock_analysis[Industry])</f>
        <v>Confectioners</v>
      </c>
      <c r="F822" s="2">
        <f>_xlfn.XLOOKUP($B822,stock_analysis[Stock],stock_analysis[Market_Cap_Cr])</f>
        <v>824.60231680000004</v>
      </c>
      <c r="G822" s="3">
        <f>Imputs!$C$2</f>
        <v>6.6699999999999995E-2</v>
      </c>
      <c r="H822" s="3">
        <f>Imputs!$C$3</f>
        <v>5.2299999999999999E-2</v>
      </c>
      <c r="I822" s="2">
        <f>_xlfn.XLOOKUP($B822,stock_analysis[Stock],stock_analysis[Beta_Daily])</f>
        <v>0.95679153959274277</v>
      </c>
      <c r="J822" s="2">
        <f>_xlfn.XLOOKUP($B822,stock_analysis[Stock],stock_analysis[Beta_Weekly])</f>
        <v>1.749414528982095</v>
      </c>
      <c r="K822" s="2">
        <f>_xlfn.XLOOKUP($B822,stock_analysis[Stock],stock_analysis[Beta_Monthly])</f>
        <v>1.6703772714435448</v>
      </c>
      <c r="L822" s="3">
        <f>G822+H822*I822</f>
        <v>0.11674019752070044</v>
      </c>
      <c r="M822" s="3">
        <f>J822*H822+G822</f>
        <v>0.15819437986576357</v>
      </c>
      <c r="N822" s="3">
        <f>K822*H822+G822</f>
        <v>0.15406073129649739</v>
      </c>
      <c r="O822" s="2">
        <f>_xlfn.XLOOKUP($B822,stock_analysis[Stock],stock_analysis[Interest_Coverage_Ratio])</f>
        <v>2.4303942106265475</v>
      </c>
      <c r="P822" s="3" cm="1">
        <f t="array" ref="P82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822" s="3" t="str" cm="1">
        <f t="array" ref="Q82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822" s="3">
        <f>Table2[[#This Row],[Default Spread]]+Table2[[#This Row],[Risk Free Rate]]</f>
        <v>9.8799999999999999E-2</v>
      </c>
      <c r="S822" s="2">
        <f>_xlfn.XLOOKUP($B822,stock_analysis[Stock],stock_analysis[Market_Cap_Cr])</f>
        <v>824.60231680000004</v>
      </c>
      <c r="T822" s="2">
        <f>_xlfn.XLOOKUP($B822,stock_analysis[Stock],stock_analysis[Total_Debt_Cr])</f>
        <v>504.88002560000001</v>
      </c>
      <c r="U822" s="3">
        <f>Table2[[#This Row],[Market Value of Equity]]/(Table2[[#This Row],[Market Value of Equity]]+Table2[[#This Row],[Market Value of Debt]])</f>
        <v>0.62024315066224678</v>
      </c>
      <c r="V822" s="3">
        <f>Table2[[#This Row],[Market Value of Debt]]/(Table2[[#This Row],[Market Value of Equity]]+Table2[[#This Row],[Market Value of Debt]])</f>
        <v>0.37975684933775317</v>
      </c>
      <c r="W822" s="32">
        <f>(Table2[[#This Row],[Cost of Equity (Daily Beta)]]*Table2[[#This Row],[Weight of Equity]])+(Table2[[#This Row],[Cost of Debt]]*Table2[[#This Row],[Weight of Debt]])</f>
        <v>0.10992728463374227</v>
      </c>
      <c r="X822" s="33">
        <f>(Table2[[#This Row],[Cost of Equity (Weekly Beta)]]*Table2[[#This Row],[Weight of Equity]])+(Table2[[#This Row],[Cost of Debt]]*Table2[[#This Row],[Weight of Debt]])</f>
        <v>0.13563895729957148</v>
      </c>
      <c r="Y822" s="34">
        <f>(Table2[[#This Row],[Cost of Equity (Monthly Beta)]]*Table2[[#This Row],[Weight of Equity]])+(Table2[[#This Row],[Cost of Debt]]*Table2[[#This Row],[Weight of Debt]])</f>
        <v>0.13307509008723936</v>
      </c>
      <c r="Z822" t="b">
        <f>IF(Table2[[#This Row],[Sector]]="Financial Services",TRUE,FALSE)</f>
        <v>0</v>
      </c>
      <c r="AA822" t="b">
        <f>IF(Table2[[#This Row],[Market Capitalisation In(Cr)]]&gt;25000,TRUE,FALSE)</f>
        <v>0</v>
      </c>
    </row>
    <row r="823" spans="2:27" ht="14" customHeight="1">
      <c r="B823" s="37" t="s">
        <v>1016</v>
      </c>
      <c r="C823" s="38" t="str">
        <f>_xlfn.XLOOKUP(B823,stock_analysis[Stock],stock_analysis[Company_Name])</f>
        <v>Dwarikesh Sugar Industries Limited</v>
      </c>
      <c r="D823" s="37" t="str">
        <f>_xlfn.XLOOKUP(B823,stock_analysis[Stock],stock_analysis[Sector])</f>
        <v>Consumer Defensive</v>
      </c>
      <c r="E823" s="37" t="str">
        <f>_xlfn.XLOOKUP($B823,stock_analysis[Stock],stock_analysis[Industry])</f>
        <v>Confectioners</v>
      </c>
      <c r="F823" s="2">
        <f>_xlfn.XLOOKUP($B823,stock_analysis[Stock],stock_analysis[Market_Cap_Cr])</f>
        <v>731.01429759999996</v>
      </c>
      <c r="G823" s="3">
        <f>Imputs!$C$2</f>
        <v>6.6699999999999995E-2</v>
      </c>
      <c r="H823" s="3">
        <f>Imputs!$C$3</f>
        <v>5.2299999999999999E-2</v>
      </c>
      <c r="I823" s="2">
        <f>_xlfn.XLOOKUP($B823,stock_analysis[Stock],stock_analysis[Beta_Daily])</f>
        <v>1.0786585696053106</v>
      </c>
      <c r="J823" s="2">
        <f>_xlfn.XLOOKUP($B823,stock_analysis[Stock],stock_analysis[Beta_Weekly])</f>
        <v>1.6238835024045672</v>
      </c>
      <c r="K823" s="2">
        <f>_xlfn.XLOOKUP($B823,stock_analysis[Stock],stock_analysis[Beta_Monthly])</f>
        <v>1.4626821660518139</v>
      </c>
      <c r="L823" s="3">
        <f>G823+H823*I823</f>
        <v>0.12311384319035773</v>
      </c>
      <c r="M823" s="3">
        <f>J823*H823+G823</f>
        <v>0.15162910717575886</v>
      </c>
      <c r="N823" s="3">
        <f>K823*H823+G823</f>
        <v>0.14319827728450985</v>
      </c>
      <c r="O823" s="2">
        <f>_xlfn.XLOOKUP($B823,stock_analysis[Stock],stock_analysis[Interest_Coverage_Ratio])</f>
        <v>3.9866325839306351</v>
      </c>
      <c r="P823" s="3" cm="1">
        <f t="array" ref="P82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823" s="3" t="str" cm="1">
        <f t="array" ref="Q82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823" s="3">
        <f>Table2[[#This Row],[Default Spread]]+Table2[[#This Row],[Risk Free Rate]]</f>
        <v>8.0499999999999988E-2</v>
      </c>
      <c r="S823" s="2">
        <f>_xlfn.XLOOKUP($B823,stock_analysis[Stock],stock_analysis[Market_Cap_Cr])</f>
        <v>731.01429759999996</v>
      </c>
      <c r="T823" s="2">
        <f>_xlfn.XLOOKUP($B823,stock_analysis[Stock],stock_analysis[Total_Debt_Cr])</f>
        <v>174.5859968</v>
      </c>
      <c r="U823" s="3">
        <f>Table2[[#This Row],[Market Value of Equity]]/(Table2[[#This Row],[Market Value of Equity]]+Table2[[#This Row],[Market Value of Debt]])</f>
        <v>0.80721517221273553</v>
      </c>
      <c r="V823" s="3">
        <f>Table2[[#This Row],[Market Value of Debt]]/(Table2[[#This Row],[Market Value of Equity]]+Table2[[#This Row],[Market Value of Debt]])</f>
        <v>0.1927848277872645</v>
      </c>
      <c r="W823" s="32">
        <f>(Table2[[#This Row],[Cost of Equity (Daily Beta)]]*Table2[[#This Row],[Weight of Equity]])+(Table2[[#This Row],[Cost of Debt]]*Table2[[#This Row],[Weight of Debt]])</f>
        <v>0.11489854076955111</v>
      </c>
      <c r="X823" s="33">
        <f>(Table2[[#This Row],[Cost of Equity (Weekly Beta)]]*Table2[[#This Row],[Weight of Equity]])+(Table2[[#This Row],[Cost of Debt]]*Table2[[#This Row],[Weight of Debt]])</f>
        <v>0.13791649449821833</v>
      </c>
      <c r="Y823" s="34">
        <f>(Table2[[#This Row],[Cost of Equity (Monthly Beta)]]*Table2[[#This Row],[Weight of Equity]])+(Table2[[#This Row],[Cost of Debt]]*Table2[[#This Row],[Weight of Debt]])</f>
        <v>0.13111100069565745</v>
      </c>
      <c r="Z823" t="b">
        <f>IF(Table2[[#This Row],[Sector]]="Financial Services",TRUE,FALSE)</f>
        <v>0</v>
      </c>
      <c r="AA823" t="b">
        <f>IF(Table2[[#This Row],[Market Capitalisation In(Cr)]]&gt;25000,TRUE,FALSE)</f>
        <v>0</v>
      </c>
    </row>
    <row r="824" spans="2:27" ht="14" customHeight="1">
      <c r="B824" s="37" t="s">
        <v>872</v>
      </c>
      <c r="C824" s="38" t="str">
        <f>_xlfn.XLOOKUP(B824,stock_analysis[Stock],stock_analysis[Company_Name])</f>
        <v>Davangere Sugar Company Limited</v>
      </c>
      <c r="D824" s="37" t="str">
        <f>_xlfn.XLOOKUP(B824,stock_analysis[Stock],stock_analysis[Sector])</f>
        <v>Consumer Defensive</v>
      </c>
      <c r="E824" s="37" t="str">
        <f>_xlfn.XLOOKUP($B824,stock_analysis[Stock],stock_analysis[Industry])</f>
        <v>Confectioners</v>
      </c>
      <c r="F824" s="2">
        <f>_xlfn.XLOOKUP($B824,stock_analysis[Stock],stock_analysis[Market_Cap_Cr])</f>
        <v>573.42632960000003</v>
      </c>
      <c r="G824" s="3">
        <f>Imputs!$C$2</f>
        <v>6.6699999999999995E-2</v>
      </c>
      <c r="H824" s="3">
        <f>Imputs!$C$3</f>
        <v>5.2299999999999999E-2</v>
      </c>
      <c r="I824" s="2">
        <f>_xlfn.XLOOKUP($B824,stock_analysis[Stock],stock_analysis[Beta_Daily])</f>
        <v>0.6671460485214149</v>
      </c>
      <c r="J824" s="2">
        <f>_xlfn.XLOOKUP($B824,stock_analysis[Stock],stock_analysis[Beta_Weekly])</f>
        <v>0.89744861555073818</v>
      </c>
      <c r="K824" s="2">
        <f>_xlfn.XLOOKUP($B824,stock_analysis[Stock],stock_analysis[Beta_Monthly])</f>
        <v>-0.58794274457362805</v>
      </c>
      <c r="L824" s="3">
        <f>G824+H824*I824</f>
        <v>0.10159173833766999</v>
      </c>
      <c r="M824" s="3">
        <f>J824*H824+G824</f>
        <v>0.1136365625933036</v>
      </c>
      <c r="N824" s="3">
        <f>K824*H824+G824</f>
        <v>3.5950594458799251E-2</v>
      </c>
      <c r="O824" s="2">
        <f>_xlfn.XLOOKUP($B824,stock_analysis[Stock],stock_analysis[Interest_Coverage_Ratio])</f>
        <v>1.4812319898207402</v>
      </c>
      <c r="P824" s="3" cm="1">
        <f t="array" ref="P82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824" s="3" t="str" cm="1">
        <f t="array" ref="Q82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824" s="3">
        <f>Table2[[#This Row],[Default Spread]]+Table2[[#This Row],[Risk Free Rate]]</f>
        <v>0.1552</v>
      </c>
      <c r="S824" s="2">
        <f>_xlfn.XLOOKUP($B824,stock_analysis[Stock],stock_analysis[Market_Cap_Cr])</f>
        <v>573.42632960000003</v>
      </c>
      <c r="T824" s="2">
        <f>_xlfn.XLOOKUP($B824,stock_analysis[Stock],stock_analysis[Total_Debt_Cr])</f>
        <v>235.3778944</v>
      </c>
      <c r="U824" s="3">
        <f>Table2[[#This Row],[Market Value of Equity]]/(Table2[[#This Row],[Market Value of Equity]]+Table2[[#This Row],[Market Value of Debt]])</f>
        <v>0.70898038435565847</v>
      </c>
      <c r="V824" s="3">
        <f>Table2[[#This Row],[Market Value of Debt]]/(Table2[[#This Row],[Market Value of Equity]]+Table2[[#This Row],[Market Value of Debt]])</f>
        <v>0.29101961564434164</v>
      </c>
      <c r="W824" s="32">
        <f>(Table2[[#This Row],[Cost of Equity (Daily Beta)]]*Table2[[#This Row],[Weight of Equity]])+(Table2[[#This Row],[Cost of Debt]]*Table2[[#This Row],[Weight of Debt]])</f>
        <v>0.11719279404200258</v>
      </c>
      <c r="X824" s="33">
        <f>(Table2[[#This Row],[Cost of Equity (Weekly Beta)]]*Table2[[#This Row],[Weight of Equity]])+(Table2[[#This Row],[Cost of Debt]]*Table2[[#This Row],[Weight of Debt]])</f>
        <v>0.12573233817225804</v>
      </c>
      <c r="Y824" s="34">
        <f>(Table2[[#This Row],[Cost of Equity (Monthly Beta)]]*Table2[[#This Row],[Weight of Equity]])+(Table2[[#This Row],[Cost of Debt]]*Table2[[#This Row],[Weight of Debt]])</f>
        <v>7.0654510625215716E-2</v>
      </c>
      <c r="Z824" t="b">
        <f>IF(Table2[[#This Row],[Sector]]="Financial Services",TRUE,FALSE)</f>
        <v>0</v>
      </c>
      <c r="AA824" t="b">
        <f>IF(Table2[[#This Row],[Market Capitalisation In(Cr)]]&gt;25000,TRUE,FALSE)</f>
        <v>0</v>
      </c>
    </row>
    <row r="825" spans="2:27" ht="14" customHeight="1">
      <c r="B825" s="37" t="s">
        <v>2850</v>
      </c>
      <c r="C825" s="38" t="str">
        <f>_xlfn.XLOOKUP(B825,stock_analysis[Stock],stock_analysis[Company_Name])</f>
        <v>Rajshree Sugars &amp; Chemicals Limited</v>
      </c>
      <c r="D825" s="37" t="str">
        <f>_xlfn.XLOOKUP(B825,stock_analysis[Stock],stock_analysis[Sector])</f>
        <v>Consumer Defensive</v>
      </c>
      <c r="E825" s="37" t="str">
        <f>_xlfn.XLOOKUP($B825,stock_analysis[Stock],stock_analysis[Industry])</f>
        <v>Confectioners</v>
      </c>
      <c r="F825" s="2">
        <f>_xlfn.XLOOKUP($B825,stock_analysis[Stock],stock_analysis[Market_Cap_Cr])</f>
        <v>92.647148799999997</v>
      </c>
      <c r="G825" s="3">
        <f>Imputs!$C$2</f>
        <v>6.6699999999999995E-2</v>
      </c>
      <c r="H825" s="3">
        <f>Imputs!$C$3</f>
        <v>5.2299999999999999E-2</v>
      </c>
      <c r="I825" s="2">
        <f>_xlfn.XLOOKUP($B825,stock_analysis[Stock],stock_analysis[Beta_Daily])</f>
        <v>0.94439125882013519</v>
      </c>
      <c r="J825" s="2">
        <f>_xlfn.XLOOKUP($B825,stock_analysis[Stock],stock_analysis[Beta_Weekly])</f>
        <v>1.8627365680329668</v>
      </c>
      <c r="K825" s="2">
        <f>_xlfn.XLOOKUP($B825,stock_analysis[Stock],stock_analysis[Beta_Monthly])</f>
        <v>1.1753310680489151</v>
      </c>
      <c r="L825" s="3">
        <f>G825+H825*I825</f>
        <v>0.11609166283629307</v>
      </c>
      <c r="M825" s="3">
        <f>J825*H825+G825</f>
        <v>0.16412112250812416</v>
      </c>
      <c r="N825" s="3">
        <f>K825*H825+G825</f>
        <v>0.12816981485895826</v>
      </c>
      <c r="O825" s="2">
        <f>_xlfn.XLOOKUP($B825,stock_analysis[Stock],stock_analysis[Interest_Coverage_Ratio])</f>
        <v>1.6950331021932163</v>
      </c>
      <c r="P825" s="3" cm="1">
        <f t="array" ref="P82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825" s="3" t="str" cm="1">
        <f t="array" ref="Q82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825" s="3">
        <f>Table2[[#This Row],[Default Spread]]+Table2[[#This Row],[Risk Free Rate]]</f>
        <v>0.1176</v>
      </c>
      <c r="S825" s="2">
        <f>_xlfn.XLOOKUP($B825,stock_analysis[Stock],stock_analysis[Market_Cap_Cr])</f>
        <v>92.647148799999997</v>
      </c>
      <c r="T825" s="2">
        <f>_xlfn.XLOOKUP($B825,stock_analysis[Stock],stock_analysis[Total_Debt_Cr])</f>
        <v>335.46071039999998</v>
      </c>
      <c r="U825" s="3">
        <f>Table2[[#This Row],[Market Value of Equity]]/(Table2[[#This Row],[Market Value of Equity]]+Table2[[#This Row],[Market Value of Debt]])</f>
        <v>0.21641076380407639</v>
      </c>
      <c r="V825" s="3">
        <f>Table2[[#This Row],[Market Value of Debt]]/(Table2[[#This Row],[Market Value of Equity]]+Table2[[#This Row],[Market Value of Debt]])</f>
        <v>0.78358923619592358</v>
      </c>
      <c r="W825" s="32">
        <f>(Table2[[#This Row],[Cost of Equity (Daily Beta)]]*Table2[[#This Row],[Weight of Equity]])+(Table2[[#This Row],[Cost of Debt]]*Table2[[#This Row],[Weight of Debt]])</f>
        <v>0.11727357960232809</v>
      </c>
      <c r="X825" s="33">
        <f>(Table2[[#This Row],[Cost of Equity (Weekly Beta)]]*Table2[[#This Row],[Weight of Equity]])+(Table2[[#This Row],[Cost of Debt]]*Table2[[#This Row],[Weight of Debt]])</f>
        <v>0.12766767165500614</v>
      </c>
      <c r="Y825" s="34">
        <f>(Table2[[#This Row],[Cost of Equity (Monthly Beta)]]*Table2[[#This Row],[Weight of Equity]])+(Table2[[#This Row],[Cost of Debt]]*Table2[[#This Row],[Weight of Debt]])</f>
        <v>0.11988742170689483</v>
      </c>
      <c r="Z825" t="b">
        <f>IF(Table2[[#This Row],[Sector]]="Financial Services",TRUE,FALSE)</f>
        <v>0</v>
      </c>
      <c r="AA825" t="b">
        <f>IF(Table2[[#This Row],[Market Capitalisation In(Cr)]]&gt;25000,TRUE,FALSE)</f>
        <v>0</v>
      </c>
    </row>
    <row r="826" spans="2:27" ht="14" customHeight="1">
      <c r="B826" s="37" t="s">
        <v>3736</v>
      </c>
      <c r="C826" s="38" t="str">
        <f>_xlfn.XLOOKUP(B826,stock_analysis[Stock],stock_analysis[Company_Name])</f>
        <v>Uttam Sugar Mills Limited</v>
      </c>
      <c r="D826" s="37" t="str">
        <f>_xlfn.XLOOKUP(B826,stock_analysis[Stock],stock_analysis[Sector])</f>
        <v>Consumer Defensive</v>
      </c>
      <c r="E826" s="37" t="str">
        <f>_xlfn.XLOOKUP($B826,stock_analysis[Stock],stock_analysis[Industry])</f>
        <v>Confectioners</v>
      </c>
      <c r="F826" s="2">
        <f>_xlfn.XLOOKUP($B826,stock_analysis[Stock],stock_analysis[Market_Cap_Cr])</f>
        <v>772.73758720000001</v>
      </c>
      <c r="G826" s="3">
        <f>Imputs!$C$2</f>
        <v>6.6699999999999995E-2</v>
      </c>
      <c r="H826" s="3">
        <f>Imputs!$C$3</f>
        <v>5.2299999999999999E-2</v>
      </c>
      <c r="I826" s="2">
        <f>_xlfn.XLOOKUP($B826,stock_analysis[Stock],stock_analysis[Beta_Daily])</f>
        <v>1.3494260772875168</v>
      </c>
      <c r="J826" s="2">
        <f>_xlfn.XLOOKUP($B826,stock_analysis[Stock],stock_analysis[Beta_Weekly])</f>
        <v>2.0924245789233318</v>
      </c>
      <c r="K826" s="2">
        <f>_xlfn.XLOOKUP($B826,stock_analysis[Stock],stock_analysis[Beta_Monthly])</f>
        <v>1.3258915762270704</v>
      </c>
      <c r="L826" s="3">
        <f>G826+H826*I826</f>
        <v>0.13727498384213713</v>
      </c>
      <c r="M826" s="3">
        <f>J826*H826+G826</f>
        <v>0.17613380547769025</v>
      </c>
      <c r="N826" s="3">
        <f>K826*H826+G826</f>
        <v>0.13604412943667576</v>
      </c>
      <c r="O826" s="2">
        <f>_xlfn.XLOOKUP($B826,stock_analysis[Stock],stock_analysis[Interest_Coverage_Ratio])</f>
        <v>3.192209799615803</v>
      </c>
      <c r="P826" s="3" cm="1">
        <f t="array" ref="P82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826" s="3" t="str" cm="1">
        <f t="array" ref="Q82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826" s="3">
        <f>Table2[[#This Row],[Default Spread]]+Table2[[#This Row],[Risk Free Rate]]</f>
        <v>8.5099999999999995E-2</v>
      </c>
      <c r="S826" s="2">
        <f>_xlfn.XLOOKUP($B826,stock_analysis[Stock],stock_analysis[Market_Cap_Cr])</f>
        <v>772.73758720000001</v>
      </c>
      <c r="T826" s="2">
        <f>_xlfn.XLOOKUP($B826,stock_analysis[Stock],stock_analysis[Total_Debt_Cr])</f>
        <v>277.16999679999998</v>
      </c>
      <c r="U826" s="3">
        <f>Table2[[#This Row],[Market Value of Equity]]/(Table2[[#This Row],[Market Value of Equity]]+Table2[[#This Row],[Market Value of Debt]])</f>
        <v>0.73600533892323994</v>
      </c>
      <c r="V826" s="3">
        <f>Table2[[#This Row],[Market Value of Debt]]/(Table2[[#This Row],[Market Value of Equity]]+Table2[[#This Row],[Market Value of Debt]])</f>
        <v>0.26399466107676006</v>
      </c>
      <c r="W826" s="32">
        <f>(Table2[[#This Row],[Cost of Equity (Daily Beta)]]*Table2[[#This Row],[Weight of Equity]])+(Table2[[#This Row],[Cost of Debt]]*Table2[[#This Row],[Weight of Debt]])</f>
        <v>0.12350106666604671</v>
      </c>
      <c r="X826" s="33">
        <f>(Table2[[#This Row],[Cost of Equity (Weekly Beta)]]*Table2[[#This Row],[Weight of Equity]])+(Table2[[#This Row],[Cost of Debt]]*Table2[[#This Row],[Weight of Debt]])</f>
        <v>0.15210136685407971</v>
      </c>
      <c r="Y826" s="34">
        <f>(Table2[[#This Row],[Cost of Equity (Monthly Beta)]]*Table2[[#This Row],[Weight of Equity]])+(Table2[[#This Row],[Cost of Debt]]*Table2[[#This Row],[Weight of Debt]])</f>
        <v>0.12259515125218995</v>
      </c>
      <c r="Z826" t="b">
        <f>IF(Table2[[#This Row],[Sector]]="Financial Services",TRUE,FALSE)</f>
        <v>0</v>
      </c>
      <c r="AA826" t="b">
        <f>IF(Table2[[#This Row],[Market Capitalisation In(Cr)]]&gt;25000,TRUE,FALSE)</f>
        <v>0</v>
      </c>
    </row>
    <row r="827" spans="2:27" ht="14" customHeight="1">
      <c r="B827" s="37" t="s">
        <v>3044</v>
      </c>
      <c r="C827" s="38" t="str">
        <f>_xlfn.XLOOKUP(B827,stock_analysis[Stock],stock_analysis[Company_Name])</f>
        <v>Sakthi Sugars Limited</v>
      </c>
      <c r="D827" s="37" t="str">
        <f>_xlfn.XLOOKUP(B827,stock_analysis[Stock],stock_analysis[Sector])</f>
        <v>Consumer Defensive</v>
      </c>
      <c r="E827" s="37" t="str">
        <f>_xlfn.XLOOKUP($B827,stock_analysis[Stock],stock_analysis[Industry])</f>
        <v>Confectioners</v>
      </c>
      <c r="F827" s="2">
        <f>_xlfn.XLOOKUP($B827,stock_analysis[Stock],stock_analysis[Market_Cap_Cr])</f>
        <v>197.0926336</v>
      </c>
      <c r="G827" s="3">
        <f>Imputs!$C$2</f>
        <v>6.6699999999999995E-2</v>
      </c>
      <c r="H827" s="3">
        <f>Imputs!$C$3</f>
        <v>5.2299999999999999E-2</v>
      </c>
      <c r="I827" s="2">
        <f>_xlfn.XLOOKUP($B827,stock_analysis[Stock],stock_analysis[Beta_Daily])</f>
        <v>0.95241655288333438</v>
      </c>
      <c r="J827" s="2">
        <f>_xlfn.XLOOKUP($B827,stock_analysis[Stock],stock_analysis[Beta_Weekly])</f>
        <v>1.6949229857394932</v>
      </c>
      <c r="K827" s="2">
        <f>_xlfn.XLOOKUP($B827,stock_analysis[Stock],stock_analysis[Beta_Monthly])</f>
        <v>0.64639498167410092</v>
      </c>
      <c r="L827" s="3">
        <f>G827+H827*I827</f>
        <v>0.11651138571579839</v>
      </c>
      <c r="M827" s="3">
        <f>J827*H827+G827</f>
        <v>0.15534447215417549</v>
      </c>
      <c r="N827" s="3">
        <f>K827*H827+G827</f>
        <v>0.10050645754155547</v>
      </c>
      <c r="O827" s="2">
        <f>_xlfn.XLOOKUP($B827,stock_analysis[Stock],stock_analysis[Interest_Coverage_Ratio])</f>
        <v>1.4460306012985076</v>
      </c>
      <c r="P827" s="3" cm="1">
        <f t="array" ref="P82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827" s="3" t="str" cm="1">
        <f t="array" ref="Q82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827" s="3">
        <f>Table2[[#This Row],[Default Spread]]+Table2[[#This Row],[Risk Free Rate]]</f>
        <v>0.1552</v>
      </c>
      <c r="S827" s="2">
        <f>_xlfn.XLOOKUP($B827,stock_analysis[Stock],stock_analysis[Market_Cap_Cr])</f>
        <v>197.0926336</v>
      </c>
      <c r="T827" s="2">
        <f>_xlfn.XLOOKUP($B827,stock_analysis[Stock],stock_analysis[Total_Debt_Cr])</f>
        <v>835.30347519999998</v>
      </c>
      <c r="U827" s="3">
        <f>Table2[[#This Row],[Market Value of Equity]]/(Table2[[#This Row],[Market Value of Equity]]+Table2[[#This Row],[Market Value of Debt]])</f>
        <v>0.19090795860233292</v>
      </c>
      <c r="V827" s="3">
        <f>Table2[[#This Row],[Market Value of Debt]]/(Table2[[#This Row],[Market Value of Equity]]+Table2[[#This Row],[Market Value of Debt]])</f>
        <v>0.80909204139766699</v>
      </c>
      <c r="W827" s="32">
        <f>(Table2[[#This Row],[Cost of Equity (Daily Beta)]]*Table2[[#This Row],[Weight of Equity]])+(Table2[[#This Row],[Cost of Debt]]*Table2[[#This Row],[Weight of Debt]])</f>
        <v>0.14781403562584999</v>
      </c>
      <c r="X827" s="33">
        <f>(Table2[[#This Row],[Cost of Equity (Weekly Beta)]]*Table2[[#This Row],[Weight of Equity]])+(Table2[[#This Row],[Cost of Debt]]*Table2[[#This Row],[Weight of Debt]])</f>
        <v>0.15522758088402849</v>
      </c>
      <c r="Y827" s="34">
        <f>(Table2[[#This Row],[Cost of Equity (Monthly Beta)]]*Table2[[#This Row],[Weight of Equity]])+(Table2[[#This Row],[Cost of Debt]]*Table2[[#This Row],[Weight of Debt]])</f>
        <v>0.14475856746052831</v>
      </c>
      <c r="Z827" t="b">
        <f>IF(Table2[[#This Row],[Sector]]="Financial Services",TRUE,FALSE)</f>
        <v>0</v>
      </c>
      <c r="AA827" t="b">
        <f>IF(Table2[[#This Row],[Market Capitalisation In(Cr)]]&gt;25000,TRUE,FALSE)</f>
        <v>0</v>
      </c>
    </row>
    <row r="828" spans="2:27" ht="14" customHeight="1">
      <c r="B828" s="37" t="s">
        <v>3684</v>
      </c>
      <c r="C828" s="38" t="str">
        <f>_xlfn.XLOOKUP(B828,stock_analysis[Stock],stock_analysis[Company_Name])</f>
        <v>The Ugar Sugar Works Limited</v>
      </c>
      <c r="D828" s="37" t="str">
        <f>_xlfn.XLOOKUP(B828,stock_analysis[Stock],stock_analysis[Sector])</f>
        <v>Consumer Defensive</v>
      </c>
      <c r="E828" s="37" t="str">
        <f>_xlfn.XLOOKUP($B828,stock_analysis[Stock],stock_analysis[Industry])</f>
        <v>Confectioners</v>
      </c>
      <c r="F828" s="2">
        <f>_xlfn.XLOOKUP($B828,stock_analysis[Stock],stock_analysis[Market_Cap_Cr])</f>
        <v>415.91252480000003</v>
      </c>
      <c r="G828" s="3">
        <f>Imputs!$C$2</f>
        <v>6.6699999999999995E-2</v>
      </c>
      <c r="H828" s="3">
        <f>Imputs!$C$3</f>
        <v>5.2299999999999999E-2</v>
      </c>
      <c r="I828" s="2">
        <f>_xlfn.XLOOKUP($B828,stock_analysis[Stock],stock_analysis[Beta_Daily])</f>
        <v>0.73640702156597349</v>
      </c>
      <c r="J828" s="2">
        <f>_xlfn.XLOOKUP($B828,stock_analysis[Stock],stock_analysis[Beta_Weekly])</f>
        <v>1.78956902435528</v>
      </c>
      <c r="K828" s="2">
        <f>_xlfn.XLOOKUP($B828,stock_analysis[Stock],stock_analysis[Beta_Monthly])</f>
        <v>1.321532611423873</v>
      </c>
      <c r="L828" s="3">
        <f>G828+H828*I828</f>
        <v>0.1052140872279004</v>
      </c>
      <c r="M828" s="3">
        <f>J828*H828+G828</f>
        <v>0.16029445997378114</v>
      </c>
      <c r="N828" s="3">
        <f>K828*H828+G828</f>
        <v>0.13581615557746857</v>
      </c>
      <c r="O828" s="2">
        <f>_xlfn.XLOOKUP($B828,stock_analysis[Stock],stock_analysis[Interest_Coverage_Ratio])</f>
        <v>0.50049473636651154</v>
      </c>
      <c r="P828" s="3" cm="1">
        <f t="array" ref="P82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828" s="3" t="str" cm="1">
        <f t="array" ref="Q82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828" s="3">
        <f>Table2[[#This Row],[Default Spread]]+Table2[[#This Row],[Risk Free Rate]]</f>
        <v>0.22670000000000001</v>
      </c>
      <c r="S828" s="2">
        <f>_xlfn.XLOOKUP($B828,stock_analysis[Stock],stock_analysis[Market_Cap_Cr])</f>
        <v>415.91252480000003</v>
      </c>
      <c r="T828" s="2">
        <f>_xlfn.XLOOKUP($B828,stock_analysis[Stock],stock_analysis[Total_Debt_Cr])</f>
        <v>439.76611839999998</v>
      </c>
      <c r="U828" s="3">
        <f>Table2[[#This Row],[Market Value of Equity]]/(Table2[[#This Row],[Market Value of Equity]]+Table2[[#This Row],[Market Value of Debt]])</f>
        <v>0.48606159345592981</v>
      </c>
      <c r="V828" s="3">
        <f>Table2[[#This Row],[Market Value of Debt]]/(Table2[[#This Row],[Market Value of Equity]]+Table2[[#This Row],[Market Value of Debt]])</f>
        <v>0.51393840654407019</v>
      </c>
      <c r="W828" s="32">
        <f>(Table2[[#This Row],[Cost of Equity (Daily Beta)]]*Table2[[#This Row],[Weight of Equity]])+(Table2[[#This Row],[Cost of Debt]]*Table2[[#This Row],[Weight of Debt]])</f>
        <v>0.1676503636555452</v>
      </c>
      <c r="X828" s="33">
        <f>(Table2[[#This Row],[Cost of Equity (Weekly Beta)]]*Table2[[#This Row],[Weight of Equity]])+(Table2[[#This Row],[Cost of Debt]]*Table2[[#This Row],[Weight of Debt]])</f>
        <v>0.19442281740055456</v>
      </c>
      <c r="Y828" s="34">
        <f>(Table2[[#This Row],[Cost of Equity (Monthly Beta)]]*Table2[[#This Row],[Weight of Equity]])+(Table2[[#This Row],[Cost of Debt]]*Table2[[#This Row],[Weight of Debt]])</f>
        <v>0.18252485376058358</v>
      </c>
      <c r="Z828" t="b">
        <f>IF(Table2[[#This Row],[Sector]]="Financial Services",TRUE,FALSE)</f>
        <v>0</v>
      </c>
      <c r="AA828" t="b">
        <f>IF(Table2[[#This Row],[Market Capitalisation In(Cr)]]&gt;25000,TRUE,FALSE)</f>
        <v>0</v>
      </c>
    </row>
    <row r="829" spans="2:27" ht="14" customHeight="1">
      <c r="B829" s="37" t="s">
        <v>478</v>
      </c>
      <c r="C829" s="38" t="str">
        <f>_xlfn.XLOOKUP(B829,stock_analysis[Stock],stock_analysis[Company_Name])</f>
        <v>Bajaj Hindusthan Sugar Limited</v>
      </c>
      <c r="D829" s="37" t="str">
        <f>_xlfn.XLOOKUP(B829,stock_analysis[Stock],stock_analysis[Sector])</f>
        <v>Consumer Defensive</v>
      </c>
      <c r="E829" s="37" t="str">
        <f>_xlfn.XLOOKUP($B829,stock_analysis[Stock],stock_analysis[Industry])</f>
        <v>Confectioners</v>
      </c>
      <c r="F829" s="2">
        <f>_xlfn.XLOOKUP($B829,stock_analysis[Stock],stock_analysis[Market_Cap_Cr])</f>
        <v>2083.2954368000001</v>
      </c>
      <c r="G829" s="3">
        <f>Imputs!$C$2</f>
        <v>6.6699999999999995E-2</v>
      </c>
      <c r="H829" s="3">
        <f>Imputs!$C$3</f>
        <v>5.2299999999999999E-2</v>
      </c>
      <c r="I829" s="2">
        <f>_xlfn.XLOOKUP($B829,stock_analysis[Stock],stock_analysis[Beta_Daily])</f>
        <v>1.3573668187043799</v>
      </c>
      <c r="J829" s="2">
        <f>_xlfn.XLOOKUP($B829,stock_analysis[Stock],stock_analysis[Beta_Weekly])</f>
        <v>2.3573788276689416</v>
      </c>
      <c r="K829" s="2">
        <f>_xlfn.XLOOKUP($B829,stock_analysis[Stock],stock_analysis[Beta_Monthly])</f>
        <v>0.9981275795278548</v>
      </c>
      <c r="L829" s="3">
        <f>G829+H829*I829</f>
        <v>0.13769028461823907</v>
      </c>
      <c r="M829" s="3">
        <f>J829*H829+G829</f>
        <v>0.18999091268708562</v>
      </c>
      <c r="N829" s="3">
        <f>K829*H829+G829</f>
        <v>0.11890207240930681</v>
      </c>
      <c r="O829" s="2">
        <f>_xlfn.XLOOKUP($B829,stock_analysis[Stock],stock_analysis[Interest_Coverage_Ratio])</f>
        <v>0.89630709426627797</v>
      </c>
      <c r="P829" s="3" cm="1">
        <f t="array" ref="P82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829" s="3" t="str" cm="1">
        <f t="array" ref="Q82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829" s="3">
        <f>Table2[[#This Row],[Default Spread]]+Table2[[#This Row],[Risk Free Rate]]</f>
        <v>0.19279999999999997</v>
      </c>
      <c r="S829" s="2">
        <f>_xlfn.XLOOKUP($B829,stock_analysis[Stock],stock_analysis[Market_Cap_Cr])</f>
        <v>2083.2954368000001</v>
      </c>
      <c r="T829" s="2">
        <f>_xlfn.XLOOKUP($B829,stock_analysis[Stock],stock_analysis[Total_Debt_Cr])</f>
        <v>3312.7200767999998</v>
      </c>
      <c r="U829" s="3">
        <f>Table2[[#This Row],[Market Value of Equity]]/(Table2[[#This Row],[Market Value of Equity]]+Table2[[#This Row],[Market Value of Debt]])</f>
        <v>0.38608032752116961</v>
      </c>
      <c r="V829" s="3">
        <f>Table2[[#This Row],[Market Value of Debt]]/(Table2[[#This Row],[Market Value of Equity]]+Table2[[#This Row],[Market Value of Debt]])</f>
        <v>0.6139196724788305</v>
      </c>
      <c r="W829" s="32">
        <f>(Table2[[#This Row],[Cost of Equity (Daily Beta)]]*Table2[[#This Row],[Weight of Equity]])+(Table2[[#This Row],[Cost of Debt]]*Table2[[#This Row],[Weight of Debt]])</f>
        <v>0.1715232230358113</v>
      </c>
      <c r="X829" s="33">
        <f>(Table2[[#This Row],[Cost of Equity (Weekly Beta)]]*Table2[[#This Row],[Weight of Equity]])+(Table2[[#This Row],[Cost of Debt]]*Table2[[#This Row],[Weight of Debt]])</f>
        <v>0.19171546665019445</v>
      </c>
      <c r="Y829" s="34">
        <f>(Table2[[#This Row],[Cost of Equity (Monthly Beta)]]*Table2[[#This Row],[Weight of Equity]])+(Table2[[#This Row],[Cost of Debt]]*Table2[[#This Row],[Weight of Debt]])</f>
        <v>0.16426946391264949</v>
      </c>
      <c r="Z829" t="b">
        <f>IF(Table2[[#This Row],[Sector]]="Financial Services",TRUE,FALSE)</f>
        <v>0</v>
      </c>
      <c r="AA829" t="b">
        <f>IF(Table2[[#This Row],[Market Capitalisation In(Cr)]]&gt;25000,TRUE,FALSE)</f>
        <v>0</v>
      </c>
    </row>
    <row r="830" spans="2:27" ht="14" customHeight="1">
      <c r="B830" s="37" t="s">
        <v>2916</v>
      </c>
      <c r="C830" s="38" t="str">
        <f>_xlfn.XLOOKUP(B830,stock_analysis[Stock],stock_analysis[Company_Name])</f>
        <v>Shree Renuka Sugars Limited</v>
      </c>
      <c r="D830" s="37" t="str">
        <f>_xlfn.XLOOKUP(B830,stock_analysis[Stock],stock_analysis[Sector])</f>
        <v>Consumer Defensive</v>
      </c>
      <c r="E830" s="37" t="str">
        <f>_xlfn.XLOOKUP($B830,stock_analysis[Stock],stock_analysis[Industry])</f>
        <v>Confectioners</v>
      </c>
      <c r="F830" s="2">
        <f>_xlfn.XLOOKUP($B830,stock_analysis[Stock],stock_analysis[Market_Cap_Cr])</f>
        <v>5207.8608383999999</v>
      </c>
      <c r="G830" s="3">
        <f>Imputs!$C$2</f>
        <v>6.6699999999999995E-2</v>
      </c>
      <c r="H830" s="3">
        <f>Imputs!$C$3</f>
        <v>5.2299999999999999E-2</v>
      </c>
      <c r="I830" s="2">
        <f>_xlfn.XLOOKUP($B830,stock_analysis[Stock],stock_analysis[Beta_Daily])</f>
        <v>1.1074051376803364</v>
      </c>
      <c r="J830" s="2">
        <f>_xlfn.XLOOKUP($B830,stock_analysis[Stock],stock_analysis[Beta_Weekly])</f>
        <v>1.7921422043691908</v>
      </c>
      <c r="K830" s="2">
        <f>_xlfn.XLOOKUP($B830,stock_analysis[Stock],stock_analysis[Beta_Monthly])</f>
        <v>0.81956490405896587</v>
      </c>
      <c r="L830" s="3">
        <f>G830+H830*I830</f>
        <v>0.12461728870068159</v>
      </c>
      <c r="M830" s="3">
        <f>J830*H830+G830</f>
        <v>0.16042903728850866</v>
      </c>
      <c r="N830" s="3">
        <f>K830*H830+G830</f>
        <v>0.10956324448228391</v>
      </c>
      <c r="O830" s="2">
        <f>_xlfn.XLOOKUP($B830,stock_analysis[Stock],stock_analysis[Interest_Coverage_Ratio])</f>
        <v>0.49917547586229749</v>
      </c>
      <c r="P830" s="3" cm="1">
        <f t="array" ref="P83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830" s="3" t="str" cm="1">
        <f t="array" ref="Q83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830" s="3">
        <f>Table2[[#This Row],[Default Spread]]+Table2[[#This Row],[Risk Free Rate]]</f>
        <v>0.25669999999999998</v>
      </c>
      <c r="S830" s="2">
        <f>_xlfn.XLOOKUP($B830,stock_analysis[Stock],stock_analysis[Market_Cap_Cr])</f>
        <v>5207.8608383999999</v>
      </c>
      <c r="T830" s="2">
        <f>_xlfn.XLOOKUP($B830,stock_analysis[Stock],stock_analysis[Total_Debt_Cr])</f>
        <v>6266.1001216000004</v>
      </c>
      <c r="U830" s="3">
        <f>Table2[[#This Row],[Market Value of Equity]]/(Table2[[#This Row],[Market Value of Equity]]+Table2[[#This Row],[Market Value of Debt]])</f>
        <v>0.45388518024032043</v>
      </c>
      <c r="V830" s="3">
        <f>Table2[[#This Row],[Market Value of Debt]]/(Table2[[#This Row],[Market Value of Equity]]+Table2[[#This Row],[Market Value of Debt]])</f>
        <v>0.54611481975967957</v>
      </c>
      <c r="W830" s="32">
        <f>(Table2[[#This Row],[Cost of Equity (Daily Beta)]]*Table2[[#This Row],[Weight of Equity]])+(Table2[[#This Row],[Cost of Debt]]*Table2[[#This Row],[Weight of Debt]])</f>
        <v>0.19674961477527864</v>
      </c>
      <c r="X830" s="33">
        <f>(Table2[[#This Row],[Cost of Equity (Weekly Beta)]]*Table2[[#This Row],[Weight of Equity]])+(Table2[[#This Row],[Cost of Debt]]*Table2[[#This Row],[Weight of Debt]])</f>
        <v>0.21300403673778556</v>
      </c>
      <c r="Y830" s="34">
        <f>(Table2[[#This Row],[Cost of Equity (Monthly Beta)]]*Table2[[#This Row],[Weight of Equity]])+(Table2[[#This Row],[Cost of Debt]]*Table2[[#This Row],[Weight of Debt]])</f>
        <v>0.18991680720186546</v>
      </c>
      <c r="Z830" t="b">
        <f>IF(Table2[[#This Row],[Sector]]="Financial Services",TRUE,FALSE)</f>
        <v>0</v>
      </c>
      <c r="AA830" t="b">
        <f>IF(Table2[[#This Row],[Market Capitalisation In(Cr)]]&gt;25000,TRUE,FALSE)</f>
        <v>0</v>
      </c>
    </row>
    <row r="831" spans="2:27" ht="14" customHeight="1">
      <c r="B831" s="37" t="s">
        <v>3830</v>
      </c>
      <c r="C831" s="38" t="str">
        <f>_xlfn.XLOOKUP(B831,stock_analysis[Stock],stock_analysis[Company_Name])</f>
        <v>Vishwaraj Sugar Industries Limited</v>
      </c>
      <c r="D831" s="37" t="str">
        <f>_xlfn.XLOOKUP(B831,stock_analysis[Stock],stock_analysis[Sector])</f>
        <v>Consumer Defensive</v>
      </c>
      <c r="E831" s="37" t="str">
        <f>_xlfn.XLOOKUP($B831,stock_analysis[Stock],stock_analysis[Industry])</f>
        <v>Confectioners</v>
      </c>
      <c r="F831" s="2">
        <f>_xlfn.XLOOKUP($B831,stock_analysis[Stock],stock_analysis[Market_Cap_Cr])</f>
        <v>127.58172159999999</v>
      </c>
      <c r="G831" s="3">
        <f>Imputs!$C$2</f>
        <v>6.6699999999999995E-2</v>
      </c>
      <c r="H831" s="3">
        <f>Imputs!$C$3</f>
        <v>5.2299999999999999E-2</v>
      </c>
      <c r="I831" s="2">
        <f>_xlfn.XLOOKUP($B831,stock_analysis[Stock],stock_analysis[Beta_Daily])</f>
        <v>1.0087048648017152</v>
      </c>
      <c r="J831" s="2">
        <f>_xlfn.XLOOKUP($B831,stock_analysis[Stock],stock_analysis[Beta_Weekly])</f>
        <v>1.416986997602222</v>
      </c>
      <c r="K831" s="2">
        <f>_xlfn.XLOOKUP($B831,stock_analysis[Stock],stock_analysis[Beta_Monthly])</f>
        <v>1.2516808392505567</v>
      </c>
      <c r="L831" s="3">
        <f>G831+H831*I831</f>
        <v>0.1194552644291297</v>
      </c>
      <c r="M831" s="3">
        <f>J831*H831+G831</f>
        <v>0.1408084199745962</v>
      </c>
      <c r="N831" s="3">
        <f>K831*H831+G831</f>
        <v>0.1321629078928041</v>
      </c>
      <c r="O831" s="2">
        <f>_xlfn.XLOOKUP($B831,stock_analysis[Stock],stock_analysis[Interest_Coverage_Ratio])</f>
        <v>4.6501421038739402E-2</v>
      </c>
      <c r="P831" s="3" cm="1">
        <f t="array" ref="P83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831" s="3" t="str" cm="1">
        <f t="array" ref="Q83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831" s="3">
        <f>Table2[[#This Row],[Default Spread]]+Table2[[#This Row],[Risk Free Rate]]</f>
        <v>0.25669999999999998</v>
      </c>
      <c r="S831" s="2">
        <f>_xlfn.XLOOKUP($B831,stock_analysis[Stock],stock_analysis[Market_Cap_Cr])</f>
        <v>127.58172159999999</v>
      </c>
      <c r="T831" s="2">
        <f>_xlfn.XLOOKUP($B831,stock_analysis[Stock],stock_analysis[Total_Debt_Cr])</f>
        <v>353.81119999999999</v>
      </c>
      <c r="U831" s="3">
        <f>Table2[[#This Row],[Market Value of Equity]]/(Table2[[#This Row],[Market Value of Equity]]+Table2[[#This Row],[Market Value of Debt]])</f>
        <v>0.26502616859416656</v>
      </c>
      <c r="V831" s="3">
        <f>Table2[[#This Row],[Market Value of Debt]]/(Table2[[#This Row],[Market Value of Equity]]+Table2[[#This Row],[Market Value of Debt]])</f>
        <v>0.7349738314058335</v>
      </c>
      <c r="W831" s="32">
        <f>(Table2[[#This Row],[Cost of Equity (Daily Beta)]]*Table2[[#This Row],[Weight of Equity]])+(Table2[[#This Row],[Cost of Debt]]*Table2[[#This Row],[Weight of Debt]])</f>
        <v>0.2203265535719327</v>
      </c>
      <c r="X831" s="33">
        <f>(Table2[[#This Row],[Cost of Equity (Weekly Beta)]]*Table2[[#This Row],[Weight of Equity]])+(Table2[[#This Row],[Cost of Debt]]*Table2[[#This Row],[Weight of Debt]])</f>
        <v>0.22598569857354298</v>
      </c>
      <c r="Y831" s="34">
        <f>(Table2[[#This Row],[Cost of Equity (Monthly Beta)]]*Table2[[#This Row],[Weight of Equity]])+(Table2[[#This Row],[Cost of Debt]]*Table2[[#This Row],[Weight of Debt]])</f>
        <v>0.22369441163097104</v>
      </c>
      <c r="Z831" t="b">
        <f>IF(Table2[[#This Row],[Sector]]="Financial Services",TRUE,FALSE)</f>
        <v>0</v>
      </c>
      <c r="AA831" t="b">
        <f>IF(Table2[[#This Row],[Market Capitalisation In(Cr)]]&gt;25000,TRUE,FALSE)</f>
        <v>0</v>
      </c>
    </row>
    <row r="832" spans="2:27" ht="14" customHeight="1">
      <c r="B832" s="37" t="s">
        <v>3246</v>
      </c>
      <c r="C832" s="38" t="str">
        <f>_xlfn.XLOOKUP(B832,stock_analysis[Stock],stock_analysis[Company_Name])</f>
        <v>Simbhaoli Sugars Limited</v>
      </c>
      <c r="D832" s="37" t="str">
        <f>_xlfn.XLOOKUP(B832,stock_analysis[Stock],stock_analysis[Sector])</f>
        <v>Consumer Defensive</v>
      </c>
      <c r="E832" s="37" t="str">
        <f>_xlfn.XLOOKUP($B832,stock_analysis[Stock],stock_analysis[Industry])</f>
        <v>Confectioners</v>
      </c>
      <c r="F832" s="2">
        <f>_xlfn.XLOOKUP($B832,stock_analysis[Stock],stock_analysis[Market_Cap_Cr])</f>
        <v>36.151843200000002</v>
      </c>
      <c r="G832" s="3">
        <f>Imputs!$C$2</f>
        <v>6.6699999999999995E-2</v>
      </c>
      <c r="H832" s="3">
        <f>Imputs!$C$3</f>
        <v>5.2299999999999999E-2</v>
      </c>
      <c r="I832" s="2">
        <f>_xlfn.XLOOKUP($B832,stock_analysis[Stock],stock_analysis[Beta_Daily])</f>
        <v>0.43342561460920831</v>
      </c>
      <c r="J832" s="2">
        <f>_xlfn.XLOOKUP($B832,stock_analysis[Stock],stock_analysis[Beta_Weekly])</f>
        <v>1.4787001200022896</v>
      </c>
      <c r="K832" s="2">
        <f>_xlfn.XLOOKUP($B832,stock_analysis[Stock],stock_analysis[Beta_Monthly])</f>
        <v>0.8507524274790278</v>
      </c>
      <c r="L832" s="3">
        <f>G832+H832*I832</f>
        <v>8.9368159644061584E-2</v>
      </c>
      <c r="M832" s="3">
        <f>J832*H832+G832</f>
        <v>0.14403601627611973</v>
      </c>
      <c r="N832" s="3">
        <f>K832*H832+G832</f>
        <v>0.11119435195715315</v>
      </c>
      <c r="O832" s="2">
        <f>_xlfn.XLOOKUP($B832,stock_analysis[Stock],stock_analysis[Interest_Coverage_Ratio])</f>
        <v>0.61596403839144698</v>
      </c>
      <c r="P832" s="3" cm="1">
        <f t="array" ref="P83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832" s="3" t="str" cm="1">
        <f t="array" ref="Q83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832" s="3">
        <f>Table2[[#This Row],[Default Spread]]+Table2[[#This Row],[Risk Free Rate]]</f>
        <v>0.22670000000000001</v>
      </c>
      <c r="S832" s="2">
        <f>_xlfn.XLOOKUP($B832,stock_analysis[Stock],stock_analysis[Market_Cap_Cr])</f>
        <v>36.151843200000002</v>
      </c>
      <c r="T832" s="2">
        <f>_xlfn.XLOOKUP($B832,stock_analysis[Stock],stock_analysis[Total_Debt_Cr])</f>
        <v>1027.6232192</v>
      </c>
      <c r="U832" s="3">
        <f>Table2[[#This Row],[Market Value of Equity]]/(Table2[[#This Row],[Market Value of Equity]]+Table2[[#This Row],[Market Value of Debt]])</f>
        <v>3.3984480815368284E-2</v>
      </c>
      <c r="V832" s="3">
        <f>Table2[[#This Row],[Market Value of Debt]]/(Table2[[#This Row],[Market Value of Equity]]+Table2[[#This Row],[Market Value of Debt]])</f>
        <v>0.96601551918463169</v>
      </c>
      <c r="W832" s="32">
        <f>(Table2[[#This Row],[Cost of Equity (Daily Beta)]]*Table2[[#This Row],[Weight of Equity]])+(Table2[[#This Row],[Cost of Debt]]*Table2[[#This Row],[Weight of Debt]])</f>
        <v>0.22203284870608439</v>
      </c>
      <c r="X832" s="33">
        <f>(Table2[[#This Row],[Cost of Equity (Weekly Beta)]]*Table2[[#This Row],[Weight of Equity]])+(Table2[[#This Row],[Cost of Debt]]*Table2[[#This Row],[Weight of Debt]])</f>
        <v>0.22389070743101386</v>
      </c>
      <c r="Y832" s="34">
        <f>(Table2[[#This Row],[Cost of Equity (Monthly Beta)]]*Table2[[#This Row],[Weight of Equity]])+(Table2[[#This Row],[Cost of Debt]]*Table2[[#This Row],[Weight of Debt]])</f>
        <v>0.22277460052002118</v>
      </c>
      <c r="Z832" t="b">
        <f>IF(Table2[[#This Row],[Sector]]="Financial Services",TRUE,FALSE)</f>
        <v>0</v>
      </c>
      <c r="AA832" t="b">
        <f>IF(Table2[[#This Row],[Market Capitalisation In(Cr)]]&gt;25000,TRUE,FALSE)</f>
        <v>0</v>
      </c>
    </row>
    <row r="833" spans="2:27" ht="14" customHeight="1">
      <c r="B833" s="37" t="s">
        <v>978</v>
      </c>
      <c r="C833" s="38" t="str">
        <f>_xlfn.XLOOKUP(B833,stock_analysis[Stock],stock_analysis[Company_Name])</f>
        <v>Avenue Supermarts Limited</v>
      </c>
      <c r="D833" s="37" t="str">
        <f>_xlfn.XLOOKUP(B833,stock_analysis[Stock],stock_analysis[Sector])</f>
        <v>Consumer Defensive</v>
      </c>
      <c r="E833" s="37" t="str">
        <f>_xlfn.XLOOKUP($B833,stock_analysis[Stock],stock_analysis[Industry])</f>
        <v>Discount Stores</v>
      </c>
      <c r="F833" s="2">
        <f>_xlfn.XLOOKUP($B833,stock_analysis[Stock],stock_analysis[Market_Cap_Cr])</f>
        <v>248306.72896000001</v>
      </c>
      <c r="G833" s="3">
        <f>Imputs!$C$2</f>
        <v>6.6699999999999995E-2</v>
      </c>
      <c r="H833" s="3">
        <f>Imputs!$C$3</f>
        <v>5.2299999999999999E-2</v>
      </c>
      <c r="I833" s="2">
        <f>_xlfn.XLOOKUP($B833,stock_analysis[Stock],stock_analysis[Beta_Daily])</f>
        <v>0.75207640690535371</v>
      </c>
      <c r="J833" s="2">
        <f>_xlfn.XLOOKUP($B833,stock_analysis[Stock],stock_analysis[Beta_Weekly])</f>
        <v>1.0285749557976844</v>
      </c>
      <c r="K833" s="2">
        <f>_xlfn.XLOOKUP($B833,stock_analysis[Stock],stock_analysis[Beta_Monthly])</f>
        <v>1.2856455578423387</v>
      </c>
      <c r="L833" s="3">
        <f>G833+H833*I833</f>
        <v>0.10603359608115</v>
      </c>
      <c r="M833" s="3">
        <f>J833*H833+G833</f>
        <v>0.12049447018821889</v>
      </c>
      <c r="N833" s="3">
        <f>K833*H833+G833</f>
        <v>0.13393926267515432</v>
      </c>
      <c r="O833" s="2">
        <f>_xlfn.XLOOKUP($B833,stock_analysis[Stock],stock_analysis[Interest_Coverage_Ratio])</f>
        <v>54.127007088094892</v>
      </c>
      <c r="P833" s="3" cm="1">
        <f t="array" ref="P83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33" s="3" t="str" cm="1">
        <f t="array" ref="Q83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33" s="3">
        <f>Table2[[#This Row],[Default Spread]]+Table2[[#This Row],[Risk Free Rate]]</f>
        <v>7.0699999999999999E-2</v>
      </c>
      <c r="S833" s="2">
        <f>_xlfn.XLOOKUP($B833,stock_analysis[Stock],stock_analysis[Market_Cap_Cr])</f>
        <v>248306.72896000001</v>
      </c>
      <c r="T833" s="2">
        <f>_xlfn.XLOOKUP($B833,stock_analysis[Stock],stock_analysis[Total_Debt_Cr])</f>
        <v>1609.1899903999999</v>
      </c>
      <c r="U833" s="3">
        <f>Table2[[#This Row],[Market Value of Equity]]/(Table2[[#This Row],[Market Value of Equity]]+Table2[[#This Row],[Market Value of Debt]])</f>
        <v>0.99356107447193331</v>
      </c>
      <c r="V833" s="3">
        <f>Table2[[#This Row],[Market Value of Debt]]/(Table2[[#This Row],[Market Value of Equity]]+Table2[[#This Row],[Market Value of Debt]])</f>
        <v>6.4389255280667846E-3</v>
      </c>
      <c r="W833" s="32">
        <f>(Table2[[#This Row],[Cost of Equity (Daily Beta)]]*Table2[[#This Row],[Weight of Equity]])+(Table2[[#This Row],[Cost of Debt]]*Table2[[#This Row],[Weight of Debt]])</f>
        <v>0.10580608568734469</v>
      </c>
      <c r="X833" s="33">
        <f>(Table2[[#This Row],[Cost of Equity (Weekly Beta)]]*Table2[[#This Row],[Weight of Equity]])+(Table2[[#This Row],[Cost of Debt]]*Table2[[#This Row],[Weight of Debt]])</f>
        <v>0.12017384730296742</v>
      </c>
      <c r="Y833" s="34">
        <f>(Table2[[#This Row],[Cost of Equity (Monthly Beta)]]*Table2[[#This Row],[Weight of Equity]])+(Table2[[#This Row],[Cost of Debt]]*Table2[[#This Row],[Weight of Debt]])</f>
        <v>0.13353206977233917</v>
      </c>
      <c r="Z833" t="b">
        <f>IF(Table2[[#This Row],[Sector]]="Financial Services",TRUE,FALSE)</f>
        <v>0</v>
      </c>
      <c r="AA833" t="b">
        <f>IF(Table2[[#This Row],[Market Capitalisation In(Cr)]]&gt;25000,TRUE,FALSE)</f>
        <v>1</v>
      </c>
    </row>
    <row r="834" spans="2:27" ht="14" customHeight="1">
      <c r="B834" s="37" t="s">
        <v>2464</v>
      </c>
      <c r="C834" s="38" t="str">
        <f>_xlfn.XLOOKUP(B834,stock_analysis[Stock],stock_analysis[Company_Name])</f>
        <v>NIIT Learning Systems Limited</v>
      </c>
      <c r="D834" s="37" t="str">
        <f>_xlfn.XLOOKUP(B834,stock_analysis[Stock],stock_analysis[Sector])</f>
        <v>Consumer Defensive</v>
      </c>
      <c r="E834" s="37" t="str">
        <f>_xlfn.XLOOKUP($B834,stock_analysis[Stock],stock_analysis[Industry])</f>
        <v>Education &amp; Training Services</v>
      </c>
      <c r="F834" s="2">
        <f>_xlfn.XLOOKUP($B834,stock_analysis[Stock],stock_analysis[Market_Cap_Cr])</f>
        <v>4315.2875519999998</v>
      </c>
      <c r="G834" s="3">
        <f>Imputs!$C$2</f>
        <v>6.6699999999999995E-2</v>
      </c>
      <c r="H834" s="3">
        <f>Imputs!$C$3</f>
        <v>5.2299999999999999E-2</v>
      </c>
      <c r="I834" s="2">
        <f>_xlfn.XLOOKUP($B834,stock_analysis[Stock],stock_analysis[Beta_Daily])</f>
        <v>0.54523695280708417</v>
      </c>
      <c r="J834" s="2">
        <f>_xlfn.XLOOKUP($B834,stock_analysis[Stock],stock_analysis[Beta_Weekly])</f>
        <v>1.0777407476074885</v>
      </c>
      <c r="K834" s="2">
        <f>_xlfn.XLOOKUP($B834,stock_analysis[Stock],stock_analysis[Beta_Monthly])</f>
        <v>1.1642229569450655</v>
      </c>
      <c r="L834" s="3">
        <f>G834+H834*I834</f>
        <v>9.5215892631810489E-2</v>
      </c>
      <c r="M834" s="3">
        <f>J834*H834+G834</f>
        <v>0.12306584109987165</v>
      </c>
      <c r="N834" s="3">
        <f>K834*H834+G834</f>
        <v>0.12758886064822691</v>
      </c>
      <c r="O834" s="2">
        <f>_xlfn.XLOOKUP($B834,stock_analysis[Stock],stock_analysis[Interest_Coverage_Ratio])</f>
        <v>31.71556045718869</v>
      </c>
      <c r="P834" s="3" cm="1">
        <f t="array" ref="P83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34" s="3" t="str" cm="1">
        <f t="array" ref="Q83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34" s="3">
        <f>Table2[[#This Row],[Default Spread]]+Table2[[#This Row],[Risk Free Rate]]</f>
        <v>7.0699999999999999E-2</v>
      </c>
      <c r="S834" s="2">
        <f>_xlfn.XLOOKUP($B834,stock_analysis[Stock],stock_analysis[Market_Cap_Cr])</f>
        <v>4315.2875519999998</v>
      </c>
      <c r="T834" s="2">
        <f>_xlfn.XLOOKUP($B834,stock_analysis[Stock],stock_analysis[Total_Debt_Cr])</f>
        <v>259.8749952</v>
      </c>
      <c r="U834" s="3">
        <f>Table2[[#This Row],[Market Value of Equity]]/(Table2[[#This Row],[Market Value of Equity]]+Table2[[#This Row],[Market Value of Debt]])</f>
        <v>0.94319874047774688</v>
      </c>
      <c r="V834" s="3">
        <f>Table2[[#This Row],[Market Value of Debt]]/(Table2[[#This Row],[Market Value of Equity]]+Table2[[#This Row],[Market Value of Debt]])</f>
        <v>5.6801259522253157E-2</v>
      </c>
      <c r="W834" s="32">
        <f>(Table2[[#This Row],[Cost of Equity (Daily Beta)]]*Table2[[#This Row],[Weight of Equity]])+(Table2[[#This Row],[Cost of Debt]]*Table2[[#This Row],[Weight of Debt]])</f>
        <v>9.3823359052011335E-2</v>
      </c>
      <c r="X834" s="33">
        <f>(Table2[[#This Row],[Cost of Equity (Weekly Beta)]]*Table2[[#This Row],[Weight of Equity]])+(Table2[[#This Row],[Cost of Debt]]*Table2[[#This Row],[Weight of Debt]])</f>
        <v>0.12009139536945677</v>
      </c>
      <c r="Y834" s="34">
        <f>(Table2[[#This Row],[Cost of Equity (Monthly Beta)]]*Table2[[#This Row],[Weight of Equity]])+(Table2[[#This Row],[Cost of Debt]]*Table2[[#This Row],[Weight of Debt]])</f>
        <v>0.1243575017106217</v>
      </c>
      <c r="Z834" t="b">
        <f>IF(Table2[[#This Row],[Sector]]="Financial Services",TRUE,FALSE)</f>
        <v>0</v>
      </c>
      <c r="AA834" t="b">
        <f>IF(Table2[[#This Row],[Market Capitalisation In(Cr)]]&gt;25000,TRUE,FALSE)</f>
        <v>0</v>
      </c>
    </row>
    <row r="835" spans="2:27" ht="14" customHeight="1">
      <c r="B835" s="37" t="s">
        <v>1914</v>
      </c>
      <c r="C835" s="38" t="str">
        <f>_xlfn.XLOOKUP(B835,stock_analysis[Stock],stock_analysis[Company_Name])</f>
        <v>DSJ Keep Learning Limited</v>
      </c>
      <c r="D835" s="37" t="str">
        <f>_xlfn.XLOOKUP(B835,stock_analysis[Stock],stock_analysis[Sector])</f>
        <v>Consumer Defensive</v>
      </c>
      <c r="E835" s="37" t="str">
        <f>_xlfn.XLOOKUP($B835,stock_analysis[Stock],stock_analysis[Industry])</f>
        <v>Education &amp; Training Services</v>
      </c>
      <c r="F835" s="2">
        <f>_xlfn.XLOOKUP($B835,stock_analysis[Stock],stock_analysis[Market_Cap_Cr])</f>
        <v>29.273872000000001</v>
      </c>
      <c r="G835" s="3">
        <f>Imputs!$C$2</f>
        <v>6.6699999999999995E-2</v>
      </c>
      <c r="H835" s="3">
        <f>Imputs!$C$3</f>
        <v>5.2299999999999999E-2</v>
      </c>
      <c r="I835" s="2">
        <f>_xlfn.XLOOKUP($B835,stock_analysis[Stock],stock_analysis[Beta_Daily])</f>
        <v>0.62160810526679777</v>
      </c>
      <c r="J835" s="2">
        <f>_xlfn.XLOOKUP($B835,stock_analysis[Stock],stock_analysis[Beta_Weekly])</f>
        <v>1.0383972422629808</v>
      </c>
      <c r="K835" s="2">
        <f>_xlfn.XLOOKUP($B835,stock_analysis[Stock],stock_analysis[Beta_Monthly])</f>
        <v>2.2770502430697364</v>
      </c>
      <c r="L835" s="3">
        <f>G835+H835*I835</f>
        <v>9.9210103905453512E-2</v>
      </c>
      <c r="M835" s="3">
        <f>J835*H835+G835</f>
        <v>0.12100817577035389</v>
      </c>
      <c r="N835" s="3">
        <f>K835*H835+G835</f>
        <v>0.1857897277125472</v>
      </c>
      <c r="O835" s="2">
        <f>_xlfn.XLOOKUP($B835,stock_analysis[Stock],stock_analysis[Interest_Coverage_Ratio])</f>
        <v>4.7341482047364396</v>
      </c>
      <c r="P835" s="3" cm="1">
        <f t="array" ref="P83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835" s="3" t="str" cm="1">
        <f t="array" ref="Q83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835" s="3">
        <f>Table2[[#This Row],[Default Spread]]+Table2[[#This Row],[Risk Free Rate]]</f>
        <v>7.5600000000000001E-2</v>
      </c>
      <c r="S835" s="2">
        <f>_xlfn.XLOOKUP($B835,stock_analysis[Stock],stock_analysis[Market_Cap_Cr])</f>
        <v>29.273872000000001</v>
      </c>
      <c r="T835" s="2">
        <f>_xlfn.XLOOKUP($B835,stock_analysis[Stock],stock_analysis[Total_Debt_Cr])</f>
        <v>3.7</v>
      </c>
      <c r="U835" s="3">
        <f>Table2[[#This Row],[Market Value of Equity]]/(Table2[[#This Row],[Market Value of Equity]]+Table2[[#This Row],[Market Value of Debt]])</f>
        <v>0.88778994471744177</v>
      </c>
      <c r="V835" s="3">
        <f>Table2[[#This Row],[Market Value of Debt]]/(Table2[[#This Row],[Market Value of Equity]]+Table2[[#This Row],[Market Value of Debt]])</f>
        <v>0.11221005528255827</v>
      </c>
      <c r="W835" s="32">
        <f>(Table2[[#This Row],[Cost of Equity (Daily Beta)]]*Table2[[#This Row],[Weight of Equity]])+(Table2[[#This Row],[Cost of Debt]]*Table2[[#This Row],[Weight of Debt]])</f>
        <v>9.656081284099563E-2</v>
      </c>
      <c r="X835" s="33">
        <f>(Table2[[#This Row],[Cost of Equity (Weekly Beta)]]*Table2[[#This Row],[Weight of Equity]])+(Table2[[#This Row],[Cost of Debt]]*Table2[[#This Row],[Weight of Debt]])</f>
        <v>0.11591292185688236</v>
      </c>
      <c r="Y835" s="34">
        <f>(Table2[[#This Row],[Cost of Equity (Monthly Beta)]]*Table2[[#This Row],[Weight of Equity]])+(Table2[[#This Row],[Cost of Debt]]*Table2[[#This Row],[Weight of Debt]])</f>
        <v>0.17342533227435225</v>
      </c>
      <c r="Z835" t="b">
        <f>IF(Table2[[#This Row],[Sector]]="Financial Services",TRUE,FALSE)</f>
        <v>0</v>
      </c>
      <c r="AA835" t="b">
        <f>IF(Table2[[#This Row],[Market Capitalisation In(Cr)]]&gt;25000,TRUE,FALSE)</f>
        <v>0</v>
      </c>
    </row>
    <row r="836" spans="2:27" ht="14" customHeight="1">
      <c r="B836" s="37" t="s">
        <v>3692</v>
      </c>
      <c r="C836" s="38" t="str">
        <f>_xlfn.XLOOKUP(B836,stock_analysis[Stock],stock_analysis[Company_Name])</f>
        <v>Usha Martin Education &amp; Solutions Limited</v>
      </c>
      <c r="D836" s="37" t="str">
        <f>_xlfn.XLOOKUP(B836,stock_analysis[Stock],stock_analysis[Sector])</f>
        <v>Consumer Defensive</v>
      </c>
      <c r="E836" s="37" t="str">
        <f>_xlfn.XLOOKUP($B836,stock_analysis[Stock],stock_analysis[Industry])</f>
        <v>Education &amp; Training Services</v>
      </c>
      <c r="F836" s="2">
        <f>_xlfn.XLOOKUP($B836,stock_analysis[Stock],stock_analysis[Market_Cap_Cr])</f>
        <v>11.0933288</v>
      </c>
      <c r="G836" s="3">
        <f>Imputs!$C$2</f>
        <v>6.6699999999999995E-2</v>
      </c>
      <c r="H836" s="3">
        <f>Imputs!$C$3</f>
        <v>5.2299999999999999E-2</v>
      </c>
      <c r="I836" s="2">
        <f>_xlfn.XLOOKUP($B836,stock_analysis[Stock],stock_analysis[Beta_Daily])</f>
        <v>0.66162793121166996</v>
      </c>
      <c r="J836" s="2">
        <f>_xlfn.XLOOKUP($B836,stock_analysis[Stock],stock_analysis[Beta_Weekly])</f>
        <v>1.1715597553766215</v>
      </c>
      <c r="K836" s="2">
        <f>_xlfn.XLOOKUP($B836,stock_analysis[Stock],stock_analysis[Beta_Monthly])</f>
        <v>2.2841888841879476</v>
      </c>
      <c r="L836" s="3">
        <f>G836+H836*I836</f>
        <v>0.10130314080237034</v>
      </c>
      <c r="M836" s="3">
        <f>J836*H836+G836</f>
        <v>0.12797257520619731</v>
      </c>
      <c r="N836" s="3">
        <f>K836*H836+G836</f>
        <v>0.18616307864302967</v>
      </c>
      <c r="O836" s="2">
        <f>_xlfn.XLOOKUP($B836,stock_analysis[Stock],stock_analysis[Interest_Coverage_Ratio])</f>
        <v>3.8126815181518152</v>
      </c>
      <c r="P836" s="3" cm="1">
        <f t="array" ref="P83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836" s="3" t="str" cm="1">
        <f t="array" ref="Q83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836" s="3">
        <f>Table2[[#This Row],[Default Spread]]+Table2[[#This Row],[Risk Free Rate]]</f>
        <v>8.0499999999999988E-2</v>
      </c>
      <c r="S836" s="2">
        <f>_xlfn.XLOOKUP($B836,stock_analysis[Stock],stock_analysis[Market_Cap_Cr])</f>
        <v>11.0933288</v>
      </c>
      <c r="T836" s="2">
        <f>_xlfn.XLOOKUP($B836,stock_analysis[Stock],stock_analysis[Total_Debt_Cr])</f>
        <v>0.42499999999999999</v>
      </c>
      <c r="U836" s="3">
        <f>Table2[[#This Row],[Market Value of Equity]]/(Table2[[#This Row],[Market Value of Equity]]+Table2[[#This Row],[Market Value of Debt]])</f>
        <v>0.9631022861580405</v>
      </c>
      <c r="V836" s="3">
        <f>Table2[[#This Row],[Market Value of Debt]]/(Table2[[#This Row],[Market Value of Equity]]+Table2[[#This Row],[Market Value of Debt]])</f>
        <v>3.6897713841959431E-2</v>
      </c>
      <c r="W836" s="32">
        <f>(Table2[[#This Row],[Cost of Equity (Daily Beta)]]*Table2[[#This Row],[Weight of Equity]])+(Table2[[#This Row],[Cost of Debt]]*Table2[[#This Row],[Weight of Debt]])</f>
        <v>0.10053555246603046</v>
      </c>
      <c r="X836" s="33">
        <f>(Table2[[#This Row],[Cost of Equity (Weekly Beta)]]*Table2[[#This Row],[Weight of Equity]])+(Table2[[#This Row],[Cost of Debt]]*Table2[[#This Row],[Weight of Debt]])</f>
        <v>0.12622094571089815</v>
      </c>
      <c r="Y836" s="34">
        <f>(Table2[[#This Row],[Cost of Equity (Monthly Beta)]]*Table2[[#This Row],[Weight of Equity]])+(Table2[[#This Row],[Cost of Debt]]*Table2[[#This Row],[Weight of Debt]])</f>
        <v>0.18226435260359869</v>
      </c>
      <c r="Z836" t="b">
        <f>IF(Table2[[#This Row],[Sector]]="Financial Services",TRUE,FALSE)</f>
        <v>0</v>
      </c>
      <c r="AA836" t="b">
        <f>IF(Table2[[#This Row],[Market Capitalisation In(Cr)]]&gt;25000,TRUE,FALSE)</f>
        <v>0</v>
      </c>
    </row>
    <row r="837" spans="2:27" ht="14" customHeight="1">
      <c r="B837" s="37" t="s">
        <v>1763</v>
      </c>
      <c r="C837" s="38" t="str">
        <f>_xlfn.XLOOKUP(B837,stock_analysis[Stock],stock_analysis[Company_Name])</f>
        <v>Jaro Institute of Technology Management and Research Limited</v>
      </c>
      <c r="D837" s="37" t="str">
        <f>_xlfn.XLOOKUP(B837,stock_analysis[Stock],stock_analysis[Sector])</f>
        <v>Consumer Defensive</v>
      </c>
      <c r="E837" s="37" t="str">
        <f>_xlfn.XLOOKUP($B837,stock_analysis[Stock],stock_analysis[Industry])</f>
        <v>Education &amp; Training Services</v>
      </c>
      <c r="F837" s="2">
        <f>_xlfn.XLOOKUP($B837,stock_analysis[Stock],stock_analysis[Market_Cap_Cr])</f>
        <v>941.64234239999996</v>
      </c>
      <c r="G837" s="3">
        <f>Imputs!$C$2</f>
        <v>6.6699999999999995E-2</v>
      </c>
      <c r="H837" s="3">
        <f>Imputs!$C$3</f>
        <v>5.2299999999999999E-2</v>
      </c>
      <c r="I837" s="2">
        <f>_xlfn.XLOOKUP($B837,stock_analysis[Stock],stock_analysis[Beta_Daily])</f>
        <v>0.70516636880354222</v>
      </c>
      <c r="J837" s="2">
        <f>_xlfn.XLOOKUP($B837,stock_analysis[Stock],stock_analysis[Beta_Weekly])</f>
        <v>-0.16188172045984059</v>
      </c>
      <c r="K837" s="2">
        <f>_xlfn.XLOOKUP($B837,stock_analysis[Stock],stock_analysis[Beta_Monthly])</f>
        <v>-1.4974250406083924</v>
      </c>
      <c r="L837" s="3">
        <f>G837+H837*I837</f>
        <v>0.10358020108842525</v>
      </c>
      <c r="M837" s="3">
        <f>J837*H837+G837</f>
        <v>5.8233586019950337E-2</v>
      </c>
      <c r="N837" s="3">
        <f>K837*H837+G837</f>
        <v>-1.1615329623818935E-2</v>
      </c>
      <c r="O837" s="2">
        <f>_xlfn.XLOOKUP($B837,stock_analysis[Stock],stock_analysis[Interest_Coverage_Ratio])</f>
        <v>17.131784728610857</v>
      </c>
      <c r="P837" s="3" cm="1">
        <f t="array" ref="P83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37" s="3" t="str" cm="1">
        <f t="array" ref="Q83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37" s="3">
        <f>Table2[[#This Row],[Default Spread]]+Table2[[#This Row],[Risk Free Rate]]</f>
        <v>7.0699999999999999E-2</v>
      </c>
      <c r="S837" s="2">
        <f>_xlfn.XLOOKUP($B837,stock_analysis[Stock],stock_analysis[Market_Cap_Cr])</f>
        <v>941.64234239999996</v>
      </c>
      <c r="T837" s="2">
        <f>_xlfn.XLOOKUP($B837,stock_analysis[Stock],stock_analysis[Total_Debt_Cr])</f>
        <v>48.405999999999999</v>
      </c>
      <c r="U837" s="3">
        <f>Table2[[#This Row],[Market Value of Equity]]/(Table2[[#This Row],[Market Value of Equity]]+Table2[[#This Row],[Market Value of Debt]])</f>
        <v>0.95110743796342534</v>
      </c>
      <c r="V837" s="3">
        <f>Table2[[#This Row],[Market Value of Debt]]/(Table2[[#This Row],[Market Value of Equity]]+Table2[[#This Row],[Market Value of Debt]])</f>
        <v>4.8892562036574751E-2</v>
      </c>
      <c r="W837" s="32">
        <f>(Table2[[#This Row],[Cost of Equity (Daily Beta)]]*Table2[[#This Row],[Weight of Equity]])+(Table2[[#This Row],[Cost of Debt]]*Table2[[#This Row],[Weight of Debt]])</f>
        <v>0.10197260381693438</v>
      </c>
      <c r="X837" s="33">
        <f>(Table2[[#This Row],[Cost of Equity (Weekly Beta)]]*Table2[[#This Row],[Weight of Equity]])+(Table2[[#This Row],[Cost of Debt]]*Table2[[#This Row],[Weight of Debt]])</f>
        <v>5.884310093884354E-2</v>
      </c>
      <c r="Y837" s="34">
        <f>(Table2[[#This Row],[Cost of Equity (Monthly Beta)]]*Table2[[#This Row],[Weight of Equity]])+(Table2[[#This Row],[Cost of Debt]]*Table2[[#This Row],[Weight of Debt]])</f>
        <v>-7.5907222636252686E-3</v>
      </c>
      <c r="Z837" t="b">
        <f>IF(Table2[[#This Row],[Sector]]="Financial Services",TRUE,FALSE)</f>
        <v>0</v>
      </c>
      <c r="AA837" t="b">
        <f>IF(Table2[[#This Row],[Market Capitalisation In(Cr)]]&gt;25000,TRUE,FALSE)</f>
        <v>0</v>
      </c>
    </row>
    <row r="838" spans="2:27" ht="14" customHeight="1">
      <c r="B838" s="37" t="s">
        <v>1401</v>
      </c>
      <c r="C838" s="38" t="str">
        <f>_xlfn.XLOOKUP(B838,stock_analysis[Stock],stock_analysis[Company_Name])</f>
        <v>G-TEC JAINX EDUCATION LIMITED</v>
      </c>
      <c r="D838" s="37" t="str">
        <f>_xlfn.XLOOKUP(B838,stock_analysis[Stock],stock_analysis[Sector])</f>
        <v>Consumer Defensive</v>
      </c>
      <c r="E838" s="37" t="str">
        <f>_xlfn.XLOOKUP($B838,stock_analysis[Stock],stock_analysis[Industry])</f>
        <v>Education &amp; Training Services</v>
      </c>
      <c r="F838" s="2">
        <f>_xlfn.XLOOKUP($B838,stock_analysis[Stock],stock_analysis[Market_Cap_Cr])</f>
        <v>19.664960000000001</v>
      </c>
      <c r="G838" s="3">
        <f>Imputs!$C$2</f>
        <v>6.6699999999999995E-2</v>
      </c>
      <c r="H838" s="3">
        <f>Imputs!$C$3</f>
        <v>5.2299999999999999E-2</v>
      </c>
      <c r="I838" s="2">
        <f>_xlfn.XLOOKUP($B838,stock_analysis[Stock],stock_analysis[Beta_Daily])</f>
        <v>0.74149882897899277</v>
      </c>
      <c r="J838" s="2">
        <f>_xlfn.XLOOKUP($B838,stock_analysis[Stock],stock_analysis[Beta_Weekly])</f>
        <v>1.2347306777440199</v>
      </c>
      <c r="K838" s="2">
        <f>_xlfn.XLOOKUP($B838,stock_analysis[Stock],stock_analysis[Beta_Monthly])</f>
        <v>1.6013967745113096</v>
      </c>
      <c r="L838" s="3">
        <f>G838+H838*I838</f>
        <v>0.10548038875560131</v>
      </c>
      <c r="M838" s="3">
        <f>J838*H838+G838</f>
        <v>0.13127641444601224</v>
      </c>
      <c r="N838" s="3">
        <f>K838*H838+G838</f>
        <v>0.15045305130694148</v>
      </c>
      <c r="O838" s="2">
        <f>_xlfn.XLOOKUP($B838,stock_analysis[Stock],stock_analysis[Interest_Coverage_Ratio])</f>
        <v>-48.443298969072167</v>
      </c>
      <c r="P838" s="3" cm="1">
        <f t="array" ref="P83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838" s="3" t="str" cm="1">
        <f t="array" ref="Q83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838" s="3">
        <f>Table2[[#This Row],[Default Spread]]+Table2[[#This Row],[Risk Free Rate]]</f>
        <v>0.25669999999999998</v>
      </c>
      <c r="S838" s="2">
        <f>_xlfn.XLOOKUP($B838,stock_analysis[Stock],stock_analysis[Market_Cap_Cr])</f>
        <v>19.664960000000001</v>
      </c>
      <c r="T838" s="2">
        <f>_xlfn.XLOOKUP($B838,stock_analysis[Stock],stock_analysis[Total_Debt_Cr])</f>
        <v>1.0472999999999999</v>
      </c>
      <c r="U838" s="3">
        <f>Table2[[#This Row],[Market Value of Equity]]/(Table2[[#This Row],[Market Value of Equity]]+Table2[[#This Row],[Market Value of Debt]])</f>
        <v>0.94943574481973481</v>
      </c>
      <c r="V838" s="3">
        <f>Table2[[#This Row],[Market Value of Debt]]/(Table2[[#This Row],[Market Value of Equity]]+Table2[[#This Row],[Market Value of Debt]])</f>
        <v>5.0564255180265208E-2</v>
      </c>
      <c r="W838" s="32">
        <f>(Table2[[#This Row],[Cost of Equity (Daily Beta)]]*Table2[[#This Row],[Weight of Equity]])+(Table2[[#This Row],[Cost of Debt]]*Table2[[#This Row],[Weight of Debt]])</f>
        <v>0.1131266957668236</v>
      </c>
      <c r="X838" s="33">
        <f>(Table2[[#This Row],[Cost of Equity (Weekly Beta)]]*Table2[[#This Row],[Weight of Equity]])+(Table2[[#This Row],[Cost of Debt]]*Table2[[#This Row],[Weight of Debt]])</f>
        <v>0.13761836463158789</v>
      </c>
      <c r="Y838" s="34">
        <f>(Table2[[#This Row],[Cost of Equity (Monthly Beta)]]*Table2[[#This Row],[Weight of Equity]])+(Table2[[#This Row],[Cost of Debt]]*Table2[[#This Row],[Weight of Debt]])</f>
        <v>0.15582534913278184</v>
      </c>
      <c r="Z838" t="b">
        <f>IF(Table2[[#This Row],[Sector]]="Financial Services",TRUE,FALSE)</f>
        <v>0</v>
      </c>
      <c r="AA838" t="b">
        <f>IF(Table2[[#This Row],[Market Capitalisation In(Cr)]]&gt;25000,TRUE,FALSE)</f>
        <v>0</v>
      </c>
    </row>
    <row r="839" spans="2:27" ht="14" customHeight="1">
      <c r="B839" s="37" t="s">
        <v>3940</v>
      </c>
      <c r="C839" s="38" t="str">
        <f>_xlfn.XLOOKUP(B839,stock_analysis[Stock],stock_analysis[Company_Name])</f>
        <v>Zee Learn Limited</v>
      </c>
      <c r="D839" s="37" t="str">
        <f>_xlfn.XLOOKUP(B839,stock_analysis[Stock],stock_analysis[Sector])</f>
        <v>Consumer Defensive</v>
      </c>
      <c r="E839" s="37" t="str">
        <f>_xlfn.XLOOKUP($B839,stock_analysis[Stock],stock_analysis[Industry])</f>
        <v>Education &amp; Training Services</v>
      </c>
      <c r="F839" s="2">
        <f>_xlfn.XLOOKUP($B839,stock_analysis[Stock],stock_analysis[Market_Cap_Cr])</f>
        <v>184.89472000000001</v>
      </c>
      <c r="G839" s="3">
        <f>Imputs!$C$2</f>
        <v>6.6699999999999995E-2</v>
      </c>
      <c r="H839" s="3">
        <f>Imputs!$C$3</f>
        <v>5.2299999999999999E-2</v>
      </c>
      <c r="I839" s="2">
        <f>_xlfn.XLOOKUP($B839,stock_analysis[Stock],stock_analysis[Beta_Daily])</f>
        <v>0.73531792362297732</v>
      </c>
      <c r="J839" s="2">
        <f>_xlfn.XLOOKUP($B839,stock_analysis[Stock],stock_analysis[Beta_Weekly])</f>
        <v>1.236952226118978</v>
      </c>
      <c r="K839" s="2">
        <f>_xlfn.XLOOKUP($B839,stock_analysis[Stock],stock_analysis[Beta_Monthly])</f>
        <v>1.2078825778066906</v>
      </c>
      <c r="L839" s="3">
        <f>G839+H839*I839</f>
        <v>0.10515712740548171</v>
      </c>
      <c r="M839" s="3">
        <f>J839*H839+G839</f>
        <v>0.13139260142602255</v>
      </c>
      <c r="N839" s="3">
        <f>K839*H839+G839</f>
        <v>0.12987225881928993</v>
      </c>
      <c r="O839" s="2">
        <f>_xlfn.XLOOKUP($B839,stock_analysis[Stock],stock_analysis[Interest_Coverage_Ratio])</f>
        <v>1.8539891164590829</v>
      </c>
      <c r="P839" s="3" cm="1">
        <f t="array" ref="P83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839" s="3" t="str" cm="1">
        <f t="array" ref="Q83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839" s="3">
        <f>Table2[[#This Row],[Default Spread]]+Table2[[#This Row],[Risk Free Rate]]</f>
        <v>0.1176</v>
      </c>
      <c r="S839" s="2">
        <f>_xlfn.XLOOKUP($B839,stock_analysis[Stock],stock_analysis[Market_Cap_Cr])</f>
        <v>184.89472000000001</v>
      </c>
      <c r="T839" s="2">
        <f>_xlfn.XLOOKUP($B839,stock_analysis[Stock],stock_analysis[Total_Debt_Cr])</f>
        <v>421.32779520000003</v>
      </c>
      <c r="U839" s="3">
        <f>Table2[[#This Row],[Market Value of Equity]]/(Table2[[#This Row],[Market Value of Equity]]+Table2[[#This Row],[Market Value of Debt]])</f>
        <v>0.30499480861247957</v>
      </c>
      <c r="V839" s="3">
        <f>Table2[[#This Row],[Market Value of Debt]]/(Table2[[#This Row],[Market Value of Equity]]+Table2[[#This Row],[Market Value of Debt]])</f>
        <v>0.69500519138752037</v>
      </c>
      <c r="W839" s="32">
        <f>(Table2[[#This Row],[Cost of Equity (Daily Beta)]]*Table2[[#This Row],[Weight of Equity]])+(Table2[[#This Row],[Cost of Debt]]*Table2[[#This Row],[Weight of Debt]])</f>
        <v>0.11380498845444542</v>
      </c>
      <c r="X839" s="33">
        <f>(Table2[[#This Row],[Cost of Equity (Weekly Beta)]]*Table2[[#This Row],[Weight of Equity]])+(Table2[[#This Row],[Cost of Debt]]*Table2[[#This Row],[Weight of Debt]])</f>
        <v>0.12180667183219795</v>
      </c>
      <c r="Y839" s="34">
        <f>(Table2[[#This Row],[Cost of Equity (Monthly Beta)]]*Table2[[#This Row],[Weight of Equity]])+(Table2[[#This Row],[Cost of Debt]]*Table2[[#This Row],[Weight of Debt]])</f>
        <v>0.12134297522983215</v>
      </c>
      <c r="Z839" t="b">
        <f>IF(Table2[[#This Row],[Sector]]="Financial Services",TRUE,FALSE)</f>
        <v>0</v>
      </c>
      <c r="AA839" t="b">
        <f>IF(Table2[[#This Row],[Market Capitalisation In(Cr)]]&gt;25000,TRUE,FALSE)</f>
        <v>0</v>
      </c>
    </row>
    <row r="840" spans="2:27" ht="14" customHeight="1">
      <c r="B840" s="37" t="s">
        <v>2810</v>
      </c>
      <c r="C840" s="38" t="str">
        <f>_xlfn.XLOOKUP(B840,stock_analysis[Stock],stock_analysis[Company_Name])</f>
        <v>Physicswallah Limited</v>
      </c>
      <c r="D840" s="37" t="str">
        <f>_xlfn.XLOOKUP(B840,stock_analysis[Stock],stock_analysis[Sector])</f>
        <v>Consumer Defensive</v>
      </c>
      <c r="E840" s="37" t="str">
        <f>_xlfn.XLOOKUP($B840,stock_analysis[Stock],stock_analysis[Industry])</f>
        <v>Education &amp; Training Services</v>
      </c>
      <c r="F840" s="2">
        <f>_xlfn.XLOOKUP($B840,stock_analysis[Stock],stock_analysis[Market_Cap_Cr])</f>
        <v>23498.093363200001</v>
      </c>
      <c r="G840" s="3">
        <f>Imputs!$C$2</f>
        <v>6.6699999999999995E-2</v>
      </c>
      <c r="H840" s="3">
        <f>Imputs!$C$3</f>
        <v>5.2299999999999999E-2</v>
      </c>
      <c r="I840" s="2">
        <f>_xlfn.XLOOKUP($B840,stock_analysis[Stock],stock_analysis[Beta_Daily])</f>
        <v>0.88597797981906146</v>
      </c>
      <c r="J840" s="2">
        <f>_xlfn.XLOOKUP($B840,stock_analysis[Stock],stock_analysis[Beta_Weekly])</f>
        <v>0.46292739375996739</v>
      </c>
      <c r="K840" s="2">
        <f>_xlfn.XLOOKUP($B840,stock_analysis[Stock],stock_analysis[Beta_Monthly])</f>
        <v>-8.0653421234585938</v>
      </c>
      <c r="L840" s="3">
        <f>G840+H840*I840</f>
        <v>0.11303664834453692</v>
      </c>
      <c r="M840" s="3">
        <f>J840*H840+G840</f>
        <v>9.0911102693646287E-2</v>
      </c>
      <c r="N840" s="3">
        <f>K840*H840+G840</f>
        <v>-0.35511739305688445</v>
      </c>
      <c r="O840" s="2">
        <f>_xlfn.XLOOKUP($B840,stock_analysis[Stock],stock_analysis[Interest_Coverage_Ratio])</f>
        <v>-2.4431364193256271</v>
      </c>
      <c r="P840" s="3" cm="1">
        <f t="array" ref="P84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840" s="3" t="str" cm="1">
        <f t="array" ref="Q84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840" s="3">
        <f>Table2[[#This Row],[Default Spread]]+Table2[[#This Row],[Risk Free Rate]]</f>
        <v>0.25669999999999998</v>
      </c>
      <c r="S840" s="2">
        <f>_xlfn.XLOOKUP($B840,stock_analysis[Stock],stock_analysis[Market_Cap_Cr])</f>
        <v>23498.093363200001</v>
      </c>
      <c r="T840" s="2">
        <f>_xlfn.XLOOKUP($B840,stock_analysis[Stock],stock_analysis[Total_Debt_Cr])</f>
        <v>970.24399359999995</v>
      </c>
      <c r="U840" s="3">
        <f>Table2[[#This Row],[Market Value of Equity]]/(Table2[[#This Row],[Market Value of Equity]]+Table2[[#This Row],[Market Value of Debt]])</f>
        <v>0.96034695862445429</v>
      </c>
      <c r="V840" s="3">
        <f>Table2[[#This Row],[Market Value of Debt]]/(Table2[[#This Row],[Market Value of Equity]]+Table2[[#This Row],[Market Value of Debt]])</f>
        <v>3.9653041375545657E-2</v>
      </c>
      <c r="W840" s="32">
        <f>(Table2[[#This Row],[Cost of Equity (Daily Beta)]]*Table2[[#This Row],[Weight of Equity]])+(Table2[[#This Row],[Cost of Debt]]*Table2[[#This Row],[Weight of Debt]])</f>
        <v>0.11873333717188055</v>
      </c>
      <c r="X840" s="33">
        <f>(Table2[[#This Row],[Cost of Equity (Weekly Beta)]]*Table2[[#This Row],[Weight of Equity]])+(Table2[[#This Row],[Cost of Debt]]*Table2[[#This Row],[Weight of Debt]])</f>
        <v>9.7485136698141212E-2</v>
      </c>
      <c r="Y840" s="34">
        <f>(Table2[[#This Row],[Cost of Equity (Monthly Beta)]]*Table2[[#This Row],[Weight of Equity]])+(Table2[[#This Row],[Cost of Debt]]*Table2[[#This Row],[Weight of Debt]])</f>
        <v>-0.33085697265572134</v>
      </c>
      <c r="Z840" t="b">
        <f>IF(Table2[[#This Row],[Sector]]="Financial Services",TRUE,FALSE)</f>
        <v>0</v>
      </c>
      <c r="AA840" t="b">
        <f>IF(Table2[[#This Row],[Market Capitalisation In(Cr)]]&gt;25000,TRUE,FALSE)</f>
        <v>0</v>
      </c>
    </row>
    <row r="841" spans="2:27" ht="14" customHeight="1">
      <c r="B841" s="37" t="s">
        <v>832</v>
      </c>
      <c r="C841" s="38" t="str">
        <f>_xlfn.XLOOKUP(B841,stock_analysis[Stock],stock_analysis[Company_Name])</f>
        <v>Crizac Limited</v>
      </c>
      <c r="D841" s="37" t="str">
        <f>_xlfn.XLOOKUP(B841,stock_analysis[Stock],stock_analysis[Sector])</f>
        <v>Consumer Defensive</v>
      </c>
      <c r="E841" s="37" t="str">
        <f>_xlfn.XLOOKUP($B841,stock_analysis[Stock],stock_analysis[Industry])</f>
        <v>Education &amp; Training Services</v>
      </c>
      <c r="F841" s="2">
        <f>_xlfn.XLOOKUP($B841,stock_analysis[Stock],stock_analysis[Market_Cap_Cr])</f>
        <v>3909.2838400000001</v>
      </c>
      <c r="G841" s="3">
        <f>Imputs!$C$2</f>
        <v>6.6699999999999995E-2</v>
      </c>
      <c r="H841" s="3">
        <f>Imputs!$C$3</f>
        <v>5.2299999999999999E-2</v>
      </c>
      <c r="I841" s="2">
        <f>_xlfn.XLOOKUP($B841,stock_analysis[Stock],stock_analysis[Beta_Daily])</f>
        <v>1.0987940120685666</v>
      </c>
      <c r="J841" s="2">
        <f>_xlfn.XLOOKUP($B841,stock_analysis[Stock],stock_analysis[Beta_Weekly])</f>
        <v>1.1945047373089033</v>
      </c>
      <c r="K841" s="2">
        <f>_xlfn.XLOOKUP($B841,stock_analysis[Stock],stock_analysis[Beta_Monthly])</f>
        <v>1.0631784103386883</v>
      </c>
      <c r="L841" s="3">
        <f>G841+H841*I841</f>
        <v>0.12416692683118602</v>
      </c>
      <c r="M841" s="3">
        <f>J841*H841+G841</f>
        <v>0.12917259776125564</v>
      </c>
      <c r="N841" s="3">
        <f>K841*H841+G841</f>
        <v>0.1223042308607134</v>
      </c>
      <c r="O841" s="2">
        <f>_xlfn.XLOOKUP($B841,stock_analysis[Stock],stock_analysis[Interest_Coverage_Ratio])</f>
        <v>18404.636363636364</v>
      </c>
      <c r="P841" s="3" cm="1">
        <f t="array" ref="P84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41" s="3" t="str" cm="1">
        <f t="array" ref="Q84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41" s="3">
        <f>Table2[[#This Row],[Default Spread]]+Table2[[#This Row],[Risk Free Rate]]</f>
        <v>7.0699999999999999E-2</v>
      </c>
      <c r="S841" s="2">
        <f>_xlfn.XLOOKUP($B841,stock_analysis[Stock],stock_analysis[Market_Cap_Cr])</f>
        <v>3909.2838400000001</v>
      </c>
      <c r="T841" s="2">
        <f>_xlfn.XLOOKUP($B841,stock_analysis[Stock],stock_analysis[Total_Debt_Cr])</f>
        <v>8.2699999999999996E-2</v>
      </c>
      <c r="U841" s="3">
        <f>Table2[[#This Row],[Market Value of Equity]]/(Table2[[#This Row],[Market Value of Equity]]+Table2[[#This Row],[Market Value of Debt]])</f>
        <v>0.99997884567764272</v>
      </c>
      <c r="V841" s="3">
        <f>Table2[[#This Row],[Market Value of Debt]]/(Table2[[#This Row],[Market Value of Equity]]+Table2[[#This Row],[Market Value of Debt]])</f>
        <v>2.115432235729935E-5</v>
      </c>
      <c r="W841" s="32">
        <f>(Table2[[#This Row],[Cost of Equity (Daily Beta)]]*Table2[[#This Row],[Weight of Equity]])+(Table2[[#This Row],[Cost of Debt]]*Table2[[#This Row],[Weight of Debt]])</f>
        <v>0.12416579577458038</v>
      </c>
      <c r="X841" s="33">
        <f>(Table2[[#This Row],[Cost of Equity (Weekly Beta)]]*Table2[[#This Row],[Weight of Equity]])+(Table2[[#This Row],[Cost of Debt]]*Table2[[#This Row],[Weight of Debt]])</f>
        <v>0.12917136081307354</v>
      </c>
      <c r="Y841" s="34">
        <f>(Table2[[#This Row],[Cost of Equity (Monthly Beta)]]*Table2[[#This Row],[Weight of Equity]])+(Table2[[#This Row],[Cost of Debt]]*Table2[[#This Row],[Weight of Debt]])</f>
        <v>0.12230313920817878</v>
      </c>
      <c r="Z841" t="b">
        <f>IF(Table2[[#This Row],[Sector]]="Financial Services",TRUE,FALSE)</f>
        <v>0</v>
      </c>
      <c r="AA841" t="b">
        <f>IF(Table2[[#This Row],[Market Capitalisation In(Cr)]]&gt;25000,TRUE,FALSE)</f>
        <v>0</v>
      </c>
    </row>
    <row r="842" spans="2:27" ht="14" customHeight="1">
      <c r="B842" s="37" t="s">
        <v>800</v>
      </c>
      <c r="C842" s="38" t="str">
        <f>_xlfn.XLOOKUP(B842,stock_analysis[Stock],stock_analysis[Company_Name])</f>
        <v>Compucom Software Limited</v>
      </c>
      <c r="D842" s="37" t="str">
        <f>_xlfn.XLOOKUP(B842,stock_analysis[Stock],stock_analysis[Sector])</f>
        <v>Consumer Defensive</v>
      </c>
      <c r="E842" s="37" t="str">
        <f>_xlfn.XLOOKUP($B842,stock_analysis[Stock],stock_analysis[Industry])</f>
        <v>Education &amp; Training Services</v>
      </c>
      <c r="F842" s="2">
        <f>_xlfn.XLOOKUP($B842,stock_analysis[Stock],stock_analysis[Market_Cap_Cr])</f>
        <v>106.5816384</v>
      </c>
      <c r="G842" s="3">
        <f>Imputs!$C$2</f>
        <v>6.6699999999999995E-2</v>
      </c>
      <c r="H842" s="3">
        <f>Imputs!$C$3</f>
        <v>5.2299999999999999E-2</v>
      </c>
      <c r="I842" s="2">
        <f>_xlfn.XLOOKUP($B842,stock_analysis[Stock],stock_analysis[Beta_Daily])</f>
        <v>1.4214106824522077</v>
      </c>
      <c r="J842" s="2">
        <f>_xlfn.XLOOKUP($B842,stock_analysis[Stock],stock_analysis[Beta_Weekly])</f>
        <v>1.8065012243745335</v>
      </c>
      <c r="K842" s="2">
        <f>_xlfn.XLOOKUP($B842,stock_analysis[Stock],stock_analysis[Beta_Monthly])</f>
        <v>1.1689590206295932</v>
      </c>
      <c r="L842" s="3">
        <f>G842+H842*I842</f>
        <v>0.14103977869225046</v>
      </c>
      <c r="M842" s="3">
        <f>J842*H842+G842</f>
        <v>0.1611800140347881</v>
      </c>
      <c r="N842" s="3">
        <f>K842*H842+G842</f>
        <v>0.12783655677892772</v>
      </c>
      <c r="O842" s="2">
        <f>_xlfn.XLOOKUP($B842,stock_analysis[Stock],stock_analysis[Interest_Coverage_Ratio])</f>
        <v>1.6441179665435586</v>
      </c>
      <c r="P842" s="3" cm="1">
        <f t="array" ref="P84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842" s="3" t="str" cm="1">
        <f t="array" ref="Q84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842" s="3">
        <f>Table2[[#This Row],[Default Spread]]+Table2[[#This Row],[Risk Free Rate]]</f>
        <v>0.1176</v>
      </c>
      <c r="S842" s="2">
        <f>_xlfn.XLOOKUP($B842,stock_analysis[Stock],stock_analysis[Market_Cap_Cr])</f>
        <v>106.5816384</v>
      </c>
      <c r="T842" s="2">
        <f>_xlfn.XLOOKUP($B842,stock_analysis[Stock],stock_analysis[Total_Debt_Cr])</f>
        <v>46.288499199999997</v>
      </c>
      <c r="U842" s="3">
        <f>Table2[[#This Row],[Market Value of Equity]]/(Table2[[#This Row],[Market Value of Equity]]+Table2[[#This Row],[Market Value of Debt]])</f>
        <v>0.69720378403060979</v>
      </c>
      <c r="V842" s="3">
        <f>Table2[[#This Row],[Market Value of Debt]]/(Table2[[#This Row],[Market Value of Equity]]+Table2[[#This Row],[Market Value of Debt]])</f>
        <v>0.30279621596939021</v>
      </c>
      <c r="W842" s="32">
        <f>(Table2[[#This Row],[Cost of Equity (Daily Beta)]]*Table2[[#This Row],[Weight of Equity]])+(Table2[[#This Row],[Cost of Debt]]*Table2[[#This Row],[Weight of Debt]])</f>
        <v>0.13394230240107707</v>
      </c>
      <c r="X842" s="33">
        <f>(Table2[[#This Row],[Cost of Equity (Weekly Beta)]]*Table2[[#This Row],[Weight of Equity]])+(Table2[[#This Row],[Cost of Debt]]*Table2[[#This Row],[Weight of Debt]])</f>
        <v>0.14798415069316134</v>
      </c>
      <c r="Y842" s="34">
        <f>(Table2[[#This Row],[Cost of Equity (Monthly Beta)]]*Table2[[#This Row],[Weight of Equity]])+(Table2[[#This Row],[Cost of Debt]]*Table2[[#This Row],[Weight of Debt]])</f>
        <v>0.12473696612171259</v>
      </c>
      <c r="Z842" t="b">
        <f>IF(Table2[[#This Row],[Sector]]="Financial Services",TRUE,FALSE)</f>
        <v>0</v>
      </c>
      <c r="AA842" t="b">
        <f>IF(Table2[[#This Row],[Market Capitalisation In(Cr)]]&gt;25000,TRUE,FALSE)</f>
        <v>0</v>
      </c>
    </row>
    <row r="843" spans="2:27" ht="14" customHeight="1">
      <c r="B843" s="37" t="s">
        <v>316</v>
      </c>
      <c r="C843" s="38" t="str">
        <f>_xlfn.XLOOKUP(B843,stock_analysis[Stock],stock_analysis[Company_Name])</f>
        <v>Aptech Limited</v>
      </c>
      <c r="D843" s="37" t="str">
        <f>_xlfn.XLOOKUP(B843,stock_analysis[Stock],stock_analysis[Sector])</f>
        <v>Consumer Defensive</v>
      </c>
      <c r="E843" s="37" t="str">
        <f>_xlfn.XLOOKUP($B843,stock_analysis[Stock],stock_analysis[Industry])</f>
        <v>Education &amp; Training Services</v>
      </c>
      <c r="F843" s="2">
        <f>_xlfn.XLOOKUP($B843,stock_analysis[Stock],stock_analysis[Market_Cap_Cr])</f>
        <v>480.73978879999999</v>
      </c>
      <c r="G843" s="3">
        <f>Imputs!$C$2</f>
        <v>6.6699999999999995E-2</v>
      </c>
      <c r="H843" s="3">
        <f>Imputs!$C$3</f>
        <v>5.2299999999999999E-2</v>
      </c>
      <c r="I843" s="2">
        <f>_xlfn.XLOOKUP($B843,stock_analysis[Stock],stock_analysis[Beta_Daily])</f>
        <v>1.5546031680545225</v>
      </c>
      <c r="J843" s="2">
        <f>_xlfn.XLOOKUP($B843,stock_analysis[Stock],stock_analysis[Beta_Weekly])</f>
        <v>1.6270340555673526</v>
      </c>
      <c r="K843" s="2">
        <f>_xlfn.XLOOKUP($B843,stock_analysis[Stock],stock_analysis[Beta_Monthly])</f>
        <v>1.7474112859172739</v>
      </c>
      <c r="L843" s="3">
        <f>G843+H843*I843</f>
        <v>0.14800574568925151</v>
      </c>
      <c r="M843" s="3">
        <f>J843*H843+G843</f>
        <v>0.15179388110617253</v>
      </c>
      <c r="N843" s="3">
        <f>K843*H843+G843</f>
        <v>0.1580896102534734</v>
      </c>
      <c r="O843" s="2">
        <f>_xlfn.XLOOKUP($B843,stock_analysis[Stock],stock_analysis[Interest_Coverage_Ratio])</f>
        <v>36.837648272305309</v>
      </c>
      <c r="P843" s="3" cm="1">
        <f t="array" ref="P84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43" s="3" t="str" cm="1">
        <f t="array" ref="Q84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43" s="3">
        <f>Table2[[#This Row],[Default Spread]]+Table2[[#This Row],[Risk Free Rate]]</f>
        <v>7.0699999999999999E-2</v>
      </c>
      <c r="S843" s="2">
        <f>_xlfn.XLOOKUP($B843,stock_analysis[Stock],stock_analysis[Market_Cap_Cr])</f>
        <v>480.73978879999999</v>
      </c>
      <c r="T843" s="2">
        <f>_xlfn.XLOOKUP($B843,stock_analysis[Stock],stock_analysis[Total_Debt_Cr])</f>
        <v>13.675000000000001</v>
      </c>
      <c r="U843" s="3">
        <f>Table2[[#This Row],[Market Value of Equity]]/(Table2[[#This Row],[Market Value of Equity]]+Table2[[#This Row],[Market Value of Debt]])</f>
        <v>0.97234103770805325</v>
      </c>
      <c r="V843" s="3">
        <f>Table2[[#This Row],[Market Value of Debt]]/(Table2[[#This Row],[Market Value of Equity]]+Table2[[#This Row],[Market Value of Debt]])</f>
        <v>2.7658962291946719E-2</v>
      </c>
      <c r="W843" s="32">
        <f>(Table2[[#This Row],[Cost of Equity (Daily Beta)]]*Table2[[#This Row],[Weight of Equity]])+(Table2[[#This Row],[Cost of Debt]]*Table2[[#This Row],[Weight of Debt]])</f>
        <v>0.14586754898428167</v>
      </c>
      <c r="X843" s="33">
        <f>(Table2[[#This Row],[Cost of Equity (Weekly Beta)]]*Table2[[#This Row],[Weight of Equity]])+(Table2[[#This Row],[Cost of Debt]]*Table2[[#This Row],[Weight of Debt]])</f>
        <v>0.14955090850654928</v>
      </c>
      <c r="Y843" s="34">
        <f>(Table2[[#This Row],[Cost of Equity (Monthly Beta)]]*Table2[[#This Row],[Weight of Equity]])+(Table2[[#This Row],[Cost of Debt]]*Table2[[#This Row],[Weight of Debt]])</f>
        <v>0.15567250431876464</v>
      </c>
      <c r="Z843" t="b">
        <f>IF(Table2[[#This Row],[Sector]]="Financial Services",TRUE,FALSE)</f>
        <v>0</v>
      </c>
      <c r="AA843" t="b">
        <f>IF(Table2[[#This Row],[Market Capitalisation In(Cr)]]&gt;25000,TRUE,FALSE)</f>
        <v>0</v>
      </c>
    </row>
    <row r="844" spans="2:27" ht="14" customHeight="1">
      <c r="B844" s="37" t="s">
        <v>3776</v>
      </c>
      <c r="C844" s="38" t="str">
        <f>_xlfn.XLOOKUP(B844,stock_analysis[Stock],stock_analysis[Company_Name])</f>
        <v>Veranda Learning Solutions Limited</v>
      </c>
      <c r="D844" s="37" t="str">
        <f>_xlfn.XLOOKUP(B844,stock_analysis[Stock],stock_analysis[Sector])</f>
        <v>Consumer Defensive</v>
      </c>
      <c r="E844" s="37" t="str">
        <f>_xlfn.XLOOKUP($B844,stock_analysis[Stock],stock_analysis[Industry])</f>
        <v>Education &amp; Training Services</v>
      </c>
      <c r="F844" s="2">
        <f>_xlfn.XLOOKUP($B844,stock_analysis[Stock],stock_analysis[Market_Cap_Cr])</f>
        <v>1603.0590976000001</v>
      </c>
      <c r="G844" s="3">
        <f>Imputs!$C$2</f>
        <v>6.6699999999999995E-2</v>
      </c>
      <c r="H844" s="3">
        <f>Imputs!$C$3</f>
        <v>5.2299999999999999E-2</v>
      </c>
      <c r="I844" s="2">
        <f>_xlfn.XLOOKUP($B844,stock_analysis[Stock],stock_analysis[Beta_Daily])</f>
        <v>1.1071371378135562</v>
      </c>
      <c r="J844" s="2">
        <f>_xlfn.XLOOKUP($B844,stock_analysis[Stock],stock_analysis[Beta_Weekly])</f>
        <v>1.0043543240303632</v>
      </c>
      <c r="K844" s="2">
        <f>_xlfn.XLOOKUP($B844,stock_analysis[Stock],stock_analysis[Beta_Monthly])</f>
        <v>1.3052089660191948</v>
      </c>
      <c r="L844" s="3">
        <f>G844+H844*I844</f>
        <v>0.12460327230764898</v>
      </c>
      <c r="M844" s="3">
        <f>J844*H844+G844</f>
        <v>0.11922773114678799</v>
      </c>
      <c r="N844" s="3">
        <f>K844*H844+G844</f>
        <v>0.13496242892280388</v>
      </c>
      <c r="O844" s="2">
        <f>_xlfn.XLOOKUP($B844,stock_analysis[Stock],stock_analysis[Interest_Coverage_Ratio])</f>
        <v>-0.9874478228658996</v>
      </c>
      <c r="P844" s="3" cm="1">
        <f t="array" ref="P84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844" s="3" t="str" cm="1">
        <f t="array" ref="Q84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844" s="3">
        <f>Table2[[#This Row],[Default Spread]]+Table2[[#This Row],[Risk Free Rate]]</f>
        <v>0.25669999999999998</v>
      </c>
      <c r="S844" s="2">
        <f>_xlfn.XLOOKUP($B844,stock_analysis[Stock],stock_analysis[Market_Cap_Cr])</f>
        <v>1603.0590976000001</v>
      </c>
      <c r="T844" s="2">
        <f>_xlfn.XLOOKUP($B844,stock_analysis[Stock],stock_analysis[Total_Debt_Cr])</f>
        <v>357.84719360000003</v>
      </c>
      <c r="U844" s="3">
        <f>Table2[[#This Row],[Market Value of Equity]]/(Table2[[#This Row],[Market Value of Equity]]+Table2[[#This Row],[Market Value of Debt]])</f>
        <v>0.81750928373991227</v>
      </c>
      <c r="V844" s="3">
        <f>Table2[[#This Row],[Market Value of Debt]]/(Table2[[#This Row],[Market Value of Equity]]+Table2[[#This Row],[Market Value of Debt]])</f>
        <v>0.18249071626008764</v>
      </c>
      <c r="W844" s="32">
        <f>(Table2[[#This Row],[Cost of Equity (Daily Beta)]]*Table2[[#This Row],[Weight of Equity]])+(Table2[[#This Row],[Cost of Debt]]*Table2[[#This Row],[Weight of Debt]])</f>
        <v>0.14870969875983986</v>
      </c>
      <c r="X844" s="33">
        <f>(Table2[[#This Row],[Cost of Equity (Weekly Beta)]]*Table2[[#This Row],[Weight of Equity]])+(Table2[[#This Row],[Cost of Debt]]*Table2[[#This Row],[Weight of Debt]])</f>
        <v>0.14431514395570999</v>
      </c>
      <c r="Y844" s="34">
        <f>(Table2[[#This Row],[Cost of Equity (Monthly Beta)]]*Table2[[#This Row],[Weight of Equity]])+(Table2[[#This Row],[Cost of Debt]]*Table2[[#This Row],[Weight of Debt]])</f>
        <v>0.15717840546444473</v>
      </c>
      <c r="Z844" t="b">
        <f>IF(Table2[[#This Row],[Sector]]="Financial Services",TRUE,FALSE)</f>
        <v>0</v>
      </c>
      <c r="AA844" t="b">
        <f>IF(Table2[[#This Row],[Market Capitalisation In(Cr)]]&gt;25000,TRUE,FALSE)</f>
        <v>0</v>
      </c>
    </row>
    <row r="845" spans="2:27" ht="14" customHeight="1">
      <c r="B845" s="37" t="s">
        <v>2462</v>
      </c>
      <c r="C845" s="38" t="str">
        <f>_xlfn.XLOOKUP(B845,stock_analysis[Stock],stock_analysis[Company_Name])</f>
        <v>NIIT Limited</v>
      </c>
      <c r="D845" s="37" t="str">
        <f>_xlfn.XLOOKUP(B845,stock_analysis[Stock],stock_analysis[Sector])</f>
        <v>Consumer Defensive</v>
      </c>
      <c r="E845" s="37" t="str">
        <f>_xlfn.XLOOKUP($B845,stock_analysis[Stock],stock_analysis[Industry])</f>
        <v>Education &amp; Training Services</v>
      </c>
      <c r="F845" s="2">
        <f>_xlfn.XLOOKUP($B845,stock_analysis[Stock],stock_analysis[Market_Cap_Cr])</f>
        <v>892.08627200000001</v>
      </c>
      <c r="G845" s="3">
        <f>Imputs!$C$2</f>
        <v>6.6699999999999995E-2</v>
      </c>
      <c r="H845" s="3">
        <f>Imputs!$C$3</f>
        <v>5.2299999999999999E-2</v>
      </c>
      <c r="I845" s="2">
        <f>_xlfn.XLOOKUP($B845,stock_analysis[Stock],stock_analysis[Beta_Daily])</f>
        <v>1.7200870018822465</v>
      </c>
      <c r="J845" s="2">
        <f>_xlfn.XLOOKUP($B845,stock_analysis[Stock],stock_analysis[Beta_Weekly])</f>
        <v>2.2001755659496549</v>
      </c>
      <c r="K845" s="2">
        <f>_xlfn.XLOOKUP($B845,stock_analysis[Stock],stock_analysis[Beta_Monthly])</f>
        <v>0.82109360476156223</v>
      </c>
      <c r="L845" s="3">
        <f>G845+H845*I845</f>
        <v>0.15666055019844149</v>
      </c>
      <c r="M845" s="3">
        <f>J845*H845+G845</f>
        <v>0.18176918209916693</v>
      </c>
      <c r="N845" s="3">
        <f>K845*H845+G845</f>
        <v>0.10964319552902971</v>
      </c>
      <c r="O845" s="2">
        <f>_xlfn.XLOOKUP($B845,stock_analysis[Stock],stock_analysis[Interest_Coverage_Ratio])</f>
        <v>64.280343716433947</v>
      </c>
      <c r="P845" s="3" cm="1">
        <f t="array" ref="P84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45" s="3" t="str" cm="1">
        <f t="array" ref="Q84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45" s="3">
        <f>Table2[[#This Row],[Default Spread]]+Table2[[#This Row],[Risk Free Rate]]</f>
        <v>7.0699999999999999E-2</v>
      </c>
      <c r="S845" s="2">
        <f>_xlfn.XLOOKUP($B845,stock_analysis[Stock],stock_analysis[Market_Cap_Cr])</f>
        <v>892.08627200000001</v>
      </c>
      <c r="T845" s="2">
        <f>_xlfn.XLOOKUP($B845,stock_analysis[Stock],stock_analysis[Total_Debt_Cr])</f>
        <v>6.8280000000000003</v>
      </c>
      <c r="U845" s="3">
        <f>Table2[[#This Row],[Market Value of Equity]]/(Table2[[#This Row],[Market Value of Equity]]+Table2[[#This Row],[Market Value of Debt]])</f>
        <v>0.9924041699940882</v>
      </c>
      <c r="V845" s="3">
        <f>Table2[[#This Row],[Market Value of Debt]]/(Table2[[#This Row],[Market Value of Equity]]+Table2[[#This Row],[Market Value of Debt]])</f>
        <v>7.5958300059118435E-3</v>
      </c>
      <c r="W845" s="32">
        <f>(Table2[[#This Row],[Cost of Equity (Daily Beta)]]*Table2[[#This Row],[Weight of Equity]])+(Table2[[#This Row],[Cost of Debt]]*Table2[[#This Row],[Weight of Debt]])</f>
        <v>0.1560076084719195</v>
      </c>
      <c r="X845" s="33">
        <f>(Table2[[#This Row],[Cost of Equity (Weekly Beta)]]*Table2[[#This Row],[Weight of Equity]])+(Table2[[#This Row],[Cost of Debt]]*Table2[[#This Row],[Weight of Debt]])</f>
        <v>0.180925519473046</v>
      </c>
      <c r="Y845" s="34">
        <f>(Table2[[#This Row],[Cost of Equity (Monthly Beta)]]*Table2[[#This Row],[Weight of Equity]])+(Table2[[#This Row],[Cost of Debt]]*Table2[[#This Row],[Weight of Debt]])</f>
        <v>0.10934738963590421</v>
      </c>
      <c r="Z845" t="b">
        <f>IF(Table2[[#This Row],[Sector]]="Financial Services",TRUE,FALSE)</f>
        <v>0</v>
      </c>
      <c r="AA845" t="b">
        <f>IF(Table2[[#This Row],[Market Capitalisation In(Cr)]]&gt;25000,TRUE,FALSE)</f>
        <v>0</v>
      </c>
    </row>
    <row r="846" spans="2:27" ht="14" customHeight="1">
      <c r="B846" s="37" t="s">
        <v>776</v>
      </c>
      <c r="C846" s="38" t="str">
        <f>_xlfn.XLOOKUP(B846,stock_analysis[Stock],stock_analysis[Company_Name])</f>
        <v>CL Educate Limited</v>
      </c>
      <c r="D846" s="37" t="str">
        <f>_xlfn.XLOOKUP(B846,stock_analysis[Stock],stock_analysis[Sector])</f>
        <v>Consumer Defensive</v>
      </c>
      <c r="E846" s="37" t="str">
        <f>_xlfn.XLOOKUP($B846,stock_analysis[Stock],stock_analysis[Industry])</f>
        <v>Education &amp; Training Services</v>
      </c>
      <c r="F846" s="2">
        <f>_xlfn.XLOOKUP($B846,stock_analysis[Stock],stock_analysis[Market_Cap_Cr])</f>
        <v>237.15010559999999</v>
      </c>
      <c r="G846" s="3">
        <f>Imputs!$C$2</f>
        <v>6.6699999999999995E-2</v>
      </c>
      <c r="H846" s="3">
        <f>Imputs!$C$3</f>
        <v>5.2299999999999999E-2</v>
      </c>
      <c r="I846" s="2">
        <f>_xlfn.XLOOKUP($B846,stock_analysis[Stock],stock_analysis[Beta_Daily])</f>
        <v>1.1569219486898732</v>
      </c>
      <c r="J846" s="2">
        <f>_xlfn.XLOOKUP($B846,stock_analysis[Stock],stock_analysis[Beta_Weekly])</f>
        <v>1.5745679654117897</v>
      </c>
      <c r="K846" s="2">
        <f>_xlfn.XLOOKUP($B846,stock_analysis[Stock],stock_analysis[Beta_Monthly])</f>
        <v>1.0254215425284361</v>
      </c>
      <c r="L846" s="3">
        <f>G846+H846*I846</f>
        <v>0.12720701791648037</v>
      </c>
      <c r="M846" s="3">
        <f>J846*H846+G846</f>
        <v>0.14904990459103659</v>
      </c>
      <c r="N846" s="3">
        <f>K846*H846+G846</f>
        <v>0.1203295466742372</v>
      </c>
      <c r="O846" s="2">
        <f>_xlfn.XLOOKUP($B846,stock_analysis[Stock],stock_analysis[Interest_Coverage_Ratio])</f>
        <v>0.98906636727820163</v>
      </c>
      <c r="P846" s="3" cm="1">
        <f t="array" ref="P84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846" s="3" t="str" cm="1">
        <f t="array" ref="Q84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846" s="3">
        <f>Table2[[#This Row],[Default Spread]]+Table2[[#This Row],[Risk Free Rate]]</f>
        <v>0.19279999999999997</v>
      </c>
      <c r="S846" s="2">
        <f>_xlfn.XLOOKUP($B846,stock_analysis[Stock],stock_analysis[Market_Cap_Cr])</f>
        <v>237.15010559999999</v>
      </c>
      <c r="T846" s="2">
        <f>_xlfn.XLOOKUP($B846,stock_analysis[Stock],stock_analysis[Total_Debt_Cr])</f>
        <v>284.46499840000001</v>
      </c>
      <c r="U846" s="3">
        <f>Table2[[#This Row],[Market Value of Equity]]/(Table2[[#This Row],[Market Value of Equity]]+Table2[[#This Row],[Market Value of Debt]])</f>
        <v>0.45464577958233354</v>
      </c>
      <c r="V846" s="3">
        <f>Table2[[#This Row],[Market Value of Debt]]/(Table2[[#This Row],[Market Value of Equity]]+Table2[[#This Row],[Market Value of Debt]])</f>
        <v>0.54535422041766646</v>
      </c>
      <c r="W846" s="32">
        <f>(Table2[[#This Row],[Cost of Equity (Daily Beta)]]*Table2[[#This Row],[Weight of Equity]])+(Table2[[#This Row],[Cost of Debt]]*Table2[[#This Row],[Weight of Debt]])</f>
        <v>0.16297842752550817</v>
      </c>
      <c r="X846" s="33">
        <f>(Table2[[#This Row],[Cost of Equity (Weekly Beta)]]*Table2[[#This Row],[Weight of Equity]])+(Table2[[#This Row],[Cost of Debt]]*Table2[[#This Row],[Weight of Debt]])</f>
        <v>0.17290920376599034</v>
      </c>
      <c r="Y846" s="34">
        <f>(Table2[[#This Row],[Cost of Equity (Monthly Beta)]]*Table2[[#This Row],[Weight of Equity]])+(Table2[[#This Row],[Cost of Debt]]*Table2[[#This Row],[Weight of Debt]])</f>
        <v>0.15985161425102343</v>
      </c>
      <c r="Z846" t="b">
        <f>IF(Table2[[#This Row],[Sector]]="Financial Services",TRUE,FALSE)</f>
        <v>0</v>
      </c>
      <c r="AA846" t="b">
        <f>IF(Table2[[#This Row],[Market Capitalisation In(Cr)]]&gt;25000,TRUE,FALSE)</f>
        <v>0</v>
      </c>
    </row>
    <row r="847" spans="2:27" ht="14" customHeight="1">
      <c r="B847" s="37" t="s">
        <v>2346</v>
      </c>
      <c r="C847" s="38" t="str">
        <f>_xlfn.XLOOKUP(B847,stock_analysis[Stock],stock_analysis[Company_Name])</f>
        <v>MT Educare Limited</v>
      </c>
      <c r="D847" s="37" t="str">
        <f>_xlfn.XLOOKUP(B847,stock_analysis[Stock],stock_analysis[Sector])</f>
        <v>Consumer Defensive</v>
      </c>
      <c r="E847" s="37" t="str">
        <f>_xlfn.XLOOKUP($B847,stock_analysis[Stock],stock_analysis[Industry])</f>
        <v>Education &amp; Training Services</v>
      </c>
      <c r="F847" s="2">
        <f>_xlfn.XLOOKUP($B847,stock_analysis[Stock],stock_analysis[Market_Cap_Cr])</f>
        <v>10.331752</v>
      </c>
      <c r="G847" s="3">
        <f>Imputs!$C$2</f>
        <v>6.6699999999999995E-2</v>
      </c>
      <c r="H847" s="3">
        <f>Imputs!$C$3</f>
        <v>5.2299999999999999E-2</v>
      </c>
      <c r="I847" s="2">
        <f>_xlfn.XLOOKUP($B847,stock_analysis[Stock],stock_analysis[Beta_Daily])</f>
        <v>0.30100173463275159</v>
      </c>
      <c r="J847" s="2">
        <f>_xlfn.XLOOKUP($B847,stock_analysis[Stock],stock_analysis[Beta_Weekly])</f>
        <v>0.44538562148167948</v>
      </c>
      <c r="K847" s="2">
        <f>_xlfn.XLOOKUP($B847,stock_analysis[Stock],stock_analysis[Beta_Monthly])</f>
        <v>1.2676997781594126</v>
      </c>
      <c r="L847" s="3">
        <f>G847+H847*I847</f>
        <v>8.2442390721292905E-2</v>
      </c>
      <c r="M847" s="3">
        <f>J847*H847+G847</f>
        <v>8.9993668003491831E-2</v>
      </c>
      <c r="N847" s="3">
        <f>K847*H847+G847</f>
        <v>0.13300069839773726</v>
      </c>
      <c r="O847" s="2">
        <f>_xlfn.XLOOKUP($B847,stock_analysis[Stock],stock_analysis[Interest_Coverage_Ratio])</f>
        <v>-0.53851960255719022</v>
      </c>
      <c r="P847" s="3" cm="1">
        <f t="array" ref="P84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847" s="3" t="str" cm="1">
        <f t="array" ref="Q84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847" s="3">
        <f>Table2[[#This Row],[Default Spread]]+Table2[[#This Row],[Risk Free Rate]]</f>
        <v>0.25669999999999998</v>
      </c>
      <c r="S847" s="2">
        <f>_xlfn.XLOOKUP($B847,stock_analysis[Stock],stock_analysis[Market_Cap_Cr])</f>
        <v>10.331752</v>
      </c>
      <c r="T847" s="2">
        <f>_xlfn.XLOOKUP($B847,stock_analysis[Stock],stock_analysis[Total_Debt_Cr])</f>
        <v>134.39089920000001</v>
      </c>
      <c r="U847" s="3">
        <f>Table2[[#This Row],[Market Value of Equity]]/(Table2[[#This Row],[Market Value of Equity]]+Table2[[#This Row],[Market Value of Debt]])</f>
        <v>7.1390013341601916E-2</v>
      </c>
      <c r="V847" s="3">
        <f>Table2[[#This Row],[Market Value of Debt]]/(Table2[[#This Row],[Market Value of Equity]]+Table2[[#This Row],[Market Value of Debt]])</f>
        <v>0.92860998665839811</v>
      </c>
      <c r="W847" s="32">
        <f>(Table2[[#This Row],[Cost of Equity (Daily Beta)]]*Table2[[#This Row],[Weight of Equity]])+(Table2[[#This Row],[Cost of Debt]]*Table2[[#This Row],[Weight of Debt]])</f>
        <v>0.24425974694871744</v>
      </c>
      <c r="X847" s="33">
        <f>(Table2[[#This Row],[Cost of Equity (Weekly Beta)]]*Table2[[#This Row],[Weight of Equity]])+(Table2[[#This Row],[Cost of Debt]]*Table2[[#This Row],[Weight of Debt]])</f>
        <v>0.24479883273463976</v>
      </c>
      <c r="Y847" s="34">
        <f>(Table2[[#This Row],[Cost of Equity (Monthly Beta)]]*Table2[[#This Row],[Weight of Equity]])+(Table2[[#This Row],[Cost of Debt]]*Table2[[#This Row],[Weight of Debt]])</f>
        <v>0.24786910520826763</v>
      </c>
      <c r="Z847" t="b">
        <f>IF(Table2[[#This Row],[Sector]]="Financial Services",TRUE,FALSE)</f>
        <v>0</v>
      </c>
      <c r="AA847" t="b">
        <f>IF(Table2[[#This Row],[Market Capitalisation In(Cr)]]&gt;25000,TRUE,FALSE)</f>
        <v>0</v>
      </c>
    </row>
    <row r="848" spans="2:27" ht="14" customHeight="1">
      <c r="B848" s="37" t="s">
        <v>1962</v>
      </c>
      <c r="C848" s="38" t="str">
        <f>_xlfn.XLOOKUP(B848,stock_analysis[Stock],stock_analysis[Company_Name])</f>
        <v>KN Agri Resources Limited</v>
      </c>
      <c r="D848" s="37" t="str">
        <f>_xlfn.XLOOKUP(B848,stock_analysis[Stock],stock_analysis[Sector])</f>
        <v>Consumer Defensive</v>
      </c>
      <c r="E848" s="37" t="str">
        <f>_xlfn.XLOOKUP($B848,stock_analysis[Stock],stock_analysis[Industry])</f>
        <v>Farm Products</v>
      </c>
      <c r="F848" s="2">
        <f>_xlfn.XLOOKUP($B848,stock_analysis[Stock],stock_analysis[Market_Cap_Cr])</f>
        <v>464.97976319999998</v>
      </c>
      <c r="G848" s="3">
        <f>Imputs!$C$2</f>
        <v>6.6699999999999995E-2</v>
      </c>
      <c r="H848" s="3">
        <f>Imputs!$C$3</f>
        <v>5.2299999999999999E-2</v>
      </c>
      <c r="I848" s="2">
        <f>_xlfn.XLOOKUP($B848,stock_analysis[Stock],stock_analysis[Beta_Daily])</f>
        <v>-6.2533995048362004E-2</v>
      </c>
      <c r="J848" s="2">
        <f>_xlfn.XLOOKUP($B848,stock_analysis[Stock],stock_analysis[Beta_Weekly])</f>
        <v>1.073018857117765</v>
      </c>
      <c r="K848" s="2">
        <f>_xlfn.XLOOKUP($B848,stock_analysis[Stock],stock_analysis[Beta_Monthly])</f>
        <v>1.2421956696807244</v>
      </c>
      <c r="L848" s="3">
        <f>G848+H848*I848</f>
        <v>6.3429472058970662E-2</v>
      </c>
      <c r="M848" s="3">
        <f>J848*H848+G848</f>
        <v>0.1228188862272591</v>
      </c>
      <c r="N848" s="3">
        <f>K848*H848+G848</f>
        <v>0.13166683352430186</v>
      </c>
      <c r="O848" s="2">
        <f>_xlfn.XLOOKUP($B848,stock_analysis[Stock],stock_analysis[Interest_Coverage_Ratio])</f>
        <v>5.9621890547263678</v>
      </c>
      <c r="P848" s="3" cm="1">
        <f t="array" ref="P84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848" s="3" t="str" cm="1">
        <f t="array" ref="Q84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848" s="3">
        <f>Table2[[#This Row],[Default Spread]]+Table2[[#This Row],[Risk Free Rate]]</f>
        <v>7.5600000000000001E-2</v>
      </c>
      <c r="S848" s="2">
        <f>_xlfn.XLOOKUP($B848,stock_analysis[Stock],stock_analysis[Market_Cap_Cr])</f>
        <v>464.97976319999998</v>
      </c>
      <c r="T848" s="2">
        <f>_xlfn.XLOOKUP($B848,stock_analysis[Stock],stock_analysis[Total_Debt_Cr])</f>
        <v>47.95</v>
      </c>
      <c r="U848" s="3">
        <f>Table2[[#This Row],[Market Value of Equity]]/(Table2[[#This Row],[Market Value of Equity]]+Table2[[#This Row],[Market Value of Debt]])</f>
        <v>0.90651741536530117</v>
      </c>
      <c r="V848" s="3">
        <f>Table2[[#This Row],[Market Value of Debt]]/(Table2[[#This Row],[Market Value of Equity]]+Table2[[#This Row],[Market Value of Debt]])</f>
        <v>9.3482584634698773E-2</v>
      </c>
      <c r="W848" s="32">
        <f>(Table2[[#This Row],[Cost of Equity (Daily Beta)]]*Table2[[#This Row],[Weight of Equity]])+(Table2[[#This Row],[Cost of Debt]]*Table2[[#This Row],[Weight of Debt]])</f>
        <v>6.4567204467266895E-2</v>
      </c>
      <c r="X848" s="33">
        <f>(Table2[[#This Row],[Cost of Equity (Weekly Beta)]]*Table2[[#This Row],[Weight of Equity]])+(Table2[[#This Row],[Cost of Debt]]*Table2[[#This Row],[Weight of Debt]])</f>
        <v>0.11840474269916312</v>
      </c>
      <c r="Y848" s="34">
        <f>(Table2[[#This Row],[Cost of Equity (Monthly Beta)]]*Table2[[#This Row],[Weight of Equity]])+(Table2[[#This Row],[Cost of Debt]]*Table2[[#This Row],[Weight of Debt]])</f>
        <v>0.12642556101416674</v>
      </c>
      <c r="Z848" t="b">
        <f>IF(Table2[[#This Row],[Sector]]="Financial Services",TRUE,FALSE)</f>
        <v>0</v>
      </c>
      <c r="AA848" t="b">
        <f>IF(Table2[[#This Row],[Market Capitalisation In(Cr)]]&gt;25000,TRUE,FALSE)</f>
        <v>0</v>
      </c>
    </row>
    <row r="849" spans="2:27" ht="14" customHeight="1">
      <c r="B849" s="37" t="s">
        <v>2496</v>
      </c>
      <c r="C849" s="38" t="str">
        <f>_xlfn.XLOOKUP(B849,stock_analysis[Stock],stock_analysis[Company_Name])</f>
        <v>Norben Tea &amp; Exports Limited</v>
      </c>
      <c r="D849" s="37" t="str">
        <f>_xlfn.XLOOKUP(B849,stock_analysis[Stock],stock_analysis[Sector])</f>
        <v>Consumer Defensive</v>
      </c>
      <c r="E849" s="37" t="str">
        <f>_xlfn.XLOOKUP($B849,stock_analysis[Stock],stock_analysis[Industry])</f>
        <v>Farm Products</v>
      </c>
      <c r="F849" s="2">
        <f>_xlfn.XLOOKUP($B849,stock_analysis[Stock],stock_analysis[Market_Cap_Cr])</f>
        <v>141.45131520000001</v>
      </c>
      <c r="G849" s="3">
        <f>Imputs!$C$2</f>
        <v>6.6699999999999995E-2</v>
      </c>
      <c r="H849" s="3">
        <f>Imputs!$C$3</f>
        <v>5.2299999999999999E-2</v>
      </c>
      <c r="I849" s="2">
        <f>_xlfn.XLOOKUP($B849,stock_analysis[Stock],stock_analysis[Beta_Daily])</f>
        <v>0.26268404061001188</v>
      </c>
      <c r="J849" s="2">
        <f>_xlfn.XLOOKUP($B849,stock_analysis[Stock],stock_analysis[Beta_Weekly])</f>
        <v>8.0913809403724696E-2</v>
      </c>
      <c r="K849" s="2">
        <f>_xlfn.XLOOKUP($B849,stock_analysis[Stock],stock_analysis[Beta_Monthly])</f>
        <v>-0.16175525630029849</v>
      </c>
      <c r="L849" s="3">
        <f>G849+H849*I849</f>
        <v>8.0438375323903619E-2</v>
      </c>
      <c r="M849" s="3">
        <f>J849*H849+G849</f>
        <v>7.0931792231814797E-2</v>
      </c>
      <c r="N849" s="3">
        <f>K849*H849+G849</f>
        <v>5.8240200095494382E-2</v>
      </c>
      <c r="O849" s="2">
        <f>_xlfn.XLOOKUP($B849,stock_analysis[Stock],stock_analysis[Interest_Coverage_Ratio])</f>
        <v>0.84363920739018272</v>
      </c>
      <c r="P849" s="3" cm="1">
        <f t="array" ref="P84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849" s="3" t="str" cm="1">
        <f t="array" ref="Q84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849" s="3">
        <f>Table2[[#This Row],[Default Spread]]+Table2[[#This Row],[Risk Free Rate]]</f>
        <v>0.19279999999999997</v>
      </c>
      <c r="S849" s="2">
        <f>_xlfn.XLOOKUP($B849,stock_analysis[Stock],stock_analysis[Market_Cap_Cr])</f>
        <v>141.45131520000001</v>
      </c>
      <c r="T849" s="2">
        <f>_xlfn.XLOOKUP($B849,stock_analysis[Stock],stock_analysis[Total_Debt_Cr])</f>
        <v>8.5874000000000006</v>
      </c>
      <c r="U849" s="3">
        <f>Table2[[#This Row],[Market Value of Equity]]/(Table2[[#This Row],[Market Value of Equity]]+Table2[[#This Row],[Market Value of Debt]])</f>
        <v>0.94276543898317788</v>
      </c>
      <c r="V849" s="3">
        <f>Table2[[#This Row],[Market Value of Debt]]/(Table2[[#This Row],[Market Value of Equity]]+Table2[[#This Row],[Market Value of Debt]])</f>
        <v>5.7234561016822144E-2</v>
      </c>
      <c r="W849" s="32">
        <f>(Table2[[#This Row],[Cost of Equity (Daily Beta)]]*Table2[[#This Row],[Weight of Equity]])+(Table2[[#This Row],[Cost of Debt]]*Table2[[#This Row],[Weight of Debt]])</f>
        <v>8.6869343587376927E-2</v>
      </c>
      <c r="X849" s="33">
        <f>(Table2[[#This Row],[Cost of Equity (Weekly Beta)]]*Table2[[#This Row],[Weight of Equity]])+(Table2[[#This Row],[Cost of Debt]]*Table2[[#This Row],[Weight of Debt]])</f>
        <v>7.7906865605333747E-2</v>
      </c>
      <c r="Y849" s="34">
        <f>(Table2[[#This Row],[Cost of Equity (Monthly Beta)]]*Table2[[#This Row],[Weight of Equity]])+(Table2[[#This Row],[Cost of Debt]]*Table2[[#This Row],[Weight of Debt]])</f>
        <v>6.5941671173540189E-2</v>
      </c>
      <c r="Z849" t="b">
        <f>IF(Table2[[#This Row],[Sector]]="Financial Services",TRUE,FALSE)</f>
        <v>0</v>
      </c>
      <c r="AA849" t="b">
        <f>IF(Table2[[#This Row],[Market Capitalisation In(Cr)]]&gt;25000,TRUE,FALSE)</f>
        <v>0</v>
      </c>
    </row>
    <row r="850" spans="2:27" ht="14" customHeight="1">
      <c r="B850" s="37" t="s">
        <v>1385</v>
      </c>
      <c r="C850" s="38" t="str">
        <f>_xlfn.XLOOKUP(B850,stock_analysis[Stock],stock_analysis[Company_Name])</f>
        <v>The Grob Tea Company Limited</v>
      </c>
      <c r="D850" s="37" t="str">
        <f>_xlfn.XLOOKUP(B850,stock_analysis[Stock],stock_analysis[Sector])</f>
        <v>Consumer Defensive</v>
      </c>
      <c r="E850" s="37" t="str">
        <f>_xlfn.XLOOKUP($B850,stock_analysis[Stock],stock_analysis[Industry])</f>
        <v>Farm Products</v>
      </c>
      <c r="F850" s="2">
        <f>_xlfn.XLOOKUP($B850,stock_analysis[Stock],stock_analysis[Market_Cap_Cr])</f>
        <v>105.5396544</v>
      </c>
      <c r="G850" s="3">
        <f>Imputs!$C$2</f>
        <v>6.6699999999999995E-2</v>
      </c>
      <c r="H850" s="3">
        <f>Imputs!$C$3</f>
        <v>5.2299999999999999E-2</v>
      </c>
      <c r="I850" s="2">
        <f>_xlfn.XLOOKUP($B850,stock_analysis[Stock],stock_analysis[Beta_Daily])</f>
        <v>0.48824225234282909</v>
      </c>
      <c r="J850" s="2">
        <f>_xlfn.XLOOKUP($B850,stock_analysis[Stock],stock_analysis[Beta_Weekly])</f>
        <v>0.22351588570293141</v>
      </c>
      <c r="K850" s="2">
        <f>_xlfn.XLOOKUP($B850,stock_analysis[Stock],stock_analysis[Beta_Monthly])</f>
        <v>0.51603640264434802</v>
      </c>
      <c r="L850" s="3">
        <f>G850+H850*I850</f>
        <v>9.2235069797529962E-2</v>
      </c>
      <c r="M850" s="3">
        <f>J850*H850+G850</f>
        <v>7.8389880822263308E-2</v>
      </c>
      <c r="N850" s="3">
        <f>K850*H850+G850</f>
        <v>9.3688703858299388E-2</v>
      </c>
      <c r="O850" s="2">
        <f>_xlfn.XLOOKUP($B850,stock_analysis[Stock],stock_analysis[Interest_Coverage_Ratio])</f>
        <v>13.163042389016937</v>
      </c>
      <c r="P850" s="3" cm="1">
        <f t="array" ref="P85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50" s="3" t="str" cm="1">
        <f t="array" ref="Q85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50" s="3">
        <f>Table2[[#This Row],[Default Spread]]+Table2[[#This Row],[Risk Free Rate]]</f>
        <v>7.0699999999999999E-2</v>
      </c>
      <c r="S850" s="2">
        <f>_xlfn.XLOOKUP($B850,stock_analysis[Stock],stock_analysis[Market_Cap_Cr])</f>
        <v>105.5396544</v>
      </c>
      <c r="T850" s="2">
        <f>_xlfn.XLOOKUP($B850,stock_analysis[Stock],stock_analysis[Total_Debt_Cr])</f>
        <v>14.7966</v>
      </c>
      <c r="U850" s="3">
        <f>Table2[[#This Row],[Market Value of Equity]]/(Table2[[#This Row],[Market Value of Equity]]+Table2[[#This Row],[Market Value of Debt]])</f>
        <v>0.87703954993633237</v>
      </c>
      <c r="V850" s="3">
        <f>Table2[[#This Row],[Market Value of Debt]]/(Table2[[#This Row],[Market Value of Equity]]+Table2[[#This Row],[Market Value of Debt]])</f>
        <v>0.1229604500636676</v>
      </c>
      <c r="W850" s="32">
        <f>(Table2[[#This Row],[Cost of Equity (Daily Beta)]]*Table2[[#This Row],[Weight of Equity]])+(Table2[[#This Row],[Cost of Debt]]*Table2[[#This Row],[Weight of Debt]])</f>
        <v>8.9587107923073186E-2</v>
      </c>
      <c r="X850" s="33">
        <f>(Table2[[#This Row],[Cost of Equity (Weekly Beta)]]*Table2[[#This Row],[Weight of Equity]])+(Table2[[#This Row],[Cost of Debt]]*Table2[[#This Row],[Weight of Debt]])</f>
        <v>7.7444329615421845E-2</v>
      </c>
      <c r="Y850" s="34">
        <f>(Table2[[#This Row],[Cost of Equity (Monthly Beta)]]*Table2[[#This Row],[Weight of Equity]])+(Table2[[#This Row],[Cost of Debt]]*Table2[[#This Row],[Weight of Debt]])</f>
        <v>9.0862002485502524E-2</v>
      </c>
      <c r="Z850" t="b">
        <f>IF(Table2[[#This Row],[Sector]]="Financial Services",TRUE,FALSE)</f>
        <v>0</v>
      </c>
      <c r="AA850" t="b">
        <f>IF(Table2[[#This Row],[Market Capitalisation In(Cr)]]&gt;25000,TRUE,FALSE)</f>
        <v>0</v>
      </c>
    </row>
    <row r="851" spans="2:27" ht="14" customHeight="1">
      <c r="B851" s="37" t="s">
        <v>3768</v>
      </c>
      <c r="C851" s="38" t="str">
        <f>_xlfn.XLOOKUP(B851,stock_analysis[Stock],stock_analysis[Company_Name])</f>
        <v>Venky's (India) Limited</v>
      </c>
      <c r="D851" s="37" t="str">
        <f>_xlfn.XLOOKUP(B851,stock_analysis[Stock],stock_analysis[Sector])</f>
        <v>Consumer Defensive</v>
      </c>
      <c r="E851" s="37" t="str">
        <f>_xlfn.XLOOKUP($B851,stock_analysis[Stock],stock_analysis[Industry])</f>
        <v>Farm Products</v>
      </c>
      <c r="F851" s="2">
        <f>_xlfn.XLOOKUP($B851,stock_analysis[Stock],stock_analysis[Market_Cap_Cr])</f>
        <v>1845.4409215999999</v>
      </c>
      <c r="G851" s="3">
        <f>Imputs!$C$2</f>
        <v>6.6699999999999995E-2</v>
      </c>
      <c r="H851" s="3">
        <f>Imputs!$C$3</f>
        <v>5.2299999999999999E-2</v>
      </c>
      <c r="I851" s="2">
        <f>_xlfn.XLOOKUP($B851,stock_analysis[Stock],stock_analysis[Beta_Daily])</f>
        <v>0.50533463237292753</v>
      </c>
      <c r="J851" s="2">
        <f>_xlfn.XLOOKUP($B851,stock_analysis[Stock],stock_analysis[Beta_Weekly])</f>
        <v>0.82586046052156836</v>
      </c>
      <c r="K851" s="2">
        <f>_xlfn.XLOOKUP($B851,stock_analysis[Stock],stock_analysis[Beta_Monthly])</f>
        <v>1.1683020428697559</v>
      </c>
      <c r="L851" s="3">
        <f>G851+H851*I851</f>
        <v>9.3129001273104112E-2</v>
      </c>
      <c r="M851" s="3">
        <f>J851*H851+G851</f>
        <v>0.10989250208527801</v>
      </c>
      <c r="N851" s="3">
        <f>K851*H851+G851</f>
        <v>0.12780219684208824</v>
      </c>
      <c r="O851" s="2">
        <f>_xlfn.XLOOKUP($B851,stock_analysis[Stock],stock_analysis[Interest_Coverage_Ratio])</f>
        <v>10.958053855569156</v>
      </c>
      <c r="P851" s="3" cm="1">
        <f t="array" ref="P85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851" s="3" t="str" cm="1">
        <f t="array" ref="Q85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851" s="3">
        <f>Table2[[#This Row],[Default Spread]]+Table2[[#This Row],[Risk Free Rate]]</f>
        <v>7.22E-2</v>
      </c>
      <c r="S851" s="2">
        <f>_xlfn.XLOOKUP($B851,stock_analysis[Stock],stock_analysis[Market_Cap_Cr])</f>
        <v>1845.4409215999999</v>
      </c>
      <c r="T851" s="2">
        <f>_xlfn.XLOOKUP($B851,stock_analysis[Stock],stock_analysis[Total_Debt_Cr])</f>
        <v>189.40999679999999</v>
      </c>
      <c r="U851" s="3">
        <f>Table2[[#This Row],[Market Value of Equity]]/(Table2[[#This Row],[Market Value of Equity]]+Table2[[#This Row],[Market Value of Debt]])</f>
        <v>0.90691701535121161</v>
      </c>
      <c r="V851" s="3">
        <f>Table2[[#This Row],[Market Value of Debt]]/(Table2[[#This Row],[Market Value of Equity]]+Table2[[#This Row],[Market Value of Debt]])</f>
        <v>9.3082984648788308E-2</v>
      </c>
      <c r="W851" s="32">
        <f>(Table2[[#This Row],[Cost of Equity (Daily Beta)]]*Table2[[#This Row],[Weight of Equity]])+(Table2[[#This Row],[Cost of Debt]]*Table2[[#This Row],[Weight of Debt]])</f>
        <v>9.1180867368885282E-2</v>
      </c>
      <c r="X851" s="33">
        <f>(Table2[[#This Row],[Cost of Equity (Weekly Beta)]]*Table2[[#This Row],[Weight of Equity]])+(Table2[[#This Row],[Cost of Debt]]*Table2[[#This Row],[Weight of Debt]])</f>
        <v>0.10638397149229965</v>
      </c>
      <c r="Y851" s="34">
        <f>(Table2[[#This Row],[Cost of Equity (Monthly Beta)]]*Table2[[#This Row],[Weight of Equity]])+(Table2[[#This Row],[Cost of Debt]]*Table2[[#This Row],[Weight of Debt]])</f>
        <v>0.12262657840699723</v>
      </c>
      <c r="Z851" t="b">
        <f>IF(Table2[[#This Row],[Sector]]="Financial Services",TRUE,FALSE)</f>
        <v>0</v>
      </c>
      <c r="AA851" t="b">
        <f>IF(Table2[[#This Row],[Market Capitalisation In(Cr)]]&gt;25000,TRUE,FALSE)</f>
        <v>0</v>
      </c>
    </row>
    <row r="852" spans="2:27" ht="14" customHeight="1">
      <c r="B852" s="37" t="s">
        <v>3048</v>
      </c>
      <c r="C852" s="38" t="str">
        <f>_xlfn.XLOOKUP(B852,stock_analysis[Stock],stock_analysis[Company_Name])</f>
        <v>Sakuma Exports Limited</v>
      </c>
      <c r="D852" s="37" t="str">
        <f>_xlfn.XLOOKUP(B852,stock_analysis[Stock],stock_analysis[Sector])</f>
        <v>Consumer Defensive</v>
      </c>
      <c r="E852" s="37" t="str">
        <f>_xlfn.XLOOKUP($B852,stock_analysis[Stock],stock_analysis[Industry])</f>
        <v>Farm Products</v>
      </c>
      <c r="F852" s="2">
        <f>_xlfn.XLOOKUP($B852,stock_analysis[Stock],stock_analysis[Market_Cap_Cr])</f>
        <v>269.33847040000001</v>
      </c>
      <c r="G852" s="3">
        <f>Imputs!$C$2</f>
        <v>6.6699999999999995E-2</v>
      </c>
      <c r="H852" s="3">
        <f>Imputs!$C$3</f>
        <v>5.2299999999999999E-2</v>
      </c>
      <c r="I852" s="2">
        <f>_xlfn.XLOOKUP($B852,stock_analysis[Stock],stock_analysis[Beta_Daily])</f>
        <v>0.67528917331808247</v>
      </c>
      <c r="J852" s="2">
        <f>_xlfn.XLOOKUP($B852,stock_analysis[Stock],stock_analysis[Beta_Weekly])</f>
        <v>0.3681072096257928</v>
      </c>
      <c r="K852" s="2">
        <f>_xlfn.XLOOKUP($B852,stock_analysis[Stock],stock_analysis[Beta_Monthly])</f>
        <v>0.96495173252880484</v>
      </c>
      <c r="L852" s="3">
        <f>G852+H852*I852</f>
        <v>0.10201762376453571</v>
      </c>
      <c r="M852" s="3">
        <f>J852*H852+G852</f>
        <v>8.5952007063428953E-2</v>
      </c>
      <c r="N852" s="3">
        <f>K852*H852+G852</f>
        <v>0.1171669756112565</v>
      </c>
      <c r="O852" s="2">
        <f>_xlfn.XLOOKUP($B852,stock_analysis[Stock],stock_analysis[Interest_Coverage_Ratio])</f>
        <v>10.080325704225352</v>
      </c>
      <c r="P852" s="3" cm="1">
        <f t="array" ref="P85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852" s="3" t="str" cm="1">
        <f t="array" ref="Q85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852" s="3">
        <f>Table2[[#This Row],[Default Spread]]+Table2[[#This Row],[Risk Free Rate]]</f>
        <v>7.22E-2</v>
      </c>
      <c r="S852" s="2">
        <f>_xlfn.XLOOKUP($B852,stock_analysis[Stock],stock_analysis[Market_Cap_Cr])</f>
        <v>269.33847040000001</v>
      </c>
      <c r="T852" s="2">
        <f>_xlfn.XLOOKUP($B852,stock_analysis[Stock],stock_analysis[Total_Debt_Cr])</f>
        <v>44.866201599999997</v>
      </c>
      <c r="U852" s="3">
        <f>Table2[[#This Row],[Market Value of Equity]]/(Table2[[#This Row],[Market Value of Equity]]+Table2[[#This Row],[Market Value of Debt]])</f>
        <v>0.85720708315883987</v>
      </c>
      <c r="V852" s="3">
        <f>Table2[[#This Row],[Market Value of Debt]]/(Table2[[#This Row],[Market Value of Equity]]+Table2[[#This Row],[Market Value of Debt]])</f>
        <v>0.14279291684116013</v>
      </c>
      <c r="W852" s="32">
        <f>(Table2[[#This Row],[Cost of Equity (Daily Beta)]]*Table2[[#This Row],[Weight of Equity]])+(Table2[[#This Row],[Cost of Debt]]*Table2[[#This Row],[Weight of Debt]])</f>
        <v>9.7759878293925365E-2</v>
      </c>
      <c r="X852" s="33">
        <f>(Table2[[#This Row],[Cost of Equity (Weekly Beta)]]*Table2[[#This Row],[Weight of Equity]])+(Table2[[#This Row],[Cost of Debt]]*Table2[[#This Row],[Weight of Debt]])</f>
        <v>8.3988317862421696E-2</v>
      </c>
      <c r="Y852" s="34">
        <f>(Table2[[#This Row],[Cost of Equity (Monthly Beta)]]*Table2[[#This Row],[Weight of Equity]])+(Table2[[#This Row],[Cost of Debt]]*Table2[[#This Row],[Weight of Debt]])</f>
        <v>0.11074601000219987</v>
      </c>
      <c r="Z852" t="b">
        <f>IF(Table2[[#This Row],[Sector]]="Financial Services",TRUE,FALSE)</f>
        <v>0</v>
      </c>
      <c r="AA852" t="b">
        <f>IF(Table2[[#This Row],[Market Capitalisation In(Cr)]]&gt;25000,TRUE,FALSE)</f>
        <v>0</v>
      </c>
    </row>
    <row r="853" spans="2:27" ht="14" customHeight="1">
      <c r="B853" s="37" t="s">
        <v>1269</v>
      </c>
      <c r="C853" s="38" t="str">
        <f>_xlfn.XLOOKUP(B853,stock_analysis[Stock],stock_analysis[Company_Name])</f>
        <v>Gillanders Arbuthnot &amp; Company Limited</v>
      </c>
      <c r="D853" s="37" t="str">
        <f>_xlfn.XLOOKUP(B853,stock_analysis[Stock],stock_analysis[Sector])</f>
        <v>Consumer Defensive</v>
      </c>
      <c r="E853" s="37" t="str">
        <f>_xlfn.XLOOKUP($B853,stock_analysis[Stock],stock_analysis[Industry])</f>
        <v>Farm Products</v>
      </c>
      <c r="F853" s="2">
        <f>_xlfn.XLOOKUP($B853,stock_analysis[Stock],stock_analysis[Market_Cap_Cr])</f>
        <v>185.67841279999999</v>
      </c>
      <c r="G853" s="3">
        <f>Imputs!$C$2</f>
        <v>6.6699999999999995E-2</v>
      </c>
      <c r="H853" s="3">
        <f>Imputs!$C$3</f>
        <v>5.2299999999999999E-2</v>
      </c>
      <c r="I853" s="2">
        <f>_xlfn.XLOOKUP($B853,stock_analysis[Stock],stock_analysis[Beta_Daily])</f>
        <v>0.87233521201904196</v>
      </c>
      <c r="J853" s="2">
        <f>_xlfn.XLOOKUP($B853,stock_analysis[Stock],stock_analysis[Beta_Weekly])</f>
        <v>0.82683049653756846</v>
      </c>
      <c r="K853" s="2">
        <f>_xlfn.XLOOKUP($B853,stock_analysis[Stock],stock_analysis[Beta_Monthly])</f>
        <v>0.79892946309329305</v>
      </c>
      <c r="L853" s="3">
        <f>G853+H853*I853</f>
        <v>0.11232313158859589</v>
      </c>
      <c r="M853" s="3">
        <f>J853*H853+G853</f>
        <v>0.10994323496891482</v>
      </c>
      <c r="N853" s="3">
        <f>K853*H853+G853</f>
        <v>0.10848401091977922</v>
      </c>
      <c r="O853" s="2">
        <f>_xlfn.XLOOKUP($B853,stock_analysis[Stock],stock_analysis[Interest_Coverage_Ratio])</f>
        <v>3.5583050812737498</v>
      </c>
      <c r="P853" s="3" cm="1">
        <f t="array" ref="P85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853" s="3" t="str" cm="1">
        <f t="array" ref="Q85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853" s="3">
        <f>Table2[[#This Row],[Default Spread]]+Table2[[#This Row],[Risk Free Rate]]</f>
        <v>8.0499999999999988E-2</v>
      </c>
      <c r="S853" s="2">
        <f>_xlfn.XLOOKUP($B853,stock_analysis[Stock],stock_analysis[Market_Cap_Cr])</f>
        <v>185.67841279999999</v>
      </c>
      <c r="T853" s="2">
        <f>_xlfn.XLOOKUP($B853,stock_analysis[Stock],stock_analysis[Total_Debt_Cr])</f>
        <v>146.94769919999999</v>
      </c>
      <c r="U853" s="3">
        <f>Table2[[#This Row],[Market Value of Equity]]/(Table2[[#This Row],[Market Value of Equity]]+Table2[[#This Row],[Market Value of Debt]])</f>
        <v>0.55821959281416844</v>
      </c>
      <c r="V853" s="3">
        <f>Table2[[#This Row],[Market Value of Debt]]/(Table2[[#This Row],[Market Value of Equity]]+Table2[[#This Row],[Market Value of Debt]])</f>
        <v>0.4417804071858315</v>
      </c>
      <c r="W853" s="32">
        <f>(Table2[[#This Row],[Cost of Equity (Daily Beta)]]*Table2[[#This Row],[Weight of Equity]])+(Table2[[#This Row],[Cost of Debt]]*Table2[[#This Row],[Weight of Debt]])</f>
        <v>9.8264295557457693E-2</v>
      </c>
      <c r="X853" s="33">
        <f>(Table2[[#This Row],[Cost of Equity (Weekly Beta)]]*Table2[[#This Row],[Weight of Equity]])+(Table2[[#This Row],[Cost of Debt]]*Table2[[#This Row],[Weight of Debt]])</f>
        <v>9.693579063547951E-2</v>
      </c>
      <c r="Y853" s="34">
        <f>(Table2[[#This Row],[Cost of Equity (Monthly Beta)]]*Table2[[#This Row],[Weight of Equity]])+(Table2[[#This Row],[Cost of Debt]]*Table2[[#This Row],[Weight of Debt]])</f>
        <v>9.6121223180946389E-2</v>
      </c>
      <c r="Z853" t="b">
        <f>IF(Table2[[#This Row],[Sector]]="Financial Services",TRUE,FALSE)</f>
        <v>0</v>
      </c>
      <c r="AA853" t="b">
        <f>IF(Table2[[#This Row],[Market Capitalisation In(Cr)]]&gt;25000,TRUE,FALSE)</f>
        <v>0</v>
      </c>
    </row>
    <row r="854" spans="2:27" ht="14" customHeight="1">
      <c r="B854" s="37" t="s">
        <v>1775</v>
      </c>
      <c r="C854" s="38" t="str">
        <f>_xlfn.XLOOKUP(B854,stock_analysis[Stock],stock_analysis[Company_Name])</f>
        <v>Jayshree Tea &amp; Industries Limited</v>
      </c>
      <c r="D854" s="37" t="str">
        <f>_xlfn.XLOOKUP(B854,stock_analysis[Stock],stock_analysis[Sector])</f>
        <v>Consumer Defensive</v>
      </c>
      <c r="E854" s="37" t="str">
        <f>_xlfn.XLOOKUP($B854,stock_analysis[Stock],stock_analysis[Industry])</f>
        <v>Farm Products</v>
      </c>
      <c r="F854" s="2">
        <f>_xlfn.XLOOKUP($B854,stock_analysis[Stock],stock_analysis[Market_Cap_Cr])</f>
        <v>215.94585599999999</v>
      </c>
      <c r="G854" s="3">
        <f>Imputs!$C$2</f>
        <v>6.6699999999999995E-2</v>
      </c>
      <c r="H854" s="3">
        <f>Imputs!$C$3</f>
        <v>5.2299999999999999E-2</v>
      </c>
      <c r="I854" s="2">
        <f>_xlfn.XLOOKUP($B854,stock_analysis[Stock],stock_analysis[Beta_Daily])</f>
        <v>1.1003108558757977</v>
      </c>
      <c r="J854" s="2">
        <f>_xlfn.XLOOKUP($B854,stock_analysis[Stock],stock_analysis[Beta_Weekly])</f>
        <v>1.2378324371127161</v>
      </c>
      <c r="K854" s="2">
        <f>_xlfn.XLOOKUP($B854,stock_analysis[Stock],stock_analysis[Beta_Monthly])</f>
        <v>0.97474926519255123</v>
      </c>
      <c r="L854" s="3">
        <f>G854+H854*I854</f>
        <v>0.12424625776230422</v>
      </c>
      <c r="M854" s="3">
        <f>J854*H854+G854</f>
        <v>0.13143863646099505</v>
      </c>
      <c r="N854" s="3">
        <f>K854*H854+G854</f>
        <v>0.11767938656957042</v>
      </c>
      <c r="O854" s="2">
        <f>_xlfn.XLOOKUP($B854,stock_analysis[Stock],stock_analysis[Interest_Coverage_Ratio])</f>
        <v>3.0566237822523417</v>
      </c>
      <c r="P854" s="3" cm="1">
        <f t="array" ref="P85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854" s="3" t="str" cm="1">
        <f t="array" ref="Q85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854" s="3">
        <f>Table2[[#This Row],[Default Spread]]+Table2[[#This Row],[Risk Free Rate]]</f>
        <v>8.5099999999999995E-2</v>
      </c>
      <c r="S854" s="2">
        <f>_xlfn.XLOOKUP($B854,stock_analysis[Stock],stock_analysis[Market_Cap_Cr])</f>
        <v>215.94585599999999</v>
      </c>
      <c r="T854" s="2">
        <f>_xlfn.XLOOKUP($B854,stock_analysis[Stock],stock_analysis[Total_Debt_Cr])</f>
        <v>393.52</v>
      </c>
      <c r="U854" s="3">
        <f>Table2[[#This Row],[Market Value of Equity]]/(Table2[[#This Row],[Market Value of Equity]]+Table2[[#This Row],[Market Value of Debt]])</f>
        <v>0.3543198587321682</v>
      </c>
      <c r="V854" s="3">
        <f>Table2[[#This Row],[Market Value of Debt]]/(Table2[[#This Row],[Market Value of Equity]]+Table2[[#This Row],[Market Value of Debt]])</f>
        <v>0.64568014126783169</v>
      </c>
      <c r="W854" s="32">
        <f>(Table2[[#This Row],[Cost of Equity (Daily Beta)]]*Table2[[#This Row],[Weight of Equity]])+(Table2[[#This Row],[Cost of Debt]]*Table2[[#This Row],[Weight of Debt]])</f>
        <v>9.8970296520232662E-2</v>
      </c>
      <c r="X854" s="33">
        <f>(Table2[[#This Row],[Cost of Equity (Weekly Beta)]]*Table2[[#This Row],[Weight of Equity]])+(Table2[[#This Row],[Cost of Debt]]*Table2[[#This Row],[Weight of Debt]])</f>
        <v>0.10151869912470105</v>
      </c>
      <c r="Y854" s="34">
        <f>(Table2[[#This Row],[Cost of Equity (Monthly Beta)]]*Table2[[#This Row],[Weight of Equity]])+(Table2[[#This Row],[Cost of Debt]]*Table2[[#This Row],[Weight of Debt]])</f>
        <v>9.6643523646910867E-2</v>
      </c>
      <c r="Z854" t="b">
        <f>IF(Table2[[#This Row],[Sector]]="Financial Services",TRUE,FALSE)</f>
        <v>0</v>
      </c>
      <c r="AA854" t="b">
        <f>IF(Table2[[#This Row],[Market Capitalisation In(Cr)]]&gt;25000,TRUE,FALSE)</f>
        <v>0</v>
      </c>
    </row>
    <row r="855" spans="2:27" ht="14" customHeight="1">
      <c r="B855" s="37" t="s">
        <v>382</v>
      </c>
      <c r="C855" s="38" t="str">
        <f>_xlfn.XLOOKUP(B855,stock_analysis[Stock],stock_analysis[Company_Name])</f>
        <v>Aspinwall and Company Limited</v>
      </c>
      <c r="D855" s="37" t="str">
        <f>_xlfn.XLOOKUP(B855,stock_analysis[Stock],stock_analysis[Sector])</f>
        <v>Consumer Defensive</v>
      </c>
      <c r="E855" s="37" t="str">
        <f>_xlfn.XLOOKUP($B855,stock_analysis[Stock],stock_analysis[Industry])</f>
        <v>Farm Products</v>
      </c>
      <c r="F855" s="2">
        <f>_xlfn.XLOOKUP($B855,stock_analysis[Stock],stock_analysis[Market_Cap_Cr])</f>
        <v>165.1300608</v>
      </c>
      <c r="G855" s="3">
        <f>Imputs!$C$2</f>
        <v>6.6699999999999995E-2</v>
      </c>
      <c r="H855" s="3">
        <f>Imputs!$C$3</f>
        <v>5.2299999999999999E-2</v>
      </c>
      <c r="I855" s="2">
        <f>_xlfn.XLOOKUP($B855,stock_analysis[Stock],stock_analysis[Beta_Daily])</f>
        <v>0.99118155099142358</v>
      </c>
      <c r="J855" s="2">
        <f>_xlfn.XLOOKUP($B855,stock_analysis[Stock],stock_analysis[Beta_Weekly])</f>
        <v>1.2554916698893084</v>
      </c>
      <c r="K855" s="2">
        <f>_xlfn.XLOOKUP($B855,stock_analysis[Stock],stock_analysis[Beta_Monthly])</f>
        <v>0.91795063880967864</v>
      </c>
      <c r="L855" s="3">
        <f>G855+H855*I855</f>
        <v>0.11853879511685145</v>
      </c>
      <c r="M855" s="3">
        <f>J855*H855+G855</f>
        <v>0.13236221433521084</v>
      </c>
      <c r="N855" s="3">
        <f>K855*H855+G855</f>
        <v>0.11470881840974619</v>
      </c>
      <c r="O855" s="2">
        <f>_xlfn.XLOOKUP($B855,stock_analysis[Stock],stock_analysis[Interest_Coverage_Ratio])</f>
        <v>5.1071428571428568</v>
      </c>
      <c r="P855" s="3" cm="1">
        <f t="array" ref="P85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855" s="3" t="str" cm="1">
        <f t="array" ref="Q85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855" s="3">
        <f>Table2[[#This Row],[Default Spread]]+Table2[[#This Row],[Risk Free Rate]]</f>
        <v>7.5600000000000001E-2</v>
      </c>
      <c r="S855" s="2">
        <f>_xlfn.XLOOKUP($B855,stock_analysis[Stock],stock_analysis[Market_Cap_Cr])</f>
        <v>165.1300608</v>
      </c>
      <c r="T855" s="2">
        <f>_xlfn.XLOOKUP($B855,stock_analysis[Stock],stock_analysis[Total_Debt_Cr])</f>
        <v>81.590003199999998</v>
      </c>
      <c r="U855" s="3">
        <f>Table2[[#This Row],[Market Value of Equity]]/(Table2[[#This Row],[Market Value of Equity]]+Table2[[#This Row],[Market Value of Debt]])</f>
        <v>0.66930130498020624</v>
      </c>
      <c r="V855" s="3">
        <f>Table2[[#This Row],[Market Value of Debt]]/(Table2[[#This Row],[Market Value of Equity]]+Table2[[#This Row],[Market Value of Debt]])</f>
        <v>0.33069869501979376</v>
      </c>
      <c r="W855" s="32">
        <f>(Table2[[#This Row],[Cost of Equity (Daily Beta)]]*Table2[[#This Row],[Weight of Equity]])+(Table2[[#This Row],[Cost of Debt]]*Table2[[#This Row],[Weight of Debt]])</f>
        <v>0.10433899160598638</v>
      </c>
      <c r="X855" s="33">
        <f>(Table2[[#This Row],[Cost of Equity (Weekly Beta)]]*Table2[[#This Row],[Weight of Equity]])+(Table2[[#This Row],[Cost of Debt]]*Table2[[#This Row],[Weight of Debt]])</f>
        <v>0.11359102412812278</v>
      </c>
      <c r="Y855" s="34">
        <f>(Table2[[#This Row],[Cost of Equity (Monthly Beta)]]*Table2[[#This Row],[Weight of Equity]])+(Table2[[#This Row],[Cost of Debt]]*Table2[[#This Row],[Weight of Debt]])</f>
        <v>0.10177558319787704</v>
      </c>
      <c r="Z855" t="b">
        <f>IF(Table2[[#This Row],[Sector]]="Financial Services",TRUE,FALSE)</f>
        <v>0</v>
      </c>
      <c r="AA855" t="b">
        <f>IF(Table2[[#This Row],[Market Capitalisation In(Cr)]]&gt;25000,TRUE,FALSE)</f>
        <v>0</v>
      </c>
    </row>
    <row r="856" spans="2:27" ht="14" customHeight="1">
      <c r="B856" s="37" t="s">
        <v>1441</v>
      </c>
      <c r="C856" s="38" t="str">
        <f>_xlfn.XLOOKUP(B856,stock_analysis[Stock],stock_analysis[Company_Name])</f>
        <v>Harrisons  Malayalam Limited</v>
      </c>
      <c r="D856" s="37" t="str">
        <f>_xlfn.XLOOKUP(B856,stock_analysis[Stock],stock_analysis[Sector])</f>
        <v>Consumer Defensive</v>
      </c>
      <c r="E856" s="37" t="str">
        <f>_xlfn.XLOOKUP($B856,stock_analysis[Stock],stock_analysis[Industry])</f>
        <v>Farm Products</v>
      </c>
      <c r="F856" s="2">
        <f>_xlfn.XLOOKUP($B856,stock_analysis[Stock],stock_analysis[Market_Cap_Cr])</f>
        <v>337.78926080000002</v>
      </c>
      <c r="G856" s="3">
        <f>Imputs!$C$2</f>
        <v>6.6699999999999995E-2</v>
      </c>
      <c r="H856" s="3">
        <f>Imputs!$C$3</f>
        <v>5.2299999999999999E-2</v>
      </c>
      <c r="I856" s="2">
        <f>_xlfn.XLOOKUP($B856,stock_analysis[Stock],stock_analysis[Beta_Daily])</f>
        <v>0.76989742289098895</v>
      </c>
      <c r="J856" s="2">
        <f>_xlfn.XLOOKUP($B856,stock_analysis[Stock],stock_analysis[Beta_Weekly])</f>
        <v>1.0382908750671771</v>
      </c>
      <c r="K856" s="2">
        <f>_xlfn.XLOOKUP($B856,stock_analysis[Stock],stock_analysis[Beta_Monthly])</f>
        <v>1.3012316932620744</v>
      </c>
      <c r="L856" s="3">
        <f>G856+H856*I856</f>
        <v>0.10696563521719871</v>
      </c>
      <c r="M856" s="3">
        <f>J856*H856+G856</f>
        <v>0.12100261276601336</v>
      </c>
      <c r="N856" s="3">
        <f>K856*H856+G856</f>
        <v>0.13475441755760648</v>
      </c>
      <c r="O856" s="2">
        <f>_xlfn.XLOOKUP($B856,stock_analysis[Stock],stock_analysis[Interest_Coverage_Ratio])</f>
        <v>2.1860361365157259</v>
      </c>
      <c r="P856" s="3" cm="1">
        <f t="array" ref="P85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856" s="3" t="str" cm="1">
        <f t="array" ref="Q85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856" s="3">
        <f>Table2[[#This Row],[Default Spread]]+Table2[[#This Row],[Risk Free Rate]]</f>
        <v>9.8799999999999999E-2</v>
      </c>
      <c r="S856" s="2">
        <f>_xlfn.XLOOKUP($B856,stock_analysis[Stock],stock_analysis[Market_Cap_Cr])</f>
        <v>337.78926080000002</v>
      </c>
      <c r="T856" s="2">
        <f>_xlfn.XLOOKUP($B856,stock_analysis[Stock],stock_analysis[Total_Debt_Cr])</f>
        <v>113.6300032</v>
      </c>
      <c r="U856" s="3">
        <f>Table2[[#This Row],[Market Value of Equity]]/(Table2[[#This Row],[Market Value of Equity]]+Table2[[#This Row],[Market Value of Debt]])</f>
        <v>0.74828277775934704</v>
      </c>
      <c r="V856" s="3">
        <f>Table2[[#This Row],[Market Value of Debt]]/(Table2[[#This Row],[Market Value of Equity]]+Table2[[#This Row],[Market Value of Debt]])</f>
        <v>0.25171722224065302</v>
      </c>
      <c r="W856" s="32">
        <f>(Table2[[#This Row],[Cost of Equity (Daily Beta)]]*Table2[[#This Row],[Weight of Equity]])+(Table2[[#This Row],[Cost of Debt]]*Table2[[#This Row],[Weight of Debt]])</f>
        <v>0.104910204202495</v>
      </c>
      <c r="X856" s="33">
        <f>(Table2[[#This Row],[Cost of Equity (Weekly Beta)]]*Table2[[#This Row],[Weight of Equity]])+(Table2[[#This Row],[Cost of Debt]]*Table2[[#This Row],[Weight of Debt]])</f>
        <v>0.11541383275406762</v>
      </c>
      <c r="Y856" s="34">
        <f>(Table2[[#This Row],[Cost of Equity (Monthly Beta)]]*Table2[[#This Row],[Weight of Equity]])+(Table2[[#This Row],[Cost of Debt]]*Table2[[#This Row],[Weight of Debt]])</f>
        <v>0.12570407144272522</v>
      </c>
      <c r="Z856" t="b">
        <f>IF(Table2[[#This Row],[Sector]]="Financial Services",TRUE,FALSE)</f>
        <v>0</v>
      </c>
      <c r="AA856" t="b">
        <f>IF(Table2[[#This Row],[Market Capitalisation In(Cr)]]&gt;25000,TRUE,FALSE)</f>
        <v>0</v>
      </c>
    </row>
    <row r="857" spans="2:27" ht="14" customHeight="1">
      <c r="B857" s="37" t="s">
        <v>2262</v>
      </c>
      <c r="C857" s="38" t="str">
        <f>_xlfn.XLOOKUP(B857,stock_analysis[Stock],stock_analysis[Company_Name])</f>
        <v>Mangalam Global Enterprise Limited</v>
      </c>
      <c r="D857" s="37" t="str">
        <f>_xlfn.XLOOKUP(B857,stock_analysis[Stock],stock_analysis[Sector])</f>
        <v>Consumer Defensive</v>
      </c>
      <c r="E857" s="37" t="str">
        <f>_xlfn.XLOOKUP($B857,stock_analysis[Stock],stock_analysis[Industry])</f>
        <v>Farm Products</v>
      </c>
      <c r="F857" s="2">
        <f>_xlfn.XLOOKUP($B857,stock_analysis[Stock],stock_analysis[Market_Cap_Cr])</f>
        <v>322.30535680000003</v>
      </c>
      <c r="G857" s="3">
        <f>Imputs!$C$2</f>
        <v>6.6699999999999995E-2</v>
      </c>
      <c r="H857" s="3">
        <f>Imputs!$C$3</f>
        <v>5.2299999999999999E-2</v>
      </c>
      <c r="I857" s="2">
        <f>_xlfn.XLOOKUP($B857,stock_analysis[Stock],stock_analysis[Beta_Daily])</f>
        <v>1.4448644296517219</v>
      </c>
      <c r="J857" s="2">
        <f>_xlfn.XLOOKUP($B857,stock_analysis[Stock],stock_analysis[Beta_Weekly])</f>
        <v>1.0116445610564688</v>
      </c>
      <c r="K857" s="2">
        <f>_xlfn.XLOOKUP($B857,stock_analysis[Stock],stock_analysis[Beta_Monthly])</f>
        <v>0.43432846013372439</v>
      </c>
      <c r="L857" s="3">
        <f>G857+H857*I857</f>
        <v>0.14226640967078505</v>
      </c>
      <c r="M857" s="3">
        <f>J857*H857+G857</f>
        <v>0.11960901054325332</v>
      </c>
      <c r="N857" s="3">
        <f>K857*H857+G857</f>
        <v>8.9415378464993783E-2</v>
      </c>
      <c r="O857" s="2">
        <f>_xlfn.XLOOKUP($B857,stock_analysis[Stock],stock_analysis[Interest_Coverage_Ratio])</f>
        <v>2.1319722944221646</v>
      </c>
      <c r="P857" s="3" cm="1">
        <f t="array" ref="P85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857" s="3" t="str" cm="1">
        <f t="array" ref="Q85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857" s="3">
        <f>Table2[[#This Row],[Default Spread]]+Table2[[#This Row],[Risk Free Rate]]</f>
        <v>9.8799999999999999E-2</v>
      </c>
      <c r="S857" s="2">
        <f>_xlfn.XLOOKUP($B857,stock_analysis[Stock],stock_analysis[Market_Cap_Cr])</f>
        <v>322.30535680000003</v>
      </c>
      <c r="T857" s="2">
        <f>_xlfn.XLOOKUP($B857,stock_analysis[Stock],stock_analysis[Total_Debt_Cr])</f>
        <v>233.72899839999999</v>
      </c>
      <c r="U857" s="3">
        <f>Table2[[#This Row],[Market Value of Equity]]/(Table2[[#This Row],[Market Value of Equity]]+Table2[[#This Row],[Market Value of Debt]])</f>
        <v>0.57965007698862414</v>
      </c>
      <c r="V857" s="3">
        <f>Table2[[#This Row],[Market Value of Debt]]/(Table2[[#This Row],[Market Value of Equity]]+Table2[[#This Row],[Market Value of Debt]])</f>
        <v>0.4203499230113758</v>
      </c>
      <c r="W857" s="32">
        <f>(Table2[[#This Row],[Cost of Equity (Daily Beta)]]*Table2[[#This Row],[Weight of Equity]])+(Table2[[#This Row],[Cost of Debt]]*Table2[[#This Row],[Weight of Debt]])</f>
        <v>0.12399530771208964</v>
      </c>
      <c r="X857" s="33">
        <f>(Table2[[#This Row],[Cost of Equity (Weekly Beta)]]*Table2[[#This Row],[Weight of Equity]])+(Table2[[#This Row],[Cost of Debt]]*Table2[[#This Row],[Weight of Debt]])</f>
        <v>0.11086194456345388</v>
      </c>
      <c r="Y857" s="34">
        <f>(Table2[[#This Row],[Cost of Equity (Monthly Beta)]]*Table2[[#This Row],[Weight of Equity]])+(Table2[[#This Row],[Cost of Debt]]*Table2[[#This Row],[Weight of Debt]])</f>
        <v>9.3360203404724534E-2</v>
      </c>
      <c r="Z857" t="b">
        <f>IF(Table2[[#This Row],[Sector]]="Financial Services",TRUE,FALSE)</f>
        <v>0</v>
      </c>
      <c r="AA857" t="b">
        <f>IF(Table2[[#This Row],[Market Capitalisation In(Cr)]]&gt;25000,TRUE,FALSE)</f>
        <v>0</v>
      </c>
    </row>
    <row r="858" spans="2:27" ht="14" customHeight="1">
      <c r="B858" s="37" t="s">
        <v>2706</v>
      </c>
      <c r="C858" s="38" t="str">
        <f>_xlfn.XLOOKUP(B858,stock_analysis[Stock],stock_analysis[Company_Name])</f>
        <v>The Peria Karamalai Tea &amp; Produce Company Limited</v>
      </c>
      <c r="D858" s="37" t="str">
        <f>_xlfn.XLOOKUP(B858,stock_analysis[Stock],stock_analysis[Sector])</f>
        <v>Consumer Defensive</v>
      </c>
      <c r="E858" s="37" t="str">
        <f>_xlfn.XLOOKUP($B858,stock_analysis[Stock],stock_analysis[Industry])</f>
        <v>Farm Products</v>
      </c>
      <c r="F858" s="2">
        <f>_xlfn.XLOOKUP($B858,stock_analysis[Stock],stock_analysis[Market_Cap_Cr])</f>
        <v>239.6055552</v>
      </c>
      <c r="G858" s="3">
        <f>Imputs!$C$2</f>
        <v>6.6699999999999995E-2</v>
      </c>
      <c r="H858" s="3">
        <f>Imputs!$C$3</f>
        <v>5.2299999999999999E-2</v>
      </c>
      <c r="I858" s="2">
        <f>_xlfn.XLOOKUP($B858,stock_analysis[Stock],stock_analysis[Beta_Daily])</f>
        <v>1.0199597973740959</v>
      </c>
      <c r="J858" s="2">
        <f>_xlfn.XLOOKUP($B858,stock_analysis[Stock],stock_analysis[Beta_Weekly])</f>
        <v>0.78231738304255105</v>
      </c>
      <c r="K858" s="2">
        <f>_xlfn.XLOOKUP($B858,stock_analysis[Stock],stock_analysis[Beta_Monthly])</f>
        <v>0.78771173791570226</v>
      </c>
      <c r="L858" s="3">
        <f>G858+H858*I858</f>
        <v>0.12004389740266522</v>
      </c>
      <c r="M858" s="3">
        <f>J858*H858+G858</f>
        <v>0.10761519913312542</v>
      </c>
      <c r="N858" s="3">
        <f>K858*H858+G858</f>
        <v>0.10789732389299123</v>
      </c>
      <c r="O858" s="2">
        <f>_xlfn.XLOOKUP($B858,stock_analysis[Stock],stock_analysis[Interest_Coverage_Ratio])</f>
        <v>1.1967584316529616</v>
      </c>
      <c r="P858" s="3" cm="1">
        <f t="array" ref="P85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858" s="3" t="str" cm="1">
        <f t="array" ref="Q85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858" s="3">
        <f>Table2[[#This Row],[Default Spread]]+Table2[[#This Row],[Risk Free Rate]]</f>
        <v>0.19279999999999997</v>
      </c>
      <c r="S858" s="2">
        <f>_xlfn.XLOOKUP($B858,stock_analysis[Stock],stock_analysis[Market_Cap_Cr])</f>
        <v>239.6055552</v>
      </c>
      <c r="T858" s="2">
        <f>_xlfn.XLOOKUP($B858,stock_analysis[Stock],stock_analysis[Total_Debt_Cr])</f>
        <v>44.884099200000001</v>
      </c>
      <c r="U858" s="3">
        <f>Table2[[#This Row],[Market Value of Equity]]/(Table2[[#This Row],[Market Value of Equity]]+Table2[[#This Row],[Market Value of Debt]])</f>
        <v>0.84222941500399251</v>
      </c>
      <c r="V858" s="3">
        <f>Table2[[#This Row],[Market Value of Debt]]/(Table2[[#This Row],[Market Value of Equity]]+Table2[[#This Row],[Market Value of Debt]])</f>
        <v>0.15777058499600752</v>
      </c>
      <c r="W858" s="32">
        <f>(Table2[[#This Row],[Cost of Equity (Daily Beta)]]*Table2[[#This Row],[Weight of Equity]])+(Table2[[#This Row],[Cost of Debt]]*Table2[[#This Row],[Weight of Debt]])</f>
        <v>0.13152267027147627</v>
      </c>
      <c r="X858" s="33">
        <f>(Table2[[#This Row],[Cost of Equity (Weekly Beta)]]*Table2[[#This Row],[Weight of Equity]])+(Table2[[#This Row],[Cost of Debt]]*Table2[[#This Row],[Weight of Debt]])</f>
        <v>0.12105485499866063</v>
      </c>
      <c r="Y858" s="34">
        <f>(Table2[[#This Row],[Cost of Equity (Monthly Beta)]]*Table2[[#This Row],[Weight of Equity]])+(Table2[[#This Row],[Cost of Debt]]*Table2[[#This Row],[Weight of Debt]])</f>
        <v>0.12129246877012055</v>
      </c>
      <c r="Z858" t="b">
        <f>IF(Table2[[#This Row],[Sector]]="Financial Services",TRUE,FALSE)</f>
        <v>0</v>
      </c>
      <c r="AA858" t="b">
        <f>IF(Table2[[#This Row],[Market Capitalisation In(Cr)]]&gt;25000,TRUE,FALSE)</f>
        <v>0</v>
      </c>
    </row>
    <row r="859" spans="2:27" ht="14" customHeight="1">
      <c r="B859" s="37" t="s">
        <v>880</v>
      </c>
      <c r="C859" s="38" t="str">
        <f>_xlfn.XLOOKUP(B859,stock_analysis[Stock],stock_analysis[Company_Name])</f>
        <v>Dhampur Bio Organics Limited</v>
      </c>
      <c r="D859" s="37" t="str">
        <f>_xlfn.XLOOKUP(B859,stock_analysis[Stock],stock_analysis[Sector])</f>
        <v>Consumer Defensive</v>
      </c>
      <c r="E859" s="37" t="str">
        <f>_xlfn.XLOOKUP($B859,stock_analysis[Stock],stock_analysis[Industry])</f>
        <v>Farm Products</v>
      </c>
      <c r="F859" s="2">
        <f>_xlfn.XLOOKUP($B859,stock_analysis[Stock],stock_analysis[Market_Cap_Cr])</f>
        <v>680.21176319999995</v>
      </c>
      <c r="G859" s="3">
        <f>Imputs!$C$2</f>
        <v>6.6699999999999995E-2</v>
      </c>
      <c r="H859" s="3">
        <f>Imputs!$C$3</f>
        <v>5.2299999999999999E-2</v>
      </c>
      <c r="I859" s="2">
        <f>_xlfn.XLOOKUP($B859,stock_analysis[Stock],stock_analysis[Beta_Daily])</f>
        <v>0.60574747427072051</v>
      </c>
      <c r="J859" s="2">
        <f>_xlfn.XLOOKUP($B859,stock_analysis[Stock],stock_analysis[Beta_Weekly])</f>
        <v>1.2387912691466827</v>
      </c>
      <c r="K859" s="2">
        <f>_xlfn.XLOOKUP($B859,stock_analysis[Stock],stock_analysis[Beta_Monthly])</f>
        <v>1.7156549808980768</v>
      </c>
      <c r="L859" s="3">
        <f>G859+H859*I859</f>
        <v>9.8380592904358688E-2</v>
      </c>
      <c r="M859" s="3">
        <f>J859*H859+G859</f>
        <v>0.13148878337637149</v>
      </c>
      <c r="N859" s="3">
        <f>K859*H859+G859</f>
        <v>0.15642875550096941</v>
      </c>
      <c r="O859" s="2">
        <f>_xlfn.XLOOKUP($B859,stock_analysis[Stock],stock_analysis[Interest_Coverage_Ratio])</f>
        <v>1.2433772269558481</v>
      </c>
      <c r="P859" s="3" cm="1">
        <f t="array" ref="P85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859" s="3" t="str" cm="1">
        <f t="array" ref="Q85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859" s="3">
        <f>Table2[[#This Row],[Default Spread]]+Table2[[#This Row],[Risk Free Rate]]</f>
        <v>0.19279999999999997</v>
      </c>
      <c r="S859" s="2">
        <f>_xlfn.XLOOKUP($B859,stock_analysis[Stock],stock_analysis[Market_Cap_Cr])</f>
        <v>680.21176319999995</v>
      </c>
      <c r="T859" s="2">
        <f>_xlfn.XLOOKUP($B859,stock_analysis[Stock],stock_analysis[Total_Debt_Cr])</f>
        <v>561.99997440000004</v>
      </c>
      <c r="U859" s="3">
        <f>Table2[[#This Row],[Market Value of Equity]]/(Table2[[#This Row],[Market Value of Equity]]+Table2[[#This Row],[Market Value of Debt]])</f>
        <v>0.54758117526259631</v>
      </c>
      <c r="V859" s="3">
        <f>Table2[[#This Row],[Market Value of Debt]]/(Table2[[#This Row],[Market Value of Equity]]+Table2[[#This Row],[Market Value of Debt]])</f>
        <v>0.45241882473740358</v>
      </c>
      <c r="W859" s="32">
        <f>(Table2[[#This Row],[Cost of Equity (Daily Beta)]]*Table2[[#This Row],[Weight of Equity]])+(Table2[[#This Row],[Cost of Debt]]*Table2[[#This Row],[Weight of Debt]])</f>
        <v>0.14109771009497116</v>
      </c>
      <c r="X859" s="33">
        <f>(Table2[[#This Row],[Cost of Equity (Weekly Beta)]]*Table2[[#This Row],[Weight of Equity]])+(Table2[[#This Row],[Cost of Debt]]*Table2[[#This Row],[Weight of Debt]])</f>
        <v>0.15922713194445381</v>
      </c>
      <c r="Y859" s="34">
        <f>(Table2[[#This Row],[Cost of Equity (Monthly Beta)]]*Table2[[#This Row],[Weight of Equity]])+(Table2[[#This Row],[Cost of Debt]]*Table2[[#This Row],[Weight of Debt]])</f>
        <v>0.17288379119145755</v>
      </c>
      <c r="Z859" t="b">
        <f>IF(Table2[[#This Row],[Sector]]="Financial Services",TRUE,FALSE)</f>
        <v>0</v>
      </c>
      <c r="AA859" t="b">
        <f>IF(Table2[[#This Row],[Market Capitalisation In(Cr)]]&gt;25000,TRUE,FALSE)</f>
        <v>0</v>
      </c>
    </row>
    <row r="860" spans="2:27" ht="14" customHeight="1">
      <c r="B860" s="37" t="s">
        <v>300</v>
      </c>
      <c r="C860" s="38" t="str">
        <f>_xlfn.XLOOKUP(B860,stock_analysis[Stock],stock_analysis[Company_Name])</f>
        <v>Apex Frozen Foods Limited</v>
      </c>
      <c r="D860" s="37" t="str">
        <f>_xlfn.XLOOKUP(B860,stock_analysis[Stock],stock_analysis[Sector])</f>
        <v>Consumer Defensive</v>
      </c>
      <c r="E860" s="37" t="str">
        <f>_xlfn.XLOOKUP($B860,stock_analysis[Stock],stock_analysis[Industry])</f>
        <v>Farm Products</v>
      </c>
      <c r="F860" s="2">
        <f>_xlfn.XLOOKUP($B860,stock_analysis[Stock],stock_analysis[Market_Cap_Cr])</f>
        <v>1126.5442816</v>
      </c>
      <c r="G860" s="3">
        <f>Imputs!$C$2</f>
        <v>6.6699999999999995E-2</v>
      </c>
      <c r="H860" s="3">
        <f>Imputs!$C$3</f>
        <v>5.2299999999999999E-2</v>
      </c>
      <c r="I860" s="2">
        <f>_xlfn.XLOOKUP($B860,stock_analysis[Stock],stock_analysis[Beta_Daily])</f>
        <v>1.4944616052433239</v>
      </c>
      <c r="J860" s="2">
        <f>_xlfn.XLOOKUP($B860,stock_analysis[Stock],stock_analysis[Beta_Weekly])</f>
        <v>1.9123508071415711</v>
      </c>
      <c r="K860" s="2">
        <f>_xlfn.XLOOKUP($B860,stock_analysis[Stock],stock_analysis[Beta_Monthly])</f>
        <v>1.0275436539808054</v>
      </c>
      <c r="L860" s="3">
        <f>G860+H860*I860</f>
        <v>0.14486034195422584</v>
      </c>
      <c r="M860" s="3">
        <f>J860*H860+G860</f>
        <v>0.16671594721350416</v>
      </c>
      <c r="N860" s="3">
        <f>K860*H860+G860</f>
        <v>0.12044053310319611</v>
      </c>
      <c r="O860" s="2">
        <f>_xlfn.XLOOKUP($B860,stock_analysis[Stock],stock_analysis[Interest_Coverage_Ratio])</f>
        <v>1.6563791065388622</v>
      </c>
      <c r="P860" s="3" cm="1">
        <f t="array" ref="P86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860" s="3" t="str" cm="1">
        <f t="array" ref="Q86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860" s="3">
        <f>Table2[[#This Row],[Default Spread]]+Table2[[#This Row],[Risk Free Rate]]</f>
        <v>0.1176</v>
      </c>
      <c r="S860" s="2">
        <f>_xlfn.XLOOKUP($B860,stock_analysis[Stock],stock_analysis[Market_Cap_Cr])</f>
        <v>1126.5442816</v>
      </c>
      <c r="T860" s="2">
        <f>_xlfn.XLOOKUP($B860,stock_analysis[Stock],stock_analysis[Total_Debt_Cr])</f>
        <v>40.592601600000002</v>
      </c>
      <c r="U860" s="3">
        <f>Table2[[#This Row],[Market Value of Equity]]/(Table2[[#This Row],[Market Value of Equity]]+Table2[[#This Row],[Market Value of Debt]])</f>
        <v>0.96522035916755089</v>
      </c>
      <c r="V860" s="3">
        <f>Table2[[#This Row],[Market Value of Debt]]/(Table2[[#This Row],[Market Value of Equity]]+Table2[[#This Row],[Market Value of Debt]])</f>
        <v>3.477964083244902E-2</v>
      </c>
      <c r="W860" s="32">
        <f>(Table2[[#This Row],[Cost of Equity (Daily Beta)]]*Table2[[#This Row],[Weight of Equity]])+(Table2[[#This Row],[Cost of Debt]]*Table2[[#This Row],[Weight of Debt]])</f>
        <v>0.14391223705208811</v>
      </c>
      <c r="X860" s="33">
        <f>(Table2[[#This Row],[Cost of Equity (Weekly Beta)]]*Table2[[#This Row],[Weight of Equity]])+(Table2[[#This Row],[Cost of Debt]]*Table2[[#This Row],[Weight of Debt]])</f>
        <v>0.16500771221027297</v>
      </c>
      <c r="Y860" s="34">
        <f>(Table2[[#This Row],[Cost of Equity (Monthly Beta)]]*Table2[[#This Row],[Weight of Equity]])+(Table2[[#This Row],[Cost of Debt]]*Table2[[#This Row],[Weight of Debt]])</f>
        <v>0.12034174038209425</v>
      </c>
      <c r="Z860" t="b">
        <f>IF(Table2[[#This Row],[Sector]]="Financial Services",TRUE,FALSE)</f>
        <v>0</v>
      </c>
      <c r="AA860" t="b">
        <f>IF(Table2[[#This Row],[Market Capitalisation In(Cr)]]&gt;25000,TRUE,FALSE)</f>
        <v>0</v>
      </c>
    </row>
    <row r="861" spans="2:27" ht="14" customHeight="1">
      <c r="B861" s="37" t="s">
        <v>3690</v>
      </c>
      <c r="C861" s="38" t="str">
        <f>_xlfn.XLOOKUP(B861,stock_analysis[Stock],stock_analysis[Company_Name])</f>
        <v>Uma Exports Limited</v>
      </c>
      <c r="D861" s="37" t="str">
        <f>_xlfn.XLOOKUP(B861,stock_analysis[Stock],stock_analysis[Sector])</f>
        <v>Consumer Defensive</v>
      </c>
      <c r="E861" s="37" t="str">
        <f>_xlfn.XLOOKUP($B861,stock_analysis[Stock],stock_analysis[Industry])</f>
        <v>Farm Products</v>
      </c>
      <c r="F861" s="2">
        <f>_xlfn.XLOOKUP($B861,stock_analysis[Stock],stock_analysis[Market_Cap_Cr])</f>
        <v>83.713145600000004</v>
      </c>
      <c r="G861" s="3">
        <f>Imputs!$C$2</f>
        <v>6.6699999999999995E-2</v>
      </c>
      <c r="H861" s="3">
        <f>Imputs!$C$3</f>
        <v>5.2299999999999999E-2</v>
      </c>
      <c r="I861" s="2">
        <f>_xlfn.XLOOKUP($B861,stock_analysis[Stock],stock_analysis[Beta_Daily])</f>
        <v>1.1467178088474477</v>
      </c>
      <c r="J861" s="2">
        <f>_xlfn.XLOOKUP($B861,stock_analysis[Stock],stock_analysis[Beta_Weekly])</f>
        <v>1.0557996992400789</v>
      </c>
      <c r="K861" s="2">
        <f>_xlfn.XLOOKUP($B861,stock_analysis[Stock],stock_analysis[Beta_Monthly])</f>
        <v>0.98636966773218615</v>
      </c>
      <c r="L861" s="3">
        <f>G861+H861*I861</f>
        <v>0.12667334140272152</v>
      </c>
      <c r="M861" s="3">
        <f>J861*H861+G861</f>
        <v>0.12191832427025612</v>
      </c>
      <c r="N861" s="3">
        <f>K861*H861+G861</f>
        <v>0.11828713362239332</v>
      </c>
      <c r="O861" s="2">
        <f>_xlfn.XLOOKUP($B861,stock_analysis[Stock],stock_analysis[Interest_Coverage_Ratio])</f>
        <v>1.3413193843237676</v>
      </c>
      <c r="P861" s="3" cm="1">
        <f t="array" ref="P86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861" s="3" t="str" cm="1">
        <f t="array" ref="Q86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861" s="3">
        <f>Table2[[#This Row],[Default Spread]]+Table2[[#This Row],[Risk Free Rate]]</f>
        <v>0.1552</v>
      </c>
      <c r="S861" s="2">
        <f>_xlfn.XLOOKUP($B861,stock_analysis[Stock],stock_analysis[Market_Cap_Cr])</f>
        <v>83.713145600000004</v>
      </c>
      <c r="T861" s="2">
        <f>_xlfn.XLOOKUP($B861,stock_analysis[Stock],stock_analysis[Total_Debt_Cr])</f>
        <v>186.75740160000001</v>
      </c>
      <c r="U861" s="3">
        <f>Table2[[#This Row],[Market Value of Equity]]/(Table2[[#This Row],[Market Value of Equity]]+Table2[[#This Row],[Market Value of Debt]])</f>
        <v>0.30950928471371836</v>
      </c>
      <c r="V861" s="3">
        <f>Table2[[#This Row],[Market Value of Debt]]/(Table2[[#This Row],[Market Value of Equity]]+Table2[[#This Row],[Market Value of Debt]])</f>
        <v>0.6904907152862817</v>
      </c>
      <c r="W861" s="32">
        <f>(Table2[[#This Row],[Cost of Equity (Daily Beta)]]*Table2[[#This Row],[Weight of Equity]])+(Table2[[#This Row],[Cost of Debt]]*Table2[[#This Row],[Weight of Debt]])</f>
        <v>0.14637073430228392</v>
      </c>
      <c r="X861" s="33">
        <f>(Table2[[#This Row],[Cost of Equity (Weekly Beta)]]*Table2[[#This Row],[Weight of Equity]])+(Table2[[#This Row],[Cost of Debt]]*Table2[[#This Row],[Weight of Debt]])</f>
        <v>0.14489901235081307</v>
      </c>
      <c r="Y861" s="34">
        <f>(Table2[[#This Row],[Cost of Equity (Monthly Beta)]]*Table2[[#This Row],[Weight of Equity]])+(Table2[[#This Row],[Cost of Debt]]*Table2[[#This Row],[Weight of Debt]])</f>
        <v>0.1437751251307339</v>
      </c>
      <c r="Z861" t="b">
        <f>IF(Table2[[#This Row],[Sector]]="Financial Services",TRUE,FALSE)</f>
        <v>0</v>
      </c>
      <c r="AA861" t="b">
        <f>IF(Table2[[#This Row],[Market Capitalisation In(Cr)]]&gt;25000,TRUE,FALSE)</f>
        <v>0</v>
      </c>
    </row>
    <row r="862" spans="2:27" ht="14" customHeight="1">
      <c r="B862" s="37" t="s">
        <v>3174</v>
      </c>
      <c r="C862" s="38" t="str">
        <f>_xlfn.XLOOKUP(B862,stock_analysis[Stock],stock_analysis[Company_Name])</f>
        <v>Shanti Overseas (India) Limited</v>
      </c>
      <c r="D862" s="37" t="str">
        <f>_xlfn.XLOOKUP(B862,stock_analysis[Stock],stock_analysis[Sector])</f>
        <v>Consumer Defensive</v>
      </c>
      <c r="E862" s="37" t="str">
        <f>_xlfn.XLOOKUP($B862,stock_analysis[Stock],stock_analysis[Industry])</f>
        <v>Farm Products</v>
      </c>
      <c r="F862" s="2">
        <f>_xlfn.XLOOKUP($B862,stock_analysis[Stock],stock_analysis[Market_Cap_Cr])</f>
        <v>7.3632783999999996</v>
      </c>
      <c r="G862" s="3">
        <f>Imputs!$C$2</f>
        <v>6.6699999999999995E-2</v>
      </c>
      <c r="H862" s="3">
        <f>Imputs!$C$3</f>
        <v>5.2299999999999999E-2</v>
      </c>
      <c r="I862" s="2">
        <f>_xlfn.XLOOKUP($B862,stock_analysis[Stock],stock_analysis[Beta_Daily])</f>
        <v>0.44115830830569192</v>
      </c>
      <c r="J862" s="2">
        <f>_xlfn.XLOOKUP($B862,stock_analysis[Stock],stock_analysis[Beta_Weekly])</f>
        <v>1.4276642965459472</v>
      </c>
      <c r="K862" s="2">
        <f>_xlfn.XLOOKUP($B862,stock_analysis[Stock],stock_analysis[Beta_Monthly])</f>
        <v>0.64279365394368626</v>
      </c>
      <c r="L862" s="3">
        <f>G862+H862*I862</f>
        <v>8.9772579524387677E-2</v>
      </c>
      <c r="M862" s="3">
        <f>J862*H862+G862</f>
        <v>0.14136684270935301</v>
      </c>
      <c r="N862" s="3">
        <f>K862*H862+G862</f>
        <v>0.10031810810125479</v>
      </c>
      <c r="O862" s="2">
        <f>_xlfn.XLOOKUP($B862,stock_analysis[Stock],stock_analysis[Interest_Coverage_Ratio])</f>
        <v>-66.643809523809523</v>
      </c>
      <c r="P862" s="3" cm="1">
        <f t="array" ref="P86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862" s="3" t="str" cm="1">
        <f t="array" ref="Q86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862" s="3">
        <f>Table2[[#This Row],[Default Spread]]+Table2[[#This Row],[Risk Free Rate]]</f>
        <v>0.25669999999999998</v>
      </c>
      <c r="S862" s="2">
        <f>_xlfn.XLOOKUP($B862,stock_analysis[Stock],stock_analysis[Market_Cap_Cr])</f>
        <v>7.3632783999999996</v>
      </c>
      <c r="T862" s="2">
        <f>_xlfn.XLOOKUP($B862,stock_analysis[Stock],stock_analysis[Total_Debt_Cr])</f>
        <v>4.3952999999999998</v>
      </c>
      <c r="U862" s="3">
        <f>Table2[[#This Row],[Market Value of Equity]]/(Table2[[#This Row],[Market Value of Equity]]+Table2[[#This Row],[Market Value of Debt]])</f>
        <v>0.62620481401050998</v>
      </c>
      <c r="V862" s="3">
        <f>Table2[[#This Row],[Market Value of Debt]]/(Table2[[#This Row],[Market Value of Equity]]+Table2[[#This Row],[Market Value of Debt]])</f>
        <v>0.37379518598949002</v>
      </c>
      <c r="W862" s="32">
        <f>(Table2[[#This Row],[Cost of Equity (Daily Beta)]]*Table2[[#This Row],[Weight of Equity]])+(Table2[[#This Row],[Cost of Debt]]*Table2[[#This Row],[Weight of Debt]])</f>
        <v>0.15216924570781498</v>
      </c>
      <c r="X862" s="33">
        <f>(Table2[[#This Row],[Cost of Equity (Weekly Beta)]]*Table2[[#This Row],[Weight of Equity]])+(Table2[[#This Row],[Cost of Debt]]*Table2[[#This Row],[Weight of Debt]])</f>
        <v>0.1844778216895655</v>
      </c>
      <c r="Y862" s="34">
        <f>(Table2[[#This Row],[Cost of Equity (Monthly Beta)]]*Table2[[#This Row],[Weight of Equity]])+(Table2[[#This Row],[Cost of Debt]]*Table2[[#This Row],[Weight of Debt]])</f>
        <v>0.15877290646893458</v>
      </c>
      <c r="Z862" t="b">
        <f>IF(Table2[[#This Row],[Sector]]="Financial Services",TRUE,FALSE)</f>
        <v>0</v>
      </c>
      <c r="AA862" t="b">
        <f>IF(Table2[[#This Row],[Market Capitalisation In(Cr)]]&gt;25000,TRUE,FALSE)</f>
        <v>0</v>
      </c>
    </row>
    <row r="863" spans="2:27" ht="14" customHeight="1">
      <c r="B863" s="37" t="s">
        <v>3798</v>
      </c>
      <c r="C863" s="38" t="str">
        <f>_xlfn.XLOOKUP(B863,stock_analysis[Stock],stock_analysis[Company_Name])</f>
        <v>Vikas Lifecare Limited</v>
      </c>
      <c r="D863" s="37" t="str">
        <f>_xlfn.XLOOKUP(B863,stock_analysis[Stock],stock_analysis[Sector])</f>
        <v>Consumer Defensive</v>
      </c>
      <c r="E863" s="37" t="str">
        <f>_xlfn.XLOOKUP($B863,stock_analysis[Stock],stock_analysis[Industry])</f>
        <v>Farm Products</v>
      </c>
      <c r="F863" s="2">
        <f>_xlfn.XLOOKUP($B863,stock_analysis[Stock],stock_analysis[Market_Cap_Cr])</f>
        <v>251.9356416</v>
      </c>
      <c r="G863" s="3">
        <f>Imputs!$C$2</f>
        <v>6.6699999999999995E-2</v>
      </c>
      <c r="H863" s="3">
        <f>Imputs!$C$3</f>
        <v>5.2299999999999999E-2</v>
      </c>
      <c r="I863" s="2">
        <f>_xlfn.XLOOKUP($B863,stock_analysis[Stock],stock_analysis[Beta_Daily])</f>
        <v>1.0642605573225543</v>
      </c>
      <c r="J863" s="2">
        <f>_xlfn.XLOOKUP($B863,stock_analysis[Stock],stock_analysis[Beta_Weekly])</f>
        <v>0.81745718187991145</v>
      </c>
      <c r="K863" s="2">
        <f>_xlfn.XLOOKUP($B863,stock_analysis[Stock],stock_analysis[Beta_Monthly])</f>
        <v>0.28143676299222392</v>
      </c>
      <c r="L863" s="3">
        <f>G863+H863*I863</f>
        <v>0.12236082714796959</v>
      </c>
      <c r="M863" s="3">
        <f>J863*H863+G863</f>
        <v>0.10945301061231937</v>
      </c>
      <c r="N863" s="3">
        <f>K863*H863+G863</f>
        <v>8.1419142704493311E-2</v>
      </c>
      <c r="O863" s="2">
        <f>_xlfn.XLOOKUP($B863,stock_analysis[Stock],stock_analysis[Interest_Coverage_Ratio])</f>
        <v>-1.8818550283270259</v>
      </c>
      <c r="P863" s="3" cm="1">
        <f t="array" ref="P86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863" s="3" t="str" cm="1">
        <f t="array" ref="Q86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863" s="3">
        <f>Table2[[#This Row],[Default Spread]]+Table2[[#This Row],[Risk Free Rate]]</f>
        <v>0.25669999999999998</v>
      </c>
      <c r="S863" s="2">
        <f>_xlfn.XLOOKUP($B863,stock_analysis[Stock],stock_analysis[Market_Cap_Cr])</f>
        <v>251.9356416</v>
      </c>
      <c r="T863" s="2">
        <f>_xlfn.XLOOKUP($B863,stock_analysis[Stock],stock_analysis[Total_Debt_Cr])</f>
        <v>76.7</v>
      </c>
      <c r="U863" s="3">
        <f>Table2[[#This Row],[Market Value of Equity]]/(Table2[[#This Row],[Market Value of Equity]]+Table2[[#This Row],[Market Value of Debt]])</f>
        <v>0.76661082886026199</v>
      </c>
      <c r="V863" s="3">
        <f>Table2[[#This Row],[Market Value of Debt]]/(Table2[[#This Row],[Market Value of Equity]]+Table2[[#This Row],[Market Value of Debt]])</f>
        <v>0.23338917113973801</v>
      </c>
      <c r="W863" s="32">
        <f>(Table2[[#This Row],[Cost of Equity (Daily Beta)]]*Table2[[#This Row],[Weight of Equity]])+(Table2[[#This Row],[Cost of Debt]]*Table2[[#This Row],[Weight of Debt]])</f>
        <v>0.15371413535150297</v>
      </c>
      <c r="X863" s="33">
        <f>(Table2[[#This Row],[Cost of Equity (Weekly Beta)]]*Table2[[#This Row],[Weight of Equity]])+(Table2[[#This Row],[Cost of Debt]]*Table2[[#This Row],[Weight of Debt]])</f>
        <v>0.14381886341833194</v>
      </c>
      <c r="Y863" s="34">
        <f>(Table2[[#This Row],[Cost of Equity (Monthly Beta)]]*Table2[[#This Row],[Weight of Equity]])+(Table2[[#This Row],[Cost of Debt]]*Table2[[#This Row],[Weight of Debt]])</f>
        <v>0.12232779670535432</v>
      </c>
      <c r="Z863" t="b">
        <f>IF(Table2[[#This Row],[Sector]]="Financial Services",TRUE,FALSE)</f>
        <v>0</v>
      </c>
      <c r="AA863" t="b">
        <f>IF(Table2[[#This Row],[Market Capitalisation In(Cr)]]&gt;25000,TRUE,FALSE)</f>
        <v>0</v>
      </c>
    </row>
    <row r="864" spans="2:27" ht="14" customHeight="1">
      <c r="B864" s="37" t="s">
        <v>984</v>
      </c>
      <c r="C864" s="38" t="str">
        <f>_xlfn.XLOOKUP(B864,stock_analysis[Stock],stock_analysis[Company_Name])</f>
        <v>Dodla Dairy Limited</v>
      </c>
      <c r="D864" s="37" t="str">
        <f>_xlfn.XLOOKUP(B864,stock_analysis[Stock],stock_analysis[Sector])</f>
        <v>Consumer Defensive</v>
      </c>
      <c r="E864" s="37" t="str">
        <f>_xlfn.XLOOKUP($B864,stock_analysis[Stock],stock_analysis[Industry])</f>
        <v>Food Distribution</v>
      </c>
      <c r="F864" s="2">
        <f>_xlfn.XLOOKUP($B864,stock_analysis[Stock],stock_analysis[Market_Cap_Cr])</f>
        <v>6585.9866623999997</v>
      </c>
      <c r="G864" s="3">
        <f>Imputs!$C$2</f>
        <v>6.6699999999999995E-2</v>
      </c>
      <c r="H864" s="3">
        <f>Imputs!$C$3</f>
        <v>5.2299999999999999E-2</v>
      </c>
      <c r="I864" s="2">
        <f>_xlfn.XLOOKUP($B864,stock_analysis[Stock],stock_analysis[Beta_Daily])</f>
        <v>0.5003968921201436</v>
      </c>
      <c r="J864" s="2">
        <f>_xlfn.XLOOKUP($B864,stock_analysis[Stock],stock_analysis[Beta_Weekly])</f>
        <v>1.1651459899313446</v>
      </c>
      <c r="K864" s="2">
        <f>_xlfn.XLOOKUP($B864,stock_analysis[Stock],stock_analysis[Beta_Monthly])</f>
        <v>0.8747521366339881</v>
      </c>
      <c r="L864" s="3">
        <f>G864+H864*I864</f>
        <v>9.2870757457883507E-2</v>
      </c>
      <c r="M864" s="3">
        <f>J864*H864+G864</f>
        <v>0.12763713527340931</v>
      </c>
      <c r="N864" s="3">
        <f>K864*H864+G864</f>
        <v>0.11244953674595756</v>
      </c>
      <c r="O864" s="2">
        <f>_xlfn.XLOOKUP($B864,stock_analysis[Stock],stock_analysis[Interest_Coverage_Ratio])</f>
        <v>151.43467230443974</v>
      </c>
      <c r="P864" s="3" cm="1">
        <f t="array" ref="P86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64" s="3" t="str" cm="1">
        <f t="array" ref="Q86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64" s="3">
        <f>Table2[[#This Row],[Default Spread]]+Table2[[#This Row],[Risk Free Rate]]</f>
        <v>7.0699999999999999E-2</v>
      </c>
      <c r="S864" s="2">
        <f>_xlfn.XLOOKUP($B864,stock_analysis[Stock],stock_analysis[Market_Cap_Cr])</f>
        <v>6585.9866623999997</v>
      </c>
      <c r="T864" s="2">
        <f>_xlfn.XLOOKUP($B864,stock_analysis[Stock],stock_analysis[Total_Debt_Cr])</f>
        <v>55.332998400000001</v>
      </c>
      <c r="U864" s="3">
        <f>Table2[[#This Row],[Market Value of Equity]]/(Table2[[#This Row],[Market Value of Equity]]+Table2[[#This Row],[Market Value of Debt]])</f>
        <v>0.99166837297011923</v>
      </c>
      <c r="V864" s="3">
        <f>Table2[[#This Row],[Market Value of Debt]]/(Table2[[#This Row],[Market Value of Equity]]+Table2[[#This Row],[Market Value of Debt]])</f>
        <v>8.33162702988079E-3</v>
      </c>
      <c r="W864" s="32">
        <f>(Table2[[#This Row],[Cost of Equity (Daily Beta)]]*Table2[[#This Row],[Weight of Equity]])+(Table2[[#This Row],[Cost of Debt]]*Table2[[#This Row],[Weight of Debt]])</f>
        <v>9.2686038975774487E-2</v>
      </c>
      <c r="X864" s="33">
        <f>(Table2[[#This Row],[Cost of Equity (Weekly Beta)]]*Table2[[#This Row],[Weight of Equity]])+(Table2[[#This Row],[Cost of Debt]]*Table2[[#This Row],[Weight of Debt]])</f>
        <v>0.12716275629816137</v>
      </c>
      <c r="Y864" s="34">
        <f>(Table2[[#This Row],[Cost of Equity (Monthly Beta)]]*Table2[[#This Row],[Weight of Equity]])+(Table2[[#This Row],[Cost of Debt]]*Table2[[#This Row],[Weight of Debt]])</f>
        <v>0.11210169517711994</v>
      </c>
      <c r="Z864" t="b">
        <f>IF(Table2[[#This Row],[Sector]]="Financial Services",TRUE,FALSE)</f>
        <v>0</v>
      </c>
      <c r="AA864" t="b">
        <f>IF(Table2[[#This Row],[Market Capitalisation In(Cr)]]&gt;25000,TRUE,FALSE)</f>
        <v>0</v>
      </c>
    </row>
    <row r="865" spans="2:27" ht="14" customHeight="1">
      <c r="B865" s="37" t="s">
        <v>276</v>
      </c>
      <c r="C865" s="38" t="str">
        <f>_xlfn.XLOOKUP(B865,stock_analysis[Stock],stock_analysis[Company_Name])</f>
        <v>Anik Industries Limited</v>
      </c>
      <c r="D865" s="37" t="str">
        <f>_xlfn.XLOOKUP(B865,stock_analysis[Stock],stock_analysis[Sector])</f>
        <v>Consumer Defensive</v>
      </c>
      <c r="E865" s="37" t="str">
        <f>_xlfn.XLOOKUP($B865,stock_analysis[Stock],stock_analysis[Industry])</f>
        <v>Food Distribution</v>
      </c>
      <c r="F865" s="2">
        <f>_xlfn.XLOOKUP($B865,stock_analysis[Stock],stock_analysis[Market_Cap_Cr])</f>
        <v>126.2720896</v>
      </c>
      <c r="G865" s="3">
        <f>Imputs!$C$2</f>
        <v>6.6699999999999995E-2</v>
      </c>
      <c r="H865" s="3">
        <f>Imputs!$C$3</f>
        <v>5.2299999999999999E-2</v>
      </c>
      <c r="I865" s="2">
        <f>_xlfn.XLOOKUP($B865,stock_analysis[Stock],stock_analysis[Beta_Daily])</f>
        <v>0.82673475051528666</v>
      </c>
      <c r="J865" s="2">
        <f>_xlfn.XLOOKUP($B865,stock_analysis[Stock],stock_analysis[Beta_Weekly])</f>
        <v>1.1827329499210997</v>
      </c>
      <c r="K865" s="2">
        <f>_xlfn.XLOOKUP($B865,stock_analysis[Stock],stock_analysis[Beta_Monthly])</f>
        <v>1.1914776556605571</v>
      </c>
      <c r="L865" s="3">
        <f>G865+H865*I865</f>
        <v>0.10993822745194948</v>
      </c>
      <c r="M865" s="3">
        <f>J865*H865+G865</f>
        <v>0.1285569332808735</v>
      </c>
      <c r="N865" s="3">
        <f>K865*H865+G865</f>
        <v>0.12901428139104712</v>
      </c>
      <c r="O865" s="2">
        <f>_xlfn.XLOOKUP($B865,stock_analysis[Stock],stock_analysis[Interest_Coverage_Ratio])</f>
        <v>7.4169152482891736</v>
      </c>
      <c r="P865" s="3" cm="1">
        <f t="array" ref="P86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865" s="3" t="str" cm="1">
        <f t="array" ref="Q86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865" s="3">
        <f>Table2[[#This Row],[Default Spread]]+Table2[[#This Row],[Risk Free Rate]]</f>
        <v>7.4499999999999997E-2</v>
      </c>
      <c r="S865" s="2">
        <f>_xlfn.XLOOKUP($B865,stock_analysis[Stock],stock_analysis[Market_Cap_Cr])</f>
        <v>126.2720896</v>
      </c>
      <c r="T865" s="2">
        <f>_xlfn.XLOOKUP($B865,stock_analysis[Stock],stock_analysis[Total_Debt_Cr])</f>
        <v>19.107399999999998</v>
      </c>
      <c r="U865" s="3">
        <f>Table2[[#This Row],[Market Value of Equity]]/(Table2[[#This Row],[Market Value of Equity]]+Table2[[#This Row],[Market Value of Debt]])</f>
        <v>0.86856880532066472</v>
      </c>
      <c r="V865" s="3">
        <f>Table2[[#This Row],[Market Value of Debt]]/(Table2[[#This Row],[Market Value of Equity]]+Table2[[#This Row],[Market Value of Debt]])</f>
        <v>0.13143119467933528</v>
      </c>
      <c r="W865" s="32">
        <f>(Table2[[#This Row],[Cost of Equity (Daily Beta)]]*Table2[[#This Row],[Weight of Equity]])+(Table2[[#This Row],[Cost of Debt]]*Table2[[#This Row],[Weight of Debt]])</f>
        <v>0.10528053888062175</v>
      </c>
      <c r="X865" s="33">
        <f>(Table2[[#This Row],[Cost of Equity (Weekly Beta)]]*Table2[[#This Row],[Weight of Equity]])+(Table2[[#This Row],[Cost of Debt]]*Table2[[#This Row],[Weight of Debt]])</f>
        <v>0.12145216595906719</v>
      </c>
      <c r="Y865" s="34">
        <f>(Table2[[#This Row],[Cost of Equity (Monthly Beta)]]*Table2[[#This Row],[Weight of Equity]])+(Table2[[#This Row],[Cost of Debt]]*Table2[[#This Row],[Weight of Debt]])</f>
        <v>0.12184940426073634</v>
      </c>
      <c r="Z865" t="b">
        <f>IF(Table2[[#This Row],[Sector]]="Financial Services",TRUE,FALSE)</f>
        <v>0</v>
      </c>
      <c r="AA865" t="b">
        <f>IF(Table2[[#This Row],[Market Capitalisation In(Cr)]]&gt;25000,TRUE,FALSE)</f>
        <v>0</v>
      </c>
    </row>
    <row r="866" spans="2:27" ht="14" customHeight="1">
      <c r="B866" s="37" t="s">
        <v>1116</v>
      </c>
      <c r="C866" s="38" t="str">
        <f>_xlfn.XLOOKUP(B866,stock_analysis[Stock],stock_analysis[Company_Name])</f>
        <v>Integra Essentia Limited</v>
      </c>
      <c r="D866" s="37" t="str">
        <f>_xlfn.XLOOKUP(B866,stock_analysis[Stock],stock_analysis[Sector])</f>
        <v>Consumer Defensive</v>
      </c>
      <c r="E866" s="37" t="str">
        <f>_xlfn.XLOOKUP($B866,stock_analysis[Stock],stock_analysis[Industry])</f>
        <v>Food Distribution</v>
      </c>
      <c r="F866" s="2">
        <f>_xlfn.XLOOKUP($B866,stock_analysis[Stock],stock_analysis[Market_Cap_Cr])</f>
        <v>156.92203520000001</v>
      </c>
      <c r="G866" s="3">
        <f>Imputs!$C$2</f>
        <v>6.6699999999999995E-2</v>
      </c>
      <c r="H866" s="3">
        <f>Imputs!$C$3</f>
        <v>5.2299999999999999E-2</v>
      </c>
      <c r="I866" s="2">
        <f>_xlfn.XLOOKUP($B866,stock_analysis[Stock],stock_analysis[Beta_Daily])</f>
        <v>0.92172653178894837</v>
      </c>
      <c r="J866" s="2">
        <f>_xlfn.XLOOKUP($B866,stock_analysis[Stock],stock_analysis[Beta_Weekly])</f>
        <v>0.74150916512669396</v>
      </c>
      <c r="K866" s="2">
        <f>_xlfn.XLOOKUP($B866,stock_analysis[Stock],stock_analysis[Beta_Monthly])</f>
        <v>2.0348213160500879</v>
      </c>
      <c r="L866" s="3">
        <f>G866+H866*I866</f>
        <v>0.11490629761256199</v>
      </c>
      <c r="M866" s="3">
        <f>J866*H866+G866</f>
        <v>0.10548092933612609</v>
      </c>
      <c r="N866" s="3">
        <f>K866*H866+G866</f>
        <v>0.17312115482941959</v>
      </c>
      <c r="O866" s="2">
        <f>_xlfn.XLOOKUP($B866,stock_analysis[Stock],stock_analysis[Interest_Coverage_Ratio])</f>
        <v>5.106883702686801</v>
      </c>
      <c r="P866" s="3" cm="1">
        <f t="array" ref="P86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866" s="3" t="str" cm="1">
        <f t="array" ref="Q86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866" s="3">
        <f>Table2[[#This Row],[Default Spread]]+Table2[[#This Row],[Risk Free Rate]]</f>
        <v>7.5600000000000001E-2</v>
      </c>
      <c r="S866" s="2">
        <f>_xlfn.XLOOKUP($B866,stock_analysis[Stock],stock_analysis[Market_Cap_Cr])</f>
        <v>156.92203520000001</v>
      </c>
      <c r="T866" s="2">
        <f>_xlfn.XLOOKUP($B866,stock_analysis[Stock],stock_analysis[Total_Debt_Cr])</f>
        <v>39.755801599999998</v>
      </c>
      <c r="U866" s="3">
        <f>Table2[[#This Row],[Market Value of Equity]]/(Table2[[#This Row],[Market Value of Equity]]+Table2[[#This Row],[Market Value of Debt]])</f>
        <v>0.79786333708547275</v>
      </c>
      <c r="V866" s="3">
        <f>Table2[[#This Row],[Market Value of Debt]]/(Table2[[#This Row],[Market Value of Equity]]+Table2[[#This Row],[Market Value of Debt]])</f>
        <v>0.2021366629145272</v>
      </c>
      <c r="W866" s="32">
        <f>(Table2[[#This Row],[Cost of Equity (Daily Beta)]]*Table2[[#This Row],[Weight of Equity]])+(Table2[[#This Row],[Cost of Debt]]*Table2[[#This Row],[Weight of Debt]])</f>
        <v>0.10696105378163345</v>
      </c>
      <c r="X866" s="33">
        <f>(Table2[[#This Row],[Cost of Equity (Weekly Beta)]]*Table2[[#This Row],[Weight of Equity]])+(Table2[[#This Row],[Cost of Debt]]*Table2[[#This Row],[Weight of Debt]])</f>
        <v>9.9440897995336758E-2</v>
      </c>
      <c r="Y866" s="34">
        <f>(Table2[[#This Row],[Cost of Equity (Monthly Beta)]]*Table2[[#This Row],[Weight of Equity]])+(Table2[[#This Row],[Cost of Debt]]*Table2[[#This Row],[Weight of Debt]])</f>
        <v>0.15340855402862977</v>
      </c>
      <c r="Z866" t="b">
        <f>IF(Table2[[#This Row],[Sector]]="Financial Services",TRUE,FALSE)</f>
        <v>0</v>
      </c>
      <c r="AA866" t="b">
        <f>IF(Table2[[#This Row],[Market Capitalisation In(Cr)]]&gt;25000,TRUE,FALSE)</f>
        <v>0</v>
      </c>
    </row>
    <row r="867" spans="2:27" ht="14" customHeight="1">
      <c r="B867" s="37" t="s">
        <v>2924</v>
      </c>
      <c r="C867" s="38" t="str">
        <f>_xlfn.XLOOKUP(B867,stock_analysis[Stock],stock_analysis[Company_Name])</f>
        <v>JHS Svendgaard Retail Ventures Limited</v>
      </c>
      <c r="D867" s="37" t="str">
        <f>_xlfn.XLOOKUP(B867,stock_analysis[Stock],stock_analysis[Sector])</f>
        <v>Consumer Defensive</v>
      </c>
      <c r="E867" s="37" t="str">
        <f>_xlfn.XLOOKUP($B867,stock_analysis[Stock],stock_analysis[Industry])</f>
        <v>Grocery Stores</v>
      </c>
      <c r="F867" s="2">
        <f>_xlfn.XLOOKUP($B867,stock_analysis[Stock],stock_analysis[Market_Cap_Cr])</f>
        <v>17.558592000000001</v>
      </c>
      <c r="G867" s="3">
        <f>Imputs!$C$2</f>
        <v>6.6699999999999995E-2</v>
      </c>
      <c r="H867" s="3">
        <f>Imputs!$C$3</f>
        <v>5.2299999999999999E-2</v>
      </c>
      <c r="I867" s="2">
        <f>_xlfn.XLOOKUP($B867,stock_analysis[Stock],stock_analysis[Beta_Daily])</f>
        <v>0.98233483027690005</v>
      </c>
      <c r="J867" s="2">
        <f>_xlfn.XLOOKUP($B867,stock_analysis[Stock],stock_analysis[Beta_Weekly])</f>
        <v>0.87603450910861336</v>
      </c>
      <c r="K867" s="2">
        <f>_xlfn.XLOOKUP($B867,stock_analysis[Stock],stock_analysis[Beta_Monthly])</f>
        <v>0.62936826633304377</v>
      </c>
      <c r="L867" s="3">
        <f>G867+H867*I867</f>
        <v>0.11807611162348186</v>
      </c>
      <c r="M867" s="3">
        <f>J867*H867+G867</f>
        <v>0.11251660482638047</v>
      </c>
      <c r="N867" s="3">
        <f>K867*H867+G867</f>
        <v>9.9615960329218184E-2</v>
      </c>
      <c r="O867" s="2">
        <f>_xlfn.XLOOKUP($B867,stock_analysis[Stock],stock_analysis[Interest_Coverage_Ratio])</f>
        <v>1.010270490136262</v>
      </c>
      <c r="P867" s="3" cm="1">
        <f t="array" ref="P86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867" s="3" t="str" cm="1">
        <f t="array" ref="Q86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867" s="3">
        <f>Table2[[#This Row],[Default Spread]]+Table2[[#This Row],[Risk Free Rate]]</f>
        <v>0.19279999999999997</v>
      </c>
      <c r="S867" s="2">
        <f>_xlfn.XLOOKUP($B867,stock_analysis[Stock],stock_analysis[Market_Cap_Cr])</f>
        <v>17.558592000000001</v>
      </c>
      <c r="T867" s="2">
        <f>_xlfn.XLOOKUP($B867,stock_analysis[Stock],stock_analysis[Total_Debt_Cr])</f>
        <v>7.6449999999999996</v>
      </c>
      <c r="U867" s="3">
        <f>Table2[[#This Row],[Market Value of Equity]]/(Table2[[#This Row],[Market Value of Equity]]+Table2[[#This Row],[Market Value of Debt]])</f>
        <v>0.69667022065743645</v>
      </c>
      <c r="V867" s="3">
        <f>Table2[[#This Row],[Market Value of Debt]]/(Table2[[#This Row],[Market Value of Equity]]+Table2[[#This Row],[Market Value of Debt]])</f>
        <v>0.30332977934256355</v>
      </c>
      <c r="W867" s="32">
        <f>(Table2[[#This Row],[Cost of Equity (Daily Beta)]]*Table2[[#This Row],[Weight of Equity]])+(Table2[[#This Row],[Cost of Debt]]*Table2[[#This Row],[Weight of Debt]])</f>
        <v>0.14074209219634945</v>
      </c>
      <c r="X867" s="33">
        <f>(Table2[[#This Row],[Cost of Equity (Weekly Beta)]]*Table2[[#This Row],[Weight of Equity]])+(Table2[[#This Row],[Cost of Debt]]*Table2[[#This Row],[Weight of Debt]])</f>
        <v>0.1368689493692663</v>
      </c>
      <c r="Y867" s="34">
        <f>(Table2[[#This Row],[Cost of Equity (Monthly Beta)]]*Table2[[#This Row],[Weight of Equity]])+(Table2[[#This Row],[Cost of Debt]]*Table2[[#This Row],[Weight of Debt]])</f>
        <v>0.12788145452080513</v>
      </c>
      <c r="Z867" t="b">
        <f>IF(Table2[[#This Row],[Sector]]="Financial Services",TRUE,FALSE)</f>
        <v>0</v>
      </c>
      <c r="AA867" t="b">
        <f>IF(Table2[[#This Row],[Market Capitalisation In(Cr)]]&gt;25000,TRUE,FALSE)</f>
        <v>0</v>
      </c>
    </row>
    <row r="868" spans="2:27" ht="14" customHeight="1">
      <c r="B868" s="37" t="s">
        <v>2678</v>
      </c>
      <c r="C868" s="38" t="str">
        <f>_xlfn.XLOOKUP(B868,stock_analysis[Stock],stock_analysis[Company_Name])</f>
        <v>Procter &amp; Gamble Hygiene and Health Care Limited</v>
      </c>
      <c r="D868" s="37" t="str">
        <f>_xlfn.XLOOKUP(B868,stock_analysis[Stock],stock_analysis[Sector])</f>
        <v>Consumer Defensive</v>
      </c>
      <c r="E868" s="37" t="str">
        <f>_xlfn.XLOOKUP($B868,stock_analysis[Stock],stock_analysis[Industry])</f>
        <v>Household &amp; Personal Products</v>
      </c>
      <c r="F868" s="2">
        <f>_xlfn.XLOOKUP($B868,stock_analysis[Stock],stock_analysis[Market_Cap_Cr])</f>
        <v>36024.926207999997</v>
      </c>
      <c r="G868" s="3">
        <f>Imputs!$C$2</f>
        <v>6.6699999999999995E-2</v>
      </c>
      <c r="H868" s="3">
        <f>Imputs!$C$3</f>
        <v>5.2299999999999999E-2</v>
      </c>
      <c r="I868" s="2">
        <f>_xlfn.XLOOKUP($B868,stock_analysis[Stock],stock_analysis[Beta_Daily])</f>
        <v>0.2174233990539598</v>
      </c>
      <c r="J868" s="2">
        <f>_xlfn.XLOOKUP($B868,stock_analysis[Stock],stock_analysis[Beta_Weekly])</f>
        <v>0.3950023858230205</v>
      </c>
      <c r="K868" s="2">
        <f>_xlfn.XLOOKUP($B868,stock_analysis[Stock],stock_analysis[Beta_Monthly])</f>
        <v>0.43997381497427651</v>
      </c>
      <c r="L868" s="3">
        <f>G868+H868*I868</f>
        <v>7.8071243770522089E-2</v>
      </c>
      <c r="M868" s="3">
        <f>J868*H868+G868</f>
        <v>8.7358624778543975E-2</v>
      </c>
      <c r="N868" s="3">
        <f>K868*H868+G868</f>
        <v>8.9710630523154658E-2</v>
      </c>
      <c r="O868" s="2">
        <f>_xlfn.XLOOKUP($B868,stock_analysis[Stock],stock_analysis[Interest_Coverage_Ratio])</f>
        <v>35.785185185185185</v>
      </c>
      <c r="P868" s="3" cm="1">
        <f t="array" ref="P86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68" s="3" t="str" cm="1">
        <f t="array" ref="Q86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68" s="3">
        <f>Table2[[#This Row],[Default Spread]]+Table2[[#This Row],[Risk Free Rate]]</f>
        <v>7.0699999999999999E-2</v>
      </c>
      <c r="S868" s="2">
        <f>_xlfn.XLOOKUP($B868,stock_analysis[Stock],stock_analysis[Market_Cap_Cr])</f>
        <v>36024.926207999997</v>
      </c>
      <c r="T868" s="2">
        <f>_xlfn.XLOOKUP($B868,stock_analysis[Stock],stock_analysis[Total_Debt_Cr])</f>
        <v>2.06</v>
      </c>
      <c r="U868" s="3">
        <f>Table2[[#This Row],[Market Value of Equity]]/(Table2[[#This Row],[Market Value of Equity]]+Table2[[#This Row],[Market Value of Debt]])</f>
        <v>0.99994282064039153</v>
      </c>
      <c r="V868" s="3">
        <f>Table2[[#This Row],[Market Value of Debt]]/(Table2[[#This Row],[Market Value of Equity]]+Table2[[#This Row],[Market Value of Debt]])</f>
        <v>5.7179359608563802E-5</v>
      </c>
      <c r="W868" s="32">
        <f>(Table2[[#This Row],[Cost of Equity (Daily Beta)]]*Table2[[#This Row],[Weight of Equity]])+(Table2[[#This Row],[Cost of Debt]]*Table2[[#This Row],[Weight of Debt]])</f>
        <v>7.8070822287523781E-2</v>
      </c>
      <c r="X868" s="33">
        <f>(Table2[[#This Row],[Cost of Equity (Weekly Beta)]]*Table2[[#This Row],[Weight of Equity]])+(Table2[[#This Row],[Cost of Debt]]*Table2[[#This Row],[Weight of Debt]])</f>
        <v>8.7357672249047183E-2</v>
      </c>
      <c r="Y868" s="34">
        <f>(Table2[[#This Row],[Cost of Equity (Monthly Beta)]]*Table2[[#This Row],[Weight of Equity]])+(Table2[[#This Row],[Cost of Debt]]*Table2[[#This Row],[Weight of Debt]])</f>
        <v>8.9709543507475592E-2</v>
      </c>
      <c r="Z868" t="b">
        <f>IF(Table2[[#This Row],[Sector]]="Financial Services",TRUE,FALSE)</f>
        <v>0</v>
      </c>
      <c r="AA868" t="b">
        <f>IF(Table2[[#This Row],[Market Capitalisation In(Cr)]]&gt;25000,TRUE,FALSE)</f>
        <v>1</v>
      </c>
    </row>
    <row r="869" spans="2:27" ht="14" customHeight="1">
      <c r="B869" s="37" t="s">
        <v>2486</v>
      </c>
      <c r="C869" s="38" t="str">
        <f>_xlfn.XLOOKUP(B869,stock_analysis[Stock],stock_analysis[Company_Name])</f>
        <v>NK Industries Limited</v>
      </c>
      <c r="D869" s="37" t="str">
        <f>_xlfn.XLOOKUP(B869,stock_analysis[Stock],stock_analysis[Sector])</f>
        <v>Consumer Defensive</v>
      </c>
      <c r="E869" s="37" t="str">
        <f>_xlfn.XLOOKUP($B869,stock_analysis[Stock],stock_analysis[Industry])</f>
        <v>Household &amp; Personal Products</v>
      </c>
      <c r="F869" s="2">
        <f>_xlfn.XLOOKUP($B869,stock_analysis[Stock],stock_analysis[Market_Cap_Cr])</f>
        <v>43.666006400000001</v>
      </c>
      <c r="G869" s="3">
        <f>Imputs!$C$2</f>
        <v>6.6699999999999995E-2</v>
      </c>
      <c r="H869" s="3">
        <f>Imputs!$C$3</f>
        <v>5.2299999999999999E-2</v>
      </c>
      <c r="I869" s="2">
        <f>_xlfn.XLOOKUP($B869,stock_analysis[Stock],stock_analysis[Beta_Daily])</f>
        <v>0.2868308409513301</v>
      </c>
      <c r="J869" s="2">
        <f>_xlfn.XLOOKUP($B869,stock_analysis[Stock],stock_analysis[Beta_Weekly])</f>
        <v>0.1915987235888566</v>
      </c>
      <c r="K869" s="2">
        <f>_xlfn.XLOOKUP($B869,stock_analysis[Stock],stock_analysis[Beta_Monthly])</f>
        <v>-0.41563563993291991</v>
      </c>
      <c r="L869" s="3">
        <f>G869+H869*I869</f>
        <v>8.1701252981754555E-2</v>
      </c>
      <c r="M869" s="3">
        <f>J869*H869+G869</f>
        <v>7.6720613243697194E-2</v>
      </c>
      <c r="N869" s="3">
        <f>K869*H869+G869</f>
        <v>4.4962256031508288E-2</v>
      </c>
      <c r="O869" s="2">
        <f>_xlfn.XLOOKUP($B869,stock_analysis[Stock],stock_analysis[Interest_Coverage_Ratio])</f>
        <v>-9087</v>
      </c>
      <c r="P869" s="3" cm="1">
        <f t="array" ref="P86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869" s="3" t="str" cm="1">
        <f t="array" ref="Q86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869" s="3">
        <f>Table2[[#This Row],[Default Spread]]+Table2[[#This Row],[Risk Free Rate]]</f>
        <v>0.25669999999999998</v>
      </c>
      <c r="S869" s="2">
        <f>_xlfn.XLOOKUP($B869,stock_analysis[Stock],stock_analysis[Market_Cap_Cr])</f>
        <v>43.666006400000001</v>
      </c>
      <c r="T869" s="2">
        <f>_xlfn.XLOOKUP($B869,stock_analysis[Stock],stock_analysis[Total_Debt_Cr])</f>
        <v>0.77</v>
      </c>
      <c r="U869" s="3">
        <f>Table2[[#This Row],[Market Value of Equity]]/(Table2[[#This Row],[Market Value of Equity]]+Table2[[#This Row],[Market Value of Debt]])</f>
        <v>0.9826717101201965</v>
      </c>
      <c r="V869" s="3">
        <f>Table2[[#This Row],[Market Value of Debt]]/(Table2[[#This Row],[Market Value of Equity]]+Table2[[#This Row],[Market Value of Debt]])</f>
        <v>1.7328289879803418E-2</v>
      </c>
      <c r="W869" s="32">
        <f>(Table2[[#This Row],[Cost of Equity (Daily Beta)]]*Table2[[#This Row],[Weight of Equity]])+(Table2[[#This Row],[Cost of Debt]]*Table2[[#This Row],[Weight of Debt]])</f>
        <v>8.4733681998689081E-2</v>
      </c>
      <c r="X869" s="33">
        <f>(Table2[[#This Row],[Cost of Equity (Weekly Beta)]]*Table2[[#This Row],[Weight of Equity]])+(Table2[[#This Row],[Cost of Debt]]*Table2[[#This Row],[Weight of Debt]])</f>
        <v>7.9839348229799656E-2</v>
      </c>
      <c r="Y869" s="34">
        <f>(Table2[[#This Row],[Cost of Equity (Monthly Beta)]]*Table2[[#This Row],[Weight of Equity]])+(Table2[[#This Row],[Cost of Debt]]*Table2[[#This Row],[Weight of Debt]])</f>
        <v>4.8631309037489905E-2</v>
      </c>
      <c r="Z869" t="b">
        <f>IF(Table2[[#This Row],[Sector]]="Financial Services",TRUE,FALSE)</f>
        <v>0</v>
      </c>
      <c r="AA869" t="b">
        <f>IF(Table2[[#This Row],[Market Capitalisation In(Cr)]]&gt;25000,TRUE,FALSE)</f>
        <v>0</v>
      </c>
    </row>
    <row r="870" spans="2:27" ht="14" customHeight="1">
      <c r="B870" s="37" t="s">
        <v>1860</v>
      </c>
      <c r="C870" s="38" t="str">
        <f>_xlfn.XLOOKUP(B870,stock_analysis[Stock],stock_analysis[Company_Name])</f>
        <v>Jyothy Labs Limited</v>
      </c>
      <c r="D870" s="37" t="str">
        <f>_xlfn.XLOOKUP(B870,stock_analysis[Stock],stock_analysis[Sector])</f>
        <v>Consumer Defensive</v>
      </c>
      <c r="E870" s="37" t="str">
        <f>_xlfn.XLOOKUP($B870,stock_analysis[Stock],stock_analysis[Industry])</f>
        <v>Household &amp; Personal Products</v>
      </c>
      <c r="F870" s="2">
        <f>_xlfn.XLOOKUP($B870,stock_analysis[Stock],stock_analysis[Market_Cap_Cr])</f>
        <v>9128.9526272000003</v>
      </c>
      <c r="G870" s="3">
        <f>Imputs!$C$2</f>
        <v>6.6699999999999995E-2</v>
      </c>
      <c r="H870" s="3">
        <f>Imputs!$C$3</f>
        <v>5.2299999999999999E-2</v>
      </c>
      <c r="I870" s="2">
        <f>_xlfn.XLOOKUP($B870,stock_analysis[Stock],stock_analysis[Beta_Daily])</f>
        <v>0.4118871704513844</v>
      </c>
      <c r="J870" s="2">
        <f>_xlfn.XLOOKUP($B870,stock_analysis[Stock],stock_analysis[Beta_Weekly])</f>
        <v>0.85050247950438562</v>
      </c>
      <c r="K870" s="2">
        <f>_xlfn.XLOOKUP($B870,stock_analysis[Stock],stock_analysis[Beta_Monthly])</f>
        <v>1.2097580973562527</v>
      </c>
      <c r="L870" s="3">
        <f>G870+H870*I870</f>
        <v>8.8241699014607405E-2</v>
      </c>
      <c r="M870" s="3">
        <f>J870*H870+G870</f>
        <v>0.11118127967807936</v>
      </c>
      <c r="N870" s="3">
        <f>K870*H870+G870</f>
        <v>0.129970348491732</v>
      </c>
      <c r="O870" s="2">
        <f>_xlfn.XLOOKUP($B870,stock_analysis[Stock],stock_analysis[Interest_Coverage_Ratio])</f>
        <v>83.430016863406408</v>
      </c>
      <c r="P870" s="3" cm="1">
        <f t="array" ref="P87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70" s="3" t="str" cm="1">
        <f t="array" ref="Q87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70" s="3">
        <f>Table2[[#This Row],[Default Spread]]+Table2[[#This Row],[Risk Free Rate]]</f>
        <v>7.0699999999999999E-2</v>
      </c>
      <c r="S870" s="2">
        <f>_xlfn.XLOOKUP($B870,stock_analysis[Stock],stock_analysis[Market_Cap_Cr])</f>
        <v>9128.9526272000003</v>
      </c>
      <c r="T870" s="2">
        <f>_xlfn.XLOOKUP($B870,stock_analysis[Stock],stock_analysis[Total_Debt_Cr])</f>
        <v>53.74</v>
      </c>
      <c r="U870" s="3">
        <f>Table2[[#This Row],[Market Value of Equity]]/(Table2[[#This Row],[Market Value of Equity]]+Table2[[#This Row],[Market Value of Debt]])</f>
        <v>0.99414768606750303</v>
      </c>
      <c r="V870" s="3">
        <f>Table2[[#This Row],[Market Value of Debt]]/(Table2[[#This Row],[Market Value of Equity]]+Table2[[#This Row],[Market Value of Debt]])</f>
        <v>5.8523139324969959E-3</v>
      </c>
      <c r="W870" s="32">
        <f>(Table2[[#This Row],[Cost of Equity (Daily Beta)]]*Table2[[#This Row],[Weight of Equity]])+(Table2[[#This Row],[Cost of Debt]]*Table2[[#This Row],[Weight of Debt]])</f>
        <v>8.813903948506456E-2</v>
      </c>
      <c r="X870" s="33">
        <f>(Table2[[#This Row],[Cost of Equity (Weekly Beta)]]*Table2[[#This Row],[Weight of Equity]])+(Table2[[#This Row],[Cost of Debt]]*Table2[[#This Row],[Weight of Debt]])</f>
        <v>0.11094437052101404</v>
      </c>
      <c r="Y870" s="34">
        <f>(Table2[[#This Row],[Cost of Equity (Monthly Beta)]]*Table2[[#This Row],[Weight of Equity]])+(Table2[[#This Row],[Cost of Debt]]*Table2[[#This Row],[Weight of Debt]])</f>
        <v>0.1296234798054699</v>
      </c>
      <c r="Z870" t="b">
        <f>IF(Table2[[#This Row],[Sector]]="Financial Services",TRUE,FALSE)</f>
        <v>0</v>
      </c>
      <c r="AA870" t="b">
        <f>IF(Table2[[#This Row],[Market Capitalisation In(Cr)]]&gt;25000,TRUE,FALSE)</f>
        <v>0</v>
      </c>
    </row>
    <row r="871" spans="2:27" ht="14" customHeight="1">
      <c r="B871" s="37" t="s">
        <v>1066</v>
      </c>
      <c r="C871" s="38" t="str">
        <f>_xlfn.XLOOKUP(B871,stock_analysis[Stock],stock_analysis[Company_Name])</f>
        <v>Emami Limited</v>
      </c>
      <c r="D871" s="37" t="str">
        <f>_xlfn.XLOOKUP(B871,stock_analysis[Stock],stock_analysis[Sector])</f>
        <v>Consumer Defensive</v>
      </c>
      <c r="E871" s="37" t="str">
        <f>_xlfn.XLOOKUP($B871,stock_analysis[Stock],stock_analysis[Industry])</f>
        <v>Household &amp; Personal Products</v>
      </c>
      <c r="F871" s="2">
        <f>_xlfn.XLOOKUP($B871,stock_analysis[Stock],stock_analysis[Market_Cap_Cr])</f>
        <v>20342.823321600001</v>
      </c>
      <c r="G871" s="3">
        <f>Imputs!$C$2</f>
        <v>6.6699999999999995E-2</v>
      </c>
      <c r="H871" s="3">
        <f>Imputs!$C$3</f>
        <v>5.2299999999999999E-2</v>
      </c>
      <c r="I871" s="2">
        <f>_xlfn.XLOOKUP($B871,stock_analysis[Stock],stock_analysis[Beta_Daily])</f>
        <v>0.42704578882243499</v>
      </c>
      <c r="J871" s="2">
        <f>_xlfn.XLOOKUP($B871,stock_analysis[Stock],stock_analysis[Beta_Weekly])</f>
        <v>0.80738551928615143</v>
      </c>
      <c r="K871" s="2">
        <f>_xlfn.XLOOKUP($B871,stock_analysis[Stock],stock_analysis[Beta_Monthly])</f>
        <v>0.83352167020079304</v>
      </c>
      <c r="L871" s="3">
        <f>G871+H871*I871</f>
        <v>8.9034494755413349E-2</v>
      </c>
      <c r="M871" s="3">
        <f>J871*H871+G871</f>
        <v>0.10892626265866572</v>
      </c>
      <c r="N871" s="3">
        <f>K871*H871+G871</f>
        <v>0.11029318335150147</v>
      </c>
      <c r="O871" s="2">
        <f>_xlfn.XLOOKUP($B871,stock_analysis[Stock],stock_analysis[Interest_Coverage_Ratio])</f>
        <v>96.734430057085319</v>
      </c>
      <c r="P871" s="3" cm="1">
        <f t="array" ref="P87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71" s="3" t="str" cm="1">
        <f t="array" ref="Q87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71" s="3">
        <f>Table2[[#This Row],[Default Spread]]+Table2[[#This Row],[Risk Free Rate]]</f>
        <v>7.0699999999999999E-2</v>
      </c>
      <c r="S871" s="2">
        <f>_xlfn.XLOOKUP($B871,stock_analysis[Stock],stock_analysis[Market_Cap_Cr])</f>
        <v>20342.823321600001</v>
      </c>
      <c r="T871" s="2">
        <f>_xlfn.XLOOKUP($B871,stock_analysis[Stock],stock_analysis[Total_Debt_Cr])</f>
        <v>71.959999999999994</v>
      </c>
      <c r="U871" s="3">
        <f>Table2[[#This Row],[Market Value of Equity]]/(Table2[[#This Row],[Market Value of Equity]]+Table2[[#This Row],[Market Value of Debt]])</f>
        <v>0.99647510341567713</v>
      </c>
      <c r="V871" s="3">
        <f>Table2[[#This Row],[Market Value of Debt]]/(Table2[[#This Row],[Market Value of Equity]]+Table2[[#This Row],[Market Value of Debt]])</f>
        <v>3.5248965843229021E-3</v>
      </c>
      <c r="W871" s="32">
        <f>(Table2[[#This Row],[Cost of Equity (Daily Beta)]]*Table2[[#This Row],[Weight of Equity]])+(Table2[[#This Row],[Cost of Debt]]*Table2[[#This Row],[Weight of Debt]])</f>
        <v>8.8969867557474699E-2</v>
      </c>
      <c r="X871" s="33">
        <f>(Table2[[#This Row],[Cost of Equity (Weekly Beta)]]*Table2[[#This Row],[Weight of Equity]])+(Table2[[#This Row],[Cost of Debt]]*Table2[[#This Row],[Weight of Debt]])</f>
        <v>0.10879151903598876</v>
      </c>
      <c r="Y871" s="34">
        <f>(Table2[[#This Row],[Cost of Equity (Monthly Beta)]]*Table2[[#This Row],[Weight of Equity]])+(Table2[[#This Row],[Cost of Debt]]*Table2[[#This Row],[Weight of Debt]])</f>
        <v>0.11015362147474329</v>
      </c>
      <c r="Z871" t="b">
        <f>IF(Table2[[#This Row],[Sector]]="Financial Services",TRUE,FALSE)</f>
        <v>0</v>
      </c>
      <c r="AA871" t="b">
        <f>IF(Table2[[#This Row],[Market Capitalisation In(Cr)]]&gt;25000,TRUE,FALSE)</f>
        <v>0</v>
      </c>
    </row>
    <row r="872" spans="2:27" ht="14" customHeight="1">
      <c r="B872" s="37" t="s">
        <v>1329</v>
      </c>
      <c r="C872" s="38" t="str">
        <f>_xlfn.XLOOKUP(B872,stock_analysis[Stock],stock_analysis[Company_Name])</f>
        <v>Godrej Consumer Products Limited</v>
      </c>
      <c r="D872" s="37" t="str">
        <f>_xlfn.XLOOKUP(B872,stock_analysis[Stock],stock_analysis[Sector])</f>
        <v>Consumer Defensive</v>
      </c>
      <c r="E872" s="37" t="str">
        <f>_xlfn.XLOOKUP($B872,stock_analysis[Stock],stock_analysis[Industry])</f>
        <v>Household &amp; Personal Products</v>
      </c>
      <c r="F872" s="2">
        <f>_xlfn.XLOOKUP($B872,stock_analysis[Stock],stock_analysis[Market_Cap_Cr])</f>
        <v>115483.3842176</v>
      </c>
      <c r="G872" s="3">
        <f>Imputs!$C$2</f>
        <v>6.6699999999999995E-2</v>
      </c>
      <c r="H872" s="3">
        <f>Imputs!$C$3</f>
        <v>5.2299999999999999E-2</v>
      </c>
      <c r="I872" s="2">
        <f>_xlfn.XLOOKUP($B872,stock_analysis[Stock],stock_analysis[Beta_Daily])</f>
        <v>0.47754363451760329</v>
      </c>
      <c r="J872" s="2">
        <f>_xlfn.XLOOKUP($B872,stock_analysis[Stock],stock_analysis[Beta_Weekly])</f>
        <v>0.87382921191890206</v>
      </c>
      <c r="K872" s="2">
        <f>_xlfn.XLOOKUP($B872,stock_analysis[Stock],stock_analysis[Beta_Monthly])</f>
        <v>1.0549975113538577</v>
      </c>
      <c r="L872" s="3">
        <f>G872+H872*I872</f>
        <v>9.1675532085270656E-2</v>
      </c>
      <c r="M872" s="3">
        <f>J872*H872+G872</f>
        <v>0.11240126778335857</v>
      </c>
      <c r="N872" s="3">
        <f>K872*H872+G872</f>
        <v>0.12187636984380676</v>
      </c>
      <c r="O872" s="2">
        <f>_xlfn.XLOOKUP($B872,stock_analysis[Stock],stock_analysis[Interest_Coverage_Ratio])</f>
        <v>9.5882485294590314</v>
      </c>
      <c r="P872" s="3" cm="1">
        <f t="array" ref="P87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72" s="3" t="str" cm="1">
        <f t="array" ref="Q87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72" s="3">
        <f>Table2[[#This Row],[Default Spread]]+Table2[[#This Row],[Risk Free Rate]]</f>
        <v>7.0699999999999999E-2</v>
      </c>
      <c r="S872" s="2">
        <f>_xlfn.XLOOKUP($B872,stock_analysis[Stock],stock_analysis[Market_Cap_Cr])</f>
        <v>115483.3842176</v>
      </c>
      <c r="T872" s="2">
        <f>_xlfn.XLOOKUP($B872,stock_analysis[Stock],stock_analysis[Total_Debt_Cr])</f>
        <v>4113.48992</v>
      </c>
      <c r="U872" s="3">
        <f>Table2[[#This Row],[Market Value of Equity]]/(Table2[[#This Row],[Market Value of Equity]]+Table2[[#This Row],[Market Value of Debt]])</f>
        <v>0.96560537263484569</v>
      </c>
      <c r="V872" s="3">
        <f>Table2[[#This Row],[Market Value of Debt]]/(Table2[[#This Row],[Market Value of Equity]]+Table2[[#This Row],[Market Value of Debt]])</f>
        <v>3.4394627365154203E-2</v>
      </c>
      <c r="W872" s="32">
        <f>(Table2[[#This Row],[Cost of Equity (Daily Beta)]]*Table2[[#This Row],[Weight of Equity]])+(Table2[[#This Row],[Cost of Debt]]*Table2[[#This Row],[Weight of Debt]])</f>
        <v>9.0954086475411922E-2</v>
      </c>
      <c r="X872" s="33">
        <f>(Table2[[#This Row],[Cost of Equity (Weekly Beta)]]*Table2[[#This Row],[Weight of Equity]])+(Table2[[#This Row],[Cost of Debt]]*Table2[[#This Row],[Weight of Debt]])</f>
        <v>0.11096696821729543</v>
      </c>
      <c r="Y872" s="34">
        <f>(Table2[[#This Row],[Cost of Equity (Monthly Beta)]]*Table2[[#This Row],[Weight of Equity]])+(Table2[[#This Row],[Cost of Debt]]*Table2[[#This Row],[Weight of Debt]])</f>
        <v>0.1201161776731277</v>
      </c>
      <c r="Z872" t="b">
        <f>IF(Table2[[#This Row],[Sector]]="Financial Services",TRUE,FALSE)</f>
        <v>0</v>
      </c>
      <c r="AA872" t="b">
        <f>IF(Table2[[#This Row],[Market Capitalisation In(Cr)]]&gt;25000,TRUE,FALSE)</f>
        <v>1</v>
      </c>
    </row>
    <row r="873" spans="2:27" ht="14" customHeight="1">
      <c r="B873" s="37" t="s">
        <v>1513</v>
      </c>
      <c r="C873" s="38" t="str">
        <f>_xlfn.XLOOKUP(B873,stock_analysis[Stock],stock_analysis[Company_Name])</f>
        <v>Hindustan Unilever Limited</v>
      </c>
      <c r="D873" s="37" t="str">
        <f>_xlfn.XLOOKUP(B873,stock_analysis[Stock],stock_analysis[Sector])</f>
        <v>Consumer Defensive</v>
      </c>
      <c r="E873" s="37" t="str">
        <f>_xlfn.XLOOKUP($B873,stock_analysis[Stock],stock_analysis[Industry])</f>
        <v>Household &amp; Personal Products</v>
      </c>
      <c r="F873" s="2">
        <f>_xlfn.XLOOKUP($B873,stock_analysis[Stock],stock_analysis[Market_Cap_Cr])</f>
        <v>526173.44450560003</v>
      </c>
      <c r="G873" s="3">
        <f>Imputs!$C$2</f>
        <v>6.6699999999999995E-2</v>
      </c>
      <c r="H873" s="3">
        <f>Imputs!$C$3</f>
        <v>5.2299999999999999E-2</v>
      </c>
      <c r="I873" s="2">
        <f>_xlfn.XLOOKUP($B873,stock_analysis[Stock],stock_analysis[Beta_Daily])</f>
        <v>0.46642796011540388</v>
      </c>
      <c r="J873" s="2">
        <f>_xlfn.XLOOKUP($B873,stock_analysis[Stock],stock_analysis[Beta_Weekly])</f>
        <v>0.5925740727997767</v>
      </c>
      <c r="K873" s="2">
        <f>_xlfn.XLOOKUP($B873,stock_analysis[Stock],stock_analysis[Beta_Monthly])</f>
        <v>0.78109529651063769</v>
      </c>
      <c r="L873" s="3">
        <f>G873+H873*I873</f>
        <v>9.1094182314035627E-2</v>
      </c>
      <c r="M873" s="3">
        <f>J873*H873+G873</f>
        <v>9.7691624007428313E-2</v>
      </c>
      <c r="N873" s="3">
        <f>K873*H873+G873</f>
        <v>0.10755128400750635</v>
      </c>
      <c r="O873" s="2">
        <f>_xlfn.XLOOKUP($B873,stock_analysis[Stock],stock_analysis[Interest_Coverage_Ratio])</f>
        <v>37.493670886075947</v>
      </c>
      <c r="P873" s="3" cm="1">
        <f t="array" ref="P87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73" s="3" t="str" cm="1">
        <f t="array" ref="Q87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73" s="3">
        <f>Table2[[#This Row],[Default Spread]]+Table2[[#This Row],[Risk Free Rate]]</f>
        <v>7.0699999999999999E-2</v>
      </c>
      <c r="S873" s="2">
        <f>_xlfn.XLOOKUP($B873,stock_analysis[Stock],stock_analysis[Market_Cap_Cr])</f>
        <v>526173.44450560003</v>
      </c>
      <c r="T873" s="2">
        <f>_xlfn.XLOOKUP($B873,stock_analysis[Stock],stock_analysis[Total_Debt_Cr])</f>
        <v>1774.9999616</v>
      </c>
      <c r="U873" s="3">
        <f>Table2[[#This Row],[Market Value of Equity]]/(Table2[[#This Row],[Market Value of Equity]]+Table2[[#This Row],[Market Value of Debt]])</f>
        <v>0.99663792936563844</v>
      </c>
      <c r="V873" s="3">
        <f>Table2[[#This Row],[Market Value of Debt]]/(Table2[[#This Row],[Market Value of Equity]]+Table2[[#This Row],[Market Value of Debt]])</f>
        <v>3.3620706343614878E-3</v>
      </c>
      <c r="W873" s="32">
        <f>(Table2[[#This Row],[Cost of Equity (Daily Beta)]]*Table2[[#This Row],[Weight of Equity]])+(Table2[[#This Row],[Cost of Debt]]*Table2[[#This Row],[Weight of Debt]])</f>
        <v>9.1025615632565782E-2</v>
      </c>
      <c r="X873" s="33">
        <f>(Table2[[#This Row],[Cost of Equity (Weekly Beta)]]*Table2[[#This Row],[Weight of Equity]])+(Table2[[#This Row],[Cost of Debt]]*Table2[[#This Row],[Weight of Debt]])</f>
        <v>9.76008762609792E-2</v>
      </c>
      <c r="Y873" s="34">
        <f>(Table2[[#This Row],[Cost of Equity (Monthly Beta)]]*Table2[[#This Row],[Weight of Equity]])+(Table2[[#This Row],[Cost of Debt]]*Table2[[#This Row],[Weight of Debt]])</f>
        <v>0.10742738738770619</v>
      </c>
      <c r="Z873" t="b">
        <f>IF(Table2[[#This Row],[Sector]]="Financial Services",TRUE,FALSE)</f>
        <v>0</v>
      </c>
      <c r="AA873" t="b">
        <f>IF(Table2[[#This Row],[Market Capitalisation In(Cr)]]&gt;25000,TRUE,FALSE)</f>
        <v>1</v>
      </c>
    </row>
    <row r="874" spans="2:27" ht="14" customHeight="1">
      <c r="B874" s="37" t="s">
        <v>1271</v>
      </c>
      <c r="C874" s="38" t="str">
        <f>_xlfn.XLOOKUP(B874,stock_analysis[Stock],stock_analysis[Company_Name])</f>
        <v>Gillette India Limited</v>
      </c>
      <c r="D874" s="37" t="str">
        <f>_xlfn.XLOOKUP(B874,stock_analysis[Stock],stock_analysis[Sector])</f>
        <v>Consumer Defensive</v>
      </c>
      <c r="E874" s="37" t="str">
        <f>_xlfn.XLOOKUP($B874,stock_analysis[Stock],stock_analysis[Industry])</f>
        <v>Household &amp; Personal Products</v>
      </c>
      <c r="F874" s="2">
        <f>_xlfn.XLOOKUP($B874,stock_analysis[Stock],stock_analysis[Market_Cap_Cr])</f>
        <v>26434.756608</v>
      </c>
      <c r="G874" s="3">
        <f>Imputs!$C$2</f>
        <v>6.6699999999999995E-2</v>
      </c>
      <c r="H874" s="3">
        <f>Imputs!$C$3</f>
        <v>5.2299999999999999E-2</v>
      </c>
      <c r="I874" s="2">
        <f>_xlfn.XLOOKUP($B874,stock_analysis[Stock],stock_analysis[Beta_Daily])</f>
        <v>0.57412638479289935</v>
      </c>
      <c r="J874" s="2">
        <f>_xlfn.XLOOKUP($B874,stock_analysis[Stock],stock_analysis[Beta_Weekly])</f>
        <v>0.70098148338751143</v>
      </c>
      <c r="K874" s="2">
        <f>_xlfn.XLOOKUP($B874,stock_analysis[Stock],stock_analysis[Beta_Monthly])</f>
        <v>0.31418701972261731</v>
      </c>
      <c r="L874" s="3">
        <f>G874+H874*I874</f>
        <v>9.672680992466863E-2</v>
      </c>
      <c r="M874" s="3">
        <f>J874*H874+G874</f>
        <v>0.10336133158116684</v>
      </c>
      <c r="N874" s="3">
        <f>K874*H874+G874</f>
        <v>8.313198113149288E-2</v>
      </c>
      <c r="O874" s="2">
        <f>_xlfn.XLOOKUP($B874,stock_analysis[Stock],stock_analysis[Interest_Coverage_Ratio])</f>
        <v>66.150637311703363</v>
      </c>
      <c r="P874" s="3" cm="1">
        <f t="array" ref="P87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74" s="3" t="str" cm="1">
        <f t="array" ref="Q87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74" s="3">
        <f>Table2[[#This Row],[Default Spread]]+Table2[[#This Row],[Risk Free Rate]]</f>
        <v>7.0699999999999999E-2</v>
      </c>
      <c r="S874" s="2">
        <f>_xlfn.XLOOKUP($B874,stock_analysis[Stock],stock_analysis[Market_Cap_Cr])</f>
        <v>26434.756608</v>
      </c>
      <c r="T874" s="2">
        <f>_xlfn.XLOOKUP($B874,stock_analysis[Stock],stock_analysis[Total_Debt_Cr])</f>
        <v>0.05</v>
      </c>
      <c r="U874" s="3">
        <f>Table2[[#This Row],[Market Value of Equity]]/(Table2[[#This Row],[Market Value of Equity]]+Table2[[#This Row],[Market Value of Debt]])</f>
        <v>0.99999810855434879</v>
      </c>
      <c r="V874" s="3">
        <f>Table2[[#This Row],[Market Value of Debt]]/(Table2[[#This Row],[Market Value of Equity]]+Table2[[#This Row],[Market Value of Debt]])</f>
        <v>1.8914456512372759E-6</v>
      </c>
      <c r="W874" s="32">
        <f>(Table2[[#This Row],[Cost of Equity (Daily Beta)]]*Table2[[#This Row],[Weight of Equity]])+(Table2[[#This Row],[Cost of Debt]]*Table2[[#This Row],[Weight of Debt]])</f>
        <v>9.6726760696372191E-2</v>
      </c>
      <c r="X874" s="33">
        <f>(Table2[[#This Row],[Cost of Equity (Weekly Beta)]]*Table2[[#This Row],[Weight of Equity]])+(Table2[[#This Row],[Cost of Debt]]*Table2[[#This Row],[Weight of Debt]])</f>
        <v>0.10336126980403326</v>
      </c>
      <c r="Y874" s="34">
        <f>(Table2[[#This Row],[Cost of Equity (Monthly Beta)]]*Table2[[#This Row],[Weight of Equity]])+(Table2[[#This Row],[Cost of Debt]]*Table2[[#This Row],[Weight of Debt]])</f>
        <v>8.3131957617076244E-2</v>
      </c>
      <c r="Z874" t="b">
        <f>IF(Table2[[#This Row],[Sector]]="Financial Services",TRUE,FALSE)</f>
        <v>0</v>
      </c>
      <c r="AA874" t="b">
        <f>IF(Table2[[#This Row],[Market Capitalisation In(Cr)]]&gt;25000,TRUE,FALSE)</f>
        <v>1</v>
      </c>
    </row>
    <row r="875" spans="2:27" ht="14" customHeight="1">
      <c r="B875" s="37" t="s">
        <v>2194</v>
      </c>
      <c r="C875" s="38" t="str">
        <f>_xlfn.XLOOKUP(B875,stock_analysis[Stock],stock_analysis[Company_Name])</f>
        <v>Marico Limited</v>
      </c>
      <c r="D875" s="37" t="str">
        <f>_xlfn.XLOOKUP(B875,stock_analysis[Stock],stock_analysis[Sector])</f>
        <v>Consumer Defensive</v>
      </c>
      <c r="E875" s="37" t="str">
        <f>_xlfn.XLOOKUP($B875,stock_analysis[Stock],stock_analysis[Industry])</f>
        <v>Household &amp; Personal Products</v>
      </c>
      <c r="F875" s="2">
        <f>_xlfn.XLOOKUP($B875,stock_analysis[Stock],stock_analysis[Market_Cap_Cr])</f>
        <v>100697.34850560001</v>
      </c>
      <c r="G875" s="3">
        <f>Imputs!$C$2</f>
        <v>6.6699999999999995E-2</v>
      </c>
      <c r="H875" s="3">
        <f>Imputs!$C$3</f>
        <v>5.2299999999999999E-2</v>
      </c>
      <c r="I875" s="2">
        <f>_xlfn.XLOOKUP($B875,stock_analysis[Stock],stock_analysis[Beta_Daily])</f>
        <v>0.61921296661076453</v>
      </c>
      <c r="J875" s="2">
        <f>_xlfn.XLOOKUP($B875,stock_analysis[Stock],stock_analysis[Beta_Weekly])</f>
        <v>0.57342980516025588</v>
      </c>
      <c r="K875" s="2">
        <f>_xlfn.XLOOKUP($B875,stock_analysis[Stock],stock_analysis[Beta_Monthly])</f>
        <v>0.63202845887587034</v>
      </c>
      <c r="L875" s="3">
        <f>G875+H875*I875</f>
        <v>9.9084838153742971E-2</v>
      </c>
      <c r="M875" s="3">
        <f>J875*H875+G875</f>
        <v>9.6690378809881378E-2</v>
      </c>
      <c r="N875" s="3">
        <f>K875*H875+G875</f>
        <v>9.975508839920802E-2</v>
      </c>
      <c r="O875" s="2">
        <f>_xlfn.XLOOKUP($B875,stock_analysis[Stock],stock_analysis[Interest_Coverage_Ratio])</f>
        <v>61.457142857142856</v>
      </c>
      <c r="P875" s="3" cm="1">
        <f t="array" ref="P87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75" s="3" t="str" cm="1">
        <f t="array" ref="Q87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75" s="3">
        <f>Table2[[#This Row],[Default Spread]]+Table2[[#This Row],[Risk Free Rate]]</f>
        <v>7.0699999999999999E-2</v>
      </c>
      <c r="S875" s="2">
        <f>_xlfn.XLOOKUP($B875,stock_analysis[Stock],stock_analysis[Market_Cap_Cr])</f>
        <v>100697.34850560001</v>
      </c>
      <c r="T875" s="2">
        <f>_xlfn.XLOOKUP($B875,stock_analysis[Stock],stock_analysis[Total_Debt_Cr])</f>
        <v>575.00001280000004</v>
      </c>
      <c r="U875" s="3">
        <f>Table2[[#This Row],[Market Value of Equity]]/(Table2[[#This Row],[Market Value of Equity]]+Table2[[#This Row],[Market Value of Debt]])</f>
        <v>0.99432224075759901</v>
      </c>
      <c r="V875" s="3">
        <f>Table2[[#This Row],[Market Value of Debt]]/(Table2[[#This Row],[Market Value of Equity]]+Table2[[#This Row],[Market Value of Debt]])</f>
        <v>5.6777592424009917E-3</v>
      </c>
      <c r="W875" s="32">
        <f>(Table2[[#This Row],[Cost of Equity (Daily Beta)]]*Table2[[#This Row],[Weight of Equity]])+(Table2[[#This Row],[Cost of Debt]]*Table2[[#This Row],[Weight of Debt]])</f>
        <v>9.8923675876571499E-2</v>
      </c>
      <c r="X875" s="33">
        <f>(Table2[[#This Row],[Cost of Equity (Weekly Beta)]]*Table2[[#This Row],[Weight of Equity]])+(Table2[[#This Row],[Cost of Debt]]*Table2[[#This Row],[Weight of Debt]])</f>
        <v>9.6542811696380057E-2</v>
      </c>
      <c r="Y875" s="34">
        <f>(Table2[[#This Row],[Cost of Equity (Monthly Beta)]]*Table2[[#This Row],[Weight of Equity]])+(Table2[[#This Row],[Cost of Debt]]*Table2[[#This Row],[Weight of Debt]])</f>
        <v>9.9590120602510629E-2</v>
      </c>
      <c r="Z875" t="b">
        <f>IF(Table2[[#This Row],[Sector]]="Financial Services",TRUE,FALSE)</f>
        <v>0</v>
      </c>
      <c r="AA875" t="b">
        <f>IF(Table2[[#This Row],[Market Capitalisation In(Cr)]]&gt;25000,TRUE,FALSE)</f>
        <v>1</v>
      </c>
    </row>
    <row r="876" spans="2:27" ht="14" customHeight="1">
      <c r="B876" s="37" t="s">
        <v>796</v>
      </c>
      <c r="C876" s="38" t="str">
        <f>_xlfn.XLOOKUP(B876,stock_analysis[Stock],stock_analysis[Company_Name])</f>
        <v>Colgate Palmolive (India) Limited</v>
      </c>
      <c r="D876" s="37" t="str">
        <f>_xlfn.XLOOKUP(B876,stock_analysis[Stock],stock_analysis[Sector])</f>
        <v>Consumer Defensive</v>
      </c>
      <c r="E876" s="37" t="str">
        <f>_xlfn.XLOOKUP($B876,stock_analysis[Stock],stock_analysis[Industry])</f>
        <v>Household &amp; Personal Products</v>
      </c>
      <c r="F876" s="2">
        <f>_xlfn.XLOOKUP($B876,stock_analysis[Stock],stock_analysis[Market_Cap_Cr])</f>
        <v>59534.934015999999</v>
      </c>
      <c r="G876" s="3">
        <f>Imputs!$C$2</f>
        <v>6.6699999999999995E-2</v>
      </c>
      <c r="H876" s="3">
        <f>Imputs!$C$3</f>
        <v>5.2299999999999999E-2</v>
      </c>
      <c r="I876" s="2">
        <f>_xlfn.XLOOKUP($B876,stock_analysis[Stock],stock_analysis[Beta_Daily])</f>
        <v>0.61708970184977596</v>
      </c>
      <c r="J876" s="2">
        <f>_xlfn.XLOOKUP($B876,stock_analysis[Stock],stock_analysis[Beta_Weekly])</f>
        <v>0.69976481014691216</v>
      </c>
      <c r="K876" s="2">
        <f>_xlfn.XLOOKUP($B876,stock_analysis[Stock],stock_analysis[Beta_Monthly])</f>
        <v>1.1782225583982475</v>
      </c>
      <c r="L876" s="3">
        <f>G876+H876*I876</f>
        <v>9.8973791406743283E-2</v>
      </c>
      <c r="M876" s="3">
        <f>J876*H876+G876</f>
        <v>0.10329769957068349</v>
      </c>
      <c r="N876" s="3">
        <f>K876*H876+G876</f>
        <v>0.12832103980422835</v>
      </c>
      <c r="O876" s="2">
        <f>_xlfn.XLOOKUP($B876,stock_analysis[Stock],stock_analysis[Interest_Coverage_Ratio])</f>
        <v>447.72222222222223</v>
      </c>
      <c r="P876" s="3" cm="1">
        <f t="array" ref="P87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76" s="3" t="str" cm="1">
        <f t="array" ref="Q87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76" s="3">
        <f>Table2[[#This Row],[Default Spread]]+Table2[[#This Row],[Risk Free Rate]]</f>
        <v>7.0699999999999999E-2</v>
      </c>
      <c r="S876" s="2">
        <f>_xlfn.XLOOKUP($B876,stock_analysis[Stock],stock_analysis[Market_Cap_Cr])</f>
        <v>59534.934015999999</v>
      </c>
      <c r="T876" s="2">
        <f>_xlfn.XLOOKUP($B876,stock_analysis[Stock],stock_analysis[Total_Debt_Cr])</f>
        <v>59.990003199999997</v>
      </c>
      <c r="U876" s="3">
        <f>Table2[[#This Row],[Market Value of Equity]]/(Table2[[#This Row],[Market Value of Equity]]+Table2[[#This Row],[Market Value of Debt]])</f>
        <v>0.99899337059007454</v>
      </c>
      <c r="V876" s="3">
        <f>Table2[[#This Row],[Market Value of Debt]]/(Table2[[#This Row],[Market Value of Equity]]+Table2[[#This Row],[Market Value of Debt]])</f>
        <v>1.0066294099254614E-3</v>
      </c>
      <c r="W876" s="32">
        <f>(Table2[[#This Row],[Cost of Equity (Daily Beta)]]*Table2[[#This Row],[Weight of Equity]])+(Table2[[#This Row],[Cost of Debt]]*Table2[[#This Row],[Weight of Debt]])</f>
        <v>9.8945330176783156E-2</v>
      </c>
      <c r="X876" s="33">
        <f>(Table2[[#This Row],[Cost of Equity (Weekly Beta)]]*Table2[[#This Row],[Weight of Equity]])+(Table2[[#This Row],[Cost of Debt]]*Table2[[#This Row],[Weight of Debt]])</f>
        <v>0.10326488576759972</v>
      </c>
      <c r="Y876" s="34">
        <f>(Table2[[#This Row],[Cost of Equity (Monthly Beta)]]*Table2[[#This Row],[Weight of Equity]])+(Table2[[#This Row],[Cost of Debt]]*Table2[[#This Row],[Weight of Debt]])</f>
        <v>0.12826303677093093</v>
      </c>
      <c r="Z876" t="b">
        <f>IF(Table2[[#This Row],[Sector]]="Financial Services",TRUE,FALSE)</f>
        <v>0</v>
      </c>
      <c r="AA876" t="b">
        <f>IF(Table2[[#This Row],[Market Capitalisation In(Cr)]]&gt;25000,TRUE,FALSE)</f>
        <v>1</v>
      </c>
    </row>
    <row r="877" spans="2:27" ht="14" customHeight="1">
      <c r="B877" s="37" t="s">
        <v>856</v>
      </c>
      <c r="C877" s="38" t="str">
        <f>_xlfn.XLOOKUP(B877,stock_analysis[Stock],stock_analysis[Company_Name])</f>
        <v>Dabur India Limited</v>
      </c>
      <c r="D877" s="37" t="str">
        <f>_xlfn.XLOOKUP(B877,stock_analysis[Stock],stock_analysis[Sector])</f>
        <v>Consumer Defensive</v>
      </c>
      <c r="E877" s="37" t="str">
        <f>_xlfn.XLOOKUP($B877,stock_analysis[Stock],stock_analysis[Industry])</f>
        <v>Household &amp; Personal Products</v>
      </c>
      <c r="F877" s="2">
        <f>_xlfn.XLOOKUP($B877,stock_analysis[Stock],stock_analysis[Market_Cap_Cr])</f>
        <v>86272.285081599999</v>
      </c>
      <c r="G877" s="3">
        <f>Imputs!$C$2</f>
        <v>6.6699999999999995E-2</v>
      </c>
      <c r="H877" s="3">
        <f>Imputs!$C$3</f>
        <v>5.2299999999999999E-2</v>
      </c>
      <c r="I877" s="2">
        <f>_xlfn.XLOOKUP($B877,stock_analysis[Stock],stock_analysis[Beta_Daily])</f>
        <v>0.64506356564200895</v>
      </c>
      <c r="J877" s="2">
        <f>_xlfn.XLOOKUP($B877,stock_analysis[Stock],stock_analysis[Beta_Weekly])</f>
        <v>0.88542489758664078</v>
      </c>
      <c r="K877" s="2">
        <f>_xlfn.XLOOKUP($B877,stock_analysis[Stock],stock_analysis[Beta_Monthly])</f>
        <v>0.6694131471786382</v>
      </c>
      <c r="L877" s="3">
        <f>G877+H877*I877</f>
        <v>0.10043682448307706</v>
      </c>
      <c r="M877" s="3">
        <f>J877*H877+G877</f>
        <v>0.1130077221437813</v>
      </c>
      <c r="N877" s="3">
        <f>K877*H877+G877</f>
        <v>0.10171030759744278</v>
      </c>
      <c r="O877" s="2">
        <f>_xlfn.XLOOKUP($B877,stock_analysis[Stock],stock_analysis[Interest_Coverage_Ratio])</f>
        <v>16.371298250391451</v>
      </c>
      <c r="P877" s="3" cm="1">
        <f t="array" ref="P87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77" s="3" t="str" cm="1">
        <f t="array" ref="Q87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77" s="3">
        <f>Table2[[#This Row],[Default Spread]]+Table2[[#This Row],[Risk Free Rate]]</f>
        <v>7.0699999999999999E-2</v>
      </c>
      <c r="S877" s="2">
        <f>_xlfn.XLOOKUP($B877,stock_analysis[Stock],stock_analysis[Market_Cap_Cr])</f>
        <v>86272.285081599999</v>
      </c>
      <c r="T877" s="2">
        <f>_xlfn.XLOOKUP($B877,stock_analysis[Stock],stock_analysis[Total_Debt_Cr])</f>
        <v>1301.4299648000001</v>
      </c>
      <c r="U877" s="3">
        <f>Table2[[#This Row],[Market Value of Equity]]/(Table2[[#This Row],[Market Value of Equity]]+Table2[[#This Row],[Market Value of Debt]])</f>
        <v>0.98513903442248107</v>
      </c>
      <c r="V877" s="3">
        <f>Table2[[#This Row],[Market Value of Debt]]/(Table2[[#This Row],[Market Value of Equity]]+Table2[[#This Row],[Market Value of Debt]])</f>
        <v>1.4860965577518908E-2</v>
      </c>
      <c r="W877" s="32">
        <f>(Table2[[#This Row],[Cost of Equity (Daily Beta)]]*Table2[[#This Row],[Weight of Equity]])+(Table2[[#This Row],[Cost of Debt]]*Table2[[#This Row],[Weight of Debt]])</f>
        <v>9.9994906558049323E-2</v>
      </c>
      <c r="X877" s="33">
        <f>(Table2[[#This Row],[Cost of Equity (Weekly Beta)]]*Table2[[#This Row],[Weight of Equity]])+(Table2[[#This Row],[Cost of Debt]]*Table2[[#This Row],[Weight of Debt]])</f>
        <v>0.11237898854133932</v>
      </c>
      <c r="Y877" s="34">
        <f>(Table2[[#This Row],[Cost of Equity (Monthly Beta)]]*Table2[[#This Row],[Weight of Equity]])+(Table2[[#This Row],[Cost of Debt]]*Table2[[#This Row],[Weight of Debt]])</f>
        <v>0.10124946448368891</v>
      </c>
      <c r="Z877" t="b">
        <f>IF(Table2[[#This Row],[Sector]]="Financial Services",TRUE,FALSE)</f>
        <v>0</v>
      </c>
      <c r="AA877" t="b">
        <f>IF(Table2[[#This Row],[Market Capitalisation In(Cr)]]&gt;25000,TRUE,FALSE)</f>
        <v>1</v>
      </c>
    </row>
    <row r="878" spans="2:27" ht="14" customHeight="1">
      <c r="B878" s="37" t="s">
        <v>844</v>
      </c>
      <c r="C878" s="38" t="str">
        <f>_xlfn.XLOOKUP(B878,stock_analysis[Stock],stock_analysis[Company_Name])</f>
        <v>Cupid Limited</v>
      </c>
      <c r="D878" s="37" t="str">
        <f>_xlfn.XLOOKUP(B878,stock_analysis[Stock],stock_analysis[Sector])</f>
        <v>Consumer Defensive</v>
      </c>
      <c r="E878" s="37" t="str">
        <f>_xlfn.XLOOKUP($B878,stock_analysis[Stock],stock_analysis[Industry])</f>
        <v>Household &amp; Personal Products</v>
      </c>
      <c r="F878" s="2">
        <f>_xlfn.XLOOKUP($B878,stock_analysis[Stock],stock_analysis[Market_Cap_Cr])</f>
        <v>10942.582784</v>
      </c>
      <c r="G878" s="3">
        <f>Imputs!$C$2</f>
        <v>6.6699999999999995E-2</v>
      </c>
      <c r="H878" s="3">
        <f>Imputs!$C$3</f>
        <v>5.2299999999999999E-2</v>
      </c>
      <c r="I878" s="2">
        <f>_xlfn.XLOOKUP($B878,stock_analysis[Stock],stock_analysis[Beta_Daily])</f>
        <v>0.82871620107642852</v>
      </c>
      <c r="J878" s="2">
        <f>_xlfn.XLOOKUP($B878,stock_analysis[Stock],stock_analysis[Beta_Weekly])</f>
        <v>1.2941021268114314</v>
      </c>
      <c r="K878" s="2">
        <f>_xlfn.XLOOKUP($B878,stock_analysis[Stock],stock_analysis[Beta_Monthly])</f>
        <v>0.32824369460986458</v>
      </c>
      <c r="L878" s="3">
        <f>G878+H878*I878</f>
        <v>0.1100418573162972</v>
      </c>
      <c r="M878" s="3">
        <f>J878*H878+G878</f>
        <v>0.13438154123223786</v>
      </c>
      <c r="N878" s="3">
        <f>K878*H878+G878</f>
        <v>8.3867145228095907E-2</v>
      </c>
      <c r="O878" s="2">
        <f>_xlfn.XLOOKUP($B878,stock_analysis[Stock],stock_analysis[Interest_Coverage_Ratio])</f>
        <v>29.336570247933885</v>
      </c>
      <c r="P878" s="3" cm="1">
        <f t="array" ref="P87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78" s="3" t="str" cm="1">
        <f t="array" ref="Q87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78" s="3">
        <f>Table2[[#This Row],[Default Spread]]+Table2[[#This Row],[Risk Free Rate]]</f>
        <v>7.0699999999999999E-2</v>
      </c>
      <c r="S878" s="2">
        <f>_xlfn.XLOOKUP($B878,stock_analysis[Stock],stock_analysis[Market_Cap_Cr])</f>
        <v>10942.582784</v>
      </c>
      <c r="T878" s="2">
        <f>_xlfn.XLOOKUP($B878,stock_analysis[Stock],stock_analysis[Total_Debt_Cr])</f>
        <v>26.755699199999999</v>
      </c>
      <c r="U878" s="3">
        <f>Table2[[#This Row],[Market Value of Equity]]/(Table2[[#This Row],[Market Value of Equity]]+Table2[[#This Row],[Market Value of Debt]])</f>
        <v>0.99756086483784068</v>
      </c>
      <c r="V878" s="3">
        <f>Table2[[#This Row],[Market Value of Debt]]/(Table2[[#This Row],[Market Value of Equity]]+Table2[[#This Row],[Market Value of Debt]])</f>
        <v>2.4391351621592741E-3</v>
      </c>
      <c r="W878" s="32">
        <f>(Table2[[#This Row],[Cost of Equity (Daily Beta)]]*Table2[[#This Row],[Weight of Equity]])+(Table2[[#This Row],[Cost of Debt]]*Table2[[#This Row],[Weight of Debt]])</f>
        <v>0.10994589720877238</v>
      </c>
      <c r="X878" s="33">
        <f>(Table2[[#This Row],[Cost of Equity (Weekly Beta)]]*Table2[[#This Row],[Weight of Equity]])+(Table2[[#This Row],[Cost of Debt]]*Table2[[#This Row],[Weight of Debt]])</f>
        <v>0.13422621334583781</v>
      </c>
      <c r="Y878" s="34">
        <f>(Table2[[#This Row],[Cost of Equity (Monthly Beta)]]*Table2[[#This Row],[Weight of Equity]])+(Table2[[#This Row],[Cost of Debt]]*Table2[[#This Row],[Weight of Debt]])</f>
        <v>8.3835028781184803E-2</v>
      </c>
      <c r="Z878" t="b">
        <f>IF(Table2[[#This Row],[Sector]]="Financial Services",TRUE,FALSE)</f>
        <v>0</v>
      </c>
      <c r="AA878" t="b">
        <f>IF(Table2[[#This Row],[Market Capitalisation In(Cr)]]&gt;25000,TRUE,FALSE)</f>
        <v>0</v>
      </c>
    </row>
    <row r="879" spans="2:27" ht="14" customHeight="1">
      <c r="B879" s="37" t="s">
        <v>1785</v>
      </c>
      <c r="C879" s="38" t="str">
        <f>_xlfn.XLOOKUP(B879,stock_analysis[Stock],stock_analysis[Company_Name])</f>
        <v>JHS Svendgaard Laboratories Limited</v>
      </c>
      <c r="D879" s="37" t="str">
        <f>_xlfn.XLOOKUP(B879,stock_analysis[Stock],stock_analysis[Sector])</f>
        <v>Consumer Defensive</v>
      </c>
      <c r="E879" s="37" t="str">
        <f>_xlfn.XLOOKUP($B879,stock_analysis[Stock],stock_analysis[Industry])</f>
        <v>Household &amp; Personal Products</v>
      </c>
      <c r="F879" s="2">
        <f>_xlfn.XLOOKUP($B879,stock_analysis[Stock],stock_analysis[Market_Cap_Cr])</f>
        <v>77.441510399999999</v>
      </c>
      <c r="G879" s="3">
        <f>Imputs!$C$2</f>
        <v>6.6699999999999995E-2</v>
      </c>
      <c r="H879" s="3">
        <f>Imputs!$C$3</f>
        <v>5.2299999999999999E-2</v>
      </c>
      <c r="I879" s="2">
        <f>_xlfn.XLOOKUP($B879,stock_analysis[Stock],stock_analysis[Beta_Daily])</f>
        <v>0.49199847320313561</v>
      </c>
      <c r="J879" s="2">
        <f>_xlfn.XLOOKUP($B879,stock_analysis[Stock],stock_analysis[Beta_Weekly])</f>
        <v>1.1874629433004953</v>
      </c>
      <c r="K879" s="2">
        <f>_xlfn.XLOOKUP($B879,stock_analysis[Stock],stock_analysis[Beta_Monthly])</f>
        <v>1.0286944650095329</v>
      </c>
      <c r="L879" s="3">
        <f>G879+H879*I879</f>
        <v>9.2431520148523988E-2</v>
      </c>
      <c r="M879" s="3">
        <f>J879*H879+G879</f>
        <v>0.12880431193461589</v>
      </c>
      <c r="N879" s="3">
        <f>K879*H879+G879</f>
        <v>0.12050072051999856</v>
      </c>
      <c r="O879" s="2">
        <f>_xlfn.XLOOKUP($B879,stock_analysis[Stock],stock_analysis[Interest_Coverage_Ratio])</f>
        <v>-25.499152542372883</v>
      </c>
      <c r="P879" s="3" cm="1">
        <f t="array" ref="P87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879" s="3" t="str" cm="1">
        <f t="array" ref="Q87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879" s="3">
        <f>Table2[[#This Row],[Default Spread]]+Table2[[#This Row],[Risk Free Rate]]</f>
        <v>0.25669999999999998</v>
      </c>
      <c r="S879" s="2">
        <f>_xlfn.XLOOKUP($B879,stock_analysis[Stock],stock_analysis[Market_Cap_Cr])</f>
        <v>77.441510399999999</v>
      </c>
      <c r="T879" s="2">
        <f>_xlfn.XLOOKUP($B879,stock_analysis[Stock],stock_analysis[Total_Debt_Cr])</f>
        <v>10.5871</v>
      </c>
      <c r="U879" s="3">
        <f>Table2[[#This Row],[Market Value of Equity]]/(Table2[[#This Row],[Market Value of Equity]]+Table2[[#This Row],[Market Value of Debt]])</f>
        <v>0.87973114704534749</v>
      </c>
      <c r="V879" s="3">
        <f>Table2[[#This Row],[Market Value of Debt]]/(Table2[[#This Row],[Market Value of Equity]]+Table2[[#This Row],[Market Value of Debt]])</f>
        <v>0.12026885295465257</v>
      </c>
      <c r="W879" s="32">
        <f>(Table2[[#This Row],[Cost of Equity (Daily Beta)]]*Table2[[#This Row],[Weight of Equity]])+(Table2[[#This Row],[Cost of Debt]]*Table2[[#This Row],[Weight of Debt]])</f>
        <v>0.11218790179686547</v>
      </c>
      <c r="X879" s="33">
        <f>(Table2[[#This Row],[Cost of Equity (Weekly Beta)]]*Table2[[#This Row],[Weight of Equity]])+(Table2[[#This Row],[Cost of Debt]]*Table2[[#This Row],[Weight of Debt]])</f>
        <v>0.14418617963608568</v>
      </c>
      <c r="Y879" s="34">
        <f>(Table2[[#This Row],[Cost of Equity (Monthly Beta)]]*Table2[[#This Row],[Weight of Equity]])+(Table2[[#This Row],[Cost of Debt]]*Table2[[#This Row],[Weight of Debt]])</f>
        <v>0.13688125163630849</v>
      </c>
      <c r="Z879" t="b">
        <f>IF(Table2[[#This Row],[Sector]]="Financial Services",TRUE,FALSE)</f>
        <v>0</v>
      </c>
      <c r="AA879" t="b">
        <f>IF(Table2[[#This Row],[Market Capitalisation In(Cr)]]&gt;25000,TRUE,FALSE)</f>
        <v>0</v>
      </c>
    </row>
    <row r="880" spans="2:27" ht="14" customHeight="1">
      <c r="B880" s="37" t="s">
        <v>1543</v>
      </c>
      <c r="C880" s="38" t="str">
        <f>_xlfn.XLOOKUP(B880,stock_analysis[Stock],stock_analysis[Company_Name])</f>
        <v>Honasa Consumer Limited</v>
      </c>
      <c r="D880" s="37" t="str">
        <f>_xlfn.XLOOKUP(B880,stock_analysis[Stock],stock_analysis[Sector])</f>
        <v>Consumer Defensive</v>
      </c>
      <c r="E880" s="37" t="str">
        <f>_xlfn.XLOOKUP($B880,stock_analysis[Stock],stock_analysis[Industry])</f>
        <v>Household &amp; Personal Products</v>
      </c>
      <c r="F880" s="2">
        <f>_xlfn.XLOOKUP($B880,stock_analysis[Stock],stock_analysis[Market_Cap_Cr])</f>
        <v>9549.6847359999992</v>
      </c>
      <c r="G880" s="3">
        <f>Imputs!$C$2</f>
        <v>6.6699999999999995E-2</v>
      </c>
      <c r="H880" s="3">
        <f>Imputs!$C$3</f>
        <v>5.2299999999999999E-2</v>
      </c>
      <c r="I880" s="2">
        <f>_xlfn.XLOOKUP($B880,stock_analysis[Stock],stock_analysis[Beta_Daily])</f>
        <v>0.90434525774550256</v>
      </c>
      <c r="J880" s="2">
        <f>_xlfn.XLOOKUP($B880,stock_analysis[Stock],stock_analysis[Beta_Weekly])</f>
        <v>0.4791515536634765</v>
      </c>
      <c r="K880" s="2">
        <f>_xlfn.XLOOKUP($B880,stock_analysis[Stock],stock_analysis[Beta_Monthly])</f>
        <v>1.1329841250830135</v>
      </c>
      <c r="L880" s="3">
        <f>G880+H880*I880</f>
        <v>0.11399725698008978</v>
      </c>
      <c r="M880" s="3">
        <f>J880*H880+G880</f>
        <v>9.1759626256599808E-2</v>
      </c>
      <c r="N880" s="3">
        <f>K880*H880+G880</f>
        <v>0.12595506974184159</v>
      </c>
      <c r="O880" s="2">
        <f>_xlfn.XLOOKUP($B880,stock_analysis[Stock],stock_analysis[Interest_Coverage_Ratio])</f>
        <v>8.5349365172790712</v>
      </c>
      <c r="P880" s="3" cm="1">
        <f t="array" ref="P88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880" s="3" t="str" cm="1">
        <f t="array" ref="Q88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880" s="3">
        <f>Table2[[#This Row],[Default Spread]]+Table2[[#This Row],[Risk Free Rate]]</f>
        <v>7.3700000000000002E-2</v>
      </c>
      <c r="S880" s="2">
        <f>_xlfn.XLOOKUP($B880,stock_analysis[Stock],stock_analysis[Market_Cap_Cr])</f>
        <v>9549.6847359999992</v>
      </c>
      <c r="T880" s="2">
        <f>_xlfn.XLOOKUP($B880,stock_analysis[Stock],stock_analysis[Total_Debt_Cr])</f>
        <v>142.1340032</v>
      </c>
      <c r="U880" s="3">
        <f>Table2[[#This Row],[Market Value of Equity]]/(Table2[[#This Row],[Market Value of Equity]]+Table2[[#This Row],[Market Value of Debt]])</f>
        <v>0.98533464079088495</v>
      </c>
      <c r="V880" s="3">
        <f>Table2[[#This Row],[Market Value of Debt]]/(Table2[[#This Row],[Market Value of Equity]]+Table2[[#This Row],[Market Value of Debt]])</f>
        <v>1.4665359209114994E-2</v>
      </c>
      <c r="W880" s="32">
        <f>(Table2[[#This Row],[Cost of Equity (Daily Beta)]]*Table2[[#This Row],[Weight of Equity]])+(Table2[[#This Row],[Cost of Debt]]*Table2[[#This Row],[Weight of Debt]])</f>
        <v>0.11340628323133474</v>
      </c>
      <c r="X880" s="33">
        <f>(Table2[[#This Row],[Cost of Equity (Weekly Beta)]]*Table2[[#This Row],[Weight of Equity]])+(Table2[[#This Row],[Cost of Debt]]*Table2[[#This Row],[Weight of Debt]])</f>
        <v>9.1494775350364405E-2</v>
      </c>
      <c r="Y880" s="34">
        <f>(Table2[[#This Row],[Cost of Equity (Monthly Beta)]]*Table2[[#This Row],[Weight of Equity]])+(Table2[[#This Row],[Cost of Debt]]*Table2[[#This Row],[Weight of Debt]])</f>
        <v>0.12518873037358011</v>
      </c>
      <c r="Z880" t="b">
        <f>IF(Table2[[#This Row],[Sector]]="Financial Services",TRUE,FALSE)</f>
        <v>0</v>
      </c>
      <c r="AA880" t="b">
        <f>IF(Table2[[#This Row],[Market Capitalisation In(Cr)]]&gt;25000,TRUE,FALSE)</f>
        <v>0</v>
      </c>
    </row>
    <row r="881" spans="2:27" ht="14" customHeight="1">
      <c r="B881" s="37" t="s">
        <v>468</v>
      </c>
      <c r="C881" s="38" t="str">
        <f>_xlfn.XLOOKUP(B881,stock_analysis[Stock],stock_analysis[Company_Name])</f>
        <v>Bajaj Consumer Care Limited</v>
      </c>
      <c r="D881" s="37" t="str">
        <f>_xlfn.XLOOKUP(B881,stock_analysis[Stock],stock_analysis[Sector])</f>
        <v>Consumer Defensive</v>
      </c>
      <c r="E881" s="37" t="str">
        <f>_xlfn.XLOOKUP($B881,stock_analysis[Stock],stock_analysis[Industry])</f>
        <v>Household &amp; Personal Products</v>
      </c>
      <c r="F881" s="2">
        <f>_xlfn.XLOOKUP($B881,stock_analysis[Stock],stock_analysis[Market_Cap_Cr])</f>
        <v>4790.4268288000003</v>
      </c>
      <c r="G881" s="3">
        <f>Imputs!$C$2</f>
        <v>6.6699999999999995E-2</v>
      </c>
      <c r="H881" s="3">
        <f>Imputs!$C$3</f>
        <v>5.2299999999999999E-2</v>
      </c>
      <c r="I881" s="2">
        <f>_xlfn.XLOOKUP($B881,stock_analysis[Stock],stock_analysis[Beta_Daily])</f>
        <v>0.92279696233691344</v>
      </c>
      <c r="J881" s="2">
        <f>_xlfn.XLOOKUP($B881,stock_analysis[Stock],stock_analysis[Beta_Weekly])</f>
        <v>0.91433404124981599</v>
      </c>
      <c r="K881" s="2">
        <f>_xlfn.XLOOKUP($B881,stock_analysis[Stock],stock_analysis[Beta_Monthly])</f>
        <v>0.72728869331597967</v>
      </c>
      <c r="L881" s="3">
        <f>G881+H881*I881</f>
        <v>0.11496228113022057</v>
      </c>
      <c r="M881" s="3">
        <f>J881*H881+G881</f>
        <v>0.11451967035736538</v>
      </c>
      <c r="N881" s="3">
        <f>K881*H881+G881</f>
        <v>0.10473719866042573</v>
      </c>
      <c r="O881" s="2">
        <f>_xlfn.XLOOKUP($B881,stock_analysis[Stock],stock_analysis[Interest_Coverage_Ratio])</f>
        <v>285.36969471332839</v>
      </c>
      <c r="P881" s="3" cm="1">
        <f t="array" ref="P88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81" s="3" t="str" cm="1">
        <f t="array" ref="Q88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81" s="3">
        <f>Table2[[#This Row],[Default Spread]]+Table2[[#This Row],[Risk Free Rate]]</f>
        <v>7.0699999999999999E-2</v>
      </c>
      <c r="S881" s="2">
        <f>_xlfn.XLOOKUP($B881,stock_analysis[Stock],stock_analysis[Market_Cap_Cr])</f>
        <v>4790.4268288000003</v>
      </c>
      <c r="T881" s="2">
        <f>_xlfn.XLOOKUP($B881,stock_analysis[Stock],stock_analysis[Total_Debt_Cr])</f>
        <v>17.987699200000002</v>
      </c>
      <c r="U881" s="3">
        <f>Table2[[#This Row],[Market Value of Equity]]/(Table2[[#This Row],[Market Value of Equity]]+Table2[[#This Row],[Market Value of Debt]])</f>
        <v>0.99625912052813759</v>
      </c>
      <c r="V881" s="3">
        <f>Table2[[#This Row],[Market Value of Debt]]/(Table2[[#This Row],[Market Value of Equity]]+Table2[[#This Row],[Market Value of Debt]])</f>
        <v>3.7408794718623729E-3</v>
      </c>
      <c r="W881" s="32">
        <f>(Table2[[#This Row],[Cost of Equity (Daily Beta)]]*Table2[[#This Row],[Weight of Equity]])+(Table2[[#This Row],[Cost of Debt]]*Table2[[#This Row],[Weight of Debt]])</f>
        <v>0.11479670127136272</v>
      </c>
      <c r="X881" s="33">
        <f>(Table2[[#This Row],[Cost of Equity (Weekly Beta)]]*Table2[[#This Row],[Weight of Equity]])+(Table2[[#This Row],[Cost of Debt]]*Table2[[#This Row],[Weight of Debt]])</f>
        <v>0.11435574625206173</v>
      </c>
      <c r="Y881" s="34">
        <f>(Table2[[#This Row],[Cost of Equity (Monthly Beta)]]*Table2[[#This Row],[Weight of Equity]])+(Table2[[#This Row],[Cost of Debt]]*Table2[[#This Row],[Weight of Debt]])</f>
        <v>0.10460986960267724</v>
      </c>
      <c r="Z881" t="b">
        <f>IF(Table2[[#This Row],[Sector]]="Financial Services",TRUE,FALSE)</f>
        <v>0</v>
      </c>
      <c r="AA881" t="b">
        <f>IF(Table2[[#This Row],[Market Capitalisation In(Cr)]]&gt;25000,TRUE,FALSE)</f>
        <v>0</v>
      </c>
    </row>
    <row r="882" spans="2:27" ht="14" customHeight="1">
      <c r="B882" s="37" t="s">
        <v>256</v>
      </c>
      <c r="C882" s="38" t="str">
        <f>_xlfn.XLOOKUP(B882,stock_analysis[Stock],stock_analysis[Company_Name])</f>
        <v>Ambica Agarbathies &amp; Aroma industries Limited</v>
      </c>
      <c r="D882" s="37" t="str">
        <f>_xlfn.XLOOKUP(B882,stock_analysis[Stock],stock_analysis[Sector])</f>
        <v>Consumer Defensive</v>
      </c>
      <c r="E882" s="37" t="str">
        <f>_xlfn.XLOOKUP($B882,stock_analysis[Stock],stock_analysis[Industry])</f>
        <v>Household &amp; Personal Products</v>
      </c>
      <c r="F882" s="2">
        <f>_xlfn.XLOOKUP($B882,stock_analysis[Stock],stock_analysis[Market_Cap_Cr])</f>
        <v>41.552131199999998</v>
      </c>
      <c r="G882" s="3">
        <f>Imputs!$C$2</f>
        <v>6.6699999999999995E-2</v>
      </c>
      <c r="H882" s="3">
        <f>Imputs!$C$3</f>
        <v>5.2299999999999999E-2</v>
      </c>
      <c r="I882" s="2">
        <f>_xlfn.XLOOKUP($B882,stock_analysis[Stock],stock_analysis[Beta_Daily])</f>
        <v>0.88372324525269841</v>
      </c>
      <c r="J882" s="2">
        <f>_xlfn.XLOOKUP($B882,stock_analysis[Stock],stock_analysis[Beta_Weekly])</f>
        <v>0.90236574319104002</v>
      </c>
      <c r="K882" s="2">
        <f>_xlfn.XLOOKUP($B882,stock_analysis[Stock],stock_analysis[Beta_Monthly])</f>
        <v>1.0803551384184849</v>
      </c>
      <c r="L882" s="3">
        <f>G882+H882*I882</f>
        <v>0.11291872572671613</v>
      </c>
      <c r="M882" s="3">
        <f>J882*H882+G882</f>
        <v>0.11389372836889139</v>
      </c>
      <c r="N882" s="3">
        <f>K882*H882+G882</f>
        <v>0.12320257373928675</v>
      </c>
      <c r="O882" s="2">
        <f>_xlfn.XLOOKUP($B882,stock_analysis[Stock],stock_analysis[Interest_Coverage_Ratio])</f>
        <v>1.2479210984335718</v>
      </c>
      <c r="P882" s="3" cm="1">
        <f t="array" ref="P88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882" s="3" t="str" cm="1">
        <f t="array" ref="Q88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882" s="3">
        <f>Table2[[#This Row],[Default Spread]]+Table2[[#This Row],[Risk Free Rate]]</f>
        <v>0.19279999999999997</v>
      </c>
      <c r="S882" s="2">
        <f>_xlfn.XLOOKUP($B882,stock_analysis[Stock],stock_analysis[Market_Cap_Cr])</f>
        <v>41.552131199999998</v>
      </c>
      <c r="T882" s="2">
        <f>_xlfn.XLOOKUP($B882,stock_analysis[Stock],stock_analysis[Total_Debt_Cr])</f>
        <v>83.723302399999994</v>
      </c>
      <c r="U882" s="3">
        <f>Table2[[#This Row],[Market Value of Equity]]/(Table2[[#This Row],[Market Value of Equity]]+Table2[[#This Row],[Market Value of Debt]])</f>
        <v>0.33168618943019967</v>
      </c>
      <c r="V882" s="3">
        <f>Table2[[#This Row],[Market Value of Debt]]/(Table2[[#This Row],[Market Value of Equity]]+Table2[[#This Row],[Market Value of Debt]])</f>
        <v>0.66831381056980033</v>
      </c>
      <c r="W882" s="32">
        <f>(Table2[[#This Row],[Cost of Equity (Daily Beta)]]*Table2[[#This Row],[Weight of Equity]])+(Table2[[#This Row],[Cost of Debt]]*Table2[[#This Row],[Weight of Debt]])</f>
        <v>0.16630448452946581</v>
      </c>
      <c r="X882" s="33">
        <f>(Table2[[#This Row],[Cost of Equity (Weekly Beta)]]*Table2[[#This Row],[Weight of Equity]])+(Table2[[#This Row],[Cost of Debt]]*Table2[[#This Row],[Weight of Debt]])</f>
        <v>0.16662787944053331</v>
      </c>
      <c r="Y882" s="34">
        <f>(Table2[[#This Row],[Cost of Equity (Monthly Beta)]]*Table2[[#This Row],[Weight of Equity]])+(Table2[[#This Row],[Cost of Debt]]*Table2[[#This Row],[Weight of Debt]])</f>
        <v>0.16971549488943469</v>
      </c>
      <c r="Z882" t="b">
        <f>IF(Table2[[#This Row],[Sector]]="Financial Services",TRUE,FALSE)</f>
        <v>0</v>
      </c>
      <c r="AA882" t="b">
        <f>IF(Table2[[#This Row],[Market Capitalisation In(Cr)]]&gt;25000,TRUE,FALSE)</f>
        <v>0</v>
      </c>
    </row>
    <row r="883" spans="2:27" ht="14" customHeight="1">
      <c r="B883" s="37" t="s">
        <v>246</v>
      </c>
      <c r="C883" s="38" t="str">
        <f>_xlfn.XLOOKUP(B883,stock_analysis[Stock],stock_analysis[Company_Name])</f>
        <v>All Time Plastics Limited</v>
      </c>
      <c r="D883" s="37" t="str">
        <f>_xlfn.XLOOKUP(B883,stock_analysis[Stock],stock_analysis[Sector])</f>
        <v>Consumer Defensive</v>
      </c>
      <c r="E883" s="37" t="str">
        <f>_xlfn.XLOOKUP($B883,stock_analysis[Stock],stock_analysis[Industry])</f>
        <v>Household &amp; Personal Products</v>
      </c>
      <c r="F883" s="2">
        <f>_xlfn.XLOOKUP($B883,stock_analysis[Stock],stock_analysis[Market_Cap_Cr])</f>
        <v>1455.2552447999999</v>
      </c>
      <c r="G883" s="3">
        <f>Imputs!$C$2</f>
        <v>6.6699999999999995E-2</v>
      </c>
      <c r="H883" s="3">
        <f>Imputs!$C$3</f>
        <v>5.2299999999999999E-2</v>
      </c>
      <c r="I883" s="2">
        <f>_xlfn.XLOOKUP($B883,stock_analysis[Stock],stock_analysis[Beta_Daily])</f>
        <v>2.1880993038704029</v>
      </c>
      <c r="J883" s="2">
        <f>_xlfn.XLOOKUP($B883,stock_analysis[Stock],stock_analysis[Beta_Weekly])</f>
        <v>1.6264564519064162</v>
      </c>
      <c r="K883" s="2">
        <f>_xlfn.XLOOKUP($B883,stock_analysis[Stock],stock_analysis[Beta_Monthly])</f>
        <v>2.8327512225457885</v>
      </c>
      <c r="L883" s="3">
        <f>G883+H883*I883</f>
        <v>0.18113759359242207</v>
      </c>
      <c r="M883" s="3">
        <f>J883*H883+G883</f>
        <v>0.15176367243470557</v>
      </c>
      <c r="N883" s="3">
        <f>K883*H883+G883</f>
        <v>0.21485288893914473</v>
      </c>
      <c r="O883" s="2">
        <f>_xlfn.XLOOKUP($B883,stock_analysis[Stock],stock_analysis[Interest_Coverage_Ratio])</f>
        <v>5.4987737369490572</v>
      </c>
      <c r="P883" s="3" cm="1">
        <f t="array" ref="P88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883" s="3" t="str" cm="1">
        <f t="array" ref="Q88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883" s="3">
        <f>Table2[[#This Row],[Default Spread]]+Table2[[#This Row],[Risk Free Rate]]</f>
        <v>7.5600000000000001E-2</v>
      </c>
      <c r="S883" s="2">
        <f>_xlfn.XLOOKUP($B883,stock_analysis[Stock],stock_analysis[Market_Cap_Cr])</f>
        <v>1455.2552447999999</v>
      </c>
      <c r="T883" s="2">
        <f>_xlfn.XLOOKUP($B883,stock_analysis[Stock],stock_analysis[Total_Debt_Cr])</f>
        <v>132.87029759999999</v>
      </c>
      <c r="U883" s="3">
        <f>Table2[[#This Row],[Market Value of Equity]]/(Table2[[#This Row],[Market Value of Equity]]+Table2[[#This Row],[Market Value of Debt]])</f>
        <v>0.91633514224624568</v>
      </c>
      <c r="V883" s="3">
        <f>Table2[[#This Row],[Market Value of Debt]]/(Table2[[#This Row],[Market Value of Equity]]+Table2[[#This Row],[Market Value of Debt]])</f>
        <v>8.366485775375436E-2</v>
      </c>
      <c r="W883" s="32">
        <f>(Table2[[#This Row],[Cost of Equity (Daily Beta)]]*Table2[[#This Row],[Weight of Equity]])+(Table2[[#This Row],[Cost of Debt]]*Table2[[#This Row],[Weight of Debt]])</f>
        <v>0.17230780583683855</v>
      </c>
      <c r="X883" s="33">
        <f>(Table2[[#This Row],[Cost of Equity (Weekly Beta)]]*Table2[[#This Row],[Weight of Equity]])+(Table2[[#This Row],[Cost of Debt]]*Table2[[#This Row],[Weight of Debt]])</f>
        <v>0.14539144961445241</v>
      </c>
      <c r="Y883" s="34">
        <f>(Table2[[#This Row],[Cost of Equity (Monthly Beta)]]*Table2[[#This Row],[Weight of Equity]])+(Table2[[#This Row],[Cost of Debt]]*Table2[[#This Row],[Weight of Debt]])</f>
        <v>0.20320231579425185</v>
      </c>
      <c r="Z883" t="b">
        <f>IF(Table2[[#This Row],[Sector]]="Financial Services",TRUE,FALSE)</f>
        <v>0</v>
      </c>
      <c r="AA883" t="b">
        <f>IF(Table2[[#This Row],[Market Capitalisation In(Cr)]]&gt;25000,TRUE,FALSE)</f>
        <v>0</v>
      </c>
    </row>
    <row r="884" spans="2:27" ht="14" customHeight="1">
      <c r="B884" s="37" t="s">
        <v>1900</v>
      </c>
      <c r="C884" s="38" t="str">
        <f>_xlfn.XLOOKUP(B884,stock_analysis[Stock],stock_analysis[Company_Name])</f>
        <v>Kaya Limited</v>
      </c>
      <c r="D884" s="37" t="str">
        <f>_xlfn.XLOOKUP(B884,stock_analysis[Stock],stock_analysis[Sector])</f>
        <v>Consumer Defensive</v>
      </c>
      <c r="E884" s="37" t="str">
        <f>_xlfn.XLOOKUP($B884,stock_analysis[Stock],stock_analysis[Industry])</f>
        <v>Household &amp; Personal Products</v>
      </c>
      <c r="F884" s="2">
        <f>_xlfn.XLOOKUP($B884,stock_analysis[Stock],stock_analysis[Market_Cap_Cr])</f>
        <v>488.12974079999998</v>
      </c>
      <c r="G884" s="3">
        <f>Imputs!$C$2</f>
        <v>6.6699999999999995E-2</v>
      </c>
      <c r="H884" s="3">
        <f>Imputs!$C$3</f>
        <v>5.2299999999999999E-2</v>
      </c>
      <c r="I884" s="2">
        <f>_xlfn.XLOOKUP($B884,stock_analysis[Stock],stock_analysis[Beta_Daily])</f>
        <v>1.3642901892313313</v>
      </c>
      <c r="J884" s="2">
        <f>_xlfn.XLOOKUP($B884,stock_analysis[Stock],stock_analysis[Beta_Weekly])</f>
        <v>1.4118955797584498</v>
      </c>
      <c r="K884" s="2">
        <f>_xlfn.XLOOKUP($B884,stock_analysis[Stock],stock_analysis[Beta_Monthly])</f>
        <v>1.5147175333390492</v>
      </c>
      <c r="L884" s="3">
        <f>G884+H884*I884</f>
        <v>0.13805237689679861</v>
      </c>
      <c r="M884" s="3">
        <f>J884*H884+G884</f>
        <v>0.1405421388213669</v>
      </c>
      <c r="N884" s="3">
        <f>K884*H884+G884</f>
        <v>0.14591972699363226</v>
      </c>
      <c r="O884" s="2">
        <f>_xlfn.XLOOKUP($B884,stock_analysis[Stock],stock_analysis[Interest_Coverage_Ratio])</f>
        <v>-0.24199089565738491</v>
      </c>
      <c r="P884" s="3" cm="1">
        <f t="array" ref="P88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884" s="3" t="str" cm="1">
        <f t="array" ref="Q88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884" s="3">
        <f>Table2[[#This Row],[Default Spread]]+Table2[[#This Row],[Risk Free Rate]]</f>
        <v>0.25669999999999998</v>
      </c>
      <c r="S884" s="2">
        <f>_xlfn.XLOOKUP($B884,stock_analysis[Stock],stock_analysis[Market_Cap_Cr])</f>
        <v>488.12974079999998</v>
      </c>
      <c r="T884" s="2">
        <f>_xlfn.XLOOKUP($B884,stock_analysis[Stock],stock_analysis[Total_Debt_Cr])</f>
        <v>277.56328960000002</v>
      </c>
      <c r="U884" s="3">
        <f>Table2[[#This Row],[Market Value of Equity]]/(Table2[[#This Row],[Market Value of Equity]]+Table2[[#This Row],[Market Value of Debt]])</f>
        <v>0.63750056670229815</v>
      </c>
      <c r="V884" s="3">
        <f>Table2[[#This Row],[Market Value of Debt]]/(Table2[[#This Row],[Market Value of Equity]]+Table2[[#This Row],[Market Value of Debt]])</f>
        <v>0.3624994332977019</v>
      </c>
      <c r="W884" s="32">
        <f>(Table2[[#This Row],[Cost of Equity (Daily Beta)]]*Table2[[#This Row],[Weight of Equity]])+(Table2[[#This Row],[Cost of Debt]]*Table2[[#This Row],[Weight of Debt]])</f>
        <v>0.18106207303382843</v>
      </c>
      <c r="X884" s="33">
        <f>(Table2[[#This Row],[Cost of Equity (Weekly Beta)]]*Table2[[#This Row],[Weight of Equity]])+(Table2[[#This Row],[Cost of Debt]]*Table2[[#This Row],[Weight of Debt]])</f>
        <v>0.18264929767169452</v>
      </c>
      <c r="Y884" s="34">
        <f>(Table2[[#This Row],[Cost of Equity (Monthly Beta)]]*Table2[[#This Row],[Weight of Equity]])+(Table2[[#This Row],[Cost of Debt]]*Table2[[#This Row],[Weight of Debt]])</f>
        <v>0.18607751317900528</v>
      </c>
      <c r="Z884" t="b">
        <f>IF(Table2[[#This Row],[Sector]]="Financial Services",TRUE,FALSE)</f>
        <v>0</v>
      </c>
      <c r="AA884" t="b">
        <f>IF(Table2[[#This Row],[Market Capitalisation In(Cr)]]&gt;25000,TRUE,FALSE)</f>
        <v>0</v>
      </c>
    </row>
    <row r="885" spans="2:27" ht="14" customHeight="1">
      <c r="B885" s="37" t="s">
        <v>196</v>
      </c>
      <c r="C885" s="38" t="str">
        <f>_xlfn.XLOOKUP(B885,stock_analysis[Stock],stock_analysis[Company_Name])</f>
        <v>ADF Foods Limited</v>
      </c>
      <c r="D885" s="37" t="str">
        <f>_xlfn.XLOOKUP(B885,stock_analysis[Stock],stock_analysis[Sector])</f>
        <v>Consumer Defensive</v>
      </c>
      <c r="E885" s="37" t="str">
        <f>_xlfn.XLOOKUP($B885,stock_analysis[Stock],stock_analysis[Industry])</f>
        <v>Packaged Foods</v>
      </c>
      <c r="F885" s="2">
        <f>_xlfn.XLOOKUP($B885,stock_analysis[Stock],stock_analysis[Market_Cap_Cr])</f>
        <v>2078.8389888000002</v>
      </c>
      <c r="G885" s="3">
        <f>Imputs!$C$2</f>
        <v>6.6699999999999995E-2</v>
      </c>
      <c r="H885" s="3">
        <f>Imputs!$C$3</f>
        <v>5.2299999999999999E-2</v>
      </c>
      <c r="I885" s="2">
        <f>_xlfn.XLOOKUP($B885,stock_analysis[Stock],stock_analysis[Beta_Daily])</f>
        <v>1.6956396611046299E-2</v>
      </c>
      <c r="J885" s="2">
        <f>_xlfn.XLOOKUP($B885,stock_analysis[Stock],stock_analysis[Beta_Weekly])</f>
        <v>9.9959957304876904E-2</v>
      </c>
      <c r="K885" s="2">
        <f>_xlfn.XLOOKUP($B885,stock_analysis[Stock],stock_analysis[Beta_Monthly])</f>
        <v>0.97262931011272402</v>
      </c>
      <c r="L885" s="3">
        <f>G885+H885*I885</f>
        <v>6.758681954275772E-2</v>
      </c>
      <c r="M885" s="3">
        <f>J885*H885+G885</f>
        <v>7.1927905767045053E-2</v>
      </c>
      <c r="N885" s="3">
        <f>K885*H885+G885</f>
        <v>0.11756851291889546</v>
      </c>
      <c r="O885" s="2">
        <f>_xlfn.XLOOKUP($B885,stock_analysis[Stock],stock_analysis[Interest_Coverage_Ratio])</f>
        <v>36.557897597142968</v>
      </c>
      <c r="P885" s="3" cm="1">
        <f t="array" ref="P88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85" s="3" t="str" cm="1">
        <f t="array" ref="Q88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85" s="3">
        <f>Table2[[#This Row],[Default Spread]]+Table2[[#This Row],[Risk Free Rate]]</f>
        <v>7.0699999999999999E-2</v>
      </c>
      <c r="S885" s="2">
        <f>_xlfn.XLOOKUP($B885,stock_analysis[Stock],stock_analysis[Market_Cap_Cr])</f>
        <v>2078.8389888000002</v>
      </c>
      <c r="T885" s="2">
        <f>_xlfn.XLOOKUP($B885,stock_analysis[Stock],stock_analysis[Total_Debt_Cr])</f>
        <v>56.772499199999999</v>
      </c>
      <c r="U885" s="3">
        <f>Table2[[#This Row],[Market Value of Equity]]/(Table2[[#This Row],[Market Value of Equity]]+Table2[[#This Row],[Market Value of Debt]])</f>
        <v>0.97341627935651942</v>
      </c>
      <c r="V885" s="3">
        <f>Table2[[#This Row],[Market Value of Debt]]/(Table2[[#This Row],[Market Value of Equity]]+Table2[[#This Row],[Market Value of Debt]])</f>
        <v>2.6583720643480635E-2</v>
      </c>
      <c r="W885" s="32">
        <f>(Table2[[#This Row],[Cost of Equity (Daily Beta)]]*Table2[[#This Row],[Weight of Equity]])+(Table2[[#This Row],[Cost of Debt]]*Table2[[#This Row],[Weight of Debt]])</f>
        <v>6.7669579462345794E-2</v>
      </c>
      <c r="X885" s="33">
        <f>(Table2[[#This Row],[Cost of Equity (Weekly Beta)]]*Table2[[#This Row],[Weight of Equity]])+(Table2[[#This Row],[Cost of Debt]]*Table2[[#This Row],[Weight of Debt]])</f>
        <v>7.1895263463157416E-2</v>
      </c>
      <c r="Y885" s="34">
        <f>(Table2[[#This Row],[Cost of Equity (Monthly Beta)]]*Table2[[#This Row],[Weight of Equity]])+(Table2[[#This Row],[Cost of Debt]]*Table2[[#This Row],[Weight of Debt]])</f>
        <v>0.11632257346448419</v>
      </c>
      <c r="Z885" t="b">
        <f>IF(Table2[[#This Row],[Sector]]="Financial Services",TRUE,FALSE)</f>
        <v>0</v>
      </c>
      <c r="AA885" t="b">
        <f>IF(Table2[[#This Row],[Market Capitalisation In(Cr)]]&gt;25000,TRUE,FALSE)</f>
        <v>0</v>
      </c>
    </row>
    <row r="886" spans="2:27" ht="14" customHeight="1">
      <c r="B886" s="37" t="s">
        <v>706</v>
      </c>
      <c r="C886" s="38" t="str">
        <f>_xlfn.XLOOKUP(B886,stock_analysis[Stock],stock_analysis[Company_Name])</f>
        <v>CCL Products (India) Limited</v>
      </c>
      <c r="D886" s="37" t="str">
        <f>_xlfn.XLOOKUP(B886,stock_analysis[Stock],stock_analysis[Sector])</f>
        <v>Consumer Defensive</v>
      </c>
      <c r="E886" s="37" t="str">
        <f>_xlfn.XLOOKUP($B886,stock_analysis[Stock],stock_analysis[Industry])</f>
        <v>Packaged Foods</v>
      </c>
      <c r="F886" s="2">
        <f>_xlfn.XLOOKUP($B886,stock_analysis[Stock],stock_analysis[Market_Cap_Cr])</f>
        <v>13628.823961599999</v>
      </c>
      <c r="G886" s="3">
        <f>Imputs!$C$2</f>
        <v>6.6699999999999995E-2</v>
      </c>
      <c r="H886" s="3">
        <f>Imputs!$C$3</f>
        <v>5.2299999999999999E-2</v>
      </c>
      <c r="I886" s="2">
        <f>_xlfn.XLOOKUP($B886,stock_analysis[Stock],stock_analysis[Beta_Daily])</f>
        <v>0.2882853037214419</v>
      </c>
      <c r="J886" s="2">
        <f>_xlfn.XLOOKUP($B886,stock_analysis[Stock],stock_analysis[Beta_Weekly])</f>
        <v>0.46762433562490341</v>
      </c>
      <c r="K886" s="2">
        <f>_xlfn.XLOOKUP($B886,stock_analysis[Stock],stock_analysis[Beta_Monthly])</f>
        <v>0.63413336277493515</v>
      </c>
      <c r="L886" s="3">
        <f>G886+H886*I886</f>
        <v>8.177732138463141E-2</v>
      </c>
      <c r="M886" s="3">
        <f>J886*H886+G886</f>
        <v>9.1156752753182441E-2</v>
      </c>
      <c r="N886" s="3">
        <f>K886*H886+G886</f>
        <v>9.9865174873129098E-2</v>
      </c>
      <c r="O886" s="2">
        <f>_xlfn.XLOOKUP($B886,stock_analysis[Stock],stock_analysis[Interest_Coverage_Ratio])</f>
        <v>4.2445258062881956</v>
      </c>
      <c r="P886" s="3" cm="1">
        <f t="array" ref="P88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886" s="3" t="str" cm="1">
        <f t="array" ref="Q88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886" s="3">
        <f>Table2[[#This Row],[Default Spread]]+Table2[[#This Row],[Risk Free Rate]]</f>
        <v>7.7799999999999994E-2</v>
      </c>
      <c r="S886" s="2">
        <f>_xlfn.XLOOKUP($B886,stock_analysis[Stock],stock_analysis[Market_Cap_Cr])</f>
        <v>13628.823961599999</v>
      </c>
      <c r="T886" s="2">
        <f>_xlfn.XLOOKUP($B886,stock_analysis[Stock],stock_analysis[Total_Debt_Cr])</f>
        <v>1627.5189760000001</v>
      </c>
      <c r="U886" s="3">
        <f>Table2[[#This Row],[Market Value of Equity]]/(Table2[[#This Row],[Market Value of Equity]]+Table2[[#This Row],[Market Value of Debt]])</f>
        <v>0.89332181488993012</v>
      </c>
      <c r="V886" s="3">
        <f>Table2[[#This Row],[Market Value of Debt]]/(Table2[[#This Row],[Market Value of Equity]]+Table2[[#This Row],[Market Value of Debt]])</f>
        <v>0.10667818511006989</v>
      </c>
      <c r="W886" s="32">
        <f>(Table2[[#This Row],[Cost of Equity (Daily Beta)]]*Table2[[#This Row],[Weight of Equity]])+(Table2[[#This Row],[Cost of Debt]]*Table2[[#This Row],[Weight of Debt]])</f>
        <v>8.1353027957719468E-2</v>
      </c>
      <c r="X886" s="33">
        <f>(Table2[[#This Row],[Cost of Equity (Weekly Beta)]]*Table2[[#This Row],[Weight of Equity]])+(Table2[[#This Row],[Cost of Debt]]*Table2[[#This Row],[Weight of Debt]])</f>
        <v>8.9731878610509005E-2</v>
      </c>
      <c r="Y886" s="34">
        <f>(Table2[[#This Row],[Cost of Equity (Monthly Beta)]]*Table2[[#This Row],[Weight of Equity]])+(Table2[[#This Row],[Cost of Debt]]*Table2[[#This Row],[Weight of Debt]])</f>
        <v>9.7511302063527372E-2</v>
      </c>
      <c r="Z886" t="b">
        <f>IF(Table2[[#This Row],[Sector]]="Financial Services",TRUE,FALSE)</f>
        <v>0</v>
      </c>
      <c r="AA886" t="b">
        <f>IF(Table2[[#This Row],[Market Capitalisation In(Cr)]]&gt;25000,TRUE,FALSE)</f>
        <v>0</v>
      </c>
    </row>
    <row r="887" spans="2:27" ht="14" customHeight="1">
      <c r="B887" s="37" t="s">
        <v>1998</v>
      </c>
      <c r="C887" s="38" t="str">
        <f>_xlfn.XLOOKUP(B887,stock_analysis[Stock],stock_analysis[Company_Name])</f>
        <v>Krishival Foods Limited</v>
      </c>
      <c r="D887" s="37" t="str">
        <f>_xlfn.XLOOKUP(B887,stock_analysis[Stock],stock_analysis[Sector])</f>
        <v>Consumer Defensive</v>
      </c>
      <c r="E887" s="37" t="str">
        <f>_xlfn.XLOOKUP($B887,stock_analysis[Stock],stock_analysis[Industry])</f>
        <v>Packaged Foods</v>
      </c>
      <c r="F887" s="2">
        <f>_xlfn.XLOOKUP($B887,stock_analysis[Stock],stock_analysis[Market_Cap_Cr])</f>
        <v>799.60294399999998</v>
      </c>
      <c r="G887" s="3">
        <f>Imputs!$C$2</f>
        <v>6.6699999999999995E-2</v>
      </c>
      <c r="H887" s="3">
        <f>Imputs!$C$3</f>
        <v>5.2299999999999999E-2</v>
      </c>
      <c r="I887" s="2">
        <f>_xlfn.XLOOKUP($B887,stock_analysis[Stock],stock_analysis[Beta_Daily])</f>
        <v>0.33656576249671588</v>
      </c>
      <c r="J887" s="2">
        <f>_xlfn.XLOOKUP($B887,stock_analysis[Stock],stock_analysis[Beta_Weekly])</f>
        <v>5.39014072519386E-2</v>
      </c>
      <c r="K887" s="2">
        <f>_xlfn.XLOOKUP($B887,stock_analysis[Stock],stock_analysis[Beta_Monthly])</f>
        <v>0.2181687037146251</v>
      </c>
      <c r="L887" s="3">
        <f>G887+H887*I887</f>
        <v>8.430238937857823E-2</v>
      </c>
      <c r="M887" s="3">
        <f>J887*H887+G887</f>
        <v>6.9519043599276381E-2</v>
      </c>
      <c r="N887" s="3">
        <f>K887*H887+G887</f>
        <v>7.8110223204274881E-2</v>
      </c>
      <c r="O887" s="2">
        <f>_xlfn.XLOOKUP($B887,stock_analysis[Stock],stock_analysis[Interest_Coverage_Ratio])</f>
        <v>18.151043478260871</v>
      </c>
      <c r="P887" s="3" cm="1">
        <f t="array" ref="P88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87" s="3" t="str" cm="1">
        <f t="array" ref="Q88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87" s="3">
        <f>Table2[[#This Row],[Default Spread]]+Table2[[#This Row],[Risk Free Rate]]</f>
        <v>7.0699999999999999E-2</v>
      </c>
      <c r="S887" s="2">
        <f>_xlfn.XLOOKUP($B887,stock_analysis[Stock],stock_analysis[Market_Cap_Cr])</f>
        <v>799.60294399999998</v>
      </c>
      <c r="T887" s="2">
        <f>_xlfn.XLOOKUP($B887,stock_analysis[Stock],stock_analysis[Total_Debt_Cr])</f>
        <v>27.481699200000001</v>
      </c>
      <c r="U887" s="3">
        <f>Table2[[#This Row],[Market Value of Equity]]/(Table2[[#This Row],[Market Value of Equity]]+Table2[[#This Row],[Market Value of Debt]])</f>
        <v>0.96677280925725695</v>
      </c>
      <c r="V887" s="3">
        <f>Table2[[#This Row],[Market Value of Debt]]/(Table2[[#This Row],[Market Value of Equity]]+Table2[[#This Row],[Market Value of Debt]])</f>
        <v>3.3227190742743079E-2</v>
      </c>
      <c r="W887" s="32">
        <f>(Table2[[#This Row],[Cost of Equity (Daily Beta)]]*Table2[[#This Row],[Weight of Equity]])+(Table2[[#This Row],[Cost of Debt]]*Table2[[#This Row],[Weight of Debt]])</f>
        <v>8.3850420192139147E-2</v>
      </c>
      <c r="X887" s="33">
        <f>(Table2[[#This Row],[Cost of Equity (Weekly Beta)]]*Table2[[#This Row],[Weight of Equity]])+(Table2[[#This Row],[Cost of Debt]]*Table2[[#This Row],[Weight of Debt]])</f>
        <v>6.9558283462862081E-2</v>
      </c>
      <c r="Y887" s="34">
        <f>(Table2[[#This Row],[Cost of Equity (Monthly Beta)]]*Table2[[#This Row],[Weight of Equity]])+(Table2[[#This Row],[Cost of Debt]]*Table2[[#This Row],[Weight of Debt]])</f>
        <v>7.786400230442013E-2</v>
      </c>
      <c r="Z887" t="b">
        <f>IF(Table2[[#This Row],[Sector]]="Financial Services",TRUE,FALSE)</f>
        <v>0</v>
      </c>
      <c r="AA887" t="b">
        <f>IF(Table2[[#This Row],[Market Capitalisation In(Cr)]]&gt;25000,TRUE,FALSE)</f>
        <v>0</v>
      </c>
    </row>
    <row r="888" spans="2:27" ht="14" customHeight="1">
      <c r="B888" s="37" t="s">
        <v>652</v>
      </c>
      <c r="C888" s="38" t="str">
        <f>_xlfn.XLOOKUP(B888,stock_analysis[Stock],stock_analysis[Company_Name])</f>
        <v>Britannia Industries Limited</v>
      </c>
      <c r="D888" s="37" t="str">
        <f>_xlfn.XLOOKUP(B888,stock_analysis[Stock],stock_analysis[Sector])</f>
        <v>Consumer Defensive</v>
      </c>
      <c r="E888" s="37" t="str">
        <f>_xlfn.XLOOKUP($B888,stock_analysis[Stock],stock_analysis[Industry])</f>
        <v>Packaged Foods</v>
      </c>
      <c r="F888" s="2">
        <f>_xlfn.XLOOKUP($B888,stock_analysis[Stock],stock_analysis[Market_Cap_Cr])</f>
        <v>143280.50483200001</v>
      </c>
      <c r="G888" s="3">
        <f>Imputs!$C$2</f>
        <v>6.6699999999999995E-2</v>
      </c>
      <c r="H888" s="3">
        <f>Imputs!$C$3</f>
        <v>5.2299999999999999E-2</v>
      </c>
      <c r="I888" s="2">
        <f>_xlfn.XLOOKUP($B888,stock_analysis[Stock],stock_analysis[Beta_Daily])</f>
        <v>0.4442398143802101</v>
      </c>
      <c r="J888" s="2">
        <f>_xlfn.XLOOKUP($B888,stock_analysis[Stock],stock_analysis[Beta_Weekly])</f>
        <v>0.52941658210324283</v>
      </c>
      <c r="K888" s="2">
        <f>_xlfn.XLOOKUP($B888,stock_analysis[Stock],stock_analysis[Beta_Monthly])</f>
        <v>0.98660456574582756</v>
      </c>
      <c r="L888" s="3">
        <f>G888+H888*I888</f>
        <v>8.9933742292084978E-2</v>
      </c>
      <c r="M888" s="3">
        <f>J888*H888+G888</f>
        <v>9.4388487243999591E-2</v>
      </c>
      <c r="N888" s="3">
        <f>K888*H888+G888</f>
        <v>0.11829941878850678</v>
      </c>
      <c r="O888" s="2">
        <f>_xlfn.XLOOKUP($B888,stock_analysis[Stock],stock_analysis[Interest_Coverage_Ratio])</f>
        <v>22.487298091042582</v>
      </c>
      <c r="P888" s="3" cm="1">
        <f t="array" ref="P88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88" s="3" t="str" cm="1">
        <f t="array" ref="Q88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88" s="3">
        <f>Table2[[#This Row],[Default Spread]]+Table2[[#This Row],[Risk Free Rate]]</f>
        <v>7.0699999999999999E-2</v>
      </c>
      <c r="S888" s="2">
        <f>_xlfn.XLOOKUP($B888,stock_analysis[Stock],stock_analysis[Market_Cap_Cr])</f>
        <v>143280.50483200001</v>
      </c>
      <c r="T888" s="2">
        <f>_xlfn.XLOOKUP($B888,stock_analysis[Stock],stock_analysis[Total_Debt_Cr])</f>
        <v>2196.2999808</v>
      </c>
      <c r="U888" s="3">
        <f>Table2[[#This Row],[Market Value of Equity]]/(Table2[[#This Row],[Market Value of Equity]]+Table2[[#This Row],[Market Value of Debt]])</f>
        <v>0.98490274801109223</v>
      </c>
      <c r="V888" s="3">
        <f>Table2[[#This Row],[Market Value of Debt]]/(Table2[[#This Row],[Market Value of Equity]]+Table2[[#This Row],[Market Value of Debt]])</f>
        <v>1.5097251988907824E-2</v>
      </c>
      <c r="W888" s="32">
        <f>(Table2[[#This Row],[Cost of Equity (Daily Beta)]]*Table2[[#This Row],[Weight of Equity]])+(Table2[[#This Row],[Cost of Debt]]*Table2[[#This Row],[Weight of Debt]])</f>
        <v>8.964336563801166E-2</v>
      </c>
      <c r="X888" s="33">
        <f>(Table2[[#This Row],[Cost of Equity (Weekly Beta)]]*Table2[[#This Row],[Weight of Equity]])+(Table2[[#This Row],[Cost of Debt]]*Table2[[#This Row],[Weight of Debt]])</f>
        <v>9.4030856182840905E-2</v>
      </c>
      <c r="Y888" s="34">
        <f>(Table2[[#This Row],[Cost of Equity (Monthly Beta)]]*Table2[[#This Row],[Weight of Equity]])+(Table2[[#This Row],[Cost of Debt]]*Table2[[#This Row],[Weight of Debt]])</f>
        <v>0.11758079836853115</v>
      </c>
      <c r="Z888" t="b">
        <f>IF(Table2[[#This Row],[Sector]]="Financial Services",TRUE,FALSE)</f>
        <v>0</v>
      </c>
      <c r="AA888" t="b">
        <f>IF(Table2[[#This Row],[Market Capitalisation In(Cr)]]&gt;25000,TRUE,FALSE)</f>
        <v>1</v>
      </c>
    </row>
    <row r="889" spans="2:27" ht="14" customHeight="1">
      <c r="B889" s="37" t="s">
        <v>1042</v>
      </c>
      <c r="C889" s="38" t="str">
        <f>_xlfn.XLOOKUP(B889,stock_analysis[Stock],stock_analysis[Company_Name])</f>
        <v>Euro India Fresh Foods Limited</v>
      </c>
      <c r="D889" s="37" t="str">
        <f>_xlfn.XLOOKUP(B889,stock_analysis[Stock],stock_analysis[Sector])</f>
        <v>Consumer Defensive</v>
      </c>
      <c r="E889" s="37" t="str">
        <f>_xlfn.XLOOKUP($B889,stock_analysis[Stock],stock_analysis[Industry])</f>
        <v>Packaged Foods</v>
      </c>
      <c r="F889" s="2">
        <f>_xlfn.XLOOKUP($B889,stock_analysis[Stock],stock_analysis[Market_Cap_Cr])</f>
        <v>576.74879999999996</v>
      </c>
      <c r="G889" s="3">
        <f>Imputs!$C$2</f>
        <v>6.6699999999999995E-2</v>
      </c>
      <c r="H889" s="3">
        <f>Imputs!$C$3</f>
        <v>5.2299999999999999E-2</v>
      </c>
      <c r="I889" s="2">
        <f>_xlfn.XLOOKUP($B889,stock_analysis[Stock],stock_analysis[Beta_Daily])</f>
        <v>0.4378883530646564</v>
      </c>
      <c r="J889" s="2">
        <f>_xlfn.XLOOKUP($B889,stock_analysis[Stock],stock_analysis[Beta_Weekly])</f>
        <v>0.46871649750331967</v>
      </c>
      <c r="K889" s="2">
        <f>_xlfn.XLOOKUP($B889,stock_analysis[Stock],stock_analysis[Beta_Monthly])</f>
        <v>0.7650129368602957</v>
      </c>
      <c r="L889" s="3">
        <f>G889+H889*I889</f>
        <v>8.9601560865281524E-2</v>
      </c>
      <c r="M889" s="3">
        <f>J889*H889+G889</f>
        <v>9.1213872819423614E-2</v>
      </c>
      <c r="N889" s="3">
        <f>K889*H889+G889</f>
        <v>0.10671017659779346</v>
      </c>
      <c r="O889" s="2">
        <f>_xlfn.XLOOKUP($B889,stock_analysis[Stock],stock_analysis[Interest_Coverage_Ratio])</f>
        <v>2.9835164835164836</v>
      </c>
      <c r="P889" s="3" cm="1">
        <f t="array" ref="P88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889" s="3" t="str" cm="1">
        <f t="array" ref="Q88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889" s="3">
        <f>Table2[[#This Row],[Default Spread]]+Table2[[#This Row],[Risk Free Rate]]</f>
        <v>9.4199999999999992E-2</v>
      </c>
      <c r="S889" s="2">
        <f>_xlfn.XLOOKUP($B889,stock_analysis[Stock],stock_analysis[Market_Cap_Cr])</f>
        <v>576.74879999999996</v>
      </c>
      <c r="T889" s="2">
        <f>_xlfn.XLOOKUP($B889,stock_analysis[Stock],stock_analysis[Total_Debt_Cr])</f>
        <v>61.1</v>
      </c>
      <c r="U889" s="3">
        <f>Table2[[#This Row],[Market Value of Equity]]/(Table2[[#This Row],[Market Value of Equity]]+Table2[[#This Row],[Market Value of Debt]])</f>
        <v>0.9042092734202839</v>
      </c>
      <c r="V889" s="3">
        <f>Table2[[#This Row],[Market Value of Debt]]/(Table2[[#This Row],[Market Value of Equity]]+Table2[[#This Row],[Market Value of Debt]])</f>
        <v>9.5790726579716073E-2</v>
      </c>
      <c r="W889" s="32">
        <f>(Table2[[#This Row],[Cost of Equity (Daily Beta)]]*Table2[[#This Row],[Weight of Equity]])+(Table2[[#This Row],[Cost of Debt]]*Table2[[#This Row],[Weight of Debt]])</f>
        <v>9.0042048691128806E-2</v>
      </c>
      <c r="X889" s="33">
        <f>(Table2[[#This Row],[Cost of Equity (Weekly Beta)]]*Table2[[#This Row],[Weight of Equity]])+(Table2[[#This Row],[Cost of Debt]]*Table2[[#This Row],[Weight of Debt]])</f>
        <v>9.1499916111710461E-2</v>
      </c>
      <c r="Y889" s="34">
        <f>(Table2[[#This Row],[Cost of Equity (Monthly Beta)]]*Table2[[#This Row],[Weight of Equity]])+(Table2[[#This Row],[Cost of Debt]]*Table2[[#This Row],[Weight of Debt]])</f>
        <v>0.10551181769185025</v>
      </c>
      <c r="Z889" t="b">
        <f>IF(Table2[[#This Row],[Sector]]="Financial Services",TRUE,FALSE)</f>
        <v>0</v>
      </c>
      <c r="AA889" t="b">
        <f>IF(Table2[[#This Row],[Market Capitalisation In(Cr)]]&gt;25000,TRUE,FALSE)</f>
        <v>0</v>
      </c>
    </row>
    <row r="890" spans="2:27" ht="14" customHeight="1">
      <c r="B890" s="37" t="s">
        <v>1966</v>
      </c>
      <c r="C890" s="38" t="str">
        <f>_xlfn.XLOOKUP(B890,stock_analysis[Stock],stock_analysis[Company_Name])</f>
        <v>Kohinoor Foods Limited</v>
      </c>
      <c r="D890" s="37" t="str">
        <f>_xlfn.XLOOKUP(B890,stock_analysis[Stock],stock_analysis[Sector])</f>
        <v>Consumer Defensive</v>
      </c>
      <c r="E890" s="37" t="str">
        <f>_xlfn.XLOOKUP($B890,stock_analysis[Stock],stock_analysis[Industry])</f>
        <v>Packaged Foods</v>
      </c>
      <c r="F890" s="2">
        <f>_xlfn.XLOOKUP($B890,stock_analysis[Stock],stock_analysis[Market_Cap_Cr])</f>
        <v>91.678111999999999</v>
      </c>
      <c r="G890" s="3">
        <f>Imputs!$C$2</f>
        <v>6.6699999999999995E-2</v>
      </c>
      <c r="H890" s="3">
        <f>Imputs!$C$3</f>
        <v>5.2299999999999999E-2</v>
      </c>
      <c r="I890" s="2">
        <f>_xlfn.XLOOKUP($B890,stock_analysis[Stock],stock_analysis[Beta_Daily])</f>
        <v>1.0876457324171205</v>
      </c>
      <c r="J890" s="2">
        <f>_xlfn.XLOOKUP($B890,stock_analysis[Stock],stock_analysis[Beta_Weekly])</f>
        <v>1.1350171442036769</v>
      </c>
      <c r="K890" s="2">
        <f>_xlfn.XLOOKUP($B890,stock_analysis[Stock],stock_analysis[Beta_Monthly])</f>
        <v>-2.189372804602248</v>
      </c>
      <c r="L890" s="3">
        <f>G890+H890*I890</f>
        <v>0.1235838718054154</v>
      </c>
      <c r="M890" s="3">
        <f>J890*H890+G890</f>
        <v>0.12606139664185229</v>
      </c>
      <c r="N890" s="3">
        <f>K890*H890+G890</f>
        <v>-4.7804197680697574E-2</v>
      </c>
      <c r="O890" s="2">
        <f>_xlfn.XLOOKUP($B890,stock_analysis[Stock],stock_analysis[Interest_Coverage_Ratio])</f>
        <v>23.629254588206553</v>
      </c>
      <c r="P890" s="3" cm="1">
        <f t="array" ref="P89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90" s="3" t="str" cm="1">
        <f t="array" ref="Q89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90" s="3">
        <f>Table2[[#This Row],[Default Spread]]+Table2[[#This Row],[Risk Free Rate]]</f>
        <v>7.0699999999999999E-2</v>
      </c>
      <c r="S890" s="2">
        <f>_xlfn.XLOOKUP($B890,stock_analysis[Stock],stock_analysis[Market_Cap_Cr])</f>
        <v>91.678111999999999</v>
      </c>
      <c r="T890" s="2">
        <f>_xlfn.XLOOKUP($B890,stock_analysis[Stock],stock_analysis[Total_Debt_Cr])</f>
        <v>154.3900032</v>
      </c>
      <c r="U890" s="3">
        <f>Table2[[#This Row],[Market Value of Equity]]/(Table2[[#This Row],[Market Value of Equity]]+Table2[[#This Row],[Market Value of Debt]])</f>
        <v>0.37257209015270254</v>
      </c>
      <c r="V890" s="3">
        <f>Table2[[#This Row],[Market Value of Debt]]/(Table2[[#This Row],[Market Value of Equity]]+Table2[[#This Row],[Market Value of Debt]])</f>
        <v>0.62742790984729746</v>
      </c>
      <c r="W890" s="32">
        <f>(Table2[[#This Row],[Cost of Equity (Daily Beta)]]*Table2[[#This Row],[Weight of Equity]])+(Table2[[#This Row],[Cost of Debt]]*Table2[[#This Row],[Weight of Debt]])</f>
        <v>9.0403054653911186E-2</v>
      </c>
      <c r="X890" s="33">
        <f>(Table2[[#This Row],[Cost of Equity (Weekly Beta)]]*Table2[[#This Row],[Weight of Equity]])+(Table2[[#This Row],[Cost of Debt]]*Table2[[#This Row],[Weight of Debt]])</f>
        <v>9.1326111260627715E-2</v>
      </c>
      <c r="Y890" s="34">
        <f>(Table2[[#This Row],[Cost of Equity (Monthly Beta)]]*Table2[[#This Row],[Weight of Equity]])+(Table2[[#This Row],[Cost of Debt]]*Table2[[#This Row],[Weight of Debt]])</f>
        <v>2.6548643378233459E-2</v>
      </c>
      <c r="Z890" t="b">
        <f>IF(Table2[[#This Row],[Sector]]="Financial Services",TRUE,FALSE)</f>
        <v>0</v>
      </c>
      <c r="AA890" t="b">
        <f>IF(Table2[[#This Row],[Market Capitalisation In(Cr)]]&gt;25000,TRUE,FALSE)</f>
        <v>0</v>
      </c>
    </row>
    <row r="891" spans="2:27" ht="14" customHeight="1">
      <c r="B891" s="37" t="s">
        <v>1383</v>
      </c>
      <c r="C891" s="38" t="str">
        <f>_xlfn.XLOOKUP(B891,stock_analysis[Stock],stock_analysis[Company_Name])</f>
        <v>GRM Overseas Limited</v>
      </c>
      <c r="D891" s="37" t="str">
        <f>_xlfn.XLOOKUP(B891,stock_analysis[Stock],stock_analysis[Sector])</f>
        <v>Consumer Defensive</v>
      </c>
      <c r="E891" s="37" t="str">
        <f>_xlfn.XLOOKUP($B891,stock_analysis[Stock],stock_analysis[Industry])</f>
        <v>Packaged Foods</v>
      </c>
      <c r="F891" s="2">
        <f>_xlfn.XLOOKUP($B891,stock_analysis[Stock],stock_analysis[Market_Cap_Cr])</f>
        <v>3368.5274623999999</v>
      </c>
      <c r="G891" s="3">
        <f>Imputs!$C$2</f>
        <v>6.6699999999999995E-2</v>
      </c>
      <c r="H891" s="3">
        <f>Imputs!$C$3</f>
        <v>5.2299999999999999E-2</v>
      </c>
      <c r="I891" s="2">
        <f>_xlfn.XLOOKUP($B891,stock_analysis[Stock],stock_analysis[Beta_Daily])</f>
        <v>0.4858378510792063</v>
      </c>
      <c r="J891" s="2">
        <f>_xlfn.XLOOKUP($B891,stock_analysis[Stock],stock_analysis[Beta_Weekly])</f>
        <v>1.0725391569748368</v>
      </c>
      <c r="K891" s="2">
        <f>_xlfn.XLOOKUP($B891,stock_analysis[Stock],stock_analysis[Beta_Monthly])</f>
        <v>1.4614418959328559</v>
      </c>
      <c r="L891" s="3">
        <f>G891+H891*I891</f>
        <v>9.2109319611442489E-2</v>
      </c>
      <c r="M891" s="3">
        <f>J891*H891+G891</f>
        <v>0.12279379790978395</v>
      </c>
      <c r="N891" s="3">
        <f>K891*H891+G891</f>
        <v>0.14313341115728834</v>
      </c>
      <c r="O891" s="2">
        <f>_xlfn.XLOOKUP($B891,stock_analysis[Stock],stock_analysis[Interest_Coverage_Ratio])</f>
        <v>5.9998347975384831</v>
      </c>
      <c r="P891" s="3" cm="1">
        <f t="array" ref="P89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891" s="3" t="str" cm="1">
        <f t="array" ref="Q89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891" s="3">
        <f>Table2[[#This Row],[Default Spread]]+Table2[[#This Row],[Risk Free Rate]]</f>
        <v>7.5600000000000001E-2</v>
      </c>
      <c r="S891" s="2">
        <f>_xlfn.XLOOKUP($B891,stock_analysis[Stock],stock_analysis[Market_Cap_Cr])</f>
        <v>3368.5274623999999</v>
      </c>
      <c r="T891" s="2">
        <f>_xlfn.XLOOKUP($B891,stock_analysis[Stock],stock_analysis[Total_Debt_Cr])</f>
        <v>211.2230016</v>
      </c>
      <c r="U891" s="3">
        <f>Table2[[#This Row],[Market Value of Equity]]/(Table2[[#This Row],[Market Value of Equity]]+Table2[[#This Row],[Market Value of Debt]])</f>
        <v>0.94099504875432571</v>
      </c>
      <c r="V891" s="3">
        <f>Table2[[#This Row],[Market Value of Debt]]/(Table2[[#This Row],[Market Value of Equity]]+Table2[[#This Row],[Market Value of Debt]])</f>
        <v>5.9004951245674321E-2</v>
      </c>
      <c r="W891" s="32">
        <f>(Table2[[#This Row],[Cost of Equity (Daily Beta)]]*Table2[[#This Row],[Weight of Equity]])+(Table2[[#This Row],[Cost of Debt]]*Table2[[#This Row],[Weight of Debt]])</f>
        <v>9.1135188012670079E-2</v>
      </c>
      <c r="X891" s="33">
        <f>(Table2[[#This Row],[Cost of Equity (Weekly Beta)]]*Table2[[#This Row],[Weight of Equity]])+(Table2[[#This Row],[Cost of Debt]]*Table2[[#This Row],[Weight of Debt]])</f>
        <v>0.12000913016501895</v>
      </c>
      <c r="Y891" s="34">
        <f>(Table2[[#This Row],[Cost of Equity (Monthly Beta)]]*Table2[[#This Row],[Weight of Equity]])+(Table2[[#This Row],[Cost of Debt]]*Table2[[#This Row],[Weight of Debt]])</f>
        <v>0.13914860552449845</v>
      </c>
      <c r="Z891" t="b">
        <f>IF(Table2[[#This Row],[Sector]]="Financial Services",TRUE,FALSE)</f>
        <v>0</v>
      </c>
      <c r="AA891" t="b">
        <f>IF(Table2[[#This Row],[Market Capitalisation In(Cr)]]&gt;25000,TRUE,FALSE)</f>
        <v>0</v>
      </c>
    </row>
    <row r="892" spans="2:27" ht="14" customHeight="1">
      <c r="B892" s="37" t="s">
        <v>1327</v>
      </c>
      <c r="C892" s="38" t="str">
        <f>_xlfn.XLOOKUP(B892,stock_analysis[Stock],stock_analysis[Company_Name])</f>
        <v>Godrej Agrovet Limited</v>
      </c>
      <c r="D892" s="37" t="str">
        <f>_xlfn.XLOOKUP(B892,stock_analysis[Stock],stock_analysis[Sector])</f>
        <v>Consumer Defensive</v>
      </c>
      <c r="E892" s="37" t="str">
        <f>_xlfn.XLOOKUP($B892,stock_analysis[Stock],stock_analysis[Industry])</f>
        <v>Packaged Foods</v>
      </c>
      <c r="F892" s="2">
        <f>_xlfn.XLOOKUP($B892,stock_analysis[Stock],stock_analysis[Market_Cap_Cr])</f>
        <v>11376.593305599999</v>
      </c>
      <c r="G892" s="3">
        <f>Imputs!$C$2</f>
        <v>6.6699999999999995E-2</v>
      </c>
      <c r="H892" s="3">
        <f>Imputs!$C$3</f>
        <v>5.2299999999999999E-2</v>
      </c>
      <c r="I892" s="2">
        <f>_xlfn.XLOOKUP($B892,stock_analysis[Stock],stock_analysis[Beta_Daily])</f>
        <v>0.55499097269291364</v>
      </c>
      <c r="J892" s="2">
        <f>_xlfn.XLOOKUP($B892,stock_analysis[Stock],stock_analysis[Beta_Weekly])</f>
        <v>0.87037997785394661</v>
      </c>
      <c r="K892" s="2">
        <f>_xlfn.XLOOKUP($B892,stock_analysis[Stock],stock_analysis[Beta_Monthly])</f>
        <v>0.78210095900827392</v>
      </c>
      <c r="L892" s="3">
        <f>G892+H892*I892</f>
        <v>9.5726027871839384E-2</v>
      </c>
      <c r="M892" s="3">
        <f>J892*H892+G892</f>
        <v>0.11222087284176141</v>
      </c>
      <c r="N892" s="3">
        <f>K892*H892+G892</f>
        <v>0.10760388015613273</v>
      </c>
      <c r="O892" s="2">
        <f>_xlfn.XLOOKUP($B892,stock_analysis[Stock],stock_analysis[Interest_Coverage_Ratio])</f>
        <v>5.1954545454545453</v>
      </c>
      <c r="P892" s="3" cm="1">
        <f t="array" ref="P89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892" s="3" t="str" cm="1">
        <f t="array" ref="Q89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892" s="3">
        <f>Table2[[#This Row],[Default Spread]]+Table2[[#This Row],[Risk Free Rate]]</f>
        <v>7.5600000000000001E-2</v>
      </c>
      <c r="S892" s="2">
        <f>_xlfn.XLOOKUP($B892,stock_analysis[Stock],stock_analysis[Market_Cap_Cr])</f>
        <v>11376.593305599999</v>
      </c>
      <c r="T892" s="2">
        <f>_xlfn.XLOOKUP($B892,stock_analysis[Stock],stock_analysis[Total_Debt_Cr])</f>
        <v>2158.5700864</v>
      </c>
      <c r="U892" s="3">
        <f>Table2[[#This Row],[Market Value of Equity]]/(Table2[[#This Row],[Market Value of Equity]]+Table2[[#This Row],[Market Value of Debt]])</f>
        <v>0.84052131297684751</v>
      </c>
      <c r="V892" s="3">
        <f>Table2[[#This Row],[Market Value of Debt]]/(Table2[[#This Row],[Market Value of Equity]]+Table2[[#This Row],[Market Value of Debt]])</f>
        <v>0.15947868702315257</v>
      </c>
      <c r="W892" s="32">
        <f>(Table2[[#This Row],[Cost of Equity (Daily Beta)]]*Table2[[#This Row],[Weight of Equity]])+(Table2[[#This Row],[Cost of Debt]]*Table2[[#This Row],[Weight of Debt]])</f>
        <v>9.2516355371847075E-2</v>
      </c>
      <c r="X892" s="33">
        <f>(Table2[[#This Row],[Cost of Equity (Weekly Beta)]]*Table2[[#This Row],[Weight of Equity]])+(Table2[[#This Row],[Cost of Debt]]*Table2[[#This Row],[Weight of Debt]])</f>
        <v>0.10638062412331549</v>
      </c>
      <c r="Y892" s="34">
        <f>(Table2[[#This Row],[Cost of Equity (Monthly Beta)]]*Table2[[#This Row],[Weight of Equity]])+(Table2[[#This Row],[Cost of Debt]]*Table2[[#This Row],[Weight of Debt]])</f>
        <v>0.10249994336918637</v>
      </c>
      <c r="Z892" t="b">
        <f>IF(Table2[[#This Row],[Sector]]="Financial Services",TRUE,FALSE)</f>
        <v>0</v>
      </c>
      <c r="AA892" t="b">
        <f>IF(Table2[[#This Row],[Market Capitalisation In(Cr)]]&gt;25000,TRUE,FALSE)</f>
        <v>0</v>
      </c>
    </row>
    <row r="893" spans="2:27" ht="14" customHeight="1">
      <c r="B893" s="37" t="s">
        <v>1533</v>
      </c>
      <c r="C893" s="38" t="str">
        <f>_xlfn.XLOOKUP(B893,stock_analysis[Stock],stock_analysis[Company_Name])</f>
        <v>HMA Agro Industries Limited</v>
      </c>
      <c r="D893" s="37" t="str">
        <f>_xlfn.XLOOKUP(B893,stock_analysis[Stock],stock_analysis[Sector])</f>
        <v>Consumer Defensive</v>
      </c>
      <c r="E893" s="37" t="str">
        <f>_xlfn.XLOOKUP($B893,stock_analysis[Stock],stock_analysis[Industry])</f>
        <v>Packaged Foods</v>
      </c>
      <c r="F893" s="2">
        <f>_xlfn.XLOOKUP($B893,stock_analysis[Stock],stock_analysis[Market_Cap_Cr])</f>
        <v>1248.848896</v>
      </c>
      <c r="G893" s="3">
        <f>Imputs!$C$2</f>
        <v>6.6699999999999995E-2</v>
      </c>
      <c r="H893" s="3">
        <f>Imputs!$C$3</f>
        <v>5.2299999999999999E-2</v>
      </c>
      <c r="I893" s="2">
        <f>_xlfn.XLOOKUP($B893,stock_analysis[Stock],stock_analysis[Beta_Daily])</f>
        <v>0.70111474314604039</v>
      </c>
      <c r="J893" s="2">
        <f>_xlfn.XLOOKUP($B893,stock_analysis[Stock],stock_analysis[Beta_Weekly])</f>
        <v>1.1191145896344177</v>
      </c>
      <c r="K893" s="2">
        <f>_xlfn.XLOOKUP($B893,stock_analysis[Stock],stock_analysis[Beta_Monthly])</f>
        <v>1.1596240376603415</v>
      </c>
      <c r="L893" s="3">
        <f>G893+H893*I893</f>
        <v>0.10336830106653791</v>
      </c>
      <c r="M893" s="3">
        <f>J893*H893+G893</f>
        <v>0.12522969303788004</v>
      </c>
      <c r="N893" s="3">
        <f>K893*H893+G893</f>
        <v>0.12734833716963584</v>
      </c>
      <c r="O893" s="2">
        <f>_xlfn.XLOOKUP($B893,stock_analysis[Stock],stock_analysis[Interest_Coverage_Ratio])</f>
        <v>6.4084137099552185</v>
      </c>
      <c r="P893" s="3" cm="1">
        <f t="array" ref="P89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893" s="3" t="str" cm="1">
        <f t="array" ref="Q89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893" s="3">
        <f>Table2[[#This Row],[Default Spread]]+Table2[[#This Row],[Risk Free Rate]]</f>
        <v>7.4499999999999997E-2</v>
      </c>
      <c r="S893" s="2">
        <f>_xlfn.XLOOKUP($B893,stock_analysis[Stock],stock_analysis[Market_Cap_Cr])</f>
        <v>1248.848896</v>
      </c>
      <c r="T893" s="2">
        <f>_xlfn.XLOOKUP($B893,stock_analysis[Stock],stock_analysis[Total_Debt_Cr])</f>
        <v>627.11198720000004</v>
      </c>
      <c r="U893" s="3">
        <f>Table2[[#This Row],[Market Value of Equity]]/(Table2[[#This Row],[Market Value of Equity]]+Table2[[#This Row],[Market Value of Debt]])</f>
        <v>0.66571158662419605</v>
      </c>
      <c r="V893" s="3">
        <f>Table2[[#This Row],[Market Value of Debt]]/(Table2[[#This Row],[Market Value of Equity]]+Table2[[#This Row],[Market Value of Debt]])</f>
        <v>0.33428841337580406</v>
      </c>
      <c r="W893" s="32">
        <f>(Table2[[#This Row],[Cost of Equity (Daily Beta)]]*Table2[[#This Row],[Weight of Equity]])+(Table2[[#This Row],[Cost of Debt]]*Table2[[#This Row],[Weight of Debt]])</f>
        <v>9.3717962506149929E-2</v>
      </c>
      <c r="X893" s="33">
        <f>(Table2[[#This Row],[Cost of Equity (Weekly Beta)]]*Table2[[#This Row],[Weight of Equity]])+(Table2[[#This Row],[Cost of Debt]]*Table2[[#This Row],[Weight of Debt]])</f>
        <v>0.10827134444120555</v>
      </c>
      <c r="Y893" s="34">
        <f>(Table2[[#This Row],[Cost of Equity (Monthly Beta)]]*Table2[[#This Row],[Weight of Equity]])+(Table2[[#This Row],[Cost of Debt]]*Table2[[#This Row],[Weight of Debt]])</f>
        <v>0.10968175038764875</v>
      </c>
      <c r="Z893" t="b">
        <f>IF(Table2[[#This Row],[Sector]]="Financial Services",TRUE,FALSE)</f>
        <v>0</v>
      </c>
      <c r="AA893" t="b">
        <f>IF(Table2[[#This Row],[Market Capitalisation In(Cr)]]&gt;25000,TRUE,FALSE)</f>
        <v>0</v>
      </c>
    </row>
    <row r="894" spans="2:27" ht="14" customHeight="1">
      <c r="B894" s="37" t="s">
        <v>3966</v>
      </c>
      <c r="C894" s="38" t="str">
        <f>_xlfn.XLOOKUP(B894,stock_analysis[Stock],stock_analysis[Company_Name])</f>
        <v>Zydus Wellness Limited</v>
      </c>
      <c r="D894" s="37" t="str">
        <f>_xlfn.XLOOKUP(B894,stock_analysis[Stock],stock_analysis[Sector])</f>
        <v>Consumer Defensive</v>
      </c>
      <c r="E894" s="37" t="str">
        <f>_xlfn.XLOOKUP($B894,stock_analysis[Stock],stock_analysis[Industry])</f>
        <v>Packaged Foods</v>
      </c>
      <c r="F894" s="2">
        <f>_xlfn.XLOOKUP($B894,stock_analysis[Stock],stock_analysis[Market_Cap_Cr])</f>
        <v>12150.489907200001</v>
      </c>
      <c r="G894" s="3">
        <f>Imputs!$C$2</f>
        <v>6.6699999999999995E-2</v>
      </c>
      <c r="H894" s="3">
        <f>Imputs!$C$3</f>
        <v>5.2299999999999999E-2</v>
      </c>
      <c r="I894" s="2">
        <f>_xlfn.XLOOKUP($B894,stock_analysis[Stock],stock_analysis[Beta_Daily])</f>
        <v>0.63688194810266874</v>
      </c>
      <c r="J894" s="2">
        <f>_xlfn.XLOOKUP($B894,stock_analysis[Stock],stock_analysis[Beta_Weekly])</f>
        <v>0.90875053351976265</v>
      </c>
      <c r="K894" s="2">
        <f>_xlfn.XLOOKUP($B894,stock_analysis[Stock],stock_analysis[Beta_Monthly])</f>
        <v>0.62210856921009317</v>
      </c>
      <c r="L894" s="3">
        <f>G894+H894*I894</f>
        <v>0.10000892588576957</v>
      </c>
      <c r="M894" s="3">
        <f>J894*H894+G894</f>
        <v>0.11422765290308358</v>
      </c>
      <c r="N894" s="3">
        <f>K894*H894+G894</f>
        <v>9.9236278169687858E-2</v>
      </c>
      <c r="O894" s="2">
        <f>_xlfn.XLOOKUP($B894,stock_analysis[Stock],stock_analysis[Interest_Coverage_Ratio])</f>
        <v>31.931034482758619</v>
      </c>
      <c r="P894" s="3" cm="1">
        <f t="array" ref="P89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94" s="3" t="str" cm="1">
        <f t="array" ref="Q89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94" s="3">
        <f>Table2[[#This Row],[Default Spread]]+Table2[[#This Row],[Risk Free Rate]]</f>
        <v>7.0699999999999999E-2</v>
      </c>
      <c r="S894" s="2">
        <f>_xlfn.XLOOKUP($B894,stock_analysis[Stock],stock_analysis[Market_Cap_Cr])</f>
        <v>12150.489907200001</v>
      </c>
      <c r="T894" s="2">
        <f>_xlfn.XLOOKUP($B894,stock_analysis[Stock],stock_analysis[Total_Debt_Cr])</f>
        <v>3042.0000768</v>
      </c>
      <c r="U894" s="3">
        <f>Table2[[#This Row],[Market Value of Equity]]/(Table2[[#This Row],[Market Value of Equity]]+Table2[[#This Row],[Market Value of Debt]])</f>
        <v>0.79976948610769616</v>
      </c>
      <c r="V894" s="3">
        <f>Table2[[#This Row],[Market Value of Debt]]/(Table2[[#This Row],[Market Value of Equity]]+Table2[[#This Row],[Market Value of Debt]])</f>
        <v>0.20023051389230392</v>
      </c>
      <c r="W894" s="32">
        <f>(Table2[[#This Row],[Cost of Equity (Daily Beta)]]*Table2[[#This Row],[Weight of Equity]])+(Table2[[#This Row],[Cost of Debt]]*Table2[[#This Row],[Weight of Debt]])</f>
        <v>9.4140384594030485E-2</v>
      </c>
      <c r="X894" s="33">
        <f>(Table2[[#This Row],[Cost of Equity (Weekly Beta)]]*Table2[[#This Row],[Weight of Equity]])+(Table2[[#This Row],[Cost of Debt]]*Table2[[#This Row],[Weight of Debt]])</f>
        <v>0.10551208859377333</v>
      </c>
      <c r="Y894" s="34">
        <f>(Table2[[#This Row],[Cost of Equity (Monthly Beta)]]*Table2[[#This Row],[Weight of Equity]])+(Table2[[#This Row],[Cost of Debt]]*Table2[[#This Row],[Weight of Debt]])</f>
        <v>9.3522444527197532E-2</v>
      </c>
      <c r="Z894" t="b">
        <f>IF(Table2[[#This Row],[Sector]]="Financial Services",TRUE,FALSE)</f>
        <v>0</v>
      </c>
      <c r="AA894" t="b">
        <f>IF(Table2[[#This Row],[Market Capitalisation In(Cr)]]&gt;25000,TRUE,FALSE)</f>
        <v>0</v>
      </c>
    </row>
    <row r="895" spans="2:27" ht="14" customHeight="1">
      <c r="B895" s="37" t="s">
        <v>3272</v>
      </c>
      <c r="C895" s="38" t="str">
        <f>_xlfn.XLOOKUP(B895,stock_analysis[Stock],stock_analysis[Company_Name])</f>
        <v>SKM Egg Products Export (India) Limited</v>
      </c>
      <c r="D895" s="37" t="str">
        <f>_xlfn.XLOOKUP(B895,stock_analysis[Stock],stock_analysis[Sector])</f>
        <v>Consumer Defensive</v>
      </c>
      <c r="E895" s="37" t="str">
        <f>_xlfn.XLOOKUP($B895,stock_analysis[Stock],stock_analysis[Industry])</f>
        <v>Packaged Foods</v>
      </c>
      <c r="F895" s="2">
        <f>_xlfn.XLOOKUP($B895,stock_analysis[Stock],stock_analysis[Market_Cap_Cr])</f>
        <v>836.39879680000001</v>
      </c>
      <c r="G895" s="3">
        <f>Imputs!$C$2</f>
        <v>6.6699999999999995E-2</v>
      </c>
      <c r="H895" s="3">
        <f>Imputs!$C$3</f>
        <v>5.2299999999999999E-2</v>
      </c>
      <c r="I895" s="2">
        <f>_xlfn.XLOOKUP($B895,stock_analysis[Stock],stock_analysis[Beta_Daily])</f>
        <v>0.59954897690878162</v>
      </c>
      <c r="J895" s="2">
        <f>_xlfn.XLOOKUP($B895,stock_analysis[Stock],stock_analysis[Beta_Weekly])</f>
        <v>1.1664012770667191</v>
      </c>
      <c r="K895" s="2">
        <f>_xlfn.XLOOKUP($B895,stock_analysis[Stock],stock_analysis[Beta_Monthly])</f>
        <v>0.77870705250419348</v>
      </c>
      <c r="L895" s="3">
        <f>G895+H895*I895</f>
        <v>9.8056411492329271E-2</v>
      </c>
      <c r="M895" s="3">
        <f>J895*H895+G895</f>
        <v>0.12770278679058941</v>
      </c>
      <c r="N895" s="3">
        <f>K895*H895+G895</f>
        <v>0.10742637884596931</v>
      </c>
      <c r="O895" s="2">
        <f>_xlfn.XLOOKUP($B895,stock_analysis[Stock],stock_analysis[Interest_Coverage_Ratio])</f>
        <v>4.9812765957446805</v>
      </c>
      <c r="P895" s="3" cm="1">
        <f t="array" ref="P89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895" s="3" t="str" cm="1">
        <f t="array" ref="Q89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895" s="3">
        <f>Table2[[#This Row],[Default Spread]]+Table2[[#This Row],[Risk Free Rate]]</f>
        <v>7.5600000000000001E-2</v>
      </c>
      <c r="S895" s="2">
        <f>_xlfn.XLOOKUP($B895,stock_analysis[Stock],stock_analysis[Market_Cap_Cr])</f>
        <v>836.39879680000001</v>
      </c>
      <c r="T895" s="2">
        <f>_xlfn.XLOOKUP($B895,stock_analysis[Stock],stock_analysis[Total_Debt_Cr])</f>
        <v>172.0700032</v>
      </c>
      <c r="U895" s="3">
        <f>Table2[[#This Row],[Market Value of Equity]]/(Table2[[#This Row],[Market Value of Equity]]+Table2[[#This Row],[Market Value of Debt]])</f>
        <v>0.82937498591924708</v>
      </c>
      <c r="V895" s="3">
        <f>Table2[[#This Row],[Market Value of Debt]]/(Table2[[#This Row],[Market Value of Equity]]+Table2[[#This Row],[Market Value of Debt]])</f>
        <v>0.17062501408075292</v>
      </c>
      <c r="W895" s="32">
        <f>(Table2[[#This Row],[Cost of Equity (Daily Beta)]]*Table2[[#This Row],[Weight of Equity]])+(Table2[[#This Row],[Cost of Debt]]*Table2[[#This Row],[Weight of Debt]])</f>
        <v>9.4224785965247401E-2</v>
      </c>
      <c r="X895" s="33">
        <f>(Table2[[#This Row],[Cost of Equity (Weekly Beta)]]*Table2[[#This Row],[Weight of Equity]])+(Table2[[#This Row],[Cost of Debt]]*Table2[[#This Row],[Weight of Debt]])</f>
        <v>0.11881274806079863</v>
      </c>
      <c r="Y895" s="34">
        <f>(Table2[[#This Row],[Cost of Equity (Monthly Beta)]]*Table2[[#This Row],[Weight of Equity]])+(Table2[[#This Row],[Cost of Debt]]*Table2[[#This Row],[Weight of Debt]])</f>
        <v>0.10199600250723642</v>
      </c>
      <c r="Z895" t="b">
        <f>IF(Table2[[#This Row],[Sector]]="Financial Services",TRUE,FALSE)</f>
        <v>0</v>
      </c>
      <c r="AA895" t="b">
        <f>IF(Table2[[#This Row],[Market Capitalisation In(Cr)]]&gt;25000,TRUE,FALSE)</f>
        <v>0</v>
      </c>
    </row>
    <row r="896" spans="2:27" ht="14" customHeight="1">
      <c r="B896" s="37" t="s">
        <v>2356</v>
      </c>
      <c r="C896" s="38" t="str">
        <f>_xlfn.XLOOKUP(B896,stock_analysis[Stock],stock_analysis[Company_Name])</f>
        <v>Mukka Proteins Limited</v>
      </c>
      <c r="D896" s="37" t="str">
        <f>_xlfn.XLOOKUP(B896,stock_analysis[Stock],stock_analysis[Sector])</f>
        <v>Consumer Defensive</v>
      </c>
      <c r="E896" s="37" t="str">
        <f>_xlfn.XLOOKUP($B896,stock_analysis[Stock],stock_analysis[Industry])</f>
        <v>Packaged Foods</v>
      </c>
      <c r="F896" s="2">
        <f>_xlfn.XLOOKUP($B896,stock_analysis[Stock],stock_analysis[Market_Cap_Cr])</f>
        <v>654.59998719999999</v>
      </c>
      <c r="G896" s="3">
        <f>Imputs!$C$2</f>
        <v>6.6699999999999995E-2</v>
      </c>
      <c r="H896" s="3">
        <f>Imputs!$C$3</f>
        <v>5.2299999999999999E-2</v>
      </c>
      <c r="I896" s="2">
        <f>_xlfn.XLOOKUP($B896,stock_analysis[Stock],stock_analysis[Beta_Daily])</f>
        <v>0.76348708078832017</v>
      </c>
      <c r="J896" s="2">
        <f>_xlfn.XLOOKUP($B896,stock_analysis[Stock],stock_analysis[Beta_Weekly])</f>
        <v>0.89063087972482557</v>
      </c>
      <c r="K896" s="2">
        <f>_xlfn.XLOOKUP($B896,stock_analysis[Stock],stock_analysis[Beta_Monthly])</f>
        <v>0.71955082486210475</v>
      </c>
      <c r="L896" s="3">
        <f>G896+H896*I896</f>
        <v>0.10663037432522915</v>
      </c>
      <c r="M896" s="3">
        <f>J896*H896+G896</f>
        <v>0.11327999500960836</v>
      </c>
      <c r="N896" s="3">
        <f>K896*H896+G896</f>
        <v>0.10433250814028808</v>
      </c>
      <c r="O896" s="2">
        <f>_xlfn.XLOOKUP($B896,stock_analysis[Stock],stock_analysis[Interest_Coverage_Ratio])</f>
        <v>3.2641920577074801</v>
      </c>
      <c r="P896" s="3" cm="1">
        <f t="array" ref="P89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896" s="3" t="str" cm="1">
        <f t="array" ref="Q89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896" s="3">
        <f>Table2[[#This Row],[Default Spread]]+Table2[[#This Row],[Risk Free Rate]]</f>
        <v>8.5099999999999995E-2</v>
      </c>
      <c r="S896" s="2">
        <f>_xlfn.XLOOKUP($B896,stock_analysis[Stock],stock_analysis[Market_Cap_Cr])</f>
        <v>654.59998719999999</v>
      </c>
      <c r="T896" s="2">
        <f>_xlfn.XLOOKUP($B896,stock_analysis[Stock],stock_analysis[Total_Debt_Cr])</f>
        <v>609.81401600000004</v>
      </c>
      <c r="U896" s="3">
        <f>Table2[[#This Row],[Market Value of Equity]]/(Table2[[#This Row],[Market Value of Equity]]+Table2[[#This Row],[Market Value of Debt]])</f>
        <v>0.51771016893464283</v>
      </c>
      <c r="V896" s="3">
        <f>Table2[[#This Row],[Market Value of Debt]]/(Table2[[#This Row],[Market Value of Equity]]+Table2[[#This Row],[Market Value of Debt]])</f>
        <v>0.48228983106535722</v>
      </c>
      <c r="W896" s="32">
        <f>(Table2[[#This Row],[Cost of Equity (Daily Beta)]]*Table2[[#This Row],[Weight of Equity]])+(Table2[[#This Row],[Cost of Debt]]*Table2[[#This Row],[Weight of Debt]])</f>
        <v>9.6246493729140487E-2</v>
      </c>
      <c r="X896" s="33">
        <f>(Table2[[#This Row],[Cost of Equity (Weekly Beta)]]*Table2[[#This Row],[Weight of Equity]])+(Table2[[#This Row],[Cost of Debt]]*Table2[[#This Row],[Weight of Debt]])</f>
        <v>9.9689069977001749E-2</v>
      </c>
      <c r="Y896" s="34">
        <f>(Table2[[#This Row],[Cost of Equity (Monthly Beta)]]*Table2[[#This Row],[Weight of Equity]])+(Table2[[#This Row],[Cost of Debt]]*Table2[[#This Row],[Weight of Debt]])</f>
        <v>9.5056865038345428E-2</v>
      </c>
      <c r="Z896" t="b">
        <f>IF(Table2[[#This Row],[Sector]]="Financial Services",TRUE,FALSE)</f>
        <v>0</v>
      </c>
      <c r="AA896" t="b">
        <f>IF(Table2[[#This Row],[Market Capitalisation In(Cr)]]&gt;25000,TRUE,FALSE)</f>
        <v>0</v>
      </c>
    </row>
    <row r="897" spans="2:27" ht="14" customHeight="1">
      <c r="B897" s="37" t="s">
        <v>452</v>
      </c>
      <c r="C897" s="38" t="str">
        <f>_xlfn.XLOOKUP(B897,stock_analysis[Stock],stock_analysis[Company_Name])</f>
        <v>AWL Agri Business Limited</v>
      </c>
      <c r="D897" s="37" t="str">
        <f>_xlfn.XLOOKUP(B897,stock_analysis[Stock],stock_analysis[Sector])</f>
        <v>Consumer Defensive</v>
      </c>
      <c r="E897" s="37" t="str">
        <f>_xlfn.XLOOKUP($B897,stock_analysis[Stock],stock_analysis[Industry])</f>
        <v>Packaged Foods</v>
      </c>
      <c r="F897" s="2">
        <f>_xlfn.XLOOKUP($B897,stock_analysis[Stock],stock_analysis[Market_Cap_Cr])</f>
        <v>23116.954009599998</v>
      </c>
      <c r="G897" s="3">
        <f>Imputs!$C$2</f>
        <v>6.6699999999999995E-2</v>
      </c>
      <c r="H897" s="3">
        <f>Imputs!$C$3</f>
        <v>5.2299999999999999E-2</v>
      </c>
      <c r="I897" s="2">
        <f>_xlfn.XLOOKUP($B897,stock_analysis[Stock],stock_analysis[Beta_Daily])</f>
        <v>0.58720228502912675</v>
      </c>
      <c r="J897" s="2">
        <f>_xlfn.XLOOKUP($B897,stock_analysis[Stock],stock_analysis[Beta_Weekly])</f>
        <v>0.84743225904087216</v>
      </c>
      <c r="K897" s="2">
        <f>_xlfn.XLOOKUP($B897,stock_analysis[Stock],stock_analysis[Beta_Monthly])</f>
        <v>0.72067128795191548</v>
      </c>
      <c r="L897" s="3">
        <f>G897+H897*I897</f>
        <v>9.7410679507023326E-2</v>
      </c>
      <c r="M897" s="3">
        <f>J897*H897+G897</f>
        <v>0.1110207071478376</v>
      </c>
      <c r="N897" s="3">
        <f>K897*H897+G897</f>
        <v>0.10439110835988517</v>
      </c>
      <c r="O897" s="2">
        <f>_xlfn.XLOOKUP($B897,stock_analysis[Stock],stock_analysis[Interest_Coverage_Ratio])</f>
        <v>3.853205939499813</v>
      </c>
      <c r="P897" s="3" cm="1">
        <f t="array" ref="P89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897" s="3" t="str" cm="1">
        <f t="array" ref="Q89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897" s="3">
        <f>Table2[[#This Row],[Default Spread]]+Table2[[#This Row],[Risk Free Rate]]</f>
        <v>8.0499999999999988E-2</v>
      </c>
      <c r="S897" s="2">
        <f>_xlfn.XLOOKUP($B897,stock_analysis[Stock],stock_analysis[Market_Cap_Cr])</f>
        <v>23116.954009599998</v>
      </c>
      <c r="T897" s="2">
        <f>_xlfn.XLOOKUP($B897,stock_analysis[Stock],stock_analysis[Total_Debt_Cr])</f>
        <v>1095.9699968</v>
      </c>
      <c r="U897" s="3">
        <f>Table2[[#This Row],[Market Value of Equity]]/(Table2[[#This Row],[Market Value of Equity]]+Table2[[#This Row],[Market Value of Debt]])</f>
        <v>0.95473615675205892</v>
      </c>
      <c r="V897" s="3">
        <f>Table2[[#This Row],[Market Value of Debt]]/(Table2[[#This Row],[Market Value of Equity]]+Table2[[#This Row],[Market Value of Debt]])</f>
        <v>4.5263843247941124E-2</v>
      </c>
      <c r="W897" s="32">
        <f>(Table2[[#This Row],[Cost of Equity (Daily Beta)]]*Table2[[#This Row],[Weight of Equity]])+(Table2[[#This Row],[Cost of Debt]]*Table2[[#This Row],[Weight of Debt]])</f>
        <v>9.6645237160601249E-2</v>
      </c>
      <c r="X897" s="33">
        <f>(Table2[[#This Row],[Cost of Equity (Weekly Beta)]]*Table2[[#This Row],[Weight of Equity]])+(Table2[[#This Row],[Cost of Debt]]*Table2[[#This Row],[Weight of Debt]])</f>
        <v>0.10963922264368156</v>
      </c>
      <c r="Y897" s="34">
        <f>(Table2[[#This Row],[Cost of Equity (Monthly Beta)]]*Table2[[#This Row],[Weight of Equity]])+(Table2[[#This Row],[Cost of Debt]]*Table2[[#This Row],[Weight of Debt]])</f>
        <v>0.10330970497606376</v>
      </c>
      <c r="Z897" t="b">
        <f>IF(Table2[[#This Row],[Sector]]="Financial Services",TRUE,FALSE)</f>
        <v>0</v>
      </c>
      <c r="AA897" t="b">
        <f>IF(Table2[[#This Row],[Market Capitalisation In(Cr)]]&gt;25000,TRUE,FALSE)</f>
        <v>0</v>
      </c>
    </row>
    <row r="898" spans="2:27" ht="14" customHeight="1">
      <c r="B898" s="37" t="s">
        <v>2960</v>
      </c>
      <c r="C898" s="38" t="str">
        <f>_xlfn.XLOOKUP(B898,stock_analysis[Stock],stock_analysis[Company_Name])</f>
        <v>Raj Oil Mills Limited</v>
      </c>
      <c r="D898" s="37" t="str">
        <f>_xlfn.XLOOKUP(B898,stock_analysis[Stock],stock_analysis[Sector])</f>
        <v>Consumer Defensive</v>
      </c>
      <c r="E898" s="37" t="str">
        <f>_xlfn.XLOOKUP($B898,stock_analysis[Stock],stock_analysis[Industry])</f>
        <v>Packaged Foods</v>
      </c>
      <c r="F898" s="2">
        <f>_xlfn.XLOOKUP($B898,stock_analysis[Stock],stock_analysis[Market_Cap_Cr])</f>
        <v>66.924473599999999</v>
      </c>
      <c r="G898" s="3">
        <f>Imputs!$C$2</f>
        <v>6.6699999999999995E-2</v>
      </c>
      <c r="H898" s="3">
        <f>Imputs!$C$3</f>
        <v>5.2299999999999999E-2</v>
      </c>
      <c r="I898" s="2">
        <f>_xlfn.XLOOKUP($B898,stock_analysis[Stock],stock_analysis[Beta_Daily])</f>
        <v>0.77014126274806294</v>
      </c>
      <c r="J898" s="2">
        <f>_xlfn.XLOOKUP($B898,stock_analysis[Stock],stock_analysis[Beta_Weekly])</f>
        <v>0.91088304229788919</v>
      </c>
      <c r="K898" s="2">
        <f>_xlfn.XLOOKUP($B898,stock_analysis[Stock],stock_analysis[Beta_Monthly])</f>
        <v>0.89371484138274127</v>
      </c>
      <c r="L898" s="3">
        <f>G898+H898*I898</f>
        <v>0.10697838804172369</v>
      </c>
      <c r="M898" s="3">
        <f>J898*H898+G898</f>
        <v>0.1143391831121796</v>
      </c>
      <c r="N898" s="3">
        <f>K898*H898+G898</f>
        <v>0.11344128620431737</v>
      </c>
      <c r="O898" s="2">
        <f>_xlfn.XLOOKUP($B898,stock_analysis[Stock],stock_analysis[Interest_Coverage_Ratio])</f>
        <v>3.9437152157933424</v>
      </c>
      <c r="P898" s="3" cm="1">
        <f t="array" ref="P89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898" s="3" t="str" cm="1">
        <f t="array" ref="Q89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898" s="3">
        <f>Table2[[#This Row],[Default Spread]]+Table2[[#This Row],[Risk Free Rate]]</f>
        <v>8.0499999999999988E-2</v>
      </c>
      <c r="S898" s="2">
        <f>_xlfn.XLOOKUP($B898,stock_analysis[Stock],stock_analysis[Market_Cap_Cr])</f>
        <v>66.924473599999999</v>
      </c>
      <c r="T898" s="2">
        <f>_xlfn.XLOOKUP($B898,stock_analysis[Stock],stock_analysis[Total_Debt_Cr])</f>
        <v>30.018799999999999</v>
      </c>
      <c r="U898" s="3">
        <f>Table2[[#This Row],[Market Value of Equity]]/(Table2[[#This Row],[Market Value of Equity]]+Table2[[#This Row],[Market Value of Debt]])</f>
        <v>0.69034674727551182</v>
      </c>
      <c r="V898" s="3">
        <f>Table2[[#This Row],[Market Value of Debt]]/(Table2[[#This Row],[Market Value of Equity]]+Table2[[#This Row],[Market Value of Debt]])</f>
        <v>0.30965325272448813</v>
      </c>
      <c r="W898" s="32">
        <f>(Table2[[#This Row],[Cost of Equity (Daily Beta)]]*Table2[[#This Row],[Weight of Equity]])+(Table2[[#This Row],[Cost of Debt]]*Table2[[#This Row],[Weight of Debt]])</f>
        <v>9.8779269057702748E-2</v>
      </c>
      <c r="X898" s="33">
        <f>(Table2[[#This Row],[Cost of Equity (Weekly Beta)]]*Table2[[#This Row],[Weight of Equity]])+(Table2[[#This Row],[Cost of Debt]]*Table2[[#This Row],[Weight of Debt]])</f>
        <v>0.10386076999195361</v>
      </c>
      <c r="Y898" s="34">
        <f>(Table2[[#This Row],[Cost of Equity (Monthly Beta)]]*Table2[[#This Row],[Weight of Equity]])+(Table2[[#This Row],[Cost of Debt]]*Table2[[#This Row],[Weight of Debt]])</f>
        <v>0.10324090978222218</v>
      </c>
      <c r="Z898" t="b">
        <f>IF(Table2[[#This Row],[Sector]]="Financial Services",TRUE,FALSE)</f>
        <v>0</v>
      </c>
      <c r="AA898" t="b">
        <f>IF(Table2[[#This Row],[Market Capitalisation In(Cr)]]&gt;25000,TRUE,FALSE)</f>
        <v>0</v>
      </c>
    </row>
    <row r="899" spans="2:27" ht="14" customHeight="1">
      <c r="B899" s="37" t="s">
        <v>586</v>
      </c>
      <c r="C899" s="38" t="str">
        <f>_xlfn.XLOOKUP(B899,stock_analysis[Stock],stock_analysis[Company_Name])</f>
        <v>Bikaji Foods International Limited</v>
      </c>
      <c r="D899" s="37" t="str">
        <f>_xlfn.XLOOKUP(B899,stock_analysis[Stock],stock_analysis[Sector])</f>
        <v>Consumer Defensive</v>
      </c>
      <c r="E899" s="37" t="str">
        <f>_xlfn.XLOOKUP($B899,stock_analysis[Stock],stock_analysis[Industry])</f>
        <v>Packaged Foods</v>
      </c>
      <c r="F899" s="2">
        <f>_xlfn.XLOOKUP($B899,stock_analysis[Stock],stock_analysis[Market_Cap_Cr])</f>
        <v>15822.4236544</v>
      </c>
      <c r="G899" s="3">
        <f>Imputs!$C$2</f>
        <v>6.6699999999999995E-2</v>
      </c>
      <c r="H899" s="3">
        <f>Imputs!$C$3</f>
        <v>5.2299999999999999E-2</v>
      </c>
      <c r="I899" s="2">
        <f>_xlfn.XLOOKUP($B899,stock_analysis[Stock],stock_analysis[Beta_Daily])</f>
        <v>0.62638738840334807</v>
      </c>
      <c r="J899" s="2">
        <f>_xlfn.XLOOKUP($B899,stock_analysis[Stock],stock_analysis[Beta_Weekly])</f>
        <v>1.0497462965073066</v>
      </c>
      <c r="K899" s="2">
        <f>_xlfn.XLOOKUP($B899,stock_analysis[Stock],stock_analysis[Beta_Monthly])</f>
        <v>1.289722689778332</v>
      </c>
      <c r="L899" s="3">
        <f>G899+H899*I899</f>
        <v>9.9460060413495102E-2</v>
      </c>
      <c r="M899" s="3">
        <f>J899*H899+G899</f>
        <v>0.12160173130733212</v>
      </c>
      <c r="N899" s="3">
        <f>K899*H899+G899</f>
        <v>0.13415249667540674</v>
      </c>
      <c r="O899" s="2">
        <f>_xlfn.XLOOKUP($B899,stock_analysis[Stock],stock_analysis[Interest_Coverage_Ratio])</f>
        <v>26.709041772385703</v>
      </c>
      <c r="P899" s="3" cm="1">
        <f t="array" ref="P89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899" s="3" t="str" cm="1">
        <f t="array" ref="Q89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899" s="3">
        <f>Table2[[#This Row],[Default Spread]]+Table2[[#This Row],[Risk Free Rate]]</f>
        <v>7.0699999999999999E-2</v>
      </c>
      <c r="S899" s="2">
        <f>_xlfn.XLOOKUP($B899,stock_analysis[Stock],stock_analysis[Market_Cap_Cr])</f>
        <v>15822.4236544</v>
      </c>
      <c r="T899" s="2">
        <f>_xlfn.XLOOKUP($B899,stock_analysis[Stock],stock_analysis[Total_Debt_Cr])</f>
        <v>309.72951039999998</v>
      </c>
      <c r="U899" s="3">
        <f>Table2[[#This Row],[Market Value of Equity]]/(Table2[[#This Row],[Market Value of Equity]]+Table2[[#This Row],[Market Value of Debt]])</f>
        <v>0.98080048538865705</v>
      </c>
      <c r="V899" s="3">
        <f>Table2[[#This Row],[Market Value of Debt]]/(Table2[[#This Row],[Market Value of Equity]]+Table2[[#This Row],[Market Value of Debt]])</f>
        <v>1.9199514611342949E-2</v>
      </c>
      <c r="W899" s="32">
        <f>(Table2[[#This Row],[Cost of Equity (Daily Beta)]]*Table2[[#This Row],[Weight of Equity]])+(Table2[[#This Row],[Cost of Debt]]*Table2[[#This Row],[Weight of Debt]])</f>
        <v>9.8907881213363094E-2</v>
      </c>
      <c r="X899" s="33">
        <f>(Table2[[#This Row],[Cost of Equity (Weekly Beta)]]*Table2[[#This Row],[Weight of Equity]])+(Table2[[#This Row],[Cost of Debt]]*Table2[[#This Row],[Weight of Debt]])</f>
        <v>0.12062444277335435</v>
      </c>
      <c r="Y899" s="34">
        <f>(Table2[[#This Row],[Cost of Equity (Monthly Beta)]]*Table2[[#This Row],[Weight of Equity]])+(Table2[[#This Row],[Cost of Debt]]*Table2[[#This Row],[Weight of Debt]])</f>
        <v>0.13293423953836109</v>
      </c>
      <c r="Z899" t="b">
        <f>IF(Table2[[#This Row],[Sector]]="Financial Services",TRUE,FALSE)</f>
        <v>0</v>
      </c>
      <c r="AA899" t="b">
        <f>IF(Table2[[#This Row],[Market Capitalisation In(Cr)]]&gt;25000,TRUE,FALSE)</f>
        <v>0</v>
      </c>
    </row>
    <row r="900" spans="2:27" ht="14" customHeight="1">
      <c r="B900" s="37" t="s">
        <v>3406</v>
      </c>
      <c r="C900" s="38" t="str">
        <f>_xlfn.XLOOKUP(B900,stock_analysis[Stock],stock_analysis[Company_Name])</f>
        <v>Sundrop Brands Limited</v>
      </c>
      <c r="D900" s="37" t="str">
        <f>_xlfn.XLOOKUP(B900,stock_analysis[Stock],stock_analysis[Sector])</f>
        <v>Consumer Defensive</v>
      </c>
      <c r="E900" s="37" t="str">
        <f>_xlfn.XLOOKUP($B900,stock_analysis[Stock],stock_analysis[Industry])</f>
        <v>Packaged Foods</v>
      </c>
      <c r="F900" s="2">
        <f>_xlfn.XLOOKUP($B900,stock_analysis[Stock],stock_analysis[Market_Cap_Cr])</f>
        <v>2414.8602879999999</v>
      </c>
      <c r="G900" s="3">
        <f>Imputs!$C$2</f>
        <v>6.6699999999999995E-2</v>
      </c>
      <c r="H900" s="3">
        <f>Imputs!$C$3</f>
        <v>5.2299999999999999E-2</v>
      </c>
      <c r="I900" s="2">
        <f>_xlfn.XLOOKUP($B900,stock_analysis[Stock],stock_analysis[Beta_Daily])</f>
        <v>0.61239272904435682</v>
      </c>
      <c r="J900" s="2">
        <f>_xlfn.XLOOKUP($B900,stock_analysis[Stock],stock_analysis[Beta_Weekly])</f>
        <v>0.63647593134306479</v>
      </c>
      <c r="K900" s="2">
        <f>_xlfn.XLOOKUP($B900,stock_analysis[Stock],stock_analysis[Beta_Monthly])</f>
        <v>1.047790687303392</v>
      </c>
      <c r="L900" s="3">
        <f>G900+H900*I900</f>
        <v>9.8728139729019865E-2</v>
      </c>
      <c r="M900" s="3">
        <f>J900*H900+G900</f>
        <v>9.998769120924228E-2</v>
      </c>
      <c r="N900" s="3">
        <f>K900*H900+G900</f>
        <v>0.1214994529459674</v>
      </c>
      <c r="O900" s="2">
        <f>_xlfn.XLOOKUP($B900,stock_analysis[Stock],stock_analysis[Interest_Coverage_Ratio])</f>
        <v>-83.231347599768654</v>
      </c>
      <c r="P900" s="3" cm="1">
        <f t="array" ref="P90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900" s="3" t="str" cm="1">
        <f t="array" ref="Q90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900" s="3">
        <f>Table2[[#This Row],[Default Spread]]+Table2[[#This Row],[Risk Free Rate]]</f>
        <v>0.25669999999999998</v>
      </c>
      <c r="S900" s="2">
        <f>_xlfn.XLOOKUP($B900,stock_analysis[Stock],stock_analysis[Market_Cap_Cr])</f>
        <v>2414.8602879999999</v>
      </c>
      <c r="T900" s="2">
        <f>_xlfn.XLOOKUP($B900,stock_analysis[Stock],stock_analysis[Total_Debt_Cr])</f>
        <v>13.49</v>
      </c>
      <c r="U900" s="3">
        <f>Table2[[#This Row],[Market Value of Equity]]/(Table2[[#This Row],[Market Value of Equity]]+Table2[[#This Row],[Market Value of Debt]])</f>
        <v>0.99444478827183114</v>
      </c>
      <c r="V900" s="3">
        <f>Table2[[#This Row],[Market Value of Debt]]/(Table2[[#This Row],[Market Value of Equity]]+Table2[[#This Row],[Market Value of Debt]])</f>
        <v>5.5552117281689314E-3</v>
      </c>
      <c r="W900" s="32">
        <f>(Table2[[#This Row],[Cost of Equity (Daily Beta)]]*Table2[[#This Row],[Weight of Equity]])+(Table2[[#This Row],[Cost of Debt]]*Table2[[#This Row],[Weight of Debt]])</f>
        <v>9.9605706859917875E-2</v>
      </c>
      <c r="X900" s="33">
        <f>(Table2[[#This Row],[Cost of Equity (Weekly Beta)]]*Table2[[#This Row],[Weight of Equity]])+(Table2[[#This Row],[Cost of Debt]]*Table2[[#This Row],[Weight of Debt]])</f>
        <v>0.10085826126498514</v>
      </c>
      <c r="Y900" s="34">
        <f>(Table2[[#This Row],[Cost of Equity (Monthly Beta)]]*Table2[[#This Row],[Weight of Equity]])+(Table2[[#This Row],[Cost of Debt]]*Table2[[#This Row],[Weight of Debt]])</f>
        <v>0.12225052061061682</v>
      </c>
      <c r="Z900" t="b">
        <f>IF(Table2[[#This Row],[Sector]]="Financial Services",TRUE,FALSE)</f>
        <v>0</v>
      </c>
      <c r="AA900" t="b">
        <f>IF(Table2[[#This Row],[Market Capitalisation In(Cr)]]&gt;25000,TRUE,FALSE)</f>
        <v>0</v>
      </c>
    </row>
    <row r="901" spans="2:27" ht="14" customHeight="1">
      <c r="B901" s="37" t="s">
        <v>540</v>
      </c>
      <c r="C901" s="38" t="str">
        <f>_xlfn.XLOOKUP(B901,stock_analysis[Stock],stock_analysis[Company_Name])</f>
        <v>Mrs. Bectors Food Specialities Limited</v>
      </c>
      <c r="D901" s="37" t="str">
        <f>_xlfn.XLOOKUP(B901,stock_analysis[Stock],stock_analysis[Sector])</f>
        <v>Consumer Defensive</v>
      </c>
      <c r="E901" s="37" t="str">
        <f>_xlfn.XLOOKUP($B901,stock_analysis[Stock],stock_analysis[Industry])</f>
        <v>Packaged Foods</v>
      </c>
      <c r="F901" s="2">
        <f>_xlfn.XLOOKUP($B901,stock_analysis[Stock],stock_analysis[Market_Cap_Cr])</f>
        <v>5935.0560767999996</v>
      </c>
      <c r="G901" s="3">
        <f>Imputs!$C$2</f>
        <v>6.6699999999999995E-2</v>
      </c>
      <c r="H901" s="3">
        <f>Imputs!$C$3</f>
        <v>5.2299999999999999E-2</v>
      </c>
      <c r="I901" s="2">
        <f>_xlfn.XLOOKUP($B901,stock_analysis[Stock],stock_analysis[Beta_Daily])</f>
        <v>0.71413524346373636</v>
      </c>
      <c r="J901" s="2">
        <f>_xlfn.XLOOKUP($B901,stock_analysis[Stock],stock_analysis[Beta_Weekly])</f>
        <v>1.2632183025810082</v>
      </c>
      <c r="K901" s="2">
        <f>_xlfn.XLOOKUP($B901,stock_analysis[Stock],stock_analysis[Beta_Monthly])</f>
        <v>0.85091597897091986</v>
      </c>
      <c r="L901" s="3">
        <f>G901+H901*I901</f>
        <v>0.10404927323315341</v>
      </c>
      <c r="M901" s="3">
        <f>J901*H901+G901</f>
        <v>0.13276631722498672</v>
      </c>
      <c r="N901" s="3">
        <f>K901*H901+G901</f>
        <v>0.1112029057001791</v>
      </c>
      <c r="O901" s="2">
        <f>_xlfn.XLOOKUP($B901,stock_analysis[Stock],stock_analysis[Interest_Coverage_Ratio])</f>
        <v>15.892754523569154</v>
      </c>
      <c r="P901" s="3" cm="1">
        <f t="array" ref="P90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01" s="3" t="str" cm="1">
        <f t="array" ref="Q90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01" s="3">
        <f>Table2[[#This Row],[Default Spread]]+Table2[[#This Row],[Risk Free Rate]]</f>
        <v>7.0699999999999999E-2</v>
      </c>
      <c r="S901" s="2">
        <f>_xlfn.XLOOKUP($B901,stock_analysis[Stock],stock_analysis[Market_Cap_Cr])</f>
        <v>5935.0560767999996</v>
      </c>
      <c r="T901" s="2">
        <f>_xlfn.XLOOKUP($B901,stock_analysis[Stock],stock_analysis[Total_Debt_Cr])</f>
        <v>182.67299840000001</v>
      </c>
      <c r="U901" s="3">
        <f>Table2[[#This Row],[Market Value of Equity]]/(Table2[[#This Row],[Market Value of Equity]]+Table2[[#This Row],[Market Value of Debt]])</f>
        <v>0.97014039095969151</v>
      </c>
      <c r="V901" s="3">
        <f>Table2[[#This Row],[Market Value of Debt]]/(Table2[[#This Row],[Market Value of Equity]]+Table2[[#This Row],[Market Value of Debt]])</f>
        <v>2.9859609040308488E-2</v>
      </c>
      <c r="W901" s="32">
        <f>(Table2[[#This Row],[Cost of Equity (Daily Beta)]]*Table2[[#This Row],[Weight of Equity]])+(Table2[[#This Row],[Cost of Debt]]*Table2[[#This Row],[Weight of Debt]])</f>
        <v>0.10305347697263302</v>
      </c>
      <c r="X901" s="33">
        <f>(Table2[[#This Row],[Cost of Equity (Weekly Beta)]]*Table2[[#This Row],[Weight of Equity]])+(Table2[[#This Row],[Cost of Debt]]*Table2[[#This Row],[Weight of Debt]])</f>
        <v>0.13091304125807685</v>
      </c>
      <c r="Y901" s="34">
        <f>(Table2[[#This Row],[Cost of Equity (Monthly Beta)]]*Table2[[#This Row],[Weight of Equity]])+(Table2[[#This Row],[Cost of Debt]]*Table2[[#This Row],[Weight of Debt]])</f>
        <v>0.10999350477097528</v>
      </c>
      <c r="Z901" t="b">
        <f>IF(Table2[[#This Row],[Sector]]="Financial Services",TRUE,FALSE)</f>
        <v>0</v>
      </c>
      <c r="AA901" t="b">
        <f>IF(Table2[[#This Row],[Market Capitalisation In(Cr)]]&gt;25000,TRUE,FALSE)</f>
        <v>0</v>
      </c>
    </row>
    <row r="902" spans="2:27" ht="14" customHeight="1">
      <c r="B902" s="37" t="s">
        <v>2438</v>
      </c>
      <c r="C902" s="38" t="str">
        <f>_xlfn.XLOOKUP(B902,stock_analysis[Stock],stock_analysis[Company_Name])</f>
        <v>Nestle India Limited</v>
      </c>
      <c r="D902" s="37" t="str">
        <f>_xlfn.XLOOKUP(B902,stock_analysis[Stock],stock_analysis[Sector])</f>
        <v>Consumer Defensive</v>
      </c>
      <c r="E902" s="37" t="str">
        <f>_xlfn.XLOOKUP($B902,stock_analysis[Stock],stock_analysis[Industry])</f>
        <v>Packaged Foods</v>
      </c>
      <c r="F902" s="2">
        <f>_xlfn.XLOOKUP($B902,stock_analysis[Stock],stock_analysis[Market_Cap_Cr])</f>
        <v>239072.4182016</v>
      </c>
      <c r="G902" s="3">
        <f>Imputs!$C$2</f>
        <v>6.6699999999999995E-2</v>
      </c>
      <c r="H902" s="3">
        <f>Imputs!$C$3</f>
        <v>5.2299999999999999E-2</v>
      </c>
      <c r="I902" s="2">
        <f>_xlfn.XLOOKUP($B902,stock_analysis[Stock],stock_analysis[Beta_Daily])</f>
        <v>0.70848318118390863</v>
      </c>
      <c r="J902" s="2">
        <f>_xlfn.XLOOKUP($B902,stock_analysis[Stock],stock_analysis[Beta_Weekly])</f>
        <v>0.79123403370350087</v>
      </c>
      <c r="K902" s="2">
        <f>_xlfn.XLOOKUP($B902,stock_analysis[Stock],stock_analysis[Beta_Monthly])</f>
        <v>0.96751916291014917</v>
      </c>
      <c r="L902" s="3">
        <f>G902+H902*I902</f>
        <v>0.10375367037591841</v>
      </c>
      <c r="M902" s="3">
        <f>J902*H902+G902</f>
        <v>0.1080815399626931</v>
      </c>
      <c r="N902" s="3">
        <f>K902*H902+G902</f>
        <v>0.1173012522202008</v>
      </c>
      <c r="O902" s="2">
        <f>_xlfn.XLOOKUP($B902,stock_analysis[Stock],stock_analysis[Interest_Coverage_Ratio])</f>
        <v>32.733843099772074</v>
      </c>
      <c r="P902" s="3" cm="1">
        <f t="array" ref="P90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02" s="3" t="str" cm="1">
        <f t="array" ref="Q90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02" s="3">
        <f>Table2[[#This Row],[Default Spread]]+Table2[[#This Row],[Risk Free Rate]]</f>
        <v>7.0699999999999999E-2</v>
      </c>
      <c r="S902" s="2">
        <f>_xlfn.XLOOKUP($B902,stock_analysis[Stock],stock_analysis[Market_Cap_Cr])</f>
        <v>239072.4182016</v>
      </c>
      <c r="T902" s="2">
        <f>_xlfn.XLOOKUP($B902,stock_analysis[Stock],stock_analysis[Total_Debt_Cr])</f>
        <v>476.8500224</v>
      </c>
      <c r="U902" s="3">
        <f>Table2[[#This Row],[Market Value of Equity]]/(Table2[[#This Row],[Market Value of Equity]]+Table2[[#This Row],[Market Value of Debt]])</f>
        <v>0.9980093864367221</v>
      </c>
      <c r="V902" s="3">
        <f>Table2[[#This Row],[Market Value of Debt]]/(Table2[[#This Row],[Market Value of Equity]]+Table2[[#This Row],[Market Value of Debt]])</f>
        <v>1.9906135632779417E-3</v>
      </c>
      <c r="W902" s="32">
        <f>(Table2[[#This Row],[Cost of Equity (Daily Beta)]]*Table2[[#This Row],[Weight of Equity]])+(Table2[[#This Row],[Cost of Debt]]*Table2[[#This Row],[Weight of Debt]])</f>
        <v>0.103687873291352</v>
      </c>
      <c r="X902" s="33">
        <f>(Table2[[#This Row],[Cost of Equity (Weekly Beta)]]*Table2[[#This Row],[Weight of Equity]])+(Table2[[#This Row],[Cost of Debt]]*Table2[[#This Row],[Weight of Debt]])</f>
        <v>0.10800712776222715</v>
      </c>
      <c r="Y902" s="34">
        <f>(Table2[[#This Row],[Cost of Equity (Monthly Beta)]]*Table2[[#This Row],[Weight of Equity]])+(Table2[[#This Row],[Cost of Debt]]*Table2[[#This Row],[Weight of Debt]])</f>
        <v>0.11720848713546554</v>
      </c>
      <c r="Z902" t="b">
        <f>IF(Table2[[#This Row],[Sector]]="Financial Services",TRUE,FALSE)</f>
        <v>0</v>
      </c>
      <c r="AA902" t="b">
        <f>IF(Table2[[#This Row],[Market Capitalisation In(Cr)]]&gt;25000,TRUE,FALSE)</f>
        <v>1</v>
      </c>
    </row>
    <row r="903" spans="2:27" ht="14" customHeight="1">
      <c r="B903" s="37" t="s">
        <v>3126</v>
      </c>
      <c r="C903" s="38" t="str">
        <f>_xlfn.XLOOKUP(B903,stock_analysis[Stock],stock_analysis[Company_Name])</f>
        <v>Sheetal Cool Products Limited</v>
      </c>
      <c r="D903" s="37" t="str">
        <f>_xlfn.XLOOKUP(B903,stock_analysis[Stock],stock_analysis[Sector])</f>
        <v>Consumer Defensive</v>
      </c>
      <c r="E903" s="37" t="str">
        <f>_xlfn.XLOOKUP($B903,stock_analysis[Stock],stock_analysis[Industry])</f>
        <v>Packaged Foods</v>
      </c>
      <c r="F903" s="2">
        <f>_xlfn.XLOOKUP($B903,stock_analysis[Stock],stock_analysis[Market_Cap_Cr])</f>
        <v>335.27208960000002</v>
      </c>
      <c r="G903" s="3">
        <f>Imputs!$C$2</f>
        <v>6.6699999999999995E-2</v>
      </c>
      <c r="H903" s="3">
        <f>Imputs!$C$3</f>
        <v>5.2299999999999999E-2</v>
      </c>
      <c r="I903" s="2">
        <f>_xlfn.XLOOKUP($B903,stock_analysis[Stock],stock_analysis[Beta_Daily])</f>
        <v>0.85930330851422621</v>
      </c>
      <c r="J903" s="2">
        <f>_xlfn.XLOOKUP($B903,stock_analysis[Stock],stock_analysis[Beta_Weekly])</f>
        <v>1.168266127443093</v>
      </c>
      <c r="K903" s="2">
        <f>_xlfn.XLOOKUP($B903,stock_analysis[Stock],stock_analysis[Beta_Monthly])</f>
        <v>-1.04054626867579E-2</v>
      </c>
      <c r="L903" s="3">
        <f>G903+H903*I903</f>
        <v>0.11164156303529402</v>
      </c>
      <c r="M903" s="3">
        <f>J903*H903+G903</f>
        <v>0.12780031846527376</v>
      </c>
      <c r="N903" s="3">
        <f>K903*H903+G903</f>
        <v>6.6155794301482551E-2</v>
      </c>
      <c r="O903" s="2">
        <f>_xlfn.XLOOKUP($B903,stock_analysis[Stock],stock_analysis[Interest_Coverage_Ratio])</f>
        <v>4.7099917559769171</v>
      </c>
      <c r="P903" s="3" cm="1">
        <f t="array" ref="P90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903" s="3" t="str" cm="1">
        <f t="array" ref="Q90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903" s="3">
        <f>Table2[[#This Row],[Default Spread]]+Table2[[#This Row],[Risk Free Rate]]</f>
        <v>7.5600000000000001E-2</v>
      </c>
      <c r="S903" s="2">
        <f>_xlfn.XLOOKUP($B903,stock_analysis[Stock],stock_analysis[Market_Cap_Cr])</f>
        <v>335.27208960000002</v>
      </c>
      <c r="T903" s="2">
        <f>_xlfn.XLOOKUP($B903,stock_analysis[Stock],stock_analysis[Total_Debt_Cr])</f>
        <v>87.608902400000005</v>
      </c>
      <c r="U903" s="3">
        <f>Table2[[#This Row],[Market Value of Equity]]/(Table2[[#This Row],[Market Value of Equity]]+Table2[[#This Row],[Market Value of Debt]])</f>
        <v>0.79282846933919415</v>
      </c>
      <c r="V903" s="3">
        <f>Table2[[#This Row],[Market Value of Debt]]/(Table2[[#This Row],[Market Value of Equity]]+Table2[[#This Row],[Market Value of Debt]])</f>
        <v>0.20717153066080587</v>
      </c>
      <c r="W903" s="32">
        <f>(Table2[[#This Row],[Cost of Equity (Daily Beta)]]*Table2[[#This Row],[Weight of Equity]])+(Table2[[#This Row],[Cost of Debt]]*Table2[[#This Row],[Weight of Debt]])</f>
        <v>0.10417477725386423</v>
      </c>
      <c r="X903" s="33">
        <f>(Table2[[#This Row],[Cost of Equity (Weekly Beta)]]*Table2[[#This Row],[Weight of Equity]])+(Table2[[#This Row],[Cost of Debt]]*Table2[[#This Row],[Weight of Debt]])</f>
        <v>0.11698589858784146</v>
      </c>
      <c r="Y903" s="34">
        <f>(Table2[[#This Row],[Cost of Equity (Monthly Beta)]]*Table2[[#This Row],[Weight of Equity]])+(Table2[[#This Row],[Cost of Debt]]*Table2[[#This Row],[Weight of Debt]])</f>
        <v>6.8112364851919918E-2</v>
      </c>
      <c r="Z903" t="b">
        <f>IF(Table2[[#This Row],[Sector]]="Financial Services",TRUE,FALSE)</f>
        <v>0</v>
      </c>
      <c r="AA903" t="b">
        <f>IF(Table2[[#This Row],[Market Capitalisation In(Cr)]]&gt;25000,TRUE,FALSE)</f>
        <v>0</v>
      </c>
    </row>
    <row r="904" spans="2:27" ht="14" customHeight="1">
      <c r="B904" s="37" t="s">
        <v>1231</v>
      </c>
      <c r="C904" s="38" t="str">
        <f>_xlfn.XLOOKUP(B904,stock_analysis[Stock],stock_analysis[Company_Name])</f>
        <v>Ganesh Consumer Products Limited</v>
      </c>
      <c r="D904" s="37" t="str">
        <f>_xlfn.XLOOKUP(B904,stock_analysis[Stock],stock_analysis[Sector])</f>
        <v>Consumer Defensive</v>
      </c>
      <c r="E904" s="37" t="str">
        <f>_xlfn.XLOOKUP($B904,stock_analysis[Stock],stock_analysis[Industry])</f>
        <v>Packaged Foods</v>
      </c>
      <c r="F904" s="2">
        <f>_xlfn.XLOOKUP($B904,stock_analysis[Stock],stock_analysis[Market_Cap_Cr])</f>
        <v>704.27637760000005</v>
      </c>
      <c r="G904" s="3">
        <f>Imputs!$C$2</f>
        <v>6.6699999999999995E-2</v>
      </c>
      <c r="H904" s="3">
        <f>Imputs!$C$3</f>
        <v>5.2299999999999999E-2</v>
      </c>
      <c r="I904" s="2">
        <f>_xlfn.XLOOKUP($B904,stock_analysis[Stock],stock_analysis[Beta_Daily])</f>
        <v>0.93904327060774961</v>
      </c>
      <c r="J904" s="2">
        <f>_xlfn.XLOOKUP($B904,stock_analysis[Stock],stock_analysis[Beta_Weekly])</f>
        <v>0.83185253783554947</v>
      </c>
      <c r="K904" s="2">
        <f>_xlfn.XLOOKUP($B904,stock_analysis[Stock],stock_analysis[Beta_Monthly])</f>
        <v>0.80059404242913601</v>
      </c>
      <c r="L904" s="3">
        <f>G904+H904*I904</f>
        <v>0.11581196305278529</v>
      </c>
      <c r="M904" s="3">
        <f>J904*H904+G904</f>
        <v>0.11020588772879923</v>
      </c>
      <c r="N904" s="3">
        <f>K904*H904+G904</f>
        <v>0.10857106841904381</v>
      </c>
      <c r="O904" s="2">
        <f>_xlfn.XLOOKUP($B904,stock_analysis[Stock],stock_analysis[Interest_Coverage_Ratio])</f>
        <v>8.5550299590034697</v>
      </c>
      <c r="P904" s="3" cm="1">
        <f t="array" ref="P90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904" s="3" t="str" cm="1">
        <f t="array" ref="Q90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904" s="3">
        <f>Table2[[#This Row],[Default Spread]]+Table2[[#This Row],[Risk Free Rate]]</f>
        <v>7.3700000000000002E-2</v>
      </c>
      <c r="S904" s="2">
        <f>_xlfn.XLOOKUP($B904,stock_analysis[Stock],stock_analysis[Market_Cap_Cr])</f>
        <v>704.27637760000005</v>
      </c>
      <c r="T904" s="2">
        <f>_xlfn.XLOOKUP($B904,stock_analysis[Stock],stock_analysis[Total_Debt_Cr])</f>
        <v>193.66439679999999</v>
      </c>
      <c r="U904" s="3">
        <f>Table2[[#This Row],[Market Value of Equity]]/(Table2[[#This Row],[Market Value of Equity]]+Table2[[#This Row],[Market Value of Debt]])</f>
        <v>0.78432386375437102</v>
      </c>
      <c r="V904" s="3">
        <f>Table2[[#This Row],[Market Value of Debt]]/(Table2[[#This Row],[Market Value of Equity]]+Table2[[#This Row],[Market Value of Debt]])</f>
        <v>0.21567613624562898</v>
      </c>
      <c r="W904" s="32">
        <f>(Table2[[#This Row],[Cost of Equity (Daily Beta)]]*Table2[[#This Row],[Weight of Equity]])+(Table2[[#This Row],[Cost of Debt]]*Table2[[#This Row],[Weight of Debt]])</f>
        <v>0.10672941757184187</v>
      </c>
      <c r="X904" s="33">
        <f>(Table2[[#This Row],[Cost of Equity (Weekly Beta)]]*Table2[[#This Row],[Weight of Equity]])+(Table2[[#This Row],[Cost of Debt]]*Table2[[#This Row],[Weight of Debt]])</f>
        <v>0.10233243891323508</v>
      </c>
      <c r="Y904" s="34">
        <f>(Table2[[#This Row],[Cost of Equity (Monthly Beta)]]*Table2[[#This Row],[Weight of Equity]])+(Table2[[#This Row],[Cost of Debt]]*Table2[[#This Row],[Weight of Debt]])</f>
        <v>0.10105021111566746</v>
      </c>
      <c r="Z904" t="b">
        <f>IF(Table2[[#This Row],[Sector]]="Financial Services",TRUE,FALSE)</f>
        <v>0</v>
      </c>
      <c r="AA904" t="b">
        <f>IF(Table2[[#This Row],[Market Capitalisation In(Cr)]]&gt;25000,TRUE,FALSE)</f>
        <v>0</v>
      </c>
    </row>
    <row r="905" spans="2:27" ht="14" customHeight="1">
      <c r="B905" s="37" t="s">
        <v>2642</v>
      </c>
      <c r="C905" s="38" t="str">
        <f>_xlfn.XLOOKUP(B905,stock_analysis[Stock],stock_analysis[Company_Name])</f>
        <v>Patanjali Foods Limited</v>
      </c>
      <c r="D905" s="37" t="str">
        <f>_xlfn.XLOOKUP(B905,stock_analysis[Stock],stock_analysis[Sector])</f>
        <v>Consumer Defensive</v>
      </c>
      <c r="E905" s="37" t="str">
        <f>_xlfn.XLOOKUP($B905,stock_analysis[Stock],stock_analysis[Industry])</f>
        <v>Packaged Foods</v>
      </c>
      <c r="F905" s="2">
        <f>_xlfn.XLOOKUP($B905,stock_analysis[Stock],stock_analysis[Market_Cap_Cr])</f>
        <v>54458.128793600001</v>
      </c>
      <c r="G905" s="3">
        <f>Imputs!$C$2</f>
        <v>6.6699999999999995E-2</v>
      </c>
      <c r="H905" s="3">
        <f>Imputs!$C$3</f>
        <v>5.2299999999999999E-2</v>
      </c>
      <c r="I905" s="2">
        <f>_xlfn.XLOOKUP($B905,stock_analysis[Stock],stock_analysis[Beta_Daily])</f>
        <v>0.80384096004989236</v>
      </c>
      <c r="J905" s="2">
        <f>_xlfn.XLOOKUP($B905,stock_analysis[Stock],stock_analysis[Beta_Weekly])</f>
        <v>0.74016920794564223</v>
      </c>
      <c r="K905" s="2">
        <f>_xlfn.XLOOKUP($B905,stock_analysis[Stock],stock_analysis[Beta_Monthly])</f>
        <v>0.87113238480818878</v>
      </c>
      <c r="L905" s="3">
        <f>G905+H905*I905</f>
        <v>0.10874088221060937</v>
      </c>
      <c r="M905" s="3">
        <f>J905*H905+G905</f>
        <v>0.10541084957555708</v>
      </c>
      <c r="N905" s="3">
        <f>K905*H905+G905</f>
        <v>0.11226022372546826</v>
      </c>
      <c r="O905" s="2">
        <f>_xlfn.XLOOKUP($B905,stock_analysis[Stock],stock_analysis[Interest_Coverage_Ratio])</f>
        <v>25.429537793294624</v>
      </c>
      <c r="P905" s="3" cm="1">
        <f t="array" ref="P90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05" s="3" t="str" cm="1">
        <f t="array" ref="Q90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05" s="3">
        <f>Table2[[#This Row],[Default Spread]]+Table2[[#This Row],[Risk Free Rate]]</f>
        <v>7.0699999999999999E-2</v>
      </c>
      <c r="S905" s="2">
        <f>_xlfn.XLOOKUP($B905,stock_analysis[Stock],stock_analysis[Market_Cap_Cr])</f>
        <v>54458.128793600001</v>
      </c>
      <c r="T905" s="2">
        <f>_xlfn.XLOOKUP($B905,stock_analysis[Stock],stock_analysis[Total_Debt_Cr])</f>
        <v>2895.2231935999998</v>
      </c>
      <c r="U905" s="3">
        <f>Table2[[#This Row],[Market Value of Equity]]/(Table2[[#This Row],[Market Value of Equity]]+Table2[[#This Row],[Market Value of Debt]])</f>
        <v>0.94951954692646123</v>
      </c>
      <c r="V905" s="3">
        <f>Table2[[#This Row],[Market Value of Debt]]/(Table2[[#This Row],[Market Value of Equity]]+Table2[[#This Row],[Market Value of Debt]])</f>
        <v>5.0480453073538746E-2</v>
      </c>
      <c r="W905" s="32">
        <f>(Table2[[#This Row],[Cost of Equity (Daily Beta)]]*Table2[[#This Row],[Weight of Equity]])+(Table2[[#This Row],[Cost of Debt]]*Table2[[#This Row],[Weight of Debt]])</f>
        <v>0.10682056124130068</v>
      </c>
      <c r="X905" s="33">
        <f>(Table2[[#This Row],[Cost of Equity (Weekly Beta)]]*Table2[[#This Row],[Weight of Equity]])+(Table2[[#This Row],[Cost of Debt]]*Table2[[#This Row],[Weight of Debt]])</f>
        <v>0.1036586301624155</v>
      </c>
      <c r="Y905" s="34">
        <f>(Table2[[#This Row],[Cost of Equity (Monthly Beta)]]*Table2[[#This Row],[Weight of Equity]])+(Table2[[#This Row],[Cost of Debt]]*Table2[[#This Row],[Weight of Debt]])</f>
        <v>0.11016224480196898</v>
      </c>
      <c r="Z905" t="b">
        <f>IF(Table2[[#This Row],[Sector]]="Financial Services",TRUE,FALSE)</f>
        <v>0</v>
      </c>
      <c r="AA905" t="b">
        <f>IF(Table2[[#This Row],[Market Capitalisation In(Cr)]]&gt;25000,TRUE,FALSE)</f>
        <v>1</v>
      </c>
    </row>
    <row r="906" spans="2:27" ht="14" customHeight="1">
      <c r="B906" s="37" t="s">
        <v>2898</v>
      </c>
      <c r="C906" s="38" t="str">
        <f>_xlfn.XLOOKUP(B906,stock_analysis[Stock],stock_analysis[Company_Name])</f>
        <v>Regaal Resources Limited</v>
      </c>
      <c r="D906" s="37" t="str">
        <f>_xlfn.XLOOKUP(B906,stock_analysis[Stock],stock_analysis[Sector])</f>
        <v>Consumer Defensive</v>
      </c>
      <c r="E906" s="37" t="str">
        <f>_xlfn.XLOOKUP($B906,stock_analysis[Stock],stock_analysis[Industry])</f>
        <v>Packaged Foods</v>
      </c>
      <c r="F906" s="2">
        <f>_xlfn.XLOOKUP($B906,stock_analysis[Stock],stock_analysis[Market_Cap_Cr])</f>
        <v>679.31018240000003</v>
      </c>
      <c r="G906" s="3">
        <f>Imputs!$C$2</f>
        <v>6.6699999999999995E-2</v>
      </c>
      <c r="H906" s="3">
        <f>Imputs!$C$3</f>
        <v>5.2299999999999999E-2</v>
      </c>
      <c r="I906" s="2">
        <f>_xlfn.XLOOKUP($B906,stock_analysis[Stock],stock_analysis[Beta_Daily])</f>
        <v>0.95158632316567215</v>
      </c>
      <c r="J906" s="2">
        <f>_xlfn.XLOOKUP($B906,stock_analysis[Stock],stock_analysis[Beta_Weekly])</f>
        <v>0.93415458324301803</v>
      </c>
      <c r="K906" s="2">
        <f>_xlfn.XLOOKUP($B906,stock_analysis[Stock],stock_analysis[Beta_Monthly])</f>
        <v>1.0687925793286179</v>
      </c>
      <c r="L906" s="3">
        <f>G906+H906*I906</f>
        <v>0.11646796470156465</v>
      </c>
      <c r="M906" s="3">
        <f>J906*H906+G906</f>
        <v>0.11555628470360985</v>
      </c>
      <c r="N906" s="3">
        <f>K906*H906+G906</f>
        <v>0.12259785189888672</v>
      </c>
      <c r="O906" s="2">
        <f>_xlfn.XLOOKUP($B906,stock_analysis[Stock],stock_analysis[Interest_Coverage_Ratio])</f>
        <v>2.6643796305958469</v>
      </c>
      <c r="P906" s="3" cm="1">
        <f t="array" ref="P90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906" s="3" t="str" cm="1">
        <f t="array" ref="Q90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906" s="3">
        <f>Table2[[#This Row],[Default Spread]]+Table2[[#This Row],[Risk Free Rate]]</f>
        <v>9.4199999999999992E-2</v>
      </c>
      <c r="S906" s="2">
        <f>_xlfn.XLOOKUP($B906,stock_analysis[Stock],stock_analysis[Market_Cap_Cr])</f>
        <v>679.31018240000003</v>
      </c>
      <c r="T906" s="2">
        <f>_xlfn.XLOOKUP($B906,stock_analysis[Stock],stock_analysis[Total_Debt_Cr])</f>
        <v>497.90602239999998</v>
      </c>
      <c r="U906" s="3">
        <f>Table2[[#This Row],[Market Value of Equity]]/(Table2[[#This Row],[Market Value of Equity]]+Table2[[#This Row],[Market Value of Debt]])</f>
        <v>0.57704793701460266</v>
      </c>
      <c r="V906" s="3">
        <f>Table2[[#This Row],[Market Value of Debt]]/(Table2[[#This Row],[Market Value of Equity]]+Table2[[#This Row],[Market Value of Debt]])</f>
        <v>0.42295206298539728</v>
      </c>
      <c r="W906" s="32">
        <f>(Table2[[#This Row],[Cost of Equity (Daily Beta)]]*Table2[[#This Row],[Weight of Equity]])+(Table2[[#This Row],[Cost of Debt]]*Table2[[#This Row],[Weight of Debt]])</f>
        <v>0.10704968309255186</v>
      </c>
      <c r="X906" s="33">
        <f>(Table2[[#This Row],[Cost of Equity (Weekly Beta)]]*Table2[[#This Row],[Weight of Equity]])+(Table2[[#This Row],[Cost of Debt]]*Table2[[#This Row],[Weight of Debt]])</f>
        <v>0.10652360003051457</v>
      </c>
      <c r="Y906" s="34">
        <f>(Table2[[#This Row],[Cost of Equity (Monthly Beta)]]*Table2[[#This Row],[Weight of Equity]])+(Table2[[#This Row],[Cost of Debt]]*Table2[[#This Row],[Weight of Debt]])</f>
        <v>0.11058692185389879</v>
      </c>
      <c r="Z906" t="b">
        <f>IF(Table2[[#This Row],[Sector]]="Financial Services",TRUE,FALSE)</f>
        <v>0</v>
      </c>
      <c r="AA906" t="b">
        <f>IF(Table2[[#This Row],[Market Capitalisation In(Cr)]]&gt;25000,TRUE,FALSE)</f>
        <v>0</v>
      </c>
    </row>
    <row r="907" spans="2:27" ht="14" customHeight="1">
      <c r="B907" s="37" t="s">
        <v>3504</v>
      </c>
      <c r="C907" s="38" t="str">
        <f>_xlfn.XLOOKUP(B907,stock_analysis[Stock],stock_analysis[Company_Name])</f>
        <v>TATA CONSUMER PRODUCTS LIMITED</v>
      </c>
      <c r="D907" s="37" t="str">
        <f>_xlfn.XLOOKUP(B907,stock_analysis[Stock],stock_analysis[Sector])</f>
        <v>Consumer Defensive</v>
      </c>
      <c r="E907" s="37" t="str">
        <f>_xlfn.XLOOKUP($B907,stock_analysis[Stock],stock_analysis[Industry])</f>
        <v>Packaged Foods</v>
      </c>
      <c r="F907" s="2">
        <f>_xlfn.XLOOKUP($B907,stock_analysis[Stock],stock_analysis[Market_Cap_Cr])</f>
        <v>110395.0774272</v>
      </c>
      <c r="G907" s="3">
        <f>Imputs!$C$2</f>
        <v>6.6699999999999995E-2</v>
      </c>
      <c r="H907" s="3">
        <f>Imputs!$C$3</f>
        <v>5.2299999999999999E-2</v>
      </c>
      <c r="I907" s="2">
        <f>_xlfn.XLOOKUP($B907,stock_analysis[Stock],stock_analysis[Beta_Daily])</f>
        <v>0.78849406119460896</v>
      </c>
      <c r="J907" s="2">
        <f>_xlfn.XLOOKUP($B907,stock_analysis[Stock],stock_analysis[Beta_Weekly])</f>
        <v>0.94990284670293079</v>
      </c>
      <c r="K907" s="2">
        <f>_xlfn.XLOOKUP($B907,stock_analysis[Stock],stock_analysis[Beta_Monthly])</f>
        <v>1.1684586798699532</v>
      </c>
      <c r="L907" s="3">
        <f>G907+H907*I907</f>
        <v>0.10793823940047804</v>
      </c>
      <c r="M907" s="3">
        <f>J907*H907+G907</f>
        <v>0.11637991888256327</v>
      </c>
      <c r="N907" s="3">
        <f>K907*H907+G907</f>
        <v>0.12781038895719854</v>
      </c>
      <c r="O907" s="2">
        <f>_xlfn.XLOOKUP($B907,stock_analysis[Stock],stock_analysis[Interest_Coverage_Ratio])</f>
        <v>7.1218125430737427</v>
      </c>
      <c r="P907" s="3" cm="1">
        <f t="array" ref="P90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907" s="3" t="str" cm="1">
        <f t="array" ref="Q90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907" s="3">
        <f>Table2[[#This Row],[Default Spread]]+Table2[[#This Row],[Risk Free Rate]]</f>
        <v>7.22E-2</v>
      </c>
      <c r="S907" s="2">
        <f>_xlfn.XLOOKUP($B907,stock_analysis[Stock],stock_analysis[Market_Cap_Cr])</f>
        <v>110395.0774272</v>
      </c>
      <c r="T907" s="2">
        <f>_xlfn.XLOOKUP($B907,stock_analysis[Stock],stock_analysis[Total_Debt_Cr])</f>
        <v>2576.1099776000001</v>
      </c>
      <c r="U907" s="3">
        <f>Table2[[#This Row],[Market Value of Equity]]/(Table2[[#This Row],[Market Value of Equity]]+Table2[[#This Row],[Market Value of Debt]])</f>
        <v>0.97719675222701474</v>
      </c>
      <c r="V907" s="3">
        <f>Table2[[#This Row],[Market Value of Debt]]/(Table2[[#This Row],[Market Value of Equity]]+Table2[[#This Row],[Market Value of Debt]])</f>
        <v>2.2803247772985206E-2</v>
      </c>
      <c r="W907" s="32">
        <f>(Table2[[#This Row],[Cost of Equity (Daily Beta)]]*Table2[[#This Row],[Weight of Equity]])+(Table2[[#This Row],[Cost of Debt]]*Table2[[#This Row],[Weight of Debt]])</f>
        <v>0.10712329147245868</v>
      </c>
      <c r="X907" s="33">
        <f>(Table2[[#This Row],[Cost of Equity (Weekly Beta)]]*Table2[[#This Row],[Weight of Equity]])+(Table2[[#This Row],[Cost of Debt]]*Table2[[#This Row],[Weight of Debt]])</f>
        <v>0.11537247324569379</v>
      </c>
      <c r="Y907" s="34">
        <f>(Table2[[#This Row],[Cost of Equity (Monthly Beta)]]*Table2[[#This Row],[Weight of Equity]])+(Table2[[#This Row],[Cost of Debt]]*Table2[[#This Row],[Weight of Debt]])</f>
        <v>0.12654229147905546</v>
      </c>
      <c r="Z907" t="b">
        <f>IF(Table2[[#This Row],[Sector]]="Financial Services",TRUE,FALSE)</f>
        <v>0</v>
      </c>
      <c r="AA907" t="b">
        <f>IF(Table2[[#This Row],[Market Capitalisation In(Cr)]]&gt;25000,TRUE,FALSE)</f>
        <v>1</v>
      </c>
    </row>
    <row r="908" spans="2:27" ht="14" customHeight="1">
      <c r="B908" s="37" t="s">
        <v>1447</v>
      </c>
      <c r="C908" s="38" t="str">
        <f>_xlfn.XLOOKUP(B908,stock_analysis[Stock],stock_analysis[Company_Name])</f>
        <v>Hatsun Agro Product Limited</v>
      </c>
      <c r="D908" s="37" t="str">
        <f>_xlfn.XLOOKUP(B908,stock_analysis[Stock],stock_analysis[Sector])</f>
        <v>Consumer Defensive</v>
      </c>
      <c r="E908" s="37" t="str">
        <f>_xlfn.XLOOKUP($B908,stock_analysis[Stock],stock_analysis[Industry])</f>
        <v>Packaged Foods</v>
      </c>
      <c r="F908" s="2">
        <f>_xlfn.XLOOKUP($B908,stock_analysis[Stock],stock_analysis[Market_Cap_Cr])</f>
        <v>20335.804415999999</v>
      </c>
      <c r="G908" s="3">
        <f>Imputs!$C$2</f>
        <v>6.6699999999999995E-2</v>
      </c>
      <c r="H908" s="3">
        <f>Imputs!$C$3</f>
        <v>5.2299999999999999E-2</v>
      </c>
      <c r="I908" s="2">
        <f>_xlfn.XLOOKUP($B908,stock_analysis[Stock],stock_analysis[Beta_Daily])</f>
        <v>0.86966797184801914</v>
      </c>
      <c r="J908" s="2">
        <f>_xlfn.XLOOKUP($B908,stock_analysis[Stock],stock_analysis[Beta_Weekly])</f>
        <v>0.65749213414597552</v>
      </c>
      <c r="K908" s="2">
        <f>_xlfn.XLOOKUP($B908,stock_analysis[Stock],stock_analysis[Beta_Monthly])</f>
        <v>0.78641954265288461</v>
      </c>
      <c r="L908" s="3">
        <f>G908+H908*I908</f>
        <v>0.1121836349276514</v>
      </c>
      <c r="M908" s="3">
        <f>J908*H908+G908</f>
        <v>0.10108683861583451</v>
      </c>
      <c r="N908" s="3">
        <f>K908*H908+G908</f>
        <v>0.10782974208074586</v>
      </c>
      <c r="O908" s="2">
        <f>_xlfn.XLOOKUP($B908,stock_analysis[Stock],stock_analysis[Interest_Coverage_Ratio])</f>
        <v>3.0663587882786301</v>
      </c>
      <c r="P908" s="3" cm="1">
        <f t="array" ref="P90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908" s="3" t="str" cm="1">
        <f t="array" ref="Q90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908" s="3">
        <f>Table2[[#This Row],[Default Spread]]+Table2[[#This Row],[Risk Free Rate]]</f>
        <v>8.5099999999999995E-2</v>
      </c>
      <c r="S908" s="2">
        <f>_xlfn.XLOOKUP($B908,stock_analysis[Stock],stock_analysis[Market_Cap_Cr])</f>
        <v>20335.804415999999</v>
      </c>
      <c r="T908" s="2">
        <f>_xlfn.XLOOKUP($B908,stock_analysis[Stock],stock_analysis[Total_Debt_Cr])</f>
        <v>2011.3299456</v>
      </c>
      <c r="U908" s="3">
        <f>Table2[[#This Row],[Market Value of Equity]]/(Table2[[#This Row],[Market Value of Equity]]+Table2[[#This Row],[Market Value of Debt]])</f>
        <v>0.90999606871044059</v>
      </c>
      <c r="V908" s="3">
        <f>Table2[[#This Row],[Market Value of Debt]]/(Table2[[#This Row],[Market Value of Equity]]+Table2[[#This Row],[Market Value of Debt]])</f>
        <v>9.0003931289559483E-2</v>
      </c>
      <c r="W908" s="32">
        <f>(Table2[[#This Row],[Cost of Equity (Daily Beta)]]*Table2[[#This Row],[Weight of Equity]])+(Table2[[#This Row],[Cost of Debt]]*Table2[[#This Row],[Weight of Debt]])</f>
        <v>0.10974600131055155</v>
      </c>
      <c r="X908" s="33">
        <f>(Table2[[#This Row],[Cost of Equity (Weekly Beta)]]*Table2[[#This Row],[Weight of Equity]])+(Table2[[#This Row],[Cost of Debt]]*Table2[[#This Row],[Weight of Debt]])</f>
        <v>9.9647960291517665E-2</v>
      </c>
      <c r="Y908" s="34">
        <f>(Table2[[#This Row],[Cost of Equity (Monthly Beta)]]*Table2[[#This Row],[Weight of Equity]])+(Table2[[#This Row],[Cost of Debt]]*Table2[[#This Row],[Weight of Debt]])</f>
        <v>0.105783975936281</v>
      </c>
      <c r="Z908" t="b">
        <f>IF(Table2[[#This Row],[Sector]]="Financial Services",TRUE,FALSE)</f>
        <v>0</v>
      </c>
      <c r="AA908" t="b">
        <f>IF(Table2[[#This Row],[Market Capitalisation In(Cr)]]&gt;25000,TRUE,FALSE)</f>
        <v>0</v>
      </c>
    </row>
    <row r="909" spans="2:27" ht="14" customHeight="1">
      <c r="B909" s="37" t="s">
        <v>1213</v>
      </c>
      <c r="C909" s="38" t="str">
        <f>_xlfn.XLOOKUP(B909,stock_analysis[Stock],stock_analysis[Company_Name])</f>
        <v>Gujarat Ambuja Exports Limited</v>
      </c>
      <c r="D909" s="37" t="str">
        <f>_xlfn.XLOOKUP(B909,stock_analysis[Stock],stock_analysis[Sector])</f>
        <v>Consumer Defensive</v>
      </c>
      <c r="E909" s="37" t="str">
        <f>_xlfn.XLOOKUP($B909,stock_analysis[Stock],stock_analysis[Industry])</f>
        <v>Packaged Foods</v>
      </c>
      <c r="F909" s="2">
        <f>_xlfn.XLOOKUP($B909,stock_analysis[Stock],stock_analysis[Market_Cap_Cr])</f>
        <v>6382.4019455999996</v>
      </c>
      <c r="G909" s="3">
        <f>Imputs!$C$2</f>
        <v>6.6699999999999995E-2</v>
      </c>
      <c r="H909" s="3">
        <f>Imputs!$C$3</f>
        <v>5.2299999999999999E-2</v>
      </c>
      <c r="I909" s="2">
        <f>_xlfn.XLOOKUP($B909,stock_analysis[Stock],stock_analysis[Beta_Daily])</f>
        <v>0.89417149914352212</v>
      </c>
      <c r="J909" s="2">
        <f>_xlfn.XLOOKUP($B909,stock_analysis[Stock],stock_analysis[Beta_Weekly])</f>
        <v>1.1638247397900308</v>
      </c>
      <c r="K909" s="2">
        <f>_xlfn.XLOOKUP($B909,stock_analysis[Stock],stock_analysis[Beta_Monthly])</f>
        <v>0.38310273350167862</v>
      </c>
      <c r="L909" s="3">
        <f>G909+H909*I909</f>
        <v>0.11346516940520621</v>
      </c>
      <c r="M909" s="3">
        <f>J909*H909+G909</f>
        <v>0.12756803389101862</v>
      </c>
      <c r="N909" s="3">
        <f>K909*H909+G909</f>
        <v>8.6736272962137789E-2</v>
      </c>
      <c r="O909" s="2">
        <f>_xlfn.XLOOKUP($B909,stock_analysis[Stock],stock_analysis[Interest_Coverage_Ratio])</f>
        <v>22.6882951653944</v>
      </c>
      <c r="P909" s="3" cm="1">
        <f t="array" ref="P90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09" s="3" t="str" cm="1">
        <f t="array" ref="Q90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09" s="3">
        <f>Table2[[#This Row],[Default Spread]]+Table2[[#This Row],[Risk Free Rate]]</f>
        <v>7.0699999999999999E-2</v>
      </c>
      <c r="S909" s="2">
        <f>_xlfn.XLOOKUP($B909,stock_analysis[Stock],stock_analysis[Market_Cap_Cr])</f>
        <v>6382.4019455999996</v>
      </c>
      <c r="T909" s="2">
        <f>_xlfn.XLOOKUP($B909,stock_analysis[Stock],stock_analysis[Total_Debt_Cr])</f>
        <v>288.3099904</v>
      </c>
      <c r="U909" s="3">
        <f>Table2[[#This Row],[Market Value of Equity]]/(Table2[[#This Row],[Market Value of Equity]]+Table2[[#This Row],[Market Value of Debt]])</f>
        <v>0.95677972708668912</v>
      </c>
      <c r="V909" s="3">
        <f>Table2[[#This Row],[Market Value of Debt]]/(Table2[[#This Row],[Market Value of Equity]]+Table2[[#This Row],[Market Value of Debt]])</f>
        <v>4.3220272913310827E-2</v>
      </c>
      <c r="W909" s="32">
        <f>(Table2[[#This Row],[Cost of Equity (Daily Beta)]]*Table2[[#This Row],[Weight of Equity]])+(Table2[[#This Row],[Cost of Debt]]*Table2[[#This Row],[Weight of Debt]])</f>
        <v>0.11161684711232921</v>
      </c>
      <c r="X909" s="33">
        <f>(Table2[[#This Row],[Cost of Equity (Weekly Beta)]]*Table2[[#This Row],[Weight of Equity]])+(Table2[[#This Row],[Cost of Debt]]*Table2[[#This Row],[Weight of Debt]])</f>
        <v>0.12511018194620538</v>
      </c>
      <c r="Y909" s="34">
        <f>(Table2[[#This Row],[Cost of Equity (Monthly Beta)]]*Table2[[#This Row],[Weight of Equity]])+(Table2[[#This Row],[Cost of Debt]]*Table2[[#This Row],[Weight of Debt]])</f>
        <v>8.6043180868201841E-2</v>
      </c>
      <c r="Z909" t="b">
        <f>IF(Table2[[#This Row],[Sector]]="Financial Services",TRUE,FALSE)</f>
        <v>0</v>
      </c>
      <c r="AA909" t="b">
        <f>IF(Table2[[#This Row],[Market Capitalisation In(Cr)]]&gt;25000,TRUE,FALSE)</f>
        <v>0</v>
      </c>
    </row>
    <row r="910" spans="2:27" ht="14" customHeight="1">
      <c r="B910" s="37" t="s">
        <v>528</v>
      </c>
      <c r="C910" s="38" t="str">
        <f>_xlfn.XLOOKUP(B910,stock_analysis[Stock],stock_analysis[Company_Name])</f>
        <v>The Bombay Burmah Trading Corporation Limited</v>
      </c>
      <c r="D910" s="37" t="str">
        <f>_xlfn.XLOOKUP(B910,stock_analysis[Stock],stock_analysis[Sector])</f>
        <v>Consumer Defensive</v>
      </c>
      <c r="E910" s="37" t="str">
        <f>_xlfn.XLOOKUP($B910,stock_analysis[Stock],stock_analysis[Industry])</f>
        <v>Packaged Foods</v>
      </c>
      <c r="F910" s="2">
        <f>_xlfn.XLOOKUP($B910,stock_analysis[Stock],stock_analysis[Market_Cap_Cr])</f>
        <v>11375.611084800001</v>
      </c>
      <c r="G910" s="3">
        <f>Imputs!$C$2</f>
        <v>6.6699999999999995E-2</v>
      </c>
      <c r="H910" s="3">
        <f>Imputs!$C$3</f>
        <v>5.2299999999999999E-2</v>
      </c>
      <c r="I910" s="2">
        <f>_xlfn.XLOOKUP($B910,stock_analysis[Stock],stock_analysis[Beta_Daily])</f>
        <v>1.0283519355938222</v>
      </c>
      <c r="J910" s="2">
        <f>_xlfn.XLOOKUP($B910,stock_analysis[Stock],stock_analysis[Beta_Weekly])</f>
        <v>1.7018727519214716</v>
      </c>
      <c r="K910" s="2">
        <f>_xlfn.XLOOKUP($B910,stock_analysis[Stock],stock_analysis[Beta_Monthly])</f>
        <v>1.5055668310040382</v>
      </c>
      <c r="L910" s="3">
        <f>G910+H910*I910</f>
        <v>0.1204828062315569</v>
      </c>
      <c r="M910" s="3">
        <f>J910*H910+G910</f>
        <v>0.15570794492549295</v>
      </c>
      <c r="N910" s="3">
        <f>K910*H910+G910</f>
        <v>0.1454411452615112</v>
      </c>
      <c r="O910" s="2">
        <f>_xlfn.XLOOKUP($B910,stock_analysis[Stock],stock_analysis[Interest_Coverage_Ratio])</f>
        <v>20.30204581390532</v>
      </c>
      <c r="P910" s="3" cm="1">
        <f t="array" ref="P9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10" s="3" t="str" cm="1">
        <f t="array" ref="Q9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10" s="3">
        <f>Table2[[#This Row],[Default Spread]]+Table2[[#This Row],[Risk Free Rate]]</f>
        <v>7.0699999999999999E-2</v>
      </c>
      <c r="S910" s="2">
        <f>_xlfn.XLOOKUP($B910,stock_analysis[Stock],stock_analysis[Market_Cap_Cr])</f>
        <v>11375.611084800001</v>
      </c>
      <c r="T910" s="2">
        <f>_xlfn.XLOOKUP($B910,stock_analysis[Stock],stock_analysis[Total_Debt_Cr])</f>
        <v>2463.6299263999999</v>
      </c>
      <c r="U910" s="3">
        <f>Table2[[#This Row],[Market Value of Equity]]/(Table2[[#This Row],[Market Value of Equity]]+Table2[[#This Row],[Market Value of Debt]])</f>
        <v>0.8219822948089277</v>
      </c>
      <c r="V910" s="3">
        <f>Table2[[#This Row],[Market Value of Debt]]/(Table2[[#This Row],[Market Value of Equity]]+Table2[[#This Row],[Market Value of Debt]])</f>
        <v>0.17801770519107238</v>
      </c>
      <c r="W910" s="32">
        <f>(Table2[[#This Row],[Cost of Equity (Daily Beta)]]*Table2[[#This Row],[Weight of Equity]])+(Table2[[#This Row],[Cost of Debt]]*Table2[[#This Row],[Weight of Debt]])</f>
        <v>0.11162058530824333</v>
      </c>
      <c r="X910" s="33">
        <f>(Table2[[#This Row],[Cost of Equity (Weekly Beta)]]*Table2[[#This Row],[Weight of Equity]])+(Table2[[#This Row],[Cost of Debt]]*Table2[[#This Row],[Weight of Debt]])</f>
        <v>0.14057502564684765</v>
      </c>
      <c r="Y910" s="34">
        <f>(Table2[[#This Row],[Cost of Equity (Monthly Beta)]]*Table2[[#This Row],[Weight of Equity]])+(Table2[[#This Row],[Cost of Debt]]*Table2[[#This Row],[Weight of Debt]])</f>
        <v>0.13213589809870438</v>
      </c>
      <c r="Z910" t="b">
        <f>IF(Table2[[#This Row],[Sector]]="Financial Services",TRUE,FALSE)</f>
        <v>0</v>
      </c>
      <c r="AA910" t="b">
        <f>IF(Table2[[#This Row],[Market Capitalisation In(Cr)]]&gt;25000,TRUE,FALSE)</f>
        <v>0</v>
      </c>
    </row>
    <row r="911" spans="2:27" ht="14" customHeight="1">
      <c r="B911" s="37" t="s">
        <v>2296</v>
      </c>
      <c r="C911" s="38" t="str">
        <f>_xlfn.XLOOKUP(B911,stock_analysis[Stock],stock_analysis[Company_Name])</f>
        <v>Modi Naturals Limited</v>
      </c>
      <c r="D911" s="37" t="str">
        <f>_xlfn.XLOOKUP(B911,stock_analysis[Stock],stock_analysis[Sector])</f>
        <v>Consumer Defensive</v>
      </c>
      <c r="E911" s="37" t="str">
        <f>_xlfn.XLOOKUP($B911,stock_analysis[Stock],stock_analysis[Industry])</f>
        <v>Packaged Foods</v>
      </c>
      <c r="F911" s="2">
        <f>_xlfn.XLOOKUP($B911,stock_analysis[Stock],stock_analysis[Market_Cap_Cr])</f>
        <v>387.21615359999998</v>
      </c>
      <c r="G911" s="3">
        <f>Imputs!$C$2</f>
        <v>6.6699999999999995E-2</v>
      </c>
      <c r="H911" s="3">
        <f>Imputs!$C$3</f>
        <v>5.2299999999999999E-2</v>
      </c>
      <c r="I911" s="2">
        <f>_xlfn.XLOOKUP($B911,stock_analysis[Stock],stock_analysis[Beta_Daily])</f>
        <v>1.1962296764596392</v>
      </c>
      <c r="J911" s="2">
        <f>_xlfn.XLOOKUP($B911,stock_analysis[Stock],stock_analysis[Beta_Weekly])</f>
        <v>-0.39582937679761759</v>
      </c>
      <c r="K911" s="2">
        <f>_xlfn.XLOOKUP($B911,stock_analysis[Stock],stock_analysis[Beta_Monthly])</f>
        <v>-9.5692143190449563</v>
      </c>
      <c r="L911" s="3">
        <f>G911+H911*I911</f>
        <v>0.12926281207883911</v>
      </c>
      <c r="M911" s="3">
        <f>J911*H911+G911</f>
        <v>4.5998123593484597E-2</v>
      </c>
      <c r="N911" s="3">
        <f>K911*H911+G911</f>
        <v>-0.43376990888605127</v>
      </c>
      <c r="O911" s="2">
        <f>_xlfn.XLOOKUP($B911,stock_analysis[Stock],stock_analysis[Interest_Coverage_Ratio])</f>
        <v>4.5313009424947071</v>
      </c>
      <c r="P911" s="3" cm="1">
        <f t="array" ref="P9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911" s="3" t="str" cm="1">
        <f t="array" ref="Q9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911" s="3">
        <f>Table2[[#This Row],[Default Spread]]+Table2[[#This Row],[Risk Free Rate]]</f>
        <v>7.5600000000000001E-2</v>
      </c>
      <c r="S911" s="2">
        <f>_xlfn.XLOOKUP($B911,stock_analysis[Stock],stock_analysis[Market_Cap_Cr])</f>
        <v>387.21615359999998</v>
      </c>
      <c r="T911" s="2">
        <f>_xlfn.XLOOKUP($B911,stock_analysis[Stock],stock_analysis[Total_Debt_Cr])</f>
        <v>151.6593024</v>
      </c>
      <c r="U911" s="3">
        <f>Table2[[#This Row],[Market Value of Equity]]/(Table2[[#This Row],[Market Value of Equity]]+Table2[[#This Row],[Market Value of Debt]])</f>
        <v>0.718563351306169</v>
      </c>
      <c r="V911" s="3">
        <f>Table2[[#This Row],[Market Value of Debt]]/(Table2[[#This Row],[Market Value of Equity]]+Table2[[#This Row],[Market Value of Debt]])</f>
        <v>0.28143664869383106</v>
      </c>
      <c r="W911" s="32">
        <f>(Table2[[#This Row],[Cost of Equity (Daily Beta)]]*Table2[[#This Row],[Weight of Equity]])+(Table2[[#This Row],[Cost of Debt]]*Table2[[#This Row],[Weight of Debt]])</f>
        <v>0.11416013008788381</v>
      </c>
      <c r="X911" s="33">
        <f>(Table2[[#This Row],[Cost of Equity (Weekly Beta)]]*Table2[[#This Row],[Weight of Equity]])+(Table2[[#This Row],[Cost of Debt]]*Table2[[#This Row],[Weight of Debt]])</f>
        <v>5.4329176484383283E-2</v>
      </c>
      <c r="Y911" s="34">
        <f>(Table2[[#This Row],[Cost of Equity (Monthly Beta)]]*Table2[[#This Row],[Weight of Equity]])+(Table2[[#This Row],[Cost of Debt]]*Table2[[#This Row],[Weight of Debt]])</f>
        <v>-0.29041454878367895</v>
      </c>
      <c r="Z911" t="b">
        <f>IF(Table2[[#This Row],[Sector]]="Financial Services",TRUE,FALSE)</f>
        <v>0</v>
      </c>
      <c r="AA911" t="b">
        <f>IF(Table2[[#This Row],[Market Capitalisation In(Cr)]]&gt;25000,TRUE,FALSE)</f>
        <v>0</v>
      </c>
    </row>
    <row r="912" spans="2:27" ht="14" customHeight="1">
      <c r="B912" s="37" t="s">
        <v>1349</v>
      </c>
      <c r="C912" s="38" t="str">
        <f>_xlfn.XLOOKUP(B912,stock_analysis[Stock],stock_analysis[Company_Name])</f>
        <v>Gopal Snacks Limited</v>
      </c>
      <c r="D912" s="37" t="str">
        <f>_xlfn.XLOOKUP(B912,stock_analysis[Stock],stock_analysis[Sector])</f>
        <v>Consumer Defensive</v>
      </c>
      <c r="E912" s="37" t="str">
        <f>_xlfn.XLOOKUP($B912,stock_analysis[Stock],stock_analysis[Industry])</f>
        <v>Packaged Foods</v>
      </c>
      <c r="F912" s="2">
        <f>_xlfn.XLOOKUP($B912,stock_analysis[Stock],stock_analysis[Market_Cap_Cr])</f>
        <v>3556.8427007999999</v>
      </c>
      <c r="G912" s="3">
        <f>Imputs!$C$2</f>
        <v>6.6699999999999995E-2</v>
      </c>
      <c r="H912" s="3">
        <f>Imputs!$C$3</f>
        <v>5.2299999999999999E-2</v>
      </c>
      <c r="I912" s="2">
        <f>_xlfn.XLOOKUP($B912,stock_analysis[Stock],stock_analysis[Beta_Daily])</f>
        <v>0.9329477255476244</v>
      </c>
      <c r="J912" s="2">
        <f>_xlfn.XLOOKUP($B912,stock_analysis[Stock],stock_analysis[Beta_Weekly])</f>
        <v>0.91058402331921162</v>
      </c>
      <c r="K912" s="2">
        <f>_xlfn.XLOOKUP($B912,stock_analysis[Stock],stock_analysis[Beta_Monthly])</f>
        <v>0.77330878938233383</v>
      </c>
      <c r="L912" s="3">
        <f>G912+H912*I912</f>
        <v>0.11549316604614075</v>
      </c>
      <c r="M912" s="3">
        <f>J912*H912+G912</f>
        <v>0.11432354441959476</v>
      </c>
      <c r="N912" s="3">
        <f>K912*H912+G912</f>
        <v>0.10714404968469605</v>
      </c>
      <c r="O912" s="2">
        <f>_xlfn.XLOOKUP($B912,stock_analysis[Stock],stock_analysis[Interest_Coverage_Ratio])</f>
        <v>9.5750079289565502</v>
      </c>
      <c r="P912" s="3" cm="1">
        <f t="array" ref="P9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912" s="3" t="str" cm="1">
        <f t="array" ref="Q9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912" s="3">
        <f>Table2[[#This Row],[Default Spread]]+Table2[[#This Row],[Risk Free Rate]]</f>
        <v>7.22E-2</v>
      </c>
      <c r="S912" s="2">
        <f>_xlfn.XLOOKUP($B912,stock_analysis[Stock],stock_analysis[Market_Cap_Cr])</f>
        <v>3556.8427007999999</v>
      </c>
      <c r="T912" s="2">
        <f>_xlfn.XLOOKUP($B912,stock_analysis[Stock],stock_analysis[Total_Debt_Cr])</f>
        <v>64.924998400000007</v>
      </c>
      <c r="U912" s="3">
        <f>Table2[[#This Row],[Market Value of Equity]]/(Table2[[#This Row],[Market Value of Equity]]+Table2[[#This Row],[Market Value of Debt]])</f>
        <v>0.98207367125883283</v>
      </c>
      <c r="V912" s="3">
        <f>Table2[[#This Row],[Market Value of Debt]]/(Table2[[#This Row],[Market Value of Equity]]+Table2[[#This Row],[Market Value of Debt]])</f>
        <v>1.7926328741167213E-2</v>
      </c>
      <c r="W912" s="32">
        <f>(Table2[[#This Row],[Cost of Equity (Daily Beta)]]*Table2[[#This Row],[Weight of Equity]])+(Table2[[#This Row],[Cost of Debt]]*Table2[[#This Row],[Weight of Debt]])</f>
        <v>0.1147170785193517</v>
      </c>
      <c r="X912" s="33">
        <f>(Table2[[#This Row],[Cost of Equity (Weekly Beta)]]*Table2[[#This Row],[Weight of Equity]])+(Table2[[#This Row],[Cost of Debt]]*Table2[[#This Row],[Weight of Debt]])</f>
        <v>0.11356842391458595</v>
      </c>
      <c r="Y912" s="34">
        <f>(Table2[[#This Row],[Cost of Equity (Monthly Beta)]]*Table2[[#This Row],[Weight of Equity]])+(Table2[[#This Row],[Cost of Debt]]*Table2[[#This Row],[Weight of Debt]])</f>
        <v>0.10651763116250051</v>
      </c>
      <c r="Z912" t="b">
        <f>IF(Table2[[#This Row],[Sector]]="Financial Services",TRUE,FALSE)</f>
        <v>0</v>
      </c>
      <c r="AA912" t="b">
        <f>IF(Table2[[#This Row],[Market Capitalisation In(Cr)]]&gt;25000,TRUE,FALSE)</f>
        <v>0</v>
      </c>
    </row>
    <row r="913" spans="2:27" ht="14" customHeight="1">
      <c r="B913" s="37" t="s">
        <v>3498</v>
      </c>
      <c r="C913" s="38" t="str">
        <f>_xlfn.XLOOKUP(B913,stock_analysis[Stock],stock_analysis[Company_Name])</f>
        <v>Tasty Bite Eatables Limited</v>
      </c>
      <c r="D913" s="37" t="str">
        <f>_xlfn.XLOOKUP(B913,stock_analysis[Stock],stock_analysis[Sector])</f>
        <v>Consumer Defensive</v>
      </c>
      <c r="E913" s="37" t="str">
        <f>_xlfn.XLOOKUP($B913,stock_analysis[Stock],stock_analysis[Industry])</f>
        <v>Packaged Foods</v>
      </c>
      <c r="F913" s="2">
        <f>_xlfn.XLOOKUP($B913,stock_analysis[Stock],stock_analysis[Market_Cap_Cr])</f>
        <v>1796.2000384</v>
      </c>
      <c r="G913" s="3">
        <f>Imputs!$C$2</f>
        <v>6.6699999999999995E-2</v>
      </c>
      <c r="H913" s="3">
        <f>Imputs!$C$3</f>
        <v>5.2299999999999999E-2</v>
      </c>
      <c r="I913" s="2">
        <f>_xlfn.XLOOKUP($B913,stock_analysis[Stock],stock_analysis[Beta_Daily])</f>
        <v>0.95635862456508303</v>
      </c>
      <c r="J913" s="2">
        <f>_xlfn.XLOOKUP($B913,stock_analysis[Stock],stock_analysis[Beta_Weekly])</f>
        <v>1.0891802935962094</v>
      </c>
      <c r="K913" s="2">
        <f>_xlfn.XLOOKUP($B913,stock_analysis[Stock],stock_analysis[Beta_Monthly])</f>
        <v>0.92717927431057878</v>
      </c>
      <c r="L913" s="3">
        <f>G913+H913*I913</f>
        <v>0.11671755606475384</v>
      </c>
      <c r="M913" s="3">
        <f>J913*H913+G913</f>
        <v>0.12366412935508175</v>
      </c>
      <c r="N913" s="3">
        <f>K913*H913+G913</f>
        <v>0.11519147604644327</v>
      </c>
      <c r="O913" s="2">
        <f>_xlfn.XLOOKUP($B913,stock_analysis[Stock],stock_analysis[Interest_Coverage_Ratio])</f>
        <v>7.2107258938244856</v>
      </c>
      <c r="P913" s="3" cm="1">
        <f t="array" ref="P9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913" s="3" t="str" cm="1">
        <f t="array" ref="Q9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913" s="3">
        <f>Table2[[#This Row],[Default Spread]]+Table2[[#This Row],[Risk Free Rate]]</f>
        <v>7.4499999999999997E-2</v>
      </c>
      <c r="S913" s="2">
        <f>_xlfn.XLOOKUP($B913,stock_analysis[Stock],stock_analysis[Market_Cap_Cr])</f>
        <v>1796.2000384</v>
      </c>
      <c r="T913" s="2">
        <f>_xlfn.XLOOKUP($B913,stock_analysis[Stock],stock_analysis[Total_Debt_Cr])</f>
        <v>66.091001599999998</v>
      </c>
      <c r="U913" s="3">
        <f>Table2[[#This Row],[Market Value of Equity]]/(Table2[[#This Row],[Market Value of Equity]]+Table2[[#This Row],[Market Value of Debt]])</f>
        <v>0.96451091683284906</v>
      </c>
      <c r="V913" s="3">
        <f>Table2[[#This Row],[Market Value of Debt]]/(Table2[[#This Row],[Market Value of Equity]]+Table2[[#This Row],[Market Value of Debt]])</f>
        <v>3.548908316715093E-2</v>
      </c>
      <c r="W913" s="32">
        <f>(Table2[[#This Row],[Cost of Equity (Daily Beta)]]*Table2[[#This Row],[Weight of Equity]])+(Table2[[#This Row],[Cost of Debt]]*Table2[[#This Row],[Weight of Debt]])</f>
        <v>0.11521929370645793</v>
      </c>
      <c r="X913" s="33">
        <f>(Table2[[#This Row],[Cost of Equity (Weekly Beta)]]*Table2[[#This Row],[Weight of Equity]])+(Table2[[#This Row],[Cost of Debt]]*Table2[[#This Row],[Weight of Debt]])</f>
        <v>0.12191933947955869</v>
      </c>
      <c r="Y913" s="34">
        <f>(Table2[[#This Row],[Cost of Equity (Monthly Beta)]]*Table2[[#This Row],[Weight of Equity]])+(Table2[[#This Row],[Cost of Debt]]*Table2[[#This Row],[Weight of Debt]])</f>
        <v>0.1137473728688369</v>
      </c>
      <c r="Z913" t="b">
        <f>IF(Table2[[#This Row],[Sector]]="Financial Services",TRUE,FALSE)</f>
        <v>0</v>
      </c>
      <c r="AA913" t="b">
        <f>IF(Table2[[#This Row],[Market Capitalisation In(Cr)]]&gt;25000,TRUE,FALSE)</f>
        <v>0</v>
      </c>
    </row>
    <row r="914" spans="2:27" ht="14" customHeight="1">
      <c r="B914" s="37" t="s">
        <v>1337</v>
      </c>
      <c r="C914" s="38" t="str">
        <f>_xlfn.XLOOKUP(B914,stock_analysis[Stock],stock_analysis[Company_Name])</f>
        <v>Gokul Refoils and Solvent Limited</v>
      </c>
      <c r="D914" s="37" t="str">
        <f>_xlfn.XLOOKUP(B914,stock_analysis[Stock],stock_analysis[Sector])</f>
        <v>Consumer Defensive</v>
      </c>
      <c r="E914" s="37" t="str">
        <f>_xlfn.XLOOKUP($B914,stock_analysis[Stock],stock_analysis[Industry])</f>
        <v>Packaged Foods</v>
      </c>
      <c r="F914" s="2">
        <f>_xlfn.XLOOKUP($B914,stock_analysis[Stock],stock_analysis[Market_Cap_Cr])</f>
        <v>394.5940736</v>
      </c>
      <c r="G914" s="3">
        <f>Imputs!$C$2</f>
        <v>6.6699999999999995E-2</v>
      </c>
      <c r="H914" s="3">
        <f>Imputs!$C$3</f>
        <v>5.2299999999999999E-2</v>
      </c>
      <c r="I914" s="2">
        <f>_xlfn.XLOOKUP($B914,stock_analysis[Stock],stock_analysis[Beta_Daily])</f>
        <v>0.92029584845639956</v>
      </c>
      <c r="J914" s="2">
        <f>_xlfn.XLOOKUP($B914,stock_analysis[Stock],stock_analysis[Beta_Weekly])</f>
        <v>1.190986923560992</v>
      </c>
      <c r="K914" s="2">
        <f>_xlfn.XLOOKUP($B914,stock_analysis[Stock],stock_analysis[Beta_Monthly])</f>
        <v>0.74914412864889712</v>
      </c>
      <c r="L914" s="3">
        <f>G914+H914*I914</f>
        <v>0.11483147287426969</v>
      </c>
      <c r="M914" s="3">
        <f>J914*H914+G914</f>
        <v>0.12898861610223988</v>
      </c>
      <c r="N914" s="3">
        <f>K914*H914+G914</f>
        <v>0.10588023792833731</v>
      </c>
      <c r="O914" s="2">
        <f>_xlfn.XLOOKUP($B914,stock_analysis[Stock],stock_analysis[Interest_Coverage_Ratio])</f>
        <v>1.6835566130450526</v>
      </c>
      <c r="P914" s="3" cm="1">
        <f t="array" ref="P9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914" s="3" t="str" cm="1">
        <f t="array" ref="Q9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914" s="3">
        <f>Table2[[#This Row],[Default Spread]]+Table2[[#This Row],[Risk Free Rate]]</f>
        <v>0.1176</v>
      </c>
      <c r="S914" s="2">
        <f>_xlfn.XLOOKUP($B914,stock_analysis[Stock],stock_analysis[Market_Cap_Cr])</f>
        <v>394.5940736</v>
      </c>
      <c r="T914" s="2">
        <f>_xlfn.XLOOKUP($B914,stock_analysis[Stock],stock_analysis[Total_Debt_Cr])</f>
        <v>342.08990720000003</v>
      </c>
      <c r="U914" s="3">
        <f>Table2[[#This Row],[Market Value of Equity]]/(Table2[[#This Row],[Market Value of Equity]]+Table2[[#This Row],[Market Value of Debt]])</f>
        <v>0.53563547448322635</v>
      </c>
      <c r="V914" s="3">
        <f>Table2[[#This Row],[Market Value of Debt]]/(Table2[[#This Row],[Market Value of Equity]]+Table2[[#This Row],[Market Value of Debt]])</f>
        <v>0.46436452551677371</v>
      </c>
      <c r="W914" s="32">
        <f>(Table2[[#This Row],[Cost of Equity (Daily Beta)]]*Table2[[#This Row],[Weight of Equity]])+(Table2[[#This Row],[Cost of Debt]]*Table2[[#This Row],[Weight of Debt]])</f>
        <v>0.11611707865938978</v>
      </c>
      <c r="X914" s="33">
        <f>(Table2[[#This Row],[Cost of Equity (Weekly Beta)]]*Table2[[#This Row],[Weight of Equity]])+(Table2[[#This Row],[Cost of Debt]]*Table2[[#This Row],[Weight of Debt]])</f>
        <v>0.12370014678963057</v>
      </c>
      <c r="Y914" s="34">
        <f>(Table2[[#This Row],[Cost of Equity (Monthly Beta)]]*Table2[[#This Row],[Weight of Equity]])+(Table2[[#This Row],[Cost of Debt]]*Table2[[#This Row],[Weight of Debt]])</f>
        <v>0.11132247968191444</v>
      </c>
      <c r="Z914" t="b">
        <f>IF(Table2[[#This Row],[Sector]]="Financial Services",TRUE,FALSE)</f>
        <v>0</v>
      </c>
      <c r="AA914" t="b">
        <f>IF(Table2[[#This Row],[Market Capitalisation In(Cr)]]&gt;25000,TRUE,FALSE)</f>
        <v>0</v>
      </c>
    </row>
    <row r="915" spans="2:27" ht="14" customHeight="1">
      <c r="B915" s="37" t="s">
        <v>1201</v>
      </c>
      <c r="C915" s="38" t="str">
        <f>_xlfn.XLOOKUP(B915,stock_analysis[Stock],stock_analysis[Company_Name])</f>
        <v>Foods &amp; Inns Limited</v>
      </c>
      <c r="D915" s="37" t="str">
        <f>_xlfn.XLOOKUP(B915,stock_analysis[Stock],stock_analysis[Sector])</f>
        <v>Consumer Defensive</v>
      </c>
      <c r="E915" s="37" t="str">
        <f>_xlfn.XLOOKUP($B915,stock_analysis[Stock],stock_analysis[Industry])</f>
        <v>Packaged Foods</v>
      </c>
      <c r="F915" s="2">
        <f>_xlfn.XLOOKUP($B915,stock_analysis[Stock],stock_analysis[Market_Cap_Cr])</f>
        <v>392.79162880000001</v>
      </c>
      <c r="G915" s="3">
        <f>Imputs!$C$2</f>
        <v>6.6699999999999995E-2</v>
      </c>
      <c r="H915" s="3">
        <f>Imputs!$C$3</f>
        <v>5.2299999999999999E-2</v>
      </c>
      <c r="I915" s="2">
        <f>_xlfn.XLOOKUP($B915,stock_analysis[Stock],stock_analysis[Beta_Daily])</f>
        <v>1.0630653415084006</v>
      </c>
      <c r="J915" s="2">
        <f>_xlfn.XLOOKUP($B915,stock_analysis[Stock],stock_analysis[Beta_Weekly])</f>
        <v>1.2907797467206157</v>
      </c>
      <c r="K915" s="2">
        <f>_xlfn.XLOOKUP($B915,stock_analysis[Stock],stock_analysis[Beta_Monthly])</f>
        <v>1.1406523121749932</v>
      </c>
      <c r="L915" s="3">
        <f>G915+H915*I915</f>
        <v>0.12229831736088934</v>
      </c>
      <c r="M915" s="3">
        <f>J915*H915+G915</f>
        <v>0.13420778075348822</v>
      </c>
      <c r="N915" s="3">
        <f>K915*H915+G915</f>
        <v>0.12635611592675214</v>
      </c>
      <c r="O915" s="2">
        <f>_xlfn.XLOOKUP($B915,stock_analysis[Stock],stock_analysis[Interest_Coverage_Ratio])</f>
        <v>1.8560415731631612</v>
      </c>
      <c r="P915" s="3" cm="1">
        <f t="array" ref="P9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915" s="3" t="str" cm="1">
        <f t="array" ref="Q9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915" s="3">
        <f>Table2[[#This Row],[Default Spread]]+Table2[[#This Row],[Risk Free Rate]]</f>
        <v>0.1176</v>
      </c>
      <c r="S915" s="2">
        <f>_xlfn.XLOOKUP($B915,stock_analysis[Stock],stock_analysis[Market_Cap_Cr])</f>
        <v>392.79162880000001</v>
      </c>
      <c r="T915" s="2">
        <f>_xlfn.XLOOKUP($B915,stock_analysis[Stock],stock_analysis[Total_Debt_Cr])</f>
        <v>482.16780799999998</v>
      </c>
      <c r="U915" s="3">
        <f>Table2[[#This Row],[Market Value of Equity]]/(Table2[[#This Row],[Market Value of Equity]]+Table2[[#This Row],[Market Value of Debt]])</f>
        <v>0.44892552989263329</v>
      </c>
      <c r="V915" s="3">
        <f>Table2[[#This Row],[Market Value of Debt]]/(Table2[[#This Row],[Market Value of Equity]]+Table2[[#This Row],[Market Value of Debt]])</f>
        <v>0.55107447010736665</v>
      </c>
      <c r="W915" s="32">
        <f>(Table2[[#This Row],[Cost of Equity (Daily Beta)]]*Table2[[#This Row],[Weight of Equity]])+(Table2[[#This Row],[Cost of Debt]]*Table2[[#This Row],[Weight of Debt]])</f>
        <v>0.11970919461084101</v>
      </c>
      <c r="X915" s="33">
        <f>(Table2[[#This Row],[Cost of Equity (Weekly Beta)]]*Table2[[#This Row],[Weight of Equity]])+(Table2[[#This Row],[Cost of Debt]]*Table2[[#This Row],[Weight of Debt]])</f>
        <v>0.12505565677510039</v>
      </c>
      <c r="Y915" s="34">
        <f>(Table2[[#This Row],[Cost of Equity (Monthly Beta)]]*Table2[[#This Row],[Weight of Equity]])+(Table2[[#This Row],[Cost of Debt]]*Table2[[#This Row],[Weight of Debt]])</f>
        <v>0.12153084398221853</v>
      </c>
      <c r="Z915" t="b">
        <f>IF(Table2[[#This Row],[Sector]]="Financial Services",TRUE,FALSE)</f>
        <v>0</v>
      </c>
      <c r="AA915" t="b">
        <f>IF(Table2[[#This Row],[Market Capitalisation In(Cr)]]&gt;25000,TRUE,FALSE)</f>
        <v>0</v>
      </c>
    </row>
    <row r="916" spans="2:27" ht="14" customHeight="1">
      <c r="B916" s="37" t="s">
        <v>952</v>
      </c>
      <c r="C916" s="38" t="str">
        <f>_xlfn.XLOOKUP(B916,stock_analysis[Stock],stock_analysis[Company_Name])</f>
        <v>Prataap Snacks Limited</v>
      </c>
      <c r="D916" s="37" t="str">
        <f>_xlfn.XLOOKUP(B916,stock_analysis[Stock],stock_analysis[Sector])</f>
        <v>Consumer Defensive</v>
      </c>
      <c r="E916" s="37" t="str">
        <f>_xlfn.XLOOKUP($B916,stock_analysis[Stock],stock_analysis[Industry])</f>
        <v>Packaged Foods</v>
      </c>
      <c r="F916" s="2">
        <f>_xlfn.XLOOKUP($B916,stock_analysis[Stock],stock_analysis[Market_Cap_Cr])</f>
        <v>2403.2028672000001</v>
      </c>
      <c r="G916" s="3">
        <f>Imputs!$C$2</f>
        <v>6.6699999999999995E-2</v>
      </c>
      <c r="H916" s="3">
        <f>Imputs!$C$3</f>
        <v>5.2299999999999999E-2</v>
      </c>
      <c r="I916" s="2">
        <f>_xlfn.XLOOKUP($B916,stock_analysis[Stock],stock_analysis[Beta_Daily])</f>
        <v>0.96830590900754276</v>
      </c>
      <c r="J916" s="2">
        <f>_xlfn.XLOOKUP($B916,stock_analysis[Stock],stock_analysis[Beta_Weekly])</f>
        <v>0.80779712253734759</v>
      </c>
      <c r="K916" s="2">
        <f>_xlfn.XLOOKUP($B916,stock_analysis[Stock],stock_analysis[Beta_Monthly])</f>
        <v>0.48698287424935383</v>
      </c>
      <c r="L916" s="3">
        <f>G916+H916*I916</f>
        <v>0.11734239904109448</v>
      </c>
      <c r="M916" s="3">
        <f>J916*H916+G916</f>
        <v>0.10894778950870328</v>
      </c>
      <c r="N916" s="3">
        <f>K916*H916+G916</f>
        <v>9.2169204323241202E-2</v>
      </c>
      <c r="O916" s="2">
        <f>_xlfn.XLOOKUP($B916,stock_analysis[Stock],stock_analysis[Interest_Coverage_Ratio])</f>
        <v>-5.7979632114944346</v>
      </c>
      <c r="P916" s="3" cm="1">
        <f t="array" ref="P91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916" s="3" t="str" cm="1">
        <f t="array" ref="Q91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916" s="3">
        <f>Table2[[#This Row],[Default Spread]]+Table2[[#This Row],[Risk Free Rate]]</f>
        <v>0.25669999999999998</v>
      </c>
      <c r="S916" s="2">
        <f>_xlfn.XLOOKUP($B916,stock_analysis[Stock],stock_analysis[Market_Cap_Cr])</f>
        <v>2403.2028672000001</v>
      </c>
      <c r="T916" s="2">
        <f>_xlfn.XLOOKUP($B916,stock_analysis[Stock],stock_analysis[Total_Debt_Cr])</f>
        <v>55.279398399999998</v>
      </c>
      <c r="U916" s="3">
        <f>Table2[[#This Row],[Market Value of Equity]]/(Table2[[#This Row],[Market Value of Equity]]+Table2[[#This Row],[Market Value of Debt]])</f>
        <v>0.9775148272682338</v>
      </c>
      <c r="V916" s="3">
        <f>Table2[[#This Row],[Market Value of Debt]]/(Table2[[#This Row],[Market Value of Equity]]+Table2[[#This Row],[Market Value of Debt]])</f>
        <v>2.2485172731766236E-2</v>
      </c>
      <c r="W916" s="32">
        <f>(Table2[[#This Row],[Cost of Equity (Daily Beta)]]*Table2[[#This Row],[Weight of Equity]])+(Table2[[#This Row],[Cost of Debt]]*Table2[[#This Row],[Weight of Debt]])</f>
        <v>0.12047587877014002</v>
      </c>
      <c r="X916" s="33">
        <f>(Table2[[#This Row],[Cost of Equity (Weekly Beta)]]*Table2[[#This Row],[Weight of Equity]])+(Table2[[#This Row],[Cost of Debt]]*Table2[[#This Row],[Weight of Debt]])</f>
        <v>0.11227002348310036</v>
      </c>
      <c r="Y916" s="34">
        <f>(Table2[[#This Row],[Cost of Equity (Monthly Beta)]]*Table2[[#This Row],[Weight of Equity]])+(Table2[[#This Row],[Cost of Debt]]*Table2[[#This Row],[Weight of Debt]])</f>
        <v>9.5868707683728058E-2</v>
      </c>
      <c r="Z916" t="b">
        <f>IF(Table2[[#This Row],[Sector]]="Financial Services",TRUE,FALSE)</f>
        <v>0</v>
      </c>
      <c r="AA916" t="b">
        <f>IF(Table2[[#This Row],[Market Capitalisation In(Cr)]]&gt;25000,TRUE,FALSE)</f>
        <v>0</v>
      </c>
    </row>
    <row r="917" spans="2:27" ht="14" customHeight="1">
      <c r="B917" s="37" t="s">
        <v>2248</v>
      </c>
      <c r="C917" s="38" t="str">
        <f>_xlfn.XLOOKUP(B917,stock_analysis[Stock],stock_analysis[Company_Name])</f>
        <v>Megastar Foods Limited</v>
      </c>
      <c r="D917" s="37" t="str">
        <f>_xlfn.XLOOKUP(B917,stock_analysis[Stock],stock_analysis[Sector])</f>
        <v>Consumer Defensive</v>
      </c>
      <c r="E917" s="37" t="str">
        <f>_xlfn.XLOOKUP($B917,stock_analysis[Stock],stock_analysis[Industry])</f>
        <v>Packaged Foods</v>
      </c>
      <c r="F917" s="2">
        <f>_xlfn.XLOOKUP($B917,stock_analysis[Stock],stock_analysis[Market_Cap_Cr])</f>
        <v>266.16483840000001</v>
      </c>
      <c r="G917" s="3">
        <f>Imputs!$C$2</f>
        <v>6.6699999999999995E-2</v>
      </c>
      <c r="H917" s="3">
        <f>Imputs!$C$3</f>
        <v>5.2299999999999999E-2</v>
      </c>
      <c r="I917" s="2">
        <f>_xlfn.XLOOKUP($B917,stock_analysis[Stock],stock_analysis[Beta_Daily])</f>
        <v>0.60994964820039221</v>
      </c>
      <c r="J917" s="2">
        <f>_xlfn.XLOOKUP($B917,stock_analysis[Stock],stock_analysis[Beta_Weekly])</f>
        <v>0.9509893678124296</v>
      </c>
      <c r="K917" s="2">
        <f>_xlfn.XLOOKUP($B917,stock_analysis[Stock],stock_analysis[Beta_Monthly])</f>
        <v>1.2034506232036839</v>
      </c>
      <c r="L917" s="3">
        <f>G917+H917*I917</f>
        <v>9.8600366600880507E-2</v>
      </c>
      <c r="M917" s="3">
        <f>J917*H917+G917</f>
        <v>0.11643674393659006</v>
      </c>
      <c r="N917" s="3">
        <f>K917*H917+G917</f>
        <v>0.12964046759355266</v>
      </c>
      <c r="O917" s="2">
        <f>_xlfn.XLOOKUP($B917,stock_analysis[Stock],stock_analysis[Interest_Coverage_Ratio])</f>
        <v>1.4824526795790478</v>
      </c>
      <c r="P917" s="3" cm="1">
        <f t="array" ref="P91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917" s="3" t="str" cm="1">
        <f t="array" ref="Q91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917" s="3">
        <f>Table2[[#This Row],[Default Spread]]+Table2[[#This Row],[Risk Free Rate]]</f>
        <v>0.1552</v>
      </c>
      <c r="S917" s="2">
        <f>_xlfn.XLOOKUP($B917,stock_analysis[Stock],stock_analysis[Market_Cap_Cr])</f>
        <v>266.16483840000001</v>
      </c>
      <c r="T917" s="2">
        <f>_xlfn.XLOOKUP($B917,stock_analysis[Stock],stock_analysis[Total_Debt_Cr])</f>
        <v>173.96340480000001</v>
      </c>
      <c r="U917" s="3">
        <f>Table2[[#This Row],[Market Value of Equity]]/(Table2[[#This Row],[Market Value of Equity]]+Table2[[#This Row],[Market Value of Debt]])</f>
        <v>0.604743827537219</v>
      </c>
      <c r="V917" s="3">
        <f>Table2[[#This Row],[Market Value of Debt]]/(Table2[[#This Row],[Market Value of Equity]]+Table2[[#This Row],[Market Value of Debt]])</f>
        <v>0.39525617246278094</v>
      </c>
      <c r="W917" s="32">
        <f>(Table2[[#This Row],[Cost of Equity (Daily Beta)]]*Table2[[#This Row],[Weight of Equity]])+(Table2[[#This Row],[Cost of Debt]]*Table2[[#This Row],[Weight of Debt]])</f>
        <v>0.12097172106101306</v>
      </c>
      <c r="X917" s="33">
        <f>(Table2[[#This Row],[Cost of Equity (Weekly Beta)]]*Table2[[#This Row],[Weight of Equity]])+(Table2[[#This Row],[Cost of Debt]]*Table2[[#This Row],[Weight of Debt]])</f>
        <v>0.13175816016040817</v>
      </c>
      <c r="Y917" s="34">
        <f>(Table2[[#This Row],[Cost of Equity (Monthly Beta)]]*Table2[[#This Row],[Weight of Equity]])+(Table2[[#This Row],[Cost of Debt]]*Table2[[#This Row],[Weight of Debt]])</f>
        <v>0.13974303054246345</v>
      </c>
      <c r="Z917" t="b">
        <f>IF(Table2[[#This Row],[Sector]]="Financial Services",TRUE,FALSE)</f>
        <v>0</v>
      </c>
      <c r="AA917" t="b">
        <f>IF(Table2[[#This Row],[Market Capitalisation In(Cr)]]&gt;25000,TRUE,FALSE)</f>
        <v>0</v>
      </c>
    </row>
    <row r="918" spans="2:27" ht="14" customHeight="1">
      <c r="B918" s="37" t="s">
        <v>3098</v>
      </c>
      <c r="C918" s="38" t="str">
        <f>_xlfn.XLOOKUP(B918,stock_analysis[Stock],stock_analysis[Company_Name])</f>
        <v>Sarveshwar Foods Limited</v>
      </c>
      <c r="D918" s="37" t="str">
        <f>_xlfn.XLOOKUP(B918,stock_analysis[Stock],stock_analysis[Sector])</f>
        <v>Consumer Defensive</v>
      </c>
      <c r="E918" s="37" t="str">
        <f>_xlfn.XLOOKUP($B918,stock_analysis[Stock],stock_analysis[Industry])</f>
        <v>Packaged Foods</v>
      </c>
      <c r="F918" s="2">
        <f>_xlfn.XLOOKUP($B918,stock_analysis[Stock],stock_analysis[Market_Cap_Cr])</f>
        <v>441.29817600000001</v>
      </c>
      <c r="G918" s="3">
        <f>Imputs!$C$2</f>
        <v>6.6699999999999995E-2</v>
      </c>
      <c r="H918" s="3">
        <f>Imputs!$C$3</f>
        <v>5.2299999999999999E-2</v>
      </c>
      <c r="I918" s="2">
        <f>_xlfn.XLOOKUP($B918,stock_analysis[Stock],stock_analysis[Beta_Daily])</f>
        <v>1.0873720831257581</v>
      </c>
      <c r="J918" s="2">
        <f>_xlfn.XLOOKUP($B918,stock_analysis[Stock],stock_analysis[Beta_Weekly])</f>
        <v>1.2613260406644913</v>
      </c>
      <c r="K918" s="2">
        <f>_xlfn.XLOOKUP($B918,stock_analysis[Stock],stock_analysis[Beta_Monthly])</f>
        <v>-0.2296861828269145</v>
      </c>
      <c r="L918" s="3">
        <f>G918+H918*I918</f>
        <v>0.12356955994747715</v>
      </c>
      <c r="M918" s="3">
        <f>J918*H918+G918</f>
        <v>0.13266735192675289</v>
      </c>
      <c r="N918" s="3">
        <f>K918*H918+G918</f>
        <v>5.4687412638152369E-2</v>
      </c>
      <c r="O918" s="2">
        <f>_xlfn.XLOOKUP($B918,stock_analysis[Stock],stock_analysis[Interest_Coverage_Ratio])</f>
        <v>1.9454875219902543</v>
      </c>
      <c r="P918" s="3" cm="1">
        <f t="array" ref="P91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918" s="3" t="str" cm="1">
        <f t="array" ref="Q91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918" s="3">
        <f>Table2[[#This Row],[Default Spread]]+Table2[[#This Row],[Risk Free Rate]]</f>
        <v>0.1176</v>
      </c>
      <c r="S918" s="2">
        <f>_xlfn.XLOOKUP($B918,stock_analysis[Stock],stock_analysis[Market_Cap_Cr])</f>
        <v>441.29817600000001</v>
      </c>
      <c r="T918" s="2">
        <f>_xlfn.XLOOKUP($B918,stock_analysis[Stock],stock_analysis[Total_Debt_Cr])</f>
        <v>265.2007936</v>
      </c>
      <c r="U918" s="3">
        <f>Table2[[#This Row],[Market Value of Equity]]/(Table2[[#This Row],[Market Value of Equity]]+Table2[[#This Row],[Market Value of Debt]])</f>
        <v>0.62462677935659372</v>
      </c>
      <c r="V918" s="3">
        <f>Table2[[#This Row],[Market Value of Debt]]/(Table2[[#This Row],[Market Value of Equity]]+Table2[[#This Row],[Market Value of Debt]])</f>
        <v>0.37537322064340628</v>
      </c>
      <c r="W918" s="32">
        <f>(Table2[[#This Row],[Cost of Equity (Daily Beta)]]*Table2[[#This Row],[Weight of Equity]])+(Table2[[#This Row],[Cost of Debt]]*Table2[[#This Row],[Weight of Debt]])</f>
        <v>0.12132874700416876</v>
      </c>
      <c r="X918" s="33">
        <f>(Table2[[#This Row],[Cost of Equity (Weekly Beta)]]*Table2[[#This Row],[Weight of Equity]])+(Table2[[#This Row],[Cost of Debt]]*Table2[[#This Row],[Weight of Debt]])</f>
        <v>0.12701147150744002</v>
      </c>
      <c r="Y918" s="34">
        <f>(Table2[[#This Row],[Cost of Equity (Monthly Beta)]]*Table2[[#This Row],[Weight of Equity]])+(Table2[[#This Row],[Cost of Debt]]*Table2[[#This Row],[Weight of Debt]])</f>
        <v>7.8303113175178768E-2</v>
      </c>
      <c r="Z918" t="b">
        <f>IF(Table2[[#This Row],[Sector]]="Financial Services",TRUE,FALSE)</f>
        <v>0</v>
      </c>
      <c r="AA918" t="b">
        <f>IF(Table2[[#This Row],[Market Capitalisation In(Cr)]]&gt;25000,TRUE,FALSE)</f>
        <v>0</v>
      </c>
    </row>
    <row r="919" spans="2:27" ht="14" customHeight="1">
      <c r="B919" s="37" t="s">
        <v>3740</v>
      </c>
      <c r="C919" s="38" t="str">
        <f>_xlfn.XLOOKUP(B919,stock_analysis[Stock],stock_analysis[Company_Name])</f>
        <v>Vadilal Industries Limited</v>
      </c>
      <c r="D919" s="37" t="str">
        <f>_xlfn.XLOOKUP(B919,stock_analysis[Stock],stock_analysis[Sector])</f>
        <v>Consumer Defensive</v>
      </c>
      <c r="E919" s="37" t="str">
        <f>_xlfn.XLOOKUP($B919,stock_analysis[Stock],stock_analysis[Industry])</f>
        <v>Packaged Foods</v>
      </c>
      <c r="F919" s="2">
        <f>_xlfn.XLOOKUP($B919,stock_analysis[Stock],stock_analysis[Market_Cap_Cr])</f>
        <v>3676.7903744</v>
      </c>
      <c r="G919" s="3">
        <f>Imputs!$C$2</f>
        <v>6.6699999999999995E-2</v>
      </c>
      <c r="H919" s="3">
        <f>Imputs!$C$3</f>
        <v>5.2299999999999999E-2</v>
      </c>
      <c r="I919" s="2">
        <f>_xlfn.XLOOKUP($B919,stock_analysis[Stock],stock_analysis[Beta_Daily])</f>
        <v>1.1717720787980008</v>
      </c>
      <c r="J919" s="2">
        <f>_xlfn.XLOOKUP($B919,stock_analysis[Stock],stock_analysis[Beta_Weekly])</f>
        <v>1.2591681756150364</v>
      </c>
      <c r="K919" s="2">
        <f>_xlfn.XLOOKUP($B919,stock_analysis[Stock],stock_analysis[Beta_Monthly])</f>
        <v>0.19927542555857169</v>
      </c>
      <c r="L919" s="3">
        <f>G919+H919*I919</f>
        <v>0.12798367972113545</v>
      </c>
      <c r="M919" s="3">
        <f>J919*H919+G919</f>
        <v>0.13255449558466639</v>
      </c>
      <c r="N919" s="3">
        <f>K919*H919+G919</f>
        <v>7.71221047567133E-2</v>
      </c>
      <c r="O919" s="2">
        <f>_xlfn.XLOOKUP($B919,stock_analysis[Stock],stock_analysis[Interest_Coverage_Ratio])</f>
        <v>17.104032258064517</v>
      </c>
      <c r="P919" s="3" cm="1">
        <f t="array" ref="P91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19" s="3" t="str" cm="1">
        <f t="array" ref="Q91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19" s="3">
        <f>Table2[[#This Row],[Default Spread]]+Table2[[#This Row],[Risk Free Rate]]</f>
        <v>7.0699999999999999E-2</v>
      </c>
      <c r="S919" s="2">
        <f>_xlfn.XLOOKUP($B919,stock_analysis[Stock],stock_analysis[Market_Cap_Cr])</f>
        <v>3676.7903744</v>
      </c>
      <c r="T919" s="2">
        <f>_xlfn.XLOOKUP($B919,stock_analysis[Stock],stock_analysis[Total_Debt_Cr])</f>
        <v>204.03000320000001</v>
      </c>
      <c r="U919" s="3">
        <f>Table2[[#This Row],[Market Value of Equity]]/(Table2[[#This Row],[Market Value of Equity]]+Table2[[#This Row],[Market Value of Debt]])</f>
        <v>0.94742606373187066</v>
      </c>
      <c r="V919" s="3">
        <f>Table2[[#This Row],[Market Value of Debt]]/(Table2[[#This Row],[Market Value of Equity]]+Table2[[#This Row],[Market Value of Debt]])</f>
        <v>5.2573936268129333E-2</v>
      </c>
      <c r="W919" s="32">
        <f>(Table2[[#This Row],[Cost of Equity (Daily Beta)]]*Table2[[#This Row],[Weight of Equity]])+(Table2[[#This Row],[Cost of Debt]]*Table2[[#This Row],[Weight of Debt]])</f>
        <v>0.12497205119427254</v>
      </c>
      <c r="X919" s="33">
        <f>(Table2[[#This Row],[Cost of Equity (Weekly Beta)]]*Table2[[#This Row],[Weight of Equity]])+(Table2[[#This Row],[Cost of Debt]]*Table2[[#This Row],[Weight of Debt]])</f>
        <v>0.12930256127590084</v>
      </c>
      <c r="Y919" s="34">
        <f>(Table2[[#This Row],[Cost of Equity (Monthly Beta)]]*Table2[[#This Row],[Weight of Equity]])+(Table2[[#This Row],[Cost of Debt]]*Table2[[#This Row],[Weight of Debt]])</f>
        <v>7.6784469430526608E-2</v>
      </c>
      <c r="Z919" t="b">
        <f>IF(Table2[[#This Row],[Sector]]="Financial Services",TRUE,FALSE)</f>
        <v>0</v>
      </c>
      <c r="AA919" t="b">
        <f>IF(Table2[[#This Row],[Market Capitalisation In(Cr)]]&gt;25000,TRUE,FALSE)</f>
        <v>0</v>
      </c>
    </row>
    <row r="920" spans="2:27" ht="14" customHeight="1">
      <c r="B920" s="37" t="s">
        <v>778</v>
      </c>
      <c r="C920" s="38" t="str">
        <f>_xlfn.XLOOKUP(B920,stock_analysis[Stock],stock_analysis[Company_Name])</f>
        <v>Chaman Lal Setia Exports Limited</v>
      </c>
      <c r="D920" s="37" t="str">
        <f>_xlfn.XLOOKUP(B920,stock_analysis[Stock],stock_analysis[Sector])</f>
        <v>Consumer Defensive</v>
      </c>
      <c r="E920" s="37" t="str">
        <f>_xlfn.XLOOKUP($B920,stock_analysis[Stock],stock_analysis[Industry])</f>
        <v>Packaged Foods</v>
      </c>
      <c r="F920" s="2">
        <f>_xlfn.XLOOKUP($B920,stock_analysis[Stock],stock_analysis[Market_Cap_Cr])</f>
        <v>1244.9545215999999</v>
      </c>
      <c r="G920" s="3">
        <f>Imputs!$C$2</f>
        <v>6.6699999999999995E-2</v>
      </c>
      <c r="H920" s="3">
        <f>Imputs!$C$3</f>
        <v>5.2299999999999999E-2</v>
      </c>
      <c r="I920" s="2">
        <f>_xlfn.XLOOKUP($B920,stock_analysis[Stock],stock_analysis[Beta_Daily])</f>
        <v>1.1831347689898677</v>
      </c>
      <c r="J920" s="2">
        <f>_xlfn.XLOOKUP($B920,stock_analysis[Stock],stock_analysis[Beta_Weekly])</f>
        <v>1.2272563250461683</v>
      </c>
      <c r="K920" s="2">
        <f>_xlfn.XLOOKUP($B920,stock_analysis[Stock],stock_analysis[Beta_Monthly])</f>
        <v>0.83706994261896561</v>
      </c>
      <c r="L920" s="3">
        <f>G920+H920*I920</f>
        <v>0.12857794841817008</v>
      </c>
      <c r="M920" s="3">
        <f>J920*H920+G920</f>
        <v>0.13088550579991459</v>
      </c>
      <c r="N920" s="3">
        <f>K920*H920+G920</f>
        <v>0.11047875799897189</v>
      </c>
      <c r="O920" s="2">
        <f>_xlfn.XLOOKUP($B920,stock_analysis[Stock],stock_analysis[Interest_Coverage_Ratio])</f>
        <v>14.950986209436509</v>
      </c>
      <c r="P920" s="3" cm="1">
        <f t="array" ref="P92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20" s="3" t="str" cm="1">
        <f t="array" ref="Q92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20" s="3">
        <f>Table2[[#This Row],[Default Spread]]+Table2[[#This Row],[Risk Free Rate]]</f>
        <v>7.0699999999999999E-2</v>
      </c>
      <c r="S920" s="2">
        <f>_xlfn.XLOOKUP($B920,stock_analysis[Stock],stock_analysis[Market_Cap_Cr])</f>
        <v>1244.9545215999999</v>
      </c>
      <c r="T920" s="2">
        <f>_xlfn.XLOOKUP($B920,stock_analysis[Stock],stock_analysis[Total_Debt_Cr])</f>
        <v>66.922502399999999</v>
      </c>
      <c r="U920" s="3">
        <f>Table2[[#This Row],[Market Value of Equity]]/(Table2[[#This Row],[Market Value of Equity]]+Table2[[#This Row],[Market Value of Debt]])</f>
        <v>0.9489872136063876</v>
      </c>
      <c r="V920" s="3">
        <f>Table2[[#This Row],[Market Value of Debt]]/(Table2[[#This Row],[Market Value of Equity]]+Table2[[#This Row],[Market Value of Debt]])</f>
        <v>5.101278639361246E-2</v>
      </c>
      <c r="W920" s="32">
        <f>(Table2[[#This Row],[Cost of Equity (Daily Beta)]]*Table2[[#This Row],[Weight of Equity]])+(Table2[[#This Row],[Cost of Debt]]*Table2[[#This Row],[Weight of Debt]])</f>
        <v>0.12562543299861345</v>
      </c>
      <c r="X920" s="33">
        <f>(Table2[[#This Row],[Cost of Equity (Weekly Beta)]]*Table2[[#This Row],[Weight of Equity]])+(Table2[[#This Row],[Cost of Debt]]*Table2[[#This Row],[Weight of Debt]])</f>
        <v>0.12781527544855203</v>
      </c>
      <c r="Y920" s="34">
        <f>(Table2[[#This Row],[Cost of Equity (Monthly Beta)]]*Table2[[#This Row],[Weight of Equity]])+(Table2[[#This Row],[Cost of Debt]]*Table2[[#This Row],[Weight of Debt]])</f>
        <v>0.10844953271416713</v>
      </c>
      <c r="Z920" t="b">
        <f>IF(Table2[[#This Row],[Sector]]="Financial Services",TRUE,FALSE)</f>
        <v>0</v>
      </c>
      <c r="AA920" t="b">
        <f>IF(Table2[[#This Row],[Market Capitalisation In(Cr)]]&gt;25000,TRUE,FALSE)</f>
        <v>0</v>
      </c>
    </row>
    <row r="921" spans="2:27" ht="14" customHeight="1">
      <c r="B921" s="37" t="s">
        <v>1477</v>
      </c>
      <c r="C921" s="38" t="str">
        <f>_xlfn.XLOOKUP(B921,stock_analysis[Stock],stock_analysis[Company_Name])</f>
        <v>Heritage Foods Limited</v>
      </c>
      <c r="D921" s="37" t="str">
        <f>_xlfn.XLOOKUP(B921,stock_analysis[Stock],stock_analysis[Sector])</f>
        <v>Consumer Defensive</v>
      </c>
      <c r="E921" s="37" t="str">
        <f>_xlfn.XLOOKUP($B921,stock_analysis[Stock],stock_analysis[Industry])</f>
        <v>Packaged Foods</v>
      </c>
      <c r="F921" s="2">
        <f>_xlfn.XLOOKUP($B921,stock_analysis[Stock],stock_analysis[Market_Cap_Cr])</f>
        <v>2851.4646016000002</v>
      </c>
      <c r="G921" s="3">
        <f>Imputs!$C$2</f>
        <v>6.6699999999999995E-2</v>
      </c>
      <c r="H921" s="3">
        <f>Imputs!$C$3</f>
        <v>5.2299999999999999E-2</v>
      </c>
      <c r="I921" s="2">
        <f>_xlfn.XLOOKUP($B921,stock_analysis[Stock],stock_analysis[Beta_Daily])</f>
        <v>1.2641930137814834</v>
      </c>
      <c r="J921" s="2">
        <f>_xlfn.XLOOKUP($B921,stock_analysis[Stock],stock_analysis[Beta_Weekly])</f>
        <v>2.1540032823952067</v>
      </c>
      <c r="K921" s="2">
        <f>_xlfn.XLOOKUP($B921,stock_analysis[Stock],stock_analysis[Beta_Monthly])</f>
        <v>1.7355767034814362</v>
      </c>
      <c r="L921" s="3">
        <f>G921+H921*I921</f>
        <v>0.13281729462077158</v>
      </c>
      <c r="M921" s="3">
        <f>J921*H921+G921</f>
        <v>0.17935437166926932</v>
      </c>
      <c r="N921" s="3">
        <f>K921*H921+G921</f>
        <v>0.15747066159207912</v>
      </c>
      <c r="O921" s="2">
        <f>_xlfn.XLOOKUP($B921,stock_analysis[Stock],stock_analysis[Interest_Coverage_Ratio])</f>
        <v>18.383911141029955</v>
      </c>
      <c r="P921" s="3" cm="1">
        <f t="array" ref="P92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21" s="3" t="str" cm="1">
        <f t="array" ref="Q92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21" s="3">
        <f>Table2[[#This Row],[Default Spread]]+Table2[[#This Row],[Risk Free Rate]]</f>
        <v>7.0699999999999999E-2</v>
      </c>
      <c r="S921" s="2">
        <f>_xlfn.XLOOKUP($B921,stock_analysis[Stock],stock_analysis[Market_Cap_Cr])</f>
        <v>2851.4646016000002</v>
      </c>
      <c r="T921" s="2">
        <f>_xlfn.XLOOKUP($B921,stock_analysis[Stock],stock_analysis[Total_Debt_Cr])</f>
        <v>219.6649984</v>
      </c>
      <c r="U921" s="3">
        <f>Table2[[#This Row],[Market Value of Equity]]/(Table2[[#This Row],[Market Value of Equity]]+Table2[[#This Row],[Market Value of Debt]])</f>
        <v>0.92847420102362332</v>
      </c>
      <c r="V921" s="3">
        <f>Table2[[#This Row],[Market Value of Debt]]/(Table2[[#This Row],[Market Value of Equity]]+Table2[[#This Row],[Market Value of Debt]])</f>
        <v>7.1525798976376634E-2</v>
      </c>
      <c r="W921" s="32">
        <f>(Table2[[#This Row],[Cost of Equity (Daily Beta)]]*Table2[[#This Row],[Weight of Equity]])+(Table2[[#This Row],[Cost of Debt]]*Table2[[#This Row],[Weight of Debt]])</f>
        <v>0.1283743054927699</v>
      </c>
      <c r="X921" s="33">
        <f>(Table2[[#This Row],[Cost of Equity (Weekly Beta)]]*Table2[[#This Row],[Weight of Equity]])+(Table2[[#This Row],[Cost of Debt]]*Table2[[#This Row],[Weight of Debt]])</f>
        <v>0.17158278092334864</v>
      </c>
      <c r="Y921" s="34">
        <f>(Table2[[#This Row],[Cost of Equity (Monthly Beta)]]*Table2[[#This Row],[Weight of Equity]])+(Table2[[#This Row],[Cost of Debt]]*Table2[[#This Row],[Weight of Debt]])</f>
        <v>0.15126432069399687</v>
      </c>
      <c r="Z921" t="b">
        <f>IF(Table2[[#This Row],[Sector]]="Financial Services",TRUE,FALSE)</f>
        <v>0</v>
      </c>
      <c r="AA921" t="b">
        <f>IF(Table2[[#This Row],[Market Capitalisation In(Cr)]]&gt;25000,TRUE,FALSE)</f>
        <v>0</v>
      </c>
    </row>
    <row r="922" spans="2:27" ht="14" customHeight="1">
      <c r="B922" s="37" t="s">
        <v>1990</v>
      </c>
      <c r="C922" s="38" t="str">
        <f>_xlfn.XLOOKUP(B922,stock_analysis[Stock],stock_analysis[Company_Name])</f>
        <v>KRBL Limited</v>
      </c>
      <c r="D922" s="37" t="str">
        <f>_xlfn.XLOOKUP(B922,stock_analysis[Stock],stock_analysis[Sector])</f>
        <v>Consumer Defensive</v>
      </c>
      <c r="E922" s="37" t="str">
        <f>_xlfn.XLOOKUP($B922,stock_analysis[Stock],stock_analysis[Industry])</f>
        <v>Packaged Foods</v>
      </c>
      <c r="F922" s="2">
        <f>_xlfn.XLOOKUP($B922,stock_analysis[Stock],stock_analysis[Market_Cap_Cr])</f>
        <v>7477.8329088</v>
      </c>
      <c r="G922" s="3">
        <f>Imputs!$C$2</f>
        <v>6.6699999999999995E-2</v>
      </c>
      <c r="H922" s="3">
        <f>Imputs!$C$3</f>
        <v>5.2299999999999999E-2</v>
      </c>
      <c r="I922" s="2">
        <f>_xlfn.XLOOKUP($B922,stock_analysis[Stock],stock_analysis[Beta_Daily])</f>
        <v>1.2215304457656453</v>
      </c>
      <c r="J922" s="2">
        <f>_xlfn.XLOOKUP($B922,stock_analysis[Stock],stock_analysis[Beta_Weekly])</f>
        <v>1.6415665532607284</v>
      </c>
      <c r="K922" s="2">
        <f>_xlfn.XLOOKUP($B922,stock_analysis[Stock],stock_analysis[Beta_Monthly])</f>
        <v>1.1123332587291814</v>
      </c>
      <c r="L922" s="3">
        <f>G922+H922*I922</f>
        <v>0.13058604231354326</v>
      </c>
      <c r="M922" s="3">
        <f>J922*H922+G922</f>
        <v>0.15255393073553608</v>
      </c>
      <c r="N922" s="3">
        <f>K922*H922+G922</f>
        <v>0.12487502943153618</v>
      </c>
      <c r="O922" s="2">
        <f>_xlfn.XLOOKUP($B922,stock_analysis[Stock],stock_analysis[Interest_Coverage_Ratio])</f>
        <v>48.233210332103319</v>
      </c>
      <c r="P922" s="3" cm="1">
        <f t="array" ref="P92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22" s="3" t="str" cm="1">
        <f t="array" ref="Q92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22" s="3">
        <f>Table2[[#This Row],[Default Spread]]+Table2[[#This Row],[Risk Free Rate]]</f>
        <v>7.0699999999999999E-2</v>
      </c>
      <c r="S922" s="2">
        <f>_xlfn.XLOOKUP($B922,stock_analysis[Stock],stock_analysis[Market_Cap_Cr])</f>
        <v>7477.8329088</v>
      </c>
      <c r="T922" s="2">
        <f>_xlfn.XLOOKUP($B922,stock_analysis[Stock],stock_analysis[Total_Debt_Cr])</f>
        <v>70.990003200000004</v>
      </c>
      <c r="U922" s="3">
        <f>Table2[[#This Row],[Market Value of Equity]]/(Table2[[#This Row],[Market Value of Equity]]+Table2[[#This Row],[Market Value of Debt]])</f>
        <v>0.99059588441435686</v>
      </c>
      <c r="V922" s="3">
        <f>Table2[[#This Row],[Market Value of Debt]]/(Table2[[#This Row],[Market Value of Equity]]+Table2[[#This Row],[Market Value of Debt]])</f>
        <v>9.4041155856432433E-3</v>
      </c>
      <c r="W922" s="32">
        <f>(Table2[[#This Row],[Cost of Equity (Daily Beta)]]*Table2[[#This Row],[Weight of Equity]])+(Table2[[#This Row],[Cost of Debt]]*Table2[[#This Row],[Weight of Debt]])</f>
        <v>0.13002286704966001</v>
      </c>
      <c r="X922" s="33">
        <f>(Table2[[#This Row],[Cost of Equity (Weekly Beta)]]*Table2[[#This Row],[Weight of Equity]])+(Table2[[#This Row],[Cost of Debt]]*Table2[[#This Row],[Weight of Debt]])</f>
        <v>0.15178416690975988</v>
      </c>
      <c r="Y922" s="34">
        <f>(Table2[[#This Row],[Cost of Equity (Monthly Beta)]]*Table2[[#This Row],[Weight of Equity]])+(Table2[[#This Row],[Cost of Debt]]*Table2[[#This Row],[Weight of Debt]])</f>
        <v>0.1243655611929064</v>
      </c>
      <c r="Z922" t="b">
        <f>IF(Table2[[#This Row],[Sector]]="Financial Services",TRUE,FALSE)</f>
        <v>0</v>
      </c>
      <c r="AA922" t="b">
        <f>IF(Table2[[#This Row],[Market Capitalisation In(Cr)]]&gt;25000,TRUE,FALSE)</f>
        <v>0</v>
      </c>
    </row>
    <row r="923" spans="2:27" ht="14" customHeight="1">
      <c r="B923" s="37" t="s">
        <v>2628</v>
      </c>
      <c r="C923" s="38" t="str">
        <f>_xlfn.XLOOKUP(B923,stock_analysis[Stock],stock_analysis[Company_Name])</f>
        <v>Parag Milk Foods Limited</v>
      </c>
      <c r="D923" s="37" t="str">
        <f>_xlfn.XLOOKUP(B923,stock_analysis[Stock],stock_analysis[Sector])</f>
        <v>Consumer Defensive</v>
      </c>
      <c r="E923" s="37" t="str">
        <f>_xlfn.XLOOKUP($B923,stock_analysis[Stock],stock_analysis[Industry])</f>
        <v>Packaged Foods</v>
      </c>
      <c r="F923" s="2">
        <f>_xlfn.XLOOKUP($B923,stock_analysis[Stock],stock_analysis[Market_Cap_Cr])</f>
        <v>2329.2622848000001</v>
      </c>
      <c r="G923" s="3">
        <f>Imputs!$C$2</f>
        <v>6.6699999999999995E-2</v>
      </c>
      <c r="H923" s="3">
        <f>Imputs!$C$3</f>
        <v>5.2299999999999999E-2</v>
      </c>
      <c r="I923" s="2">
        <f>_xlfn.XLOOKUP($B923,stock_analysis[Stock],stock_analysis[Beta_Daily])</f>
        <v>1.4045392082811723</v>
      </c>
      <c r="J923" s="2">
        <f>_xlfn.XLOOKUP($B923,stock_analysis[Stock],stock_analysis[Beta_Weekly])</f>
        <v>1.2128045611665947</v>
      </c>
      <c r="K923" s="2">
        <f>_xlfn.XLOOKUP($B923,stock_analysis[Stock],stock_analysis[Beta_Monthly])</f>
        <v>1.7237018471655006</v>
      </c>
      <c r="L923" s="3">
        <f>G923+H923*I923</f>
        <v>0.1401574005931053</v>
      </c>
      <c r="M923" s="3">
        <f>J923*H923+G923</f>
        <v>0.13012967854901292</v>
      </c>
      <c r="N923" s="3">
        <f>K923*H923+G923</f>
        <v>0.15684960660675568</v>
      </c>
      <c r="O923" s="2">
        <f>_xlfn.XLOOKUP($B923,stock_analysis[Stock],stock_analysis[Interest_Coverage_Ratio])</f>
        <v>2.4238616838487972</v>
      </c>
      <c r="P923" s="3" cm="1">
        <f t="array" ref="P92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923" s="3" t="str" cm="1">
        <f t="array" ref="Q92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923" s="3">
        <f>Table2[[#This Row],[Default Spread]]+Table2[[#This Row],[Risk Free Rate]]</f>
        <v>9.8799999999999999E-2</v>
      </c>
      <c r="S923" s="2">
        <f>_xlfn.XLOOKUP($B923,stock_analysis[Stock],stock_analysis[Market_Cap_Cr])</f>
        <v>2329.2622848000001</v>
      </c>
      <c r="T923" s="2">
        <f>_xlfn.XLOOKUP($B923,stock_analysis[Stock],stock_analysis[Total_Debt_Cr])</f>
        <v>542.88998400000003</v>
      </c>
      <c r="U923" s="3">
        <f>Table2[[#This Row],[Market Value of Equity]]/(Table2[[#This Row],[Market Value of Equity]]+Table2[[#This Row],[Market Value of Debt]])</f>
        <v>0.81098147549578836</v>
      </c>
      <c r="V923" s="3">
        <f>Table2[[#This Row],[Market Value of Debt]]/(Table2[[#This Row],[Market Value of Equity]]+Table2[[#This Row],[Market Value of Debt]])</f>
        <v>0.18901852450421169</v>
      </c>
      <c r="W923" s="32">
        <f>(Table2[[#This Row],[Cost of Equity (Daily Beta)]]*Table2[[#This Row],[Weight of Equity]])+(Table2[[#This Row],[Cost of Debt]]*Table2[[#This Row],[Weight of Debt]])</f>
        <v>0.13234008575566694</v>
      </c>
      <c r="X923" s="33">
        <f>(Table2[[#This Row],[Cost of Equity (Weekly Beta)]]*Table2[[#This Row],[Weight of Equity]])+(Table2[[#This Row],[Cost of Debt]]*Table2[[#This Row],[Weight of Debt]])</f>
        <v>0.12420778893648725</v>
      </c>
      <c r="Y923" s="34">
        <f>(Table2[[#This Row],[Cost of Equity (Monthly Beta)]]*Table2[[#This Row],[Weight of Equity]])+(Table2[[#This Row],[Cost of Debt]]*Table2[[#This Row],[Weight of Debt]])</f>
        <v>0.14587715561789677</v>
      </c>
      <c r="Z923" t="b">
        <f>IF(Table2[[#This Row],[Sector]]="Financial Services",TRUE,FALSE)</f>
        <v>0</v>
      </c>
      <c r="AA923" t="b">
        <f>IF(Table2[[#This Row],[Market Capitalisation In(Cr)]]&gt;25000,TRUE,FALSE)</f>
        <v>0</v>
      </c>
    </row>
    <row r="924" spans="2:27" ht="14" customHeight="1">
      <c r="B924" s="37" t="s">
        <v>2180</v>
      </c>
      <c r="C924" s="38" t="str">
        <f>_xlfn.XLOOKUP(B924,stock_analysis[Stock],stock_analysis[Company_Name])</f>
        <v>Manorama Industries Limited</v>
      </c>
      <c r="D924" s="37" t="str">
        <f>_xlfn.XLOOKUP(B924,stock_analysis[Stock],stock_analysis[Sector])</f>
        <v>Consumer Defensive</v>
      </c>
      <c r="E924" s="37" t="str">
        <f>_xlfn.XLOOKUP($B924,stock_analysis[Stock],stock_analysis[Industry])</f>
        <v>Packaged Foods</v>
      </c>
      <c r="F924" s="2">
        <f>_xlfn.XLOOKUP($B924,stock_analysis[Stock],stock_analysis[Market_Cap_Cr])</f>
        <v>8114.9861887999996</v>
      </c>
      <c r="G924" s="3">
        <f>Imputs!$C$2</f>
        <v>6.6699999999999995E-2</v>
      </c>
      <c r="H924" s="3">
        <f>Imputs!$C$3</f>
        <v>5.2299999999999999E-2</v>
      </c>
      <c r="I924" s="2">
        <f>_xlfn.XLOOKUP($B924,stock_analysis[Stock],stock_analysis[Beta_Daily])</f>
        <v>1.356759620794139</v>
      </c>
      <c r="J924" s="2">
        <f>_xlfn.XLOOKUP($B924,stock_analysis[Stock],stock_analysis[Beta_Weekly])</f>
        <v>0.98245028829541958</v>
      </c>
      <c r="K924" s="2">
        <f>_xlfn.XLOOKUP($B924,stock_analysis[Stock],stock_analysis[Beta_Monthly])</f>
        <v>0.39270832826811392</v>
      </c>
      <c r="L924" s="3">
        <f>G924+H924*I924</f>
        <v>0.13765852816753346</v>
      </c>
      <c r="M924" s="3">
        <f>J924*H924+G924</f>
        <v>0.11808215007785045</v>
      </c>
      <c r="N924" s="3">
        <f>K924*H924+G924</f>
        <v>8.7238645568422354E-2</v>
      </c>
      <c r="O924" s="2">
        <f>_xlfn.XLOOKUP($B924,stock_analysis[Stock],stock_analysis[Interest_Coverage_Ratio])</f>
        <v>4.9542303559199539</v>
      </c>
      <c r="P924" s="3" cm="1">
        <f t="array" ref="P92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924" s="3" t="str" cm="1">
        <f t="array" ref="Q92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924" s="3">
        <f>Table2[[#This Row],[Default Spread]]+Table2[[#This Row],[Risk Free Rate]]</f>
        <v>7.5600000000000001E-2</v>
      </c>
      <c r="S924" s="2">
        <f>_xlfn.XLOOKUP($B924,stock_analysis[Stock],stock_analysis[Market_Cap_Cr])</f>
        <v>8114.9861887999996</v>
      </c>
      <c r="T924" s="2">
        <f>_xlfn.XLOOKUP($B924,stock_analysis[Stock],stock_analysis[Total_Debt_Cr])</f>
        <v>376.3053056</v>
      </c>
      <c r="U924" s="3">
        <f>Table2[[#This Row],[Market Value of Equity]]/(Table2[[#This Row],[Market Value of Equity]]+Table2[[#This Row],[Market Value of Debt]])</f>
        <v>0.95568338387061924</v>
      </c>
      <c r="V924" s="3">
        <f>Table2[[#This Row],[Market Value of Debt]]/(Table2[[#This Row],[Market Value of Equity]]+Table2[[#This Row],[Market Value of Debt]])</f>
        <v>4.4316616129380676E-2</v>
      </c>
      <c r="W924" s="32">
        <f>(Table2[[#This Row],[Cost of Equity (Daily Beta)]]*Table2[[#This Row],[Weight of Equity]])+(Table2[[#This Row],[Cost of Debt]]*Table2[[#This Row],[Weight of Debt]])</f>
        <v>0.13490830419717853</v>
      </c>
      <c r="X924" s="33">
        <f>(Table2[[#This Row],[Cost of Equity (Weekly Beta)]]*Table2[[#This Row],[Weight of Equity]])+(Table2[[#This Row],[Cost of Debt]]*Table2[[#This Row],[Weight of Debt]])</f>
        <v>0.11619948494049959</v>
      </c>
      <c r="Y924" s="34">
        <f>(Table2[[#This Row],[Cost of Equity (Monthly Beta)]]*Table2[[#This Row],[Weight of Equity]])+(Table2[[#This Row],[Cost of Debt]]*Table2[[#This Row],[Weight of Debt]])</f>
        <v>8.6722860180500655E-2</v>
      </c>
      <c r="Z924" t="b">
        <f>IF(Table2[[#This Row],[Sector]]="Financial Services",TRUE,FALSE)</f>
        <v>0</v>
      </c>
      <c r="AA924" t="b">
        <f>IF(Table2[[#This Row],[Market Capitalisation In(Cr)]]&gt;25000,TRUE,FALSE)</f>
        <v>0</v>
      </c>
    </row>
    <row r="925" spans="2:27" ht="14" customHeight="1">
      <c r="B925" s="37" t="s">
        <v>2452</v>
      </c>
      <c r="C925" s="38" t="str">
        <f>_xlfn.XLOOKUP(B925,stock_analysis[Stock],stock_analysis[Company_Name])</f>
        <v>Nakoda Group of Industries Limited</v>
      </c>
      <c r="D925" s="37" t="str">
        <f>_xlfn.XLOOKUP(B925,stock_analysis[Stock],stock_analysis[Sector])</f>
        <v>Consumer Defensive</v>
      </c>
      <c r="E925" s="37" t="str">
        <f>_xlfn.XLOOKUP($B925,stock_analysis[Stock],stock_analysis[Industry])</f>
        <v>Packaged Foods</v>
      </c>
      <c r="F925" s="2">
        <f>_xlfn.XLOOKUP($B925,stock_analysis[Stock],stock_analysis[Market_Cap_Cr])</f>
        <v>45.695980800000001</v>
      </c>
      <c r="G925" s="3">
        <f>Imputs!$C$2</f>
        <v>6.6699999999999995E-2</v>
      </c>
      <c r="H925" s="3">
        <f>Imputs!$C$3</f>
        <v>5.2299999999999999E-2</v>
      </c>
      <c r="I925" s="2">
        <f>_xlfn.XLOOKUP($B925,stock_analysis[Stock],stock_analysis[Beta_Daily])</f>
        <v>0.61327594951785724</v>
      </c>
      <c r="J925" s="2">
        <f>_xlfn.XLOOKUP($B925,stock_analysis[Stock],stock_analysis[Beta_Weekly])</f>
        <v>0.64923735513354708</v>
      </c>
      <c r="K925" s="2">
        <f>_xlfn.XLOOKUP($B925,stock_analysis[Stock],stock_analysis[Beta_Monthly])</f>
        <v>1.1182537600353055</v>
      </c>
      <c r="L925" s="3">
        <f>G925+H925*I925</f>
        <v>9.8774332159783929E-2</v>
      </c>
      <c r="M925" s="3">
        <f>J925*H925+G925</f>
        <v>0.10065511367348451</v>
      </c>
      <c r="N925" s="3">
        <f>K925*H925+G925</f>
        <v>0.12518467164984648</v>
      </c>
      <c r="O925" s="2">
        <f>_xlfn.XLOOKUP($B925,stock_analysis[Stock],stock_analysis[Interest_Coverage_Ratio])</f>
        <v>-1.9256317689530689</v>
      </c>
      <c r="P925" s="3" cm="1">
        <f t="array" ref="P92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925" s="3" t="str" cm="1">
        <f t="array" ref="Q92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925" s="3">
        <f>Table2[[#This Row],[Default Spread]]+Table2[[#This Row],[Risk Free Rate]]</f>
        <v>0.25669999999999998</v>
      </c>
      <c r="S925" s="2">
        <f>_xlfn.XLOOKUP($B925,stock_analysis[Stock],stock_analysis[Market_Cap_Cr])</f>
        <v>45.695980800000001</v>
      </c>
      <c r="T925" s="2">
        <f>_xlfn.XLOOKUP($B925,stock_analysis[Stock],stock_analysis[Total_Debt_Cr])</f>
        <v>13.825900799999999</v>
      </c>
      <c r="U925" s="3">
        <f>Table2[[#This Row],[Market Value of Equity]]/(Table2[[#This Row],[Market Value of Equity]]+Table2[[#This Row],[Market Value of Debt]])</f>
        <v>0.76771734312915274</v>
      </c>
      <c r="V925" s="3">
        <f>Table2[[#This Row],[Market Value of Debt]]/(Table2[[#This Row],[Market Value of Equity]]+Table2[[#This Row],[Market Value of Debt]])</f>
        <v>0.23228265687084729</v>
      </c>
      <c r="W925" s="32">
        <f>(Table2[[#This Row],[Cost of Equity (Daily Beta)]]*Table2[[#This Row],[Weight of Equity]])+(Table2[[#This Row],[Cost of Debt]]*Table2[[#This Row],[Weight of Debt]])</f>
        <v>0.13545772587381225</v>
      </c>
      <c r="X925" s="33">
        <f>(Table2[[#This Row],[Cost of Equity (Weekly Beta)]]*Table2[[#This Row],[Weight of Equity]])+(Table2[[#This Row],[Cost of Debt]]*Table2[[#This Row],[Weight of Debt]])</f>
        <v>0.1369016344605169</v>
      </c>
      <c r="Y925" s="34">
        <f>(Table2[[#This Row],[Cost of Equity (Monthly Beta)]]*Table2[[#This Row],[Weight of Equity]])+(Table2[[#This Row],[Cost of Debt]]*Table2[[#This Row],[Weight of Debt]])</f>
        <v>0.15573340153826201</v>
      </c>
      <c r="Z925" t="b">
        <f>IF(Table2[[#This Row],[Sector]]="Financial Services",TRUE,FALSE)</f>
        <v>0</v>
      </c>
      <c r="AA925" t="b">
        <f>IF(Table2[[#This Row],[Market Capitalisation In(Cr)]]&gt;25000,TRUE,FALSE)</f>
        <v>0</v>
      </c>
    </row>
    <row r="926" spans="2:27" ht="14" customHeight="1">
      <c r="B926" s="37" t="s">
        <v>436</v>
      </c>
      <c r="C926" s="38" t="str">
        <f>_xlfn.XLOOKUP(B926,stock_analysis[Stock],stock_analysis[Company_Name])</f>
        <v>Avanti Feeds Limited</v>
      </c>
      <c r="D926" s="37" t="str">
        <f>_xlfn.XLOOKUP(B926,stock_analysis[Stock],stock_analysis[Sector])</f>
        <v>Consumer Defensive</v>
      </c>
      <c r="E926" s="37" t="str">
        <f>_xlfn.XLOOKUP($B926,stock_analysis[Stock],stock_analysis[Industry])</f>
        <v>Packaged Foods</v>
      </c>
      <c r="F926" s="2">
        <f>_xlfn.XLOOKUP($B926,stock_analysis[Stock],stock_analysis[Market_Cap_Cr])</f>
        <v>16519.546470400001</v>
      </c>
      <c r="G926" s="3">
        <f>Imputs!$C$2</f>
        <v>6.6699999999999995E-2</v>
      </c>
      <c r="H926" s="3">
        <f>Imputs!$C$3</f>
        <v>5.2299999999999999E-2</v>
      </c>
      <c r="I926" s="2">
        <f>_xlfn.XLOOKUP($B926,stock_analysis[Stock],stock_analysis[Beta_Daily])</f>
        <v>1.3454378266474816</v>
      </c>
      <c r="J926" s="2">
        <f>_xlfn.XLOOKUP($B926,stock_analysis[Stock],stock_analysis[Beta_Weekly])</f>
        <v>1.913312810388452</v>
      </c>
      <c r="K926" s="2">
        <f>_xlfn.XLOOKUP($B926,stock_analysis[Stock],stock_analysis[Beta_Monthly])</f>
        <v>0.54137220776202988</v>
      </c>
      <c r="L926" s="3">
        <f>G926+H926*I926</f>
        <v>0.1370663983336633</v>
      </c>
      <c r="M926" s="3">
        <f>J926*H926+G926</f>
        <v>0.16676625998331604</v>
      </c>
      <c r="N926" s="3">
        <f>K926*H926+G926</f>
        <v>9.5013766465954164E-2</v>
      </c>
      <c r="O926" s="2">
        <f>_xlfn.XLOOKUP($B926,stock_analysis[Stock],stock_analysis[Interest_Coverage_Ratio])</f>
        <v>509.9674258109041</v>
      </c>
      <c r="P926" s="3" cm="1">
        <f t="array" ref="P92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26" s="3" t="str" cm="1">
        <f t="array" ref="Q92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26" s="3">
        <f>Table2[[#This Row],[Default Spread]]+Table2[[#This Row],[Risk Free Rate]]</f>
        <v>7.0699999999999999E-2</v>
      </c>
      <c r="S926" s="2">
        <f>_xlfn.XLOOKUP($B926,stock_analysis[Stock],stock_analysis[Market_Cap_Cr])</f>
        <v>16519.546470400001</v>
      </c>
      <c r="T926" s="2">
        <f>_xlfn.XLOOKUP($B926,stock_analysis[Stock],stock_analysis[Total_Debt_Cr])</f>
        <v>15.012700799999999</v>
      </c>
      <c r="U926" s="3">
        <f>Table2[[#This Row],[Market Value of Equity]]/(Table2[[#This Row],[Market Value of Equity]]+Table2[[#This Row],[Market Value of Debt]])</f>
        <v>0.99909204106111571</v>
      </c>
      <c r="V926" s="3">
        <f>Table2[[#This Row],[Market Value of Debt]]/(Table2[[#This Row],[Market Value of Equity]]+Table2[[#This Row],[Market Value of Debt]])</f>
        <v>9.0795893888415331E-4</v>
      </c>
      <c r="W926" s="32">
        <f>(Table2[[#This Row],[Cost of Equity (Daily Beta)]]*Table2[[#This Row],[Weight of Equity]])+(Table2[[#This Row],[Cost of Debt]]*Table2[[#This Row],[Weight of Debt]])</f>
        <v>0.13700614036905467</v>
      </c>
      <c r="X926" s="33">
        <f>(Table2[[#This Row],[Cost of Equity (Weekly Beta)]]*Table2[[#This Row],[Weight of Equity]])+(Table2[[#This Row],[Cost of Debt]]*Table2[[#This Row],[Weight of Debt]])</f>
        <v>0.166679035763839</v>
      </c>
      <c r="Y926" s="34">
        <f>(Table2[[#This Row],[Cost of Equity (Monthly Beta)]]*Table2[[#This Row],[Weight of Equity]])+(Table2[[#This Row],[Cost of Debt]]*Table2[[#This Row],[Weight of Debt]])</f>
        <v>9.4991690564353443E-2</v>
      </c>
      <c r="Z926" t="b">
        <f>IF(Table2[[#This Row],[Sector]]="Financial Services",TRUE,FALSE)</f>
        <v>0</v>
      </c>
      <c r="AA926" t="b">
        <f>IF(Table2[[#This Row],[Market Capitalisation In(Cr)]]&gt;25000,TRUE,FALSE)</f>
        <v>0</v>
      </c>
    </row>
    <row r="927" spans="2:27" ht="14" customHeight="1">
      <c r="B927" s="37" t="s">
        <v>2006</v>
      </c>
      <c r="C927" s="38" t="str">
        <f>_xlfn.XLOOKUP(B927,stock_analysis[Stock],stock_analysis[Company_Name])</f>
        <v>Kriti Nutrients Limited</v>
      </c>
      <c r="D927" s="37" t="str">
        <f>_xlfn.XLOOKUP(B927,stock_analysis[Stock],stock_analysis[Sector])</f>
        <v>Consumer Defensive</v>
      </c>
      <c r="E927" s="37" t="str">
        <f>_xlfn.XLOOKUP($B927,stock_analysis[Stock],stock_analysis[Industry])</f>
        <v>Packaged Foods</v>
      </c>
      <c r="F927" s="2">
        <f>_xlfn.XLOOKUP($B927,stock_analysis[Stock],stock_analysis[Market_Cap_Cr])</f>
        <v>336.78297600000002</v>
      </c>
      <c r="G927" s="3">
        <f>Imputs!$C$2</f>
        <v>6.6699999999999995E-2</v>
      </c>
      <c r="H927" s="3">
        <f>Imputs!$C$3</f>
        <v>5.2299999999999999E-2</v>
      </c>
      <c r="I927" s="2">
        <f>_xlfn.XLOOKUP($B927,stock_analysis[Stock],stock_analysis[Beta_Daily])</f>
        <v>1.3864815787714595</v>
      </c>
      <c r="J927" s="2">
        <f>_xlfn.XLOOKUP($B927,stock_analysis[Stock],stock_analysis[Beta_Weekly])</f>
        <v>1.8497896446003272</v>
      </c>
      <c r="K927" s="2">
        <f>_xlfn.XLOOKUP($B927,stock_analysis[Stock],stock_analysis[Beta_Monthly])</f>
        <v>1.834618793706265</v>
      </c>
      <c r="L927" s="3">
        <f>G927+H927*I927</f>
        <v>0.13921298656974734</v>
      </c>
      <c r="M927" s="3">
        <f>J927*H927+G927</f>
        <v>0.1634439984125971</v>
      </c>
      <c r="N927" s="3">
        <f>K927*H927+G927</f>
        <v>0.16265056291083765</v>
      </c>
      <c r="O927" s="2">
        <f>_xlfn.XLOOKUP($B927,stock_analysis[Stock],stock_analysis[Interest_Coverage_Ratio])</f>
        <v>141.57130754024286</v>
      </c>
      <c r="P927" s="3" cm="1">
        <f t="array" ref="P92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27" s="3" t="str" cm="1">
        <f t="array" ref="Q92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27" s="3">
        <f>Table2[[#This Row],[Default Spread]]+Table2[[#This Row],[Risk Free Rate]]</f>
        <v>7.0699999999999999E-2</v>
      </c>
      <c r="S927" s="2">
        <f>_xlfn.XLOOKUP($B927,stock_analysis[Stock],stock_analysis[Market_Cap_Cr])</f>
        <v>336.78297600000002</v>
      </c>
      <c r="T927" s="2">
        <f>_xlfn.XLOOKUP($B927,stock_analysis[Stock],stock_analysis[Total_Debt_Cr])</f>
        <v>5.9077000000000002</v>
      </c>
      <c r="U927" s="3">
        <f>Table2[[#This Row],[Market Value of Equity]]/(Table2[[#This Row],[Market Value of Equity]]+Table2[[#This Row],[Market Value of Debt]])</f>
        <v>0.98276083823185201</v>
      </c>
      <c r="V927" s="3">
        <f>Table2[[#This Row],[Market Value of Debt]]/(Table2[[#This Row],[Market Value of Equity]]+Table2[[#This Row],[Market Value of Debt]])</f>
        <v>1.723916176814802E-2</v>
      </c>
      <c r="W927" s="32">
        <f>(Table2[[#This Row],[Cost of Equity (Daily Beta)]]*Table2[[#This Row],[Weight of Equity]])+(Table2[[#This Row],[Cost of Debt]]*Table2[[#This Row],[Weight of Debt]])</f>
        <v>0.1380318801110525</v>
      </c>
      <c r="X927" s="33">
        <f>(Table2[[#This Row],[Cost of Equity (Weekly Beta)]]*Table2[[#This Row],[Weight of Equity]])+(Table2[[#This Row],[Cost of Debt]]*Table2[[#This Row],[Weight of Debt]])</f>
        <v>0.16184516962093748</v>
      </c>
      <c r="Y927" s="34">
        <f>(Table2[[#This Row],[Cost of Equity (Monthly Beta)]]*Table2[[#This Row],[Weight of Equity]])+(Table2[[#This Row],[Cost of Debt]]*Table2[[#This Row],[Weight of Debt]])</f>
        <v>0.16106541228214544</v>
      </c>
      <c r="Z927" t="b">
        <f>IF(Table2[[#This Row],[Sector]]="Financial Services",TRUE,FALSE)</f>
        <v>0</v>
      </c>
      <c r="AA927" t="b">
        <f>IF(Table2[[#This Row],[Market Capitalisation In(Cr)]]&gt;25000,TRUE,FALSE)</f>
        <v>0</v>
      </c>
    </row>
    <row r="928" spans="2:27" ht="14" customHeight="1">
      <c r="B928" s="37" t="s">
        <v>1339</v>
      </c>
      <c r="C928" s="38" t="str">
        <f>_xlfn.XLOOKUP(B928,stock_analysis[Stock],stock_analysis[Company_Name])</f>
        <v>Gokul Agro Resources Limited</v>
      </c>
      <c r="D928" s="37" t="str">
        <f>_xlfn.XLOOKUP(B928,stock_analysis[Stock],stock_analysis[Sector])</f>
        <v>Consumer Defensive</v>
      </c>
      <c r="E928" s="37" t="str">
        <f>_xlfn.XLOOKUP($B928,stock_analysis[Stock],stock_analysis[Industry])</f>
        <v>Packaged Foods</v>
      </c>
      <c r="F928" s="2">
        <f>_xlfn.XLOOKUP($B928,stock_analysis[Stock],stock_analysis[Market_Cap_Cr])</f>
        <v>4654.4027648000001</v>
      </c>
      <c r="G928" s="3">
        <f>Imputs!$C$2</f>
        <v>6.6699999999999995E-2</v>
      </c>
      <c r="H928" s="3">
        <f>Imputs!$C$3</f>
        <v>5.2299999999999999E-2</v>
      </c>
      <c r="I928" s="2">
        <f>_xlfn.XLOOKUP($B928,stock_analysis[Stock],stock_analysis[Beta_Daily])</f>
        <v>1.5103010745588232</v>
      </c>
      <c r="J928" s="2">
        <f>_xlfn.XLOOKUP($B928,stock_analysis[Stock],stock_analysis[Beta_Weekly])</f>
        <v>1.3627214359220965</v>
      </c>
      <c r="K928" s="2">
        <f>_xlfn.XLOOKUP($B928,stock_analysis[Stock],stock_analysis[Beta_Monthly])</f>
        <v>0.89871094627641823</v>
      </c>
      <c r="L928" s="3">
        <f>G928+H928*I928</f>
        <v>0.14568874619942646</v>
      </c>
      <c r="M928" s="3">
        <f>J928*H928+G928</f>
        <v>0.13797033109872564</v>
      </c>
      <c r="N928" s="3">
        <f>K928*H928+G928</f>
        <v>0.11370258249025667</v>
      </c>
      <c r="O928" s="2">
        <f>_xlfn.XLOOKUP($B928,stock_analysis[Stock],stock_analysis[Interest_Coverage_Ratio])</f>
        <v>3.053935385915461</v>
      </c>
      <c r="P928" s="3" cm="1">
        <f t="array" ref="P92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928" s="3" t="str" cm="1">
        <f t="array" ref="Q92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928" s="3">
        <f>Table2[[#This Row],[Default Spread]]+Table2[[#This Row],[Risk Free Rate]]</f>
        <v>8.5099999999999995E-2</v>
      </c>
      <c r="S928" s="2">
        <f>_xlfn.XLOOKUP($B928,stock_analysis[Stock],stock_analysis[Market_Cap_Cr])</f>
        <v>4654.4027648000001</v>
      </c>
      <c r="T928" s="2">
        <f>_xlfn.XLOOKUP($B928,stock_analysis[Stock],stock_analysis[Total_Debt_Cr])</f>
        <v>585.97422080000001</v>
      </c>
      <c r="U928" s="3">
        <f>Table2[[#This Row],[Market Value of Equity]]/(Table2[[#This Row],[Market Value of Equity]]+Table2[[#This Row],[Market Value of Debt]])</f>
        <v>0.88818090331855992</v>
      </c>
      <c r="V928" s="3">
        <f>Table2[[#This Row],[Market Value of Debt]]/(Table2[[#This Row],[Market Value of Equity]]+Table2[[#This Row],[Market Value of Debt]])</f>
        <v>0.11181909668144009</v>
      </c>
      <c r="W928" s="32">
        <f>(Table2[[#This Row],[Cost of Equity (Daily Beta)]]*Table2[[#This Row],[Weight of Equity]])+(Table2[[#This Row],[Cost of Debt]]*Table2[[#This Row],[Weight of Debt]])</f>
        <v>0.13891376733034555</v>
      </c>
      <c r="X928" s="33">
        <f>(Table2[[#This Row],[Cost of Equity (Weekly Beta)]]*Table2[[#This Row],[Weight of Equity]])+(Table2[[#This Row],[Cost of Debt]]*Table2[[#This Row],[Weight of Debt]])</f>
        <v>0.1320584184340175</v>
      </c>
      <c r="Y928" s="34">
        <f>(Table2[[#This Row],[Cost of Equity (Monthly Beta)]]*Table2[[#This Row],[Weight of Equity]])+(Table2[[#This Row],[Cost of Debt]]*Table2[[#This Row],[Weight of Debt]])</f>
        <v>0.1105042675534398</v>
      </c>
      <c r="Z928" t="b">
        <f>IF(Table2[[#This Row],[Sector]]="Financial Services",TRUE,FALSE)</f>
        <v>0</v>
      </c>
      <c r="AA928" t="b">
        <f>IF(Table2[[#This Row],[Market Capitalisation In(Cr)]]&gt;25000,TRUE,FALSE)</f>
        <v>0</v>
      </c>
    </row>
    <row r="929" spans="2:27" ht="14" customHeight="1">
      <c r="B929" s="37" t="s">
        <v>2102</v>
      </c>
      <c r="C929" s="38" t="str">
        <f>_xlfn.XLOOKUP(B929,stock_analysis[Stock],stock_analysis[Company_Name])</f>
        <v>LT Foods Limited</v>
      </c>
      <c r="D929" s="37" t="str">
        <f>_xlfn.XLOOKUP(B929,stock_analysis[Stock],stock_analysis[Sector])</f>
        <v>Consumer Defensive</v>
      </c>
      <c r="E929" s="37" t="str">
        <f>_xlfn.XLOOKUP($B929,stock_analysis[Stock],stock_analysis[Industry])</f>
        <v>Packaged Foods</v>
      </c>
      <c r="F929" s="2">
        <f>_xlfn.XLOOKUP($B929,stock_analysis[Stock],stock_analysis[Market_Cap_Cr])</f>
        <v>14423.6085248</v>
      </c>
      <c r="G929" s="3">
        <f>Imputs!$C$2</f>
        <v>6.6699999999999995E-2</v>
      </c>
      <c r="H929" s="3">
        <f>Imputs!$C$3</f>
        <v>5.2299999999999999E-2</v>
      </c>
      <c r="I929" s="2">
        <f>_xlfn.XLOOKUP($B929,stock_analysis[Stock],stock_analysis[Beta_Daily])</f>
        <v>1.6351804010664686</v>
      </c>
      <c r="J929" s="2">
        <f>_xlfn.XLOOKUP($B929,stock_analysis[Stock],stock_analysis[Beta_Weekly])</f>
        <v>1.6165881480577933</v>
      </c>
      <c r="K929" s="2">
        <f>_xlfn.XLOOKUP($B929,stock_analysis[Stock],stock_analysis[Beta_Monthly])</f>
        <v>1.2996652606876826</v>
      </c>
      <c r="L929" s="3">
        <f>G929+H929*I929</f>
        <v>0.15221993497577629</v>
      </c>
      <c r="M929" s="3">
        <f>J929*H929+G929</f>
        <v>0.15124756014342258</v>
      </c>
      <c r="N929" s="3">
        <f>K929*H929+G929</f>
        <v>0.13467249313396579</v>
      </c>
      <c r="O929" s="2">
        <f>_xlfn.XLOOKUP($B929,stock_analysis[Stock],stock_analysis[Interest_Coverage_Ratio])</f>
        <v>11.323129900988109</v>
      </c>
      <c r="P929" s="3" cm="1">
        <f t="array" ref="P92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929" s="3" t="str" cm="1">
        <f t="array" ref="Q92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929" s="3">
        <f>Table2[[#This Row],[Default Spread]]+Table2[[#This Row],[Risk Free Rate]]</f>
        <v>7.22E-2</v>
      </c>
      <c r="S929" s="2">
        <f>_xlfn.XLOOKUP($B929,stock_analysis[Stock],stock_analysis[Market_Cap_Cr])</f>
        <v>14423.6085248</v>
      </c>
      <c r="T929" s="2">
        <f>_xlfn.XLOOKUP($B929,stock_analysis[Stock],stock_analysis[Total_Debt_Cr])</f>
        <v>1804.4657663999999</v>
      </c>
      <c r="U929" s="3">
        <f>Table2[[#This Row],[Market Value of Equity]]/(Table2[[#This Row],[Market Value of Equity]]+Table2[[#This Row],[Market Value of Debt]])</f>
        <v>0.8888059215147599</v>
      </c>
      <c r="V929" s="3">
        <f>Table2[[#This Row],[Market Value of Debt]]/(Table2[[#This Row],[Market Value of Equity]]+Table2[[#This Row],[Market Value of Debt]])</f>
        <v>0.1111940784852401</v>
      </c>
      <c r="W929" s="32">
        <f>(Table2[[#This Row],[Cost of Equity (Daily Beta)]]*Table2[[#This Row],[Weight of Equity]])+(Table2[[#This Row],[Cost of Debt]]*Table2[[#This Row],[Weight of Debt]])</f>
        <v>0.14332219204569602</v>
      </c>
      <c r="X929" s="33">
        <f>(Table2[[#This Row],[Cost of Equity (Weekly Beta)]]*Table2[[#This Row],[Weight of Equity]])+(Table2[[#This Row],[Cost of Debt]]*Table2[[#This Row],[Weight of Debt]])</f>
        <v>0.14245793953676811</v>
      </c>
      <c r="Y929" s="34">
        <f>(Table2[[#This Row],[Cost of Equity (Monthly Beta)]]*Table2[[#This Row],[Weight of Equity]])+(Table2[[#This Row],[Cost of Debt]]*Table2[[#This Row],[Weight of Debt]])</f>
        <v>0.12772592182925896</v>
      </c>
      <c r="Z929" t="b">
        <f>IF(Table2[[#This Row],[Sector]]="Financial Services",TRUE,FALSE)</f>
        <v>0</v>
      </c>
      <c r="AA929" t="b">
        <f>IF(Table2[[#This Row],[Market Capitalisation In(Cr)]]&gt;25000,TRUE,FALSE)</f>
        <v>0</v>
      </c>
    </row>
    <row r="930" spans="2:27" ht="14" customHeight="1">
      <c r="B930" s="37" t="s">
        <v>786</v>
      </c>
      <c r="C930" s="38" t="str">
        <f>_xlfn.XLOOKUP(B930,stock_analysis[Stock],stock_analysis[Company_Name])</f>
        <v>Coastal Corporation Limited</v>
      </c>
      <c r="D930" s="37" t="str">
        <f>_xlfn.XLOOKUP(B930,stock_analysis[Stock],stock_analysis[Sector])</f>
        <v>Consumer Defensive</v>
      </c>
      <c r="E930" s="37" t="str">
        <f>_xlfn.XLOOKUP($B930,stock_analysis[Stock],stock_analysis[Industry])</f>
        <v>Packaged Foods</v>
      </c>
      <c r="F930" s="2">
        <f>_xlfn.XLOOKUP($B930,stock_analysis[Stock],stock_analysis[Market_Cap_Cr])</f>
        <v>287.47630079999999</v>
      </c>
      <c r="G930" s="3">
        <f>Imputs!$C$2</f>
        <v>6.6699999999999995E-2</v>
      </c>
      <c r="H930" s="3">
        <f>Imputs!$C$3</f>
        <v>5.2299999999999999E-2</v>
      </c>
      <c r="I930" s="2">
        <f>_xlfn.XLOOKUP($B930,stock_analysis[Stock],stock_analysis[Beta_Daily])</f>
        <v>1.3273671386703547</v>
      </c>
      <c r="J930" s="2">
        <f>_xlfn.XLOOKUP($B930,stock_analysis[Stock],stock_analysis[Beta_Weekly])</f>
        <v>1.7133338315712143</v>
      </c>
      <c r="K930" s="2">
        <f>_xlfn.XLOOKUP($B930,stock_analysis[Stock],stock_analysis[Beta_Monthly])</f>
        <v>1.167745904746613</v>
      </c>
      <c r="L930" s="3">
        <f>G930+H930*I930</f>
        <v>0.13612130135245953</v>
      </c>
      <c r="M930" s="3">
        <f>J930*H930+G930</f>
        <v>0.15630735939117452</v>
      </c>
      <c r="N930" s="3">
        <f>K930*H930+G930</f>
        <v>0.12777311081824785</v>
      </c>
      <c r="O930" s="2">
        <f>_xlfn.XLOOKUP($B930,stock_analysis[Stock],stock_analysis[Interest_Coverage_Ratio])</f>
        <v>1.3916124020499774</v>
      </c>
      <c r="P930" s="3" cm="1">
        <f t="array" ref="P93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930" s="3" t="str" cm="1">
        <f t="array" ref="Q93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930" s="3">
        <f>Table2[[#This Row],[Default Spread]]+Table2[[#This Row],[Risk Free Rate]]</f>
        <v>0.1552</v>
      </c>
      <c r="S930" s="2">
        <f>_xlfn.XLOOKUP($B930,stock_analysis[Stock],stock_analysis[Market_Cap_Cr])</f>
        <v>287.47630079999999</v>
      </c>
      <c r="T930" s="2">
        <f>_xlfn.XLOOKUP($B930,stock_analysis[Stock],stock_analysis[Total_Debt_Cr])</f>
        <v>416.80168959999997</v>
      </c>
      <c r="U930" s="3">
        <f>Table2[[#This Row],[Market Value of Equity]]/(Table2[[#This Row],[Market Value of Equity]]+Table2[[#This Row],[Market Value of Debt]])</f>
        <v>0.40818583672723563</v>
      </c>
      <c r="V930" s="3">
        <f>Table2[[#This Row],[Market Value of Debt]]/(Table2[[#This Row],[Market Value of Equity]]+Table2[[#This Row],[Market Value of Debt]])</f>
        <v>0.59181416327276448</v>
      </c>
      <c r="W930" s="32">
        <f>(Table2[[#This Row],[Cost of Equity (Daily Beta)]]*Table2[[#This Row],[Weight of Equity]])+(Table2[[#This Row],[Cost of Debt]]*Table2[[#This Row],[Weight of Debt]])</f>
        <v>0.14741234542888693</v>
      </c>
      <c r="X930" s="33">
        <f>(Table2[[#This Row],[Cost of Equity (Weekly Beta)]]*Table2[[#This Row],[Weight of Equity]])+(Table2[[#This Row],[Cost of Debt]]*Table2[[#This Row],[Weight of Debt]])</f>
        <v>0.15565200841964436</v>
      </c>
      <c r="Y930" s="34">
        <f>(Table2[[#This Row],[Cost of Equity (Monthly Beta)]]*Table2[[#This Row],[Weight of Equity]])+(Table2[[#This Row],[Cost of Debt]]*Table2[[#This Row],[Weight of Debt]])</f>
        <v>0.14400473229052135</v>
      </c>
      <c r="Z930" t="b">
        <f>IF(Table2[[#This Row],[Sector]]="Financial Services",TRUE,FALSE)</f>
        <v>0</v>
      </c>
      <c r="AA930" t="b">
        <f>IF(Table2[[#This Row],[Market Capitalisation In(Cr)]]&gt;25000,TRUE,FALSE)</f>
        <v>0</v>
      </c>
    </row>
    <row r="931" spans="2:27" ht="14" customHeight="1">
      <c r="B931" s="37" t="s">
        <v>2286</v>
      </c>
      <c r="C931" s="38" t="str">
        <f>_xlfn.XLOOKUP(B931,stock_analysis[Stock],stock_analysis[Company_Name])</f>
        <v>M K Proteins Limited</v>
      </c>
      <c r="D931" s="37" t="str">
        <f>_xlfn.XLOOKUP(B931,stock_analysis[Stock],stock_analysis[Sector])</f>
        <v>Consumer Defensive</v>
      </c>
      <c r="E931" s="37" t="str">
        <f>_xlfn.XLOOKUP($B931,stock_analysis[Stock],stock_analysis[Industry])</f>
        <v>Packaged Foods</v>
      </c>
      <c r="F931" s="2">
        <f>_xlfn.XLOOKUP($B931,stock_analysis[Stock],stock_analysis[Market_Cap_Cr])</f>
        <v>186.3502336</v>
      </c>
      <c r="G931" s="3">
        <f>Imputs!$C$2</f>
        <v>6.6699999999999995E-2</v>
      </c>
      <c r="H931" s="3">
        <f>Imputs!$C$3</f>
        <v>5.2299999999999999E-2</v>
      </c>
      <c r="I931" s="2">
        <f>_xlfn.XLOOKUP($B931,stock_analysis[Stock],stock_analysis[Beta_Daily])</f>
        <v>1.6001534024238713</v>
      </c>
      <c r="J931" s="2">
        <f>_xlfn.XLOOKUP($B931,stock_analysis[Stock],stock_analysis[Beta_Weekly])</f>
        <v>1.0831887290092612</v>
      </c>
      <c r="K931" s="2">
        <f>_xlfn.XLOOKUP($B931,stock_analysis[Stock],stock_analysis[Beta_Monthly])</f>
        <v>0.65716945762902856</v>
      </c>
      <c r="L931" s="3">
        <f>G931+H931*I931</f>
        <v>0.15038802294676845</v>
      </c>
      <c r="M931" s="3">
        <f>J931*H931+G931</f>
        <v>0.12335077052718435</v>
      </c>
      <c r="N931" s="3">
        <f>K931*H931+G931</f>
        <v>0.10106996263399819</v>
      </c>
      <c r="O931" s="2">
        <f>_xlfn.XLOOKUP($B931,stock_analysis[Stock],stock_analysis[Interest_Coverage_Ratio])</f>
        <v>11.362918683050117</v>
      </c>
      <c r="P931" s="3" cm="1">
        <f t="array" ref="P93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931" s="3" t="str" cm="1">
        <f t="array" ref="Q93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931" s="3">
        <f>Table2[[#This Row],[Default Spread]]+Table2[[#This Row],[Risk Free Rate]]</f>
        <v>7.22E-2</v>
      </c>
      <c r="S931" s="2">
        <f>_xlfn.XLOOKUP($B931,stock_analysis[Stock],stock_analysis[Market_Cap_Cr])</f>
        <v>186.3502336</v>
      </c>
      <c r="T931" s="2">
        <f>_xlfn.XLOOKUP($B931,stock_analysis[Stock],stock_analysis[Total_Debt_Cr])</f>
        <v>1.9863999999999999</v>
      </c>
      <c r="U931" s="3">
        <f>Table2[[#This Row],[Market Value of Equity]]/(Table2[[#This Row],[Market Value of Equity]]+Table2[[#This Row],[Market Value of Debt]])</f>
        <v>0.98945292818486485</v>
      </c>
      <c r="V931" s="3">
        <f>Table2[[#This Row],[Market Value of Debt]]/(Table2[[#This Row],[Market Value of Equity]]+Table2[[#This Row],[Market Value of Debt]])</f>
        <v>1.0547071815135173E-2</v>
      </c>
      <c r="W931" s="32">
        <f>(Table2[[#This Row],[Cost of Equity (Daily Beta)]]*Table2[[#This Row],[Weight of Equity]])+(Table2[[#This Row],[Cost of Debt]]*Table2[[#This Row],[Weight of Debt]])</f>
        <v>0.14956336825366545</v>
      </c>
      <c r="X931" s="33">
        <f>(Table2[[#This Row],[Cost of Equity (Weekly Beta)]]*Table2[[#This Row],[Weight of Equity]])+(Table2[[#This Row],[Cost of Debt]]*Table2[[#This Row],[Weight of Debt]])</f>
        <v>0.12281127967703463</v>
      </c>
      <c r="Y931" s="34">
        <f>(Table2[[#This Row],[Cost of Equity (Monthly Beta)]]*Table2[[#This Row],[Weight of Equity]])+(Table2[[#This Row],[Cost of Debt]]*Table2[[#This Row],[Weight of Debt]])</f>
        <v>0.10076546906479714</v>
      </c>
      <c r="Z931" t="b">
        <f>IF(Table2[[#This Row],[Sector]]="Financial Services",TRUE,FALSE)</f>
        <v>0</v>
      </c>
      <c r="AA931" t="b">
        <f>IF(Table2[[#This Row],[Market Capitalisation In(Cr)]]&gt;25000,TRUE,FALSE)</f>
        <v>0</v>
      </c>
    </row>
    <row r="932" spans="2:27" ht="14" customHeight="1">
      <c r="B932" s="37" t="s">
        <v>2612</v>
      </c>
      <c r="C932" s="38" t="str">
        <f>_xlfn.XLOOKUP(B932,stock_analysis[Stock],stock_analysis[Company_Name])</f>
        <v>Palash Securities Limited</v>
      </c>
      <c r="D932" s="37" t="str">
        <f>_xlfn.XLOOKUP(B932,stock_analysis[Stock],stock_analysis[Sector])</f>
        <v>Consumer Defensive</v>
      </c>
      <c r="E932" s="37" t="str">
        <f>_xlfn.XLOOKUP($B932,stock_analysis[Stock],stock_analysis[Industry])</f>
        <v>Packaged Foods</v>
      </c>
      <c r="F932" s="2">
        <f>_xlfn.XLOOKUP($B932,stock_analysis[Stock],stock_analysis[Market_Cap_Cr])</f>
        <v>89.507852799999995</v>
      </c>
      <c r="G932" s="3">
        <f>Imputs!$C$2</f>
        <v>6.6699999999999995E-2</v>
      </c>
      <c r="H932" s="3">
        <f>Imputs!$C$3</f>
        <v>5.2299999999999999E-2</v>
      </c>
      <c r="I932" s="2">
        <f>_xlfn.XLOOKUP($B932,stock_analysis[Stock],stock_analysis[Beta_Daily])</f>
        <v>1.0234064882773135</v>
      </c>
      <c r="J932" s="2">
        <f>_xlfn.XLOOKUP($B932,stock_analysis[Stock],stock_analysis[Beta_Weekly])</f>
        <v>1.0864039934347114</v>
      </c>
      <c r="K932" s="2">
        <f>_xlfn.XLOOKUP($B932,stock_analysis[Stock],stock_analysis[Beta_Monthly])</f>
        <v>0.31989041257642847</v>
      </c>
      <c r="L932" s="3">
        <f>G932+H932*I932</f>
        <v>0.12022415933690349</v>
      </c>
      <c r="M932" s="3">
        <f>J932*H932+G932</f>
        <v>0.1235189288566354</v>
      </c>
      <c r="N932" s="3">
        <f>K932*H932+G932</f>
        <v>8.3430268577747199E-2</v>
      </c>
      <c r="O932" s="2">
        <f>_xlfn.XLOOKUP($B932,stock_analysis[Stock],stock_analysis[Interest_Coverage_Ratio])</f>
        <v>-4.8813508064516133</v>
      </c>
      <c r="P932" s="3" cm="1">
        <f t="array" ref="P93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932" s="3" t="str" cm="1">
        <f t="array" ref="Q93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932" s="3">
        <f>Table2[[#This Row],[Default Spread]]+Table2[[#This Row],[Risk Free Rate]]</f>
        <v>0.25669999999999998</v>
      </c>
      <c r="S932" s="2">
        <f>_xlfn.XLOOKUP($B932,stock_analysis[Stock],stock_analysis[Market_Cap_Cr])</f>
        <v>89.507852799999995</v>
      </c>
      <c r="T932" s="2">
        <f>_xlfn.XLOOKUP($B932,stock_analysis[Stock],stock_analysis[Total_Debt_Cr])</f>
        <v>40.555999999999997</v>
      </c>
      <c r="U932" s="3">
        <f>Table2[[#This Row],[Market Value of Equity]]/(Table2[[#This Row],[Market Value of Equity]]+Table2[[#This Row],[Market Value of Debt]])</f>
        <v>0.68818392561103636</v>
      </c>
      <c r="V932" s="3">
        <f>Table2[[#This Row],[Market Value of Debt]]/(Table2[[#This Row],[Market Value of Equity]]+Table2[[#This Row],[Market Value of Debt]])</f>
        <v>0.31181607438896347</v>
      </c>
      <c r="W932" s="32">
        <f>(Table2[[#This Row],[Cost of Equity (Daily Beta)]]*Table2[[#This Row],[Weight of Equity]])+(Table2[[#This Row],[Cost of Debt]]*Table2[[#This Row],[Weight of Debt]])</f>
        <v>0.16277952022140388</v>
      </c>
      <c r="X932" s="33">
        <f>(Table2[[#This Row],[Cost of Equity (Weekly Beta)]]*Table2[[#This Row],[Weight of Equity]])+(Table2[[#This Row],[Cost of Debt]]*Table2[[#This Row],[Weight of Debt]])</f>
        <v>0.16504692764347659</v>
      </c>
      <c r="Y932" s="34">
        <f>(Table2[[#This Row],[Cost of Equity (Monthly Beta)]]*Table2[[#This Row],[Weight of Equity]])+(Table2[[#This Row],[Cost of Debt]]*Table2[[#This Row],[Weight of Debt]])</f>
        <v>0.13745855604026408</v>
      </c>
      <c r="Z932" t="b">
        <f>IF(Table2[[#This Row],[Sector]]="Financial Services",TRUE,FALSE)</f>
        <v>0</v>
      </c>
      <c r="AA932" t="b">
        <f>IF(Table2[[#This Row],[Market Capitalisation In(Cr)]]&gt;25000,TRUE,FALSE)</f>
        <v>0</v>
      </c>
    </row>
    <row r="933" spans="2:27" ht="14" customHeight="1">
      <c r="B933" s="37" t="s">
        <v>1010</v>
      </c>
      <c r="C933" s="38" t="str">
        <f>_xlfn.XLOOKUP(B933,stock_analysis[Stock],stock_analysis[Company_Name])</f>
        <v>Dhunseri Tea &amp; Industries Limited</v>
      </c>
      <c r="D933" s="37" t="str">
        <f>_xlfn.XLOOKUP(B933,stock_analysis[Stock],stock_analysis[Sector])</f>
        <v>Consumer Defensive</v>
      </c>
      <c r="E933" s="37" t="str">
        <f>_xlfn.XLOOKUP($B933,stock_analysis[Stock],stock_analysis[Industry])</f>
        <v>Packaged Foods</v>
      </c>
      <c r="F933" s="2">
        <f>_xlfn.XLOOKUP($B933,stock_analysis[Stock],stock_analysis[Market_Cap_Cr])</f>
        <v>145.00025600000001</v>
      </c>
      <c r="G933" s="3">
        <f>Imputs!$C$2</f>
        <v>6.6699999999999995E-2</v>
      </c>
      <c r="H933" s="3">
        <f>Imputs!$C$3</f>
        <v>5.2299999999999999E-2</v>
      </c>
      <c r="I933" s="2">
        <f>_xlfn.XLOOKUP($B933,stock_analysis[Stock],stock_analysis[Beta_Daily])</f>
        <v>0.69504857871698456</v>
      </c>
      <c r="J933" s="2">
        <f>_xlfn.XLOOKUP($B933,stock_analysis[Stock],stock_analysis[Beta_Weekly])</f>
        <v>0.81261175185234802</v>
      </c>
      <c r="K933" s="2">
        <f>_xlfn.XLOOKUP($B933,stock_analysis[Stock],stock_analysis[Beta_Monthly])</f>
        <v>0.65799159948055896</v>
      </c>
      <c r="L933" s="3">
        <f>G933+H933*I933</f>
        <v>0.1030510406668983</v>
      </c>
      <c r="M933" s="3">
        <f>J933*H933+G933</f>
        <v>0.1091995946218778</v>
      </c>
      <c r="N933" s="3">
        <f>K933*H933+G933</f>
        <v>0.10111296065283323</v>
      </c>
      <c r="O933" s="2">
        <f>_xlfn.XLOOKUP($B933,stock_analysis[Stock],stock_analysis[Interest_Coverage_Ratio])</f>
        <v>-0.53241945323620965</v>
      </c>
      <c r="P933" s="3" cm="1">
        <f t="array" ref="P93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933" s="3" t="str" cm="1">
        <f t="array" ref="Q93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933" s="3">
        <f>Table2[[#This Row],[Default Spread]]+Table2[[#This Row],[Risk Free Rate]]</f>
        <v>0.25669999999999998</v>
      </c>
      <c r="S933" s="2">
        <f>_xlfn.XLOOKUP($B933,stock_analysis[Stock],stock_analysis[Market_Cap_Cr])</f>
        <v>145.00025600000001</v>
      </c>
      <c r="T933" s="2">
        <f>_xlfn.XLOOKUP($B933,stock_analysis[Stock],stock_analysis[Total_Debt_Cr])</f>
        <v>237.52440319999999</v>
      </c>
      <c r="U933" s="3">
        <f>Table2[[#This Row],[Market Value of Equity]]/(Table2[[#This Row],[Market Value of Equity]]+Table2[[#This Row],[Market Value of Debt]])</f>
        <v>0.37906119909563207</v>
      </c>
      <c r="V933" s="3">
        <f>Table2[[#This Row],[Market Value of Debt]]/(Table2[[#This Row],[Market Value of Equity]]+Table2[[#This Row],[Market Value of Debt]])</f>
        <v>0.62093880090436793</v>
      </c>
      <c r="W933" s="32">
        <f>(Table2[[#This Row],[Cost of Equity (Daily Beta)]]*Table2[[#This Row],[Weight of Equity]])+(Table2[[#This Row],[Cost of Debt]]*Table2[[#This Row],[Weight of Debt]])</f>
        <v>0.19845764123539844</v>
      </c>
      <c r="X933" s="33">
        <f>(Table2[[#This Row],[Cost of Equity (Weekly Beta)]]*Table2[[#This Row],[Weight of Equity]])+(Table2[[#This Row],[Cost of Debt]]*Table2[[#This Row],[Weight of Debt]])</f>
        <v>0.20078831947027714</v>
      </c>
      <c r="Y933" s="34">
        <f>(Table2[[#This Row],[Cost of Equity (Monthly Beta)]]*Table2[[#This Row],[Weight of Equity]])+(Table2[[#This Row],[Cost of Debt]]*Table2[[#This Row],[Weight of Debt]])</f>
        <v>0.19772299030132365</v>
      </c>
      <c r="Z933" t="b">
        <f>IF(Table2[[#This Row],[Sector]]="Financial Services",TRUE,FALSE)</f>
        <v>0</v>
      </c>
      <c r="AA933" t="b">
        <f>IF(Table2[[#This Row],[Market Capitalisation In(Cr)]]&gt;25000,TRUE,FALSE)</f>
        <v>0</v>
      </c>
    </row>
    <row r="934" spans="2:27" ht="14" customHeight="1">
      <c r="B934" s="37" t="s">
        <v>1341</v>
      </c>
      <c r="C934" s="38" t="str">
        <f>_xlfn.XLOOKUP(B934,stock_analysis[Stock],stock_analysis[Company_Name])</f>
        <v>Golden Tobacco Limited</v>
      </c>
      <c r="D934" s="37" t="str">
        <f>_xlfn.XLOOKUP(B934,stock_analysis[Stock],stock_analysis[Sector])</f>
        <v>Consumer Defensive</v>
      </c>
      <c r="E934" s="37" t="str">
        <f>_xlfn.XLOOKUP($B934,stock_analysis[Stock],stock_analysis[Industry])</f>
        <v>Tobacco</v>
      </c>
      <c r="F934" s="2">
        <f>_xlfn.XLOOKUP($B934,stock_analysis[Stock],stock_analysis[Market_Cap_Cr])</f>
        <v>51.256147200000001</v>
      </c>
      <c r="G934" s="3">
        <f>Imputs!$C$2</f>
        <v>6.6699999999999995E-2</v>
      </c>
      <c r="H934" s="3">
        <f>Imputs!$C$3</f>
        <v>5.2299999999999999E-2</v>
      </c>
      <c r="I934" s="2">
        <f>_xlfn.XLOOKUP($B934,stock_analysis[Stock],stock_analysis[Beta_Daily])</f>
        <v>0.26043205826104843</v>
      </c>
      <c r="J934" s="2">
        <f>_xlfn.XLOOKUP($B934,stock_analysis[Stock],stock_analysis[Beta_Weekly])</f>
        <v>0.66754182007003982</v>
      </c>
      <c r="K934" s="2">
        <f>_xlfn.XLOOKUP($B934,stock_analysis[Stock],stock_analysis[Beta_Monthly])</f>
        <v>0.91396335118438721</v>
      </c>
      <c r="L934" s="3">
        <f>G934+H934*I934</f>
        <v>8.0320596647052822E-2</v>
      </c>
      <c r="M934" s="3">
        <f>J934*H934+G934</f>
        <v>0.10161243718966308</v>
      </c>
      <c r="N934" s="3">
        <f>K934*H934+G934</f>
        <v>0.11450028326694345</v>
      </c>
      <c r="O934" s="2">
        <f>_xlfn.XLOOKUP($B934,stock_analysis[Stock],stock_analysis[Interest_Coverage_Ratio])</f>
        <v>2.7988924237068455</v>
      </c>
      <c r="P934" s="3" cm="1">
        <f t="array" ref="P93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934" s="3" t="str" cm="1">
        <f t="array" ref="Q93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934" s="3">
        <f>Table2[[#This Row],[Default Spread]]+Table2[[#This Row],[Risk Free Rate]]</f>
        <v>9.4199999999999992E-2</v>
      </c>
      <c r="S934" s="2">
        <f>_xlfn.XLOOKUP($B934,stock_analysis[Stock],stock_analysis[Market_Cap_Cr])</f>
        <v>51.256147200000001</v>
      </c>
      <c r="T934" s="2">
        <f>_xlfn.XLOOKUP($B934,stock_analysis[Stock],stock_analysis[Total_Debt_Cr])</f>
        <v>2.3218999999999999</v>
      </c>
      <c r="U934" s="3">
        <f>Table2[[#This Row],[Market Value of Equity]]/(Table2[[#This Row],[Market Value of Equity]]+Table2[[#This Row],[Market Value of Debt]])</f>
        <v>0.95666322082750344</v>
      </c>
      <c r="V934" s="3">
        <f>Table2[[#This Row],[Market Value of Debt]]/(Table2[[#This Row],[Market Value of Equity]]+Table2[[#This Row],[Market Value of Debt]])</f>
        <v>4.3336779172496599E-2</v>
      </c>
      <c r="W934" s="32">
        <f>(Table2[[#This Row],[Cost of Equity (Daily Beta)]]*Table2[[#This Row],[Weight of Equity]])+(Table2[[#This Row],[Cost of Debt]]*Table2[[#This Row],[Weight of Debt]])</f>
        <v>8.0922085285205503E-2</v>
      </c>
      <c r="X934" s="33">
        <f>(Table2[[#This Row],[Cost of Equity (Weekly Beta)]]*Table2[[#This Row],[Weight of Equity]])+(Table2[[#This Row],[Cost of Debt]]*Table2[[#This Row],[Weight of Debt]])</f>
        <v>0.10129120603604465</v>
      </c>
      <c r="Y934" s="34">
        <f>(Table2[[#This Row],[Cost of Equity (Monthly Beta)]]*Table2[[#This Row],[Weight of Equity]])+(Table2[[#This Row],[Cost of Debt]]*Table2[[#This Row],[Weight of Debt]])</f>
        <v>0.1136205343738648</v>
      </c>
      <c r="Z934" t="b">
        <f>IF(Table2[[#This Row],[Sector]]="Financial Services",TRUE,FALSE)</f>
        <v>0</v>
      </c>
      <c r="AA934" t="b">
        <f>IF(Table2[[#This Row],[Market Capitalisation In(Cr)]]&gt;25000,TRUE,FALSE)</f>
        <v>0</v>
      </c>
    </row>
    <row r="935" spans="2:27" ht="14" customHeight="1">
      <c r="B935" s="37" t="s">
        <v>1733</v>
      </c>
      <c r="C935" s="38" t="str">
        <f>_xlfn.XLOOKUP(B935,stock_analysis[Stock],stock_analysis[Company_Name])</f>
        <v>ITC Limited</v>
      </c>
      <c r="D935" s="37" t="str">
        <f>_xlfn.XLOOKUP(B935,stock_analysis[Stock],stock_analysis[Sector])</f>
        <v>Consumer Defensive</v>
      </c>
      <c r="E935" s="37" t="str">
        <f>_xlfn.XLOOKUP($B935,stock_analysis[Stock],stock_analysis[Industry])</f>
        <v>Tobacco</v>
      </c>
      <c r="F935" s="2">
        <f>_xlfn.XLOOKUP($B935,stock_analysis[Stock],stock_analysis[Market_Cap_Cr])</f>
        <v>390285.5184384</v>
      </c>
      <c r="G935" s="3">
        <f>Imputs!$C$2</f>
        <v>6.6699999999999995E-2</v>
      </c>
      <c r="H935" s="3">
        <f>Imputs!$C$3</f>
        <v>5.2299999999999999E-2</v>
      </c>
      <c r="I935" s="2">
        <f>_xlfn.XLOOKUP($B935,stock_analysis[Stock],stock_analysis[Beta_Daily])</f>
        <v>0.4996205542131964</v>
      </c>
      <c r="J935" s="2">
        <f>_xlfn.XLOOKUP($B935,stock_analysis[Stock],stock_analysis[Beta_Weekly])</f>
        <v>0.5805182682871235</v>
      </c>
      <c r="K935" s="2">
        <f>_xlfn.XLOOKUP($B935,stock_analysis[Stock],stock_analysis[Beta_Monthly])</f>
        <v>0.86242244277471125</v>
      </c>
      <c r="L935" s="3">
        <f>G935+H935*I935</f>
        <v>9.2830154985350161E-2</v>
      </c>
      <c r="M935" s="3">
        <f>J935*H935+G935</f>
        <v>9.706110543141655E-2</v>
      </c>
      <c r="N935" s="3">
        <f>K935*H935+G935</f>
        <v>0.11180469375711739</v>
      </c>
      <c r="O935" s="2">
        <f>_xlfn.XLOOKUP($B935,stock_analysis[Stock],stock_analysis[Interest_Coverage_Ratio])</f>
        <v>598.57967154904577</v>
      </c>
      <c r="P935" s="3" cm="1">
        <f t="array" ref="P93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35" s="3" t="str" cm="1">
        <f t="array" ref="Q93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35" s="3">
        <f>Table2[[#This Row],[Default Spread]]+Table2[[#This Row],[Risk Free Rate]]</f>
        <v>7.0699999999999999E-2</v>
      </c>
      <c r="S935" s="2">
        <f>_xlfn.XLOOKUP($B935,stock_analysis[Stock],stock_analysis[Market_Cap_Cr])</f>
        <v>390285.5184384</v>
      </c>
      <c r="T935" s="2">
        <f>_xlfn.XLOOKUP($B935,stock_analysis[Stock],stock_analysis[Total_Debt_Cr])</f>
        <v>362.97000960000003</v>
      </c>
      <c r="U935" s="3">
        <f>Table2[[#This Row],[Market Value of Equity]]/(Table2[[#This Row],[Market Value of Equity]]+Table2[[#This Row],[Market Value of Debt]])</f>
        <v>0.99907085264545115</v>
      </c>
      <c r="V935" s="3">
        <f>Table2[[#This Row],[Market Value of Debt]]/(Table2[[#This Row],[Market Value of Equity]]+Table2[[#This Row],[Market Value of Debt]])</f>
        <v>9.2914735454893661E-4</v>
      </c>
      <c r="W935" s="32">
        <f>(Table2[[#This Row],[Cost of Equity (Daily Beta)]]*Table2[[#This Row],[Weight of Equity]])+(Table2[[#This Row],[Cost of Debt]]*Table2[[#This Row],[Weight of Debt]])</f>
        <v>9.2809592810389765E-2</v>
      </c>
      <c r="X935" s="33">
        <f>(Table2[[#This Row],[Cost of Equity (Weekly Beta)]]*Table2[[#This Row],[Weight of Equity]])+(Table2[[#This Row],[Cost of Debt]]*Table2[[#This Row],[Weight of Debt]])</f>
        <v>9.7036612080041967E-2</v>
      </c>
      <c r="Y935" s="34">
        <f>(Table2[[#This Row],[Cost of Equity (Monthly Beta)]]*Table2[[#This Row],[Weight of Equity]])+(Table2[[#This Row],[Cost of Debt]]*Table2[[#This Row],[Weight of Debt]])</f>
        <v>0.11176650143965343</v>
      </c>
      <c r="Z935" t="b">
        <f>IF(Table2[[#This Row],[Sector]]="Financial Services",TRUE,FALSE)</f>
        <v>0</v>
      </c>
      <c r="AA935" t="b">
        <f>IF(Table2[[#This Row],[Market Capitalisation In(Cr)]]&gt;25000,TRUE,FALSE)</f>
        <v>1</v>
      </c>
    </row>
    <row r="936" spans="2:27" ht="14" customHeight="1">
      <c r="B936" s="37" t="s">
        <v>1323</v>
      </c>
      <c r="C936" s="38" t="str">
        <f>_xlfn.XLOOKUP(B936,stock_analysis[Stock],stock_analysis[Company_Name])</f>
        <v>Godfrey Phillips India Limited</v>
      </c>
      <c r="D936" s="37" t="str">
        <f>_xlfn.XLOOKUP(B936,stock_analysis[Stock],stock_analysis[Sector])</f>
        <v>Consumer Defensive</v>
      </c>
      <c r="E936" s="37" t="str">
        <f>_xlfn.XLOOKUP($B936,stock_analysis[Stock],stock_analysis[Industry])</f>
        <v>Tobacco</v>
      </c>
      <c r="F936" s="2">
        <f>_xlfn.XLOOKUP($B936,stock_analysis[Stock],stock_analysis[Market_Cap_Cr])</f>
        <v>31381.9693056</v>
      </c>
      <c r="G936" s="3">
        <f>Imputs!$C$2</f>
        <v>6.6699999999999995E-2</v>
      </c>
      <c r="H936" s="3">
        <f>Imputs!$C$3</f>
        <v>5.2299999999999999E-2</v>
      </c>
      <c r="I936" s="2">
        <f>_xlfn.XLOOKUP($B936,stock_analysis[Stock],stock_analysis[Beta_Daily])</f>
        <v>1.1405183070002491</v>
      </c>
      <c r="J936" s="2">
        <f>_xlfn.XLOOKUP($B936,stock_analysis[Stock],stock_analysis[Beta_Weekly])</f>
        <v>1.6129791390091408</v>
      </c>
      <c r="K936" s="2">
        <f>_xlfn.XLOOKUP($B936,stock_analysis[Stock],stock_analysis[Beta_Monthly])</f>
        <v>0.81162291626617711</v>
      </c>
      <c r="L936" s="3">
        <f>G936+H936*I936</f>
        <v>0.12634910745611302</v>
      </c>
      <c r="M936" s="3">
        <f>J936*H936+G936</f>
        <v>0.15105880897017804</v>
      </c>
      <c r="N936" s="3">
        <f>K936*H936+G936</f>
        <v>0.10914787852072105</v>
      </c>
      <c r="O936" s="2">
        <f>_xlfn.XLOOKUP($B936,stock_analysis[Stock],stock_analysis[Interest_Coverage_Ratio])</f>
        <v>120.45468423916132</v>
      </c>
      <c r="P936" s="3" cm="1">
        <f t="array" ref="P93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36" s="3" t="str" cm="1">
        <f t="array" ref="Q93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36" s="3">
        <f>Table2[[#This Row],[Default Spread]]+Table2[[#This Row],[Risk Free Rate]]</f>
        <v>7.0699999999999999E-2</v>
      </c>
      <c r="S936" s="2">
        <f>_xlfn.XLOOKUP($B936,stock_analysis[Stock],stock_analysis[Market_Cap_Cr])</f>
        <v>31381.9693056</v>
      </c>
      <c r="T936" s="2">
        <f>_xlfn.XLOOKUP($B936,stock_analysis[Stock],stock_analysis[Total_Debt_Cr])</f>
        <v>175.26000640000001</v>
      </c>
      <c r="U936" s="3">
        <f>Table2[[#This Row],[Market Value of Equity]]/(Table2[[#This Row],[Market Value of Equity]]+Table2[[#This Row],[Market Value of Debt]])</f>
        <v>0.99444628029073023</v>
      </c>
      <c r="V936" s="3">
        <f>Table2[[#This Row],[Market Value of Debt]]/(Table2[[#This Row],[Market Value of Equity]]+Table2[[#This Row],[Market Value of Debt]])</f>
        <v>5.5537197092697674E-3</v>
      </c>
      <c r="W936" s="32">
        <f>(Table2[[#This Row],[Cost of Equity (Daily Beta)]]*Table2[[#This Row],[Weight of Equity]])+(Table2[[#This Row],[Cost of Debt]]*Table2[[#This Row],[Weight of Debt]])</f>
        <v>0.12604004791123075</v>
      </c>
      <c r="X936" s="33">
        <f>(Table2[[#This Row],[Cost of Equity (Weekly Beta)]]*Table2[[#This Row],[Weight of Equity]])+(Table2[[#This Row],[Cost of Debt]]*Table2[[#This Row],[Weight of Debt]])</f>
        <v>0.15061251866898692</v>
      </c>
      <c r="Y936" s="34">
        <f>(Table2[[#This Row],[Cost of Equity (Monthly Beta)]]*Table2[[#This Row],[Weight of Equity]])+(Table2[[#This Row],[Cost of Debt]]*Table2[[#This Row],[Weight of Debt]])</f>
        <v>0.10893434978000092</v>
      </c>
      <c r="Z936" t="b">
        <f>IF(Table2[[#This Row],[Sector]]="Financial Services",TRUE,FALSE)</f>
        <v>0</v>
      </c>
      <c r="AA936" t="b">
        <f>IF(Table2[[#This Row],[Market Capitalisation In(Cr)]]&gt;25000,TRUE,FALSE)</f>
        <v>1</v>
      </c>
    </row>
    <row r="937" spans="2:27" ht="14" customHeight="1">
      <c r="B937" s="37" t="s">
        <v>164</v>
      </c>
      <c r="C937" s="38" t="str">
        <f>_xlfn.XLOOKUP(B937,stock_analysis[Stock],stock_analysis[Company_Name])</f>
        <v>Aban Offshore Limited</v>
      </c>
      <c r="D937" s="37" t="str">
        <f>_xlfn.XLOOKUP(B937,stock_analysis[Stock],stock_analysis[Sector])</f>
        <v>Energy</v>
      </c>
      <c r="E937" s="37" t="str">
        <f>_xlfn.XLOOKUP($B937,stock_analysis[Stock],stock_analysis[Industry])</f>
        <v>Oil &amp; Gas Drilling</v>
      </c>
      <c r="F937" s="2">
        <f>_xlfn.XLOOKUP($B937,stock_analysis[Stock],stock_analysis[Market_Cap_Cr])</f>
        <v>123.9679488</v>
      </c>
      <c r="G937" s="3">
        <f>Imputs!$C$2</f>
        <v>6.6699999999999995E-2</v>
      </c>
      <c r="H937" s="3">
        <f>Imputs!$C$3</f>
        <v>5.2299999999999999E-2</v>
      </c>
      <c r="I937" s="2">
        <f>_xlfn.XLOOKUP($B937,stock_analysis[Stock],stock_analysis[Beta_Daily])</f>
        <v>0.59566999383080987</v>
      </c>
      <c r="J937" s="2">
        <f>_xlfn.XLOOKUP($B937,stock_analysis[Stock],stock_analysis[Beta_Weekly])</f>
        <v>0.4998319171282804</v>
      </c>
      <c r="K937" s="2">
        <f>_xlfn.XLOOKUP($B937,stock_analysis[Stock],stock_analysis[Beta_Monthly])</f>
        <v>0.53474434178176489</v>
      </c>
      <c r="L937" s="3">
        <f>G937+H937*I937</f>
        <v>9.7853540677351358E-2</v>
      </c>
      <c r="M937" s="3">
        <f>J937*H937+G937</f>
        <v>9.2841209265809063E-2</v>
      </c>
      <c r="N937" s="3">
        <f>K937*H937+G937</f>
        <v>9.466712907518629E-2</v>
      </c>
      <c r="O937" s="2">
        <f>_xlfn.XLOOKUP($B937,stock_analysis[Stock],stock_analysis[Interest_Coverage_Ratio])</f>
        <v>0.1969691903289027</v>
      </c>
      <c r="P937" s="3" cm="1">
        <f t="array" ref="P93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937" s="3" t="str" cm="1">
        <f t="array" ref="Q93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937" s="3">
        <f>Table2[[#This Row],[Default Spread]]+Table2[[#This Row],[Risk Free Rate]]</f>
        <v>0.25669999999999998</v>
      </c>
      <c r="S937" s="2">
        <f>_xlfn.XLOOKUP($B937,stock_analysis[Stock],stock_analysis[Market_Cap_Cr])</f>
        <v>123.9679488</v>
      </c>
      <c r="T937" s="2">
        <f>_xlfn.XLOOKUP($B937,stock_analysis[Stock],stock_analysis[Total_Debt_Cr])</f>
        <v>16278.413312000001</v>
      </c>
      <c r="U937" s="3">
        <f>Table2[[#This Row],[Market Value of Equity]]/(Table2[[#This Row],[Market Value of Equity]]+Table2[[#This Row],[Market Value of Debt]])</f>
        <v>7.5579238665955542E-3</v>
      </c>
      <c r="V937" s="3">
        <f>Table2[[#This Row],[Market Value of Debt]]/(Table2[[#This Row],[Market Value of Equity]]+Table2[[#This Row],[Market Value of Debt]])</f>
        <v>0.9924420761334044</v>
      </c>
      <c r="W937" s="32">
        <f>(Table2[[#This Row],[Cost of Equity (Daily Beta)]]*Table2[[#This Row],[Weight of Equity]])+(Table2[[#This Row],[Cost of Debt]]*Table2[[#This Row],[Weight of Debt]])</f>
        <v>0.25549945055396112</v>
      </c>
      <c r="X937" s="33">
        <f>(Table2[[#This Row],[Cost of Equity (Weekly Beta)]]*Table2[[#This Row],[Weight of Equity]])+(Table2[[#This Row],[Cost of Debt]]*Table2[[#This Row],[Weight of Debt]])</f>
        <v>0.25546156773475853</v>
      </c>
      <c r="Y937" s="34">
        <f>(Table2[[#This Row],[Cost of Equity (Monthly Beta)]]*Table2[[#This Row],[Weight of Equity]])+(Table2[[#This Row],[Cost of Debt]]*Table2[[#This Row],[Weight of Debt]])</f>
        <v>0.25547536789766428</v>
      </c>
      <c r="Z937" t="b">
        <f>IF(Table2[[#This Row],[Sector]]="Financial Services",TRUE,FALSE)</f>
        <v>0</v>
      </c>
      <c r="AA937" t="b">
        <f>IF(Table2[[#This Row],[Market Capitalisation In(Cr)]]&gt;25000,TRUE,FALSE)</f>
        <v>0</v>
      </c>
    </row>
    <row r="938" spans="2:27" ht="14" customHeight="1">
      <c r="B938" s="37" t="s">
        <v>1509</v>
      </c>
      <c r="C938" s="38" t="str">
        <f>_xlfn.XLOOKUP(B938,stock_analysis[Stock],stock_analysis[Company_Name])</f>
        <v>Hindustan Oil Exploration Company Limited</v>
      </c>
      <c r="D938" s="37" t="str">
        <f>_xlfn.XLOOKUP(B938,stock_analysis[Stock],stock_analysis[Sector])</f>
        <v>Energy</v>
      </c>
      <c r="E938" s="37" t="str">
        <f>_xlfn.XLOOKUP($B938,stock_analysis[Stock],stock_analysis[Industry])</f>
        <v>Oil &amp; Gas E&amp;P</v>
      </c>
      <c r="F938" s="2">
        <f>_xlfn.XLOOKUP($B938,stock_analysis[Stock],stock_analysis[Market_Cap_Cr])</f>
        <v>2039.3238527999999</v>
      </c>
      <c r="G938" s="3">
        <f>Imputs!$C$2</f>
        <v>6.6699999999999995E-2</v>
      </c>
      <c r="H938" s="3">
        <f>Imputs!$C$3</f>
        <v>5.2299999999999999E-2</v>
      </c>
      <c r="I938" s="2">
        <f>_xlfn.XLOOKUP($B938,stock_analysis[Stock],stock_analysis[Beta_Daily])</f>
        <v>0.73591850876915099</v>
      </c>
      <c r="J938" s="2">
        <f>_xlfn.XLOOKUP($B938,stock_analysis[Stock],stock_analysis[Beta_Weekly])</f>
        <v>0.98699636050988282</v>
      </c>
      <c r="K938" s="2">
        <f>_xlfn.XLOOKUP($B938,stock_analysis[Stock],stock_analysis[Beta_Monthly])</f>
        <v>1.507358514578504</v>
      </c>
      <c r="L938" s="3">
        <f>G938+H938*I938</f>
        <v>0.1051885380086266</v>
      </c>
      <c r="M938" s="3">
        <f>J938*H938+G938</f>
        <v>0.11831990965466686</v>
      </c>
      <c r="N938" s="3">
        <f>K938*H938+G938</f>
        <v>0.14553485031245575</v>
      </c>
      <c r="O938" s="2">
        <f>_xlfn.XLOOKUP($B938,stock_analysis[Stock],stock_analysis[Interest_Coverage_Ratio])</f>
        <v>7.9970322947920502</v>
      </c>
      <c r="P938" s="3" cm="1">
        <f t="array" ref="P93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938" s="3" t="str" cm="1">
        <f t="array" ref="Q93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938" s="3">
        <f>Table2[[#This Row],[Default Spread]]+Table2[[#This Row],[Risk Free Rate]]</f>
        <v>7.3700000000000002E-2</v>
      </c>
      <c r="S938" s="2">
        <f>_xlfn.XLOOKUP($B938,stock_analysis[Stock],stock_analysis[Market_Cap_Cr])</f>
        <v>2039.3238527999999</v>
      </c>
      <c r="T938" s="2">
        <f>_xlfn.XLOOKUP($B938,stock_analysis[Stock],stock_analysis[Total_Debt_Cr])</f>
        <v>76.896799999999999</v>
      </c>
      <c r="U938" s="3">
        <f>Table2[[#This Row],[Market Value of Equity]]/(Table2[[#This Row],[Market Value of Equity]]+Table2[[#This Row],[Market Value of Debt]])</f>
        <v>0.9636631464217793</v>
      </c>
      <c r="V938" s="3">
        <f>Table2[[#This Row],[Market Value of Debt]]/(Table2[[#This Row],[Market Value of Equity]]+Table2[[#This Row],[Market Value of Debt]])</f>
        <v>3.6336853578220592E-2</v>
      </c>
      <c r="W938" s="32">
        <f>(Table2[[#This Row],[Cost of Equity (Daily Beta)]]*Table2[[#This Row],[Weight of Equity]])+(Table2[[#This Row],[Cost of Debt]]*Table2[[#This Row],[Weight of Debt]])</f>
        <v>0.10404434361361489</v>
      </c>
      <c r="X938" s="33">
        <f>(Table2[[#This Row],[Cost of Equity (Weekly Beta)]]*Table2[[#This Row],[Weight of Equity]])+(Table2[[#This Row],[Cost of Debt]]*Table2[[#This Row],[Weight of Debt]])</f>
        <v>0.11669856253087178</v>
      </c>
      <c r="Y938" s="34">
        <f>(Table2[[#This Row],[Cost of Equity (Monthly Beta)]]*Table2[[#This Row],[Weight of Equity]])+(Table2[[#This Row],[Cost of Debt]]*Table2[[#This Row],[Weight of Debt]])</f>
        <v>0.14292459787483866</v>
      </c>
      <c r="Z938" t="b">
        <f>IF(Table2[[#This Row],[Sector]]="Financial Services",TRUE,FALSE)</f>
        <v>0</v>
      </c>
      <c r="AA938" t="b">
        <f>IF(Table2[[#This Row],[Market Capitalisation In(Cr)]]&gt;25000,TRUE,FALSE)</f>
        <v>0</v>
      </c>
    </row>
    <row r="939" spans="2:27" ht="14" customHeight="1">
      <c r="B939" s="37" t="s">
        <v>2742</v>
      </c>
      <c r="C939" s="38" t="str">
        <f>_xlfn.XLOOKUP(B939,stock_analysis[Stock],stock_analysis[Company_Name])</f>
        <v>Prabha Energy Limited</v>
      </c>
      <c r="D939" s="37" t="str">
        <f>_xlfn.XLOOKUP(B939,stock_analysis[Stock],stock_analysis[Sector])</f>
        <v>Energy</v>
      </c>
      <c r="E939" s="37" t="str">
        <f>_xlfn.XLOOKUP($B939,stock_analysis[Stock],stock_analysis[Industry])</f>
        <v>Oil &amp; Gas E&amp;P</v>
      </c>
      <c r="F939" s="2">
        <f>_xlfn.XLOOKUP($B939,stock_analysis[Stock],stock_analysis[Market_Cap_Cr])</f>
        <v>2245.8484736</v>
      </c>
      <c r="G939" s="3">
        <f>Imputs!$C$2</f>
        <v>6.6699999999999995E-2</v>
      </c>
      <c r="H939" s="3">
        <f>Imputs!$C$3</f>
        <v>5.2299999999999999E-2</v>
      </c>
      <c r="I939" s="2">
        <f>_xlfn.XLOOKUP($B939,stock_analysis[Stock],stock_analysis[Beta_Daily])</f>
        <v>0.87021487848964385</v>
      </c>
      <c r="J939" s="2">
        <f>_xlfn.XLOOKUP($B939,stock_analysis[Stock],stock_analysis[Beta_Weekly])</f>
        <v>0.29175189108312372</v>
      </c>
      <c r="K939" s="2">
        <f>_xlfn.XLOOKUP($B939,stock_analysis[Stock],stock_analysis[Beta_Monthly])</f>
        <v>3.0936857712970922</v>
      </c>
      <c r="L939" s="3">
        <f>G939+H939*I939</f>
        <v>0.11221223814500836</v>
      </c>
      <c r="M939" s="3">
        <f>J939*H939+G939</f>
        <v>8.195862390364736E-2</v>
      </c>
      <c r="N939" s="3">
        <f>K939*H939+G939</f>
        <v>0.22849976583883791</v>
      </c>
      <c r="O939" s="2">
        <f>_xlfn.XLOOKUP($B939,stock_analysis[Stock],stock_analysis[Interest_Coverage_Ratio])</f>
        <v>-13.484653818700927</v>
      </c>
      <c r="P939" s="3" cm="1">
        <f t="array" ref="P93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939" s="3" t="str" cm="1">
        <f t="array" ref="Q93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939" s="3">
        <f>Table2[[#This Row],[Default Spread]]+Table2[[#This Row],[Risk Free Rate]]</f>
        <v>0.25669999999999998</v>
      </c>
      <c r="S939" s="2">
        <f>_xlfn.XLOOKUP($B939,stock_analysis[Stock],stock_analysis[Market_Cap_Cr])</f>
        <v>2245.8484736</v>
      </c>
      <c r="T939" s="2">
        <f>_xlfn.XLOOKUP($B939,stock_analysis[Stock],stock_analysis[Total_Debt_Cr])</f>
        <v>146.89999359999999</v>
      </c>
      <c r="U939" s="3">
        <f>Table2[[#This Row],[Market Value of Equity]]/(Table2[[#This Row],[Market Value of Equity]]+Table2[[#This Row],[Market Value of Debt]])</f>
        <v>0.93860616959378818</v>
      </c>
      <c r="V939" s="3">
        <f>Table2[[#This Row],[Market Value of Debt]]/(Table2[[#This Row],[Market Value of Equity]]+Table2[[#This Row],[Market Value of Debt]])</f>
        <v>6.1393830406211776E-2</v>
      </c>
      <c r="W939" s="32">
        <f>(Table2[[#This Row],[Cost of Equity (Daily Beta)]]*Table2[[#This Row],[Weight of Equity]])+(Table2[[#This Row],[Cost of Debt]]*Table2[[#This Row],[Weight of Debt]])</f>
        <v>0.12108289529210682</v>
      </c>
      <c r="X939" s="33">
        <f>(Table2[[#This Row],[Cost of Equity (Weekly Beta)]]*Table2[[#This Row],[Weight of Equity]])+(Table2[[#This Row],[Cost of Debt]]*Table2[[#This Row],[Weight of Debt]])</f>
        <v>9.2686666312654889E-2</v>
      </c>
      <c r="Y939" s="34">
        <f>(Table2[[#This Row],[Cost of Equity (Monthly Beta)]]*Table2[[#This Row],[Weight of Equity]])+(Table2[[#This Row],[Cost of Debt]]*Table2[[#This Row],[Weight of Debt]])</f>
        <v>0.23023108623234376</v>
      </c>
      <c r="Z939" t="b">
        <f>IF(Table2[[#This Row],[Sector]]="Financial Services",TRUE,FALSE)</f>
        <v>0</v>
      </c>
      <c r="AA939" t="b">
        <f>IF(Table2[[#This Row],[Market Capitalisation In(Cr)]]&gt;25000,TRUE,FALSE)</f>
        <v>0</v>
      </c>
    </row>
    <row r="940" spans="2:27" ht="14" customHeight="1">
      <c r="B940" s="37" t="s">
        <v>914</v>
      </c>
      <c r="C940" s="38" t="str">
        <f>_xlfn.XLOOKUP(B940,stock_analysis[Stock],stock_analysis[Company_Name])</f>
        <v>Deep Industries Limited</v>
      </c>
      <c r="D940" s="37" t="str">
        <f>_xlfn.XLOOKUP(B940,stock_analysis[Stock],stock_analysis[Sector])</f>
        <v>Energy</v>
      </c>
      <c r="E940" s="37" t="str">
        <f>_xlfn.XLOOKUP($B940,stock_analysis[Stock],stock_analysis[Industry])</f>
        <v>Oil &amp; Gas E&amp;P</v>
      </c>
      <c r="F940" s="2">
        <f>_xlfn.XLOOKUP($B940,stock_analysis[Stock],stock_analysis[Market_Cap_Cr])</f>
        <v>2238.08</v>
      </c>
      <c r="G940" s="3">
        <f>Imputs!$C$2</f>
        <v>6.6699999999999995E-2</v>
      </c>
      <c r="H940" s="3">
        <f>Imputs!$C$3</f>
        <v>5.2299999999999999E-2</v>
      </c>
      <c r="I940" s="2">
        <f>_xlfn.XLOOKUP($B940,stock_analysis[Stock],stock_analysis[Beta_Daily])</f>
        <v>1.7474422311926003</v>
      </c>
      <c r="J940" s="2">
        <f>_xlfn.XLOOKUP($B940,stock_analysis[Stock],stock_analysis[Beta_Weekly])</f>
        <v>1.3642153737894838</v>
      </c>
      <c r="K940" s="2">
        <f>_xlfn.XLOOKUP($B940,stock_analysis[Stock],stock_analysis[Beta_Monthly])</f>
        <v>1.0276304141566055</v>
      </c>
      <c r="L940" s="3">
        <f>G940+H940*I940</f>
        <v>0.15809122869137299</v>
      </c>
      <c r="M940" s="3">
        <f>J940*H940+G940</f>
        <v>0.13804846404919</v>
      </c>
      <c r="N940" s="3">
        <f>K940*H940+G940</f>
        <v>0.12044507066039045</v>
      </c>
      <c r="O940" s="2">
        <f>_xlfn.XLOOKUP($B940,stock_analysis[Stock],stock_analysis[Interest_Coverage_Ratio])</f>
        <v>-2.8404618435605049</v>
      </c>
      <c r="P940" s="3" cm="1">
        <f t="array" ref="P94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940" s="3" t="str" cm="1">
        <f t="array" ref="Q94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940" s="3">
        <f>Table2[[#This Row],[Default Spread]]+Table2[[#This Row],[Risk Free Rate]]</f>
        <v>0.25669999999999998</v>
      </c>
      <c r="S940" s="2">
        <f>_xlfn.XLOOKUP($B940,stock_analysis[Stock],stock_analysis[Market_Cap_Cr])</f>
        <v>2238.08</v>
      </c>
      <c r="T940" s="2">
        <f>_xlfn.XLOOKUP($B940,stock_analysis[Stock],stock_analysis[Total_Debt_Cr])</f>
        <v>205.04750079999999</v>
      </c>
      <c r="U940" s="3">
        <f>Table2[[#This Row],[Market Value of Equity]]/(Table2[[#This Row],[Market Value of Equity]]+Table2[[#This Row],[Market Value of Debt]])</f>
        <v>0.91607171515491626</v>
      </c>
      <c r="V940" s="3">
        <f>Table2[[#This Row],[Market Value of Debt]]/(Table2[[#This Row],[Market Value of Equity]]+Table2[[#This Row],[Market Value of Debt]])</f>
        <v>8.3928284845083759E-2</v>
      </c>
      <c r="W940" s="32">
        <f>(Table2[[#This Row],[Cost of Equity (Daily Beta)]]*Table2[[#This Row],[Weight of Equity]])+(Table2[[#This Row],[Cost of Debt]]*Table2[[#This Row],[Weight of Debt]])</f>
        <v>0.16636729373798714</v>
      </c>
      <c r="X940" s="33">
        <f>(Table2[[#This Row],[Cost of Equity (Weekly Beta)]]*Table2[[#This Row],[Weight of Equity]])+(Table2[[#This Row],[Cost of Debt]]*Table2[[#This Row],[Weight of Debt]])</f>
        <v>0.14800668395577626</v>
      </c>
      <c r="Y940" s="34">
        <f>(Table2[[#This Row],[Cost of Equity (Monthly Beta)]]*Table2[[#This Row],[Weight of Equity]])+(Table2[[#This Row],[Cost of Debt]]*Table2[[#This Row],[Weight of Debt]])</f>
        <v>0.13188071318155195</v>
      </c>
      <c r="Z940" t="b">
        <f>IF(Table2[[#This Row],[Sector]]="Financial Services",TRUE,FALSE)</f>
        <v>0</v>
      </c>
      <c r="AA940" t="b">
        <f>IF(Table2[[#This Row],[Market Capitalisation In(Cr)]]&gt;25000,TRUE,FALSE)</f>
        <v>0</v>
      </c>
    </row>
    <row r="941" spans="2:27" ht="14" customHeight="1">
      <c r="B941" s="37" t="s">
        <v>990</v>
      </c>
      <c r="C941" s="38" t="str">
        <f>_xlfn.XLOOKUP(B941,stock_analysis[Stock],stock_analysis[Company_Name])</f>
        <v>Dolphin Offshore Enterprises (India) Limited</v>
      </c>
      <c r="D941" s="37" t="str">
        <f>_xlfn.XLOOKUP(B941,stock_analysis[Stock],stock_analysis[Sector])</f>
        <v>Energy</v>
      </c>
      <c r="E941" s="37" t="str">
        <f>_xlfn.XLOOKUP($B941,stock_analysis[Stock],stock_analysis[Industry])</f>
        <v>Oil &amp; Gas Equipment &amp; Services</v>
      </c>
      <c r="F941" s="2">
        <f>_xlfn.XLOOKUP($B941,stock_analysis[Stock],stock_analysis[Market_Cap_Cr])</f>
        <v>1567.7794303999999</v>
      </c>
      <c r="G941" s="3">
        <f>Imputs!$C$2</f>
        <v>6.6699999999999995E-2</v>
      </c>
      <c r="H941" s="3">
        <f>Imputs!$C$3</f>
        <v>5.2299999999999999E-2</v>
      </c>
      <c r="I941" s="2">
        <f>_xlfn.XLOOKUP($B941,stock_analysis[Stock],stock_analysis[Beta_Daily])</f>
        <v>0.65747488775999496</v>
      </c>
      <c r="J941" s="2">
        <f>_xlfn.XLOOKUP($B941,stock_analysis[Stock],stock_analysis[Beta_Weekly])</f>
        <v>0.746944653704531</v>
      </c>
      <c r="K941" s="2">
        <f>_xlfn.XLOOKUP($B941,stock_analysis[Stock],stock_analysis[Beta_Monthly])</f>
        <v>1.3003852144447492</v>
      </c>
      <c r="L941" s="3">
        <f>G941+H941*I941</f>
        <v>0.10108593662984773</v>
      </c>
      <c r="M941" s="3">
        <f>J941*H941+G941</f>
        <v>0.10576520538874697</v>
      </c>
      <c r="N941" s="3">
        <f>K941*H941+G941</f>
        <v>0.13471014671546039</v>
      </c>
      <c r="O941" s="2">
        <f>_xlfn.XLOOKUP($B941,stock_analysis[Stock],stock_analysis[Interest_Coverage_Ratio])</f>
        <v>40.414781672052371</v>
      </c>
      <c r="P941" s="3" cm="1">
        <f t="array" ref="P94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41" s="3" t="str" cm="1">
        <f t="array" ref="Q94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41" s="3">
        <f>Table2[[#This Row],[Default Spread]]+Table2[[#This Row],[Risk Free Rate]]</f>
        <v>7.0699999999999999E-2</v>
      </c>
      <c r="S941" s="2">
        <f>_xlfn.XLOOKUP($B941,stock_analysis[Stock],stock_analysis[Market_Cap_Cr])</f>
        <v>1567.7794303999999</v>
      </c>
      <c r="T941" s="2">
        <f>_xlfn.XLOOKUP($B941,stock_analysis[Stock],stock_analysis[Total_Debt_Cr])</f>
        <v>193.73259519999999</v>
      </c>
      <c r="U941" s="3">
        <f>Table2[[#This Row],[Market Value of Equity]]/(Table2[[#This Row],[Market Value of Equity]]+Table2[[#This Row],[Market Value of Debt]])</f>
        <v>0.89001914696891637</v>
      </c>
      <c r="V941" s="3">
        <f>Table2[[#This Row],[Market Value of Debt]]/(Table2[[#This Row],[Market Value of Equity]]+Table2[[#This Row],[Market Value of Debt]])</f>
        <v>0.10998085303108361</v>
      </c>
      <c r="W941" s="32">
        <f>(Table2[[#This Row],[Cost of Equity (Daily Beta)]]*Table2[[#This Row],[Weight of Equity]])+(Table2[[#This Row],[Cost of Debt]]*Table2[[#This Row],[Weight of Debt]])</f>
        <v>9.7744065399148622E-2</v>
      </c>
      <c r="X941" s="33">
        <f>(Table2[[#This Row],[Cost of Equity (Weekly Beta)]]*Table2[[#This Row],[Weight of Equity]])+(Table2[[#This Row],[Cost of Debt]]*Table2[[#This Row],[Weight of Debt]])</f>
        <v>0.10190870418838242</v>
      </c>
      <c r="Y941" s="34">
        <f>(Table2[[#This Row],[Cost of Equity (Monthly Beta)]]*Table2[[#This Row],[Weight of Equity]])+(Table2[[#This Row],[Cost of Debt]]*Table2[[#This Row],[Weight of Debt]])</f>
        <v>0.12767025617704925</v>
      </c>
      <c r="Z941" t="b">
        <f>IF(Table2[[#This Row],[Sector]]="Financial Services",TRUE,FALSE)</f>
        <v>0</v>
      </c>
      <c r="AA941" t="b">
        <f>IF(Table2[[#This Row],[Market Capitalisation In(Cr)]]&gt;25000,TRUE,FALSE)</f>
        <v>0</v>
      </c>
    </row>
    <row r="942" spans="2:27" ht="14" customHeight="1">
      <c r="B942" s="37" t="s">
        <v>3698</v>
      </c>
      <c r="C942" s="38" t="str">
        <f>_xlfn.XLOOKUP(B942,stock_analysis[Stock],stock_analysis[Company_Name])</f>
        <v>United Drilling Tools Limited</v>
      </c>
      <c r="D942" s="37" t="str">
        <f>_xlfn.XLOOKUP(B942,stock_analysis[Stock],stock_analysis[Sector])</f>
        <v>Energy</v>
      </c>
      <c r="E942" s="37" t="str">
        <f>_xlfn.XLOOKUP($B942,stock_analysis[Stock],stock_analysis[Industry])</f>
        <v>Oil &amp; Gas Equipment &amp; Services</v>
      </c>
      <c r="F942" s="2">
        <f>_xlfn.XLOOKUP($B942,stock_analysis[Stock],stock_analysis[Market_Cap_Cr])</f>
        <v>348.21104639999999</v>
      </c>
      <c r="G942" s="3">
        <f>Imputs!$C$2</f>
        <v>6.6699999999999995E-2</v>
      </c>
      <c r="H942" s="3">
        <f>Imputs!$C$3</f>
        <v>5.2299999999999999E-2</v>
      </c>
      <c r="I942" s="2">
        <f>_xlfn.XLOOKUP($B942,stock_analysis[Stock],stock_analysis[Beta_Daily])</f>
        <v>0.77925663078024965</v>
      </c>
      <c r="J942" s="2">
        <f>_xlfn.XLOOKUP($B942,stock_analysis[Stock],stock_analysis[Beta_Weekly])</f>
        <v>0.80508099687636858</v>
      </c>
      <c r="K942" s="2">
        <f>_xlfn.XLOOKUP($B942,stock_analysis[Stock],stock_analysis[Beta_Monthly])</f>
        <v>1.0323536613706912</v>
      </c>
      <c r="L942" s="3">
        <f>G942+H942*I942</f>
        <v>0.10745512178980705</v>
      </c>
      <c r="M942" s="3">
        <f>J942*H942+G942</f>
        <v>0.10880573613663408</v>
      </c>
      <c r="N942" s="3">
        <f>K942*H942+G942</f>
        <v>0.12069209648968715</v>
      </c>
      <c r="O942" s="2">
        <f>_xlfn.XLOOKUP($B942,stock_analysis[Stock],stock_analysis[Interest_Coverage_Ratio])</f>
        <v>9.6192829583387525</v>
      </c>
      <c r="P942" s="3" cm="1">
        <f t="array" ref="P94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942" s="3" t="str" cm="1">
        <f t="array" ref="Q94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942" s="3">
        <f>Table2[[#This Row],[Default Spread]]+Table2[[#This Row],[Risk Free Rate]]</f>
        <v>7.22E-2</v>
      </c>
      <c r="S942" s="2">
        <f>_xlfn.XLOOKUP($B942,stock_analysis[Stock],stock_analysis[Market_Cap_Cr])</f>
        <v>348.21104639999999</v>
      </c>
      <c r="T942" s="2">
        <f>_xlfn.XLOOKUP($B942,stock_analysis[Stock],stock_analysis[Total_Debt_Cr])</f>
        <v>30.294499200000001</v>
      </c>
      <c r="U942" s="3">
        <f>Table2[[#This Row],[Market Value of Equity]]/(Table2[[#This Row],[Market Value of Equity]]+Table2[[#This Row],[Market Value of Debt]])</f>
        <v>0.91996286566428576</v>
      </c>
      <c r="V942" s="3">
        <f>Table2[[#This Row],[Market Value of Debt]]/(Table2[[#This Row],[Market Value of Equity]]+Table2[[#This Row],[Market Value of Debt]])</f>
        <v>8.0037134335714202E-2</v>
      </c>
      <c r="W942" s="32">
        <f>(Table2[[#This Row],[Cost of Equity (Daily Beta)]]*Table2[[#This Row],[Weight of Equity]])+(Table2[[#This Row],[Cost of Debt]]*Table2[[#This Row],[Weight of Debt]])</f>
        <v>0.10463340287109429</v>
      </c>
      <c r="X942" s="33">
        <f>(Table2[[#This Row],[Cost of Equity (Weekly Beta)]]*Table2[[#This Row],[Weight of Equity]])+(Table2[[#This Row],[Cost of Debt]]*Table2[[#This Row],[Weight of Debt]])</f>
        <v>0.10587591791600859</v>
      </c>
      <c r="Y942" s="34">
        <f>(Table2[[#This Row],[Cost of Equity (Monthly Beta)]]*Table2[[#This Row],[Weight of Equity]])+(Table2[[#This Row],[Cost of Debt]]*Table2[[#This Row],[Weight of Debt]])</f>
        <v>0.11681092804872163</v>
      </c>
      <c r="Z942" t="b">
        <f>IF(Table2[[#This Row],[Sector]]="Financial Services",TRUE,FALSE)</f>
        <v>0</v>
      </c>
      <c r="AA942" t="b">
        <f>IF(Table2[[#This Row],[Market Capitalisation In(Cr)]]&gt;25000,TRUE,FALSE)</f>
        <v>0</v>
      </c>
    </row>
    <row r="943" spans="2:27" ht="14" customHeight="1">
      <c r="B943" s="37" t="s">
        <v>3312</v>
      </c>
      <c r="C943" s="38" t="str">
        <f>_xlfn.XLOOKUP(B943,stock_analysis[Stock],stock_analysis[Company_Name])</f>
        <v>South West Pinnacle Exploration Limited</v>
      </c>
      <c r="D943" s="37" t="str">
        <f>_xlfn.XLOOKUP(B943,stock_analysis[Stock],stock_analysis[Sector])</f>
        <v>Energy</v>
      </c>
      <c r="E943" s="37" t="str">
        <f>_xlfn.XLOOKUP($B943,stock_analysis[Stock],stock_analysis[Industry])</f>
        <v>Oil &amp; Gas Equipment &amp; Services</v>
      </c>
      <c r="F943" s="2">
        <f>_xlfn.XLOOKUP($B943,stock_analysis[Stock],stock_analysis[Market_Cap_Cr])</f>
        <v>552.22389759999999</v>
      </c>
      <c r="G943" s="3">
        <f>Imputs!$C$2</f>
        <v>6.6699999999999995E-2</v>
      </c>
      <c r="H943" s="3">
        <f>Imputs!$C$3</f>
        <v>5.2299999999999999E-2</v>
      </c>
      <c r="I943" s="2">
        <f>_xlfn.XLOOKUP($B943,stock_analysis[Stock],stock_analysis[Beta_Daily])</f>
        <v>0.92266512824123437</v>
      </c>
      <c r="J943" s="2">
        <f>_xlfn.XLOOKUP($B943,stock_analysis[Stock],stock_analysis[Beta_Weekly])</f>
        <v>1.3742074648750895</v>
      </c>
      <c r="K943" s="2">
        <f>_xlfn.XLOOKUP($B943,stock_analysis[Stock],stock_analysis[Beta_Monthly])</f>
        <v>0.85080604756831257</v>
      </c>
      <c r="L943" s="3">
        <f>G943+H943*I943</f>
        <v>0.11495538620701655</v>
      </c>
      <c r="M943" s="3">
        <f>J943*H943+G943</f>
        <v>0.13857105041296719</v>
      </c>
      <c r="N943" s="3">
        <f>K943*H943+G943</f>
        <v>0.11119715628782274</v>
      </c>
      <c r="O943" s="2">
        <f>_xlfn.XLOOKUP($B943,stock_analysis[Stock],stock_analysis[Interest_Coverage_Ratio])</f>
        <v>3.5579965060904111</v>
      </c>
      <c r="P943" s="3" cm="1">
        <f t="array" ref="P94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943" s="3" t="str" cm="1">
        <f t="array" ref="Q94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943" s="3">
        <f>Table2[[#This Row],[Default Spread]]+Table2[[#This Row],[Risk Free Rate]]</f>
        <v>8.0499999999999988E-2</v>
      </c>
      <c r="S943" s="2">
        <f>_xlfn.XLOOKUP($B943,stock_analysis[Stock],stock_analysis[Market_Cap_Cr])</f>
        <v>552.22389759999999</v>
      </c>
      <c r="T943" s="2">
        <f>_xlfn.XLOOKUP($B943,stock_analysis[Stock],stock_analysis[Total_Debt_Cr])</f>
        <v>94.107097600000003</v>
      </c>
      <c r="U943" s="3">
        <f>Table2[[#This Row],[Market Value of Equity]]/(Table2[[#This Row],[Market Value of Equity]]+Table2[[#This Row],[Market Value of Debt]])</f>
        <v>0.85439798137658618</v>
      </c>
      <c r="V943" s="3">
        <f>Table2[[#This Row],[Market Value of Debt]]/(Table2[[#This Row],[Market Value of Equity]]+Table2[[#This Row],[Market Value of Debt]])</f>
        <v>0.14560201862341385</v>
      </c>
      <c r="W943" s="32">
        <f>(Table2[[#This Row],[Cost of Equity (Daily Beta)]]*Table2[[#This Row],[Weight of Equity]])+(Table2[[#This Row],[Cost of Debt]]*Table2[[#This Row],[Weight of Debt]])</f>
        <v>0.1099386124228256</v>
      </c>
      <c r="X943" s="33">
        <f>(Table2[[#This Row],[Cost of Equity (Weekly Beta)]]*Table2[[#This Row],[Weight of Equity]])+(Table2[[#This Row],[Cost of Debt]]*Table2[[#This Row],[Weight of Debt]])</f>
        <v>0.13011578824925712</v>
      </c>
      <c r="Y943" s="34">
        <f>(Table2[[#This Row],[Cost of Equity (Monthly Beta)]]*Table2[[#This Row],[Weight of Equity]])+(Table2[[#This Row],[Cost of Debt]]*Table2[[#This Row],[Weight of Debt]])</f>
        <v>0.10672758836631732</v>
      </c>
      <c r="Z943" t="b">
        <f>IF(Table2[[#This Row],[Sector]]="Financial Services",TRUE,FALSE)</f>
        <v>0</v>
      </c>
      <c r="AA943" t="b">
        <f>IF(Table2[[#This Row],[Market Capitalisation In(Cr)]]&gt;25000,TRUE,FALSE)</f>
        <v>0</v>
      </c>
    </row>
    <row r="944" spans="2:27" ht="14" customHeight="1">
      <c r="B944" s="37" t="s">
        <v>1795</v>
      </c>
      <c r="C944" s="38" t="str">
        <f>_xlfn.XLOOKUP(B944,stock_analysis[Stock],stock_analysis[Company_Name])</f>
        <v>Jindal Drilling And Industries Limited</v>
      </c>
      <c r="D944" s="37" t="str">
        <f>_xlfn.XLOOKUP(B944,stock_analysis[Stock],stock_analysis[Sector])</f>
        <v>Energy</v>
      </c>
      <c r="E944" s="37" t="str">
        <f>_xlfn.XLOOKUP($B944,stock_analysis[Stock],stock_analysis[Industry])</f>
        <v>Oil &amp; Gas Equipment &amp; Services</v>
      </c>
      <c r="F944" s="2">
        <f>_xlfn.XLOOKUP($B944,stock_analysis[Stock],stock_analysis[Market_Cap_Cr])</f>
        <v>1802.9389824</v>
      </c>
      <c r="G944" s="3">
        <f>Imputs!$C$2</f>
        <v>6.6699999999999995E-2</v>
      </c>
      <c r="H944" s="3">
        <f>Imputs!$C$3</f>
        <v>5.2299999999999999E-2</v>
      </c>
      <c r="I944" s="2">
        <f>_xlfn.XLOOKUP($B944,stock_analysis[Stock],stock_analysis[Beta_Daily])</f>
        <v>0.89207758679050086</v>
      </c>
      <c r="J944" s="2">
        <f>_xlfn.XLOOKUP($B944,stock_analysis[Stock],stock_analysis[Beta_Weekly])</f>
        <v>0.62072817793550505</v>
      </c>
      <c r="K944" s="2">
        <f>_xlfn.XLOOKUP($B944,stock_analysis[Stock],stock_analysis[Beta_Monthly])</f>
        <v>0.68808600325899993</v>
      </c>
      <c r="L944" s="3">
        <f>G944+H944*I944</f>
        <v>0.11335565778914319</v>
      </c>
      <c r="M944" s="3">
        <f>J944*H944+G944</f>
        <v>9.9164083706026918E-2</v>
      </c>
      <c r="N944" s="3">
        <f>K944*H944+G944</f>
        <v>0.1026868979704457</v>
      </c>
      <c r="O944" s="2">
        <f>_xlfn.XLOOKUP($B944,stock_analysis[Stock],stock_analysis[Interest_Coverage_Ratio])</f>
        <v>17.194342684336046</v>
      </c>
      <c r="P944" s="3" cm="1">
        <f t="array" ref="P94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44" s="3" t="str" cm="1">
        <f t="array" ref="Q94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44" s="3">
        <f>Table2[[#This Row],[Default Spread]]+Table2[[#This Row],[Risk Free Rate]]</f>
        <v>7.0699999999999999E-2</v>
      </c>
      <c r="S944" s="2">
        <f>_xlfn.XLOOKUP($B944,stock_analysis[Stock],stock_analysis[Market_Cap_Cr])</f>
        <v>1802.9389824</v>
      </c>
      <c r="T944" s="2">
        <f>_xlfn.XLOOKUP($B944,stock_analysis[Stock],stock_analysis[Total_Debt_Cr])</f>
        <v>117.4099968</v>
      </c>
      <c r="U944" s="3">
        <f>Table2[[#This Row],[Market Value of Equity]]/(Table2[[#This Row],[Market Value of Equity]]+Table2[[#This Row],[Market Value of Debt]])</f>
        <v>0.93886007279316908</v>
      </c>
      <c r="V944" s="3">
        <f>Table2[[#This Row],[Market Value of Debt]]/(Table2[[#This Row],[Market Value of Equity]]+Table2[[#This Row],[Market Value of Debt]])</f>
        <v>6.1139927206830889E-2</v>
      </c>
      <c r="W944" s="32">
        <f>(Table2[[#This Row],[Cost of Equity (Daily Beta)]]*Table2[[#This Row],[Weight of Equity]])+(Table2[[#This Row],[Cost of Debt]]*Table2[[#This Row],[Weight of Debt]])</f>
        <v>0.11074769397695548</v>
      </c>
      <c r="X944" s="33">
        <f>(Table2[[#This Row],[Cost of Equity (Weekly Beta)]]*Table2[[#This Row],[Weight of Equity]])+(Table2[[#This Row],[Cost of Debt]]*Table2[[#This Row],[Weight of Debt]])</f>
        <v>9.7423791700231285E-2</v>
      </c>
      <c r="Y944" s="34">
        <f>(Table2[[#This Row],[Cost of Equity (Monthly Beta)]]*Table2[[#This Row],[Weight of Equity]])+(Table2[[#This Row],[Cost of Debt]]*Table2[[#This Row],[Weight of Debt]])</f>
        <v>0.10073122135696032</v>
      </c>
      <c r="Z944" t="b">
        <f>IF(Table2[[#This Row],[Sector]]="Financial Services",TRUE,FALSE)</f>
        <v>0</v>
      </c>
      <c r="AA944" t="b">
        <f>IF(Table2[[#This Row],[Market Capitalisation In(Cr)]]&gt;25000,TRUE,FALSE)</f>
        <v>0</v>
      </c>
    </row>
    <row r="945" spans="2:27" ht="14" customHeight="1">
      <c r="B945" s="37" t="s">
        <v>2072</v>
      </c>
      <c r="C945" s="38" t="str">
        <f>_xlfn.XLOOKUP(B945,stock_analysis[Stock],stock_analysis[Company_Name])</f>
        <v>Likhitha Infrastructure Limited</v>
      </c>
      <c r="D945" s="37" t="str">
        <f>_xlfn.XLOOKUP(B945,stock_analysis[Stock],stock_analysis[Sector])</f>
        <v>Energy</v>
      </c>
      <c r="E945" s="37" t="str">
        <f>_xlfn.XLOOKUP($B945,stock_analysis[Stock],stock_analysis[Industry])</f>
        <v>Oil &amp; Gas Equipment &amp; Services</v>
      </c>
      <c r="F945" s="2">
        <f>_xlfn.XLOOKUP($B945,stock_analysis[Stock],stock_analysis[Market_Cap_Cr])</f>
        <v>583.63269119999995</v>
      </c>
      <c r="G945" s="3">
        <f>Imputs!$C$2</f>
        <v>6.6699999999999995E-2</v>
      </c>
      <c r="H945" s="3">
        <f>Imputs!$C$3</f>
        <v>5.2299999999999999E-2</v>
      </c>
      <c r="I945" s="2">
        <f>_xlfn.XLOOKUP($B945,stock_analysis[Stock],stock_analysis[Beta_Daily])</f>
        <v>1.0294175060872921</v>
      </c>
      <c r="J945" s="2">
        <f>_xlfn.XLOOKUP($B945,stock_analysis[Stock],stock_analysis[Beta_Weekly])</f>
        <v>1.2499692792894446</v>
      </c>
      <c r="K945" s="2">
        <f>_xlfn.XLOOKUP($B945,stock_analysis[Stock],stock_analysis[Beta_Monthly])</f>
        <v>1.1531174036486964</v>
      </c>
      <c r="L945" s="3">
        <f>G945+H945*I945</f>
        <v>0.12053853556836537</v>
      </c>
      <c r="M945" s="3">
        <f>J945*H945+G945</f>
        <v>0.13207339330683793</v>
      </c>
      <c r="N945" s="3">
        <f>K945*H945+G945</f>
        <v>0.12700804021082682</v>
      </c>
      <c r="O945" s="2">
        <f>_xlfn.XLOOKUP($B945,stock_analysis[Stock],stock_analysis[Interest_Coverage_Ratio])</f>
        <v>1193.9133757961783</v>
      </c>
      <c r="P945" s="3" cm="1">
        <f t="array" ref="P94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45" s="3" t="str" cm="1">
        <f t="array" ref="Q94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45" s="3">
        <f>Table2[[#This Row],[Default Spread]]+Table2[[#This Row],[Risk Free Rate]]</f>
        <v>7.0699999999999999E-2</v>
      </c>
      <c r="S945" s="2">
        <f>_xlfn.XLOOKUP($B945,stock_analysis[Stock],stock_analysis[Market_Cap_Cr])</f>
        <v>583.63269119999995</v>
      </c>
      <c r="T945" s="2">
        <f>_xlfn.XLOOKUP($B945,stock_analysis[Stock],stock_analysis[Total_Debt_Cr])</f>
        <v>0.53190000000000004</v>
      </c>
      <c r="U945" s="3">
        <f>Table2[[#This Row],[Market Value of Equity]]/(Table2[[#This Row],[Market Value of Equity]]+Table2[[#This Row],[Market Value of Debt]])</f>
        <v>0.99908946894760031</v>
      </c>
      <c r="V945" s="3">
        <f>Table2[[#This Row],[Market Value of Debt]]/(Table2[[#This Row],[Market Value of Equity]]+Table2[[#This Row],[Market Value of Debt]])</f>
        <v>9.1053105239974038E-4</v>
      </c>
      <c r="W945" s="32">
        <f>(Table2[[#This Row],[Cost of Equity (Daily Beta)]]*Table2[[#This Row],[Weight of Equity]])+(Table2[[#This Row],[Cost of Debt]]*Table2[[#This Row],[Weight of Debt]])</f>
        <v>0.12049315603412425</v>
      </c>
      <c r="X945" s="33">
        <f>(Table2[[#This Row],[Cost of Equity (Weekly Beta)]]*Table2[[#This Row],[Weight of Equity]])+(Table2[[#This Row],[Cost of Debt]]*Table2[[#This Row],[Weight of Debt]])</f>
        <v>0.13201751092644093</v>
      </c>
      <c r="Y945" s="34">
        <f>(Table2[[#This Row],[Cost of Equity (Monthly Beta)]]*Table2[[#This Row],[Weight of Equity]])+(Table2[[#This Row],[Cost of Debt]]*Table2[[#This Row],[Weight of Debt]])</f>
        <v>0.1269567699917151</v>
      </c>
      <c r="Z945" t="b">
        <f>IF(Table2[[#This Row],[Sector]]="Financial Services",TRUE,FALSE)</f>
        <v>0</v>
      </c>
      <c r="AA945" t="b">
        <f>IF(Table2[[#This Row],[Market Capitalisation In(Cr)]]&gt;25000,TRUE,FALSE)</f>
        <v>0</v>
      </c>
    </row>
    <row r="946" spans="2:27" ht="14" customHeight="1">
      <c r="B946" s="37" t="s">
        <v>370</v>
      </c>
      <c r="C946" s="38" t="str">
        <f>_xlfn.XLOOKUP(B946,stock_analysis[Stock],stock_analysis[Company_Name])</f>
        <v>Asian Energy Services Limited</v>
      </c>
      <c r="D946" s="37" t="str">
        <f>_xlfn.XLOOKUP(B946,stock_analysis[Stock],stock_analysis[Sector])</f>
        <v>Energy</v>
      </c>
      <c r="E946" s="37" t="str">
        <f>_xlfn.XLOOKUP($B946,stock_analysis[Stock],stock_analysis[Industry])</f>
        <v>Oil &amp; Gas Equipment &amp; Services</v>
      </c>
      <c r="F946" s="2">
        <f>_xlfn.XLOOKUP($B946,stock_analysis[Stock],stock_analysis[Market_Cap_Cr])</f>
        <v>1313.6100352000001</v>
      </c>
      <c r="G946" s="3">
        <f>Imputs!$C$2</f>
        <v>6.6699999999999995E-2</v>
      </c>
      <c r="H946" s="3">
        <f>Imputs!$C$3</f>
        <v>5.2299999999999999E-2</v>
      </c>
      <c r="I946" s="2">
        <f>_xlfn.XLOOKUP($B946,stock_analysis[Stock],stock_analysis[Beta_Daily])</f>
        <v>1.3468425557450074</v>
      </c>
      <c r="J946" s="2">
        <f>_xlfn.XLOOKUP($B946,stock_analysis[Stock],stock_analysis[Beta_Weekly])</f>
        <v>1.348206104466227</v>
      </c>
      <c r="K946" s="2">
        <f>_xlfn.XLOOKUP($B946,stock_analysis[Stock],stock_analysis[Beta_Monthly])</f>
        <v>1.1652234654916958</v>
      </c>
      <c r="L946" s="3">
        <f>G946+H946*I946</f>
        <v>0.13713986566546388</v>
      </c>
      <c r="M946" s="3">
        <f>J946*H946+G946</f>
        <v>0.13721117926358367</v>
      </c>
      <c r="N946" s="3">
        <f>K946*H946+G946</f>
        <v>0.12764118724521567</v>
      </c>
      <c r="O946" s="2">
        <f>_xlfn.XLOOKUP($B946,stock_analysis[Stock],stock_analysis[Interest_Coverage_Ratio])</f>
        <v>15.684851653378644</v>
      </c>
      <c r="P946" s="3" cm="1">
        <f t="array" ref="P94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46" s="3" t="str" cm="1">
        <f t="array" ref="Q94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46" s="3">
        <f>Table2[[#This Row],[Default Spread]]+Table2[[#This Row],[Risk Free Rate]]</f>
        <v>7.0699999999999999E-2</v>
      </c>
      <c r="S946" s="2">
        <f>_xlfn.XLOOKUP($B946,stock_analysis[Stock],stock_analysis[Market_Cap_Cr])</f>
        <v>1313.6100352000001</v>
      </c>
      <c r="T946" s="2">
        <f>_xlfn.XLOOKUP($B946,stock_analysis[Stock],stock_analysis[Total_Debt_Cr])</f>
        <v>105.71580160000001</v>
      </c>
      <c r="U946" s="3">
        <f>Table2[[#This Row],[Market Value of Equity]]/(Table2[[#This Row],[Market Value of Equity]]+Table2[[#This Row],[Market Value of Debt]])</f>
        <v>0.92551689058352804</v>
      </c>
      <c r="V946" s="3">
        <f>Table2[[#This Row],[Market Value of Debt]]/(Table2[[#This Row],[Market Value of Equity]]+Table2[[#This Row],[Market Value of Debt]])</f>
        <v>7.4483109416471932E-2</v>
      </c>
      <c r="W946" s="32">
        <f>(Table2[[#This Row],[Cost of Equity (Daily Beta)]]*Table2[[#This Row],[Weight of Equity]])+(Table2[[#This Row],[Cost of Debt]]*Table2[[#This Row],[Weight of Debt]])</f>
        <v>0.13219121788148744</v>
      </c>
      <c r="X946" s="33">
        <f>(Table2[[#This Row],[Cost of Equity (Weekly Beta)]]*Table2[[#This Row],[Weight of Equity]])+(Table2[[#This Row],[Cost of Debt]]*Table2[[#This Row],[Weight of Debt]])</f>
        <v>0.13225721982107561</v>
      </c>
      <c r="Y946" s="34">
        <f>(Table2[[#This Row],[Cost of Equity (Monthly Beta)]]*Table2[[#This Row],[Weight of Equity]])+(Table2[[#This Row],[Cost of Debt]]*Table2[[#This Row],[Weight of Debt]])</f>
        <v>0.12340003056532645</v>
      </c>
      <c r="Z946" t="b">
        <f>IF(Table2[[#This Row],[Sector]]="Financial Services",TRUE,FALSE)</f>
        <v>0</v>
      </c>
      <c r="AA946" t="b">
        <f>IF(Table2[[#This Row],[Market Capitalisation In(Cr)]]&gt;25000,TRUE,FALSE)</f>
        <v>0</v>
      </c>
    </row>
    <row r="947" spans="2:27" ht="14" customHeight="1">
      <c r="B947" s="37" t="s">
        <v>2538</v>
      </c>
      <c r="C947" s="38" t="str">
        <f>_xlfn.XLOOKUP(B947,stock_analysis[Stock],stock_analysis[Company_Name])</f>
        <v>Oil Country Tubular Limited</v>
      </c>
      <c r="D947" s="37" t="str">
        <f>_xlfn.XLOOKUP(B947,stock_analysis[Stock],stock_analysis[Sector])</f>
        <v>Energy</v>
      </c>
      <c r="E947" s="37" t="str">
        <f>_xlfn.XLOOKUP($B947,stock_analysis[Stock],stock_analysis[Industry])</f>
        <v>Oil &amp; Gas Equipment &amp; Services</v>
      </c>
      <c r="F947" s="2">
        <f>_xlfn.XLOOKUP($B947,stock_analysis[Stock],stock_analysis[Market_Cap_Cr])</f>
        <v>245.54654719999999</v>
      </c>
      <c r="G947" s="3">
        <f>Imputs!$C$2</f>
        <v>6.6699999999999995E-2</v>
      </c>
      <c r="H947" s="3">
        <f>Imputs!$C$3</f>
        <v>5.2299999999999999E-2</v>
      </c>
      <c r="I947" s="2">
        <f>_xlfn.XLOOKUP($B947,stock_analysis[Stock],stock_analysis[Beta_Daily])</f>
        <v>1.1491966788815311</v>
      </c>
      <c r="J947" s="2">
        <f>_xlfn.XLOOKUP($B947,stock_analysis[Stock],stock_analysis[Beta_Weekly])</f>
        <v>1.6635199068827202</v>
      </c>
      <c r="K947" s="2">
        <f>_xlfn.XLOOKUP($B947,stock_analysis[Stock],stock_analysis[Beta_Monthly])</f>
        <v>0.90941373922296298</v>
      </c>
      <c r="L947" s="3">
        <f>G947+H947*I947</f>
        <v>0.12680298630550407</v>
      </c>
      <c r="M947" s="3">
        <f>J947*H947+G947</f>
        <v>0.15370209112996625</v>
      </c>
      <c r="N947" s="3">
        <f>K947*H947+G947</f>
        <v>0.11426233856136095</v>
      </c>
      <c r="O947" s="2">
        <f>_xlfn.XLOOKUP($B947,stock_analysis[Stock],stock_analysis[Interest_Coverage_Ratio])</f>
        <v>-4.3178267233644414</v>
      </c>
      <c r="P947" s="3" cm="1">
        <f t="array" ref="P94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947" s="3" t="str" cm="1">
        <f t="array" ref="Q94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947" s="3">
        <f>Table2[[#This Row],[Default Spread]]+Table2[[#This Row],[Risk Free Rate]]</f>
        <v>0.25669999999999998</v>
      </c>
      <c r="S947" s="2">
        <f>_xlfn.XLOOKUP($B947,stock_analysis[Stock],stock_analysis[Market_Cap_Cr])</f>
        <v>245.54654719999999</v>
      </c>
      <c r="T947" s="2">
        <f>_xlfn.XLOOKUP($B947,stock_analysis[Stock],stock_analysis[Total_Debt_Cr])</f>
        <v>24.876999999999999</v>
      </c>
      <c r="U947" s="3">
        <f>Table2[[#This Row],[Market Value of Equity]]/(Table2[[#This Row],[Market Value of Equity]]+Table2[[#This Row],[Market Value of Debt]])</f>
        <v>0.9080072713431222</v>
      </c>
      <c r="V947" s="3">
        <f>Table2[[#This Row],[Market Value of Debt]]/(Table2[[#This Row],[Market Value of Equity]]+Table2[[#This Row],[Market Value of Debt]])</f>
        <v>9.1992728656877853E-2</v>
      </c>
      <c r="W947" s="32">
        <f>(Table2[[#This Row],[Cost of Equity (Daily Beta)]]*Table2[[#This Row],[Weight of Equity]])+(Table2[[#This Row],[Cost of Debt]]*Table2[[#This Row],[Weight of Debt]])</f>
        <v>0.13875256703964059</v>
      </c>
      <c r="X947" s="33">
        <f>(Table2[[#This Row],[Cost of Equity (Weekly Beta)]]*Table2[[#This Row],[Weight of Equity]])+(Table2[[#This Row],[Cost of Debt]]*Table2[[#This Row],[Weight of Debt]])</f>
        <v>0.16317714981287312</v>
      </c>
      <c r="Y947" s="34">
        <f>(Table2[[#This Row],[Cost of Equity (Monthly Beta)]]*Table2[[#This Row],[Weight of Equity]])+(Table2[[#This Row],[Cost of Debt]]*Table2[[#This Row],[Weight of Debt]])</f>
        <v>0.12736556770060592</v>
      </c>
      <c r="Z947" t="b">
        <f>IF(Table2[[#This Row],[Sector]]="Financial Services",TRUE,FALSE)</f>
        <v>0</v>
      </c>
      <c r="AA947" t="b">
        <f>IF(Table2[[#This Row],[Market Capitalisation In(Cr)]]&gt;25000,TRUE,FALSE)</f>
        <v>0</v>
      </c>
    </row>
    <row r="948" spans="2:27" ht="14" customHeight="1">
      <c r="B948" s="37" t="s">
        <v>2536</v>
      </c>
      <c r="C948" s="38" t="str">
        <f>_xlfn.XLOOKUP(B948,stock_analysis[Stock],stock_analysis[Company_Name])</f>
        <v>Oil India Limited</v>
      </c>
      <c r="D948" s="37" t="str">
        <f>_xlfn.XLOOKUP(B948,stock_analysis[Stock],stock_analysis[Sector])</f>
        <v>Energy</v>
      </c>
      <c r="E948" s="37" t="str">
        <f>_xlfn.XLOOKUP($B948,stock_analysis[Stock],stock_analysis[Industry])</f>
        <v>Oil &amp; Gas Integrated</v>
      </c>
      <c r="F948" s="2">
        <f>_xlfn.XLOOKUP($B948,stock_analysis[Stock],stock_analysis[Market_Cap_Cr])</f>
        <v>79162.441728000005</v>
      </c>
      <c r="G948" s="3">
        <f>Imputs!$C$2</f>
        <v>6.6699999999999995E-2</v>
      </c>
      <c r="H948" s="3">
        <f>Imputs!$C$3</f>
        <v>5.2299999999999999E-2</v>
      </c>
      <c r="I948" s="2">
        <f>_xlfn.XLOOKUP($B948,stock_analysis[Stock],stock_analysis[Beta_Daily])</f>
        <v>0.87008642108033751</v>
      </c>
      <c r="J948" s="2">
        <f>_xlfn.XLOOKUP($B948,stock_analysis[Stock],stock_analysis[Beta_Weekly])</f>
        <v>1.1212278526447721</v>
      </c>
      <c r="K948" s="2">
        <f>_xlfn.XLOOKUP($B948,stock_analysis[Stock],stock_analysis[Beta_Monthly])</f>
        <v>0.99631402446977879</v>
      </c>
      <c r="L948" s="3">
        <f>G948+H948*I948</f>
        <v>0.11220551982250165</v>
      </c>
      <c r="M948" s="3">
        <f>J948*H948+G948</f>
        <v>0.12534021669332157</v>
      </c>
      <c r="N948" s="3">
        <f>K948*H948+G948</f>
        <v>0.11880722347976942</v>
      </c>
      <c r="O948" s="2">
        <f>_xlfn.XLOOKUP($B948,stock_analysis[Stock],stock_analysis[Interest_Coverage_Ratio])</f>
        <v>10.765124076412029</v>
      </c>
      <c r="P948" s="3" cm="1">
        <f t="array" ref="P94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48" s="3" t="str" cm="1">
        <f t="array" ref="Q94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48" s="3">
        <f>Table2[[#This Row],[Default Spread]]+Table2[[#This Row],[Risk Free Rate]]</f>
        <v>7.0699999999999999E-2</v>
      </c>
      <c r="S948" s="2">
        <f>_xlfn.XLOOKUP($B948,stock_analysis[Stock],stock_analysis[Market_Cap_Cr])</f>
        <v>79162.441728000005</v>
      </c>
      <c r="T948" s="2">
        <f>_xlfn.XLOOKUP($B948,stock_analysis[Stock],stock_analysis[Total_Debt_Cr])</f>
        <v>35854.149222400003</v>
      </c>
      <c r="U948" s="3">
        <f>Table2[[#This Row],[Market Value of Equity]]/(Table2[[#This Row],[Market Value of Equity]]+Table2[[#This Row],[Market Value of Debt]])</f>
        <v>0.68826976242182469</v>
      </c>
      <c r="V948" s="3">
        <f>Table2[[#This Row],[Market Value of Debt]]/(Table2[[#This Row],[Market Value of Equity]]+Table2[[#This Row],[Market Value of Debt]])</f>
        <v>0.31173023757817531</v>
      </c>
      <c r="W948" s="32">
        <f>(Table2[[#This Row],[Cost of Equity (Daily Beta)]]*Table2[[#This Row],[Weight of Equity]])+(Table2[[#This Row],[Cost of Debt]]*Table2[[#This Row],[Weight of Debt]])</f>
        <v>9.926699426742755E-2</v>
      </c>
      <c r="X948" s="33">
        <f>(Table2[[#This Row],[Cost of Equity (Weekly Beta)]]*Table2[[#This Row],[Weight of Equity]])+(Table2[[#This Row],[Cost of Debt]]*Table2[[#This Row],[Weight of Debt]])</f>
        <v>0.10830720896218946</v>
      </c>
      <c r="Y948" s="34">
        <f>(Table2[[#This Row],[Cost of Equity (Monthly Beta)]]*Table2[[#This Row],[Weight of Equity]])+(Table2[[#This Row],[Cost of Debt]]*Table2[[#This Row],[Weight of Debt]])</f>
        <v>0.10381074727519451</v>
      </c>
      <c r="Z948" t="b">
        <f>IF(Table2[[#This Row],[Sector]]="Financial Services",TRUE,FALSE)</f>
        <v>0</v>
      </c>
      <c r="AA948" t="b">
        <f>IF(Table2[[#This Row],[Market Capitalisation In(Cr)]]&gt;25000,TRUE,FALSE)</f>
        <v>1</v>
      </c>
    </row>
    <row r="949" spans="2:27" ht="14" customHeight="1">
      <c r="B949" s="37" t="s">
        <v>2560</v>
      </c>
      <c r="C949" s="38" t="str">
        <f>_xlfn.XLOOKUP(B949,stock_analysis[Stock],stock_analysis[Company_Name])</f>
        <v>Oil &amp; Natural Gas Corporation Limited</v>
      </c>
      <c r="D949" s="37" t="str">
        <f>_xlfn.XLOOKUP(B949,stock_analysis[Stock],stock_analysis[Sector])</f>
        <v>Energy</v>
      </c>
      <c r="E949" s="37" t="str">
        <f>_xlfn.XLOOKUP($B949,stock_analysis[Stock],stock_analysis[Industry])</f>
        <v>Oil &amp; Gas Integrated</v>
      </c>
      <c r="F949" s="2">
        <f>_xlfn.XLOOKUP($B949,stock_analysis[Stock],stock_analysis[Market_Cap_Cr])</f>
        <v>354134.86469120003</v>
      </c>
      <c r="G949" s="3">
        <f>Imputs!$C$2</f>
        <v>6.6699999999999995E-2</v>
      </c>
      <c r="H949" s="3">
        <f>Imputs!$C$3</f>
        <v>5.2299999999999999E-2</v>
      </c>
      <c r="I949" s="2">
        <f>_xlfn.XLOOKUP($B949,stock_analysis[Stock],stock_analysis[Beta_Daily])</f>
        <v>0.92072219391843479</v>
      </c>
      <c r="J949" s="2">
        <f>_xlfn.XLOOKUP($B949,stock_analysis[Stock],stock_analysis[Beta_Weekly])</f>
        <v>1.0421640931095315</v>
      </c>
      <c r="K949" s="2">
        <f>_xlfn.XLOOKUP($B949,stock_analysis[Stock],stock_analysis[Beta_Monthly])</f>
        <v>0.70677850110212026</v>
      </c>
      <c r="L949" s="3">
        <f>G949+H949*I949</f>
        <v>0.11485377074193413</v>
      </c>
      <c r="M949" s="3">
        <f>J949*H949+G949</f>
        <v>0.12120518206962849</v>
      </c>
      <c r="N949" s="3">
        <f>K949*H949+G949</f>
        <v>0.10366451560764089</v>
      </c>
      <c r="O949" s="2">
        <f>_xlfn.XLOOKUP($B949,stock_analysis[Stock],stock_analysis[Interest_Coverage_Ratio])</f>
        <v>5.4254226998568775</v>
      </c>
      <c r="P949" s="3" cm="1">
        <f t="array" ref="P94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949" s="3" t="str" cm="1">
        <f t="array" ref="Q94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949" s="3">
        <f>Table2[[#This Row],[Default Spread]]+Table2[[#This Row],[Risk Free Rate]]</f>
        <v>7.4499999999999997E-2</v>
      </c>
      <c r="S949" s="2">
        <f>_xlfn.XLOOKUP($B949,stock_analysis[Stock],stock_analysis[Market_Cap_Cr])</f>
        <v>354134.86469120003</v>
      </c>
      <c r="T949" s="2">
        <f>_xlfn.XLOOKUP($B949,stock_analysis[Stock],stock_analysis[Total_Debt_Cr])</f>
        <v>176017.7946624</v>
      </c>
      <c r="U949" s="3">
        <f>Table2[[#This Row],[Market Value of Equity]]/(Table2[[#This Row],[Market Value of Equity]]+Table2[[#This Row],[Market Value of Debt]])</f>
        <v>0.66798658545443601</v>
      </c>
      <c r="V949" s="3">
        <f>Table2[[#This Row],[Market Value of Debt]]/(Table2[[#This Row],[Market Value of Equity]]+Table2[[#This Row],[Market Value of Debt]])</f>
        <v>0.33201341454556405</v>
      </c>
      <c r="W949" s="32">
        <f>(Table2[[#This Row],[Cost of Equity (Daily Beta)]]*Table2[[#This Row],[Weight of Equity]])+(Table2[[#This Row],[Cost of Debt]]*Table2[[#This Row],[Weight of Debt]])</f>
        <v>0.10145577752811571</v>
      </c>
      <c r="X949" s="33">
        <f>(Table2[[#This Row],[Cost of Equity (Weekly Beta)]]*Table2[[#This Row],[Weight of Equity]])+(Table2[[#This Row],[Cost of Debt]]*Table2[[#This Row],[Weight of Debt]])</f>
        <v>0.1056984350937189</v>
      </c>
      <c r="Y949" s="34">
        <f>(Table2[[#This Row],[Cost of Equity (Monthly Beta)]]*Table2[[#This Row],[Weight of Equity]])+(Table2[[#This Row],[Cost of Debt]]*Table2[[#This Row],[Weight of Debt]])</f>
        <v>9.3981505197180654E-2</v>
      </c>
      <c r="Z949" t="b">
        <f>IF(Table2[[#This Row],[Sector]]="Financial Services",TRUE,FALSE)</f>
        <v>0</v>
      </c>
      <c r="AA949" t="b">
        <f>IF(Table2[[#This Row],[Market Capitalisation In(Cr)]]&gt;25000,TRUE,FALSE)</f>
        <v>1</v>
      </c>
    </row>
    <row r="950" spans="2:27" ht="14" customHeight="1">
      <c r="B950" s="37" t="s">
        <v>206</v>
      </c>
      <c r="C950" s="38" t="str">
        <f>_xlfn.XLOOKUP(B950,stock_analysis[Stock],stock_analysis[Company_Name])</f>
        <v>Aegis Logistics Limited</v>
      </c>
      <c r="D950" s="37" t="str">
        <f>_xlfn.XLOOKUP(B950,stock_analysis[Stock],stock_analysis[Sector])</f>
        <v>Energy</v>
      </c>
      <c r="E950" s="37" t="str">
        <f>_xlfn.XLOOKUP($B950,stock_analysis[Stock],stock_analysis[Industry])</f>
        <v>Oil &amp; Gas Refining &amp; Marketing</v>
      </c>
      <c r="F950" s="2">
        <f>_xlfn.XLOOKUP($B950,stock_analysis[Stock],stock_analysis[Market_Cap_Cr])</f>
        <v>23174.774784000001</v>
      </c>
      <c r="G950" s="3">
        <f>Imputs!$C$2</f>
        <v>6.6699999999999995E-2</v>
      </c>
      <c r="H950" s="3">
        <f>Imputs!$C$3</f>
        <v>5.2299999999999999E-2</v>
      </c>
      <c r="I950" s="2">
        <f>_xlfn.XLOOKUP($B950,stock_analysis[Stock],stock_analysis[Beta_Daily])</f>
        <v>0.2311115687940152</v>
      </c>
      <c r="J950" s="2">
        <f>_xlfn.XLOOKUP($B950,stock_analysis[Stock],stock_analysis[Beta_Weekly])</f>
        <v>0.99626511802365303</v>
      </c>
      <c r="K950" s="2">
        <f>_xlfn.XLOOKUP($B950,stock_analysis[Stock],stock_analysis[Beta_Monthly])</f>
        <v>1.1889078448726469</v>
      </c>
      <c r="L950" s="3">
        <f>G950+H950*I950</f>
        <v>7.878713504792699E-2</v>
      </c>
      <c r="M950" s="3">
        <f>J950*H950+G950</f>
        <v>0.11880466567263705</v>
      </c>
      <c r="N950" s="3">
        <f>K950*H950+G950</f>
        <v>0.12887988028683944</v>
      </c>
      <c r="O950" s="2">
        <f>_xlfn.XLOOKUP($B950,stock_analysis[Stock],stock_analysis[Interest_Coverage_Ratio])</f>
        <v>7.2430286833055222</v>
      </c>
      <c r="P950" s="3" cm="1">
        <f t="array" ref="P95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950" s="3" t="str" cm="1">
        <f t="array" ref="Q95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950" s="3">
        <f>Table2[[#This Row],[Default Spread]]+Table2[[#This Row],[Risk Free Rate]]</f>
        <v>7.4499999999999997E-2</v>
      </c>
      <c r="S950" s="2">
        <f>_xlfn.XLOOKUP($B950,stock_analysis[Stock],stock_analysis[Market_Cap_Cr])</f>
        <v>23174.774784000001</v>
      </c>
      <c r="T950" s="2">
        <f>_xlfn.XLOOKUP($B950,stock_analysis[Stock],stock_analysis[Total_Debt_Cr])</f>
        <v>2438.779904</v>
      </c>
      <c r="U950" s="3">
        <f>Table2[[#This Row],[Market Value of Equity]]/(Table2[[#This Row],[Market Value of Equity]]+Table2[[#This Row],[Market Value of Debt]])</f>
        <v>0.90478557413420746</v>
      </c>
      <c r="V950" s="3">
        <f>Table2[[#This Row],[Market Value of Debt]]/(Table2[[#This Row],[Market Value of Equity]]+Table2[[#This Row],[Market Value of Debt]])</f>
        <v>9.5214425865792582E-2</v>
      </c>
      <c r="W950" s="32">
        <f>(Table2[[#This Row],[Cost of Equity (Daily Beta)]]*Table2[[#This Row],[Weight of Equity]])+(Table2[[#This Row],[Cost of Debt]]*Table2[[#This Row],[Weight of Debt]])</f>
        <v>7.8378937945729504E-2</v>
      </c>
      <c r="X950" s="33">
        <f>(Table2[[#This Row],[Cost of Equity (Weekly Beta)]]*Table2[[#This Row],[Weight of Equity]])+(Table2[[#This Row],[Cost of Debt]]*Table2[[#This Row],[Weight of Debt]])</f>
        <v>0.11458622236744102</v>
      </c>
      <c r="Y950" s="34">
        <f>(Table2[[#This Row],[Cost of Equity (Monthly Beta)]]*Table2[[#This Row],[Weight of Equity]])+(Table2[[#This Row],[Cost of Debt]]*Table2[[#This Row],[Weight of Debt]])</f>
        <v>0.1237021312066775</v>
      </c>
      <c r="Z950" t="b">
        <f>IF(Table2[[#This Row],[Sector]]="Financial Services",TRUE,FALSE)</f>
        <v>0</v>
      </c>
      <c r="AA950" t="b">
        <f>IF(Table2[[#This Row],[Market Capitalisation In(Cr)]]&gt;25000,TRUE,FALSE)</f>
        <v>0</v>
      </c>
    </row>
    <row r="951" spans="2:27" ht="14" customHeight="1">
      <c r="B951" s="37" t="s">
        <v>754</v>
      </c>
      <c r="C951" s="38" t="str">
        <f>_xlfn.XLOOKUP(B951,stock_analysis[Stock],stock_analysis[Company_Name])</f>
        <v>Chennai Petroleum Corporation Limited</v>
      </c>
      <c r="D951" s="37" t="str">
        <f>_xlfn.XLOOKUP(B951,stock_analysis[Stock],stock_analysis[Sector])</f>
        <v>Energy</v>
      </c>
      <c r="E951" s="37" t="str">
        <f>_xlfn.XLOOKUP($B951,stock_analysis[Stock],stock_analysis[Industry])</f>
        <v>Oil &amp; Gas Refining &amp; Marketing</v>
      </c>
      <c r="F951" s="2">
        <f>_xlfn.XLOOKUP($B951,stock_analysis[Stock],stock_analysis[Market_Cap_Cr])</f>
        <v>15036.5536256</v>
      </c>
      <c r="G951" s="3">
        <f>Imputs!$C$2</f>
        <v>6.6699999999999995E-2</v>
      </c>
      <c r="H951" s="3">
        <f>Imputs!$C$3</f>
        <v>5.2299999999999999E-2</v>
      </c>
      <c r="I951" s="2">
        <f>_xlfn.XLOOKUP($B951,stock_analysis[Stock],stock_analysis[Beta_Daily])</f>
        <v>0.36527532976130478</v>
      </c>
      <c r="J951" s="2">
        <f>_xlfn.XLOOKUP($B951,stock_analysis[Stock],stock_analysis[Beta_Weekly])</f>
        <v>1.3982861696983411</v>
      </c>
      <c r="K951" s="2">
        <f>_xlfn.XLOOKUP($B951,stock_analysis[Stock],stock_analysis[Beta_Monthly])</f>
        <v>0.91596953142848803</v>
      </c>
      <c r="L951" s="3">
        <f>G951+H951*I951</f>
        <v>8.5803899746516227E-2</v>
      </c>
      <c r="M951" s="3">
        <f>J951*H951+G951</f>
        <v>0.13983036667522325</v>
      </c>
      <c r="N951" s="3">
        <f>K951*H951+G951</f>
        <v>0.11460520649370992</v>
      </c>
      <c r="O951" s="2">
        <f>_xlfn.XLOOKUP($B951,stock_analysis[Stock],stock_analysis[Interest_Coverage_Ratio])</f>
        <v>2.0169311303778832</v>
      </c>
      <c r="P951" s="3" cm="1">
        <f t="array" ref="P95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951" s="3" t="str" cm="1">
        <f t="array" ref="Q95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951" s="3">
        <f>Table2[[#This Row],[Default Spread]]+Table2[[#This Row],[Risk Free Rate]]</f>
        <v>9.8799999999999999E-2</v>
      </c>
      <c r="S951" s="2">
        <f>_xlfn.XLOOKUP($B951,stock_analysis[Stock],stock_analysis[Market_Cap_Cr])</f>
        <v>15036.5536256</v>
      </c>
      <c r="T951" s="2">
        <f>_xlfn.XLOOKUP($B951,stock_analysis[Stock],stock_analysis[Total_Debt_Cr])</f>
        <v>1933.1600384000001</v>
      </c>
      <c r="U951" s="3">
        <f>Table2[[#This Row],[Market Value of Equity]]/(Table2[[#This Row],[Market Value of Equity]]+Table2[[#This Row],[Market Value of Debt]])</f>
        <v>0.88608175266380262</v>
      </c>
      <c r="V951" s="3">
        <f>Table2[[#This Row],[Market Value of Debt]]/(Table2[[#This Row],[Market Value of Equity]]+Table2[[#This Row],[Market Value of Debt]])</f>
        <v>0.11391824733619738</v>
      </c>
      <c r="W951" s="32">
        <f>(Table2[[#This Row],[Cost of Equity (Daily Beta)]]*Table2[[#This Row],[Weight of Equity]])+(Table2[[#This Row],[Cost of Debt]]*Table2[[#This Row],[Weight of Debt]])</f>
        <v>8.7284392709598604E-2</v>
      </c>
      <c r="X951" s="33">
        <f>(Table2[[#This Row],[Cost of Equity (Weekly Beta)]]*Table2[[#This Row],[Weight of Equity]])+(Table2[[#This Row],[Cost of Debt]]*Table2[[#This Row],[Weight of Debt]])</f>
        <v>0.13515625921602029</v>
      </c>
      <c r="Y951" s="34">
        <f>(Table2[[#This Row],[Cost of Equity (Monthly Beta)]]*Table2[[#This Row],[Weight of Equity]])+(Table2[[#This Row],[Cost of Debt]]*Table2[[#This Row],[Weight of Debt]])</f>
        <v>0.11280470507115981</v>
      </c>
      <c r="Z951" t="b">
        <f>IF(Table2[[#This Row],[Sector]]="Financial Services",TRUE,FALSE)</f>
        <v>0</v>
      </c>
      <c r="AA951" t="b">
        <f>IF(Table2[[#This Row],[Market Capitalisation In(Cr)]]&gt;25000,TRUE,FALSE)</f>
        <v>0</v>
      </c>
    </row>
    <row r="952" spans="2:27" ht="14" customHeight="1">
      <c r="B952" s="37" t="s">
        <v>1701</v>
      </c>
      <c r="C952" s="38" t="str">
        <f>_xlfn.XLOOKUP(B952,stock_analysis[Stock],stock_analysis[Company_Name])</f>
        <v>Indian Oil Corporation Limited</v>
      </c>
      <c r="D952" s="37" t="str">
        <f>_xlfn.XLOOKUP(B952,stock_analysis[Stock],stock_analysis[Sector])</f>
        <v>Energy</v>
      </c>
      <c r="E952" s="37" t="str">
        <f>_xlfn.XLOOKUP($B952,stock_analysis[Stock],stock_analysis[Industry])</f>
        <v>Oil &amp; Gas Refining &amp; Marketing</v>
      </c>
      <c r="F952" s="2">
        <f>_xlfn.XLOOKUP($B952,stock_analysis[Stock],stock_analysis[Market_Cap_Cr])</f>
        <v>239976.3431424</v>
      </c>
      <c r="G952" s="3">
        <f>Imputs!$C$2</f>
        <v>6.6699999999999995E-2</v>
      </c>
      <c r="H952" s="3">
        <f>Imputs!$C$3</f>
        <v>5.2299999999999999E-2</v>
      </c>
      <c r="I952" s="2">
        <f>_xlfn.XLOOKUP($B952,stock_analysis[Stock],stock_analysis[Beta_Daily])</f>
        <v>0.8388664418455658</v>
      </c>
      <c r="J952" s="2">
        <f>_xlfn.XLOOKUP($B952,stock_analysis[Stock],stock_analysis[Beta_Weekly])</f>
        <v>1.3247414188781781</v>
      </c>
      <c r="K952" s="2">
        <f>_xlfn.XLOOKUP($B952,stock_analysis[Stock],stock_analysis[Beta_Monthly])</f>
        <v>1.4800413307859908</v>
      </c>
      <c r="L952" s="3">
        <f>G952+H952*I952</f>
        <v>0.11057271490852308</v>
      </c>
      <c r="M952" s="3">
        <f>J952*H952+G952</f>
        <v>0.13598397620732872</v>
      </c>
      <c r="N952" s="3">
        <f>K952*H952+G952</f>
        <v>0.14410616160010731</v>
      </c>
      <c r="O952" s="2">
        <f>_xlfn.XLOOKUP($B952,stock_analysis[Stock],stock_analysis[Interest_Coverage_Ratio])</f>
        <v>3.0094292184476825</v>
      </c>
      <c r="P952" s="3" cm="1">
        <f t="array" ref="P95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952" s="3" t="str" cm="1">
        <f t="array" ref="Q95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952" s="3">
        <f>Table2[[#This Row],[Default Spread]]+Table2[[#This Row],[Risk Free Rate]]</f>
        <v>7.5600000000000001E-2</v>
      </c>
      <c r="S952" s="2">
        <f>_xlfn.XLOOKUP($B952,stock_analysis[Stock],stock_analysis[Market_Cap_Cr])</f>
        <v>239976.3431424</v>
      </c>
      <c r="T952" s="2">
        <f>_xlfn.XLOOKUP($B952,stock_analysis[Stock],stock_analysis[Total_Debt_Cr])</f>
        <v>146680.578048</v>
      </c>
      <c r="U952" s="3">
        <f>Table2[[#This Row],[Market Value of Equity]]/(Table2[[#This Row],[Market Value of Equity]]+Table2[[#This Row],[Market Value of Debt]])</f>
        <v>0.62064411624544369</v>
      </c>
      <c r="V952" s="3">
        <f>Table2[[#This Row],[Market Value of Debt]]/(Table2[[#This Row],[Market Value of Equity]]+Table2[[#This Row],[Market Value of Debt]])</f>
        <v>0.3793558837545562</v>
      </c>
      <c r="W952" s="32">
        <f>(Table2[[#This Row],[Cost of Equity (Daily Beta)]]*Table2[[#This Row],[Weight of Equity]])+(Table2[[#This Row],[Cost of Debt]]*Table2[[#This Row],[Weight of Debt]])</f>
        <v>9.7305609737104143E-2</v>
      </c>
      <c r="X952" s="33">
        <f>(Table2[[#This Row],[Cost of Equity (Weekly Beta)]]*Table2[[#This Row],[Weight of Equity]])+(Table2[[#This Row],[Cost of Debt]]*Table2[[#This Row],[Weight of Debt]])</f>
        <v>0.11307695954858343</v>
      </c>
      <c r="Y952" s="34">
        <f>(Table2[[#This Row],[Cost of Equity (Monthly Beta)]]*Table2[[#This Row],[Weight of Equity]])+(Table2[[#This Row],[Cost of Debt]]*Table2[[#This Row],[Weight of Debt]])</f>
        <v>0.11811794612366613</v>
      </c>
      <c r="Z952" t="b">
        <f>IF(Table2[[#This Row],[Sector]]="Financial Services",TRUE,FALSE)</f>
        <v>0</v>
      </c>
      <c r="AA952" t="b">
        <f>IF(Table2[[#This Row],[Market Capitalisation In(Cr)]]&gt;25000,TRUE,FALSE)</f>
        <v>1</v>
      </c>
    </row>
    <row r="953" spans="2:27" ht="14" customHeight="1">
      <c r="B953" s="37" t="s">
        <v>700</v>
      </c>
      <c r="C953" s="38" t="str">
        <f>_xlfn.XLOOKUP(B953,stock_analysis[Stock],stock_analysis[Company_Name])</f>
        <v>Castrol India Limited</v>
      </c>
      <c r="D953" s="37" t="str">
        <f>_xlfn.XLOOKUP(B953,stock_analysis[Stock],stock_analysis[Sector])</f>
        <v>Energy</v>
      </c>
      <c r="E953" s="37" t="str">
        <f>_xlfn.XLOOKUP($B953,stock_analysis[Stock],stock_analysis[Industry])</f>
        <v>Oil &amp; Gas Refining &amp; Marketing</v>
      </c>
      <c r="F953" s="2">
        <f>_xlfn.XLOOKUP($B953,stock_analysis[Stock],stock_analysis[Market_Cap_Cr])</f>
        <v>18461.967974399999</v>
      </c>
      <c r="G953" s="3">
        <f>Imputs!$C$2</f>
        <v>6.6699999999999995E-2</v>
      </c>
      <c r="H953" s="3">
        <f>Imputs!$C$3</f>
        <v>5.2299999999999999E-2</v>
      </c>
      <c r="I953" s="2">
        <f>_xlfn.XLOOKUP($B953,stock_analysis[Stock],stock_analysis[Beta_Daily])</f>
        <v>0.62241153263785376</v>
      </c>
      <c r="J953" s="2">
        <f>_xlfn.XLOOKUP($B953,stock_analysis[Stock],stock_analysis[Beta_Weekly])</f>
        <v>1.0522895098082377</v>
      </c>
      <c r="K953" s="2">
        <f>_xlfn.XLOOKUP($B953,stock_analysis[Stock],stock_analysis[Beta_Monthly])</f>
        <v>0.9963293089822558</v>
      </c>
      <c r="L953" s="3">
        <f>G953+H953*I953</f>
        <v>9.9252123156959748E-2</v>
      </c>
      <c r="M953" s="3">
        <f>J953*H953+G953</f>
        <v>0.12173474136297083</v>
      </c>
      <c r="N953" s="3">
        <f>K953*H953+G953</f>
        <v>0.11880802285977198</v>
      </c>
      <c r="O953" s="2">
        <f>_xlfn.XLOOKUP($B953,stock_analysis[Stock],stock_analysis[Interest_Coverage_Ratio])</f>
        <v>139.03121636167921</v>
      </c>
      <c r="P953" s="3" cm="1">
        <f t="array" ref="P95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53" s="3" t="str" cm="1">
        <f t="array" ref="Q95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53" s="3">
        <f>Table2[[#This Row],[Default Spread]]+Table2[[#This Row],[Risk Free Rate]]</f>
        <v>7.0699999999999999E-2</v>
      </c>
      <c r="S953" s="2">
        <f>_xlfn.XLOOKUP($B953,stock_analysis[Stock],stock_analysis[Market_Cap_Cr])</f>
        <v>18461.967974399999</v>
      </c>
      <c r="T953" s="2">
        <f>_xlfn.XLOOKUP($B953,stock_analysis[Stock],stock_analysis[Total_Debt_Cr])</f>
        <v>62.8099968</v>
      </c>
      <c r="U953" s="3">
        <f>Table2[[#This Row],[Market Value of Equity]]/(Table2[[#This Row],[Market Value of Equity]]+Table2[[#This Row],[Market Value of Debt]])</f>
        <v>0.99660940622890881</v>
      </c>
      <c r="V953" s="3">
        <f>Table2[[#This Row],[Market Value of Debt]]/(Table2[[#This Row],[Market Value of Equity]]+Table2[[#This Row],[Market Value of Debt]])</f>
        <v>3.3905937710912979E-3</v>
      </c>
      <c r="W953" s="32">
        <f>(Table2[[#This Row],[Cost of Equity (Daily Beta)]]*Table2[[#This Row],[Weight of Equity]])+(Table2[[#This Row],[Cost of Debt]]*Table2[[#This Row],[Weight of Debt]])</f>
        <v>9.9155314506032335E-2</v>
      </c>
      <c r="X953" s="33">
        <f>(Table2[[#This Row],[Cost of Equity (Weekly Beta)]]*Table2[[#This Row],[Weight of Equity]])+(Table2[[#This Row],[Cost of Debt]]*Table2[[#This Row],[Weight of Debt]])</f>
        <v>0.1215617032867963</v>
      </c>
      <c r="Y953" s="34">
        <f>(Table2[[#This Row],[Cost of Equity (Monthly Beta)]]*Table2[[#This Row],[Weight of Equity]])+(Table2[[#This Row],[Cost of Debt]]*Table2[[#This Row],[Weight of Debt]])</f>
        <v>0.11864490809712412</v>
      </c>
      <c r="Z953" t="b">
        <f>IF(Table2[[#This Row],[Sector]]="Financial Services",TRUE,FALSE)</f>
        <v>0</v>
      </c>
      <c r="AA953" t="b">
        <f>IF(Table2[[#This Row],[Market Capitalisation In(Cr)]]&gt;25000,TRUE,FALSE)</f>
        <v>0</v>
      </c>
    </row>
    <row r="954" spans="2:27" ht="14" customHeight="1">
      <c r="B954" s="37" t="s">
        <v>1511</v>
      </c>
      <c r="C954" s="38" t="str">
        <f>_xlfn.XLOOKUP(B954,stock_analysis[Stock],stock_analysis[Company_Name])</f>
        <v>Hindustan Petroleum Corporation Limited</v>
      </c>
      <c r="D954" s="37" t="str">
        <f>_xlfn.XLOOKUP(B954,stock_analysis[Stock],stock_analysis[Sector])</f>
        <v>Energy</v>
      </c>
      <c r="E954" s="37" t="str">
        <f>_xlfn.XLOOKUP($B954,stock_analysis[Stock],stock_analysis[Industry])</f>
        <v>Oil &amp; Gas Refining &amp; Marketing</v>
      </c>
      <c r="F954" s="2">
        <f>_xlfn.XLOOKUP($B954,stock_analysis[Stock],stock_analysis[Market_Cap_Cr])</f>
        <v>86091.700633600005</v>
      </c>
      <c r="G954" s="3">
        <f>Imputs!$C$2</f>
        <v>6.6699999999999995E-2</v>
      </c>
      <c r="H954" s="3">
        <f>Imputs!$C$3</f>
        <v>5.2299999999999999E-2</v>
      </c>
      <c r="I954" s="2">
        <f>_xlfn.XLOOKUP($B954,stock_analysis[Stock],stock_analysis[Beta_Daily])</f>
        <v>1.064997646025506</v>
      </c>
      <c r="J954" s="2">
        <f>_xlfn.XLOOKUP($B954,stock_analysis[Stock],stock_analysis[Beta_Weekly])</f>
        <v>1.556778913260245</v>
      </c>
      <c r="K954" s="2">
        <f>_xlfn.XLOOKUP($B954,stock_analysis[Stock],stock_analysis[Beta_Monthly])</f>
        <v>1.9159337710613569</v>
      </c>
      <c r="L954" s="3">
        <f>G954+H954*I954</f>
        <v>0.12239937688713395</v>
      </c>
      <c r="M954" s="3">
        <f>J954*H954+G954</f>
        <v>0.14811953716351081</v>
      </c>
      <c r="N954" s="3">
        <f>K954*H954+G954</f>
        <v>0.16690333622650896</v>
      </c>
      <c r="O954" s="2">
        <f>_xlfn.XLOOKUP($B954,stock_analysis[Stock],stock_analysis[Interest_Coverage_Ratio])</f>
        <v>3.8193611242509018</v>
      </c>
      <c r="P954" s="3" cm="1">
        <f t="array" ref="P95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954" s="3" t="str" cm="1">
        <f t="array" ref="Q95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954" s="3">
        <f>Table2[[#This Row],[Default Spread]]+Table2[[#This Row],[Risk Free Rate]]</f>
        <v>7.5600000000000001E-2</v>
      </c>
      <c r="S954" s="2">
        <f>_xlfn.XLOOKUP($B954,stock_analysis[Stock],stock_analysis[Market_Cap_Cr])</f>
        <v>86091.700633600005</v>
      </c>
      <c r="T954" s="2">
        <f>_xlfn.XLOOKUP($B954,stock_analysis[Stock],stock_analysis[Total_Debt_Cr])</f>
        <v>63094.7971072</v>
      </c>
      <c r="U954" s="3">
        <f>Table2[[#This Row],[Market Value of Equity]]/(Table2[[#This Row],[Market Value of Equity]]+Table2[[#This Row],[Market Value of Debt]])</f>
        <v>0.57707434611929609</v>
      </c>
      <c r="V954" s="3">
        <f>Table2[[#This Row],[Market Value of Debt]]/(Table2[[#This Row],[Market Value of Equity]]+Table2[[#This Row],[Market Value of Debt]])</f>
        <v>0.42292565388070397</v>
      </c>
      <c r="W954" s="32">
        <f>(Table2[[#This Row],[Cost of Equity (Daily Beta)]]*Table2[[#This Row],[Weight of Equity]])+(Table2[[#This Row],[Cost of Debt]]*Table2[[#This Row],[Weight of Debt]])</f>
        <v>0.10260671981593333</v>
      </c>
      <c r="X954" s="33">
        <f>(Table2[[#This Row],[Cost of Equity (Weekly Beta)]]*Table2[[#This Row],[Weight of Equity]])+(Table2[[#This Row],[Cost of Debt]]*Table2[[#This Row],[Weight of Debt]])</f>
        <v>0.11744916448950699</v>
      </c>
      <c r="Y954" s="34">
        <f>(Table2[[#This Row],[Cost of Equity (Monthly Beta)]]*Table2[[#This Row],[Weight of Equity]])+(Table2[[#This Row],[Cost of Debt]]*Table2[[#This Row],[Weight of Debt]])</f>
        <v>0.1282888130514229</v>
      </c>
      <c r="Z954" t="b">
        <f>IF(Table2[[#This Row],[Sector]]="Financial Services",TRUE,FALSE)</f>
        <v>0</v>
      </c>
      <c r="AA954" t="b">
        <f>IF(Table2[[#This Row],[Market Capitalisation In(Cr)]]&gt;25000,TRUE,FALSE)</f>
        <v>1</v>
      </c>
    </row>
    <row r="955" spans="2:27" ht="14" customHeight="1">
      <c r="B955" s="37" t="s">
        <v>1223</v>
      </c>
      <c r="C955" s="38" t="str">
        <f>_xlfn.XLOOKUP(B955,stock_analysis[Stock],stock_analysis[Company_Name])</f>
        <v>Gandhar Oil Refinery (India) Limited</v>
      </c>
      <c r="D955" s="37" t="str">
        <f>_xlfn.XLOOKUP(B955,stock_analysis[Stock],stock_analysis[Sector])</f>
        <v>Energy</v>
      </c>
      <c r="E955" s="37" t="str">
        <f>_xlfn.XLOOKUP($B955,stock_analysis[Stock],stock_analysis[Industry])</f>
        <v>Oil &amp; Gas Refining &amp; Marketing</v>
      </c>
      <c r="F955" s="2">
        <f>_xlfn.XLOOKUP($B955,stock_analysis[Stock],stock_analysis[Market_Cap_Cr])</f>
        <v>1294.5276928000001</v>
      </c>
      <c r="G955" s="3">
        <f>Imputs!$C$2</f>
        <v>6.6699999999999995E-2</v>
      </c>
      <c r="H955" s="3">
        <f>Imputs!$C$3</f>
        <v>5.2299999999999999E-2</v>
      </c>
      <c r="I955" s="2">
        <f>_xlfn.XLOOKUP($B955,stock_analysis[Stock],stock_analysis[Beta_Daily])</f>
        <v>0.87513052449028239</v>
      </c>
      <c r="J955" s="2">
        <f>_xlfn.XLOOKUP($B955,stock_analysis[Stock],stock_analysis[Beta_Weekly])</f>
        <v>1.2462305930484638</v>
      </c>
      <c r="K955" s="2">
        <f>_xlfn.XLOOKUP($B955,stock_analysis[Stock],stock_analysis[Beta_Monthly])</f>
        <v>0.89873585281794854</v>
      </c>
      <c r="L955" s="3">
        <f>G955+H955*I955</f>
        <v>0.11246932643084176</v>
      </c>
      <c r="M955" s="3">
        <f>J955*H955+G955</f>
        <v>0.13187786001643464</v>
      </c>
      <c r="N955" s="3">
        <f>K955*H955+G955</f>
        <v>0.11370388510237869</v>
      </c>
      <c r="O955" s="2">
        <f>_xlfn.XLOOKUP($B955,stock_analysis[Stock],stock_analysis[Interest_Coverage_Ratio])</f>
        <v>3.9061490319790368</v>
      </c>
      <c r="P955" s="3" cm="1">
        <f t="array" ref="P95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955" s="3" t="str" cm="1">
        <f t="array" ref="Q95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955" s="3">
        <f>Table2[[#This Row],[Default Spread]]+Table2[[#This Row],[Risk Free Rate]]</f>
        <v>8.0499999999999988E-2</v>
      </c>
      <c r="S955" s="2">
        <f>_xlfn.XLOOKUP($B955,stock_analysis[Stock],stock_analysis[Market_Cap_Cr])</f>
        <v>1294.5276928000001</v>
      </c>
      <c r="T955" s="2">
        <f>_xlfn.XLOOKUP($B955,stock_analysis[Stock],stock_analysis[Total_Debt_Cr])</f>
        <v>331.47299839999999</v>
      </c>
      <c r="U955" s="3">
        <f>Table2[[#This Row],[Market Value of Equity]]/(Table2[[#This Row],[Market Value of Equity]]+Table2[[#This Row],[Market Value of Debt]])</f>
        <v>0.79614215406306466</v>
      </c>
      <c r="V955" s="3">
        <f>Table2[[#This Row],[Market Value of Debt]]/(Table2[[#This Row],[Market Value of Equity]]+Table2[[#This Row],[Market Value of Debt]])</f>
        <v>0.20385784593693534</v>
      </c>
      <c r="W955" s="32">
        <f>(Table2[[#This Row],[Cost of Equity (Daily Beta)]]*Table2[[#This Row],[Weight of Equity]])+(Table2[[#This Row],[Cost of Debt]]*Table2[[#This Row],[Weight of Debt]])</f>
        <v>0.10595212840859564</v>
      </c>
      <c r="X955" s="33">
        <f>(Table2[[#This Row],[Cost of Equity (Weekly Beta)]]*Table2[[#This Row],[Weight of Equity]])+(Table2[[#This Row],[Cost of Debt]]*Table2[[#This Row],[Weight of Debt]])</f>
        <v>0.12140408014463488</v>
      </c>
      <c r="Y955" s="34">
        <f>(Table2[[#This Row],[Cost of Equity (Monthly Beta)]]*Table2[[#This Row],[Weight of Equity]])+(Table2[[#This Row],[Cost of Debt]]*Table2[[#This Row],[Weight of Debt]])</f>
        <v>0.10693501260867028</v>
      </c>
      <c r="Z955" t="b">
        <f>IF(Table2[[#This Row],[Sector]]="Financial Services",TRUE,FALSE)</f>
        <v>0</v>
      </c>
      <c r="AA955" t="b">
        <f>IF(Table2[[#This Row],[Market Capitalisation In(Cr)]]&gt;25000,TRUE,FALSE)</f>
        <v>0</v>
      </c>
    </row>
    <row r="956" spans="2:27" ht="14" customHeight="1">
      <c r="B956" s="37" t="s">
        <v>1421</v>
      </c>
      <c r="C956" s="38" t="str">
        <f>_xlfn.XLOOKUP(B956,stock_analysis[Stock],stock_analysis[Company_Name])</f>
        <v>GP Petroleums Limited</v>
      </c>
      <c r="D956" s="37" t="str">
        <f>_xlfn.XLOOKUP(B956,stock_analysis[Stock],stock_analysis[Sector])</f>
        <v>Energy</v>
      </c>
      <c r="E956" s="37" t="str">
        <f>_xlfn.XLOOKUP($B956,stock_analysis[Stock],stock_analysis[Industry])</f>
        <v>Oil &amp; Gas Refining &amp; Marketing</v>
      </c>
      <c r="F956" s="2">
        <f>_xlfn.XLOOKUP($B956,stock_analysis[Stock],stock_analysis[Market_Cap_Cr])</f>
        <v>164.03706879999999</v>
      </c>
      <c r="G956" s="3">
        <f>Imputs!$C$2</f>
        <v>6.6699999999999995E-2</v>
      </c>
      <c r="H956" s="3">
        <f>Imputs!$C$3</f>
        <v>5.2299999999999999E-2</v>
      </c>
      <c r="I956" s="2">
        <f>_xlfn.XLOOKUP($B956,stock_analysis[Stock],stock_analysis[Beta_Daily])</f>
        <v>0.84162474820737587</v>
      </c>
      <c r="J956" s="2">
        <f>_xlfn.XLOOKUP($B956,stock_analysis[Stock],stock_analysis[Beta_Weekly])</f>
        <v>1.7880546101339283</v>
      </c>
      <c r="K956" s="2">
        <f>_xlfn.XLOOKUP($B956,stock_analysis[Stock],stock_analysis[Beta_Monthly])</f>
        <v>1.2270088228206759</v>
      </c>
      <c r="L956" s="3">
        <f>G956+H956*I956</f>
        <v>0.11071697433124575</v>
      </c>
      <c r="M956" s="3">
        <f>J956*H956+G956</f>
        <v>0.16021525611000445</v>
      </c>
      <c r="N956" s="3">
        <f>K956*H956+G956</f>
        <v>0.13087256143352133</v>
      </c>
      <c r="O956" s="2">
        <f>_xlfn.XLOOKUP($B956,stock_analysis[Stock],stock_analysis[Interest_Coverage_Ratio])</f>
        <v>30.272719768881551</v>
      </c>
      <c r="P956" s="3" cm="1">
        <f t="array" ref="P95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56" s="3" t="str" cm="1">
        <f t="array" ref="Q95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56" s="3">
        <f>Table2[[#This Row],[Default Spread]]+Table2[[#This Row],[Risk Free Rate]]</f>
        <v>7.0699999999999999E-2</v>
      </c>
      <c r="S956" s="2">
        <f>_xlfn.XLOOKUP($B956,stock_analysis[Stock],stock_analysis[Market_Cap_Cr])</f>
        <v>164.03706879999999</v>
      </c>
      <c r="T956" s="2">
        <f>_xlfn.XLOOKUP($B956,stock_analysis[Stock],stock_analysis[Total_Debt_Cr])</f>
        <v>15.7478</v>
      </c>
      <c r="U956" s="3">
        <f>Table2[[#This Row],[Market Value of Equity]]/(Table2[[#This Row],[Market Value of Equity]]+Table2[[#This Row],[Market Value of Debt]])</f>
        <v>0.91240753404270913</v>
      </c>
      <c r="V956" s="3">
        <f>Table2[[#This Row],[Market Value of Debt]]/(Table2[[#This Row],[Market Value of Equity]]+Table2[[#This Row],[Market Value of Debt]])</f>
        <v>8.7592465957290838E-2</v>
      </c>
      <c r="W956" s="32">
        <f>(Table2[[#This Row],[Cost of Equity (Daily Beta)]]*Table2[[#This Row],[Weight of Equity]])+(Table2[[#This Row],[Cost of Debt]]*Table2[[#This Row],[Weight of Debt]])</f>
        <v>0.10721178886942231</v>
      </c>
      <c r="X956" s="33">
        <f>(Table2[[#This Row],[Cost of Equity (Weekly Beta)]]*Table2[[#This Row],[Weight of Equity]])+(Table2[[#This Row],[Cost of Debt]]*Table2[[#This Row],[Weight of Debt]])</f>
        <v>0.15237439408653072</v>
      </c>
      <c r="Y956" s="34">
        <f>(Table2[[#This Row],[Cost of Equity (Monthly Beta)]]*Table2[[#This Row],[Weight of Equity]])+(Table2[[#This Row],[Cost of Debt]]*Table2[[#This Row],[Weight of Debt]])</f>
        <v>0.12560189839459263</v>
      </c>
      <c r="Z956" t="b">
        <f>IF(Table2[[#This Row],[Sector]]="Financial Services",TRUE,FALSE)</f>
        <v>0</v>
      </c>
      <c r="AA956" t="b">
        <f>IF(Table2[[#This Row],[Market Capitalisation In(Cr)]]&gt;25000,TRUE,FALSE)</f>
        <v>0</v>
      </c>
    </row>
    <row r="957" spans="2:27" ht="14" customHeight="1">
      <c r="B957" s="37" t="s">
        <v>644</v>
      </c>
      <c r="C957" s="38" t="str">
        <f>_xlfn.XLOOKUP(B957,stock_analysis[Stock],stock_analysis[Company_Name])</f>
        <v>Bharat Petroleum Corporation Limited</v>
      </c>
      <c r="D957" s="37" t="str">
        <f>_xlfn.XLOOKUP(B957,stock_analysis[Stock],stock_analysis[Sector])</f>
        <v>Energy</v>
      </c>
      <c r="E957" s="37" t="str">
        <f>_xlfn.XLOOKUP($B957,stock_analysis[Stock],stock_analysis[Industry])</f>
        <v>Oil &amp; Gas Refining &amp; Marketing</v>
      </c>
      <c r="F957" s="2">
        <f>_xlfn.XLOOKUP($B957,stock_analysis[Stock],stock_analysis[Market_Cap_Cr])</f>
        <v>153951.8758912</v>
      </c>
      <c r="G957" s="3">
        <f>Imputs!$C$2</f>
        <v>6.6699999999999995E-2</v>
      </c>
      <c r="H957" s="3">
        <f>Imputs!$C$3</f>
        <v>5.2299999999999999E-2</v>
      </c>
      <c r="I957" s="2">
        <f>_xlfn.XLOOKUP($B957,stock_analysis[Stock],stock_analysis[Beta_Daily])</f>
        <v>1.0047664899846396</v>
      </c>
      <c r="J957" s="2">
        <f>_xlfn.XLOOKUP($B957,stock_analysis[Stock],stock_analysis[Beta_Weekly])</f>
        <v>1.2226244764675878</v>
      </c>
      <c r="K957" s="2">
        <f>_xlfn.XLOOKUP($B957,stock_analysis[Stock],stock_analysis[Beta_Monthly])</f>
        <v>1.3438431640285564</v>
      </c>
      <c r="L957" s="3">
        <f>G957+H957*I957</f>
        <v>0.11924928742619664</v>
      </c>
      <c r="M957" s="3">
        <f>J957*H957+G957</f>
        <v>0.13064326011925484</v>
      </c>
      <c r="N957" s="3">
        <f>K957*H957+G957</f>
        <v>0.1369829974786935</v>
      </c>
      <c r="O957" s="2">
        <f>_xlfn.XLOOKUP($B957,stock_analysis[Stock],stock_analysis[Interest_Coverage_Ratio])</f>
        <v>6.1149163375305227</v>
      </c>
      <c r="P957" s="3" cm="1">
        <f t="array" ref="P95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957" s="3" t="str" cm="1">
        <f t="array" ref="Q95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957" s="3">
        <f>Table2[[#This Row],[Default Spread]]+Table2[[#This Row],[Risk Free Rate]]</f>
        <v>7.3700000000000002E-2</v>
      </c>
      <c r="S957" s="2">
        <f>_xlfn.XLOOKUP($B957,stock_analysis[Stock],stock_analysis[Market_Cap_Cr])</f>
        <v>153951.8758912</v>
      </c>
      <c r="T957" s="2">
        <f>_xlfn.XLOOKUP($B957,stock_analysis[Stock],stock_analysis[Total_Debt_Cr])</f>
        <v>52966.830899200002</v>
      </c>
      <c r="U957" s="3">
        <f>Table2[[#This Row],[Market Value of Equity]]/(Table2[[#This Row],[Market Value of Equity]]+Table2[[#This Row],[Market Value of Debt]])</f>
        <v>0.7440210616005194</v>
      </c>
      <c r="V957" s="3">
        <f>Table2[[#This Row],[Market Value of Debt]]/(Table2[[#This Row],[Market Value of Equity]]+Table2[[#This Row],[Market Value of Debt]])</f>
        <v>0.25597893839948066</v>
      </c>
      <c r="W957" s="32">
        <f>(Table2[[#This Row],[Cost of Equity (Daily Beta)]]*Table2[[#This Row],[Weight of Equity]])+(Table2[[#This Row],[Cost of Debt]]*Table2[[#This Row],[Weight of Debt]])</f>
        <v>0.10758962918598602</v>
      </c>
      <c r="X957" s="33">
        <f>(Table2[[#This Row],[Cost of Equity (Weekly Beta)]]*Table2[[#This Row],[Weight of Equity]])+(Table2[[#This Row],[Cost of Debt]]*Table2[[#This Row],[Weight of Debt]])</f>
        <v>0.11606698484492251</v>
      </c>
      <c r="Y957" s="34">
        <f>(Table2[[#This Row],[Cost of Equity (Monthly Beta)]]*Table2[[#This Row],[Weight of Equity]])+(Table2[[#This Row],[Cost of Debt]]*Table2[[#This Row],[Weight of Debt]])</f>
        <v>0.12078388296536054</v>
      </c>
      <c r="Z957" t="b">
        <f>IF(Table2[[#This Row],[Sector]]="Financial Services",TRUE,FALSE)</f>
        <v>0</v>
      </c>
      <c r="AA957" t="b">
        <f>IF(Table2[[#This Row],[Market Capitalisation In(Cr)]]&gt;25000,TRUE,FALSE)</f>
        <v>1</v>
      </c>
    </row>
    <row r="958" spans="2:27" ht="14" customHeight="1">
      <c r="B958" s="37" t="s">
        <v>2620</v>
      </c>
      <c r="C958" s="38" t="str">
        <f>_xlfn.XLOOKUP(B958,stock_analysis[Stock],stock_analysis[Company_Name])</f>
        <v>Panama Petrochem Limited</v>
      </c>
      <c r="D958" s="37" t="str">
        <f>_xlfn.XLOOKUP(B958,stock_analysis[Stock],stock_analysis[Sector])</f>
        <v>Energy</v>
      </c>
      <c r="E958" s="37" t="str">
        <f>_xlfn.XLOOKUP($B958,stock_analysis[Stock],stock_analysis[Industry])</f>
        <v>Oil &amp; Gas Refining &amp; Marketing</v>
      </c>
      <c r="F958" s="2">
        <f>_xlfn.XLOOKUP($B958,stock_analysis[Stock],stock_analysis[Market_Cap_Cr])</f>
        <v>1642.5851904000001</v>
      </c>
      <c r="G958" s="3">
        <f>Imputs!$C$2</f>
        <v>6.6699999999999995E-2</v>
      </c>
      <c r="H958" s="3">
        <f>Imputs!$C$3</f>
        <v>5.2299999999999999E-2</v>
      </c>
      <c r="I958" s="2">
        <f>_xlfn.XLOOKUP($B958,stock_analysis[Stock],stock_analysis[Beta_Daily])</f>
        <v>0.88189472905157695</v>
      </c>
      <c r="J958" s="2">
        <f>_xlfn.XLOOKUP($B958,stock_analysis[Stock],stock_analysis[Beta_Weekly])</f>
        <v>1.2171704581033704</v>
      </c>
      <c r="K958" s="2">
        <f>_xlfn.XLOOKUP($B958,stock_analysis[Stock],stock_analysis[Beta_Monthly])</f>
        <v>1.0523338841760073</v>
      </c>
      <c r="L958" s="3">
        <f>G958+H958*I958</f>
        <v>0.11282309432939747</v>
      </c>
      <c r="M958" s="3">
        <f>J958*H958+G958</f>
        <v>0.13035801495880628</v>
      </c>
      <c r="N958" s="3">
        <f>K958*H958+G958</f>
        <v>0.12173706214240518</v>
      </c>
      <c r="O958" s="2">
        <f>_xlfn.XLOOKUP($B958,stock_analysis[Stock],stock_analysis[Interest_Coverage_Ratio])</f>
        <v>17.254804270462632</v>
      </c>
      <c r="P958" s="3" cm="1">
        <f t="array" ref="P95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58" s="3" t="str" cm="1">
        <f t="array" ref="Q95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58" s="3">
        <f>Table2[[#This Row],[Default Spread]]+Table2[[#This Row],[Risk Free Rate]]</f>
        <v>7.0699999999999999E-2</v>
      </c>
      <c r="S958" s="2">
        <f>_xlfn.XLOOKUP($B958,stock_analysis[Stock],stock_analysis[Market_Cap_Cr])</f>
        <v>1642.5851904000001</v>
      </c>
      <c r="T958" s="2">
        <f>_xlfn.XLOOKUP($B958,stock_analysis[Stock],stock_analysis[Total_Debt_Cr])</f>
        <v>31.19</v>
      </c>
      <c r="U958" s="3">
        <f>Table2[[#This Row],[Market Value of Equity]]/(Table2[[#This Row],[Market Value of Equity]]+Table2[[#This Row],[Market Value of Debt]])</f>
        <v>0.98136547836358701</v>
      </c>
      <c r="V958" s="3">
        <f>Table2[[#This Row],[Market Value of Debt]]/(Table2[[#This Row],[Market Value of Equity]]+Table2[[#This Row],[Market Value of Debt]])</f>
        <v>1.8634521636412948E-2</v>
      </c>
      <c r="W958" s="32">
        <f>(Table2[[#This Row],[Cost of Equity (Daily Beta)]]*Table2[[#This Row],[Weight of Equity]])+(Table2[[#This Row],[Cost of Debt]]*Table2[[#This Row],[Weight of Debt]])</f>
        <v>0.11203815061672363</v>
      </c>
      <c r="X958" s="33">
        <f>(Table2[[#This Row],[Cost of Equity (Weekly Beta)]]*Table2[[#This Row],[Weight of Equity]])+(Table2[[#This Row],[Cost of Debt]]*Table2[[#This Row],[Weight of Debt]])</f>
        <v>0.12924631638827097</v>
      </c>
      <c r="Y958" s="34">
        <f>(Table2[[#This Row],[Cost of Equity (Monthly Beta)]]*Table2[[#This Row],[Weight of Equity]])+(Table2[[#This Row],[Cost of Debt]]*Table2[[#This Row],[Weight of Debt]])</f>
        <v>0.12078601090365357</v>
      </c>
      <c r="Z958" t="b">
        <f>IF(Table2[[#This Row],[Sector]]="Financial Services",TRUE,FALSE)</f>
        <v>0</v>
      </c>
      <c r="AA958" t="b">
        <f>IF(Table2[[#This Row],[Market Capitalisation In(Cr)]]&gt;25000,TRUE,FALSE)</f>
        <v>0</v>
      </c>
    </row>
    <row r="959" spans="2:27" ht="14" customHeight="1">
      <c r="B959" s="37" t="s">
        <v>808</v>
      </c>
      <c r="C959" s="38" t="str">
        <f>_xlfn.XLOOKUP(B959,stock_analysis[Stock],stock_analysis[Company_Name])</f>
        <v>Confidence Petroleum India Limited</v>
      </c>
      <c r="D959" s="37" t="str">
        <f>_xlfn.XLOOKUP(B959,stock_analysis[Stock],stock_analysis[Sector])</f>
        <v>Energy</v>
      </c>
      <c r="E959" s="37" t="str">
        <f>_xlfn.XLOOKUP($B959,stock_analysis[Stock],stock_analysis[Industry])</f>
        <v>Oil &amp; Gas Refining &amp; Marketing</v>
      </c>
      <c r="F959" s="2">
        <f>_xlfn.XLOOKUP($B959,stock_analysis[Stock],stock_analysis[Market_Cap_Cr])</f>
        <v>959.82663679999996</v>
      </c>
      <c r="G959" s="3">
        <f>Imputs!$C$2</f>
        <v>6.6699999999999995E-2</v>
      </c>
      <c r="H959" s="3">
        <f>Imputs!$C$3</f>
        <v>5.2299999999999999E-2</v>
      </c>
      <c r="I959" s="2">
        <f>_xlfn.XLOOKUP($B959,stock_analysis[Stock],stock_analysis[Beta_Daily])</f>
        <v>1.2016954572018523</v>
      </c>
      <c r="J959" s="2">
        <f>_xlfn.XLOOKUP($B959,stock_analysis[Stock],stock_analysis[Beta_Weekly])</f>
        <v>1.2917479743926985</v>
      </c>
      <c r="K959" s="2">
        <f>_xlfn.XLOOKUP($B959,stock_analysis[Stock],stock_analysis[Beta_Monthly])</f>
        <v>1.2619770674802289</v>
      </c>
      <c r="L959" s="3">
        <f>G959+H959*I959</f>
        <v>0.12954867241165685</v>
      </c>
      <c r="M959" s="3">
        <f>J959*H959+G959</f>
        <v>0.13425841906073813</v>
      </c>
      <c r="N959" s="3">
        <f>K959*H959+G959</f>
        <v>0.13270140062921598</v>
      </c>
      <c r="O959" s="2">
        <f>_xlfn.XLOOKUP($B959,stock_analysis[Stock],stock_analysis[Interest_Coverage_Ratio])</f>
        <v>2.4890290369202468</v>
      </c>
      <c r="P959" s="3" cm="1">
        <f t="array" ref="P95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959" s="3" t="str" cm="1">
        <f t="array" ref="Q95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959" s="3">
        <f>Table2[[#This Row],[Default Spread]]+Table2[[#This Row],[Risk Free Rate]]</f>
        <v>9.8799999999999999E-2</v>
      </c>
      <c r="S959" s="2">
        <f>_xlfn.XLOOKUP($B959,stock_analysis[Stock],stock_analysis[Market_Cap_Cr])</f>
        <v>959.82663679999996</v>
      </c>
      <c r="T959" s="2">
        <f>_xlfn.XLOOKUP($B959,stock_analysis[Stock],stock_analysis[Total_Debt_Cr])</f>
        <v>830.33999359999996</v>
      </c>
      <c r="U959" s="3">
        <f>Table2[[#This Row],[Market Value of Equity]]/(Table2[[#This Row],[Market Value of Equity]]+Table2[[#This Row],[Market Value of Debt]])</f>
        <v>0.53616608672095145</v>
      </c>
      <c r="V959" s="3">
        <f>Table2[[#This Row],[Market Value of Debt]]/(Table2[[#This Row],[Market Value of Equity]]+Table2[[#This Row],[Market Value of Debt]])</f>
        <v>0.46383391327904844</v>
      </c>
      <c r="W959" s="32">
        <f>(Table2[[#This Row],[Cost of Equity (Daily Beta)]]*Table2[[#This Row],[Weight of Equity]])+(Table2[[#This Row],[Cost of Debt]]*Table2[[#This Row],[Weight of Debt]])</f>
        <v>0.11528639535882253</v>
      </c>
      <c r="X959" s="33">
        <f>(Table2[[#This Row],[Cost of Equity (Weekly Beta)]]*Table2[[#This Row],[Weight of Equity]])+(Table2[[#This Row],[Cost of Debt]]*Table2[[#This Row],[Weight of Debt]])</f>
        <v>0.11781160178910755</v>
      </c>
      <c r="Y959" s="34">
        <f>(Table2[[#This Row],[Cost of Equity (Monthly Beta)]]*Table2[[#This Row],[Weight of Equity]])+(Table2[[#This Row],[Cost of Debt]]*Table2[[#This Row],[Weight of Debt]])</f>
        <v>0.11697678130972591</v>
      </c>
      <c r="Z959" t="b">
        <f>IF(Table2[[#This Row],[Sector]]="Financial Services",TRUE,FALSE)</f>
        <v>0</v>
      </c>
      <c r="AA959" t="b">
        <f>IF(Table2[[#This Row],[Market Capitalisation In(Cr)]]&gt;25000,TRUE,FALSE)</f>
        <v>0</v>
      </c>
    </row>
    <row r="960" spans="2:27" ht="14" customHeight="1">
      <c r="B960" s="37" t="s">
        <v>2668</v>
      </c>
      <c r="C960" s="38" t="str">
        <f>_xlfn.XLOOKUP(B960,stock_analysis[Stock],stock_analysis[Company_Name])</f>
        <v>Petronet LNG Limited</v>
      </c>
      <c r="D960" s="37" t="str">
        <f>_xlfn.XLOOKUP(B960,stock_analysis[Stock],stock_analysis[Sector])</f>
        <v>Energy</v>
      </c>
      <c r="E960" s="37" t="str">
        <f>_xlfn.XLOOKUP($B960,stock_analysis[Stock],stock_analysis[Industry])</f>
        <v>Oil &amp; Gas Refining &amp; Marketing</v>
      </c>
      <c r="F960" s="2">
        <f>_xlfn.XLOOKUP($B960,stock_analysis[Stock],stock_analysis[Market_Cap_Cr])</f>
        <v>42960.001433600002</v>
      </c>
      <c r="G960" s="3">
        <f>Imputs!$C$2</f>
        <v>6.6699999999999995E-2</v>
      </c>
      <c r="H960" s="3">
        <f>Imputs!$C$3</f>
        <v>5.2299999999999999E-2</v>
      </c>
      <c r="I960" s="2">
        <f>_xlfn.XLOOKUP($B960,stock_analysis[Stock],stock_analysis[Beta_Daily])</f>
        <v>0.99340433889100122</v>
      </c>
      <c r="J960" s="2">
        <f>_xlfn.XLOOKUP($B960,stock_analysis[Stock],stock_analysis[Beta_Weekly])</f>
        <v>0.96279432168228041</v>
      </c>
      <c r="K960" s="2">
        <f>_xlfn.XLOOKUP($B960,stock_analysis[Stock],stock_analysis[Beta_Monthly])</f>
        <v>0.68604122434208059</v>
      </c>
      <c r="L960" s="3">
        <f>G960+H960*I960</f>
        <v>0.11865504692399936</v>
      </c>
      <c r="M960" s="3">
        <f>J960*H960+G960</f>
        <v>0.11705414302398326</v>
      </c>
      <c r="N960" s="3">
        <f>K960*H960+G960</f>
        <v>0.10257995603309081</v>
      </c>
      <c r="O960" s="2">
        <f>_xlfn.XLOOKUP($B960,stock_analysis[Stock],stock_analysis[Interest_Coverage_Ratio])</f>
        <v>22.052743804312843</v>
      </c>
      <c r="P960" s="3" cm="1">
        <f t="array" ref="P96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60" s="3" t="str" cm="1">
        <f t="array" ref="Q96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60" s="3">
        <f>Table2[[#This Row],[Default Spread]]+Table2[[#This Row],[Risk Free Rate]]</f>
        <v>7.0699999999999999E-2</v>
      </c>
      <c r="S960" s="2">
        <f>_xlfn.XLOOKUP($B960,stock_analysis[Stock],stock_analysis[Market_Cap_Cr])</f>
        <v>42960.001433600002</v>
      </c>
      <c r="T960" s="2">
        <f>_xlfn.XLOOKUP($B960,stock_analysis[Stock],stock_analysis[Total_Debt_Cr])</f>
        <v>2504.6599679999999</v>
      </c>
      <c r="U960" s="3">
        <f>Table2[[#This Row],[Market Value of Equity]]/(Table2[[#This Row],[Market Value of Equity]]+Table2[[#This Row],[Market Value of Debt]])</f>
        <v>0.94490974108713244</v>
      </c>
      <c r="V960" s="3">
        <f>Table2[[#This Row],[Market Value of Debt]]/(Table2[[#This Row],[Market Value of Equity]]+Table2[[#This Row],[Market Value of Debt]])</f>
        <v>5.5090258912867555E-2</v>
      </c>
      <c r="W960" s="32">
        <f>(Table2[[#This Row],[Cost of Equity (Daily Beta)]]*Table2[[#This Row],[Weight of Equity]])+(Table2[[#This Row],[Cost of Debt]]*Table2[[#This Row],[Weight of Debt]])</f>
        <v>0.11601319097277753</v>
      </c>
      <c r="X960" s="33">
        <f>(Table2[[#This Row],[Cost of Equity (Weekly Beta)]]*Table2[[#This Row],[Weight of Equity]])+(Table2[[#This Row],[Cost of Debt]]*Table2[[#This Row],[Weight of Debt]])</f>
        <v>0.11450048128310793</v>
      </c>
      <c r="Y960" s="34">
        <f>(Table2[[#This Row],[Cost of Equity (Monthly Beta)]]*Table2[[#This Row],[Weight of Equity]])+(Table2[[#This Row],[Cost of Debt]]*Table2[[#This Row],[Weight of Debt]])</f>
        <v>0.100823681001097</v>
      </c>
      <c r="Z960" t="b">
        <f>IF(Table2[[#This Row],[Sector]]="Financial Services",TRUE,FALSE)</f>
        <v>0</v>
      </c>
      <c r="AA960" t="b">
        <f>IF(Table2[[#This Row],[Market Capitalisation In(Cr)]]&gt;25000,TRUE,FALSE)</f>
        <v>1</v>
      </c>
    </row>
    <row r="961" spans="2:27" ht="14" customHeight="1">
      <c r="B961" s="37" t="s">
        <v>2908</v>
      </c>
      <c r="C961" s="38" t="str">
        <f>_xlfn.XLOOKUP(B961,stock_analysis[Stock],stock_analysis[Company_Name])</f>
        <v>Reliance Industries Limited</v>
      </c>
      <c r="D961" s="37" t="str">
        <f>_xlfn.XLOOKUP(B961,stock_analysis[Stock],stock_analysis[Sector])</f>
        <v>Energy</v>
      </c>
      <c r="E961" s="37" t="str">
        <f>_xlfn.XLOOKUP($B961,stock_analysis[Stock],stock_analysis[Industry])</f>
        <v>Oil &amp; Gas Refining &amp; Marketing</v>
      </c>
      <c r="F961" s="2">
        <f>_xlfn.XLOOKUP($B961,stock_analysis[Stock],stock_analysis[Market_Cap_Cr])</f>
        <v>1865451.3070080001</v>
      </c>
      <c r="G961" s="3">
        <f>Imputs!$C$2</f>
        <v>6.6699999999999995E-2</v>
      </c>
      <c r="H961" s="3">
        <f>Imputs!$C$3</f>
        <v>5.2299999999999999E-2</v>
      </c>
      <c r="I961" s="2">
        <f>_xlfn.XLOOKUP($B961,stock_analysis[Stock],stock_analysis[Beta_Daily])</f>
        <v>1.2005391350775372</v>
      </c>
      <c r="J961" s="2">
        <f>_xlfn.XLOOKUP($B961,stock_analysis[Stock],stock_analysis[Beta_Weekly])</f>
        <v>1.2783784063303578</v>
      </c>
      <c r="K961" s="2">
        <f>_xlfn.XLOOKUP($B961,stock_analysis[Stock],stock_analysis[Beta_Monthly])</f>
        <v>1.1597365706547731</v>
      </c>
      <c r="L961" s="3">
        <f>G961+H961*I961</f>
        <v>0.1294881967645552</v>
      </c>
      <c r="M961" s="3">
        <f>J961*H961+G961</f>
        <v>0.13355919065107771</v>
      </c>
      <c r="N961" s="3">
        <f>K961*H961+G961</f>
        <v>0.12735422264524462</v>
      </c>
      <c r="O961" s="2">
        <f>_xlfn.XLOOKUP($B961,stock_analysis[Stock],stock_analysis[Interest_Coverage_Ratio])</f>
        <v>5.792595271461507</v>
      </c>
      <c r="P961" s="3" cm="1">
        <f t="array" ref="P96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961" s="3" t="str" cm="1">
        <f t="array" ref="Q96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961" s="3">
        <f>Table2[[#This Row],[Default Spread]]+Table2[[#This Row],[Risk Free Rate]]</f>
        <v>7.3700000000000002E-2</v>
      </c>
      <c r="S961" s="2">
        <f>_xlfn.XLOOKUP($B961,stock_analysis[Stock],stock_analysis[Market_Cap_Cr])</f>
        <v>1865451.3070080001</v>
      </c>
      <c r="T961" s="2">
        <f>_xlfn.XLOOKUP($B961,stock_analysis[Stock],stock_analysis[Total_Debt_Cr])</f>
        <v>374593.00188160001</v>
      </c>
      <c r="U961" s="3">
        <f>Table2[[#This Row],[Market Value of Equity]]/(Table2[[#This Row],[Market Value of Equity]]+Table2[[#This Row],[Market Value of Debt]])</f>
        <v>0.83277428915355367</v>
      </c>
      <c r="V961" s="3">
        <f>Table2[[#This Row],[Market Value of Debt]]/(Table2[[#This Row],[Market Value of Equity]]+Table2[[#This Row],[Market Value of Debt]])</f>
        <v>0.16722571084644636</v>
      </c>
      <c r="W961" s="32">
        <f>(Table2[[#This Row],[Cost of Equity (Daily Beta)]]*Table2[[#This Row],[Weight of Equity]])+(Table2[[#This Row],[Cost of Debt]]*Table2[[#This Row],[Weight of Debt]])</f>
        <v>0.12015897590376104</v>
      </c>
      <c r="X961" s="33">
        <f>(Table2[[#This Row],[Cost of Equity (Weekly Beta)]]*Table2[[#This Row],[Weight of Equity]])+(Table2[[#This Row],[Cost of Debt]]*Table2[[#This Row],[Weight of Debt]])</f>
        <v>0.12354919494375828</v>
      </c>
      <c r="Y961" s="34">
        <f>(Table2[[#This Row],[Cost of Equity (Monthly Beta)]]*Table2[[#This Row],[Weight of Equity]])+(Table2[[#This Row],[Cost of Debt]]*Table2[[#This Row],[Weight of Debt]])</f>
        <v>0.11838185712348009</v>
      </c>
      <c r="Z961" t="b">
        <f>IF(Table2[[#This Row],[Sector]]="Financial Services",TRUE,FALSE)</f>
        <v>0</v>
      </c>
      <c r="AA961" t="b">
        <f>IF(Table2[[#This Row],[Market Capitalisation In(Cr)]]&gt;25000,TRUE,FALSE)</f>
        <v>1</v>
      </c>
    </row>
    <row r="962" spans="2:27" ht="14" customHeight="1">
      <c r="B962" s="37" t="s">
        <v>2336</v>
      </c>
      <c r="C962" s="38" t="str">
        <f>_xlfn.XLOOKUP(B962,stock_analysis[Stock],stock_analysis[Company_Name])</f>
        <v>Mangalore Refinery and Petrochemicals Limited</v>
      </c>
      <c r="D962" s="37" t="str">
        <f>_xlfn.XLOOKUP(B962,stock_analysis[Stock],stock_analysis[Sector])</f>
        <v>Energy</v>
      </c>
      <c r="E962" s="37" t="str">
        <f>_xlfn.XLOOKUP($B962,stock_analysis[Stock],stock_analysis[Industry])</f>
        <v>Oil &amp; Gas Refining &amp; Marketing</v>
      </c>
      <c r="F962" s="2">
        <f>_xlfn.XLOOKUP($B962,stock_analysis[Stock],stock_analysis[Market_Cap_Cr])</f>
        <v>34126.164787200003</v>
      </c>
      <c r="G962" s="3">
        <f>Imputs!$C$2</f>
        <v>6.6699999999999995E-2</v>
      </c>
      <c r="H962" s="3">
        <f>Imputs!$C$3</f>
        <v>5.2299999999999999E-2</v>
      </c>
      <c r="I962" s="2">
        <f>_xlfn.XLOOKUP($B962,stock_analysis[Stock],stock_analysis[Beta_Daily])</f>
        <v>1.04449356204859</v>
      </c>
      <c r="J962" s="2">
        <f>_xlfn.XLOOKUP($B962,stock_analysis[Stock],stock_analysis[Beta_Weekly])</f>
        <v>1.5635489906130311</v>
      </c>
      <c r="K962" s="2">
        <f>_xlfn.XLOOKUP($B962,stock_analysis[Stock],stock_analysis[Beta_Monthly])</f>
        <v>0.69405654069149814</v>
      </c>
      <c r="L962" s="3">
        <f>G962+H962*I962</f>
        <v>0.12132701329514126</v>
      </c>
      <c r="M962" s="3">
        <f>J962*H962+G962</f>
        <v>0.14847361220906152</v>
      </c>
      <c r="N962" s="3">
        <f>K962*H962+G962</f>
        <v>0.10299915707816534</v>
      </c>
      <c r="O962" s="2">
        <f>_xlfn.XLOOKUP($B962,stock_analysis[Stock],stock_analysis[Interest_Coverage_Ratio])</f>
        <v>1.1235264292052225</v>
      </c>
      <c r="P962" s="3" cm="1">
        <f t="array" ref="P96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962" s="3" t="str" cm="1">
        <f t="array" ref="Q96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962" s="3">
        <f>Table2[[#This Row],[Default Spread]]+Table2[[#This Row],[Risk Free Rate]]</f>
        <v>0.1552</v>
      </c>
      <c r="S962" s="2">
        <f>_xlfn.XLOOKUP($B962,stock_analysis[Stock],stock_analysis[Market_Cap_Cr])</f>
        <v>34126.164787200003</v>
      </c>
      <c r="T962" s="2">
        <f>_xlfn.XLOOKUP($B962,stock_analysis[Stock],stock_analysis[Total_Debt_Cr])</f>
        <v>10824.039628799999</v>
      </c>
      <c r="U962" s="3">
        <f>Table2[[#This Row],[Market Value of Equity]]/(Table2[[#This Row],[Market Value of Equity]]+Table2[[#This Row],[Market Value of Debt]])</f>
        <v>0.75919932357532982</v>
      </c>
      <c r="V962" s="3">
        <f>Table2[[#This Row],[Market Value of Debt]]/(Table2[[#This Row],[Market Value of Equity]]+Table2[[#This Row],[Market Value of Debt]])</f>
        <v>0.24080067642467023</v>
      </c>
      <c r="W962" s="32">
        <f>(Table2[[#This Row],[Cost of Equity (Daily Beta)]]*Table2[[#This Row],[Weight of Equity]])+(Table2[[#This Row],[Cost of Debt]]*Table2[[#This Row],[Weight of Debt]])</f>
        <v>0.12948365140619511</v>
      </c>
      <c r="X962" s="33">
        <f>(Table2[[#This Row],[Cost of Equity (Weekly Beta)]]*Table2[[#This Row],[Weight of Equity]])+(Table2[[#This Row],[Cost of Debt]]*Table2[[#This Row],[Weight of Debt]])</f>
        <v>0.15009333093901417</v>
      </c>
      <c r="Y962" s="34">
        <f>(Table2[[#This Row],[Cost of Equity (Monthly Beta)]]*Table2[[#This Row],[Weight of Equity]])+(Table2[[#This Row],[Cost of Debt]]*Table2[[#This Row],[Weight of Debt]])</f>
        <v>0.11556915536368109</v>
      </c>
      <c r="Z962" t="b">
        <f>IF(Table2[[#This Row],[Sector]]="Financial Services",TRUE,FALSE)</f>
        <v>0</v>
      </c>
      <c r="AA962" t="b">
        <f>IF(Table2[[#This Row],[Market Capitalisation In(Cr)]]&gt;25000,TRUE,FALSE)</f>
        <v>1</v>
      </c>
    </row>
    <row r="963" spans="2:27" ht="14" customHeight="1">
      <c r="B963" s="37" t="s">
        <v>3644</v>
      </c>
      <c r="C963" s="38" t="str">
        <f>_xlfn.XLOOKUP(B963,stock_analysis[Stock],stock_analysis[Company_Name])</f>
        <v>TruAlt Bioenergy Limited</v>
      </c>
      <c r="D963" s="37" t="str">
        <f>_xlfn.XLOOKUP(B963,stock_analysis[Stock],stock_analysis[Sector])</f>
        <v>Energy</v>
      </c>
      <c r="E963" s="37" t="str">
        <f>_xlfn.XLOOKUP($B963,stock_analysis[Stock],stock_analysis[Industry])</f>
        <v>Oil &amp; Gas Refining &amp; Marketing</v>
      </c>
      <c r="F963" s="2">
        <f>_xlfn.XLOOKUP($B963,stock_analysis[Stock],stock_analysis[Market_Cap_Cr])</f>
        <v>3211.1818751999999</v>
      </c>
      <c r="G963" s="3">
        <f>Imputs!$C$2</f>
        <v>6.6699999999999995E-2</v>
      </c>
      <c r="H963" s="3">
        <f>Imputs!$C$3</f>
        <v>5.2299999999999999E-2</v>
      </c>
      <c r="I963" s="2">
        <f>_xlfn.XLOOKUP($B963,stock_analysis[Stock],stock_analysis[Beta_Daily])</f>
        <v>1.6987056297455352</v>
      </c>
      <c r="J963" s="2">
        <f>_xlfn.XLOOKUP($B963,stock_analysis[Stock],stock_analysis[Beta_Weekly])</f>
        <v>2.3225898816999693</v>
      </c>
      <c r="K963" s="2">
        <f>_xlfn.XLOOKUP($B963,stock_analysis[Stock],stock_analysis[Beta_Monthly])</f>
        <v>0.99730794553535917</v>
      </c>
      <c r="L963" s="3">
        <f>G963+H963*I963</f>
        <v>0.1555423044356915</v>
      </c>
      <c r="M963" s="3">
        <f>J963*H963+G963</f>
        <v>0.18817145081290837</v>
      </c>
      <c r="N963" s="3">
        <f>K963*H963+G963</f>
        <v>0.11885920555149929</v>
      </c>
      <c r="O963" s="2">
        <f>_xlfn.XLOOKUP($B963,stock_analysis[Stock],stock_analysis[Interest_Coverage_Ratio])</f>
        <v>2.1412199042892337</v>
      </c>
      <c r="P963" s="3" cm="1">
        <f t="array" ref="P96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963" s="3" t="str" cm="1">
        <f t="array" ref="Q96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963" s="3">
        <f>Table2[[#This Row],[Default Spread]]+Table2[[#This Row],[Risk Free Rate]]</f>
        <v>9.8799999999999999E-2</v>
      </c>
      <c r="S963" s="2">
        <f>_xlfn.XLOOKUP($B963,stock_analysis[Stock],stock_analysis[Market_Cap_Cr])</f>
        <v>3211.1818751999999</v>
      </c>
      <c r="T963" s="2">
        <f>_xlfn.XLOOKUP($B963,stock_analysis[Stock],stock_analysis[Total_Debt_Cr])</f>
        <v>1545.7282048</v>
      </c>
      <c r="U963" s="3">
        <f>Table2[[#This Row],[Market Value of Equity]]/(Table2[[#This Row],[Market Value of Equity]]+Table2[[#This Row],[Market Value of Debt]])</f>
        <v>0.67505624895057936</v>
      </c>
      <c r="V963" s="3">
        <f>Table2[[#This Row],[Market Value of Debt]]/(Table2[[#This Row],[Market Value of Equity]]+Table2[[#This Row],[Market Value of Debt]])</f>
        <v>0.32494375104942075</v>
      </c>
      <c r="W963" s="32">
        <f>(Table2[[#This Row],[Cost of Equity (Daily Beta)]]*Table2[[#This Row],[Weight of Equity]])+(Table2[[#This Row],[Cost of Debt]]*Table2[[#This Row],[Weight of Debt]])</f>
        <v>0.13710424718916975</v>
      </c>
      <c r="X963" s="33">
        <f>(Table2[[#This Row],[Cost of Equity (Weekly Beta)]]*Table2[[#This Row],[Weight of Equity]])+(Table2[[#This Row],[Cost of Debt]]*Table2[[#This Row],[Weight of Debt]])</f>
        <v>0.15913075634903312</v>
      </c>
      <c r="Y963" s="34">
        <f>(Table2[[#This Row],[Cost of Equity (Monthly Beta)]]*Table2[[#This Row],[Weight of Equity]])+(Table2[[#This Row],[Cost of Debt]]*Table2[[#This Row],[Weight of Debt]])</f>
        <v>0.11234109205652375</v>
      </c>
      <c r="Z963" t="b">
        <f>IF(Table2[[#This Row],[Sector]]="Financial Services",TRUE,FALSE)</f>
        <v>0</v>
      </c>
      <c r="AA963" t="b">
        <f>IF(Table2[[#This Row],[Market Capitalisation In(Cr)]]&gt;25000,TRUE,FALSE)</f>
        <v>0</v>
      </c>
    </row>
    <row r="964" spans="2:27" ht="14" customHeight="1">
      <c r="B964" s="37" t="s">
        <v>280</v>
      </c>
      <c r="C964" s="38" t="str">
        <f>_xlfn.XLOOKUP(B964,stock_analysis[Stock],stock_analysis[Company_Name])</f>
        <v>Anmol India Limited</v>
      </c>
      <c r="D964" s="37" t="str">
        <f>_xlfn.XLOOKUP(B964,stock_analysis[Stock],stock_analysis[Sector])</f>
        <v>Energy</v>
      </c>
      <c r="E964" s="37" t="str">
        <f>_xlfn.XLOOKUP($B964,stock_analysis[Stock],stock_analysis[Industry])</f>
        <v>Thermal Coal</v>
      </c>
      <c r="F964" s="2">
        <f>_xlfn.XLOOKUP($B964,stock_analysis[Stock],stock_analysis[Market_Cap_Cr])</f>
        <v>66.152422400000006</v>
      </c>
      <c r="G964" s="3">
        <f>Imputs!$C$2</f>
        <v>6.6699999999999995E-2</v>
      </c>
      <c r="H964" s="3">
        <f>Imputs!$C$3</f>
        <v>5.2299999999999999E-2</v>
      </c>
      <c r="I964" s="2">
        <f>_xlfn.XLOOKUP($B964,stock_analysis[Stock],stock_analysis[Beta_Daily])</f>
        <v>0.61283523931791828</v>
      </c>
      <c r="J964" s="2">
        <f>_xlfn.XLOOKUP($B964,stock_analysis[Stock],stock_analysis[Beta_Weekly])</f>
        <v>1.4908591015326669</v>
      </c>
      <c r="K964" s="2">
        <f>_xlfn.XLOOKUP($B964,stock_analysis[Stock],stock_analysis[Beta_Monthly])</f>
        <v>0.93290515925678597</v>
      </c>
      <c r="L964" s="3">
        <f>G964+H964*I964</f>
        <v>9.8751283016327129E-2</v>
      </c>
      <c r="M964" s="3">
        <f>J964*H964+G964</f>
        <v>0.14467193101015846</v>
      </c>
      <c r="N964" s="3">
        <f>K964*H964+G964</f>
        <v>0.11549093982912989</v>
      </c>
      <c r="O964" s="2">
        <f>_xlfn.XLOOKUP($B964,stock_analysis[Stock],stock_analysis[Interest_Coverage_Ratio])</f>
        <v>2.7100673304204568</v>
      </c>
      <c r="P964" s="3" cm="1">
        <f t="array" ref="P96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964" s="3" t="str" cm="1">
        <f t="array" ref="Q96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964" s="3">
        <f>Table2[[#This Row],[Default Spread]]+Table2[[#This Row],[Risk Free Rate]]</f>
        <v>9.4199999999999992E-2</v>
      </c>
      <c r="S964" s="2">
        <f>_xlfn.XLOOKUP($B964,stock_analysis[Stock],stock_analysis[Market_Cap_Cr])</f>
        <v>66.152422400000006</v>
      </c>
      <c r="T964" s="2">
        <f>_xlfn.XLOOKUP($B964,stock_analysis[Stock],stock_analysis[Total_Debt_Cr])</f>
        <v>212.38000640000001</v>
      </c>
      <c r="U964" s="3">
        <f>Table2[[#This Row],[Market Value of Equity]]/(Table2[[#This Row],[Market Value of Equity]]+Table2[[#This Row],[Market Value of Debt]])</f>
        <v>0.23750348454937251</v>
      </c>
      <c r="V964" s="3">
        <f>Table2[[#This Row],[Market Value of Debt]]/(Table2[[#This Row],[Market Value of Equity]]+Table2[[#This Row],[Market Value of Debt]])</f>
        <v>0.76249651545062735</v>
      </c>
      <c r="W964" s="32">
        <f>(Table2[[#This Row],[Cost of Equity (Daily Beta)]]*Table2[[#This Row],[Weight of Equity]])+(Table2[[#This Row],[Cost of Debt]]*Table2[[#This Row],[Weight of Debt]])</f>
        <v>9.5280945575548046E-2</v>
      </c>
      <c r="X964" s="33">
        <f>(Table2[[#This Row],[Cost of Equity (Weekly Beta)]]*Table2[[#This Row],[Weight of Equity]])+(Table2[[#This Row],[Cost of Debt]]*Table2[[#This Row],[Weight of Debt]])</f>
        <v>0.10618725948684815</v>
      </c>
      <c r="Y964" s="34">
        <f>(Table2[[#This Row],[Cost of Equity (Monthly Beta)]]*Table2[[#This Row],[Weight of Equity]])+(Table2[[#This Row],[Cost of Debt]]*Table2[[#This Row],[Weight of Debt]])</f>
        <v>9.9256672398749343E-2</v>
      </c>
      <c r="Z964" t="b">
        <f>IF(Table2[[#This Row],[Sector]]="Financial Services",TRUE,FALSE)</f>
        <v>0</v>
      </c>
      <c r="AA964" t="b">
        <f>IF(Table2[[#This Row],[Market Capitalisation In(Cr)]]&gt;25000,TRUE,FALSE)</f>
        <v>0</v>
      </c>
    </row>
    <row r="965" spans="2:27" ht="14" customHeight="1">
      <c r="B965" s="37" t="s">
        <v>784</v>
      </c>
      <c r="C965" s="38" t="str">
        <f>_xlfn.XLOOKUP(B965,stock_analysis[Stock],stock_analysis[Company_Name])</f>
        <v>Coal India Limited</v>
      </c>
      <c r="D965" s="37" t="str">
        <f>_xlfn.XLOOKUP(B965,stock_analysis[Stock],stock_analysis[Sector])</f>
        <v>Energy</v>
      </c>
      <c r="E965" s="37" t="str">
        <f>_xlfn.XLOOKUP($B965,stock_analysis[Stock],stock_analysis[Industry])</f>
        <v>Thermal Coal</v>
      </c>
      <c r="F965" s="2">
        <f>_xlfn.XLOOKUP($B965,stock_analysis[Stock],stock_analysis[Market_Cap_Cr])</f>
        <v>281544.25507840002</v>
      </c>
      <c r="G965" s="3">
        <f>Imputs!$C$2</f>
        <v>6.6699999999999995E-2</v>
      </c>
      <c r="H965" s="3">
        <f>Imputs!$C$3</f>
        <v>5.2299999999999999E-2</v>
      </c>
      <c r="I965" s="2">
        <f>_xlfn.XLOOKUP($B965,stock_analysis[Stock],stock_analysis[Beta_Daily])</f>
        <v>0.88166568837665715</v>
      </c>
      <c r="J965" s="2">
        <f>_xlfn.XLOOKUP($B965,stock_analysis[Stock],stock_analysis[Beta_Weekly])</f>
        <v>1.0224005220001171</v>
      </c>
      <c r="K965" s="2">
        <f>_xlfn.XLOOKUP($B965,stock_analysis[Stock],stock_analysis[Beta_Monthly])</f>
        <v>0.85893445522221212</v>
      </c>
      <c r="L965" s="3">
        <f>G965+H965*I965</f>
        <v>0.11281111550209916</v>
      </c>
      <c r="M965" s="3">
        <f>J965*H965+G965</f>
        <v>0.12017154730060611</v>
      </c>
      <c r="N965" s="3">
        <f>K965*H965+G965</f>
        <v>0.11162227200812169</v>
      </c>
      <c r="O965" s="2">
        <f>_xlfn.XLOOKUP($B965,stock_analysis[Stock],stock_analysis[Interest_Coverage_Ratio])</f>
        <v>72.326241134751768</v>
      </c>
      <c r="P965" s="3" cm="1">
        <f t="array" ref="P96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65" s="3" t="str" cm="1">
        <f t="array" ref="Q96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65" s="3">
        <f>Table2[[#This Row],[Default Spread]]+Table2[[#This Row],[Risk Free Rate]]</f>
        <v>7.0699999999999999E-2</v>
      </c>
      <c r="S965" s="2">
        <f>_xlfn.XLOOKUP($B965,stock_analysis[Stock],stock_analysis[Market_Cap_Cr])</f>
        <v>281544.25507840002</v>
      </c>
      <c r="T965" s="2">
        <f>_xlfn.XLOOKUP($B965,stock_analysis[Stock],stock_analysis[Total_Debt_Cr])</f>
        <v>13786.169344</v>
      </c>
      <c r="U965" s="3">
        <f>Table2[[#This Row],[Market Value of Equity]]/(Table2[[#This Row],[Market Value of Equity]]+Table2[[#This Row],[Market Value of Debt]])</f>
        <v>0.95331950857767989</v>
      </c>
      <c r="V965" s="3">
        <f>Table2[[#This Row],[Market Value of Debt]]/(Table2[[#This Row],[Market Value of Equity]]+Table2[[#This Row],[Market Value of Debt]])</f>
        <v>4.6680491422320107E-2</v>
      </c>
      <c r="W965" s="32">
        <f>(Table2[[#This Row],[Cost of Equity (Daily Beta)]]*Table2[[#This Row],[Weight of Equity]])+(Table2[[#This Row],[Cost of Debt]]*Table2[[#This Row],[Weight of Debt]])</f>
        <v>0.1108453479361191</v>
      </c>
      <c r="X965" s="33">
        <f>(Table2[[#This Row],[Cost of Equity (Weekly Beta)]]*Table2[[#This Row],[Weight of Equity]])+(Table2[[#This Row],[Cost of Debt]]*Table2[[#This Row],[Weight of Debt]])</f>
        <v>0.11786219116119127</v>
      </c>
      <c r="Y965" s="34">
        <f>(Table2[[#This Row],[Cost of Equity (Monthly Beta)]]*Table2[[#This Row],[Weight of Equity]])+(Table2[[#This Row],[Cost of Debt]]*Table2[[#This Row],[Weight of Debt]])</f>
        <v>0.10971200024066471</v>
      </c>
      <c r="Z965" t="b">
        <f>IF(Table2[[#This Row],[Sector]]="Financial Services",TRUE,FALSE)</f>
        <v>0</v>
      </c>
      <c r="AA965" t="b">
        <f>IF(Table2[[#This Row],[Market Capitalisation In(Cr)]]&gt;25000,TRUE,FALSE)</f>
        <v>1</v>
      </c>
    </row>
    <row r="966" spans="2:27" ht="14" customHeight="1">
      <c r="B966" s="37" t="s">
        <v>1309</v>
      </c>
      <c r="C966" s="38" t="str">
        <f>_xlfn.XLOOKUP(B966,stock_analysis[Stock],stock_analysis[Company_Name])</f>
        <v>GMR Power and Urban Infra Limited</v>
      </c>
      <c r="D966" s="37" t="str">
        <f>_xlfn.XLOOKUP(B966,stock_analysis[Stock],stock_analysis[Sector])</f>
        <v>Energy</v>
      </c>
      <c r="E966" s="37" t="str">
        <f>_xlfn.XLOOKUP($B966,stock_analysis[Stock],stock_analysis[Industry])</f>
        <v>Thermal Coal</v>
      </c>
      <c r="F966" s="2">
        <f>_xlfn.XLOOKUP($B966,stock_analysis[Stock],stock_analysis[Market_Cap_Cr])</f>
        <v>8564.6385152000003</v>
      </c>
      <c r="G966" s="3">
        <f>Imputs!$C$2</f>
        <v>6.6699999999999995E-2</v>
      </c>
      <c r="H966" s="3">
        <f>Imputs!$C$3</f>
        <v>5.2299999999999999E-2</v>
      </c>
      <c r="I966" s="2">
        <f>_xlfn.XLOOKUP($B966,stock_analysis[Stock],stock_analysis[Beta_Daily])</f>
        <v>1.7710149308094709</v>
      </c>
      <c r="J966" s="2">
        <f>_xlfn.XLOOKUP($B966,stock_analysis[Stock],stock_analysis[Beta_Weekly])</f>
        <v>2.6592943778192915</v>
      </c>
      <c r="K966" s="2">
        <f>_xlfn.XLOOKUP($B966,stock_analysis[Stock],stock_analysis[Beta_Monthly])</f>
        <v>2.9024710068841673</v>
      </c>
      <c r="L966" s="3">
        <f>G966+H966*I966</f>
        <v>0.15932408088133532</v>
      </c>
      <c r="M966" s="3">
        <f>J966*H966+G966</f>
        <v>0.20578109595994892</v>
      </c>
      <c r="N966" s="3">
        <f>K966*H966+G966</f>
        <v>0.21849923366004192</v>
      </c>
      <c r="O966" s="2">
        <f>_xlfn.XLOOKUP($B966,stock_analysis[Stock],stock_analysis[Interest_Coverage_Ratio])</f>
        <v>2.30111338997949</v>
      </c>
      <c r="P966" s="3" cm="1">
        <f t="array" ref="P96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966" s="3" t="str" cm="1">
        <f t="array" ref="Q96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966" s="3">
        <f>Table2[[#This Row],[Default Spread]]+Table2[[#This Row],[Risk Free Rate]]</f>
        <v>9.8799999999999999E-2</v>
      </c>
      <c r="S966" s="2">
        <f>_xlfn.XLOOKUP($B966,stock_analysis[Stock],stock_analysis[Market_Cap_Cr])</f>
        <v>8564.6385152000003</v>
      </c>
      <c r="T966" s="2">
        <f>_xlfn.XLOOKUP($B966,stock_analysis[Stock],stock_analysis[Total_Debt_Cr])</f>
        <v>11588.609638399999</v>
      </c>
      <c r="U966" s="3">
        <f>Table2[[#This Row],[Market Value of Equity]]/(Table2[[#This Row],[Market Value of Equity]]+Table2[[#This Row],[Market Value of Debt]])</f>
        <v>0.42497558953890463</v>
      </c>
      <c r="V966" s="3">
        <f>Table2[[#This Row],[Market Value of Debt]]/(Table2[[#This Row],[Market Value of Equity]]+Table2[[#This Row],[Market Value of Debt]])</f>
        <v>0.57502441046109543</v>
      </c>
      <c r="W966" s="32">
        <f>(Table2[[#This Row],[Cost of Equity (Daily Beta)]]*Table2[[#This Row],[Weight of Equity]])+(Table2[[#This Row],[Cost of Debt]]*Table2[[#This Row],[Weight of Debt]])</f>
        <v>0.12452125695384582</v>
      </c>
      <c r="X966" s="33">
        <f>(Table2[[#This Row],[Cost of Equity (Weekly Beta)]]*Table2[[#This Row],[Weight of Equity]])+(Table2[[#This Row],[Cost of Debt]]*Table2[[#This Row],[Weight of Debt]])</f>
        <v>0.14426435432509743</v>
      </c>
      <c r="Y966" s="34">
        <f>(Table2[[#This Row],[Cost of Equity (Monthly Beta)]]*Table2[[#This Row],[Weight of Equity]])+(Table2[[#This Row],[Cost of Debt]]*Table2[[#This Row],[Weight of Debt]])</f>
        <v>0.14966925239203141</v>
      </c>
      <c r="Z966" t="b">
        <f>IF(Table2[[#This Row],[Sector]]="Financial Services",TRUE,FALSE)</f>
        <v>0</v>
      </c>
      <c r="AA966" t="b">
        <f>IF(Table2[[#This Row],[Market Capitalisation In(Cr)]]&gt;25000,TRUE,FALSE)</f>
        <v>0</v>
      </c>
    </row>
    <row r="967" spans="2:27" ht="14" customHeight="1">
      <c r="B967" s="37" t="s">
        <v>2896</v>
      </c>
      <c r="C967" s="38" t="str">
        <f>_xlfn.XLOOKUP(B967,stock_analysis[Stock],stock_analysis[Company_Name])</f>
        <v>Refex Industries Limited</v>
      </c>
      <c r="D967" s="37" t="str">
        <f>_xlfn.XLOOKUP(B967,stock_analysis[Stock],stock_analysis[Sector])</f>
        <v>Energy</v>
      </c>
      <c r="E967" s="37" t="str">
        <f>_xlfn.XLOOKUP($B967,stock_analysis[Stock],stock_analysis[Industry])</f>
        <v>Thermal Coal</v>
      </c>
      <c r="F967" s="2">
        <f>_xlfn.XLOOKUP($B967,stock_analysis[Stock],stock_analysis[Market_Cap_Cr])</f>
        <v>2788.1166847999998</v>
      </c>
      <c r="G967" s="3">
        <f>Imputs!$C$2</f>
        <v>6.6699999999999995E-2</v>
      </c>
      <c r="H967" s="3">
        <f>Imputs!$C$3</f>
        <v>5.2299999999999999E-2</v>
      </c>
      <c r="I967" s="2">
        <f>_xlfn.XLOOKUP($B967,stock_analysis[Stock],stock_analysis[Beta_Daily])</f>
        <v>1.2493618707631704</v>
      </c>
      <c r="J967" s="2">
        <f>_xlfn.XLOOKUP($B967,stock_analysis[Stock],stock_analysis[Beta_Weekly])</f>
        <v>1.4623558426911094</v>
      </c>
      <c r="K967" s="2">
        <f>_xlfn.XLOOKUP($B967,stock_analysis[Stock],stock_analysis[Beta_Monthly])</f>
        <v>2.7077248104000371</v>
      </c>
      <c r="L967" s="3">
        <f>G967+H967*I967</f>
        <v>0.13204162584091381</v>
      </c>
      <c r="M967" s="3">
        <f>J967*H967+G967</f>
        <v>0.14318121057274502</v>
      </c>
      <c r="N967" s="3">
        <f>K967*H967+G967</f>
        <v>0.20831400758392193</v>
      </c>
      <c r="O967" s="2">
        <f>_xlfn.XLOOKUP($B967,stock_analysis[Stock],stock_analysis[Interest_Coverage_Ratio])</f>
        <v>10.013399700625801</v>
      </c>
      <c r="P967" s="3" cm="1">
        <f t="array" ref="P96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967" s="3" t="str" cm="1">
        <f t="array" ref="Q96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967" s="3">
        <f>Table2[[#This Row],[Default Spread]]+Table2[[#This Row],[Risk Free Rate]]</f>
        <v>7.22E-2</v>
      </c>
      <c r="S967" s="2">
        <f>_xlfn.XLOOKUP($B967,stock_analysis[Stock],stock_analysis[Market_Cap_Cr])</f>
        <v>2788.1166847999998</v>
      </c>
      <c r="T967" s="2">
        <f>_xlfn.XLOOKUP($B967,stock_analysis[Stock],stock_analysis[Total_Debt_Cr])</f>
        <v>174.2413952</v>
      </c>
      <c r="U967" s="3">
        <f>Table2[[#This Row],[Market Value of Equity]]/(Table2[[#This Row],[Market Value of Equity]]+Table2[[#This Row],[Market Value of Debt]])</f>
        <v>0.94118152144523992</v>
      </c>
      <c r="V967" s="3">
        <f>Table2[[#This Row],[Market Value of Debt]]/(Table2[[#This Row],[Market Value of Equity]]+Table2[[#This Row],[Market Value of Debt]])</f>
        <v>5.8818478554759995E-2</v>
      </c>
      <c r="W967" s="32">
        <f>(Table2[[#This Row],[Cost of Equity (Daily Beta)]]*Table2[[#This Row],[Weight of Equity]])+(Table2[[#This Row],[Cost of Debt]]*Table2[[#This Row],[Weight of Debt]])</f>
        <v>0.12852183245470805</v>
      </c>
      <c r="X967" s="33">
        <f>(Table2[[#This Row],[Cost of Equity (Weekly Beta)]]*Table2[[#This Row],[Weight of Equity]])+(Table2[[#This Row],[Cost of Debt]]*Table2[[#This Row],[Weight of Debt]])</f>
        <v>0.1390062037608811</v>
      </c>
      <c r="Y967" s="34">
        <f>(Table2[[#This Row],[Cost of Equity (Monthly Beta)]]*Table2[[#This Row],[Weight of Equity]])+(Table2[[#This Row],[Cost of Debt]]*Table2[[#This Row],[Weight of Debt]])</f>
        <v>0.20030798874784458</v>
      </c>
      <c r="Z967" t="b">
        <f>IF(Table2[[#This Row],[Sector]]="Financial Services",TRUE,FALSE)</f>
        <v>0</v>
      </c>
      <c r="AA967" t="b">
        <f>IF(Table2[[#This Row],[Market Capitalisation In(Cr)]]&gt;25000,TRUE,FALSE)</f>
        <v>0</v>
      </c>
    </row>
    <row r="968" spans="2:27" ht="14" customHeight="1">
      <c r="B968" s="37" t="s">
        <v>1303</v>
      </c>
      <c r="C968" s="38" t="str">
        <f>_xlfn.XLOOKUP(B968,stock_analysis[Stock],stock_analysis[Company_Name])</f>
        <v>Gujarat Mineral Development Corporation Limited</v>
      </c>
      <c r="D968" s="37" t="str">
        <f>_xlfn.XLOOKUP(B968,stock_analysis[Stock],stock_analysis[Sector])</f>
        <v>Energy</v>
      </c>
      <c r="E968" s="37" t="str">
        <f>_xlfn.XLOOKUP($B968,stock_analysis[Stock],stock_analysis[Industry])</f>
        <v>Thermal Coal</v>
      </c>
      <c r="F968" s="2">
        <f>_xlfn.XLOOKUP($B968,stock_analysis[Stock],stock_analysis[Market_Cap_Cr])</f>
        <v>17402.277068799998</v>
      </c>
      <c r="G968" s="3">
        <f>Imputs!$C$2</f>
        <v>6.6699999999999995E-2</v>
      </c>
      <c r="H968" s="3">
        <f>Imputs!$C$3</f>
        <v>5.2299999999999999E-2</v>
      </c>
      <c r="I968" s="2">
        <f>_xlfn.XLOOKUP($B968,stock_analysis[Stock],stock_analysis[Beta_Daily])</f>
        <v>1.7224672473298968</v>
      </c>
      <c r="J968" s="2">
        <f>_xlfn.XLOOKUP($B968,stock_analysis[Stock],stock_analysis[Beta_Weekly])</f>
        <v>2.068297299396336</v>
      </c>
      <c r="K968" s="2">
        <f>_xlfn.XLOOKUP($B968,stock_analysis[Stock],stock_analysis[Beta_Monthly])</f>
        <v>1.4077646033729327</v>
      </c>
      <c r="L968" s="3">
        <f>G968+H968*I968</f>
        <v>0.1567850370353536</v>
      </c>
      <c r="M968" s="3">
        <f>J968*H968+G968</f>
        <v>0.17487194875842837</v>
      </c>
      <c r="N968" s="3">
        <f>K968*H968+G968</f>
        <v>0.14032608875640437</v>
      </c>
      <c r="O968" s="2">
        <f>_xlfn.XLOOKUP($B968,stock_analysis[Stock],stock_analysis[Interest_Coverage_Ratio])</f>
        <v>411.38990825688074</v>
      </c>
      <c r="P968" s="3" cm="1">
        <f t="array" ref="P96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68" s="3" t="str" cm="1">
        <f t="array" ref="Q96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68" s="3">
        <f>Table2[[#This Row],[Default Spread]]+Table2[[#This Row],[Risk Free Rate]]</f>
        <v>7.0699999999999999E-2</v>
      </c>
      <c r="S968" s="2">
        <f>_xlfn.XLOOKUP($B968,stock_analysis[Stock],stock_analysis[Market_Cap_Cr])</f>
        <v>17402.277068799998</v>
      </c>
      <c r="T968" s="2">
        <f>_xlfn.XLOOKUP($B968,stock_analysis[Stock],stock_analysis[Total_Debt_Cr])</f>
        <v>278.24</v>
      </c>
      <c r="U968" s="3">
        <f>Table2[[#This Row],[Market Value of Equity]]/(Table2[[#This Row],[Market Value of Equity]]+Table2[[#This Row],[Market Value of Debt]])</f>
        <v>0.98426290368560554</v>
      </c>
      <c r="V968" s="3">
        <f>Table2[[#This Row],[Market Value of Debt]]/(Table2[[#This Row],[Market Value of Equity]]+Table2[[#This Row],[Market Value of Debt]])</f>
        <v>1.5737096314394416E-2</v>
      </c>
      <c r="W968" s="32">
        <f>(Table2[[#This Row],[Cost of Equity (Daily Beta)]]*Table2[[#This Row],[Weight of Equity]])+(Table2[[#This Row],[Cost of Debt]]*Table2[[#This Row],[Weight of Debt]])</f>
        <v>0.15543030851630002</v>
      </c>
      <c r="X968" s="33">
        <f>(Table2[[#This Row],[Cost of Equity (Weekly Beta)]]*Table2[[#This Row],[Weight of Equity]])+(Table2[[#This Row],[Cost of Debt]]*Table2[[#This Row],[Weight of Debt]])</f>
        <v>0.17323258476755882</v>
      </c>
      <c r="Y968" s="34">
        <f>(Table2[[#This Row],[Cost of Equity (Monthly Beta)]]*Table2[[#This Row],[Weight of Equity]])+(Table2[[#This Row],[Cost of Debt]]*Table2[[#This Row],[Weight of Debt]])</f>
        <v>0.13923037629165028</v>
      </c>
      <c r="Z968" t="b">
        <f>IF(Table2[[#This Row],[Sector]]="Financial Services",TRUE,FALSE)</f>
        <v>0</v>
      </c>
      <c r="AA968" t="b">
        <f>IF(Table2[[#This Row],[Market Capitalisation In(Cr)]]&gt;25000,TRUE,FALSE)</f>
        <v>0</v>
      </c>
    </row>
    <row r="969" spans="2:27" ht="14" customHeight="1">
      <c r="B969" s="37" t="s">
        <v>144</v>
      </c>
      <c r="C969" s="38" t="str">
        <f>_xlfn.XLOOKUP(B969,stock_analysis[Stock],stock_analysis[Company_Name])</f>
        <v>360 ONE WAM LIMITED</v>
      </c>
      <c r="D969" s="37" t="str">
        <f>_xlfn.XLOOKUP(B969,stock_analysis[Stock],stock_analysis[Sector])</f>
        <v>Financial Services</v>
      </c>
      <c r="E969" s="37" t="str">
        <f>_xlfn.XLOOKUP($B969,stock_analysis[Stock],stock_analysis[Industry])</f>
        <v>Asset Management</v>
      </c>
      <c r="F969" s="2">
        <f>_xlfn.XLOOKUP($B969,stock_analysis[Stock],stock_analysis[Market_Cap_Cr])</f>
        <v>43599.246131200001</v>
      </c>
      <c r="G969" s="3">
        <f>Imputs!$C$2</f>
        <v>6.6699999999999995E-2</v>
      </c>
      <c r="H969" s="3">
        <f>Imputs!$C$3</f>
        <v>5.2299999999999999E-2</v>
      </c>
      <c r="I969" s="2">
        <f>_xlfn.XLOOKUP($B969,stock_analysis[Stock],stock_analysis[Beta_Daily])</f>
        <v>8.0689655789752401E-2</v>
      </c>
      <c r="J969" s="2">
        <f>_xlfn.XLOOKUP($B969,stock_analysis[Stock],stock_analysis[Beta_Weekly])</f>
        <v>1.3993012543248311</v>
      </c>
      <c r="K969" s="2">
        <f>_xlfn.XLOOKUP($B969,stock_analysis[Stock],stock_analysis[Beta_Monthly])</f>
        <v>1.3751500320098209</v>
      </c>
      <c r="L969" s="3">
        <f>G969+H969*I969</f>
        <v>7.092006899780405E-2</v>
      </c>
      <c r="M969" s="3">
        <f>J969*H969+G969</f>
        <v>0.13988345560118864</v>
      </c>
      <c r="N969" s="3">
        <f>K969*H969+G969</f>
        <v>0.13862034667411363</v>
      </c>
      <c r="O969" s="2">
        <f>_xlfn.XLOOKUP($B969,stock_analysis[Stock],stock_analysis[Interest_Coverage_Ratio])</f>
        <v>2.5331253984154447</v>
      </c>
      <c r="P969" s="3" cm="1">
        <f t="array" ref="P96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969" s="3" t="str" cm="1">
        <f t="array" ref="Q96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969" s="3">
        <f>Table2[[#This Row],[Default Spread]]+Table2[[#This Row],[Risk Free Rate]]</f>
        <v>7.22E-2</v>
      </c>
      <c r="S969" s="2">
        <f>_xlfn.XLOOKUP($B969,stock_analysis[Stock],stock_analysis[Market_Cap_Cr])</f>
        <v>43599.246131200001</v>
      </c>
      <c r="T969" s="2">
        <f>_xlfn.XLOOKUP($B969,stock_analysis[Stock],stock_analysis[Total_Debt_Cr])</f>
        <v>13764.6702592</v>
      </c>
      <c r="U969" s="3">
        <f>Table2[[#This Row],[Market Value of Equity]]/(Table2[[#This Row],[Market Value of Equity]]+Table2[[#This Row],[Market Value of Debt]])</f>
        <v>0.76004653926481991</v>
      </c>
      <c r="V969" s="3">
        <f>Table2[[#This Row],[Market Value of Debt]]/(Table2[[#This Row],[Market Value of Equity]]+Table2[[#This Row],[Market Value of Debt]])</f>
        <v>0.23995346073518009</v>
      </c>
      <c r="W969" s="32">
        <f>(Table2[[#This Row],[Cost of Equity (Daily Beta)]]*Table2[[#This Row],[Weight of Equity]])+(Table2[[#This Row],[Cost of Debt]]*Table2[[#This Row],[Weight of Debt]])</f>
        <v>7.1227192871283207E-2</v>
      </c>
      <c r="X969" s="33">
        <f>(Table2[[#This Row],[Cost of Equity (Weekly Beta)]]*Table2[[#This Row],[Weight of Equity]])+(Table2[[#This Row],[Cost of Debt]]*Table2[[#This Row],[Weight of Debt]])</f>
        <v>0.12364257619516753</v>
      </c>
      <c r="Y969" s="34">
        <f>(Table2[[#This Row],[Cost of Equity (Monthly Beta)]]*Table2[[#This Row],[Weight of Equity]])+(Table2[[#This Row],[Cost of Debt]]*Table2[[#This Row],[Weight of Debt]])</f>
        <v>0.12268255462642966</v>
      </c>
      <c r="Z969" t="b">
        <f>IF(Table2[[#This Row],[Sector]]="Financial Services",TRUE,FALSE)</f>
        <v>1</v>
      </c>
      <c r="AA969" t="b">
        <f>IF(Table2[[#This Row],[Market Capitalisation In(Cr)]]&gt;25000,TRUE,FALSE)</f>
        <v>1</v>
      </c>
    </row>
    <row r="970" spans="2:27" ht="14" customHeight="1">
      <c r="B970" s="37" t="s">
        <v>2374</v>
      </c>
      <c r="C970" s="38" t="str">
        <f>_xlfn.XLOOKUP(B970,stock_analysis[Stock],stock_analysis[Company_Name])</f>
        <v>Nagreeka Capital &amp; Infrastructure Limited</v>
      </c>
      <c r="D970" s="37" t="str">
        <f>_xlfn.XLOOKUP(B970,stock_analysis[Stock],stock_analysis[Sector])</f>
        <v>Financial Services</v>
      </c>
      <c r="E970" s="37" t="str">
        <f>_xlfn.XLOOKUP($B970,stock_analysis[Stock],stock_analysis[Industry])</f>
        <v>Asset Management</v>
      </c>
      <c r="F970" s="2">
        <f>_xlfn.XLOOKUP($B970,stock_analysis[Stock],stock_analysis[Market_Cap_Cr])</f>
        <v>32.195145599999996</v>
      </c>
      <c r="G970" s="3">
        <f>Imputs!$C$2</f>
        <v>6.6699999999999995E-2</v>
      </c>
      <c r="H970" s="3">
        <f>Imputs!$C$3</f>
        <v>5.2299999999999999E-2</v>
      </c>
      <c r="I970" s="2">
        <f>_xlfn.XLOOKUP($B970,stock_analysis[Stock],stock_analysis[Beta_Daily])</f>
        <v>0.6989256396658925</v>
      </c>
      <c r="J970" s="2">
        <f>_xlfn.XLOOKUP($B970,stock_analysis[Stock],stock_analysis[Beta_Weekly])</f>
        <v>1.2247336360954346</v>
      </c>
      <c r="K970" s="2">
        <f>_xlfn.XLOOKUP($B970,stock_analysis[Stock],stock_analysis[Beta_Monthly])</f>
        <v>4.2651019534253001E-2</v>
      </c>
      <c r="L970" s="3">
        <f>G970+H970*I970</f>
        <v>0.10325381095452618</v>
      </c>
      <c r="M970" s="3">
        <f>J970*H970+G970</f>
        <v>0.13075356916779124</v>
      </c>
      <c r="N970" s="3">
        <f>K970*H970+G970</f>
        <v>6.8930648321641433E-2</v>
      </c>
      <c r="O970" s="2">
        <f>_xlfn.XLOOKUP($B970,stock_analysis[Stock],stock_analysis[Interest_Coverage_Ratio])</f>
        <v>5.0404568487090806</v>
      </c>
      <c r="P970" s="3" cm="1">
        <f t="array" ref="P97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70" s="3" t="str" cm="1">
        <f t="array" ref="Q97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70" s="3">
        <f>Table2[[#This Row],[Default Spread]]+Table2[[#This Row],[Risk Free Rate]]</f>
        <v>7.0699999999999999E-2</v>
      </c>
      <c r="S970" s="2">
        <f>_xlfn.XLOOKUP($B970,stock_analysis[Stock],stock_analysis[Market_Cap_Cr])</f>
        <v>32.195145599999996</v>
      </c>
      <c r="T970" s="2">
        <f>_xlfn.XLOOKUP($B970,stock_analysis[Stock],stock_analysis[Total_Debt_Cr])</f>
        <v>91.028998400000006</v>
      </c>
      <c r="U970" s="3">
        <f>Table2[[#This Row],[Market Value of Equity]]/(Table2[[#This Row],[Market Value of Equity]]+Table2[[#This Row],[Market Value of Debt]])</f>
        <v>0.26127303103846272</v>
      </c>
      <c r="V970" s="3">
        <f>Table2[[#This Row],[Market Value of Debt]]/(Table2[[#This Row],[Market Value of Equity]]+Table2[[#This Row],[Market Value of Debt]])</f>
        <v>0.73872696896153733</v>
      </c>
      <c r="W970" s="32">
        <f>(Table2[[#This Row],[Cost of Equity (Daily Beta)]]*Table2[[#This Row],[Weight of Equity]])+(Table2[[#This Row],[Cost of Debt]]*Table2[[#This Row],[Weight of Debt]])</f>
        <v>7.9205432859942165E-2</v>
      </c>
      <c r="X970" s="33">
        <f>(Table2[[#This Row],[Cost of Equity (Weekly Beta)]]*Table2[[#This Row],[Weight of Equity]])+(Table2[[#This Row],[Cost of Debt]]*Table2[[#This Row],[Weight of Debt]])</f>
        <v>8.6390378041146798E-2</v>
      </c>
      <c r="Y970" s="34">
        <f>(Table2[[#This Row],[Cost of Equity (Monthly Beta)]]*Table2[[#This Row],[Weight of Equity]])+(Table2[[#This Row],[Cost of Debt]]*Table2[[#This Row],[Weight of Debt]])</f>
        <v>7.023771612402227E-2</v>
      </c>
      <c r="Z970" t="b">
        <f>IF(Table2[[#This Row],[Sector]]="Financial Services",TRUE,FALSE)</f>
        <v>1</v>
      </c>
      <c r="AA970" t="b">
        <f>IF(Table2[[#This Row],[Market Capitalisation In(Cr)]]&gt;25000,TRUE,FALSE)</f>
        <v>0</v>
      </c>
    </row>
    <row r="971" spans="2:27" ht="14" customHeight="1">
      <c r="B971" s="37" t="s">
        <v>266</v>
      </c>
      <c r="C971" s="38" t="str">
        <f>_xlfn.XLOOKUP(B971,stock_analysis[Stock],stock_analysis[Company_Name])</f>
        <v>Anand Rathi Wealth Limited</v>
      </c>
      <c r="D971" s="37" t="str">
        <f>_xlfn.XLOOKUP(B971,stock_analysis[Stock],stock_analysis[Sector])</f>
        <v>Financial Services</v>
      </c>
      <c r="E971" s="37" t="str">
        <f>_xlfn.XLOOKUP($B971,stock_analysis[Stock],stock_analysis[Industry])</f>
        <v>Asset Management</v>
      </c>
      <c r="F971" s="2">
        <f>_xlfn.XLOOKUP($B971,stock_analysis[Stock],stock_analysis[Market_Cap_Cr])</f>
        <v>26750.1682688</v>
      </c>
      <c r="G971" s="3">
        <f>Imputs!$C$2</f>
        <v>6.6699999999999995E-2</v>
      </c>
      <c r="H971" s="3">
        <f>Imputs!$C$3</f>
        <v>5.2299999999999999E-2</v>
      </c>
      <c r="I971" s="2">
        <f>_xlfn.XLOOKUP($B971,stock_analysis[Stock],stock_analysis[Beta_Daily])</f>
        <v>0.3942096567642161</v>
      </c>
      <c r="J971" s="2">
        <f>_xlfn.XLOOKUP($B971,stock_analysis[Stock],stock_analysis[Beta_Weekly])</f>
        <v>0.37446764899940332</v>
      </c>
      <c r="K971" s="2">
        <f>_xlfn.XLOOKUP($B971,stock_analysis[Stock],stock_analysis[Beta_Monthly])</f>
        <v>-3.7409332344598201E-2</v>
      </c>
      <c r="L971" s="3">
        <f>G971+H971*I971</f>
        <v>8.7317165048768491E-2</v>
      </c>
      <c r="M971" s="3">
        <f>J971*H971+G971</f>
        <v>8.6284658042668785E-2</v>
      </c>
      <c r="N971" s="3">
        <f>K971*H971+G971</f>
        <v>6.4743491918377513E-2</v>
      </c>
      <c r="O971" s="2">
        <f>_xlfn.XLOOKUP($B971,stock_analysis[Stock],stock_analysis[Interest_Coverage_Ratio])</f>
        <v>36.07185742876203</v>
      </c>
      <c r="P971" s="3" cm="1">
        <f t="array" ref="P97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71" s="3" t="str" cm="1">
        <f t="array" ref="Q97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71" s="3">
        <f>Table2[[#This Row],[Default Spread]]+Table2[[#This Row],[Risk Free Rate]]</f>
        <v>7.0699999999999999E-2</v>
      </c>
      <c r="S971" s="2">
        <f>_xlfn.XLOOKUP($B971,stock_analysis[Stock],stock_analysis[Market_Cap_Cr])</f>
        <v>26750.1682688</v>
      </c>
      <c r="T971" s="2">
        <f>_xlfn.XLOOKUP($B971,stock_analysis[Stock],stock_analysis[Total_Debt_Cr])</f>
        <v>81.572000000000003</v>
      </c>
      <c r="U971" s="3">
        <f>Table2[[#This Row],[Market Value of Equity]]/(Table2[[#This Row],[Market Value of Equity]]+Table2[[#This Row],[Market Value of Debt]])</f>
        <v>0.9969598692003272</v>
      </c>
      <c r="V971" s="3">
        <f>Table2[[#This Row],[Market Value of Debt]]/(Table2[[#This Row],[Market Value of Equity]]+Table2[[#This Row],[Market Value of Debt]])</f>
        <v>3.040130799672807E-3</v>
      </c>
      <c r="W971" s="32">
        <f>(Table2[[#This Row],[Cost of Equity (Daily Beta)]]*Table2[[#This Row],[Weight of Equity]])+(Table2[[#This Row],[Cost of Debt]]*Table2[[#This Row],[Weight of Debt]])</f>
        <v>8.7266646693500483E-2</v>
      </c>
      <c r="X971" s="33">
        <f>(Table2[[#This Row],[Cost of Equity (Weekly Beta)]]*Table2[[#This Row],[Weight of Equity]])+(Table2[[#This Row],[Cost of Debt]]*Table2[[#This Row],[Weight of Debt]])</f>
        <v>8.62372786437509E-2</v>
      </c>
      <c r="Y971" s="34">
        <f>(Table2[[#This Row],[Cost of Equity (Monthly Beta)]]*Table2[[#This Row],[Weight of Equity]])+(Table2[[#This Row],[Cost of Debt]]*Table2[[#This Row],[Weight of Debt]])</f>
        <v>6.4761600482054954E-2</v>
      </c>
      <c r="Z971" t="b">
        <f>IF(Table2[[#This Row],[Sector]]="Financial Services",TRUE,FALSE)</f>
        <v>1</v>
      </c>
      <c r="AA971" t="b">
        <f>IF(Table2[[#This Row],[Market Capitalisation In(Cr)]]&gt;25000,TRUE,FALSE)</f>
        <v>1</v>
      </c>
    </row>
    <row r="972" spans="2:27" ht="14" customHeight="1">
      <c r="B972" s="37" t="s">
        <v>1787</v>
      </c>
      <c r="C972" s="38" t="str">
        <f>_xlfn.XLOOKUP(B972,stock_analysis[Stock],stock_analysis[Company_Name])</f>
        <v>Jindal Photo Limited</v>
      </c>
      <c r="D972" s="37" t="str">
        <f>_xlfn.XLOOKUP(B972,stock_analysis[Stock],stock_analysis[Sector])</f>
        <v>Financial Services</v>
      </c>
      <c r="E972" s="37" t="str">
        <f>_xlfn.XLOOKUP($B972,stock_analysis[Stock],stock_analysis[Industry])</f>
        <v>Asset Management</v>
      </c>
      <c r="F972" s="2">
        <f>_xlfn.XLOOKUP($B972,stock_analysis[Stock],stock_analysis[Market_Cap_Cr])</f>
        <v>1134.8837375999999</v>
      </c>
      <c r="G972" s="3">
        <f>Imputs!$C$2</f>
        <v>6.6699999999999995E-2</v>
      </c>
      <c r="H972" s="3">
        <f>Imputs!$C$3</f>
        <v>5.2299999999999999E-2</v>
      </c>
      <c r="I972" s="2">
        <f>_xlfn.XLOOKUP($B972,stock_analysis[Stock],stock_analysis[Beta_Daily])</f>
        <v>0.61348646625082248</v>
      </c>
      <c r="J972" s="2">
        <f>_xlfn.XLOOKUP($B972,stock_analysis[Stock],stock_analysis[Beta_Weekly])</f>
        <v>1.6253989070868031</v>
      </c>
      <c r="K972" s="2">
        <f>_xlfn.XLOOKUP($B972,stock_analysis[Stock],stock_analysis[Beta_Monthly])</f>
        <v>0.3020760995639683</v>
      </c>
      <c r="L972" s="3">
        <f>G972+H972*I972</f>
        <v>9.878534218491801E-2</v>
      </c>
      <c r="M972" s="3">
        <f>J972*H972+G972</f>
        <v>0.15170836284063979</v>
      </c>
      <c r="N972" s="3">
        <f>K972*H972+G972</f>
        <v>8.2498580007195538E-2</v>
      </c>
      <c r="O972" s="2">
        <f>_xlfn.XLOOKUP($B972,stock_analysis[Stock],stock_analysis[Interest_Coverage_Ratio])</f>
        <v>47.00766158611134</v>
      </c>
      <c r="P972" s="3" cm="1">
        <f t="array" ref="P97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72" s="3" t="str" cm="1">
        <f t="array" ref="Q97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72" s="3">
        <f>Table2[[#This Row],[Default Spread]]+Table2[[#This Row],[Risk Free Rate]]</f>
        <v>7.0699999999999999E-2</v>
      </c>
      <c r="S972" s="2">
        <f>_xlfn.XLOOKUP($B972,stock_analysis[Stock],stock_analysis[Market_Cap_Cr])</f>
        <v>1134.8837375999999</v>
      </c>
      <c r="T972" s="2">
        <f>_xlfn.XLOOKUP($B972,stock_analysis[Stock],stock_analysis[Total_Debt_Cr])</f>
        <v>62.110003200000001</v>
      </c>
      <c r="U972" s="3">
        <f>Table2[[#This Row],[Market Value of Equity]]/(Table2[[#This Row],[Market Value of Equity]]+Table2[[#This Row],[Market Value of Debt]])</f>
        <v>0.9481116725318135</v>
      </c>
      <c r="V972" s="3">
        <f>Table2[[#This Row],[Market Value of Debt]]/(Table2[[#This Row],[Market Value of Equity]]+Table2[[#This Row],[Market Value of Debt]])</f>
        <v>5.188832746818655E-2</v>
      </c>
      <c r="W972" s="32">
        <f>(Table2[[#This Row],[Cost of Equity (Daily Beta)]]*Table2[[#This Row],[Weight of Equity]])+(Table2[[#This Row],[Cost of Debt]]*Table2[[#This Row],[Weight of Debt]])</f>
        <v>9.7328040752570913E-2</v>
      </c>
      <c r="X972" s="33">
        <f>(Table2[[#This Row],[Cost of Equity (Weekly Beta)]]*Table2[[#This Row],[Weight of Equity]])+(Table2[[#This Row],[Cost of Debt]]*Table2[[#This Row],[Weight of Debt]])</f>
        <v>0.14750497438190299</v>
      </c>
      <c r="Y972" s="34">
        <f>(Table2[[#This Row],[Cost of Equity (Monthly Beta)]]*Table2[[#This Row],[Weight of Equity]])+(Table2[[#This Row],[Cost of Debt]]*Table2[[#This Row],[Weight of Debt]])</f>
        <v>8.188637142412257E-2</v>
      </c>
      <c r="Z972" t="b">
        <f>IF(Table2[[#This Row],[Sector]]="Financial Services",TRUE,FALSE)</f>
        <v>1</v>
      </c>
      <c r="AA972" t="b">
        <f>IF(Table2[[#This Row],[Market Capitalisation In(Cr)]]&gt;25000,TRUE,FALSE)</f>
        <v>0</v>
      </c>
    </row>
    <row r="973" spans="2:27" ht="14" customHeight="1">
      <c r="B973" s="37" t="s">
        <v>1826</v>
      </c>
      <c r="C973" s="38" t="str">
        <f>_xlfn.XLOOKUP(B973,stock_analysis[Stock],stock_analysis[Company_Name])</f>
        <v>Jindal Poly Investment and Finance Company Limited</v>
      </c>
      <c r="D973" s="37" t="str">
        <f>_xlfn.XLOOKUP(B973,stock_analysis[Stock],stock_analysis[Sector])</f>
        <v>Financial Services</v>
      </c>
      <c r="E973" s="37" t="str">
        <f>_xlfn.XLOOKUP($B973,stock_analysis[Stock],stock_analysis[Industry])</f>
        <v>Asset Management</v>
      </c>
      <c r="F973" s="2">
        <f>_xlfn.XLOOKUP($B973,stock_analysis[Stock],stock_analysis[Market_Cap_Cr])</f>
        <v>1169.8725887999999</v>
      </c>
      <c r="G973" s="3">
        <f>Imputs!$C$2</f>
        <v>6.6699999999999995E-2</v>
      </c>
      <c r="H973" s="3">
        <f>Imputs!$C$3</f>
        <v>5.2299999999999999E-2</v>
      </c>
      <c r="I973" s="2">
        <f>_xlfn.XLOOKUP($B973,stock_analysis[Stock],stock_analysis[Beta_Daily])</f>
        <v>0.66535235975087459</v>
      </c>
      <c r="J973" s="2">
        <f>_xlfn.XLOOKUP($B973,stock_analysis[Stock],stock_analysis[Beta_Weekly])</f>
        <v>1.4003222407011668</v>
      </c>
      <c r="K973" s="2">
        <f>_xlfn.XLOOKUP($B973,stock_analysis[Stock],stock_analysis[Beta_Monthly])</f>
        <v>0.45497172763051291</v>
      </c>
      <c r="L973" s="3">
        <f>G973+H973*I973</f>
        <v>0.10149792841497074</v>
      </c>
      <c r="M973" s="3">
        <f>J973*H973+G973</f>
        <v>0.13993685318867102</v>
      </c>
      <c r="N973" s="3">
        <f>K973*H973+G973</f>
        <v>9.0495021355075825E-2</v>
      </c>
      <c r="O973" s="2">
        <f>_xlfn.XLOOKUP($B973,stock_analysis[Stock],stock_analysis[Interest_Coverage_Ratio])</f>
        <v>183.10203668734823</v>
      </c>
      <c r="P973" s="3" cm="1">
        <f t="array" ref="P97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73" s="3" t="str" cm="1">
        <f t="array" ref="Q97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73" s="3">
        <f>Table2[[#This Row],[Default Spread]]+Table2[[#This Row],[Risk Free Rate]]</f>
        <v>7.0699999999999999E-2</v>
      </c>
      <c r="S973" s="2">
        <f>_xlfn.XLOOKUP($B973,stock_analysis[Stock],stock_analysis[Market_Cap_Cr])</f>
        <v>1169.8725887999999</v>
      </c>
      <c r="T973" s="2">
        <f>_xlfn.XLOOKUP($B973,stock_analysis[Stock],stock_analysis[Total_Debt_Cr])</f>
        <v>23.46</v>
      </c>
      <c r="U973" s="3">
        <f>Table2[[#This Row],[Market Value of Equity]]/(Table2[[#This Row],[Market Value of Equity]]+Table2[[#This Row],[Market Value of Debt]])</f>
        <v>0.98034076985730267</v>
      </c>
      <c r="V973" s="3">
        <f>Table2[[#This Row],[Market Value of Debt]]/(Table2[[#This Row],[Market Value of Equity]]+Table2[[#This Row],[Market Value of Debt]])</f>
        <v>1.9659230142697333E-2</v>
      </c>
      <c r="W973" s="32">
        <f>(Table2[[#This Row],[Cost of Equity (Daily Beta)]]*Table2[[#This Row],[Weight of Equity]])+(Table2[[#This Row],[Cost of Debt]]*Table2[[#This Row],[Weight of Debt]])</f>
        <v>0.10089246485234252</v>
      </c>
      <c r="X973" s="33">
        <f>(Table2[[#This Row],[Cost of Equity (Weekly Beta)]]*Table2[[#This Row],[Weight of Equity]])+(Table2[[#This Row],[Cost of Debt]]*Table2[[#This Row],[Weight of Debt]])</f>
        <v>0.13857570995747878</v>
      </c>
      <c r="Y973" s="34">
        <f>(Table2[[#This Row],[Cost of Equity (Monthly Beta)]]*Table2[[#This Row],[Weight of Equity]])+(Table2[[#This Row],[Cost of Debt]]*Table2[[#This Row],[Weight of Debt]])</f>
        <v>9.0105866474576773E-2</v>
      </c>
      <c r="Z973" t="b">
        <f>IF(Table2[[#This Row],[Sector]]="Financial Services",TRUE,FALSE)</f>
        <v>1</v>
      </c>
      <c r="AA973" t="b">
        <f>IF(Table2[[#This Row],[Market Capitalisation In(Cr)]]&gt;25000,TRUE,FALSE)</f>
        <v>0</v>
      </c>
    </row>
    <row r="974" spans="2:27" ht="14" customHeight="1">
      <c r="B974" s="37" t="s">
        <v>2692</v>
      </c>
      <c r="C974" s="38" t="str">
        <f>_xlfn.XLOOKUP(B974,stock_analysis[Stock],stock_analysis[Company_Name])</f>
        <v>Pilani Investment and Industries Corporation Limited</v>
      </c>
      <c r="D974" s="37" t="str">
        <f>_xlfn.XLOOKUP(B974,stock_analysis[Stock],stock_analysis[Sector])</f>
        <v>Financial Services</v>
      </c>
      <c r="E974" s="37" t="str">
        <f>_xlfn.XLOOKUP($B974,stock_analysis[Stock],stock_analysis[Industry])</f>
        <v>Asset Management</v>
      </c>
      <c r="F974" s="2">
        <f>_xlfn.XLOOKUP($B974,stock_analysis[Stock],stock_analysis[Market_Cap_Cr])</f>
        <v>4818.6433536000004</v>
      </c>
      <c r="G974" s="3">
        <f>Imputs!$C$2</f>
        <v>6.6699999999999995E-2</v>
      </c>
      <c r="H974" s="3">
        <f>Imputs!$C$3</f>
        <v>5.2299999999999999E-2</v>
      </c>
      <c r="I974" s="2">
        <f>_xlfn.XLOOKUP($B974,stock_analysis[Stock],stock_analysis[Beta_Daily])</f>
        <v>1.1936729898394205</v>
      </c>
      <c r="J974" s="2">
        <f>_xlfn.XLOOKUP($B974,stock_analysis[Stock],stock_analysis[Beta_Weekly])</f>
        <v>1.8484935583838291</v>
      </c>
      <c r="K974" s="2">
        <f>_xlfn.XLOOKUP($B974,stock_analysis[Stock],stock_analysis[Beta_Monthly])</f>
        <v>1.1151000737742085</v>
      </c>
      <c r="L974" s="3">
        <f>G974+H974*I974</f>
        <v>0.12912909736860168</v>
      </c>
      <c r="M974" s="3">
        <f>J974*H974+G974</f>
        <v>0.16337621310347428</v>
      </c>
      <c r="N974" s="3">
        <f>K974*H974+G974</f>
        <v>0.1250197338583911</v>
      </c>
      <c r="O974" s="2">
        <f>_xlfn.XLOOKUP($B974,stock_analysis[Stock],stock_analysis[Interest_Coverage_Ratio])</f>
        <v>3.3135857753319766</v>
      </c>
      <c r="P974" s="3" cm="1">
        <f t="array" ref="P97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74" s="3" t="str" cm="1">
        <f t="array" ref="Q97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74" s="3">
        <f>Table2[[#This Row],[Default Spread]]+Table2[[#This Row],[Risk Free Rate]]</f>
        <v>7.0699999999999999E-2</v>
      </c>
      <c r="S974" s="2">
        <f>_xlfn.XLOOKUP($B974,stock_analysis[Stock],stock_analysis[Market_Cap_Cr])</f>
        <v>4818.6433536000004</v>
      </c>
      <c r="T974" s="2">
        <f>_xlfn.XLOOKUP($B974,stock_analysis[Stock],stock_analysis[Total_Debt_Cr])</f>
        <v>2228.2967039999999</v>
      </c>
      <c r="U974" s="3">
        <f>Table2[[#This Row],[Market Value of Equity]]/(Table2[[#This Row],[Market Value of Equity]]+Table2[[#This Row],[Market Value of Debt]])</f>
        <v>0.68379230051817719</v>
      </c>
      <c r="V974" s="3">
        <f>Table2[[#This Row],[Market Value of Debt]]/(Table2[[#This Row],[Market Value of Equity]]+Table2[[#This Row],[Market Value of Debt]])</f>
        <v>0.31620769948182276</v>
      </c>
      <c r="W974" s="32">
        <f>(Table2[[#This Row],[Cost of Equity (Daily Beta)]]*Table2[[#This Row],[Weight of Equity]])+(Table2[[#This Row],[Cost of Debt]]*Table2[[#This Row],[Weight of Debt]])</f>
        <v>0.11065336690687672</v>
      </c>
      <c r="X974" s="33">
        <f>(Table2[[#This Row],[Cost of Equity (Weekly Beta)]]*Table2[[#This Row],[Weight of Equity]])+(Table2[[#This Row],[Cost of Debt]]*Table2[[#This Row],[Weight of Debt]])</f>
        <v>0.1340712809613375</v>
      </c>
      <c r="Y974" s="34">
        <f>(Table2[[#This Row],[Cost of Equity (Monthly Beta)]]*Table2[[#This Row],[Weight of Equity]])+(Table2[[#This Row],[Cost of Debt]]*Table2[[#This Row],[Weight of Debt]])</f>
        <v>0.10784341577856438</v>
      </c>
      <c r="Z974" t="b">
        <f>IF(Table2[[#This Row],[Sector]]="Financial Services",TRUE,FALSE)</f>
        <v>1</v>
      </c>
      <c r="AA974" t="b">
        <f>IF(Table2[[#This Row],[Market Capitalisation In(Cr)]]&gt;25000,TRUE,FALSE)</f>
        <v>0</v>
      </c>
    </row>
    <row r="975" spans="2:27" ht="14" customHeight="1">
      <c r="B975" s="37" t="s">
        <v>2522</v>
      </c>
      <c r="C975" s="38" t="str">
        <f>_xlfn.XLOOKUP(B975,stock_analysis[Stock],stock_analysis[Company_Name])</f>
        <v>Nuvama Wealth Management Limited</v>
      </c>
      <c r="D975" s="37" t="str">
        <f>_xlfn.XLOOKUP(B975,stock_analysis[Stock],stock_analysis[Sector])</f>
        <v>Financial Services</v>
      </c>
      <c r="E975" s="37" t="str">
        <f>_xlfn.XLOOKUP($B975,stock_analysis[Stock],stock_analysis[Industry])</f>
        <v>Asset Management</v>
      </c>
      <c r="F975" s="2">
        <f>_xlfn.XLOOKUP($B975,stock_analysis[Stock],stock_analysis[Market_Cap_Cr])</f>
        <v>22280.7113728</v>
      </c>
      <c r="G975" s="3">
        <f>Imputs!$C$2</f>
        <v>6.6699999999999995E-2</v>
      </c>
      <c r="H975" s="3">
        <f>Imputs!$C$3</f>
        <v>5.2299999999999999E-2</v>
      </c>
      <c r="I975" s="2">
        <f>_xlfn.XLOOKUP($B975,stock_analysis[Stock],stock_analysis[Beta_Daily])</f>
        <v>1.2887246927306288</v>
      </c>
      <c r="J975" s="2">
        <f>_xlfn.XLOOKUP($B975,stock_analysis[Stock],stock_analysis[Beta_Weekly])</f>
        <v>1.9387929634854617</v>
      </c>
      <c r="K975" s="2">
        <f>_xlfn.XLOOKUP($B975,stock_analysis[Stock],stock_analysis[Beta_Monthly])</f>
        <v>1.6551388457326843</v>
      </c>
      <c r="L975" s="3">
        <f>G975+H975*I975</f>
        <v>0.13410030142981189</v>
      </c>
      <c r="M975" s="3">
        <f>J975*H975+G975</f>
        <v>0.16809887199028964</v>
      </c>
      <c r="N975" s="3">
        <f>K975*H975+G975</f>
        <v>0.15326376163181937</v>
      </c>
      <c r="O975" s="2">
        <f>_xlfn.XLOOKUP($B975,stock_analysis[Stock],stock_analysis[Interest_Coverage_Ratio])</f>
        <v>2.6901189601658442</v>
      </c>
      <c r="P975" s="3" cm="1">
        <f t="array" ref="P97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975" s="3" t="str" cm="1">
        <f t="array" ref="Q97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975" s="3">
        <f>Table2[[#This Row],[Default Spread]]+Table2[[#This Row],[Risk Free Rate]]</f>
        <v>7.22E-2</v>
      </c>
      <c r="S975" s="2">
        <f>_xlfn.XLOOKUP($B975,stock_analysis[Stock],stock_analysis[Market_Cap_Cr])</f>
        <v>22280.7113728</v>
      </c>
      <c r="T975" s="2">
        <f>_xlfn.XLOOKUP($B975,stock_analysis[Stock],stock_analysis[Total_Debt_Cr])</f>
        <v>9010.1596160000008</v>
      </c>
      <c r="U975" s="3">
        <f>Table2[[#This Row],[Market Value of Equity]]/(Table2[[#This Row],[Market Value of Equity]]+Table2[[#This Row],[Market Value of Debt]])</f>
        <v>0.7120514919758858</v>
      </c>
      <c r="V975" s="3">
        <f>Table2[[#This Row],[Market Value of Debt]]/(Table2[[#This Row],[Market Value of Equity]]+Table2[[#This Row],[Market Value of Debt]])</f>
        <v>0.28794850802411426</v>
      </c>
      <c r="W975" s="32">
        <f>(Table2[[#This Row],[Cost of Equity (Daily Beta)]]*Table2[[#This Row],[Weight of Equity]])+(Table2[[#This Row],[Cost of Debt]]*Table2[[#This Row],[Weight of Debt]])</f>
        <v>0.11627620198685461</v>
      </c>
      <c r="X975" s="33">
        <f>(Table2[[#This Row],[Cost of Equity (Weekly Beta)]]*Table2[[#This Row],[Weight of Equity]])+(Table2[[#This Row],[Cost of Debt]]*Table2[[#This Row],[Weight of Debt]])</f>
        <v>0.14048493487949024</v>
      </c>
      <c r="Y975" s="34">
        <f>(Table2[[#This Row],[Cost of Equity (Monthly Beta)]]*Table2[[#This Row],[Weight of Equity]])+(Table2[[#This Row],[Cost of Debt]]*Table2[[#This Row],[Weight of Debt]])</f>
        <v>0.12992157241511457</v>
      </c>
      <c r="Z975" t="b">
        <f>IF(Table2[[#This Row],[Sector]]="Financial Services",TRUE,FALSE)</f>
        <v>1</v>
      </c>
      <c r="AA975" t="b">
        <f>IF(Table2[[#This Row],[Market Capitalisation In(Cr)]]&gt;25000,TRUE,FALSE)</f>
        <v>0</v>
      </c>
    </row>
    <row r="976" spans="2:27" ht="14" customHeight="1">
      <c r="B976" s="37" t="s">
        <v>1571</v>
      </c>
      <c r="C976" s="38" t="str">
        <f>_xlfn.XLOOKUP(B976,stock_analysis[Stock],stock_analysis[Company_Name])</f>
        <v>ICICI Prudential Asset Management Company Limited</v>
      </c>
      <c r="D976" s="37" t="str">
        <f>_xlfn.XLOOKUP(B976,stock_analysis[Stock],stock_analysis[Sector])</f>
        <v>Financial Services</v>
      </c>
      <c r="E976" s="37" t="str">
        <f>_xlfn.XLOOKUP($B976,stock_analysis[Stock],stock_analysis[Industry])</f>
        <v>Asset Management</v>
      </c>
      <c r="F976" s="2">
        <f>_xlfn.XLOOKUP($B976,stock_analysis[Stock],stock_analysis[Market_Cap_Cr])</f>
        <v>148139.16037120001</v>
      </c>
      <c r="G976" s="3">
        <f>Imputs!$C$2</f>
        <v>6.6699999999999995E-2</v>
      </c>
      <c r="H976" s="3">
        <f>Imputs!$C$3</f>
        <v>5.2299999999999999E-2</v>
      </c>
      <c r="I976" s="2">
        <f>_xlfn.XLOOKUP($B976,stock_analysis[Stock],stock_analysis[Beta_Daily])</f>
        <v>1.1476758456003493</v>
      </c>
      <c r="J976" s="2">
        <f>_xlfn.XLOOKUP($B976,stock_analysis[Stock],stock_analysis[Beta_Weekly])</f>
        <v>1.2129560945333049</v>
      </c>
      <c r="K976" s="2">
        <f>_xlfn.XLOOKUP($B976,stock_analysis[Stock],stock_analysis[Beta_Monthly])</f>
        <v>5.3231804012349819</v>
      </c>
      <c r="L976" s="3">
        <f>G976+H976*I976</f>
        <v>0.12672344672489827</v>
      </c>
      <c r="M976" s="3">
        <f>J976*H976+G976</f>
        <v>0.13013760374409183</v>
      </c>
      <c r="N976" s="3">
        <f>K976*H976+G976</f>
        <v>0.34510233498458953</v>
      </c>
      <c r="O976" s="2">
        <f>_xlfn.XLOOKUP($B976,stock_analysis[Stock],stock_analysis[Interest_Coverage_Ratio])</f>
        <v>191.46091644204853</v>
      </c>
      <c r="P976" s="3" cm="1">
        <f t="array" ref="P97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76" s="3" t="str" cm="1">
        <f t="array" ref="Q97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76" s="3">
        <f>Table2[[#This Row],[Default Spread]]+Table2[[#This Row],[Risk Free Rate]]</f>
        <v>7.0699999999999999E-2</v>
      </c>
      <c r="S976" s="2">
        <f>_xlfn.XLOOKUP($B976,stock_analysis[Stock],stock_analysis[Market_Cap_Cr])</f>
        <v>148139.16037120001</v>
      </c>
      <c r="T976" s="2">
        <f>_xlfn.XLOOKUP($B976,stock_analysis[Stock],stock_analysis[Total_Debt_Cr])</f>
        <v>161.44999680000001</v>
      </c>
      <c r="U976" s="3">
        <f>Table2[[#This Row],[Market Value of Equity]]/(Table2[[#This Row],[Market Value of Equity]]+Table2[[#This Row],[Market Value of Debt]])</f>
        <v>0.99891133289067824</v>
      </c>
      <c r="V976" s="3">
        <f>Table2[[#This Row],[Market Value of Debt]]/(Table2[[#This Row],[Market Value of Equity]]+Table2[[#This Row],[Market Value of Debt]])</f>
        <v>1.0886671093218734E-3</v>
      </c>
      <c r="W976" s="32">
        <f>(Table2[[#This Row],[Cost of Equity (Daily Beta)]]*Table2[[#This Row],[Weight of Equity]])+(Table2[[#This Row],[Cost of Debt]]*Table2[[#This Row],[Weight of Debt]])</f>
        <v>0.12666245584109806</v>
      </c>
      <c r="X976" s="33">
        <f>(Table2[[#This Row],[Cost of Equity (Weekly Beta)]]*Table2[[#This Row],[Weight of Equity]])+(Table2[[#This Row],[Cost of Debt]]*Table2[[#This Row],[Weight of Debt]])</f>
        <v>0.13007289597983876</v>
      </c>
      <c r="Y976" s="34">
        <f>(Table2[[#This Row],[Cost of Equity (Monthly Beta)]]*Table2[[#This Row],[Weight of Equity]])+(Table2[[#This Row],[Cost of Debt]]*Table2[[#This Row],[Weight of Debt]])</f>
        <v>0.34480360218777073</v>
      </c>
      <c r="Z976" t="b">
        <f>IF(Table2[[#This Row],[Sector]]="Financial Services",TRUE,FALSE)</f>
        <v>1</v>
      </c>
      <c r="AA976" t="b">
        <f>IF(Table2[[#This Row],[Market Capitalisation In(Cr)]]&gt;25000,TRUE,FALSE)</f>
        <v>1</v>
      </c>
    </row>
    <row r="977" spans="2:27" ht="14" customHeight="1">
      <c r="B977" s="37" t="s">
        <v>3732</v>
      </c>
      <c r="C977" s="38" t="str">
        <f>_xlfn.XLOOKUP(B977,stock_analysis[Stock],stock_analysis[Company_Name])</f>
        <v>UTI Asset Management Company Limited</v>
      </c>
      <c r="D977" s="37" t="str">
        <f>_xlfn.XLOOKUP(B977,stock_analysis[Stock],stock_analysis[Sector])</f>
        <v>Financial Services</v>
      </c>
      <c r="E977" s="37" t="str">
        <f>_xlfn.XLOOKUP($B977,stock_analysis[Stock],stock_analysis[Industry])</f>
        <v>Asset Management</v>
      </c>
      <c r="F977" s="2">
        <f>_xlfn.XLOOKUP($B977,stock_analysis[Stock],stock_analysis[Market_Cap_Cr])</f>
        <v>12524.8315392</v>
      </c>
      <c r="G977" s="3">
        <f>Imputs!$C$2</f>
        <v>6.6699999999999995E-2</v>
      </c>
      <c r="H977" s="3">
        <f>Imputs!$C$3</f>
        <v>5.2299999999999999E-2</v>
      </c>
      <c r="I977" s="2">
        <f>_xlfn.XLOOKUP($B977,stock_analysis[Stock],stock_analysis[Beta_Daily])</f>
        <v>1.1912308585870723</v>
      </c>
      <c r="J977" s="2">
        <f>_xlfn.XLOOKUP($B977,stock_analysis[Stock],stock_analysis[Beta_Weekly])</f>
        <v>1.5767915310152549</v>
      </c>
      <c r="K977" s="2">
        <f>_xlfn.XLOOKUP($B977,stock_analysis[Stock],stock_analysis[Beta_Monthly])</f>
        <v>1.4138128131831844</v>
      </c>
      <c r="L977" s="3">
        <f>G977+H977*I977</f>
        <v>0.12900137390410388</v>
      </c>
      <c r="M977" s="3">
        <f>J977*H977+G977</f>
        <v>0.14916619707209783</v>
      </c>
      <c r="N977" s="3">
        <f>K977*H977+G977</f>
        <v>0.14064241012948053</v>
      </c>
      <c r="O977" s="2">
        <f>_xlfn.XLOOKUP($B977,stock_analysis[Stock],stock_analysis[Interest_Coverage_Ratio])</f>
        <v>79.112100965107643</v>
      </c>
      <c r="P977" s="3" cm="1">
        <f t="array" ref="P97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77" s="3" t="str" cm="1">
        <f t="array" ref="Q97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77" s="3">
        <f>Table2[[#This Row],[Default Spread]]+Table2[[#This Row],[Risk Free Rate]]</f>
        <v>7.0699999999999999E-2</v>
      </c>
      <c r="S977" s="2">
        <f>_xlfn.XLOOKUP($B977,stock_analysis[Stock],stock_analysis[Market_Cap_Cr])</f>
        <v>12524.8315392</v>
      </c>
      <c r="T977" s="2">
        <f>_xlfn.XLOOKUP($B977,stock_analysis[Stock],stock_analysis[Total_Debt_Cr])</f>
        <v>149.0200064</v>
      </c>
      <c r="U977" s="3">
        <f>Table2[[#This Row],[Market Value of Equity]]/(Table2[[#This Row],[Market Value of Equity]]+Table2[[#This Row],[Market Value of Debt]])</f>
        <v>0.98824193214952594</v>
      </c>
      <c r="V977" s="3">
        <f>Table2[[#This Row],[Market Value of Debt]]/(Table2[[#This Row],[Market Value of Equity]]+Table2[[#This Row],[Market Value of Debt]])</f>
        <v>1.1758067850474034E-2</v>
      </c>
      <c r="W977" s="32">
        <f>(Table2[[#This Row],[Cost of Equity (Daily Beta)]]*Table2[[#This Row],[Weight of Equity]])+(Table2[[#This Row],[Cost of Debt]]*Table2[[#This Row],[Weight of Debt]])</f>
        <v>0.12831586239396356</v>
      </c>
      <c r="X977" s="33">
        <f>(Table2[[#This Row],[Cost of Equity (Weekly Beta)]]*Table2[[#This Row],[Weight of Equity]])+(Table2[[#This Row],[Cost of Debt]]*Table2[[#This Row],[Weight of Debt]])</f>
        <v>0.14824358620295541</v>
      </c>
      <c r="Y977" s="34">
        <f>(Table2[[#This Row],[Cost of Equity (Monthly Beta)]]*Table2[[#This Row],[Weight of Equity]])+(Table2[[#This Row],[Cost of Debt]]*Table2[[#This Row],[Weight of Debt]])</f>
        <v>0.1398200225255524</v>
      </c>
      <c r="Z977" t="b">
        <f>IF(Table2[[#This Row],[Sector]]="Financial Services",TRUE,FALSE)</f>
        <v>1</v>
      </c>
      <c r="AA977" t="b">
        <f>IF(Table2[[#This Row],[Market Capitalisation In(Cr)]]&gt;25000,TRUE,FALSE)</f>
        <v>0</v>
      </c>
    </row>
    <row r="978" spans="2:27" ht="14" customHeight="1">
      <c r="B978" s="37" t="s">
        <v>2790</v>
      </c>
      <c r="C978" s="38" t="str">
        <f>_xlfn.XLOOKUP(B978,stock_analysis[Stock],stock_analysis[Company_Name])</f>
        <v>Prudent Corporate Advisory Services Limited</v>
      </c>
      <c r="D978" s="37" t="str">
        <f>_xlfn.XLOOKUP(B978,stock_analysis[Stock],stock_analysis[Sector])</f>
        <v>Financial Services</v>
      </c>
      <c r="E978" s="37" t="str">
        <f>_xlfn.XLOOKUP($B978,stock_analysis[Stock],stock_analysis[Industry])</f>
        <v>Asset Management</v>
      </c>
      <c r="F978" s="2">
        <f>_xlfn.XLOOKUP($B978,stock_analysis[Stock],stock_analysis[Market_Cap_Cr])</f>
        <v>9267.5948544000003</v>
      </c>
      <c r="G978" s="3">
        <f>Imputs!$C$2</f>
        <v>6.6699999999999995E-2</v>
      </c>
      <c r="H978" s="3">
        <f>Imputs!$C$3</f>
        <v>5.2299999999999999E-2</v>
      </c>
      <c r="I978" s="2">
        <f>_xlfn.XLOOKUP($B978,stock_analysis[Stock],stock_analysis[Beta_Daily])</f>
        <v>1.3337932507703181</v>
      </c>
      <c r="J978" s="2">
        <f>_xlfn.XLOOKUP($B978,stock_analysis[Stock],stock_analysis[Beta_Weekly])</f>
        <v>1.925548932110936</v>
      </c>
      <c r="K978" s="2">
        <f>_xlfn.XLOOKUP($B978,stock_analysis[Stock],stock_analysis[Beta_Monthly])</f>
        <v>1.0109869402737883</v>
      </c>
      <c r="L978" s="3">
        <f>G978+H978*I978</f>
        <v>0.13645738701528765</v>
      </c>
      <c r="M978" s="3">
        <f>J978*H978+G978</f>
        <v>0.16740620914940196</v>
      </c>
      <c r="N978" s="3">
        <f>K978*H978+G978</f>
        <v>0.11957461697631913</v>
      </c>
      <c r="O978" s="2">
        <f>_xlfn.XLOOKUP($B978,stock_analysis[Stock],stock_analysis[Interest_Coverage_Ratio])</f>
        <v>111.7299843677384</v>
      </c>
      <c r="P978" s="3" cm="1">
        <f t="array" ref="P97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78" s="3" t="str" cm="1">
        <f t="array" ref="Q97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78" s="3">
        <f>Table2[[#This Row],[Default Spread]]+Table2[[#This Row],[Risk Free Rate]]</f>
        <v>7.0699999999999999E-2</v>
      </c>
      <c r="S978" s="2">
        <f>_xlfn.XLOOKUP($B978,stock_analysis[Stock],stock_analysis[Market_Cap_Cr])</f>
        <v>9267.5948544000003</v>
      </c>
      <c r="T978" s="2">
        <f>_xlfn.XLOOKUP($B978,stock_analysis[Stock],stock_analysis[Total_Debt_Cr])</f>
        <v>32.4852992</v>
      </c>
      <c r="U978" s="3">
        <f>Table2[[#This Row],[Market Value of Equity]]/(Table2[[#This Row],[Market Value of Equity]]+Table2[[#This Row],[Market Value of Debt]])</f>
        <v>0.996506987180382</v>
      </c>
      <c r="V978" s="3">
        <f>Table2[[#This Row],[Market Value of Debt]]/(Table2[[#This Row],[Market Value of Equity]]+Table2[[#This Row],[Market Value of Debt]])</f>
        <v>3.4930128196180282E-3</v>
      </c>
      <c r="W978" s="32">
        <f>(Table2[[#This Row],[Cost of Equity (Daily Beta)]]*Table2[[#This Row],[Weight of Equity]])+(Table2[[#This Row],[Cost of Debt]]*Table2[[#This Row],[Weight of Debt]])</f>
        <v>0.13622769561945866</v>
      </c>
      <c r="X978" s="33">
        <f>(Table2[[#This Row],[Cost of Equity (Weekly Beta)]]*Table2[[#This Row],[Weight of Equity]])+(Table2[[#This Row],[Cost of Debt]]*Table2[[#This Row],[Weight of Debt]])</f>
        <v>0.16706841312110646</v>
      </c>
      <c r="Y978" s="34">
        <f>(Table2[[#This Row],[Cost of Equity (Monthly Beta)]]*Table2[[#This Row],[Weight of Equity]])+(Table2[[#This Row],[Cost of Debt]]*Table2[[#This Row],[Weight of Debt]])</f>
        <v>0.11940389731266693</v>
      </c>
      <c r="Z978" t="b">
        <f>IF(Table2[[#This Row],[Sector]]="Financial Services",TRUE,FALSE)</f>
        <v>1</v>
      </c>
      <c r="AA978" t="b">
        <f>IF(Table2[[#This Row],[Market Capitalisation In(Cr)]]&gt;25000,TRUE,FALSE)</f>
        <v>0</v>
      </c>
    </row>
    <row r="979" spans="2:27" ht="14" customHeight="1">
      <c r="B979" s="37" t="s">
        <v>3646</v>
      </c>
      <c r="C979" s="38" t="str">
        <f>_xlfn.XLOOKUP(B979,stock_analysis[Stock],stock_analysis[Company_Name])</f>
        <v>TSF INVESTMENTS LIMITED</v>
      </c>
      <c r="D979" s="37" t="str">
        <f>_xlfn.XLOOKUP(B979,stock_analysis[Stock],stock_analysis[Sector])</f>
        <v>Financial Services</v>
      </c>
      <c r="E979" s="37" t="str">
        <f>_xlfn.XLOOKUP($B979,stock_analysis[Stock],stock_analysis[Industry])</f>
        <v>Asset Management</v>
      </c>
      <c r="F979" s="2">
        <f>_xlfn.XLOOKUP($B979,stock_analysis[Stock],stock_analysis[Market_Cap_Cr])</f>
        <v>8600.3613695999993</v>
      </c>
      <c r="G979" s="3">
        <f>Imputs!$C$2</f>
        <v>6.6699999999999995E-2</v>
      </c>
      <c r="H979" s="3">
        <f>Imputs!$C$3</f>
        <v>5.2299999999999999E-2</v>
      </c>
      <c r="I979" s="2">
        <f>_xlfn.XLOOKUP($B979,stock_analysis[Stock],stock_analysis[Beta_Daily])</f>
        <v>1.4784573632051097</v>
      </c>
      <c r="J979" s="2">
        <f>_xlfn.XLOOKUP($B979,stock_analysis[Stock],stock_analysis[Beta_Weekly])</f>
        <v>0.98720232806367536</v>
      </c>
      <c r="K979" s="2">
        <f>_xlfn.XLOOKUP($B979,stock_analysis[Stock],stock_analysis[Beta_Monthly])</f>
        <v>-0.99089577421578034</v>
      </c>
      <c r="L979" s="3">
        <f>G979+H979*I979</f>
        <v>0.14402332009562724</v>
      </c>
      <c r="M979" s="3">
        <f>J979*H979+G979</f>
        <v>0.11833068175773022</v>
      </c>
      <c r="N979" s="3">
        <f>K979*H979+G979</f>
        <v>1.4876151008514686E-2</v>
      </c>
      <c r="O979" s="2">
        <f>_xlfn.XLOOKUP($B979,stock_analysis[Stock],stock_analysis[Interest_Coverage_Ratio])</f>
        <v>108.45174311926606</v>
      </c>
      <c r="P979" s="3" cm="1">
        <f t="array" ref="P97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79" s="3" t="str" cm="1">
        <f t="array" ref="Q97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79" s="3">
        <f>Table2[[#This Row],[Default Spread]]+Table2[[#This Row],[Risk Free Rate]]</f>
        <v>7.0699999999999999E-2</v>
      </c>
      <c r="S979" s="2">
        <f>_xlfn.XLOOKUP($B979,stock_analysis[Stock],stock_analysis[Market_Cap_Cr])</f>
        <v>8600.3613695999993</v>
      </c>
      <c r="T979" s="2">
        <f>_xlfn.XLOOKUP($B979,stock_analysis[Stock],stock_analysis[Total_Debt_Cr])</f>
        <v>273.21689600000002</v>
      </c>
      <c r="U979" s="3">
        <f>Table2[[#This Row],[Market Value of Equity]]/(Table2[[#This Row],[Market Value of Equity]]+Table2[[#This Row],[Market Value of Debt]])</f>
        <v>0.96921006522710529</v>
      </c>
      <c r="V979" s="3">
        <f>Table2[[#This Row],[Market Value of Debt]]/(Table2[[#This Row],[Market Value of Equity]]+Table2[[#This Row],[Market Value of Debt]])</f>
        <v>3.0789934772894694E-2</v>
      </c>
      <c r="W979" s="32">
        <f>(Table2[[#This Row],[Cost of Equity (Daily Beta)]]*Table2[[#This Row],[Weight of Equity]])+(Table2[[#This Row],[Cost of Debt]]*Table2[[#This Row],[Weight of Debt]])</f>
        <v>0.14176569985255077</v>
      </c>
      <c r="X979" s="33">
        <f>(Table2[[#This Row],[Cost of Equity (Weekly Beta)]]*Table2[[#This Row],[Weight of Equity]])+(Table2[[#This Row],[Cost of Debt]]*Table2[[#This Row],[Weight of Debt]])</f>
        <v>0.11686413617322121</v>
      </c>
      <c r="Y979" s="34">
        <f>(Table2[[#This Row],[Cost of Equity (Monthly Beta)]]*Table2[[#This Row],[Weight of Equity]])+(Table2[[#This Row],[Cost of Debt]]*Table2[[#This Row],[Weight of Debt]])</f>
        <v>1.6594963677734442E-2</v>
      </c>
      <c r="Z979" t="b">
        <f>IF(Table2[[#This Row],[Sector]]="Financial Services",TRUE,FALSE)</f>
        <v>1</v>
      </c>
      <c r="AA979" t="b">
        <f>IF(Table2[[#This Row],[Market Capitalisation In(Cr)]]&gt;25000,TRUE,FALSE)</f>
        <v>0</v>
      </c>
    </row>
    <row r="980" spans="2:27" ht="14" customHeight="1">
      <c r="B980" s="37" t="s">
        <v>2510</v>
      </c>
      <c r="C980" s="38" t="str">
        <f>_xlfn.XLOOKUP(B980,stock_analysis[Stock],stock_analysis[Company_Name])</f>
        <v>Nalwa Sons Investments Limited</v>
      </c>
      <c r="D980" s="37" t="str">
        <f>_xlfn.XLOOKUP(B980,stock_analysis[Stock],stock_analysis[Sector])</f>
        <v>Financial Services</v>
      </c>
      <c r="E980" s="37" t="str">
        <f>_xlfn.XLOOKUP($B980,stock_analysis[Stock],stock_analysis[Industry])</f>
        <v>Asset Management</v>
      </c>
      <c r="F980" s="2">
        <f>_xlfn.XLOOKUP($B980,stock_analysis[Stock],stock_analysis[Market_Cap_Cr])</f>
        <v>2928.4560895999998</v>
      </c>
      <c r="G980" s="3">
        <f>Imputs!$C$2</f>
        <v>6.6699999999999995E-2</v>
      </c>
      <c r="H980" s="3">
        <f>Imputs!$C$3</f>
        <v>5.2299999999999999E-2</v>
      </c>
      <c r="I980" s="2">
        <f>_xlfn.XLOOKUP($B980,stock_analysis[Stock],stock_analysis[Beta_Daily])</f>
        <v>1.4581148402509749</v>
      </c>
      <c r="J980" s="2">
        <f>_xlfn.XLOOKUP($B980,stock_analysis[Stock],stock_analysis[Beta_Weekly])</f>
        <v>1.5505475355323706</v>
      </c>
      <c r="K980" s="2">
        <f>_xlfn.XLOOKUP($B980,stock_analysis[Stock],stock_analysis[Beta_Monthly])</f>
        <v>1.4593771220975782</v>
      </c>
      <c r="L980" s="3">
        <f>G980+H980*I980</f>
        <v>0.14295940614512598</v>
      </c>
      <c r="M980" s="3">
        <f>J980*H980+G980</f>
        <v>0.14779363610834298</v>
      </c>
      <c r="N980" s="3">
        <f>K980*H980+G980</f>
        <v>0.14302542348570335</v>
      </c>
      <c r="O980" s="2">
        <f>_xlfn.XLOOKUP($B980,stock_analysis[Stock],stock_analysis[Interest_Coverage_Ratio])</f>
        <v>2382.0805860805863</v>
      </c>
      <c r="P980" s="3" cm="1">
        <f t="array" ref="P98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80" s="3" t="str" cm="1">
        <f t="array" ref="Q98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80" s="3">
        <f>Table2[[#This Row],[Default Spread]]+Table2[[#This Row],[Risk Free Rate]]</f>
        <v>7.0699999999999999E-2</v>
      </c>
      <c r="S980" s="2">
        <f>_xlfn.XLOOKUP($B980,stock_analysis[Stock],stock_analysis[Market_Cap_Cr])</f>
        <v>2928.4560895999998</v>
      </c>
      <c r="T980" s="2">
        <f>_xlfn.XLOOKUP($B980,stock_analysis[Stock],stock_analysis[Total_Debt_Cr])</f>
        <v>0.53700000000000003</v>
      </c>
      <c r="U980" s="3">
        <f>Table2[[#This Row],[Market Value of Equity]]/(Table2[[#This Row],[Market Value of Equity]]+Table2[[#This Row],[Market Value of Debt]])</f>
        <v>0.99981666054388907</v>
      </c>
      <c r="V980" s="3">
        <f>Table2[[#This Row],[Market Value of Debt]]/(Table2[[#This Row],[Market Value of Equity]]+Table2[[#This Row],[Market Value of Debt]])</f>
        <v>1.8333945611095172E-4</v>
      </c>
      <c r="W980" s="32">
        <f>(Table2[[#This Row],[Cost of Equity (Daily Beta)]]*Table2[[#This Row],[Weight of Equity]])+(Table2[[#This Row],[Cost of Debt]]*Table2[[#This Row],[Weight of Debt]])</f>
        <v>0.14294615814490444</v>
      </c>
      <c r="X980" s="33">
        <f>(Table2[[#This Row],[Cost of Equity (Weekly Beta)]]*Table2[[#This Row],[Weight of Equity]])+(Table2[[#This Row],[Cost of Debt]]*Table2[[#This Row],[Weight of Debt]])</f>
        <v>0.14777950180302926</v>
      </c>
      <c r="Y980" s="34">
        <f>(Table2[[#This Row],[Cost of Equity (Monthly Beta)]]*Table2[[#This Row],[Weight of Equity]])+(Table2[[#This Row],[Cost of Debt]]*Table2[[#This Row],[Weight of Debt]])</f>
        <v>0.14301216338189848</v>
      </c>
      <c r="Z980" t="b">
        <f>IF(Table2[[#This Row],[Sector]]="Financial Services",TRUE,FALSE)</f>
        <v>1</v>
      </c>
      <c r="AA980" t="b">
        <f>IF(Table2[[#This Row],[Market Capitalisation In(Cr)]]&gt;25000,TRUE,FALSE)</f>
        <v>0</v>
      </c>
    </row>
    <row r="981" spans="2:27" ht="14" customHeight="1">
      <c r="B981" s="37" t="s">
        <v>1799</v>
      </c>
      <c r="C981" s="38" t="str">
        <f>_xlfn.XLOOKUP(B981,stock_analysis[Stock],stock_analysis[Company_Name])</f>
        <v>Jio Financial Services Limited</v>
      </c>
      <c r="D981" s="37" t="str">
        <f>_xlfn.XLOOKUP(B981,stock_analysis[Stock],stock_analysis[Sector])</f>
        <v>Financial Services</v>
      </c>
      <c r="E981" s="37" t="str">
        <f>_xlfn.XLOOKUP($B981,stock_analysis[Stock],stock_analysis[Industry])</f>
        <v>Asset Management</v>
      </c>
      <c r="F981" s="2">
        <f>_xlfn.XLOOKUP($B981,stock_analysis[Stock],stock_analysis[Market_Cap_Cr])</f>
        <v>152761.29648640001</v>
      </c>
      <c r="G981" s="3">
        <f>Imputs!$C$2</f>
        <v>6.6699999999999995E-2</v>
      </c>
      <c r="H981" s="3">
        <f>Imputs!$C$3</f>
        <v>5.2299999999999999E-2</v>
      </c>
      <c r="I981" s="2">
        <f>_xlfn.XLOOKUP($B981,stock_analysis[Stock],stock_analysis[Beta_Daily])</f>
        <v>1.5551315001473889</v>
      </c>
      <c r="J981" s="2">
        <f>_xlfn.XLOOKUP($B981,stock_analysis[Stock],stock_analysis[Beta_Weekly])</f>
        <v>1.6709137938756562</v>
      </c>
      <c r="K981" s="2">
        <f>_xlfn.XLOOKUP($B981,stock_analysis[Stock],stock_analysis[Beta_Monthly])</f>
        <v>1.5214765180397147</v>
      </c>
      <c r="L981" s="3">
        <f>G981+H981*I981</f>
        <v>0.14803337745770845</v>
      </c>
      <c r="M981" s="3">
        <f>J981*H981+G981</f>
        <v>0.15408879141969681</v>
      </c>
      <c r="N981" s="3">
        <f>K981*H981+G981</f>
        <v>0.14627322189347708</v>
      </c>
      <c r="O981" s="2">
        <f>_xlfn.XLOOKUP($B981,stock_analysis[Stock],stock_analysis[Interest_Coverage_Ratio])</f>
        <v>255.49803921568628</v>
      </c>
      <c r="P981" s="3" cm="1">
        <f t="array" ref="P98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81" s="3" t="str" cm="1">
        <f t="array" ref="Q98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81" s="3">
        <f>Table2[[#This Row],[Default Spread]]+Table2[[#This Row],[Risk Free Rate]]</f>
        <v>7.0699999999999999E-2</v>
      </c>
      <c r="S981" s="2">
        <f>_xlfn.XLOOKUP($B981,stock_analysis[Stock],stock_analysis[Market_Cap_Cr])</f>
        <v>152761.29648640001</v>
      </c>
      <c r="T981" s="2">
        <f>_xlfn.XLOOKUP($B981,stock_analysis[Stock],stock_analysis[Total_Debt_Cr])</f>
        <v>10506.2096896</v>
      </c>
      <c r="U981" s="3">
        <f>Table2[[#This Row],[Market Value of Equity]]/(Table2[[#This Row],[Market Value of Equity]]+Table2[[#This Row],[Market Value of Debt]])</f>
        <v>0.9356503327840725</v>
      </c>
      <c r="V981" s="3">
        <f>Table2[[#This Row],[Market Value of Debt]]/(Table2[[#This Row],[Market Value of Equity]]+Table2[[#This Row],[Market Value of Debt]])</f>
        <v>6.4349667215927581E-2</v>
      </c>
      <c r="W981" s="32">
        <f>(Table2[[#This Row],[Cost of Equity (Daily Beta)]]*Table2[[#This Row],[Weight of Equity]])+(Table2[[#This Row],[Cost of Debt]]*Table2[[#This Row],[Weight of Debt]])</f>
        <v>0.14305700035362121</v>
      </c>
      <c r="X981" s="33">
        <f>(Table2[[#This Row],[Cost of Equity (Weekly Beta)]]*Table2[[#This Row],[Weight of Equity]])+(Table2[[#This Row],[Cost of Debt]]*Table2[[#This Row],[Weight of Debt]])</f>
        <v>0.14872275044230093</v>
      </c>
      <c r="Y981" s="34">
        <f>(Table2[[#This Row],[Cost of Equity (Monthly Beta)]]*Table2[[#This Row],[Weight of Equity]])+(Table2[[#This Row],[Cost of Debt]]*Table2[[#This Row],[Weight of Debt]])</f>
        <v>0.14141011021419639</v>
      </c>
      <c r="Z981" t="b">
        <f>IF(Table2[[#This Row],[Sector]]="Financial Services",TRUE,FALSE)</f>
        <v>1</v>
      </c>
      <c r="AA981" t="b">
        <f>IF(Table2[[#This Row],[Market Capitalisation In(Cr)]]&gt;25000,TRUE,FALSE)</f>
        <v>1</v>
      </c>
    </row>
    <row r="982" spans="2:27" ht="14" customHeight="1">
      <c r="B982" s="37" t="s">
        <v>2600</v>
      </c>
      <c r="C982" s="38" t="str">
        <f>_xlfn.XLOOKUP(B982,stock_analysis[Stock],stock_analysis[Company_Name])</f>
        <v>Oswal Greentech Limited</v>
      </c>
      <c r="D982" s="37" t="str">
        <f>_xlfn.XLOOKUP(B982,stock_analysis[Stock],stock_analysis[Sector])</f>
        <v>Financial Services</v>
      </c>
      <c r="E982" s="37" t="str">
        <f>_xlfn.XLOOKUP($B982,stock_analysis[Stock],stock_analysis[Industry])</f>
        <v>Asset Management</v>
      </c>
      <c r="F982" s="2">
        <f>_xlfn.XLOOKUP($B982,stock_analysis[Stock],stock_analysis[Market_Cap_Cr])</f>
        <v>637.14350079999997</v>
      </c>
      <c r="G982" s="3">
        <f>Imputs!$C$2</f>
        <v>6.6699999999999995E-2</v>
      </c>
      <c r="H982" s="3">
        <f>Imputs!$C$3</f>
        <v>5.2299999999999999E-2</v>
      </c>
      <c r="I982" s="2">
        <f>_xlfn.XLOOKUP($B982,stock_analysis[Stock],stock_analysis[Beta_Daily])</f>
        <v>1.6954648127193437</v>
      </c>
      <c r="J982" s="2">
        <f>_xlfn.XLOOKUP($B982,stock_analysis[Stock],stock_analysis[Beta_Weekly])</f>
        <v>2.3645951585223952</v>
      </c>
      <c r="K982" s="2">
        <f>_xlfn.XLOOKUP($B982,stock_analysis[Stock],stock_analysis[Beta_Monthly])</f>
        <v>1.5387111362405961</v>
      </c>
      <c r="L982" s="3">
        <f>G982+H982*I982</f>
        <v>0.15537280970522166</v>
      </c>
      <c r="M982" s="3">
        <f>J982*H982+G982</f>
        <v>0.19036832679072124</v>
      </c>
      <c r="N982" s="3">
        <f>K982*H982+G982</f>
        <v>0.14717459242538317</v>
      </c>
      <c r="O982" s="2">
        <f>_xlfn.XLOOKUP($B982,stock_analysis[Stock],stock_analysis[Interest_Coverage_Ratio])</f>
        <v>11.197902606167585</v>
      </c>
      <c r="P982" s="3" cm="1">
        <f t="array" ref="P98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82" s="3" t="str" cm="1">
        <f t="array" ref="Q98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82" s="3">
        <f>Table2[[#This Row],[Default Spread]]+Table2[[#This Row],[Risk Free Rate]]</f>
        <v>7.0699999999999999E-2</v>
      </c>
      <c r="S982" s="2">
        <f>_xlfn.XLOOKUP($B982,stock_analysis[Stock],stock_analysis[Market_Cap_Cr])</f>
        <v>637.14350079999997</v>
      </c>
      <c r="T982" s="2">
        <f>_xlfn.XLOOKUP($B982,stock_analysis[Stock],stock_analysis[Total_Debt_Cr])</f>
        <v>5.1116999999999999</v>
      </c>
      <c r="U982" s="3">
        <f>Table2[[#This Row],[Market Value of Equity]]/(Table2[[#This Row],[Market Value of Equity]]+Table2[[#This Row],[Market Value of Debt]])</f>
        <v>0.99204101423603441</v>
      </c>
      <c r="V982" s="3">
        <f>Table2[[#This Row],[Market Value of Debt]]/(Table2[[#This Row],[Market Value of Equity]]+Table2[[#This Row],[Market Value of Debt]])</f>
        <v>7.9589857639654933E-3</v>
      </c>
      <c r="W982" s="32">
        <f>(Table2[[#This Row],[Cost of Equity (Daily Beta)]]*Table2[[#This Row],[Weight of Equity]])+(Table2[[#This Row],[Cost of Debt]]*Table2[[#This Row],[Weight of Debt]])</f>
        <v>0.15469890001818282</v>
      </c>
      <c r="X982" s="33">
        <f>(Table2[[#This Row],[Cost of Equity (Weekly Beta)]]*Table2[[#This Row],[Weight of Equity]])+(Table2[[#This Row],[Cost of Debt]]*Table2[[#This Row],[Weight of Debt]])</f>
        <v>0.1894158882813963</v>
      </c>
      <c r="Y982" s="34">
        <f>(Table2[[#This Row],[Cost of Equity (Monthly Beta)]]*Table2[[#This Row],[Weight of Equity]])+(Table2[[#This Row],[Cost of Debt]]*Table2[[#This Row],[Weight of Debt]])</f>
        <v>0.14656593223296446</v>
      </c>
      <c r="Z982" t="b">
        <f>IF(Table2[[#This Row],[Sector]]="Financial Services",TRUE,FALSE)</f>
        <v>1</v>
      </c>
      <c r="AA982" t="b">
        <f>IF(Table2[[#This Row],[Market Capitalisation In(Cr)]]&gt;25000,TRUE,FALSE)</f>
        <v>0</v>
      </c>
    </row>
    <row r="983" spans="2:27" ht="14" customHeight="1">
      <c r="B983" s="37" t="s">
        <v>2386</v>
      </c>
      <c r="C983" s="38" t="str">
        <f>_xlfn.XLOOKUP(B983,stock_analysis[Stock],stock_analysis[Company_Name])</f>
        <v>Nippon Life India Asset Management Limited</v>
      </c>
      <c r="D983" s="37" t="str">
        <f>_xlfn.XLOOKUP(B983,stock_analysis[Stock],stock_analysis[Sector])</f>
        <v>Financial Services</v>
      </c>
      <c r="E983" s="37" t="str">
        <f>_xlfn.XLOOKUP($B983,stock_analysis[Stock],stock_analysis[Industry])</f>
        <v>Asset Management</v>
      </c>
      <c r="F983" s="2">
        <f>_xlfn.XLOOKUP($B983,stock_analysis[Stock],stock_analysis[Market_Cap_Cr])</f>
        <v>54208.521830400001</v>
      </c>
      <c r="G983" s="3">
        <f>Imputs!$C$2</f>
        <v>6.6699999999999995E-2</v>
      </c>
      <c r="H983" s="3">
        <f>Imputs!$C$3</f>
        <v>5.2299999999999999E-2</v>
      </c>
      <c r="I983" s="2">
        <f>_xlfn.XLOOKUP($B983,stock_analysis[Stock],stock_analysis[Beta_Daily])</f>
        <v>1.7321522719786242</v>
      </c>
      <c r="J983" s="2">
        <f>_xlfn.XLOOKUP($B983,stock_analysis[Stock],stock_analysis[Beta_Weekly])</f>
        <v>1.4248281201255872</v>
      </c>
      <c r="K983" s="2">
        <f>_xlfn.XLOOKUP($B983,stock_analysis[Stock],stock_analysis[Beta_Monthly])</f>
        <v>1.150389050429401</v>
      </c>
      <c r="L983" s="3">
        <f>G983+H983*I983</f>
        <v>0.15729156382448203</v>
      </c>
      <c r="M983" s="3">
        <f>J983*H983+G983</f>
        <v>0.14121851068256819</v>
      </c>
      <c r="N983" s="3">
        <f>K983*H983+G983</f>
        <v>0.12686534733745766</v>
      </c>
      <c r="O983" s="2">
        <f>_xlfn.XLOOKUP($B983,stock_analysis[Stock],stock_analysis[Interest_Coverage_Ratio])</f>
        <v>252.38278931750745</v>
      </c>
      <c r="P983" s="3" cm="1">
        <f t="array" ref="P98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83" s="3" t="str" cm="1">
        <f t="array" ref="Q98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83" s="3">
        <f>Table2[[#This Row],[Default Spread]]+Table2[[#This Row],[Risk Free Rate]]</f>
        <v>7.0699999999999999E-2</v>
      </c>
      <c r="S983" s="2">
        <f>_xlfn.XLOOKUP($B983,stock_analysis[Stock],stock_analysis[Market_Cap_Cr])</f>
        <v>54208.521830400001</v>
      </c>
      <c r="T983" s="2">
        <f>_xlfn.XLOOKUP($B983,stock_analysis[Stock],stock_analysis[Total_Debt_Cr])</f>
        <v>84.929996799999998</v>
      </c>
      <c r="U983" s="3">
        <f>Table2[[#This Row],[Market Value of Equity]]/(Table2[[#This Row],[Market Value of Equity]]+Table2[[#This Row],[Market Value of Debt]])</f>
        <v>0.99843572302106887</v>
      </c>
      <c r="V983" s="3">
        <f>Table2[[#This Row],[Market Value of Debt]]/(Table2[[#This Row],[Market Value of Equity]]+Table2[[#This Row],[Market Value of Debt]])</f>
        <v>1.5642769789312174E-3</v>
      </c>
      <c r="W983" s="32">
        <f>(Table2[[#This Row],[Cost of Equity (Daily Beta)]]*Table2[[#This Row],[Weight of Equity]])+(Table2[[#This Row],[Cost of Debt]]*Table2[[#This Row],[Weight of Debt]])</f>
        <v>0.15715611063462176</v>
      </c>
      <c r="X983" s="33">
        <f>(Table2[[#This Row],[Cost of Equity (Weekly Beta)]]*Table2[[#This Row],[Weight of Equity]])+(Table2[[#This Row],[Cost of Debt]]*Table2[[#This Row],[Weight of Debt]])</f>
        <v>0.14110820019971893</v>
      </c>
      <c r="Y983" s="34">
        <f>(Table2[[#This Row],[Cost of Equity (Monthly Beta)]]*Table2[[#This Row],[Weight of Equity]])+(Table2[[#This Row],[Cost of Debt]]*Table2[[#This Row],[Weight of Debt]])</f>
        <v>0.12677748917760401</v>
      </c>
      <c r="Z983" t="b">
        <f>IF(Table2[[#This Row],[Sector]]="Financial Services",TRUE,FALSE)</f>
        <v>1</v>
      </c>
      <c r="AA983" t="b">
        <f>IF(Table2[[#This Row],[Market Capitalisation In(Cr)]]&gt;25000,TRUE,FALSE)</f>
        <v>1</v>
      </c>
    </row>
    <row r="984" spans="2:27" ht="14" customHeight="1">
      <c r="B984" s="37" t="s">
        <v>210</v>
      </c>
      <c r="C984" s="38" t="str">
        <f>_xlfn.XLOOKUP(B984,stock_analysis[Stock],stock_analysis[Company_Name])</f>
        <v>Abans Financial Services Limited</v>
      </c>
      <c r="D984" s="37" t="str">
        <f>_xlfn.XLOOKUP(B984,stock_analysis[Stock],stock_analysis[Sector])</f>
        <v>Financial Services</v>
      </c>
      <c r="E984" s="37" t="str">
        <f>_xlfn.XLOOKUP($B984,stock_analysis[Stock],stock_analysis[Industry])</f>
        <v>Capital Markets</v>
      </c>
      <c r="F984" s="2">
        <f>_xlfn.XLOOKUP($B984,stock_analysis[Stock],stock_analysis[Market_Cap_Cr])</f>
        <v>1025.8323456000001</v>
      </c>
      <c r="G984" s="3">
        <f>Imputs!$C$2</f>
        <v>6.6699999999999995E-2</v>
      </c>
      <c r="H984" s="3">
        <f>Imputs!$C$3</f>
        <v>5.2299999999999999E-2</v>
      </c>
      <c r="I984" s="2">
        <f>_xlfn.XLOOKUP($B984,stock_analysis[Stock],stock_analysis[Beta_Daily])</f>
        <v>0.23851988646565569</v>
      </c>
      <c r="J984" s="2">
        <f>_xlfn.XLOOKUP($B984,stock_analysis[Stock],stock_analysis[Beta_Weekly])</f>
        <v>1.3676629757736165</v>
      </c>
      <c r="K984" s="2">
        <f>_xlfn.XLOOKUP($B984,stock_analysis[Stock],stock_analysis[Beta_Monthly])</f>
        <v>6.4498364080633197E-2</v>
      </c>
      <c r="L984" s="3">
        <f>G984+H984*I984</f>
        <v>7.9174590062153785E-2</v>
      </c>
      <c r="M984" s="3">
        <f>J984*H984+G984</f>
        <v>0.13822877363296016</v>
      </c>
      <c r="N984" s="3">
        <f>K984*H984+G984</f>
        <v>7.0073264441417107E-2</v>
      </c>
      <c r="O984" s="2">
        <f>_xlfn.XLOOKUP($B984,stock_analysis[Stock],stock_analysis[Interest_Coverage_Ratio])</f>
        <v>3.0971411911228297</v>
      </c>
      <c r="P984" s="3" cm="1">
        <f t="array" ref="P98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84" s="3" t="str" cm="1">
        <f t="array" ref="Q98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84" s="3">
        <f>Table2[[#This Row],[Default Spread]]+Table2[[#This Row],[Risk Free Rate]]</f>
        <v>7.0699999999999999E-2</v>
      </c>
      <c r="S984" s="2">
        <f>_xlfn.XLOOKUP($B984,stock_analysis[Stock],stock_analysis[Market_Cap_Cr])</f>
        <v>1025.8323456000001</v>
      </c>
      <c r="T984" s="2">
        <f>_xlfn.XLOOKUP($B984,stock_analysis[Stock],stock_analysis[Total_Debt_Cr])</f>
        <v>735.41360640000005</v>
      </c>
      <c r="U984" s="3">
        <f>Table2[[#This Row],[Market Value of Equity]]/(Table2[[#This Row],[Market Value of Equity]]+Table2[[#This Row],[Market Value of Debt]])</f>
        <v>0.58244695718681772</v>
      </c>
      <c r="V984" s="3">
        <f>Table2[[#This Row],[Market Value of Debt]]/(Table2[[#This Row],[Market Value of Equity]]+Table2[[#This Row],[Market Value of Debt]])</f>
        <v>0.41755304281318228</v>
      </c>
      <c r="W984" s="32">
        <f>(Table2[[#This Row],[Cost of Equity (Daily Beta)]]*Table2[[#This Row],[Weight of Equity]])+(Table2[[#This Row],[Cost of Debt]]*Table2[[#This Row],[Weight of Debt]])</f>
        <v>7.563599919510712E-2</v>
      </c>
      <c r="X984" s="33">
        <f>(Table2[[#This Row],[Cost of Equity (Weekly Beta)]]*Table2[[#This Row],[Weight of Equity]])+(Table2[[#This Row],[Cost of Debt]]*Table2[[#This Row],[Weight of Debt]])</f>
        <v>0.11003192872507506</v>
      </c>
      <c r="Y984" s="34">
        <f>(Table2[[#This Row],[Cost of Equity (Monthly Beta)]]*Table2[[#This Row],[Weight of Equity]])+(Table2[[#This Row],[Cost of Debt]]*Table2[[#This Row],[Weight of Debt]])</f>
        <v>7.0334959780942619E-2</v>
      </c>
      <c r="Z984" t="b">
        <f>IF(Table2[[#This Row],[Sector]]="Financial Services",TRUE,FALSE)</f>
        <v>1</v>
      </c>
      <c r="AA984" t="b">
        <f>IF(Table2[[#This Row],[Market Capitalisation In(Cr)]]&gt;25000,TRUE,FALSE)</f>
        <v>0</v>
      </c>
    </row>
    <row r="985" spans="2:27" ht="14" customHeight="1">
      <c r="B985" s="37" t="s">
        <v>2712</v>
      </c>
      <c r="C985" s="38" t="str">
        <f>_xlfn.XLOOKUP(B985,stock_analysis[Stock],stock_analysis[Company_Name])</f>
        <v>PNB Gilts Limited</v>
      </c>
      <c r="D985" s="37" t="str">
        <f>_xlfn.XLOOKUP(B985,stock_analysis[Stock],stock_analysis[Sector])</f>
        <v>Financial Services</v>
      </c>
      <c r="E985" s="37" t="str">
        <f>_xlfn.XLOOKUP($B985,stock_analysis[Stock],stock_analysis[Industry])</f>
        <v>Capital Markets</v>
      </c>
      <c r="F985" s="2">
        <f>_xlfn.XLOOKUP($B985,stock_analysis[Stock],stock_analysis[Market_Cap_Cr])</f>
        <v>1375.2773632000001</v>
      </c>
      <c r="G985" s="3">
        <f>Imputs!$C$2</f>
        <v>6.6699999999999995E-2</v>
      </c>
      <c r="H985" s="3">
        <f>Imputs!$C$3</f>
        <v>5.2299999999999999E-2</v>
      </c>
      <c r="I985" s="2">
        <f>_xlfn.XLOOKUP($B985,stock_analysis[Stock],stock_analysis[Beta_Daily])</f>
        <v>1.1699532014477949</v>
      </c>
      <c r="J985" s="2">
        <f>_xlfn.XLOOKUP($B985,stock_analysis[Stock],stock_analysis[Beta_Weekly])</f>
        <v>1.6008689202382371</v>
      </c>
      <c r="K985" s="2">
        <f>_xlfn.XLOOKUP($B985,stock_analysis[Stock],stock_analysis[Beta_Monthly])</f>
        <v>0.98639906885554396</v>
      </c>
      <c r="L985" s="3">
        <f>G985+H985*I985</f>
        <v>0.12788855243571967</v>
      </c>
      <c r="M985" s="3">
        <f>J985*H985+G985</f>
        <v>0.1504254445284598</v>
      </c>
      <c r="N985" s="3">
        <f>K985*H985+G985</f>
        <v>0.11828867130114494</v>
      </c>
      <c r="O985" s="2">
        <f>_xlfn.XLOOKUP($B985,stock_analysis[Stock],stock_analysis[Interest_Coverage_Ratio])</f>
        <v>1.2369341637551641</v>
      </c>
      <c r="P985" s="3" cm="1">
        <f t="array" ref="P98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985" s="3" t="str" cm="1">
        <f t="array" ref="Q98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985" s="3">
        <f>Table2[[#This Row],[Default Spread]]+Table2[[#This Row],[Risk Free Rate]]</f>
        <v>7.5600000000000001E-2</v>
      </c>
      <c r="S985" s="2">
        <f>_xlfn.XLOOKUP($B985,stock_analysis[Stock],stock_analysis[Market_Cap_Cr])</f>
        <v>1375.2773632000001</v>
      </c>
      <c r="T985" s="2">
        <f>_xlfn.XLOOKUP($B985,stock_analysis[Stock],stock_analysis[Total_Debt_Cr])</f>
        <v>25623.430758400002</v>
      </c>
      <c r="U985" s="3">
        <f>Table2[[#This Row],[Market Value of Equity]]/(Table2[[#This Row],[Market Value of Equity]]+Table2[[#This Row],[Market Value of Debt]])</f>
        <v>5.0938635915683886E-2</v>
      </c>
      <c r="V985" s="3">
        <f>Table2[[#This Row],[Market Value of Debt]]/(Table2[[#This Row],[Market Value of Equity]]+Table2[[#This Row],[Market Value of Debt]])</f>
        <v>0.94906136408431618</v>
      </c>
      <c r="W985" s="32">
        <f>(Table2[[#This Row],[Cost of Equity (Daily Beta)]]*Table2[[#This Row],[Weight of Equity]])+(Table2[[#This Row],[Cost of Debt]]*Table2[[#This Row],[Weight of Debt]])</f>
        <v>7.8263507535081281E-2</v>
      </c>
      <c r="X985" s="33">
        <f>(Table2[[#This Row],[Cost of Equity (Weekly Beta)]]*Table2[[#This Row],[Weight of Equity]])+(Table2[[#This Row],[Cost of Debt]]*Table2[[#This Row],[Weight of Debt]])</f>
        <v>7.9411506076064425E-2</v>
      </c>
      <c r="Y985" s="34">
        <f>(Table2[[#This Row],[Cost of Equity (Monthly Beta)]]*Table2[[#This Row],[Weight of Equity]])+(Table2[[#This Row],[Cost of Debt]]*Table2[[#This Row],[Weight of Debt]])</f>
        <v>7.7774502685133334E-2</v>
      </c>
      <c r="Z985" t="b">
        <f>IF(Table2[[#This Row],[Sector]]="Financial Services",TRUE,FALSE)</f>
        <v>1</v>
      </c>
      <c r="AA985" t="b">
        <f>IF(Table2[[#This Row],[Market Capitalisation In(Cr)]]&gt;25000,TRUE,FALSE)</f>
        <v>0</v>
      </c>
    </row>
    <row r="986" spans="2:27" ht="14" customHeight="1">
      <c r="B986" s="37" t="s">
        <v>1657</v>
      </c>
      <c r="C986" s="38" t="str">
        <f>_xlfn.XLOOKUP(B986,stock_analysis[Stock],stock_analysis[Company_Name])</f>
        <v>Indo Thai Securities Limited</v>
      </c>
      <c r="D986" s="37" t="str">
        <f>_xlfn.XLOOKUP(B986,stock_analysis[Stock],stock_analysis[Sector])</f>
        <v>Financial Services</v>
      </c>
      <c r="E986" s="37" t="str">
        <f>_xlfn.XLOOKUP($B986,stock_analysis[Stock],stock_analysis[Industry])</f>
        <v>Capital Markets</v>
      </c>
      <c r="F986" s="2">
        <f>_xlfn.XLOOKUP($B986,stock_analysis[Stock],stock_analysis[Market_Cap_Cr])</f>
        <v>3326.5528832</v>
      </c>
      <c r="G986" s="3">
        <f>Imputs!$C$2</f>
        <v>6.6699999999999995E-2</v>
      </c>
      <c r="H986" s="3">
        <f>Imputs!$C$3</f>
        <v>5.2299999999999999E-2</v>
      </c>
      <c r="I986" s="2">
        <f>_xlfn.XLOOKUP($B986,stock_analysis[Stock],stock_analysis[Beta_Daily])</f>
        <v>0.25312388099485711</v>
      </c>
      <c r="J986" s="2">
        <f>_xlfn.XLOOKUP($B986,stock_analysis[Stock],stock_analysis[Beta_Weekly])</f>
        <v>0.2410917268747361</v>
      </c>
      <c r="K986" s="2">
        <f>_xlfn.XLOOKUP($B986,stock_analysis[Stock],stock_analysis[Beta_Monthly])</f>
        <v>1.6007842344098129</v>
      </c>
      <c r="L986" s="3">
        <f>G986+H986*I986</f>
        <v>7.9938378976031024E-2</v>
      </c>
      <c r="M986" s="3">
        <f>J986*H986+G986</f>
        <v>7.9309097315548693E-2</v>
      </c>
      <c r="N986" s="3">
        <f>K986*H986+G986</f>
        <v>0.15042101545963321</v>
      </c>
      <c r="O986" s="2">
        <f>_xlfn.XLOOKUP($B986,stock_analysis[Stock],stock_analysis[Interest_Coverage_Ratio])</f>
        <v>9.8437446663253123</v>
      </c>
      <c r="P986" s="3" cm="1">
        <f t="array" ref="P98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86" s="3" t="str" cm="1">
        <f t="array" ref="Q98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86" s="3">
        <f>Table2[[#This Row],[Default Spread]]+Table2[[#This Row],[Risk Free Rate]]</f>
        <v>7.0699999999999999E-2</v>
      </c>
      <c r="S986" s="2">
        <f>_xlfn.XLOOKUP($B986,stock_analysis[Stock],stock_analysis[Market_Cap_Cr])</f>
        <v>3326.5528832</v>
      </c>
      <c r="T986" s="2">
        <f>_xlfn.XLOOKUP($B986,stock_analysis[Stock],stock_analysis[Total_Debt_Cr])</f>
        <v>3.1223000000000001</v>
      </c>
      <c r="U986" s="3">
        <f>Table2[[#This Row],[Market Value of Equity]]/(Table2[[#This Row],[Market Value of Equity]]+Table2[[#This Row],[Market Value of Debt]])</f>
        <v>0.99906228090483007</v>
      </c>
      <c r="V986" s="3">
        <f>Table2[[#This Row],[Market Value of Debt]]/(Table2[[#This Row],[Market Value of Equity]]+Table2[[#This Row],[Market Value of Debt]])</f>
        <v>9.3771909516990749E-4</v>
      </c>
      <c r="W986" s="32">
        <f>(Table2[[#This Row],[Cost of Equity (Daily Beta)]]*Table2[[#This Row],[Weight of Equity]])+(Table2[[#This Row],[Cost of Debt]]*Table2[[#This Row],[Weight of Debt]])</f>
        <v>7.9929715971656781E-2</v>
      </c>
      <c r="X986" s="33">
        <f>(Table2[[#This Row],[Cost of Equity (Weekly Beta)]]*Table2[[#This Row],[Weight of Equity]])+(Table2[[#This Row],[Cost of Debt]]*Table2[[#This Row],[Weight of Debt]])</f>
        <v>7.9301024400603728E-2</v>
      </c>
      <c r="Y986" s="34">
        <f>(Table2[[#This Row],[Cost of Equity (Monthly Beta)]]*Table2[[#This Row],[Weight of Equity]])+(Table2[[#This Row],[Cost of Debt]]*Table2[[#This Row],[Weight of Debt]])</f>
        <v>0.15034625954115036</v>
      </c>
      <c r="Z986" t="b">
        <f>IF(Table2[[#This Row],[Sector]]="Financial Services",TRUE,FALSE)</f>
        <v>1</v>
      </c>
      <c r="AA986" t="b">
        <f>IF(Table2[[#This Row],[Market Capitalisation In(Cr)]]&gt;25000,TRUE,FALSE)</f>
        <v>0</v>
      </c>
    </row>
    <row r="987" spans="2:27" ht="14" customHeight="1">
      <c r="B987" s="37" t="s">
        <v>598</v>
      </c>
      <c r="C987" s="38" t="str">
        <f>_xlfn.XLOOKUP(B987,stock_analysis[Stock],stock_analysis[Company_Name])</f>
        <v>Aditya Birla Money Limited</v>
      </c>
      <c r="D987" s="37" t="str">
        <f>_xlfn.XLOOKUP(B987,stock_analysis[Stock],stock_analysis[Sector])</f>
        <v>Financial Services</v>
      </c>
      <c r="E987" s="37" t="str">
        <f>_xlfn.XLOOKUP($B987,stock_analysis[Stock],stock_analysis[Industry])</f>
        <v>Capital Markets</v>
      </c>
      <c r="F987" s="2">
        <f>_xlfn.XLOOKUP($B987,stock_analysis[Stock],stock_analysis[Market_Cap_Cr])</f>
        <v>718.20149760000004</v>
      </c>
      <c r="G987" s="3">
        <f>Imputs!$C$2</f>
        <v>6.6699999999999995E-2</v>
      </c>
      <c r="H987" s="3">
        <f>Imputs!$C$3</f>
        <v>5.2299999999999999E-2</v>
      </c>
      <c r="I987" s="2">
        <f>_xlfn.XLOOKUP($B987,stock_analysis[Stock],stock_analysis[Beta_Daily])</f>
        <v>0.92683895585939924</v>
      </c>
      <c r="J987" s="2">
        <f>_xlfn.XLOOKUP($B987,stock_analysis[Stock],stock_analysis[Beta_Weekly])</f>
        <v>1.4289087966643259</v>
      </c>
      <c r="K987" s="2">
        <f>_xlfn.XLOOKUP($B987,stock_analysis[Stock],stock_analysis[Beta_Monthly])</f>
        <v>0.7307261020002821</v>
      </c>
      <c r="L987" s="3">
        <f>G987+H987*I987</f>
        <v>0.11517367739144657</v>
      </c>
      <c r="M987" s="3">
        <f>J987*H987+G987</f>
        <v>0.14143193006554422</v>
      </c>
      <c r="N987" s="3">
        <f>K987*H987+G987</f>
        <v>0.10491697513461475</v>
      </c>
      <c r="O987" s="2">
        <f>_xlfn.XLOOKUP($B987,stock_analysis[Stock],stock_analysis[Interest_Coverage_Ratio])</f>
        <v>1.8108306451355585</v>
      </c>
      <c r="P987" s="3" cm="1">
        <f t="array" ref="P98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987" s="3" t="str" cm="1">
        <f t="array" ref="Q98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987" s="3">
        <f>Table2[[#This Row],[Default Spread]]+Table2[[#This Row],[Risk Free Rate]]</f>
        <v>7.4499999999999997E-2</v>
      </c>
      <c r="S987" s="2">
        <f>_xlfn.XLOOKUP($B987,stock_analysis[Stock],stock_analysis[Market_Cap_Cr])</f>
        <v>718.20149760000004</v>
      </c>
      <c r="T987" s="2">
        <f>_xlfn.XLOOKUP($B987,stock_analysis[Stock],stock_analysis[Total_Debt_Cr])</f>
        <v>1761.4016512000001</v>
      </c>
      <c r="U987" s="3">
        <f>Table2[[#This Row],[Market Value of Equity]]/(Table2[[#This Row],[Market Value of Equity]]+Table2[[#This Row],[Market Value of Debt]])</f>
        <v>0.28964372704058411</v>
      </c>
      <c r="V987" s="3">
        <f>Table2[[#This Row],[Market Value of Debt]]/(Table2[[#This Row],[Market Value of Equity]]+Table2[[#This Row],[Market Value of Debt]])</f>
        <v>0.71035627295941595</v>
      </c>
      <c r="W987" s="32">
        <f>(Table2[[#This Row],[Cost of Equity (Daily Beta)]]*Table2[[#This Row],[Weight of Equity]])+(Table2[[#This Row],[Cost of Debt]]*Table2[[#This Row],[Weight of Debt]])</f>
        <v>8.6280875512104935E-2</v>
      </c>
      <c r="X987" s="33">
        <f>(Table2[[#This Row],[Cost of Equity (Weekly Beta)]]*Table2[[#This Row],[Weight of Equity]])+(Table2[[#This Row],[Cost of Debt]]*Table2[[#This Row],[Weight of Debt]])</f>
        <v>9.3886413682203962E-2</v>
      </c>
      <c r="Y987" s="34">
        <f>(Table2[[#This Row],[Cost of Equity (Monthly Beta)]]*Table2[[#This Row],[Weight of Equity]])+(Table2[[#This Row],[Cost of Debt]]*Table2[[#This Row],[Weight of Debt]])</f>
        <v>8.3310086043290599E-2</v>
      </c>
      <c r="Z987" t="b">
        <f>IF(Table2[[#This Row],[Sector]]="Financial Services",TRUE,FALSE)</f>
        <v>1</v>
      </c>
      <c r="AA987" t="b">
        <f>IF(Table2[[#This Row],[Market Capitalisation In(Cr)]]&gt;25000,TRUE,FALSE)</f>
        <v>0</v>
      </c>
    </row>
    <row r="988" spans="2:27" ht="14" customHeight="1">
      <c r="B988" s="37" t="s">
        <v>1245</v>
      </c>
      <c r="C988" s="38" t="str">
        <f>_xlfn.XLOOKUP(B988,stock_analysis[Stock],stock_analysis[Company_Name])</f>
        <v>Gretex Corporate Services Limited</v>
      </c>
      <c r="D988" s="37" t="str">
        <f>_xlfn.XLOOKUP(B988,stock_analysis[Stock],stock_analysis[Sector])</f>
        <v>Financial Services</v>
      </c>
      <c r="E988" s="37" t="str">
        <f>_xlfn.XLOOKUP($B988,stock_analysis[Stock],stock_analysis[Industry])</f>
        <v>Capital Markets</v>
      </c>
      <c r="F988" s="2">
        <f>_xlfn.XLOOKUP($B988,stock_analysis[Stock],stock_analysis[Market_Cap_Cr])</f>
        <v>866.84907520000002</v>
      </c>
      <c r="G988" s="3">
        <f>Imputs!$C$2</f>
        <v>6.6699999999999995E-2</v>
      </c>
      <c r="H988" s="3">
        <f>Imputs!$C$3</f>
        <v>5.2299999999999999E-2</v>
      </c>
      <c r="I988" s="2">
        <f>_xlfn.XLOOKUP($B988,stock_analysis[Stock],stock_analysis[Beta_Daily])</f>
        <v>0.50536416664469608</v>
      </c>
      <c r="J988" s="2">
        <f>_xlfn.XLOOKUP($B988,stock_analysis[Stock],stock_analysis[Beta_Weekly])</f>
        <v>2.0793423632623114</v>
      </c>
      <c r="K988" s="2">
        <f>_xlfn.XLOOKUP($B988,stock_analysis[Stock],stock_analysis[Beta_Monthly])</f>
        <v>13.366413267271977</v>
      </c>
      <c r="L988" s="3">
        <f>G988+H988*I988</f>
        <v>9.3130545915517601E-2</v>
      </c>
      <c r="M988" s="3">
        <f>J988*H988+G988</f>
        <v>0.17544960559861889</v>
      </c>
      <c r="N988" s="3">
        <f>K988*H988+G988</f>
        <v>0.76576341387832436</v>
      </c>
      <c r="O988" s="2">
        <f>_xlfn.XLOOKUP($B988,stock_analysis[Stock],stock_analysis[Interest_Coverage_Ratio])</f>
        <v>9.7540841153979834</v>
      </c>
      <c r="P988" s="3" cm="1">
        <f t="array" ref="P98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88" s="3" t="str" cm="1">
        <f t="array" ref="Q98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88" s="3">
        <f>Table2[[#This Row],[Default Spread]]+Table2[[#This Row],[Risk Free Rate]]</f>
        <v>7.0699999999999999E-2</v>
      </c>
      <c r="S988" s="2">
        <f>_xlfn.XLOOKUP($B988,stock_analysis[Stock],stock_analysis[Market_Cap_Cr])</f>
        <v>866.84907520000002</v>
      </c>
      <c r="T988" s="2">
        <f>_xlfn.XLOOKUP($B988,stock_analysis[Stock],stock_analysis[Total_Debt_Cr])</f>
        <v>7.8564999999999996</v>
      </c>
      <c r="U988" s="3">
        <f>Table2[[#This Row],[Market Value of Equity]]/(Table2[[#This Row],[Market Value of Equity]]+Table2[[#This Row],[Market Value of Debt]])</f>
        <v>0.99101812058508532</v>
      </c>
      <c r="V988" s="3">
        <f>Table2[[#This Row],[Market Value of Debt]]/(Table2[[#This Row],[Market Value of Equity]]+Table2[[#This Row],[Market Value of Debt]])</f>
        <v>8.981879414914698E-3</v>
      </c>
      <c r="W988" s="32">
        <f>(Table2[[#This Row],[Cost of Equity (Daily Beta)]]*Table2[[#This Row],[Weight of Equity]])+(Table2[[#This Row],[Cost of Debt]]*Table2[[#This Row],[Weight of Debt]])</f>
        <v>9.2929077456893716E-2</v>
      </c>
      <c r="X988" s="33">
        <f>(Table2[[#This Row],[Cost of Equity (Weekly Beta)]]*Table2[[#This Row],[Weight of Equity]])+(Table2[[#This Row],[Cost of Debt]]*Table2[[#This Row],[Weight of Debt]])</f>
        <v>0.17450875727237222</v>
      </c>
      <c r="Y988" s="34">
        <f>(Table2[[#This Row],[Cost of Equity (Monthly Beta)]]*Table2[[#This Row],[Weight of Equity]])+(Table2[[#This Row],[Cost of Debt]]*Table2[[#This Row],[Weight of Debt]])</f>
        <v>0.75952043810915026</v>
      </c>
      <c r="Z988" t="b">
        <f>IF(Table2[[#This Row],[Sector]]="Financial Services",TRUE,FALSE)</f>
        <v>1</v>
      </c>
      <c r="AA988" t="b">
        <f>IF(Table2[[#This Row],[Market Capitalisation In(Cr)]]&gt;25000,TRUE,FALSE)</f>
        <v>0</v>
      </c>
    </row>
    <row r="989" spans="2:27" ht="14" customHeight="1">
      <c r="B989" s="37" t="s">
        <v>3280</v>
      </c>
      <c r="C989" s="38" t="str">
        <f>_xlfn.XLOOKUP(B989,stock_analysis[Stock],stock_analysis[Company_Name])</f>
        <v>SMC Global Securities Limited</v>
      </c>
      <c r="D989" s="37" t="str">
        <f>_xlfn.XLOOKUP(B989,stock_analysis[Stock],stock_analysis[Sector])</f>
        <v>Financial Services</v>
      </c>
      <c r="E989" s="37" t="str">
        <f>_xlfn.XLOOKUP($B989,stock_analysis[Stock],stock_analysis[Industry])</f>
        <v>Capital Markets</v>
      </c>
      <c r="F989" s="2">
        <f>_xlfn.XLOOKUP($B989,stock_analysis[Stock],stock_analysis[Market_Cap_Cr])</f>
        <v>1533.0173952</v>
      </c>
      <c r="G989" s="3">
        <f>Imputs!$C$2</f>
        <v>6.6699999999999995E-2</v>
      </c>
      <c r="H989" s="3">
        <f>Imputs!$C$3</f>
        <v>5.2299999999999999E-2</v>
      </c>
      <c r="I989" s="2">
        <f>_xlfn.XLOOKUP($B989,stock_analysis[Stock],stock_analysis[Beta_Daily])</f>
        <v>1.0430235612830283</v>
      </c>
      <c r="J989" s="2">
        <f>_xlfn.XLOOKUP($B989,stock_analysis[Stock],stock_analysis[Beta_Weekly])</f>
        <v>1.1265113838211025</v>
      </c>
      <c r="K989" s="2">
        <f>_xlfn.XLOOKUP($B989,stock_analysis[Stock],stock_analysis[Beta_Monthly])</f>
        <v>0.30401368912098209</v>
      </c>
      <c r="L989" s="3">
        <f>G989+H989*I989</f>
        <v>0.12125013225510237</v>
      </c>
      <c r="M989" s="3">
        <f>J989*H989+G989</f>
        <v>0.12561654537384365</v>
      </c>
      <c r="N989" s="3">
        <f>K989*H989+G989</f>
        <v>8.2599915941027363E-2</v>
      </c>
      <c r="O989" s="2">
        <f>_xlfn.XLOOKUP($B989,stock_analysis[Stock],stock_analysis[Interest_Coverage_Ratio])</f>
        <v>1.974913529504043</v>
      </c>
      <c r="P989" s="3" cm="1">
        <f t="array" ref="P98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989" s="3" t="str" cm="1">
        <f t="array" ref="Q98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989" s="3">
        <f>Table2[[#This Row],[Default Spread]]+Table2[[#This Row],[Risk Free Rate]]</f>
        <v>7.4499999999999997E-2</v>
      </c>
      <c r="S989" s="2">
        <f>_xlfn.XLOOKUP($B989,stock_analysis[Stock],stock_analysis[Market_Cap_Cr])</f>
        <v>1533.0173952</v>
      </c>
      <c r="T989" s="2">
        <f>_xlfn.XLOOKUP($B989,stock_analysis[Stock],stock_analysis[Total_Debt_Cr])</f>
        <v>2042.9596672</v>
      </c>
      <c r="U989" s="3">
        <f>Table2[[#This Row],[Market Value of Equity]]/(Table2[[#This Row],[Market Value of Equity]]+Table2[[#This Row],[Market Value of Debt]])</f>
        <v>0.4286988894081783</v>
      </c>
      <c r="V989" s="3">
        <f>Table2[[#This Row],[Market Value of Debt]]/(Table2[[#This Row],[Market Value of Equity]]+Table2[[#This Row],[Market Value of Debt]])</f>
        <v>0.57130111059182165</v>
      </c>
      <c r="W989" s="32">
        <f>(Table2[[#This Row],[Cost of Equity (Daily Beta)]]*Table2[[#This Row],[Weight of Equity]])+(Table2[[#This Row],[Cost of Debt]]*Table2[[#This Row],[Weight of Debt]])</f>
        <v>9.4541729777447833E-2</v>
      </c>
      <c r="X989" s="33">
        <f>(Table2[[#This Row],[Cost of Equity (Weekly Beta)]]*Table2[[#This Row],[Weight of Equity]])+(Table2[[#This Row],[Cost of Debt]]*Table2[[#This Row],[Weight of Debt]])</f>
        <v>9.6413606232149521E-2</v>
      </c>
      <c r="Y989" s="34">
        <f>(Table2[[#This Row],[Cost of Equity (Monthly Beta)]]*Table2[[#This Row],[Weight of Equity]])+(Table2[[#This Row],[Cost of Debt]]*Table2[[#This Row],[Weight of Debt]])</f>
        <v>7.7972424968218018E-2</v>
      </c>
      <c r="Z989" t="b">
        <f>IF(Table2[[#This Row],[Sector]]="Financial Services",TRUE,FALSE)</f>
        <v>1</v>
      </c>
      <c r="AA989" t="b">
        <f>IF(Table2[[#This Row],[Market Capitalisation In(Cr)]]&gt;25000,TRUE,FALSE)</f>
        <v>0</v>
      </c>
    </row>
    <row r="990" spans="2:27" ht="14" customHeight="1">
      <c r="B990" s="37" t="s">
        <v>946</v>
      </c>
      <c r="C990" s="38" t="str">
        <f>_xlfn.XLOOKUP(B990,stock_analysis[Stock],stock_analysis[Company_Name])</f>
        <v>Dhunseri Investments Limited</v>
      </c>
      <c r="D990" s="37" t="str">
        <f>_xlfn.XLOOKUP(B990,stock_analysis[Stock],stock_analysis[Sector])</f>
        <v>Financial Services</v>
      </c>
      <c r="E990" s="37" t="str">
        <f>_xlfn.XLOOKUP($B990,stock_analysis[Stock],stock_analysis[Industry])</f>
        <v>Capital Markets</v>
      </c>
      <c r="F990" s="2">
        <f>_xlfn.XLOOKUP($B990,stock_analysis[Stock],stock_analysis[Market_Cap_Cr])</f>
        <v>548.74603520000005</v>
      </c>
      <c r="G990" s="3">
        <f>Imputs!$C$2</f>
        <v>6.6699999999999995E-2</v>
      </c>
      <c r="H990" s="3">
        <f>Imputs!$C$3</f>
        <v>5.2299999999999999E-2</v>
      </c>
      <c r="I990" s="2">
        <f>_xlfn.XLOOKUP($B990,stock_analysis[Stock],stock_analysis[Beta_Daily])</f>
        <v>0.99707890664191723</v>
      </c>
      <c r="J990" s="2">
        <f>_xlfn.XLOOKUP($B990,stock_analysis[Stock],stock_analysis[Beta_Weekly])</f>
        <v>1.407139124285929</v>
      </c>
      <c r="K990" s="2">
        <f>_xlfn.XLOOKUP($B990,stock_analysis[Stock],stock_analysis[Beta_Monthly])</f>
        <v>1.177497356791706</v>
      </c>
      <c r="L990" s="3">
        <f>G990+H990*I990</f>
        <v>0.11884722681737227</v>
      </c>
      <c r="M990" s="3">
        <f>J990*H990+G990</f>
        <v>0.14029337620015409</v>
      </c>
      <c r="N990" s="3">
        <f>K990*H990+G990</f>
        <v>0.12828311176020621</v>
      </c>
      <c r="O990" s="2">
        <f>_xlfn.XLOOKUP($B990,stock_analysis[Stock],stock_analysis[Interest_Coverage_Ratio])</f>
        <v>9.0685029024240436</v>
      </c>
      <c r="P990" s="3" cm="1">
        <f t="array" ref="P99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90" s="3" t="str" cm="1">
        <f t="array" ref="Q99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90" s="3">
        <f>Table2[[#This Row],[Default Spread]]+Table2[[#This Row],[Risk Free Rate]]</f>
        <v>7.0699999999999999E-2</v>
      </c>
      <c r="S990" s="2">
        <f>_xlfn.XLOOKUP($B990,stock_analysis[Stock],stock_analysis[Market_Cap_Cr])</f>
        <v>548.74603520000005</v>
      </c>
      <c r="T990" s="2">
        <f>_xlfn.XLOOKUP($B990,stock_analysis[Stock],stock_analysis[Total_Debt_Cr])</f>
        <v>534.70899199999997</v>
      </c>
      <c r="U990" s="3">
        <f>Table2[[#This Row],[Market Value of Equity]]/(Table2[[#This Row],[Market Value of Equity]]+Table2[[#This Row],[Market Value of Debt]])</f>
        <v>0.50647790764157341</v>
      </c>
      <c r="V990" s="3">
        <f>Table2[[#This Row],[Market Value of Debt]]/(Table2[[#This Row],[Market Value of Equity]]+Table2[[#This Row],[Market Value of Debt]])</f>
        <v>0.49352209235842648</v>
      </c>
      <c r="W990" s="32">
        <f>(Table2[[#This Row],[Cost of Equity (Daily Beta)]]*Table2[[#This Row],[Weight of Equity]])+(Table2[[#This Row],[Cost of Debt]]*Table2[[#This Row],[Weight of Debt]])</f>
        <v>9.5085506697206945E-2</v>
      </c>
      <c r="X990" s="33">
        <f>(Table2[[#This Row],[Cost of Equity (Weekly Beta)]]*Table2[[#This Row],[Weight of Equity]])+(Table2[[#This Row],[Cost of Debt]]*Table2[[#This Row],[Weight of Debt]])</f>
        <v>0.10594750756356691</v>
      </c>
      <c r="Y990" s="34">
        <f>(Table2[[#This Row],[Cost of Equity (Monthly Beta)]]*Table2[[#This Row],[Weight of Equity]])+(Table2[[#This Row],[Cost of Debt]]*Table2[[#This Row],[Weight of Debt]])</f>
        <v>9.9864573959800113E-2</v>
      </c>
      <c r="Z990" t="b">
        <f>IF(Table2[[#This Row],[Sector]]="Financial Services",TRUE,FALSE)</f>
        <v>1</v>
      </c>
      <c r="AA990" t="b">
        <f>IF(Table2[[#This Row],[Market Capitalisation In(Cr)]]&gt;25000,TRUE,FALSE)</f>
        <v>0</v>
      </c>
    </row>
    <row r="991" spans="2:27" ht="14" customHeight="1">
      <c r="B991" s="37" t="s">
        <v>3154</v>
      </c>
      <c r="C991" s="38" t="str">
        <f>_xlfn.XLOOKUP(B991,stock_analysis[Stock],stock_analysis[Company_Name])</f>
        <v>SG Finserve Limited</v>
      </c>
      <c r="D991" s="37" t="str">
        <f>_xlfn.XLOOKUP(B991,stock_analysis[Stock],stock_analysis[Sector])</f>
        <v>Financial Services</v>
      </c>
      <c r="E991" s="37" t="str">
        <f>_xlfn.XLOOKUP($B991,stock_analysis[Stock],stock_analysis[Industry])</f>
        <v>Capital Markets</v>
      </c>
      <c r="F991" s="2">
        <f>_xlfn.XLOOKUP($B991,stock_analysis[Stock],stock_analysis[Market_Cap_Cr])</f>
        <v>2130.4379392000001</v>
      </c>
      <c r="G991" s="3">
        <f>Imputs!$C$2</f>
        <v>6.6699999999999995E-2</v>
      </c>
      <c r="H991" s="3">
        <f>Imputs!$C$3</f>
        <v>5.2299999999999999E-2</v>
      </c>
      <c r="I991" s="2">
        <f>_xlfn.XLOOKUP($B991,stock_analysis[Stock],stock_analysis[Beta_Daily])</f>
        <v>0.95237048747109199</v>
      </c>
      <c r="J991" s="2">
        <f>_xlfn.XLOOKUP($B991,stock_analysis[Stock],stock_analysis[Beta_Weekly])</f>
        <v>1.7624441256984793</v>
      </c>
      <c r="K991" s="2">
        <f>_xlfn.XLOOKUP($B991,stock_analysis[Stock],stock_analysis[Beta_Monthly])</f>
        <v>2.7007882587032266</v>
      </c>
      <c r="L991" s="3">
        <f>G991+H991*I991</f>
        <v>0.1165089764947381</v>
      </c>
      <c r="M991" s="3">
        <f>J991*H991+G991</f>
        <v>0.15887582777403048</v>
      </c>
      <c r="N991" s="3">
        <f>K991*H991+G991</f>
        <v>0.20795122593017873</v>
      </c>
      <c r="O991" s="2">
        <f>_xlfn.XLOOKUP($B991,stock_analysis[Stock],stock_analysis[Interest_Coverage_Ratio])</f>
        <v>4.8682180342087431</v>
      </c>
      <c r="P991" s="3" cm="1">
        <f t="array" ref="P99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91" s="3" t="str" cm="1">
        <f t="array" ref="Q99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91" s="3">
        <f>Table2[[#This Row],[Default Spread]]+Table2[[#This Row],[Risk Free Rate]]</f>
        <v>7.0699999999999999E-2</v>
      </c>
      <c r="S991" s="2">
        <f>_xlfn.XLOOKUP($B991,stock_analysis[Stock],stock_analysis[Market_Cap_Cr])</f>
        <v>2130.4379392000001</v>
      </c>
      <c r="T991" s="2">
        <f>_xlfn.XLOOKUP($B991,stock_analysis[Stock],stock_analysis[Total_Debt_Cr])</f>
        <v>1846.5067008000001</v>
      </c>
      <c r="U991" s="3">
        <f>Table2[[#This Row],[Market Value of Equity]]/(Table2[[#This Row],[Market Value of Equity]]+Table2[[#This Row],[Market Value of Debt]])</f>
        <v>0.53569715750430968</v>
      </c>
      <c r="V991" s="3">
        <f>Table2[[#This Row],[Market Value of Debt]]/(Table2[[#This Row],[Market Value of Equity]]+Table2[[#This Row],[Market Value of Debt]])</f>
        <v>0.46430284249569037</v>
      </c>
      <c r="W991" s="32">
        <f>(Table2[[#This Row],[Cost of Equity (Daily Beta)]]*Table2[[#This Row],[Weight of Equity]])+(Table2[[#This Row],[Cost of Debt]]*Table2[[#This Row],[Weight of Debt]])</f>
        <v>9.5239738496412943E-2</v>
      </c>
      <c r="X991" s="33">
        <f>(Table2[[#This Row],[Cost of Equity (Weekly Beta)]]*Table2[[#This Row],[Weight of Equity]])+(Table2[[#This Row],[Cost of Debt]]*Table2[[#This Row],[Weight of Debt]])</f>
        <v>0.11793554029913769</v>
      </c>
      <c r="Y991" s="34">
        <f>(Table2[[#This Row],[Cost of Equity (Monthly Beta)]]*Table2[[#This Row],[Weight of Equity]])+(Table2[[#This Row],[Cost of Debt]]*Table2[[#This Row],[Weight of Debt]])</f>
        <v>0.14422509159477856</v>
      </c>
      <c r="Z991" t="b">
        <f>IF(Table2[[#This Row],[Sector]]="Financial Services",TRUE,FALSE)</f>
        <v>1</v>
      </c>
      <c r="AA991" t="b">
        <f>IF(Table2[[#This Row],[Market Capitalisation In(Cr)]]&gt;25000,TRUE,FALSE)</f>
        <v>0</v>
      </c>
    </row>
    <row r="992" spans="2:27" ht="14" customHeight="1">
      <c r="B992" s="37" t="s">
        <v>884</v>
      </c>
      <c r="C992" s="38" t="str">
        <f>_xlfn.XLOOKUP(B992,stock_analysis[Stock],stock_analysis[Company_Name])</f>
        <v>DB (International) Stock Brokers Limited</v>
      </c>
      <c r="D992" s="37" t="str">
        <f>_xlfn.XLOOKUP(B992,stock_analysis[Stock],stock_analysis[Sector])</f>
        <v>Financial Services</v>
      </c>
      <c r="E992" s="37" t="str">
        <f>_xlfn.XLOOKUP($B992,stock_analysis[Stock],stock_analysis[Industry])</f>
        <v>Capital Markets</v>
      </c>
      <c r="F992" s="2">
        <f>_xlfn.XLOOKUP($B992,stock_analysis[Stock],stock_analysis[Market_Cap_Cr])</f>
        <v>91.145600000000002</v>
      </c>
      <c r="G992" s="3">
        <f>Imputs!$C$2</f>
        <v>6.6699999999999995E-2</v>
      </c>
      <c r="H992" s="3">
        <f>Imputs!$C$3</f>
        <v>5.2299999999999999E-2</v>
      </c>
      <c r="I992" s="2">
        <f>_xlfn.XLOOKUP($B992,stock_analysis[Stock],stock_analysis[Beta_Daily])</f>
        <v>0.60661858372836364</v>
      </c>
      <c r="J992" s="2">
        <f>_xlfn.XLOOKUP($B992,stock_analysis[Stock],stock_analysis[Beta_Weekly])</f>
        <v>0.74000315329438393</v>
      </c>
      <c r="K992" s="2">
        <f>_xlfn.XLOOKUP($B992,stock_analysis[Stock],stock_analysis[Beta_Monthly])</f>
        <v>1.1294438642414564</v>
      </c>
      <c r="L992" s="3">
        <f>G992+H992*I992</f>
        <v>9.8426151928993413E-2</v>
      </c>
      <c r="M992" s="3">
        <f>J992*H992+G992</f>
        <v>0.10540216491729627</v>
      </c>
      <c r="N992" s="3">
        <f>K992*H992+G992</f>
        <v>0.12576991409982816</v>
      </c>
      <c r="O992" s="2">
        <f>_xlfn.XLOOKUP($B992,stock_analysis[Stock],stock_analysis[Interest_Coverage_Ratio])</f>
        <v>6.4502564478660336</v>
      </c>
      <c r="P992" s="3" cm="1">
        <f t="array" ref="P99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92" s="3" t="str" cm="1">
        <f t="array" ref="Q99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92" s="3">
        <f>Table2[[#This Row],[Default Spread]]+Table2[[#This Row],[Risk Free Rate]]</f>
        <v>7.0699999999999999E-2</v>
      </c>
      <c r="S992" s="2">
        <f>_xlfn.XLOOKUP($B992,stock_analysis[Stock],stock_analysis[Market_Cap_Cr])</f>
        <v>91.145600000000002</v>
      </c>
      <c r="T992" s="2">
        <f>_xlfn.XLOOKUP($B992,stock_analysis[Stock],stock_analysis[Total_Debt_Cr])</f>
        <v>2.6543999999999999</v>
      </c>
      <c r="U992" s="3">
        <f>Table2[[#This Row],[Market Value of Equity]]/(Table2[[#This Row],[Market Value of Equity]]+Table2[[#This Row],[Market Value of Debt]])</f>
        <v>0.97170149253731353</v>
      </c>
      <c r="V992" s="3">
        <f>Table2[[#This Row],[Market Value of Debt]]/(Table2[[#This Row],[Market Value of Equity]]+Table2[[#This Row],[Market Value of Debt]])</f>
        <v>2.8298507462686567E-2</v>
      </c>
      <c r="W992" s="32">
        <f>(Table2[[#This Row],[Cost of Equity (Daily Beta)]]*Table2[[#This Row],[Weight of Equity]])+(Table2[[#This Row],[Cost of Debt]]*Table2[[#This Row],[Weight of Debt]])</f>
        <v>9.7641543211719223E-2</v>
      </c>
      <c r="X992" s="33">
        <f>(Table2[[#This Row],[Cost of Equity (Weekly Beta)]]*Table2[[#This Row],[Weight of Equity]])+(Table2[[#This Row],[Cost of Debt]]*Table2[[#This Row],[Weight of Debt]])</f>
        <v>0.10442014544441279</v>
      </c>
      <c r="Y992" s="34">
        <f>(Table2[[#This Row],[Cost of Equity (Monthly Beta)]]*Table2[[#This Row],[Weight of Equity]])+(Table2[[#This Row],[Cost of Debt]]*Table2[[#This Row],[Weight of Debt]])</f>
        <v>0.12421151772470468</v>
      </c>
      <c r="Z992" t="b">
        <f>IF(Table2[[#This Row],[Sector]]="Financial Services",TRUE,FALSE)</f>
        <v>1</v>
      </c>
      <c r="AA992" t="b">
        <f>IF(Table2[[#This Row],[Market Capitalisation In(Cr)]]&gt;25000,TRUE,FALSE)</f>
        <v>0</v>
      </c>
    </row>
    <row r="993" spans="2:27" ht="14" customHeight="1">
      <c r="B993" s="37" t="s">
        <v>918</v>
      </c>
      <c r="C993" s="38" t="str">
        <f>_xlfn.XLOOKUP(B993,stock_analysis[Stock],stock_analysis[Company_Name])</f>
        <v>DELPHI WORLD MONEY LIMITED</v>
      </c>
      <c r="D993" s="37" t="str">
        <f>_xlfn.XLOOKUP(B993,stock_analysis[Stock],stock_analysis[Sector])</f>
        <v>Financial Services</v>
      </c>
      <c r="E993" s="37" t="str">
        <f>_xlfn.XLOOKUP($B993,stock_analysis[Stock],stock_analysis[Industry])</f>
        <v>Capital Markets</v>
      </c>
      <c r="F993" s="2">
        <f>_xlfn.XLOOKUP($B993,stock_analysis[Stock],stock_analysis[Market_Cap_Cr])</f>
        <v>4407.9468544000001</v>
      </c>
      <c r="G993" s="3">
        <f>Imputs!$C$2</f>
        <v>6.6699999999999995E-2</v>
      </c>
      <c r="H993" s="3">
        <f>Imputs!$C$3</f>
        <v>5.2299999999999999E-2</v>
      </c>
      <c r="I993" s="2">
        <f>_xlfn.XLOOKUP($B993,stock_analysis[Stock],stock_analysis[Beta_Daily])</f>
        <v>0.63478198606933434</v>
      </c>
      <c r="J993" s="2">
        <f>_xlfn.XLOOKUP($B993,stock_analysis[Stock],stock_analysis[Beta_Weekly])</f>
        <v>0.53083689037870141</v>
      </c>
      <c r="K993" s="2">
        <f>_xlfn.XLOOKUP($B993,stock_analysis[Stock],stock_analysis[Beta_Monthly])</f>
        <v>0.76624051009683669</v>
      </c>
      <c r="L993" s="3">
        <f>G993+H993*I993</f>
        <v>9.9899097871426173E-2</v>
      </c>
      <c r="M993" s="3">
        <f>J993*H993+G993</f>
        <v>9.4462769366806074E-2</v>
      </c>
      <c r="N993" s="3">
        <f>K993*H993+G993</f>
        <v>0.10677437867806455</v>
      </c>
      <c r="O993" s="2">
        <f>_xlfn.XLOOKUP($B993,stock_analysis[Stock],stock_analysis[Interest_Coverage_Ratio])</f>
        <v>1.6521308225966302</v>
      </c>
      <c r="P993" s="3" cm="1">
        <f t="array" ref="P99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993" s="3" t="str" cm="1">
        <f t="array" ref="Q99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993" s="3">
        <f>Table2[[#This Row],[Default Spread]]+Table2[[#This Row],[Risk Free Rate]]</f>
        <v>7.4499999999999997E-2</v>
      </c>
      <c r="S993" s="2">
        <f>_xlfn.XLOOKUP($B993,stock_analysis[Stock],stock_analysis[Market_Cap_Cr])</f>
        <v>4407.9468544000001</v>
      </c>
      <c r="T993" s="2">
        <f>_xlfn.XLOOKUP($B993,stock_analysis[Stock],stock_analysis[Total_Debt_Cr])</f>
        <v>186.12299519999999</v>
      </c>
      <c r="U993" s="3">
        <f>Table2[[#This Row],[Market Value of Equity]]/(Table2[[#This Row],[Market Value of Equity]]+Table2[[#This Row],[Market Value of Debt]])</f>
        <v>0.95948625047218083</v>
      </c>
      <c r="V993" s="3">
        <f>Table2[[#This Row],[Market Value of Debt]]/(Table2[[#This Row],[Market Value of Equity]]+Table2[[#This Row],[Market Value of Debt]])</f>
        <v>4.0513749527819103E-2</v>
      </c>
      <c r="W993" s="32">
        <f>(Table2[[#This Row],[Cost of Equity (Daily Beta)]]*Table2[[#This Row],[Weight of Equity]])+(Table2[[#This Row],[Cost of Debt]]*Table2[[#This Row],[Weight of Debt]])</f>
        <v>9.8870085182030637E-2</v>
      </c>
      <c r="X993" s="33">
        <f>(Table2[[#This Row],[Cost of Equity (Weekly Beta)]]*Table2[[#This Row],[Weight of Equity]])+(Table2[[#This Row],[Cost of Debt]]*Table2[[#This Row],[Weight of Debt]])</f>
        <v>9.3654002728797661E-2</v>
      </c>
      <c r="Y993" s="34">
        <f>(Table2[[#This Row],[Cost of Equity (Monthly Beta)]]*Table2[[#This Row],[Weight of Equity]])+(Table2[[#This Row],[Cost of Debt]]*Table2[[#This Row],[Weight of Debt]])</f>
        <v>0.10546682258413545</v>
      </c>
      <c r="Z993" t="b">
        <f>IF(Table2[[#This Row],[Sector]]="Financial Services",TRUE,FALSE)</f>
        <v>1</v>
      </c>
      <c r="AA993" t="b">
        <f>IF(Table2[[#This Row],[Market Capitalisation In(Cr)]]&gt;25000,TRUE,FALSE)</f>
        <v>0</v>
      </c>
    </row>
    <row r="994" spans="2:27" ht="14" customHeight="1">
      <c r="B994" s="37" t="s">
        <v>1014</v>
      </c>
      <c r="C994" s="38" t="str">
        <f>_xlfn.XLOOKUP(B994,stock_analysis[Stock],stock_analysis[Company_Name])</f>
        <v>Dhunseri Ventures Limited</v>
      </c>
      <c r="D994" s="37" t="str">
        <f>_xlfn.XLOOKUP(B994,stock_analysis[Stock],stock_analysis[Sector])</f>
        <v>Financial Services</v>
      </c>
      <c r="E994" s="37" t="str">
        <f>_xlfn.XLOOKUP($B994,stock_analysis[Stock],stock_analysis[Industry])</f>
        <v>Capital Markets</v>
      </c>
      <c r="F994" s="2">
        <f>_xlfn.XLOOKUP($B994,stock_analysis[Stock],stock_analysis[Market_Cap_Cr])</f>
        <v>787.36286719999998</v>
      </c>
      <c r="G994" s="3">
        <f>Imputs!$C$2</f>
        <v>6.6699999999999995E-2</v>
      </c>
      <c r="H994" s="3">
        <f>Imputs!$C$3</f>
        <v>5.2299999999999999E-2</v>
      </c>
      <c r="I994" s="2">
        <f>_xlfn.XLOOKUP($B994,stock_analysis[Stock],stock_analysis[Beta_Daily])</f>
        <v>1.0142452991515818</v>
      </c>
      <c r="J994" s="2">
        <f>_xlfn.XLOOKUP($B994,stock_analysis[Stock],stock_analysis[Beta_Weekly])</f>
        <v>1.5274375543627849</v>
      </c>
      <c r="K994" s="2">
        <f>_xlfn.XLOOKUP($B994,stock_analysis[Stock],stock_analysis[Beta_Monthly])</f>
        <v>1.8066023173981192</v>
      </c>
      <c r="L994" s="3">
        <f>G994+H994*I994</f>
        <v>0.11974502914562772</v>
      </c>
      <c r="M994" s="3">
        <f>J994*H994+G994</f>
        <v>0.14658498409317366</v>
      </c>
      <c r="N994" s="3">
        <f>K994*H994+G994</f>
        <v>0.16118530119992164</v>
      </c>
      <c r="O994" s="2">
        <f>_xlfn.XLOOKUP($B994,stock_analysis[Stock],stock_analysis[Interest_Coverage_Ratio])</f>
        <v>9.0298682379367321</v>
      </c>
      <c r="P994" s="3" cm="1">
        <f t="array" ref="P99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94" s="3" t="str" cm="1">
        <f t="array" ref="Q99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94" s="3">
        <f>Table2[[#This Row],[Default Spread]]+Table2[[#This Row],[Risk Free Rate]]</f>
        <v>7.0699999999999999E-2</v>
      </c>
      <c r="S994" s="2">
        <f>_xlfn.XLOOKUP($B994,stock_analysis[Stock],stock_analysis[Market_Cap_Cr])</f>
        <v>787.36286719999998</v>
      </c>
      <c r="T994" s="2">
        <f>_xlfn.XLOOKUP($B994,stock_analysis[Stock],stock_analysis[Total_Debt_Cr])</f>
        <v>534.68718079999996</v>
      </c>
      <c r="U994" s="3">
        <f>Table2[[#This Row],[Market Value of Equity]]/(Table2[[#This Row],[Market Value of Equity]]+Table2[[#This Row],[Market Value of Debt]])</f>
        <v>0.59556207300254937</v>
      </c>
      <c r="V994" s="3">
        <f>Table2[[#This Row],[Market Value of Debt]]/(Table2[[#This Row],[Market Value of Equity]]+Table2[[#This Row],[Market Value of Debt]])</f>
        <v>0.40443792699745051</v>
      </c>
      <c r="W994" s="32">
        <f>(Table2[[#This Row],[Cost of Equity (Daily Beta)]]*Table2[[#This Row],[Weight of Equity]])+(Table2[[#This Row],[Cost of Debt]]*Table2[[#This Row],[Weight of Debt]])</f>
        <v>9.9909359228440492E-2</v>
      </c>
      <c r="X994" s="33">
        <f>(Table2[[#This Row],[Cost of Equity (Weekly Beta)]]*Table2[[#This Row],[Weight of Equity]])+(Table2[[#This Row],[Cost of Debt]]*Table2[[#This Row],[Weight of Debt]])</f>
        <v>0.11589421843629598</v>
      </c>
      <c r="Y994" s="34">
        <f>(Table2[[#This Row],[Cost of Equity (Monthly Beta)]]*Table2[[#This Row],[Weight of Equity]])+(Table2[[#This Row],[Cost of Debt]]*Table2[[#This Row],[Weight of Debt]])</f>
        <v>0.12458961355888538</v>
      </c>
      <c r="Z994" t="b">
        <f>IF(Table2[[#This Row],[Sector]]="Financial Services",TRUE,FALSE)</f>
        <v>1</v>
      </c>
      <c r="AA994" t="b">
        <f>IF(Table2[[#This Row],[Market Capitalisation In(Cr)]]&gt;25000,TRUE,FALSE)</f>
        <v>0</v>
      </c>
    </row>
    <row r="995" spans="2:27" ht="14" customHeight="1">
      <c r="B995" s="37" t="s">
        <v>1699</v>
      </c>
      <c r="C995" s="38" t="str">
        <f>_xlfn.XLOOKUP(B995,stock_analysis[Stock],stock_analysis[Company_Name])</f>
        <v>Inventure Growth &amp; Securities Limited</v>
      </c>
      <c r="D995" s="37" t="str">
        <f>_xlfn.XLOOKUP(B995,stock_analysis[Stock],stock_analysis[Sector])</f>
        <v>Financial Services</v>
      </c>
      <c r="E995" s="37" t="str">
        <f>_xlfn.XLOOKUP($B995,stock_analysis[Stock],stock_analysis[Industry])</f>
        <v>Capital Markets</v>
      </c>
      <c r="F995" s="2">
        <f>_xlfn.XLOOKUP($B995,stock_analysis[Stock],stock_analysis[Market_Cap_Cr])</f>
        <v>110.24999680000001</v>
      </c>
      <c r="G995" s="3">
        <f>Imputs!$C$2</f>
        <v>6.6699999999999995E-2</v>
      </c>
      <c r="H995" s="3">
        <f>Imputs!$C$3</f>
        <v>5.2299999999999999E-2</v>
      </c>
      <c r="I995" s="2">
        <f>_xlfn.XLOOKUP($B995,stock_analysis[Stock],stock_analysis[Beta_Daily])</f>
        <v>0.84027917271264274</v>
      </c>
      <c r="J995" s="2">
        <f>_xlfn.XLOOKUP($B995,stock_analysis[Stock],stock_analysis[Beta_Weekly])</f>
        <v>1.0008059042462043</v>
      </c>
      <c r="K995" s="2">
        <f>_xlfn.XLOOKUP($B995,stock_analysis[Stock],stock_analysis[Beta_Monthly])</f>
        <v>1.2520789383808515</v>
      </c>
      <c r="L995" s="3">
        <f>G995+H995*I995</f>
        <v>0.11064660073287122</v>
      </c>
      <c r="M995" s="3">
        <f>J995*H995+G995</f>
        <v>0.11904214879207647</v>
      </c>
      <c r="N995" s="3">
        <f>K995*H995+G995</f>
        <v>0.13218372847731852</v>
      </c>
      <c r="O995" s="2">
        <f>_xlfn.XLOOKUP($B995,stock_analysis[Stock],stock_analysis[Interest_Coverage_Ratio])</f>
        <v>2.4450899550224889</v>
      </c>
      <c r="P995" s="3" cm="1">
        <f t="array" ref="P99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995" s="3" t="str" cm="1">
        <f t="array" ref="Q99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995" s="3">
        <f>Table2[[#This Row],[Default Spread]]+Table2[[#This Row],[Risk Free Rate]]</f>
        <v>7.3700000000000002E-2</v>
      </c>
      <c r="S995" s="2">
        <f>_xlfn.XLOOKUP($B995,stock_analysis[Stock],stock_analysis[Market_Cap_Cr])</f>
        <v>110.24999680000001</v>
      </c>
      <c r="T995" s="2">
        <f>_xlfn.XLOOKUP($B995,stock_analysis[Stock],stock_analysis[Total_Debt_Cr])</f>
        <v>29.160799999999998</v>
      </c>
      <c r="U995" s="3">
        <f>Table2[[#This Row],[Market Value of Equity]]/(Table2[[#This Row],[Market Value of Equity]]+Table2[[#This Row],[Market Value of Debt]])</f>
        <v>0.79082825240691823</v>
      </c>
      <c r="V995" s="3">
        <f>Table2[[#This Row],[Market Value of Debt]]/(Table2[[#This Row],[Market Value of Equity]]+Table2[[#This Row],[Market Value of Debt]])</f>
        <v>0.20917174759308166</v>
      </c>
      <c r="W995" s="32">
        <f>(Table2[[#This Row],[Cost of Equity (Daily Beta)]]*Table2[[#This Row],[Weight of Equity]])+(Table2[[#This Row],[Cost of Debt]]*Table2[[#This Row],[Weight of Debt]])</f>
        <v>0.10291841568995269</v>
      </c>
      <c r="X995" s="33">
        <f>(Table2[[#This Row],[Cost of Equity (Weekly Beta)]]*Table2[[#This Row],[Weight of Equity]])+(Table2[[#This Row],[Cost of Debt]]*Table2[[#This Row],[Weight of Debt]])</f>
        <v>0.10955785228961229</v>
      </c>
      <c r="Y995" s="34">
        <f>(Table2[[#This Row],[Cost of Equity (Monthly Beta)]]*Table2[[#This Row],[Weight of Equity]])+(Table2[[#This Row],[Cost of Debt]]*Table2[[#This Row],[Weight of Debt]])</f>
        <v>0.11995058478595852</v>
      </c>
      <c r="Z995" t="b">
        <f>IF(Table2[[#This Row],[Sector]]="Financial Services",TRUE,FALSE)</f>
        <v>1</v>
      </c>
      <c r="AA995" t="b">
        <f>IF(Table2[[#This Row],[Market Capitalisation In(Cr)]]&gt;25000,TRUE,FALSE)</f>
        <v>0</v>
      </c>
    </row>
    <row r="996" spans="2:27" ht="14" customHeight="1">
      <c r="B996" s="37" t="s">
        <v>3558</v>
      </c>
      <c r="C996" s="38" t="str">
        <f>_xlfn.XLOOKUP(B996,stock_analysis[Stock],stock_analysis[Company_Name])</f>
        <v>The Investment Trust Of India Limited</v>
      </c>
      <c r="D996" s="37" t="str">
        <f>_xlfn.XLOOKUP(B996,stock_analysis[Stock],stock_analysis[Sector])</f>
        <v>Financial Services</v>
      </c>
      <c r="E996" s="37" t="str">
        <f>_xlfn.XLOOKUP($B996,stock_analysis[Stock],stock_analysis[Industry])</f>
        <v>Capital Markets</v>
      </c>
      <c r="F996" s="2">
        <f>_xlfn.XLOOKUP($B996,stock_analysis[Stock],stock_analysis[Market_Cap_Cr])</f>
        <v>487.0117376</v>
      </c>
      <c r="G996" s="3">
        <f>Imputs!$C$2</f>
        <v>6.6699999999999995E-2</v>
      </c>
      <c r="H996" s="3">
        <f>Imputs!$C$3</f>
        <v>5.2299999999999999E-2</v>
      </c>
      <c r="I996" s="2">
        <f>_xlfn.XLOOKUP($B996,stock_analysis[Stock],stock_analysis[Beta_Daily])</f>
        <v>1.3412665809545239</v>
      </c>
      <c r="J996" s="2">
        <f>_xlfn.XLOOKUP($B996,stock_analysis[Stock],stock_analysis[Beta_Weekly])</f>
        <v>1.3770106766867456</v>
      </c>
      <c r="K996" s="2">
        <f>_xlfn.XLOOKUP($B996,stock_analysis[Stock],stock_analysis[Beta_Monthly])</f>
        <v>1.0813144152039014</v>
      </c>
      <c r="L996" s="3">
        <f>G996+H996*I996</f>
        <v>0.13684824218392161</v>
      </c>
      <c r="M996" s="3">
        <f>J996*H996+G996</f>
        <v>0.13871765839071679</v>
      </c>
      <c r="N996" s="3">
        <f>K996*H996+G996</f>
        <v>0.12325274391516403</v>
      </c>
      <c r="O996" s="2">
        <f>_xlfn.XLOOKUP($B996,stock_analysis[Stock],stock_analysis[Interest_Coverage_Ratio])</f>
        <v>2.957924502789552</v>
      </c>
      <c r="P996" s="3" cm="1">
        <f t="array" ref="P99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996" s="3" t="str" cm="1">
        <f t="array" ref="Q99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996" s="3">
        <f>Table2[[#This Row],[Default Spread]]+Table2[[#This Row],[Risk Free Rate]]</f>
        <v>7.22E-2</v>
      </c>
      <c r="S996" s="2">
        <f>_xlfn.XLOOKUP($B996,stock_analysis[Stock],stock_analysis[Market_Cap_Cr])</f>
        <v>487.0117376</v>
      </c>
      <c r="T996" s="2">
        <f>_xlfn.XLOOKUP($B996,stock_analysis[Stock],stock_analysis[Total_Debt_Cr])</f>
        <v>527.67078400000003</v>
      </c>
      <c r="U996" s="3">
        <f>Table2[[#This Row],[Market Value of Equity]]/(Table2[[#This Row],[Market Value of Equity]]+Table2[[#This Row],[Market Value of Debt]])</f>
        <v>0.47996464631326907</v>
      </c>
      <c r="V996" s="3">
        <f>Table2[[#This Row],[Market Value of Debt]]/(Table2[[#This Row],[Market Value of Equity]]+Table2[[#This Row],[Market Value of Debt]])</f>
        <v>0.52003535368673093</v>
      </c>
      <c r="W996" s="32">
        <f>(Table2[[#This Row],[Cost of Equity (Daily Beta)]]*Table2[[#This Row],[Weight of Equity]])+(Table2[[#This Row],[Cost of Debt]]*Table2[[#This Row],[Weight of Debt]])</f>
        <v>0.10322887069458049</v>
      </c>
      <c r="X996" s="33">
        <f>(Table2[[#This Row],[Cost of Equity (Weekly Beta)]]*Table2[[#This Row],[Weight of Equity]])+(Table2[[#This Row],[Cost of Debt]]*Table2[[#This Row],[Weight of Debt]])</f>
        <v>0.10412612438308723</v>
      </c>
      <c r="Y996" s="34">
        <f>(Table2[[#This Row],[Cost of Equity (Monthly Beta)]]*Table2[[#This Row],[Weight of Equity]])+(Table2[[#This Row],[Cost of Debt]]*Table2[[#This Row],[Weight of Debt]])</f>
        <v>9.6703512176563602E-2</v>
      </c>
      <c r="Z996" t="b">
        <f>IF(Table2[[#This Row],[Sector]]="Financial Services",TRUE,FALSE)</f>
        <v>1</v>
      </c>
      <c r="AA996" t="b">
        <f>IF(Table2[[#This Row],[Market Capitalisation In(Cr)]]&gt;25000,TRUE,FALSE)</f>
        <v>0</v>
      </c>
    </row>
    <row r="997" spans="2:27" ht="14" customHeight="1">
      <c r="B997" s="37" t="s">
        <v>3364</v>
      </c>
      <c r="C997" s="38" t="str">
        <f>_xlfn.XLOOKUP(B997,stock_analysis[Stock],stock_analysis[Company_Name])</f>
        <v>Steel City Securities Limited</v>
      </c>
      <c r="D997" s="37" t="str">
        <f>_xlfn.XLOOKUP(B997,stock_analysis[Stock],stock_analysis[Sector])</f>
        <v>Financial Services</v>
      </c>
      <c r="E997" s="37" t="str">
        <f>_xlfn.XLOOKUP($B997,stock_analysis[Stock],stock_analysis[Industry])</f>
        <v>Capital Markets</v>
      </c>
      <c r="F997" s="2">
        <f>_xlfn.XLOOKUP($B997,stock_analysis[Stock],stock_analysis[Market_Cap_Cr])</f>
        <v>126.28020480000001</v>
      </c>
      <c r="G997" s="3">
        <f>Imputs!$C$2</f>
        <v>6.6699999999999995E-2</v>
      </c>
      <c r="H997" s="3">
        <f>Imputs!$C$3</f>
        <v>5.2299999999999999E-2</v>
      </c>
      <c r="I997" s="2">
        <f>_xlfn.XLOOKUP($B997,stock_analysis[Stock],stock_analysis[Beta_Daily])</f>
        <v>0.83779834059035452</v>
      </c>
      <c r="J997" s="2">
        <f>_xlfn.XLOOKUP($B997,stock_analysis[Stock],stock_analysis[Beta_Weekly])</f>
        <v>1.1067026263479665</v>
      </c>
      <c r="K997" s="2">
        <f>_xlfn.XLOOKUP($B997,stock_analysis[Stock],stock_analysis[Beta_Monthly])</f>
        <v>9.4943292852218197E-2</v>
      </c>
      <c r="L997" s="3">
        <f>G997+H997*I997</f>
        <v>0.11051685321287553</v>
      </c>
      <c r="M997" s="3">
        <f>J997*H997+G997</f>
        <v>0.12458054735799864</v>
      </c>
      <c r="N997" s="3">
        <f>K997*H997+G997</f>
        <v>7.1665534216171001E-2</v>
      </c>
      <c r="O997" s="2">
        <f>_xlfn.XLOOKUP($B997,stock_analysis[Stock],stock_analysis[Interest_Coverage_Ratio])</f>
        <v>25.404417448923247</v>
      </c>
      <c r="P997" s="3" cm="1">
        <f t="array" ref="P99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97" s="3" t="str" cm="1">
        <f t="array" ref="Q99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97" s="3">
        <f>Table2[[#This Row],[Default Spread]]+Table2[[#This Row],[Risk Free Rate]]</f>
        <v>7.0699999999999999E-2</v>
      </c>
      <c r="S997" s="2">
        <f>_xlfn.XLOOKUP($B997,stock_analysis[Stock],stock_analysis[Market_Cap_Cr])</f>
        <v>126.28020480000001</v>
      </c>
      <c r="T997" s="2">
        <f>_xlfn.XLOOKUP($B997,stock_analysis[Stock],stock_analysis[Total_Debt_Cr])</f>
        <v>11.657400000000001</v>
      </c>
      <c r="U997" s="3">
        <f>Table2[[#This Row],[Market Value of Equity]]/(Table2[[#This Row],[Market Value of Equity]]+Table2[[#This Row],[Market Value of Debt]])</f>
        <v>0.91548787571813772</v>
      </c>
      <c r="V997" s="3">
        <f>Table2[[#This Row],[Market Value of Debt]]/(Table2[[#This Row],[Market Value of Equity]]+Table2[[#This Row],[Market Value of Debt]])</f>
        <v>8.4512124281862264E-2</v>
      </c>
      <c r="W997" s="32">
        <f>(Table2[[#This Row],[Cost of Equity (Daily Beta)]]*Table2[[#This Row],[Weight of Equity]])+(Table2[[#This Row],[Cost of Debt]]*Table2[[#This Row],[Weight of Debt]])</f>
        <v>0.10715184636563634</v>
      </c>
      <c r="X997" s="33">
        <f>(Table2[[#This Row],[Cost of Equity (Weekly Beta)]]*Table2[[#This Row],[Weight of Equity]])+(Table2[[#This Row],[Cost of Debt]]*Table2[[#This Row],[Weight of Debt]])</f>
        <v>0.12002698784330471</v>
      </c>
      <c r="Y997" s="34">
        <f>(Table2[[#This Row],[Cost of Equity (Monthly Beta)]]*Table2[[#This Row],[Weight of Equity]])+(Table2[[#This Row],[Cost of Debt]]*Table2[[#This Row],[Weight of Debt]])</f>
        <v>7.1583934868495569E-2</v>
      </c>
      <c r="Z997" t="b">
        <f>IF(Table2[[#This Row],[Sector]]="Financial Services",TRUE,FALSE)</f>
        <v>1</v>
      </c>
      <c r="AA997" t="b">
        <f>IF(Table2[[#This Row],[Market Capitalisation In(Cr)]]&gt;25000,TRUE,FALSE)</f>
        <v>0</v>
      </c>
    </row>
    <row r="998" spans="2:27" ht="14" customHeight="1">
      <c r="B998" s="37" t="s">
        <v>442</v>
      </c>
      <c r="C998" s="38" t="str">
        <f>_xlfn.XLOOKUP(B998,stock_analysis[Stock],stock_analysis[Company_Name])</f>
        <v>Avonmore Capital &amp; Management Services Limited</v>
      </c>
      <c r="D998" s="37" t="str">
        <f>_xlfn.XLOOKUP(B998,stock_analysis[Stock],stock_analysis[Sector])</f>
        <v>Financial Services</v>
      </c>
      <c r="E998" s="37" t="str">
        <f>_xlfn.XLOOKUP($B998,stock_analysis[Stock],stock_analysis[Industry])</f>
        <v>Capital Markets</v>
      </c>
      <c r="F998" s="2">
        <f>_xlfn.XLOOKUP($B998,stock_analysis[Stock],stock_analysis[Market_Cap_Cr])</f>
        <v>392.2367744</v>
      </c>
      <c r="G998" s="3">
        <f>Imputs!$C$2</f>
        <v>6.6699999999999995E-2</v>
      </c>
      <c r="H998" s="3">
        <f>Imputs!$C$3</f>
        <v>5.2299999999999999E-2</v>
      </c>
      <c r="I998" s="2">
        <f>_xlfn.XLOOKUP($B998,stock_analysis[Stock],stock_analysis[Beta_Daily])</f>
        <v>0.85294623648895018</v>
      </c>
      <c r="J998" s="2">
        <f>_xlfn.XLOOKUP($B998,stock_analysis[Stock],stock_analysis[Beta_Weekly])</f>
        <v>1.4652254628743049</v>
      </c>
      <c r="K998" s="2">
        <f>_xlfn.XLOOKUP($B998,stock_analysis[Stock],stock_analysis[Beta_Monthly])</f>
        <v>1.396558080009616</v>
      </c>
      <c r="L998" s="3">
        <f>G998+H998*I998</f>
        <v>0.11130908816837209</v>
      </c>
      <c r="M998" s="3">
        <f>J998*H998+G998</f>
        <v>0.14333129170832615</v>
      </c>
      <c r="N998" s="3">
        <f>K998*H998+G998</f>
        <v>0.1397399875845029</v>
      </c>
      <c r="O998" s="2">
        <f>_xlfn.XLOOKUP($B998,stock_analysis[Stock],stock_analysis[Interest_Coverage_Ratio])</f>
        <v>19.384033991093681</v>
      </c>
      <c r="P998" s="3" cm="1">
        <f t="array" ref="P99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98" s="3" t="str" cm="1">
        <f t="array" ref="Q99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98" s="3">
        <f>Table2[[#This Row],[Default Spread]]+Table2[[#This Row],[Risk Free Rate]]</f>
        <v>7.0699999999999999E-2</v>
      </c>
      <c r="S998" s="2">
        <f>_xlfn.XLOOKUP($B998,stock_analysis[Stock],stock_analysis[Market_Cap_Cr])</f>
        <v>392.2367744</v>
      </c>
      <c r="T998" s="2">
        <f>_xlfn.XLOOKUP($B998,stock_analysis[Stock],stock_analysis[Total_Debt_Cr])</f>
        <v>25.53</v>
      </c>
      <c r="U998" s="3">
        <f>Table2[[#This Row],[Market Value of Equity]]/(Table2[[#This Row],[Market Value of Equity]]+Table2[[#This Row],[Market Value of Debt]])</f>
        <v>0.93888934792225542</v>
      </c>
      <c r="V998" s="3">
        <f>Table2[[#This Row],[Market Value of Debt]]/(Table2[[#This Row],[Market Value of Equity]]+Table2[[#This Row],[Market Value of Debt]])</f>
        <v>6.1110652077744548E-2</v>
      </c>
      <c r="W998" s="32">
        <f>(Table2[[#This Row],[Cost of Equity (Daily Beta)]]*Table2[[#This Row],[Weight of Equity]])+(Table2[[#This Row],[Cost of Debt]]*Table2[[#This Row],[Weight of Debt]])</f>
        <v>0.10882744031012025</v>
      </c>
      <c r="X998" s="33">
        <f>(Table2[[#This Row],[Cost of Equity (Weekly Beta)]]*Table2[[#This Row],[Weight of Equity]])+(Table2[[#This Row],[Cost of Debt]]*Table2[[#This Row],[Weight of Debt]])</f>
        <v>0.13889274611078145</v>
      </c>
      <c r="Y998" s="34">
        <f>(Table2[[#This Row],[Cost of Equity (Monthly Beta)]]*Table2[[#This Row],[Weight of Equity]])+(Table2[[#This Row],[Cost of Debt]]*Table2[[#This Row],[Weight of Debt]])</f>
        <v>0.13552090892377452</v>
      </c>
      <c r="Z998" t="b">
        <f>IF(Table2[[#This Row],[Sector]]="Financial Services",TRUE,FALSE)</f>
        <v>1</v>
      </c>
      <c r="AA998" t="b">
        <f>IF(Table2[[#This Row],[Market Capitalisation In(Cr)]]&gt;25000,TRUE,FALSE)</f>
        <v>0</v>
      </c>
    </row>
    <row r="999" spans="2:27" ht="14" customHeight="1">
      <c r="B999" s="37" t="s">
        <v>606</v>
      </c>
      <c r="C999" s="38" t="str">
        <f>_xlfn.XLOOKUP(B999,stock_analysis[Stock],stock_analysis[Company_Name])</f>
        <v>BLB Limited</v>
      </c>
      <c r="D999" s="37" t="str">
        <f>_xlfn.XLOOKUP(B999,stock_analysis[Stock],stock_analysis[Sector])</f>
        <v>Financial Services</v>
      </c>
      <c r="E999" s="37" t="str">
        <f>_xlfn.XLOOKUP($B999,stock_analysis[Stock],stock_analysis[Industry])</f>
        <v>Capital Markets</v>
      </c>
      <c r="F999" s="2">
        <f>_xlfn.XLOOKUP($B999,stock_analysis[Stock],stock_analysis[Market_Cap_Cr])</f>
        <v>93.368460799999994</v>
      </c>
      <c r="G999" s="3">
        <f>Imputs!$C$2</f>
        <v>6.6699999999999995E-2</v>
      </c>
      <c r="H999" s="3">
        <f>Imputs!$C$3</f>
        <v>5.2299999999999999E-2</v>
      </c>
      <c r="I999" s="2">
        <f>_xlfn.XLOOKUP($B999,stock_analysis[Stock],stock_analysis[Beta_Daily])</f>
        <v>0.82710384040469254</v>
      </c>
      <c r="J999" s="2">
        <f>_xlfn.XLOOKUP($B999,stock_analysis[Stock],stock_analysis[Beta_Weekly])</f>
        <v>1.0886618545381734</v>
      </c>
      <c r="K999" s="2">
        <f>_xlfn.XLOOKUP($B999,stock_analysis[Stock],stock_analysis[Beta_Monthly])</f>
        <v>-5.9207178498123098E-2</v>
      </c>
      <c r="L999" s="3">
        <f>G999+H999*I999</f>
        <v>0.10995753085316541</v>
      </c>
      <c r="M999" s="3">
        <f>J999*H999+G999</f>
        <v>0.12363701499234647</v>
      </c>
      <c r="N999" s="3">
        <f>K999*H999+G999</f>
        <v>6.3603464564548157E-2</v>
      </c>
      <c r="O999" s="2">
        <f>_xlfn.XLOOKUP($B999,stock_analysis[Stock],stock_analysis[Interest_Coverage_Ratio])</f>
        <v>19.730823363828289</v>
      </c>
      <c r="P999" s="3" cm="1">
        <f t="array" ref="P99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999" s="3" t="str" cm="1">
        <f t="array" ref="Q99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999" s="3">
        <f>Table2[[#This Row],[Default Spread]]+Table2[[#This Row],[Risk Free Rate]]</f>
        <v>7.0699999999999999E-2</v>
      </c>
      <c r="S999" s="2">
        <f>_xlfn.XLOOKUP($B999,stock_analysis[Stock],stock_analysis[Market_Cap_Cr])</f>
        <v>93.368460799999994</v>
      </c>
      <c r="T999" s="2">
        <f>_xlfn.XLOOKUP($B999,stock_analysis[Stock],stock_analysis[Total_Debt_Cr])</f>
        <v>0.2</v>
      </c>
      <c r="U999" s="3">
        <f>Table2[[#This Row],[Market Value of Equity]]/(Table2[[#This Row],[Market Value of Equity]]+Table2[[#This Row],[Market Value of Debt]])</f>
        <v>0.99786252762640293</v>
      </c>
      <c r="V999" s="3">
        <f>Table2[[#This Row],[Market Value of Debt]]/(Table2[[#This Row],[Market Value of Equity]]+Table2[[#This Row],[Market Value of Debt]])</f>
        <v>2.1374723735970661E-3</v>
      </c>
      <c r="W999" s="32">
        <f>(Table2[[#This Row],[Cost of Equity (Daily Beta)]]*Table2[[#This Row],[Weight of Equity]])+(Table2[[#This Row],[Cost of Debt]]*Table2[[#This Row],[Weight of Debt]])</f>
        <v>0.10987361896551114</v>
      </c>
      <c r="X999" s="33">
        <f>(Table2[[#This Row],[Cost of Equity (Weekly Beta)]]*Table2[[#This Row],[Weight of Equity]])+(Table2[[#This Row],[Cost of Debt]]*Table2[[#This Row],[Weight of Debt]])</f>
        <v>0.12352386358525964</v>
      </c>
      <c r="Y999" s="34">
        <f>(Table2[[#This Row],[Cost of Equity (Monthly Beta)]]*Table2[[#This Row],[Weight of Equity]])+(Table2[[#This Row],[Cost of Debt]]*Table2[[#This Row],[Weight of Debt]])</f>
        <v>6.3618633212989689E-2</v>
      </c>
      <c r="Z999" t="b">
        <f>IF(Table2[[#This Row],[Sector]]="Financial Services",TRUE,FALSE)</f>
        <v>1</v>
      </c>
      <c r="AA999" t="b">
        <f>IF(Table2[[#This Row],[Market Capitalisation In(Cr)]]&gt;25000,TRUE,FALSE)</f>
        <v>0</v>
      </c>
    </row>
    <row r="1000" spans="2:27" ht="14" customHeight="1">
      <c r="B1000" s="37" t="s">
        <v>424</v>
      </c>
      <c r="C1000" s="38" t="str">
        <f>_xlfn.XLOOKUP(B1000,stock_analysis[Stock],stock_analysis[Company_Name])</f>
        <v>Ausom Enterprise Limited</v>
      </c>
      <c r="D1000" s="37" t="str">
        <f>_xlfn.XLOOKUP(B1000,stock_analysis[Stock],stock_analysis[Sector])</f>
        <v>Financial Services</v>
      </c>
      <c r="E1000" s="37" t="str">
        <f>_xlfn.XLOOKUP($B1000,stock_analysis[Stock],stock_analysis[Industry])</f>
        <v>Capital Markets</v>
      </c>
      <c r="F1000" s="2">
        <f>_xlfn.XLOOKUP($B1000,stock_analysis[Stock],stock_analysis[Market_Cap_Cr])</f>
        <v>134.87317759999999</v>
      </c>
      <c r="G1000" s="3">
        <f>Imputs!$C$2</f>
        <v>6.6699999999999995E-2</v>
      </c>
      <c r="H1000" s="3">
        <f>Imputs!$C$3</f>
        <v>5.2299999999999999E-2</v>
      </c>
      <c r="I1000" s="2">
        <f>_xlfn.XLOOKUP($B1000,stock_analysis[Stock],stock_analysis[Beta_Daily])</f>
        <v>0.84435758246284609</v>
      </c>
      <c r="J1000" s="2">
        <f>_xlfn.XLOOKUP($B1000,stock_analysis[Stock],stock_analysis[Beta_Weekly])</f>
        <v>0.75013563070102018</v>
      </c>
      <c r="K1000" s="2">
        <f>_xlfn.XLOOKUP($B1000,stock_analysis[Stock],stock_analysis[Beta_Monthly])</f>
        <v>0.41188698061807821</v>
      </c>
      <c r="L1000" s="3">
        <f>G1000+H1000*I1000</f>
        <v>0.11085990156280684</v>
      </c>
      <c r="M1000" s="3">
        <f>J1000*H1000+G1000</f>
        <v>0.10593209348566335</v>
      </c>
      <c r="N1000" s="3">
        <f>K1000*H1000+G1000</f>
        <v>8.8241689086325487E-2</v>
      </c>
      <c r="O1000" s="2">
        <f>_xlfn.XLOOKUP($B1000,stock_analysis[Stock],stock_analysis[Interest_Coverage_Ratio])</f>
        <v>451.83061224489791</v>
      </c>
      <c r="P1000" s="3" cm="1">
        <f t="array" ref="P100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00" s="3" t="str" cm="1">
        <f t="array" ref="Q100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00" s="3">
        <f>Table2[[#This Row],[Default Spread]]+Table2[[#This Row],[Risk Free Rate]]</f>
        <v>7.0699999999999999E-2</v>
      </c>
      <c r="S1000" s="2">
        <f>_xlfn.XLOOKUP($B1000,stock_analysis[Stock],stock_analysis[Market_Cap_Cr])</f>
        <v>134.87317759999999</v>
      </c>
      <c r="T1000" s="2">
        <f>_xlfn.XLOOKUP($B1000,stock_analysis[Stock],stock_analysis[Total_Debt_Cr])</f>
        <v>0.12330000000000001</v>
      </c>
      <c r="U1000" s="3">
        <f>Table2[[#This Row],[Market Value of Equity]]/(Table2[[#This Row],[Market Value of Equity]]+Table2[[#This Row],[Market Value of Debt]])</f>
        <v>0.99908664283548687</v>
      </c>
      <c r="V1000" s="3">
        <f>Table2[[#This Row],[Market Value of Debt]]/(Table2[[#This Row],[Market Value of Equity]]+Table2[[#This Row],[Market Value of Debt]])</f>
        <v>9.1335716451315771E-4</v>
      </c>
      <c r="W1000" s="32">
        <f>(Table2[[#This Row],[Cost of Equity (Daily Beta)]]*Table2[[#This Row],[Weight of Equity]])+(Table2[[#This Row],[Cost of Debt]]*Table2[[#This Row],[Weight of Debt]])</f>
        <v>0.11082322122898831</v>
      </c>
      <c r="X1000" s="33">
        <f>(Table2[[#This Row],[Cost of Equity (Weekly Beta)]]*Table2[[#This Row],[Weight of Equity]])+(Table2[[#This Row],[Cost of Debt]]*Table2[[#This Row],[Weight of Debt]])</f>
        <v>0.10589991400065742</v>
      </c>
      <c r="Y1000" s="34">
        <f>(Table2[[#This Row],[Cost of Equity (Monthly Beta)]]*Table2[[#This Row],[Weight of Equity]])+(Table2[[#This Row],[Cost of Debt]]*Table2[[#This Row],[Weight of Debt]])</f>
        <v>8.8225667258920837E-2</v>
      </c>
      <c r="Z1000" t="b">
        <f>IF(Table2[[#This Row],[Sector]]="Financial Services",TRUE,FALSE)</f>
        <v>1</v>
      </c>
      <c r="AA1000" t="b">
        <f>IF(Table2[[#This Row],[Market Capitalisation In(Cr)]]&gt;25000,TRUE,FALSE)</f>
        <v>0</v>
      </c>
    </row>
    <row r="1001" spans="2:27" ht="14" customHeight="1">
      <c r="B1001" s="37" t="s">
        <v>1934</v>
      </c>
      <c r="C1001" s="38" t="str">
        <f>_xlfn.XLOOKUP(B1001,stock_analysis[Stock],stock_analysis[Company_Name])</f>
        <v>Khandwala Securities Limited</v>
      </c>
      <c r="D1001" s="37" t="str">
        <f>_xlfn.XLOOKUP(B1001,stock_analysis[Stock],stock_analysis[Sector])</f>
        <v>Financial Services</v>
      </c>
      <c r="E1001" s="37" t="str">
        <f>_xlfn.XLOOKUP($B1001,stock_analysis[Stock],stock_analysis[Industry])</f>
        <v>Capital Markets</v>
      </c>
      <c r="F1001" s="2">
        <f>_xlfn.XLOOKUP($B1001,stock_analysis[Stock],stock_analysis[Market_Cap_Cr])</f>
        <v>26.526366400000001</v>
      </c>
      <c r="G1001" s="3">
        <f>Imputs!$C$2</f>
        <v>6.6699999999999995E-2</v>
      </c>
      <c r="H1001" s="3">
        <f>Imputs!$C$3</f>
        <v>5.2299999999999999E-2</v>
      </c>
      <c r="I1001" s="2">
        <f>_xlfn.XLOOKUP($B1001,stock_analysis[Stock],stock_analysis[Beta_Daily])</f>
        <v>0.95074839217124318</v>
      </c>
      <c r="J1001" s="2">
        <f>_xlfn.XLOOKUP($B1001,stock_analysis[Stock],stock_analysis[Beta_Weekly])</f>
        <v>1.0394384537788359</v>
      </c>
      <c r="K1001" s="2">
        <f>_xlfn.XLOOKUP($B1001,stock_analysis[Stock],stock_analysis[Beta_Monthly])</f>
        <v>0.6502082080941729</v>
      </c>
      <c r="L1001" s="3">
        <f>G1001+H1001*I1001</f>
        <v>0.11642414091055601</v>
      </c>
      <c r="M1001" s="3">
        <f>J1001*H1001+G1001</f>
        <v>0.12106263113263312</v>
      </c>
      <c r="N1001" s="3">
        <f>K1001*H1001+G1001</f>
        <v>0.10070588928332525</v>
      </c>
      <c r="O1001" s="2">
        <f>_xlfn.XLOOKUP($B1001,stock_analysis[Stock],stock_analysis[Interest_Coverage_Ratio])</f>
        <v>3.7210370101156944</v>
      </c>
      <c r="P1001" s="3" cm="1">
        <f t="array" ref="P100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01" s="3" t="str" cm="1">
        <f t="array" ref="Q100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01" s="3">
        <f>Table2[[#This Row],[Default Spread]]+Table2[[#This Row],[Risk Free Rate]]</f>
        <v>7.0699999999999999E-2</v>
      </c>
      <c r="S1001" s="2">
        <f>_xlfn.XLOOKUP($B1001,stock_analysis[Stock],stock_analysis[Market_Cap_Cr])</f>
        <v>26.526366400000001</v>
      </c>
      <c r="T1001" s="2">
        <f>_xlfn.XLOOKUP($B1001,stock_analysis[Stock],stock_analysis[Total_Debt_Cr])</f>
        <v>2.8635999999999999</v>
      </c>
      <c r="U1001" s="3">
        <f>Table2[[#This Row],[Market Value of Equity]]/(Table2[[#This Row],[Market Value of Equity]]+Table2[[#This Row],[Market Value of Debt]])</f>
        <v>0.90256538707713529</v>
      </c>
      <c r="V1001" s="3">
        <f>Table2[[#This Row],[Market Value of Debt]]/(Table2[[#This Row],[Market Value of Equity]]+Table2[[#This Row],[Market Value of Debt]])</f>
        <v>9.7434612922864719E-2</v>
      </c>
      <c r="W1001" s="32">
        <f>(Table2[[#This Row],[Cost of Equity (Daily Beta)]]*Table2[[#This Row],[Weight of Equity]])+(Table2[[#This Row],[Cost of Debt]]*Table2[[#This Row],[Weight of Debt]])</f>
        <v>0.11196902693970547</v>
      </c>
      <c r="X1001" s="33">
        <f>(Table2[[#This Row],[Cost of Equity (Weekly Beta)]]*Table2[[#This Row],[Weight of Equity]])+(Table2[[#This Row],[Cost of Debt]]*Table2[[#This Row],[Weight of Debt]])</f>
        <v>0.11615556766244799</v>
      </c>
      <c r="Y1001" s="34">
        <f>(Table2[[#This Row],[Cost of Equity (Monthly Beta)]]*Table2[[#This Row],[Weight of Equity]])+(Table2[[#This Row],[Cost of Debt]]*Table2[[#This Row],[Weight of Debt]])</f>
        <v>9.7782277075598112E-2</v>
      </c>
      <c r="Z1001" t="b">
        <f>IF(Table2[[#This Row],[Sector]]="Financial Services",TRUE,FALSE)</f>
        <v>1</v>
      </c>
      <c r="AA1001" t="b">
        <f>IF(Table2[[#This Row],[Market Capitalisation In(Cr)]]&gt;25000,TRUE,FALSE)</f>
        <v>0</v>
      </c>
    </row>
    <row r="1002" spans="2:27" ht="14" customHeight="1">
      <c r="B1002" s="37" t="s">
        <v>986</v>
      </c>
      <c r="C1002" s="38" t="str">
        <f>_xlfn.XLOOKUP(B1002,stock_analysis[Stock],stock_analysis[Company_Name])</f>
        <v>Dolat Algotech Limited</v>
      </c>
      <c r="D1002" s="37" t="str">
        <f>_xlfn.XLOOKUP(B1002,stock_analysis[Stock],stock_analysis[Sector])</f>
        <v>Financial Services</v>
      </c>
      <c r="E1002" s="37" t="str">
        <f>_xlfn.XLOOKUP($B1002,stock_analysis[Stock],stock_analysis[Industry])</f>
        <v>Capital Markets</v>
      </c>
      <c r="F1002" s="2">
        <f>_xlfn.XLOOKUP($B1002,stock_analysis[Stock],stock_analysis[Market_Cap_Cr])</f>
        <v>1331.7678080000001</v>
      </c>
      <c r="G1002" s="3">
        <f>Imputs!$C$2</f>
        <v>6.6699999999999995E-2</v>
      </c>
      <c r="H1002" s="3">
        <f>Imputs!$C$3</f>
        <v>5.2299999999999999E-2</v>
      </c>
      <c r="I1002" s="2">
        <f>_xlfn.XLOOKUP($B1002,stock_analysis[Stock],stock_analysis[Beta_Daily])</f>
        <v>1.0106713841852573</v>
      </c>
      <c r="J1002" s="2">
        <f>_xlfn.XLOOKUP($B1002,stock_analysis[Stock],stock_analysis[Beta_Weekly])</f>
        <v>1.629536769075101</v>
      </c>
      <c r="K1002" s="2">
        <f>_xlfn.XLOOKUP($B1002,stock_analysis[Stock],stock_analysis[Beta_Monthly])</f>
        <v>0.56185177150870258</v>
      </c>
      <c r="L1002" s="3">
        <f>G1002+H1002*I1002</f>
        <v>0.11955811339288895</v>
      </c>
      <c r="M1002" s="3">
        <f>J1002*H1002+G1002</f>
        <v>0.15192477302262777</v>
      </c>
      <c r="N1002" s="3">
        <f>K1002*H1002+G1002</f>
        <v>9.6084847649905145E-2</v>
      </c>
      <c r="O1002" s="2">
        <f>_xlfn.XLOOKUP($B1002,stock_analysis[Stock],stock_analysis[Interest_Coverage_Ratio])</f>
        <v>11.948195576251456</v>
      </c>
      <c r="P1002" s="3" cm="1">
        <f t="array" ref="P100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02" s="3" t="str" cm="1">
        <f t="array" ref="Q100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02" s="3">
        <f>Table2[[#This Row],[Default Spread]]+Table2[[#This Row],[Risk Free Rate]]</f>
        <v>7.0699999999999999E-2</v>
      </c>
      <c r="S1002" s="2">
        <f>_xlfn.XLOOKUP($B1002,stock_analysis[Stock],stock_analysis[Market_Cap_Cr])</f>
        <v>1331.7678080000001</v>
      </c>
      <c r="T1002" s="2">
        <f>_xlfn.XLOOKUP($B1002,stock_analysis[Stock],stock_analysis[Total_Debt_Cr])</f>
        <v>195.8230016</v>
      </c>
      <c r="U1002" s="3">
        <f>Table2[[#This Row],[Market Value of Equity]]/(Table2[[#This Row],[Market Value of Equity]]+Table2[[#This Row],[Market Value of Debt]])</f>
        <v>0.87180925653036867</v>
      </c>
      <c r="V1002" s="3">
        <f>Table2[[#This Row],[Market Value of Debt]]/(Table2[[#This Row],[Market Value of Equity]]+Table2[[#This Row],[Market Value of Debt]])</f>
        <v>0.1281907434696313</v>
      </c>
      <c r="W1002" s="32">
        <f>(Table2[[#This Row],[Cost of Equity (Daily Beta)]]*Table2[[#This Row],[Weight of Equity]])+(Table2[[#This Row],[Cost of Debt]]*Table2[[#This Row],[Weight of Debt]])</f>
        <v>0.11329495551253096</v>
      </c>
      <c r="X1002" s="33">
        <f>(Table2[[#This Row],[Cost of Equity (Weekly Beta)]]*Table2[[#This Row],[Weight of Equity]])+(Table2[[#This Row],[Cost of Debt]]*Table2[[#This Row],[Weight of Debt]])</f>
        <v>0.14151250898070505</v>
      </c>
      <c r="Y1002" s="34">
        <f>(Table2[[#This Row],[Cost of Equity (Monthly Beta)]]*Table2[[#This Row],[Weight of Equity]])+(Table2[[#This Row],[Cost of Debt]]*Table2[[#This Row],[Weight of Debt]])</f>
        <v>9.2830745156800482E-2</v>
      </c>
      <c r="Z1002" t="b">
        <f>IF(Table2[[#This Row],[Sector]]="Financial Services",TRUE,FALSE)</f>
        <v>1</v>
      </c>
      <c r="AA1002" t="b">
        <f>IF(Table2[[#This Row],[Market Capitalisation In(Cr)]]&gt;25000,TRUE,FALSE)</f>
        <v>0</v>
      </c>
    </row>
    <row r="1003" spans="2:27" ht="14" customHeight="1">
      <c r="B1003" s="37" t="s">
        <v>2772</v>
      </c>
      <c r="C1003" s="38" t="str">
        <f>_xlfn.XLOOKUP(B1003,stock_analysis[Stock],stock_analysis[Company_Name])</f>
        <v>Prime Securities Limited</v>
      </c>
      <c r="D1003" s="37" t="str">
        <f>_xlfn.XLOOKUP(B1003,stock_analysis[Stock],stock_analysis[Sector])</f>
        <v>Financial Services</v>
      </c>
      <c r="E1003" s="37" t="str">
        <f>_xlfn.XLOOKUP($B1003,stock_analysis[Stock],stock_analysis[Industry])</f>
        <v>Capital Markets</v>
      </c>
      <c r="F1003" s="2">
        <f>_xlfn.XLOOKUP($B1003,stock_analysis[Stock],stock_analysis[Market_Cap_Cr])</f>
        <v>909.20673280000005</v>
      </c>
      <c r="G1003" s="3">
        <f>Imputs!$C$2</f>
        <v>6.6699999999999995E-2</v>
      </c>
      <c r="H1003" s="3">
        <f>Imputs!$C$3</f>
        <v>5.2299999999999999E-2</v>
      </c>
      <c r="I1003" s="2">
        <f>_xlfn.XLOOKUP($B1003,stock_analysis[Stock],stock_analysis[Beta_Daily])</f>
        <v>0.9154515332643528</v>
      </c>
      <c r="J1003" s="2">
        <f>_xlfn.XLOOKUP($B1003,stock_analysis[Stock],stock_analysis[Beta_Weekly])</f>
        <v>1.2304945680152628</v>
      </c>
      <c r="K1003" s="2">
        <f>_xlfn.XLOOKUP($B1003,stock_analysis[Stock],stock_analysis[Beta_Monthly])</f>
        <v>0.83510815763669566</v>
      </c>
      <c r="L1003" s="3">
        <f>G1003+H1003*I1003</f>
        <v>0.11457811518972565</v>
      </c>
      <c r="M1003" s="3">
        <f>J1003*H1003+G1003</f>
        <v>0.13105486590719823</v>
      </c>
      <c r="N1003" s="3">
        <f>K1003*H1003+G1003</f>
        <v>0.11037615664439918</v>
      </c>
      <c r="O1003" s="2">
        <f>_xlfn.XLOOKUP($B1003,stock_analysis[Stock],stock_analysis[Interest_Coverage_Ratio])</f>
        <v>373.75</v>
      </c>
      <c r="P1003" s="3" cm="1">
        <f t="array" ref="P100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03" s="3" t="str" cm="1">
        <f t="array" ref="Q100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03" s="3">
        <f>Table2[[#This Row],[Default Spread]]+Table2[[#This Row],[Risk Free Rate]]</f>
        <v>7.0699999999999999E-2</v>
      </c>
      <c r="S1003" s="2">
        <f>_xlfn.XLOOKUP($B1003,stock_analysis[Stock],stock_analysis[Market_Cap_Cr])</f>
        <v>909.20673280000005</v>
      </c>
      <c r="T1003" s="2">
        <f>_xlfn.XLOOKUP($B1003,stock_analysis[Stock],stock_analysis[Total_Debt_Cr])</f>
        <v>1.66</v>
      </c>
      <c r="U1003" s="3">
        <f>Table2[[#This Row],[Market Value of Equity]]/(Table2[[#This Row],[Market Value of Equity]]+Table2[[#This Row],[Market Value of Debt]])</f>
        <v>0.99817755996544399</v>
      </c>
      <c r="V1003" s="3">
        <f>Table2[[#This Row],[Market Value of Debt]]/(Table2[[#This Row],[Market Value of Equity]]+Table2[[#This Row],[Market Value of Debt]])</f>
        <v>1.8224400345560627E-3</v>
      </c>
      <c r="W1003" s="32">
        <f>(Table2[[#This Row],[Cost of Equity (Daily Beta)]]*Table2[[#This Row],[Weight of Equity]])+(Table2[[#This Row],[Cost of Debt]]*Table2[[#This Row],[Weight of Debt]])</f>
        <v>0.11449814995596304</v>
      </c>
      <c r="X1003" s="33">
        <f>(Table2[[#This Row],[Cost of Equity (Weekly Beta)]]*Table2[[#This Row],[Weight of Equity]])+(Table2[[#This Row],[Cost of Debt]]*Table2[[#This Row],[Weight of Debt]])</f>
        <v>0.1309448727832887</v>
      </c>
      <c r="Y1003" s="34">
        <f>(Table2[[#This Row],[Cost of Equity (Monthly Beta)]]*Table2[[#This Row],[Weight of Equity]])+(Table2[[#This Row],[Cost of Debt]]*Table2[[#This Row],[Weight of Debt]])</f>
        <v>0.11030384922811312</v>
      </c>
      <c r="Z1003" t="b">
        <f>IF(Table2[[#This Row],[Sector]]="Financial Services",TRUE,FALSE)</f>
        <v>1</v>
      </c>
      <c r="AA1003" t="b">
        <f>IF(Table2[[#This Row],[Market Capitalisation In(Cr)]]&gt;25000,TRUE,FALSE)</f>
        <v>0</v>
      </c>
    </row>
    <row r="1004" spans="2:27" ht="14" customHeight="1">
      <c r="B1004" s="37" t="s">
        <v>328</v>
      </c>
      <c r="C1004" s="38" t="str">
        <f>_xlfn.XLOOKUP(B1004,stock_analysis[Stock],stock_analysis[Company_Name])</f>
        <v>Arihant Capital Markets Limited</v>
      </c>
      <c r="D1004" s="37" t="str">
        <f>_xlfn.XLOOKUP(B1004,stock_analysis[Stock],stock_analysis[Sector])</f>
        <v>Financial Services</v>
      </c>
      <c r="E1004" s="37" t="str">
        <f>_xlfn.XLOOKUP($B1004,stock_analysis[Stock],stock_analysis[Industry])</f>
        <v>Capital Markets</v>
      </c>
      <c r="F1004" s="2">
        <f>_xlfn.XLOOKUP($B1004,stock_analysis[Stock],stock_analysis[Market_Cap_Cr])</f>
        <v>833.35132160000001</v>
      </c>
      <c r="G1004" s="3">
        <f>Imputs!$C$2</f>
        <v>6.6699999999999995E-2</v>
      </c>
      <c r="H1004" s="3">
        <f>Imputs!$C$3</f>
        <v>5.2299999999999999E-2</v>
      </c>
      <c r="I1004" s="2">
        <f>_xlfn.XLOOKUP($B1004,stock_analysis[Stock],stock_analysis[Beta_Daily])</f>
        <v>1.1443557693044191</v>
      </c>
      <c r="J1004" s="2">
        <f>_xlfn.XLOOKUP($B1004,stock_analysis[Stock],stock_analysis[Beta_Weekly])</f>
        <v>1.4804148461910702</v>
      </c>
      <c r="K1004" s="2">
        <f>_xlfn.XLOOKUP($B1004,stock_analysis[Stock],stock_analysis[Beta_Monthly])</f>
        <v>0.42524881453776259</v>
      </c>
      <c r="L1004" s="3">
        <f>G1004+H1004*I1004</f>
        <v>0.12654980673462113</v>
      </c>
      <c r="M1004" s="3">
        <f>J1004*H1004+G1004</f>
        <v>0.14412569645579298</v>
      </c>
      <c r="N1004" s="3">
        <f>K1004*H1004+G1004</f>
        <v>8.8940513000324975E-2</v>
      </c>
      <c r="O1004" s="2">
        <f>_xlfn.XLOOKUP($B1004,stock_analysis[Stock],stock_analysis[Interest_Coverage_Ratio])</f>
        <v>4.8815201341944814</v>
      </c>
      <c r="P1004" s="3" cm="1">
        <f t="array" ref="P100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04" s="3" t="str" cm="1">
        <f t="array" ref="Q100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04" s="3">
        <f>Table2[[#This Row],[Default Spread]]+Table2[[#This Row],[Risk Free Rate]]</f>
        <v>7.0699999999999999E-2</v>
      </c>
      <c r="S1004" s="2">
        <f>_xlfn.XLOOKUP($B1004,stock_analysis[Stock],stock_analysis[Market_Cap_Cr])</f>
        <v>833.35132160000001</v>
      </c>
      <c r="T1004" s="2">
        <f>_xlfn.XLOOKUP($B1004,stock_analysis[Stock],stock_analysis[Total_Debt_Cr])</f>
        <v>211.8603008</v>
      </c>
      <c r="U1004" s="3">
        <f>Table2[[#This Row],[Market Value of Equity]]/(Table2[[#This Row],[Market Value of Equity]]+Table2[[#This Row],[Market Value of Debt]])</f>
        <v>0.79730391792474575</v>
      </c>
      <c r="V1004" s="3">
        <f>Table2[[#This Row],[Market Value of Debt]]/(Table2[[#This Row],[Market Value of Equity]]+Table2[[#This Row],[Market Value of Debt]])</f>
        <v>0.20269608207525419</v>
      </c>
      <c r="W1004" s="32">
        <f>(Table2[[#This Row],[Cost of Equity (Daily Beta)]]*Table2[[#This Row],[Weight of Equity]])+(Table2[[#This Row],[Cost of Debt]]*Table2[[#This Row],[Weight of Debt]])</f>
        <v>0.11522926972485327</v>
      </c>
      <c r="X1004" s="33">
        <f>(Table2[[#This Row],[Cost of Equity (Weekly Beta)]]*Table2[[#This Row],[Weight of Equity]])+(Table2[[#This Row],[Cost of Debt]]*Table2[[#This Row],[Weight of Debt]])</f>
        <v>0.12924259546055686</v>
      </c>
      <c r="Y1004" s="34">
        <f>(Table2[[#This Row],[Cost of Equity (Monthly Beta)]]*Table2[[#This Row],[Weight of Equity]])+(Table2[[#This Row],[Cost of Debt]]*Table2[[#This Row],[Weight of Debt]])</f>
        <v>8.5243232480116352E-2</v>
      </c>
      <c r="Z1004" t="b">
        <f>IF(Table2[[#This Row],[Sector]]="Financial Services",TRUE,FALSE)</f>
        <v>1</v>
      </c>
      <c r="AA1004" t="b">
        <f>IF(Table2[[#This Row],[Market Capitalisation In(Cr)]]&gt;25000,TRUE,FALSE)</f>
        <v>0</v>
      </c>
    </row>
    <row r="1005" spans="2:27" ht="14" customHeight="1">
      <c r="B1005" s="37" t="s">
        <v>2208</v>
      </c>
      <c r="C1005" s="38" t="str">
        <f>_xlfn.XLOOKUP(B1005,stock_analysis[Stock],stock_analysis[Company_Name])</f>
        <v>Master Trust Limited</v>
      </c>
      <c r="D1005" s="37" t="str">
        <f>_xlfn.XLOOKUP(B1005,stock_analysis[Stock],stock_analysis[Sector])</f>
        <v>Financial Services</v>
      </c>
      <c r="E1005" s="37" t="str">
        <f>_xlfn.XLOOKUP($B1005,stock_analysis[Stock],stock_analysis[Industry])</f>
        <v>Capital Markets</v>
      </c>
      <c r="F1005" s="2">
        <f>_xlfn.XLOOKUP($B1005,stock_analysis[Stock],stock_analysis[Market_Cap_Cr])</f>
        <v>1033.8265088000001</v>
      </c>
      <c r="G1005" s="3">
        <f>Imputs!$C$2</f>
        <v>6.6699999999999995E-2</v>
      </c>
      <c r="H1005" s="3">
        <f>Imputs!$C$3</f>
        <v>5.2299999999999999E-2</v>
      </c>
      <c r="I1005" s="2">
        <f>_xlfn.XLOOKUP($B1005,stock_analysis[Stock],stock_analysis[Beta_Daily])</f>
        <v>1.0669626499537943</v>
      </c>
      <c r="J1005" s="2">
        <f>_xlfn.XLOOKUP($B1005,stock_analysis[Stock],stock_analysis[Beta_Weekly])</f>
        <v>0.71314030274665452</v>
      </c>
      <c r="K1005" s="2">
        <f>_xlfn.XLOOKUP($B1005,stock_analysis[Stock],stock_analysis[Beta_Monthly])</f>
        <v>0.4980746418839776</v>
      </c>
      <c r="L1005" s="3">
        <f>G1005+H1005*I1005</f>
        <v>0.12250214659258343</v>
      </c>
      <c r="M1005" s="3">
        <f>J1005*H1005+G1005</f>
        <v>0.10399723783365003</v>
      </c>
      <c r="N1005" s="3">
        <f>K1005*H1005+G1005</f>
        <v>9.2749303770532018E-2</v>
      </c>
      <c r="O1005" s="2">
        <f>_xlfn.XLOOKUP($B1005,stock_analysis[Stock],stock_analysis[Interest_Coverage_Ratio])</f>
        <v>4.2332657934727553</v>
      </c>
      <c r="P1005" s="3" cm="1">
        <f t="array" ref="P100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05" s="3" t="str" cm="1">
        <f t="array" ref="Q100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05" s="3">
        <f>Table2[[#This Row],[Default Spread]]+Table2[[#This Row],[Risk Free Rate]]</f>
        <v>7.0699999999999999E-2</v>
      </c>
      <c r="S1005" s="2">
        <f>_xlfn.XLOOKUP($B1005,stock_analysis[Stock],stock_analysis[Market_Cap_Cr])</f>
        <v>1033.8265088000001</v>
      </c>
      <c r="T1005" s="2">
        <f>_xlfn.XLOOKUP($B1005,stock_analysis[Stock],stock_analysis[Total_Debt_Cr])</f>
        <v>162.78000639999999</v>
      </c>
      <c r="U1005" s="3">
        <f>Table2[[#This Row],[Market Value of Equity]]/(Table2[[#This Row],[Market Value of Equity]]+Table2[[#This Row],[Market Value of Debt]])</f>
        <v>0.86396530159891938</v>
      </c>
      <c r="V1005" s="3">
        <f>Table2[[#This Row],[Market Value of Debt]]/(Table2[[#This Row],[Market Value of Equity]]+Table2[[#This Row],[Market Value of Debt]])</f>
        <v>0.13603469840108051</v>
      </c>
      <c r="W1005" s="32">
        <f>(Table2[[#This Row],[Cost of Equity (Daily Beta)]]*Table2[[#This Row],[Weight of Equity]])+(Table2[[#This Row],[Cost of Debt]]*Table2[[#This Row],[Weight of Debt]])</f>
        <v>0.11545525720433278</v>
      </c>
      <c r="X1005" s="33">
        <f>(Table2[[#This Row],[Cost of Equity (Weekly Beta)]]*Table2[[#This Row],[Weight of Equity]])+(Table2[[#This Row],[Cost of Debt]]*Table2[[#This Row],[Weight of Debt]])</f>
        <v>9.94676581273604E-2</v>
      </c>
      <c r="Y1005" s="34">
        <f>(Table2[[#This Row],[Cost of Equity (Monthly Beta)]]*Table2[[#This Row],[Weight of Equity]])+(Table2[[#This Row],[Cost of Debt]]*Table2[[#This Row],[Weight of Debt]])</f>
        <v>8.9749833382153879E-2</v>
      </c>
      <c r="Z1005" t="b">
        <f>IF(Table2[[#This Row],[Sector]]="Financial Services",TRUE,FALSE)</f>
        <v>1</v>
      </c>
      <c r="AA1005" t="b">
        <f>IF(Table2[[#This Row],[Market Capitalisation In(Cr)]]&gt;25000,TRUE,FALSE)</f>
        <v>0</v>
      </c>
    </row>
    <row r="1006" spans="2:27" ht="14" customHeight="1">
      <c r="B1006" s="37" t="s">
        <v>3836</v>
      </c>
      <c r="C1006" s="38" t="str">
        <f>_xlfn.XLOOKUP(B1006,stock_analysis[Stock],stock_analysis[Company_Name])</f>
        <v>VLS Finance Limited</v>
      </c>
      <c r="D1006" s="37" t="str">
        <f>_xlfn.XLOOKUP(B1006,stock_analysis[Stock],stock_analysis[Sector])</f>
        <v>Financial Services</v>
      </c>
      <c r="E1006" s="37" t="str">
        <f>_xlfn.XLOOKUP($B1006,stock_analysis[Stock],stock_analysis[Industry])</f>
        <v>Capital Markets</v>
      </c>
      <c r="F1006" s="2">
        <f>_xlfn.XLOOKUP($B1006,stock_analysis[Stock],stock_analysis[Market_Cap_Cr])</f>
        <v>749.63624960000004</v>
      </c>
      <c r="G1006" s="3">
        <f>Imputs!$C$2</f>
        <v>6.6699999999999995E-2</v>
      </c>
      <c r="H1006" s="3">
        <f>Imputs!$C$3</f>
        <v>5.2299999999999999E-2</v>
      </c>
      <c r="I1006" s="2">
        <f>_xlfn.XLOOKUP($B1006,stock_analysis[Stock],stock_analysis[Beta_Daily])</f>
        <v>0.9569543540707004</v>
      </c>
      <c r="J1006" s="2">
        <f>_xlfn.XLOOKUP($B1006,stock_analysis[Stock],stock_analysis[Beta_Weekly])</f>
        <v>1.6574091765014107</v>
      </c>
      <c r="K1006" s="2">
        <f>_xlfn.XLOOKUP($B1006,stock_analysis[Stock],stock_analysis[Beta_Monthly])</f>
        <v>1.0372268577239283</v>
      </c>
      <c r="L1006" s="3">
        <f>G1006+H1006*I1006</f>
        <v>0.11674871271789763</v>
      </c>
      <c r="M1006" s="3">
        <f>J1006*H1006+G1006</f>
        <v>0.15338249993102376</v>
      </c>
      <c r="N1006" s="3">
        <f>K1006*H1006+G1006</f>
        <v>0.12094696465896144</v>
      </c>
      <c r="O1006" s="2">
        <f>_xlfn.XLOOKUP($B1006,stock_analysis[Stock],stock_analysis[Interest_Coverage_Ratio])</f>
        <v>350.88968824940048</v>
      </c>
      <c r="P1006" s="3" cm="1">
        <f t="array" ref="P100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06" s="3" t="str" cm="1">
        <f t="array" ref="Q100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06" s="3">
        <f>Table2[[#This Row],[Default Spread]]+Table2[[#This Row],[Risk Free Rate]]</f>
        <v>7.0699999999999999E-2</v>
      </c>
      <c r="S1006" s="2">
        <f>_xlfn.XLOOKUP($B1006,stock_analysis[Stock],stock_analysis[Market_Cap_Cr])</f>
        <v>749.63624960000004</v>
      </c>
      <c r="T1006" s="2">
        <f>_xlfn.XLOOKUP($B1006,stock_analysis[Stock],stock_analysis[Total_Debt_Cr])</f>
        <v>2.92E-2</v>
      </c>
      <c r="U1006" s="3">
        <f>Table2[[#This Row],[Market Value of Equity]]/(Table2[[#This Row],[Market Value of Equity]]+Table2[[#This Row],[Market Value of Debt]])</f>
        <v>0.99996104929203344</v>
      </c>
      <c r="V1006" s="3">
        <f>Table2[[#This Row],[Market Value of Debt]]/(Table2[[#This Row],[Market Value of Equity]]+Table2[[#This Row],[Market Value of Debt]])</f>
        <v>3.8950707966574001E-5</v>
      </c>
      <c r="W1006" s="32">
        <f>(Table2[[#This Row],[Cost of Equity (Daily Beta)]]*Table2[[#This Row],[Weight of Equity]])+(Table2[[#This Row],[Cost of Debt]]*Table2[[#This Row],[Weight of Debt]])</f>
        <v>0.11674691908793633</v>
      </c>
      <c r="X1006" s="33">
        <f>(Table2[[#This Row],[Cost of Equity (Weekly Beta)]]*Table2[[#This Row],[Weight of Equity]])+(Table2[[#This Row],[Cost of Debt]]*Table2[[#This Row],[Weight of Debt]])</f>
        <v>0.153379279389115</v>
      </c>
      <c r="Y1006" s="34">
        <f>(Table2[[#This Row],[Cost of Equity (Monthly Beta)]]*Table2[[#This Row],[Weight of Equity]])+(Table2[[#This Row],[Cost of Debt]]*Table2[[#This Row],[Weight of Debt]])</f>
        <v>0.12094500750411481</v>
      </c>
      <c r="Z1006" t="b">
        <f>IF(Table2[[#This Row],[Sector]]="Financial Services",TRUE,FALSE)</f>
        <v>1</v>
      </c>
      <c r="AA1006" t="b">
        <f>IF(Table2[[#This Row],[Market Capitalisation In(Cr)]]&gt;25000,TRUE,FALSE)</f>
        <v>0</v>
      </c>
    </row>
    <row r="1007" spans="2:27" ht="14" customHeight="1">
      <c r="B1007" s="37" t="s">
        <v>3320</v>
      </c>
      <c r="C1007" s="38" t="str">
        <f>_xlfn.XLOOKUP(B1007,stock_analysis[Stock],stock_analysis[Company_Name])</f>
        <v>Spacenet Enterprises India Limited</v>
      </c>
      <c r="D1007" s="37" t="str">
        <f>_xlfn.XLOOKUP(B1007,stock_analysis[Stock],stock_analysis[Sector])</f>
        <v>Financial Services</v>
      </c>
      <c r="E1007" s="37" t="str">
        <f>_xlfn.XLOOKUP($B1007,stock_analysis[Stock],stock_analysis[Industry])</f>
        <v>Capital Markets</v>
      </c>
      <c r="F1007" s="2">
        <f>_xlfn.XLOOKUP($B1007,stock_analysis[Stock],stock_analysis[Market_Cap_Cr])</f>
        <v>242.24588800000001</v>
      </c>
      <c r="G1007" s="3">
        <f>Imputs!$C$2</f>
        <v>6.6699999999999995E-2</v>
      </c>
      <c r="H1007" s="3">
        <f>Imputs!$C$3</f>
        <v>5.2299999999999999E-2</v>
      </c>
      <c r="I1007" s="2">
        <f>_xlfn.XLOOKUP($B1007,stock_analysis[Stock],stock_analysis[Beta_Daily])</f>
        <v>0.96447649634350896</v>
      </c>
      <c r="J1007" s="2">
        <f>_xlfn.XLOOKUP($B1007,stock_analysis[Stock],stock_analysis[Beta_Weekly])</f>
        <v>1.9289587701156896</v>
      </c>
      <c r="K1007" s="2">
        <f>_xlfn.XLOOKUP($B1007,stock_analysis[Stock],stock_analysis[Beta_Monthly])</f>
        <v>2.369714174871878</v>
      </c>
      <c r="L1007" s="3">
        <f>G1007+H1007*I1007</f>
        <v>0.11714212075876551</v>
      </c>
      <c r="M1007" s="3">
        <f>J1007*H1007+G1007</f>
        <v>0.16758454367705056</v>
      </c>
      <c r="N1007" s="3">
        <f>K1007*H1007+G1007</f>
        <v>0.1906360513457992</v>
      </c>
      <c r="O1007" s="2">
        <f>_xlfn.XLOOKUP($B1007,stock_analysis[Stock],stock_analysis[Interest_Coverage_Ratio])</f>
        <v>229.71057192374349</v>
      </c>
      <c r="P1007" s="3" cm="1">
        <f t="array" ref="P100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07" s="3" t="str" cm="1">
        <f t="array" ref="Q100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07" s="3">
        <f>Table2[[#This Row],[Default Spread]]+Table2[[#This Row],[Risk Free Rate]]</f>
        <v>7.0699999999999999E-2</v>
      </c>
      <c r="S1007" s="2">
        <f>_xlfn.XLOOKUP($B1007,stock_analysis[Stock],stock_analysis[Market_Cap_Cr])</f>
        <v>242.24588800000001</v>
      </c>
      <c r="T1007" s="2">
        <f>_xlfn.XLOOKUP($B1007,stock_analysis[Stock],stock_analysis[Total_Debt_Cr])</f>
        <v>1.0102</v>
      </c>
      <c r="U1007" s="3">
        <f>Table2[[#This Row],[Market Value of Equity]]/(Table2[[#This Row],[Market Value of Equity]]+Table2[[#This Row],[Market Value of Debt]])</f>
        <v>0.99584717485056329</v>
      </c>
      <c r="V1007" s="3">
        <f>Table2[[#This Row],[Market Value of Debt]]/(Table2[[#This Row],[Market Value of Equity]]+Table2[[#This Row],[Market Value of Debt]])</f>
        <v>4.1528251494367535E-3</v>
      </c>
      <c r="W1007" s="32">
        <f>(Table2[[#This Row],[Cost of Equity (Daily Beta)]]*Table2[[#This Row],[Weight of Equity]])+(Table2[[#This Row],[Cost of Debt]]*Table2[[#This Row],[Weight of Debt]])</f>
        <v>0.11694925475168534</v>
      </c>
      <c r="X1007" s="33">
        <f>(Table2[[#This Row],[Cost of Equity (Weekly Beta)]]*Table2[[#This Row],[Weight of Equity]])+(Table2[[#This Row],[Cost of Debt]]*Table2[[#This Row],[Weight of Debt]])</f>
        <v>0.16718219910747678</v>
      </c>
      <c r="Y1007" s="34">
        <f>(Table2[[#This Row],[Cost of Equity (Monthly Beta)]]*Table2[[#This Row],[Weight of Equity]])+(Table2[[#This Row],[Cost of Debt]]*Table2[[#This Row],[Weight of Debt]])</f>
        <v>0.19013797789544623</v>
      </c>
      <c r="Z1007" t="b">
        <f>IF(Table2[[#This Row],[Sector]]="Financial Services",TRUE,FALSE)</f>
        <v>1</v>
      </c>
      <c r="AA1007" t="b">
        <f>IF(Table2[[#This Row],[Market Capitalisation In(Cr)]]&gt;25000,TRUE,FALSE)</f>
        <v>0</v>
      </c>
    </row>
    <row r="1008" spans="2:27" ht="14" customHeight="1">
      <c r="B1008" s="37" t="s">
        <v>1619</v>
      </c>
      <c r="C1008" s="38" t="str">
        <f>_xlfn.XLOOKUP(B1008,stock_analysis[Stock],stock_analysis[Company_Name])</f>
        <v>Indbank Merchant Banking Services Limited</v>
      </c>
      <c r="D1008" s="37" t="str">
        <f>_xlfn.XLOOKUP(B1008,stock_analysis[Stock],stock_analysis[Sector])</f>
        <v>Financial Services</v>
      </c>
      <c r="E1008" s="37" t="str">
        <f>_xlfn.XLOOKUP($B1008,stock_analysis[Stock],stock_analysis[Industry])</f>
        <v>Capital Markets</v>
      </c>
      <c r="F1008" s="2">
        <f>_xlfn.XLOOKUP($B1008,stock_analysis[Stock],stock_analysis[Market_Cap_Cr])</f>
        <v>149.055296</v>
      </c>
      <c r="G1008" s="3">
        <f>Imputs!$C$2</f>
        <v>6.6699999999999995E-2</v>
      </c>
      <c r="H1008" s="3">
        <f>Imputs!$C$3</f>
        <v>5.2299999999999999E-2</v>
      </c>
      <c r="I1008" s="2">
        <f>_xlfn.XLOOKUP($B1008,stock_analysis[Stock],stock_analysis[Beta_Daily])</f>
        <v>1.0241126989409499</v>
      </c>
      <c r="J1008" s="2">
        <f>_xlfn.XLOOKUP($B1008,stock_analysis[Stock],stock_analysis[Beta_Weekly])</f>
        <v>1.4194052016891638</v>
      </c>
      <c r="K1008" s="2">
        <f>_xlfn.XLOOKUP($B1008,stock_analysis[Stock],stock_analysis[Beta_Monthly])</f>
        <v>0.95645049897222201</v>
      </c>
      <c r="L1008" s="3">
        <f>G1008+H1008*I1008</f>
        <v>0.12026109415461167</v>
      </c>
      <c r="M1008" s="3">
        <f>J1008*H1008+G1008</f>
        <v>0.14093489204834325</v>
      </c>
      <c r="N1008" s="3">
        <f>K1008*H1008+G1008</f>
        <v>0.1167223610962472</v>
      </c>
      <c r="O1008" s="2">
        <f>_xlfn.XLOOKUP($B1008,stock_analysis[Stock],stock_analysis[Interest_Coverage_Ratio])</f>
        <v>95.411330049261082</v>
      </c>
      <c r="P1008" s="3" cm="1">
        <f t="array" ref="P100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08" s="3" t="str" cm="1">
        <f t="array" ref="Q100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08" s="3">
        <f>Table2[[#This Row],[Default Spread]]+Table2[[#This Row],[Risk Free Rate]]</f>
        <v>7.0699999999999999E-2</v>
      </c>
      <c r="S1008" s="2">
        <f>_xlfn.XLOOKUP($B1008,stock_analysis[Stock],stock_analysis[Market_Cap_Cr])</f>
        <v>149.055296</v>
      </c>
      <c r="T1008" s="2">
        <f>_xlfn.XLOOKUP($B1008,stock_analysis[Stock],stock_analysis[Total_Debt_Cr])</f>
        <v>3.056</v>
      </c>
      <c r="U1008" s="3">
        <f>Table2[[#This Row],[Market Value of Equity]]/(Table2[[#This Row],[Market Value of Equity]]+Table2[[#This Row],[Market Value of Debt]])</f>
        <v>0.97990944735623042</v>
      </c>
      <c r="V1008" s="3">
        <f>Table2[[#This Row],[Market Value of Debt]]/(Table2[[#This Row],[Market Value of Equity]]+Table2[[#This Row],[Market Value of Debt]])</f>
        <v>2.0090552643769466E-2</v>
      </c>
      <c r="W1008" s="32">
        <f>(Table2[[#This Row],[Cost of Equity (Daily Beta)]]*Table2[[#This Row],[Weight of Equity]])+(Table2[[#This Row],[Cost of Debt]]*Table2[[#This Row],[Weight of Debt]])</f>
        <v>0.11926538438341562</v>
      </c>
      <c r="X1008" s="33">
        <f>(Table2[[#This Row],[Cost of Equity (Weekly Beta)]]*Table2[[#This Row],[Weight of Equity]])+(Table2[[#This Row],[Cost of Debt]]*Table2[[#This Row],[Weight of Debt]])</f>
        <v>0.13952383425221651</v>
      </c>
      <c r="Y1008" s="34">
        <f>(Table2[[#This Row],[Cost of Equity (Monthly Beta)]]*Table2[[#This Row],[Weight of Equity]])+(Table2[[#This Row],[Cost of Debt]]*Table2[[#This Row],[Weight of Debt]])</f>
        <v>0.11579774642785247</v>
      </c>
      <c r="Z1008" t="b">
        <f>IF(Table2[[#This Row],[Sector]]="Financial Services",TRUE,FALSE)</f>
        <v>1</v>
      </c>
      <c r="AA1008" t="b">
        <f>IF(Table2[[#This Row],[Market Capitalisation In(Cr)]]&gt;25000,TRUE,FALSE)</f>
        <v>0</v>
      </c>
    </row>
    <row r="1009" spans="2:27" ht="14" customHeight="1">
      <c r="B1009" s="37" t="s">
        <v>758</v>
      </c>
      <c r="C1009" s="38" t="str">
        <f>_xlfn.XLOOKUP(B1009,stock_analysis[Stock],stock_analysis[Company_Name])</f>
        <v>Choice International Limited</v>
      </c>
      <c r="D1009" s="37" t="str">
        <f>_xlfn.XLOOKUP(B1009,stock_analysis[Stock],stock_analysis[Sector])</f>
        <v>Financial Services</v>
      </c>
      <c r="E1009" s="37" t="str">
        <f>_xlfn.XLOOKUP($B1009,stock_analysis[Stock],stock_analysis[Industry])</f>
        <v>Capital Markets</v>
      </c>
      <c r="F1009" s="2">
        <f>_xlfn.XLOOKUP($B1009,stock_analysis[Stock],stock_analysis[Market_Cap_Cr])</f>
        <v>15214.370816000001</v>
      </c>
      <c r="G1009" s="3">
        <f>Imputs!$C$2</f>
        <v>6.6699999999999995E-2</v>
      </c>
      <c r="H1009" s="3">
        <f>Imputs!$C$3</f>
        <v>5.2299999999999999E-2</v>
      </c>
      <c r="I1009" s="2">
        <f>_xlfn.XLOOKUP($B1009,stock_analysis[Stock],stock_analysis[Beta_Daily])</f>
        <v>1.059347217589629</v>
      </c>
      <c r="J1009" s="2">
        <f>_xlfn.XLOOKUP($B1009,stock_analysis[Stock],stock_analysis[Beta_Weekly])</f>
        <v>1.1559246948365405</v>
      </c>
      <c r="K1009" s="2">
        <f>_xlfn.XLOOKUP($B1009,stock_analysis[Stock],stock_analysis[Beta_Monthly])</f>
        <v>0.64733687574711463</v>
      </c>
      <c r="L1009" s="3">
        <f>G1009+H1009*I1009</f>
        <v>0.1221038594799376</v>
      </c>
      <c r="M1009" s="3">
        <f>J1009*H1009+G1009</f>
        <v>0.12715486153995106</v>
      </c>
      <c r="N1009" s="3">
        <f>K1009*H1009+G1009</f>
        <v>0.10055571860157408</v>
      </c>
      <c r="O1009" s="2">
        <f>_xlfn.XLOOKUP($B1009,stock_analysis[Stock],stock_analysis[Interest_Coverage_Ratio])</f>
        <v>4.5844890901027657</v>
      </c>
      <c r="P1009" s="3" cm="1">
        <f t="array" ref="P100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09" s="3" t="str" cm="1">
        <f t="array" ref="Q100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09" s="3">
        <f>Table2[[#This Row],[Default Spread]]+Table2[[#This Row],[Risk Free Rate]]</f>
        <v>7.0699999999999999E-2</v>
      </c>
      <c r="S1009" s="2">
        <f>_xlfn.XLOOKUP($B1009,stock_analysis[Stock],stock_analysis[Market_Cap_Cr])</f>
        <v>15214.370816000001</v>
      </c>
      <c r="T1009" s="2">
        <f>_xlfn.XLOOKUP($B1009,stock_analysis[Stock],stock_analysis[Total_Debt_Cr])</f>
        <v>488.3725824</v>
      </c>
      <c r="U1009" s="3">
        <f>Table2[[#This Row],[Market Value of Equity]]/(Table2[[#This Row],[Market Value of Equity]]+Table2[[#This Row],[Market Value of Debt]])</f>
        <v>0.96889890065644446</v>
      </c>
      <c r="V1009" s="3">
        <f>Table2[[#This Row],[Market Value of Debt]]/(Table2[[#This Row],[Market Value of Equity]]+Table2[[#This Row],[Market Value of Debt]])</f>
        <v>3.1101099343555583E-2</v>
      </c>
      <c r="W1009" s="32">
        <f>(Table2[[#This Row],[Cost of Equity (Daily Beta)]]*Table2[[#This Row],[Weight of Equity]])+(Table2[[#This Row],[Cost of Debt]]*Table2[[#This Row],[Weight of Debt]])</f>
        <v>0.1205051429396099</v>
      </c>
      <c r="X1009" s="33">
        <f>(Table2[[#This Row],[Cost of Equity (Weekly Beta)]]*Table2[[#This Row],[Weight of Equity]])+(Table2[[#This Row],[Cost of Debt]]*Table2[[#This Row],[Weight of Debt]])</f>
        <v>0.12539905328277037</v>
      </c>
      <c r="Y1009" s="34">
        <f>(Table2[[#This Row],[Cost of Equity (Monthly Beta)]]*Table2[[#This Row],[Weight of Equity]])+(Table2[[#This Row],[Cost of Debt]]*Table2[[#This Row],[Weight of Debt]])</f>
        <v>9.9627172931373298E-2</v>
      </c>
      <c r="Z1009" t="b">
        <f>IF(Table2[[#This Row],[Sector]]="Financial Services",TRUE,FALSE)</f>
        <v>1</v>
      </c>
      <c r="AA1009" t="b">
        <f>IF(Table2[[#This Row],[Market Capitalisation In(Cr)]]&gt;25000,TRUE,FALSE)</f>
        <v>0</v>
      </c>
    </row>
    <row r="1010" spans="2:27" ht="14" customHeight="1">
      <c r="B1010" s="37" t="s">
        <v>2310</v>
      </c>
      <c r="C1010" s="38" t="str">
        <f>_xlfn.XLOOKUP(B1010,stock_analysis[Stock],stock_analysis[Company_Name])</f>
        <v>Monarch Networth Capital Limited</v>
      </c>
      <c r="D1010" s="37" t="str">
        <f>_xlfn.XLOOKUP(B1010,stock_analysis[Stock],stock_analysis[Sector])</f>
        <v>Financial Services</v>
      </c>
      <c r="E1010" s="37" t="str">
        <f>_xlfn.XLOOKUP($B1010,stock_analysis[Stock],stock_analysis[Industry])</f>
        <v>Capital Markets</v>
      </c>
      <c r="F1010" s="2">
        <f>_xlfn.XLOOKUP($B1010,stock_analysis[Stock],stock_analysis[Market_Cap_Cr])</f>
        <v>2062.5620991999999</v>
      </c>
      <c r="G1010" s="3">
        <f>Imputs!$C$2</f>
        <v>6.6699999999999995E-2</v>
      </c>
      <c r="H1010" s="3">
        <f>Imputs!$C$3</f>
        <v>5.2299999999999999E-2</v>
      </c>
      <c r="I1010" s="2">
        <f>_xlfn.XLOOKUP($B1010,stock_analysis[Stock],stock_analysis[Beta_Daily])</f>
        <v>1.1332892018200611</v>
      </c>
      <c r="J1010" s="2">
        <f>_xlfn.XLOOKUP($B1010,stock_analysis[Stock],stock_analysis[Beta_Weekly])</f>
        <v>1.6761760449815082</v>
      </c>
      <c r="K1010" s="2">
        <f>_xlfn.XLOOKUP($B1010,stock_analysis[Stock],stock_analysis[Beta_Monthly])</f>
        <v>1.0224073272554732</v>
      </c>
      <c r="L1010" s="3">
        <f>G1010+H1010*I1010</f>
        <v>0.12597102525518919</v>
      </c>
      <c r="M1010" s="3">
        <f>J1010*H1010+G1010</f>
        <v>0.15436400715253287</v>
      </c>
      <c r="N1010" s="3">
        <f>K1010*H1010+G1010</f>
        <v>0.12017190321546124</v>
      </c>
      <c r="O1010" s="2">
        <f>_xlfn.XLOOKUP($B1010,stock_analysis[Stock],stock_analysis[Interest_Coverage_Ratio])</f>
        <v>13.856499429494152</v>
      </c>
      <c r="P1010" s="3" cm="1">
        <f t="array" ref="P10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10" s="3" t="str" cm="1">
        <f t="array" ref="Q10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10" s="3">
        <f>Table2[[#This Row],[Default Spread]]+Table2[[#This Row],[Risk Free Rate]]</f>
        <v>7.0699999999999999E-2</v>
      </c>
      <c r="S1010" s="2">
        <f>_xlfn.XLOOKUP($B1010,stock_analysis[Stock],stock_analysis[Market_Cap_Cr])</f>
        <v>2062.5620991999999</v>
      </c>
      <c r="T1010" s="2">
        <f>_xlfn.XLOOKUP($B1010,stock_analysis[Stock],stock_analysis[Total_Debt_Cr])</f>
        <v>11.073499999999999</v>
      </c>
      <c r="U1010" s="3">
        <f>Table2[[#This Row],[Market Value of Equity]]/(Table2[[#This Row],[Market Value of Equity]]+Table2[[#This Row],[Market Value of Debt]])</f>
        <v>0.99465986212607838</v>
      </c>
      <c r="V1010" s="3">
        <f>Table2[[#This Row],[Market Value of Debt]]/(Table2[[#This Row],[Market Value of Equity]]+Table2[[#This Row],[Market Value of Debt]])</f>
        <v>5.3401378739215853E-3</v>
      </c>
      <c r="W1010" s="32">
        <f>(Table2[[#This Row],[Cost of Equity (Daily Beta)]]*Table2[[#This Row],[Weight of Equity]])+(Table2[[#This Row],[Cost of Debt]]*Table2[[#This Row],[Weight of Debt]])</f>
        <v>0.12567587035989347</v>
      </c>
      <c r="X1010" s="33">
        <f>(Table2[[#This Row],[Cost of Equity (Weekly Beta)]]*Table2[[#This Row],[Weight of Equity]])+(Table2[[#This Row],[Cost of Debt]]*Table2[[#This Row],[Weight of Debt]])</f>
        <v>0.15391722981925357</v>
      </c>
      <c r="Y1010" s="34">
        <f>(Table2[[#This Row],[Cost of Equity (Monthly Beta)]]*Table2[[#This Row],[Weight of Equity]])+(Table2[[#This Row],[Cost of Debt]]*Table2[[#This Row],[Weight of Debt]])</f>
        <v>0.11990771643140537</v>
      </c>
      <c r="Z1010" t="b">
        <f>IF(Table2[[#This Row],[Sector]]="Financial Services",TRUE,FALSE)</f>
        <v>1</v>
      </c>
      <c r="AA1010" t="b">
        <f>IF(Table2[[#This Row],[Market Capitalisation In(Cr)]]&gt;25000,TRUE,FALSE)</f>
        <v>0</v>
      </c>
    </row>
    <row r="1011" spans="2:27" ht="14" customHeight="1">
      <c r="B1011" s="37" t="s">
        <v>248</v>
      </c>
      <c r="C1011" s="38" t="str">
        <f>_xlfn.XLOOKUP(B1011,stock_analysis[Stock],stock_analysis[Company_Name])</f>
        <v>Almondz Global Securities Limited</v>
      </c>
      <c r="D1011" s="37" t="str">
        <f>_xlfn.XLOOKUP(B1011,stock_analysis[Stock],stock_analysis[Sector])</f>
        <v>Financial Services</v>
      </c>
      <c r="E1011" s="37" t="str">
        <f>_xlfn.XLOOKUP($B1011,stock_analysis[Stock],stock_analysis[Industry])</f>
        <v>Capital Markets</v>
      </c>
      <c r="F1011" s="2">
        <f>_xlfn.XLOOKUP($B1011,stock_analysis[Stock],stock_analysis[Market_Cap_Cr])</f>
        <v>257.57798400000001</v>
      </c>
      <c r="G1011" s="3">
        <f>Imputs!$C$2</f>
        <v>6.6699999999999995E-2</v>
      </c>
      <c r="H1011" s="3">
        <f>Imputs!$C$3</f>
        <v>5.2299999999999999E-2</v>
      </c>
      <c r="I1011" s="2">
        <f>_xlfn.XLOOKUP($B1011,stock_analysis[Stock],stock_analysis[Beta_Daily])</f>
        <v>1.3349320692925086</v>
      </c>
      <c r="J1011" s="2">
        <f>_xlfn.XLOOKUP($B1011,stock_analysis[Stock],stock_analysis[Beta_Weekly])</f>
        <v>1.2608149147339851</v>
      </c>
      <c r="K1011" s="2">
        <f>_xlfn.XLOOKUP($B1011,stock_analysis[Stock],stock_analysis[Beta_Monthly])</f>
        <v>1.8556925520616936</v>
      </c>
      <c r="L1011" s="3">
        <f>G1011+H1011*I1011</f>
        <v>0.13651694722399821</v>
      </c>
      <c r="M1011" s="3">
        <f>J1011*H1011+G1011</f>
        <v>0.13264062004058741</v>
      </c>
      <c r="N1011" s="3">
        <f>K1011*H1011+G1011</f>
        <v>0.16375272047282657</v>
      </c>
      <c r="O1011" s="2">
        <f>_xlfn.XLOOKUP($B1011,stock_analysis[Stock],stock_analysis[Interest_Coverage_Ratio])</f>
        <v>10.05929401251117</v>
      </c>
      <c r="P1011" s="3" cm="1">
        <f t="array" ref="P10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11" s="3" t="str" cm="1">
        <f t="array" ref="Q10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11" s="3">
        <f>Table2[[#This Row],[Default Spread]]+Table2[[#This Row],[Risk Free Rate]]</f>
        <v>7.0699999999999999E-2</v>
      </c>
      <c r="S1011" s="2">
        <f>_xlfn.XLOOKUP($B1011,stock_analysis[Stock],stock_analysis[Market_Cap_Cr])</f>
        <v>257.57798400000001</v>
      </c>
      <c r="T1011" s="2">
        <f>_xlfn.XLOOKUP($B1011,stock_analysis[Stock],stock_analysis[Total_Debt_Cr])</f>
        <v>50.6</v>
      </c>
      <c r="U1011" s="3">
        <f>Table2[[#This Row],[Market Value of Equity]]/(Table2[[#This Row],[Market Value of Equity]]+Table2[[#This Row],[Market Value of Debt]])</f>
        <v>0.83580916669245253</v>
      </c>
      <c r="V1011" s="3">
        <f>Table2[[#This Row],[Market Value of Debt]]/(Table2[[#This Row],[Market Value of Equity]]+Table2[[#This Row],[Market Value of Debt]])</f>
        <v>0.16419083330754736</v>
      </c>
      <c r="W1011" s="32">
        <f>(Table2[[#This Row],[Cost of Equity (Daily Beta)]]*Table2[[#This Row],[Weight of Equity]])+(Table2[[#This Row],[Cost of Debt]]*Table2[[#This Row],[Weight of Debt]])</f>
        <v>0.12571040781353107</v>
      </c>
      <c r="X1011" s="33">
        <f>(Table2[[#This Row],[Cost of Equity (Weekly Beta)]]*Table2[[#This Row],[Weight of Equity]])+(Table2[[#This Row],[Cost of Debt]]*Table2[[#This Row],[Weight of Debt]])</f>
        <v>0.12247053802053717</v>
      </c>
      <c r="Y1011" s="34">
        <f>(Table2[[#This Row],[Cost of Equity (Monthly Beta)]]*Table2[[#This Row],[Weight of Equity]])+(Table2[[#This Row],[Cost of Debt]]*Table2[[#This Row],[Weight of Debt]])</f>
        <v>0.1484743167568589</v>
      </c>
      <c r="Z1011" t="b">
        <f>IF(Table2[[#This Row],[Sector]]="Financial Services",TRUE,FALSE)</f>
        <v>1</v>
      </c>
      <c r="AA1011" t="b">
        <f>IF(Table2[[#This Row],[Market Capitalisation In(Cr)]]&gt;25000,TRUE,FALSE)</f>
        <v>0</v>
      </c>
    </row>
    <row r="1012" spans="2:27" ht="14" customHeight="1">
      <c r="B1012" s="37" t="s">
        <v>1078</v>
      </c>
      <c r="C1012" s="38" t="str">
        <f>_xlfn.XLOOKUP(B1012,stock_analysis[Stock],stock_analysis[Company_Name])</f>
        <v>Emkay Global Financial Services Limited</v>
      </c>
      <c r="D1012" s="37" t="str">
        <f>_xlfn.XLOOKUP(B1012,stock_analysis[Stock],stock_analysis[Sector])</f>
        <v>Financial Services</v>
      </c>
      <c r="E1012" s="37" t="str">
        <f>_xlfn.XLOOKUP($B1012,stock_analysis[Stock],stock_analysis[Industry])</f>
        <v>Capital Markets</v>
      </c>
      <c r="F1012" s="2">
        <f>_xlfn.XLOOKUP($B1012,stock_analysis[Stock],stock_analysis[Market_Cap_Cr])</f>
        <v>603.47458559999995</v>
      </c>
      <c r="G1012" s="3">
        <f>Imputs!$C$2</f>
        <v>6.6699999999999995E-2</v>
      </c>
      <c r="H1012" s="3">
        <f>Imputs!$C$3</f>
        <v>5.2299999999999999E-2</v>
      </c>
      <c r="I1012" s="2">
        <f>_xlfn.XLOOKUP($B1012,stock_analysis[Stock],stock_analysis[Beta_Daily])</f>
        <v>1.2875460698256262</v>
      </c>
      <c r="J1012" s="2">
        <f>_xlfn.XLOOKUP($B1012,stock_analysis[Stock],stock_analysis[Beta_Weekly])</f>
        <v>0.87510603725776892</v>
      </c>
      <c r="K1012" s="2">
        <f>_xlfn.XLOOKUP($B1012,stock_analysis[Stock],stock_analysis[Beta_Monthly])</f>
        <v>1.3470027499017978</v>
      </c>
      <c r="L1012" s="3">
        <f>G1012+H1012*I1012</f>
        <v>0.13403865945188026</v>
      </c>
      <c r="M1012" s="3">
        <f>J1012*H1012+G1012</f>
        <v>0.11246804574858131</v>
      </c>
      <c r="N1012" s="3">
        <f>K1012*H1012+G1012</f>
        <v>0.13714824381986401</v>
      </c>
      <c r="O1012" s="2">
        <f>_xlfn.XLOOKUP($B1012,stock_analysis[Stock],stock_analysis[Interest_Coverage_Ratio])</f>
        <v>14.147165154893598</v>
      </c>
      <c r="P1012" s="3" cm="1">
        <f t="array" ref="P10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12" s="3" t="str" cm="1">
        <f t="array" ref="Q10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12" s="3">
        <f>Table2[[#This Row],[Default Spread]]+Table2[[#This Row],[Risk Free Rate]]</f>
        <v>7.0699999999999999E-2</v>
      </c>
      <c r="S1012" s="2">
        <f>_xlfn.XLOOKUP($B1012,stock_analysis[Stock],stock_analysis[Market_Cap_Cr])</f>
        <v>603.47458559999995</v>
      </c>
      <c r="T1012" s="2">
        <f>_xlfn.XLOOKUP($B1012,stock_analysis[Stock],stock_analysis[Total_Debt_Cr])</f>
        <v>70.647699200000005</v>
      </c>
      <c r="U1012" s="3">
        <f>Table2[[#This Row],[Market Value of Equity]]/(Table2[[#This Row],[Market Value of Equity]]+Table2[[#This Row],[Market Value of Debt]])</f>
        <v>0.89520046912414419</v>
      </c>
      <c r="V1012" s="3">
        <f>Table2[[#This Row],[Market Value of Debt]]/(Table2[[#This Row],[Market Value of Equity]]+Table2[[#This Row],[Market Value of Debt]])</f>
        <v>0.10479953087585572</v>
      </c>
      <c r="W1012" s="32">
        <f>(Table2[[#This Row],[Cost of Equity (Daily Beta)]]*Table2[[#This Row],[Weight of Equity]])+(Table2[[#This Row],[Cost of Debt]]*Table2[[#This Row],[Weight of Debt]])</f>
        <v>0.12740079765501761</v>
      </c>
      <c r="X1012" s="33">
        <f>(Table2[[#This Row],[Cost of Equity (Weekly Beta)]]*Table2[[#This Row],[Weight of Equity]])+(Table2[[#This Row],[Cost of Debt]]*Table2[[#This Row],[Weight of Debt]])</f>
        <v>0.1080907741485287</v>
      </c>
      <c r="Y1012" s="34">
        <f>(Table2[[#This Row],[Cost of Equity (Monthly Beta)]]*Table2[[#This Row],[Weight of Equity]])+(Table2[[#This Row],[Cost of Debt]]*Table2[[#This Row],[Weight of Debt]])</f>
        <v>0.13018449904001778</v>
      </c>
      <c r="Z1012" t="b">
        <f>IF(Table2[[#This Row],[Sector]]="Financial Services",TRUE,FALSE)</f>
        <v>1</v>
      </c>
      <c r="AA1012" t="b">
        <f>IF(Table2[[#This Row],[Market Capitalisation In(Cr)]]&gt;25000,TRUE,FALSE)</f>
        <v>0</v>
      </c>
    </row>
    <row r="1013" spans="2:27" ht="14" customHeight="1">
      <c r="B1013" s="37" t="s">
        <v>1924</v>
      </c>
      <c r="C1013" s="38" t="str">
        <f>_xlfn.XLOOKUP(B1013,stock_analysis[Stock],stock_analysis[Company_Name])</f>
        <v>Keynote Financial Services Limited</v>
      </c>
      <c r="D1013" s="37" t="str">
        <f>_xlfn.XLOOKUP(B1013,stock_analysis[Stock],stock_analysis[Sector])</f>
        <v>Financial Services</v>
      </c>
      <c r="E1013" s="37" t="str">
        <f>_xlfn.XLOOKUP($B1013,stock_analysis[Stock],stock_analysis[Industry])</f>
        <v>Capital Markets</v>
      </c>
      <c r="F1013" s="2">
        <f>_xlfn.XLOOKUP($B1013,stock_analysis[Stock],stock_analysis[Market_Cap_Cr])</f>
        <v>151.05201919999999</v>
      </c>
      <c r="G1013" s="3">
        <f>Imputs!$C$2</f>
        <v>6.6699999999999995E-2</v>
      </c>
      <c r="H1013" s="3">
        <f>Imputs!$C$3</f>
        <v>5.2299999999999999E-2</v>
      </c>
      <c r="I1013" s="2">
        <f>_xlfn.XLOOKUP($B1013,stock_analysis[Stock],stock_analysis[Beta_Daily])</f>
        <v>1.1722888643393825</v>
      </c>
      <c r="J1013" s="2">
        <f>_xlfn.XLOOKUP($B1013,stock_analysis[Stock],stock_analysis[Beta_Weekly])</f>
        <v>1.5078430148210256</v>
      </c>
      <c r="K1013" s="2">
        <f>_xlfn.XLOOKUP($B1013,stock_analysis[Stock],stock_analysis[Beta_Monthly])</f>
        <v>1.3978282518838236</v>
      </c>
      <c r="L1013" s="3">
        <f>G1013+H1013*I1013</f>
        <v>0.1280107076049497</v>
      </c>
      <c r="M1013" s="3">
        <f>J1013*H1013+G1013</f>
        <v>0.14556018967513962</v>
      </c>
      <c r="N1013" s="3">
        <f>K1013*H1013+G1013</f>
        <v>0.13980641757352397</v>
      </c>
      <c r="O1013" s="2">
        <f>_xlfn.XLOOKUP($B1013,stock_analysis[Stock],stock_analysis[Interest_Coverage_Ratio])</f>
        <v>35.013246982631735</v>
      </c>
      <c r="P1013" s="3" cm="1">
        <f t="array" ref="P10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13" s="3" t="str" cm="1">
        <f t="array" ref="Q10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13" s="3">
        <f>Table2[[#This Row],[Default Spread]]+Table2[[#This Row],[Risk Free Rate]]</f>
        <v>7.0699999999999999E-2</v>
      </c>
      <c r="S1013" s="2">
        <f>_xlfn.XLOOKUP($B1013,stock_analysis[Stock],stock_analysis[Market_Cap_Cr])</f>
        <v>151.05201919999999</v>
      </c>
      <c r="T1013" s="2">
        <f>_xlfn.XLOOKUP($B1013,stock_analysis[Stock],stock_analysis[Total_Debt_Cr])</f>
        <v>1.4412</v>
      </c>
      <c r="U1013" s="3">
        <f>Table2[[#This Row],[Market Value of Equity]]/(Table2[[#This Row],[Market Value of Equity]]+Table2[[#This Row],[Market Value of Debt]])</f>
        <v>0.99054908796888974</v>
      </c>
      <c r="V1013" s="3">
        <f>Table2[[#This Row],[Market Value of Debt]]/(Table2[[#This Row],[Market Value of Equity]]+Table2[[#This Row],[Market Value of Debt]])</f>
        <v>9.4509120311101671E-3</v>
      </c>
      <c r="W1013" s="32">
        <f>(Table2[[#This Row],[Cost of Equity (Daily Beta)]]*Table2[[#This Row],[Weight of Equity]])+(Table2[[#This Row],[Cost of Debt]]*Table2[[#This Row],[Weight of Debt]])</f>
        <v>0.12746906914893463</v>
      </c>
      <c r="X1013" s="33">
        <f>(Table2[[#This Row],[Cost of Equity (Weekly Beta)]]*Table2[[#This Row],[Weight of Equity]])+(Table2[[#This Row],[Cost of Debt]]*Table2[[#This Row],[Weight of Debt]])</f>
        <v>0.14485269260788763</v>
      </c>
      <c r="Y1013" s="34">
        <f>(Table2[[#This Row],[Cost of Equity (Monthly Beta)]]*Table2[[#This Row],[Weight of Equity]])+(Table2[[#This Row],[Cost of Debt]]*Table2[[#This Row],[Weight of Debt]])</f>
        <v>0.13915329890025141</v>
      </c>
      <c r="Z1013" t="b">
        <f>IF(Table2[[#This Row],[Sector]]="Financial Services",TRUE,FALSE)</f>
        <v>1</v>
      </c>
      <c r="AA1013" t="b">
        <f>IF(Table2[[#This Row],[Market Capitalisation In(Cr)]]&gt;25000,TRUE,FALSE)</f>
        <v>0</v>
      </c>
    </row>
    <row r="1014" spans="2:27" ht="14" customHeight="1">
      <c r="B1014" s="37" t="s">
        <v>1259</v>
      </c>
      <c r="C1014" s="38" t="str">
        <f>_xlfn.XLOOKUP(B1014,stock_analysis[Stock],stock_analysis[Company_Name])</f>
        <v>Geojit Financial Services Limited</v>
      </c>
      <c r="D1014" s="37" t="str">
        <f>_xlfn.XLOOKUP(B1014,stock_analysis[Stock],stock_analysis[Sector])</f>
        <v>Financial Services</v>
      </c>
      <c r="E1014" s="37" t="str">
        <f>_xlfn.XLOOKUP($B1014,stock_analysis[Stock],stock_analysis[Industry])</f>
        <v>Capital Markets</v>
      </c>
      <c r="F1014" s="2">
        <f>_xlfn.XLOOKUP($B1014,stock_analysis[Stock],stock_analysis[Market_Cap_Cr])</f>
        <v>1702.6448384</v>
      </c>
      <c r="G1014" s="3">
        <f>Imputs!$C$2</f>
        <v>6.6699999999999995E-2</v>
      </c>
      <c r="H1014" s="3">
        <f>Imputs!$C$3</f>
        <v>5.2299999999999999E-2</v>
      </c>
      <c r="I1014" s="2">
        <f>_xlfn.XLOOKUP($B1014,stock_analysis[Stock],stock_analysis[Beta_Daily])</f>
        <v>1.2509433162958301</v>
      </c>
      <c r="J1014" s="2">
        <f>_xlfn.XLOOKUP($B1014,stock_analysis[Stock],stock_analysis[Beta_Weekly])</f>
        <v>2.027814960729553</v>
      </c>
      <c r="K1014" s="2">
        <f>_xlfn.XLOOKUP($B1014,stock_analysis[Stock],stock_analysis[Beta_Monthly])</f>
        <v>0.95481935775159399</v>
      </c>
      <c r="L1014" s="3">
        <f>G1014+H1014*I1014</f>
        <v>0.13212433544227192</v>
      </c>
      <c r="M1014" s="3">
        <f>J1014*H1014+G1014</f>
        <v>0.17275472244615561</v>
      </c>
      <c r="N1014" s="3">
        <f>K1014*H1014+G1014</f>
        <v>0.11663705241040837</v>
      </c>
      <c r="O1014" s="2">
        <f>_xlfn.XLOOKUP($B1014,stock_analysis[Stock],stock_analysis[Interest_Coverage_Ratio])</f>
        <v>7.8609557788232536</v>
      </c>
      <c r="P1014" s="3" cm="1">
        <f t="array" ref="P10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14" s="3" t="str" cm="1">
        <f t="array" ref="Q10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14" s="3">
        <f>Table2[[#This Row],[Default Spread]]+Table2[[#This Row],[Risk Free Rate]]</f>
        <v>7.0699999999999999E-2</v>
      </c>
      <c r="S1014" s="2">
        <f>_xlfn.XLOOKUP($B1014,stock_analysis[Stock],stock_analysis[Market_Cap_Cr])</f>
        <v>1702.6448384</v>
      </c>
      <c r="T1014" s="2">
        <f>_xlfn.XLOOKUP($B1014,stock_analysis[Stock],stock_analysis[Total_Debt_Cr])</f>
        <v>130.9981952</v>
      </c>
      <c r="U1014" s="3">
        <f>Table2[[#This Row],[Market Value of Equity]]/(Table2[[#This Row],[Market Value of Equity]]+Table2[[#This Row],[Market Value of Debt]])</f>
        <v>0.92855850740871271</v>
      </c>
      <c r="V1014" s="3">
        <f>Table2[[#This Row],[Market Value of Debt]]/(Table2[[#This Row],[Market Value of Equity]]+Table2[[#This Row],[Market Value of Debt]])</f>
        <v>7.1441492591287306E-2</v>
      </c>
      <c r="W1014" s="32">
        <f>(Table2[[#This Row],[Cost of Equity (Daily Beta)]]*Table2[[#This Row],[Weight of Equity]])+(Table2[[#This Row],[Cost of Debt]]*Table2[[#This Row],[Weight of Debt]])</f>
        <v>0.12773608923684809</v>
      </c>
      <c r="X1014" s="33">
        <f>(Table2[[#This Row],[Cost of Equity (Weekly Beta)]]*Table2[[#This Row],[Weight of Equity]])+(Table2[[#This Row],[Cost of Debt]]*Table2[[#This Row],[Weight of Debt]])</f>
        <v>0.1654637807486127</v>
      </c>
      <c r="Y1014" s="34">
        <f>(Table2[[#This Row],[Cost of Equity (Monthly Beta)]]*Table2[[#This Row],[Weight of Equity]])+(Table2[[#This Row],[Cost of Debt]]*Table2[[#This Row],[Weight of Debt]])</f>
        <v>0.1133552408209646</v>
      </c>
      <c r="Z1014" t="b">
        <f>IF(Table2[[#This Row],[Sector]]="Financial Services",TRUE,FALSE)</f>
        <v>1</v>
      </c>
      <c r="AA1014" t="b">
        <f>IF(Table2[[#This Row],[Market Capitalisation In(Cr)]]&gt;25000,TRUE,FALSE)</f>
        <v>0</v>
      </c>
    </row>
    <row r="1015" spans="2:27" ht="14" customHeight="1">
      <c r="B1015" s="37" t="s">
        <v>1583</v>
      </c>
      <c r="C1015" s="38" t="str">
        <f>_xlfn.XLOOKUP(B1015,stock_analysis[Stock],stock_analysis[Company_Name])</f>
        <v>Indian Energy Exchange Limited</v>
      </c>
      <c r="D1015" s="37" t="str">
        <f>_xlfn.XLOOKUP(B1015,stock_analysis[Stock],stock_analysis[Sector])</f>
        <v>Financial Services</v>
      </c>
      <c r="E1015" s="37" t="str">
        <f>_xlfn.XLOOKUP($B1015,stock_analysis[Stock],stock_analysis[Industry])</f>
        <v>Capital Markets</v>
      </c>
      <c r="F1015" s="2">
        <f>_xlfn.XLOOKUP($B1015,stock_analysis[Stock],stock_analysis[Market_Cap_Cr])</f>
        <v>10661.8208256</v>
      </c>
      <c r="G1015" s="3">
        <f>Imputs!$C$2</f>
        <v>6.6699999999999995E-2</v>
      </c>
      <c r="H1015" s="3">
        <f>Imputs!$C$3</f>
        <v>5.2299999999999999E-2</v>
      </c>
      <c r="I1015" s="2">
        <f>_xlfn.XLOOKUP($B1015,stock_analysis[Stock],stock_analysis[Beta_Daily])</f>
        <v>1.1952797630462151</v>
      </c>
      <c r="J1015" s="2">
        <f>_xlfn.XLOOKUP($B1015,stock_analysis[Stock],stock_analysis[Beta_Weekly])</f>
        <v>1.4442138983336299</v>
      </c>
      <c r="K1015" s="2">
        <f>_xlfn.XLOOKUP($B1015,stock_analysis[Stock],stock_analysis[Beta_Monthly])</f>
        <v>1.6201411756583604</v>
      </c>
      <c r="L1015" s="3">
        <f>G1015+H1015*I1015</f>
        <v>0.12921313160731704</v>
      </c>
      <c r="M1015" s="3">
        <f>J1015*H1015+G1015</f>
        <v>0.14223238688284884</v>
      </c>
      <c r="N1015" s="3">
        <f>K1015*H1015+G1015</f>
        <v>0.15143338348693225</v>
      </c>
      <c r="O1015" s="2">
        <f>_xlfn.XLOOKUP($B1015,stock_analysis[Stock],stock_analysis[Interest_Coverage_Ratio])</f>
        <v>216.73524915927851</v>
      </c>
      <c r="P1015" s="3" cm="1">
        <f t="array" ref="P10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15" s="3" t="str" cm="1">
        <f t="array" ref="Q10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15" s="3">
        <f>Table2[[#This Row],[Default Spread]]+Table2[[#This Row],[Risk Free Rate]]</f>
        <v>7.0699999999999999E-2</v>
      </c>
      <c r="S1015" s="2">
        <f>_xlfn.XLOOKUP($B1015,stock_analysis[Stock],stock_analysis[Market_Cap_Cr])</f>
        <v>10661.8208256</v>
      </c>
      <c r="T1015" s="2">
        <f>_xlfn.XLOOKUP($B1015,stock_analysis[Stock],stock_analysis[Total_Debt_Cr])</f>
        <v>3.7353999999999998</v>
      </c>
      <c r="U1015" s="3">
        <f>Table2[[#This Row],[Market Value of Equity]]/(Table2[[#This Row],[Market Value of Equity]]+Table2[[#This Row],[Market Value of Debt]])</f>
        <v>0.99964976978968678</v>
      </c>
      <c r="V1015" s="3">
        <f>Table2[[#This Row],[Market Value of Debt]]/(Table2[[#This Row],[Market Value of Equity]]+Table2[[#This Row],[Market Value of Debt]])</f>
        <v>3.5023021031327991E-4</v>
      </c>
      <c r="W1015" s="32">
        <f>(Table2[[#This Row],[Cost of Equity (Daily Beta)]]*Table2[[#This Row],[Weight of Equity]])+(Table2[[#This Row],[Cost of Debt]]*Table2[[#This Row],[Weight of Debt]])</f>
        <v>0.12919263854092813</v>
      </c>
      <c r="X1015" s="33">
        <f>(Table2[[#This Row],[Cost of Equity (Weekly Beta)]]*Table2[[#This Row],[Weight of Equity]])+(Table2[[#This Row],[Cost of Debt]]*Table2[[#This Row],[Weight of Debt]])</f>
        <v>0.14220733407994665</v>
      </c>
      <c r="Y1015" s="34">
        <f>(Table2[[#This Row],[Cost of Equity (Monthly Beta)]]*Table2[[#This Row],[Weight of Equity]])+(Table2[[#This Row],[Cost of Debt]]*Table2[[#This Row],[Weight of Debt]])</f>
        <v>0.15140510821705433</v>
      </c>
      <c r="Z1015" t="b">
        <f>IF(Table2[[#This Row],[Sector]]="Financial Services",TRUE,FALSE)</f>
        <v>1</v>
      </c>
      <c r="AA1015" t="b">
        <f>IF(Table2[[#This Row],[Market Capitalisation In(Cr)]]&gt;25000,TRUE,FALSE)</f>
        <v>0</v>
      </c>
    </row>
    <row r="1016" spans="2:27" ht="14" customHeight="1">
      <c r="B1016" s="37" t="s">
        <v>2378</v>
      </c>
      <c r="C1016" s="38" t="str">
        <f>_xlfn.XLOOKUP(B1016,stock_analysis[Stock],stock_analysis[Company_Name])</f>
        <v>Nahar Capital and Financial Services Limited</v>
      </c>
      <c r="D1016" s="37" t="str">
        <f>_xlfn.XLOOKUP(B1016,stock_analysis[Stock],stock_analysis[Sector])</f>
        <v>Financial Services</v>
      </c>
      <c r="E1016" s="37" t="str">
        <f>_xlfn.XLOOKUP($B1016,stock_analysis[Stock],stock_analysis[Industry])</f>
        <v>Capital Markets</v>
      </c>
      <c r="F1016" s="2">
        <f>_xlfn.XLOOKUP($B1016,stock_analysis[Stock],stock_analysis[Market_Cap_Cr])</f>
        <v>373.4060288</v>
      </c>
      <c r="G1016" s="3">
        <f>Imputs!$C$2</f>
        <v>6.6699999999999995E-2</v>
      </c>
      <c r="H1016" s="3">
        <f>Imputs!$C$3</f>
        <v>5.2299999999999999E-2</v>
      </c>
      <c r="I1016" s="2">
        <f>_xlfn.XLOOKUP($B1016,stock_analysis[Stock],stock_analysis[Beta_Daily])</f>
        <v>1.2713077193383671</v>
      </c>
      <c r="J1016" s="2">
        <f>_xlfn.XLOOKUP($B1016,stock_analysis[Stock],stock_analysis[Beta_Weekly])</f>
        <v>1.4307852733482689</v>
      </c>
      <c r="K1016" s="2">
        <f>_xlfn.XLOOKUP($B1016,stock_analysis[Stock],stock_analysis[Beta_Monthly])</f>
        <v>1.0537165384559477</v>
      </c>
      <c r="L1016" s="3">
        <f>G1016+H1016*I1016</f>
        <v>0.1331893937213966</v>
      </c>
      <c r="M1016" s="3">
        <f>J1016*H1016+G1016</f>
        <v>0.14153006979611446</v>
      </c>
      <c r="N1016" s="3">
        <f>K1016*H1016+G1016</f>
        <v>0.12180937496124605</v>
      </c>
      <c r="O1016" s="2">
        <f>_xlfn.XLOOKUP($B1016,stock_analysis[Stock],stock_analysis[Interest_Coverage_Ratio])</f>
        <v>129.14570989686197</v>
      </c>
      <c r="P1016" s="3" cm="1">
        <f t="array" ref="P101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16" s="3" t="str" cm="1">
        <f t="array" ref="Q101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16" s="3">
        <f>Table2[[#This Row],[Default Spread]]+Table2[[#This Row],[Risk Free Rate]]</f>
        <v>7.0699999999999999E-2</v>
      </c>
      <c r="S1016" s="2">
        <f>_xlfn.XLOOKUP($B1016,stock_analysis[Stock],stock_analysis[Market_Cap_Cr])</f>
        <v>373.4060288</v>
      </c>
      <c r="T1016" s="2">
        <f>_xlfn.XLOOKUP($B1016,stock_analysis[Stock],stock_analysis[Total_Debt_Cr])</f>
        <v>5.9603999999999999</v>
      </c>
      <c r="U1016" s="3">
        <f>Table2[[#This Row],[Market Value of Equity]]/(Table2[[#This Row],[Market Value of Equity]]+Table2[[#This Row],[Market Value of Debt]])</f>
        <v>0.98428854124268783</v>
      </c>
      <c r="V1016" s="3">
        <f>Table2[[#This Row],[Market Value of Debt]]/(Table2[[#This Row],[Market Value of Equity]]+Table2[[#This Row],[Market Value of Debt]])</f>
        <v>1.5711458757312158E-2</v>
      </c>
      <c r="W1016" s="32">
        <f>(Table2[[#This Row],[Cost of Equity (Daily Beta)]]*Table2[[#This Row],[Weight of Equity]])+(Table2[[#This Row],[Cost of Debt]]*Table2[[#This Row],[Weight of Debt]])</f>
        <v>0.13220759418917344</v>
      </c>
      <c r="X1016" s="33">
        <f>(Table2[[#This Row],[Cost of Equity (Weekly Beta)]]*Table2[[#This Row],[Weight of Equity]])+(Table2[[#This Row],[Cost of Debt]]*Table2[[#This Row],[Weight of Debt]])</f>
        <v>0.14041722607573526</v>
      </c>
      <c r="Y1016" s="34">
        <f>(Table2[[#This Row],[Cost of Equity (Monthly Beta)]]*Table2[[#This Row],[Weight of Equity]])+(Table2[[#This Row],[Cost of Debt]]*Table2[[#This Row],[Weight of Debt]])</f>
        <v>0.12100637212443044</v>
      </c>
      <c r="Z1016" t="b">
        <f>IF(Table2[[#This Row],[Sector]]="Financial Services",TRUE,FALSE)</f>
        <v>1</v>
      </c>
      <c r="AA1016" t="b">
        <f>IF(Table2[[#This Row],[Market Capitalisation In(Cr)]]&gt;25000,TRUE,FALSE)</f>
        <v>0</v>
      </c>
    </row>
    <row r="1017" spans="2:27" ht="14" customHeight="1">
      <c r="B1017" s="37" t="s">
        <v>1563</v>
      </c>
      <c r="C1017" s="38" t="str">
        <f>_xlfn.XLOOKUP(B1017,stock_analysis[Stock],stock_analysis[Company_Name])</f>
        <v>Hybrid Financial Services Limited</v>
      </c>
      <c r="D1017" s="37" t="str">
        <f>_xlfn.XLOOKUP(B1017,stock_analysis[Stock],stock_analysis[Sector])</f>
        <v>Financial Services</v>
      </c>
      <c r="E1017" s="37" t="str">
        <f>_xlfn.XLOOKUP($B1017,stock_analysis[Stock],stock_analysis[Industry])</f>
        <v>Capital Markets</v>
      </c>
      <c r="F1017" s="2">
        <f>_xlfn.XLOOKUP($B1017,stock_analysis[Stock],stock_analysis[Market_Cap_Cr])</f>
        <v>56.667481600000002</v>
      </c>
      <c r="G1017" s="3">
        <f>Imputs!$C$2</f>
        <v>6.6699999999999995E-2</v>
      </c>
      <c r="H1017" s="3">
        <f>Imputs!$C$3</f>
        <v>5.2299999999999999E-2</v>
      </c>
      <c r="I1017" s="2">
        <f>_xlfn.XLOOKUP($B1017,stock_analysis[Stock],stock_analysis[Beta_Daily])</f>
        <v>1.2904340178097011</v>
      </c>
      <c r="J1017" s="2">
        <f>_xlfn.XLOOKUP($B1017,stock_analysis[Stock],stock_analysis[Beta_Weekly])</f>
        <v>0.8511088235250851</v>
      </c>
      <c r="K1017" s="2">
        <f>_xlfn.XLOOKUP($B1017,stock_analysis[Stock],stock_analysis[Beta_Monthly])</f>
        <v>1.3489497013342651</v>
      </c>
      <c r="L1017" s="3">
        <f>G1017+H1017*I1017</f>
        <v>0.13418969913144735</v>
      </c>
      <c r="M1017" s="3">
        <f>J1017*H1017+G1017</f>
        <v>0.11121299147036195</v>
      </c>
      <c r="N1017" s="3">
        <f>K1017*H1017+G1017</f>
        <v>0.13725006937978207</v>
      </c>
      <c r="O1017" s="2">
        <f>_xlfn.XLOOKUP($B1017,stock_analysis[Stock],stock_analysis[Interest_Coverage_Ratio])</f>
        <v>1485.1153846153843</v>
      </c>
      <c r="P1017" s="3" cm="1">
        <f t="array" ref="P101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17" s="3" t="str" cm="1">
        <f t="array" ref="Q101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17" s="3">
        <f>Table2[[#This Row],[Default Spread]]+Table2[[#This Row],[Risk Free Rate]]</f>
        <v>7.0699999999999999E-2</v>
      </c>
      <c r="S1017" s="2">
        <f>_xlfn.XLOOKUP($B1017,stock_analysis[Stock],stock_analysis[Market_Cap_Cr])</f>
        <v>56.667481600000002</v>
      </c>
      <c r="T1017" s="2">
        <f>_xlfn.XLOOKUP($B1017,stock_analysis[Stock],stock_analysis[Total_Debt_Cr])</f>
        <v>0.7</v>
      </c>
      <c r="U1017" s="3">
        <f>Table2[[#This Row],[Market Value of Equity]]/(Table2[[#This Row],[Market Value of Equity]]+Table2[[#This Row],[Market Value of Debt]])</f>
        <v>0.98779796531978137</v>
      </c>
      <c r="V1017" s="3">
        <f>Table2[[#This Row],[Market Value of Debt]]/(Table2[[#This Row],[Market Value of Equity]]+Table2[[#This Row],[Market Value of Debt]])</f>
        <v>1.2202034680218556E-2</v>
      </c>
      <c r="W1017" s="32">
        <f>(Table2[[#This Row],[Cost of Equity (Daily Beta)]]*Table2[[#This Row],[Weight of Equity]])+(Table2[[#This Row],[Cost of Debt]]*Table2[[#This Row],[Weight of Debt]])</f>
        <v>0.13341499562080877</v>
      </c>
      <c r="X1017" s="33">
        <f>(Table2[[#This Row],[Cost of Equity (Weekly Beta)]]*Table2[[#This Row],[Weight of Equity]])+(Table2[[#This Row],[Cost of Debt]]*Table2[[#This Row],[Weight of Debt]])</f>
        <v>0.11071865054344118</v>
      </c>
      <c r="Y1017" s="34">
        <f>(Table2[[#This Row],[Cost of Equity (Monthly Beta)]]*Table2[[#This Row],[Weight of Equity]])+(Table2[[#This Row],[Cost of Debt]]*Table2[[#This Row],[Weight of Debt]])</f>
        <v>0.13643802312523901</v>
      </c>
      <c r="Z1017" t="b">
        <f>IF(Table2[[#This Row],[Sector]]="Financial Services",TRUE,FALSE)</f>
        <v>1</v>
      </c>
      <c r="AA1017" t="b">
        <f>IF(Table2[[#This Row],[Market Capitalisation In(Cr)]]&gt;25000,TRUE,FALSE)</f>
        <v>0</v>
      </c>
    </row>
    <row r="1018" spans="2:27" ht="14" customHeight="1">
      <c r="B1018" s="37" t="s">
        <v>1601</v>
      </c>
      <c r="C1018" s="38" t="str">
        <f>_xlfn.XLOOKUP(B1018,stock_analysis[Stock],stock_analysis[Company_Name])</f>
        <v>IIFL Capital Services Limited</v>
      </c>
      <c r="D1018" s="37" t="str">
        <f>_xlfn.XLOOKUP(B1018,stock_analysis[Stock],stock_analysis[Sector])</f>
        <v>Financial Services</v>
      </c>
      <c r="E1018" s="37" t="str">
        <f>_xlfn.XLOOKUP($B1018,stock_analysis[Stock],stock_analysis[Industry])</f>
        <v>Capital Markets</v>
      </c>
      <c r="F1018" s="2">
        <f>_xlfn.XLOOKUP($B1018,stock_analysis[Stock],stock_analysis[Market_Cap_Cr])</f>
        <v>9808.0718847999997</v>
      </c>
      <c r="G1018" s="3">
        <f>Imputs!$C$2</f>
        <v>6.6699999999999995E-2</v>
      </c>
      <c r="H1018" s="3">
        <f>Imputs!$C$3</f>
        <v>5.2299999999999999E-2</v>
      </c>
      <c r="I1018" s="2">
        <f>_xlfn.XLOOKUP($B1018,stock_analysis[Stock],stock_analysis[Beta_Daily])</f>
        <v>1.5254241449771391</v>
      </c>
      <c r="J1018" s="2">
        <f>_xlfn.XLOOKUP($B1018,stock_analysis[Stock],stock_analysis[Beta_Weekly])</f>
        <v>2.222804241710763</v>
      </c>
      <c r="K1018" s="2">
        <f>_xlfn.XLOOKUP($B1018,stock_analysis[Stock],stock_analysis[Beta_Monthly])</f>
        <v>2.3386469545044037</v>
      </c>
      <c r="L1018" s="3">
        <f>G1018+H1018*I1018</f>
        <v>0.14647968278230439</v>
      </c>
      <c r="M1018" s="3">
        <f>J1018*H1018+G1018</f>
        <v>0.18295266184147291</v>
      </c>
      <c r="N1018" s="3">
        <f>K1018*H1018+G1018</f>
        <v>0.18901123572058032</v>
      </c>
      <c r="O1018" s="2">
        <f>_xlfn.XLOOKUP($B1018,stock_analysis[Stock],stock_analysis[Interest_Coverage_Ratio])</f>
        <v>7.7651552290570649</v>
      </c>
      <c r="P1018" s="3" cm="1">
        <f t="array" ref="P101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18" s="3" t="str" cm="1">
        <f t="array" ref="Q101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18" s="3">
        <f>Table2[[#This Row],[Default Spread]]+Table2[[#This Row],[Risk Free Rate]]</f>
        <v>7.0699999999999999E-2</v>
      </c>
      <c r="S1018" s="2">
        <f>_xlfn.XLOOKUP($B1018,stock_analysis[Stock],stock_analysis[Market_Cap_Cr])</f>
        <v>9808.0718847999997</v>
      </c>
      <c r="T1018" s="2">
        <f>_xlfn.XLOOKUP($B1018,stock_analysis[Stock],stock_analysis[Total_Debt_Cr])</f>
        <v>1741.7500672000001</v>
      </c>
      <c r="U1018" s="3">
        <f>Table2[[#This Row],[Market Value of Equity]]/(Table2[[#This Row],[Market Value of Equity]]+Table2[[#This Row],[Market Value of Debt]])</f>
        <v>0.84919680368766259</v>
      </c>
      <c r="V1018" s="3">
        <f>Table2[[#This Row],[Market Value of Debt]]/(Table2[[#This Row],[Market Value of Equity]]+Table2[[#This Row],[Market Value of Debt]])</f>
        <v>0.15080319631233741</v>
      </c>
      <c r="W1018" s="32">
        <f>(Table2[[#This Row],[Cost of Equity (Daily Beta)]]*Table2[[#This Row],[Weight of Equity]])+(Table2[[#This Row],[Cost of Debt]]*Table2[[#This Row],[Weight of Debt]])</f>
        <v>0.13505186440319789</v>
      </c>
      <c r="X1018" s="33">
        <f>(Table2[[#This Row],[Cost of Equity (Weekly Beta)]]*Table2[[#This Row],[Weight of Equity]])+(Table2[[#This Row],[Cost of Debt]]*Table2[[#This Row],[Weight of Debt]])</f>
        <v>0.16602460164121083</v>
      </c>
      <c r="Y1018" s="34">
        <f>(Table2[[#This Row],[Cost of Equity (Monthly Beta)]]*Table2[[#This Row],[Weight of Equity]])+(Table2[[#This Row],[Cost of Debt]]*Table2[[#This Row],[Weight of Debt]])</f>
        <v>0.17116952321425441</v>
      </c>
      <c r="Z1018" t="b">
        <f>IF(Table2[[#This Row],[Sector]]="Financial Services",TRUE,FALSE)</f>
        <v>1</v>
      </c>
      <c r="AA1018" t="b">
        <f>IF(Table2[[#This Row],[Market Capitalisation In(Cr)]]&gt;25000,TRUE,FALSE)</f>
        <v>0</v>
      </c>
    </row>
    <row r="1019" spans="2:27" ht="14" customHeight="1">
      <c r="B1019" s="37" t="s">
        <v>2324</v>
      </c>
      <c r="C1019" s="38" t="str">
        <f>_xlfn.XLOOKUP(B1019,stock_analysis[Stock],stock_analysis[Company_Name])</f>
        <v>Motilal Oswal Financial Services Limited</v>
      </c>
      <c r="D1019" s="37" t="str">
        <f>_xlfn.XLOOKUP(B1019,stock_analysis[Stock],stock_analysis[Sector])</f>
        <v>Financial Services</v>
      </c>
      <c r="E1019" s="37" t="str">
        <f>_xlfn.XLOOKUP($B1019,stock_analysis[Stock],stock_analysis[Industry])</f>
        <v>Capital Markets</v>
      </c>
      <c r="F1019" s="2">
        <f>_xlfn.XLOOKUP($B1019,stock_analysis[Stock],stock_analysis[Market_Cap_Cr])</f>
        <v>43008.688128000002</v>
      </c>
      <c r="G1019" s="3">
        <f>Imputs!$C$2</f>
        <v>6.6699999999999995E-2</v>
      </c>
      <c r="H1019" s="3">
        <f>Imputs!$C$3</f>
        <v>5.2299999999999999E-2</v>
      </c>
      <c r="I1019" s="2">
        <f>_xlfn.XLOOKUP($B1019,stock_analysis[Stock],stock_analysis[Beta_Daily])</f>
        <v>1.7612189745020117</v>
      </c>
      <c r="J1019" s="2">
        <f>_xlfn.XLOOKUP($B1019,stock_analysis[Stock],stock_analysis[Beta_Weekly])</f>
        <v>1.8937141359260647</v>
      </c>
      <c r="K1019" s="2">
        <f>_xlfn.XLOOKUP($B1019,stock_analysis[Stock],stock_analysis[Beta_Monthly])</f>
        <v>0.56498288425899557</v>
      </c>
      <c r="L1019" s="3">
        <f>G1019+H1019*I1019</f>
        <v>0.1588117523664552</v>
      </c>
      <c r="M1019" s="3">
        <f>J1019*H1019+G1019</f>
        <v>0.16574124930893319</v>
      </c>
      <c r="N1019" s="3">
        <f>K1019*H1019+G1019</f>
        <v>9.6248604846745467E-2</v>
      </c>
      <c r="O1019" s="2">
        <f>_xlfn.XLOOKUP($B1019,stock_analysis[Stock],stock_analysis[Interest_Coverage_Ratio])</f>
        <v>3.5743558644462707</v>
      </c>
      <c r="P1019" s="3" cm="1">
        <f t="array" ref="P101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19" s="3" t="str" cm="1">
        <f t="array" ref="Q101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19" s="3">
        <f>Table2[[#This Row],[Default Spread]]+Table2[[#This Row],[Risk Free Rate]]</f>
        <v>7.0699999999999999E-2</v>
      </c>
      <c r="S1019" s="2">
        <f>_xlfn.XLOOKUP($B1019,stock_analysis[Stock],stock_analysis[Market_Cap_Cr])</f>
        <v>43008.688128000002</v>
      </c>
      <c r="T1019" s="2">
        <f>_xlfn.XLOOKUP($B1019,stock_analysis[Stock],stock_analysis[Total_Debt_Cr])</f>
        <v>15653.760204800001</v>
      </c>
      <c r="U1019" s="3">
        <f>Table2[[#This Row],[Market Value of Equity]]/(Table2[[#This Row],[Market Value of Equity]]+Table2[[#This Row],[Market Value of Debt]])</f>
        <v>0.73315535492153161</v>
      </c>
      <c r="V1019" s="3">
        <f>Table2[[#This Row],[Market Value of Debt]]/(Table2[[#This Row],[Market Value of Equity]]+Table2[[#This Row],[Market Value of Debt]])</f>
        <v>0.26684464507846828</v>
      </c>
      <c r="W1019" s="32">
        <f>(Table2[[#This Row],[Cost of Equity (Daily Beta)]]*Table2[[#This Row],[Weight of Equity]])+(Table2[[#This Row],[Cost of Debt]]*Table2[[#This Row],[Weight of Debt]])</f>
        <v>0.13529960307898656</v>
      </c>
      <c r="X1019" s="33">
        <f>(Table2[[#This Row],[Cost of Equity (Weekly Beta)]]*Table2[[#This Row],[Weight of Equity]])+(Table2[[#This Row],[Cost of Debt]]*Table2[[#This Row],[Weight of Debt]])</f>
        <v>0.14038000086927668</v>
      </c>
      <c r="Y1019" s="34">
        <f>(Table2[[#This Row],[Cost of Equity (Monthly Beta)]]*Table2[[#This Row],[Weight of Equity]])+(Table2[[#This Row],[Cost of Debt]]*Table2[[#This Row],[Weight of Debt]])</f>
        <v>8.9431096454165637E-2</v>
      </c>
      <c r="Z1019" t="b">
        <f>IF(Table2[[#This Row],[Sector]]="Financial Services",TRUE,FALSE)</f>
        <v>1</v>
      </c>
      <c r="AA1019" t="b">
        <f>IF(Table2[[#This Row],[Market Capitalisation In(Cr)]]&gt;25000,TRUE,FALSE)</f>
        <v>1</v>
      </c>
    </row>
    <row r="1020" spans="2:27" ht="14" customHeight="1">
      <c r="B1020" s="37" t="s">
        <v>224</v>
      </c>
      <c r="C1020" s="38" t="str">
        <f>_xlfn.XLOOKUP(B1020,stock_analysis[Stock],stock_analysis[Company_Name])</f>
        <v>Authum Investment &amp; Infrastructure Limited</v>
      </c>
      <c r="D1020" s="37" t="str">
        <f>_xlfn.XLOOKUP(B1020,stock_analysis[Stock],stock_analysis[Sector])</f>
        <v>Financial Services</v>
      </c>
      <c r="E1020" s="37" t="str">
        <f>_xlfn.XLOOKUP($B1020,stock_analysis[Stock],stock_analysis[Industry])</f>
        <v>Capital Markets</v>
      </c>
      <c r="F1020" s="2">
        <f>_xlfn.XLOOKUP($B1020,stock_analysis[Stock],stock_analysis[Market_Cap_Cr])</f>
        <v>36588.879871999998</v>
      </c>
      <c r="G1020" s="3">
        <f>Imputs!$C$2</f>
        <v>6.6699999999999995E-2</v>
      </c>
      <c r="H1020" s="3">
        <f>Imputs!$C$3</f>
        <v>5.2299999999999999E-2</v>
      </c>
      <c r="I1020" s="2">
        <f>_xlfn.XLOOKUP($B1020,stock_analysis[Stock],stock_analysis[Beta_Daily])</f>
        <v>1.4380846570748065</v>
      </c>
      <c r="J1020" s="2">
        <f>_xlfn.XLOOKUP($B1020,stock_analysis[Stock],stock_analysis[Beta_Weekly])</f>
        <v>1.9738224575646599</v>
      </c>
      <c r="K1020" s="2">
        <f>_xlfn.XLOOKUP($B1020,stock_analysis[Stock],stock_analysis[Beta_Monthly])</f>
        <v>2.444993302750968</v>
      </c>
      <c r="L1020" s="3">
        <f>G1020+H1020*I1020</f>
        <v>0.14191182756501236</v>
      </c>
      <c r="M1020" s="3">
        <f>J1020*H1020+G1020</f>
        <v>0.16993091453063169</v>
      </c>
      <c r="N1020" s="3">
        <f>K1020*H1020+G1020</f>
        <v>0.19457314973387563</v>
      </c>
      <c r="O1020" s="2">
        <f>_xlfn.XLOOKUP($B1020,stock_analysis[Stock],stock_analysis[Interest_Coverage_Ratio])</f>
        <v>80.7327974906881</v>
      </c>
      <c r="P1020" s="3" cm="1">
        <f t="array" ref="P102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20" s="3" t="str" cm="1">
        <f t="array" ref="Q102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20" s="3">
        <f>Table2[[#This Row],[Default Spread]]+Table2[[#This Row],[Risk Free Rate]]</f>
        <v>7.0699999999999999E-2</v>
      </c>
      <c r="S1020" s="2">
        <f>_xlfn.XLOOKUP($B1020,stock_analysis[Stock],stock_analysis[Market_Cap_Cr])</f>
        <v>36588.879871999998</v>
      </c>
      <c r="T1020" s="2">
        <f>_xlfn.XLOOKUP($B1020,stock_analysis[Stock],stock_analysis[Total_Debt_Cr])</f>
        <v>3309.8100736000001</v>
      </c>
      <c r="U1020" s="3">
        <f>Table2[[#This Row],[Market Value of Equity]]/(Table2[[#This Row],[Market Value of Equity]]+Table2[[#This Row],[Market Value of Debt]])</f>
        <v>0.91704464286640064</v>
      </c>
      <c r="V1020" s="3">
        <f>Table2[[#This Row],[Market Value of Debt]]/(Table2[[#This Row],[Market Value of Equity]]+Table2[[#This Row],[Market Value of Debt]])</f>
        <v>8.2955357133599417E-2</v>
      </c>
      <c r="W1020" s="32">
        <f>(Table2[[#This Row],[Cost of Equity (Daily Beta)]]*Table2[[#This Row],[Weight of Equity]])+(Table2[[#This Row],[Cost of Debt]]*Table2[[#This Row],[Weight of Debt]])</f>
        <v>0.13600442497722048</v>
      </c>
      <c r="X1020" s="33">
        <f>(Table2[[#This Row],[Cost of Equity (Weekly Beta)]]*Table2[[#This Row],[Weight of Equity]])+(Table2[[#This Row],[Cost of Debt]]*Table2[[#This Row],[Weight of Debt]])</f>
        <v>0.16169917857704949</v>
      </c>
      <c r="Y1020" s="34">
        <f>(Table2[[#This Row],[Cost of Equity (Monthly Beta)]]*Table2[[#This Row],[Weight of Equity]])+(Table2[[#This Row],[Cost of Debt]]*Table2[[#This Row],[Weight of Debt]])</f>
        <v>0.18429720835843816</v>
      </c>
      <c r="Z1020" t="b">
        <f>IF(Table2[[#This Row],[Sector]]="Financial Services",TRUE,FALSE)</f>
        <v>1</v>
      </c>
      <c r="AA1020" t="b">
        <f>IF(Table2[[#This Row],[Market Capitalisation In(Cr)]]&gt;25000,TRUE,FALSE)</f>
        <v>1</v>
      </c>
    </row>
    <row r="1021" spans="2:27" ht="14" customHeight="1">
      <c r="B1021" s="37" t="s">
        <v>3478</v>
      </c>
      <c r="C1021" s="38" t="str">
        <f>_xlfn.XLOOKUP(B1021,stock_analysis[Stock],stock_analysis[Company_Name])</f>
        <v>Systematix Corporate Services Limited</v>
      </c>
      <c r="D1021" s="37" t="str">
        <f>_xlfn.XLOOKUP(B1021,stock_analysis[Stock],stock_analysis[Sector])</f>
        <v>Financial Services</v>
      </c>
      <c r="E1021" s="37" t="str">
        <f>_xlfn.XLOOKUP($B1021,stock_analysis[Stock],stock_analysis[Industry])</f>
        <v>Capital Markets</v>
      </c>
      <c r="F1021" s="2">
        <f>_xlfn.XLOOKUP($B1021,stock_analysis[Stock],stock_analysis[Market_Cap_Cr])</f>
        <v>938.76664319999998</v>
      </c>
      <c r="G1021" s="3">
        <f>Imputs!$C$2</f>
        <v>6.6699999999999995E-2</v>
      </c>
      <c r="H1021" s="3">
        <f>Imputs!$C$3</f>
        <v>5.2299999999999999E-2</v>
      </c>
      <c r="I1021" s="2">
        <f>_xlfn.XLOOKUP($B1021,stock_analysis[Stock],stock_analysis[Beta_Daily])</f>
        <v>1.4145740244957643</v>
      </c>
      <c r="J1021" s="2">
        <f>_xlfn.XLOOKUP($B1021,stock_analysis[Stock],stock_analysis[Beta_Weekly])</f>
        <v>2.5866744617253663</v>
      </c>
      <c r="K1021" s="2">
        <f>_xlfn.XLOOKUP($B1021,stock_analysis[Stock],stock_analysis[Beta_Monthly])</f>
        <v>7.3332559679108158</v>
      </c>
      <c r="L1021" s="3">
        <f>G1021+H1021*I1021</f>
        <v>0.14068222148112847</v>
      </c>
      <c r="M1021" s="3">
        <f>J1021*H1021+G1021</f>
        <v>0.20198307434823665</v>
      </c>
      <c r="N1021" s="3">
        <f>K1021*H1021+G1021</f>
        <v>0.45022928712173566</v>
      </c>
      <c r="O1021" s="2">
        <f>_xlfn.XLOOKUP($B1021,stock_analysis[Stock],stock_analysis[Interest_Coverage_Ratio])</f>
        <v>14.681820360429448</v>
      </c>
      <c r="P1021" s="3" cm="1">
        <f t="array" ref="P102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21" s="3" t="str" cm="1">
        <f t="array" ref="Q102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21" s="3">
        <f>Table2[[#This Row],[Default Spread]]+Table2[[#This Row],[Risk Free Rate]]</f>
        <v>7.0699999999999999E-2</v>
      </c>
      <c r="S1021" s="2">
        <f>_xlfn.XLOOKUP($B1021,stock_analysis[Stock],stock_analysis[Market_Cap_Cr])</f>
        <v>938.76664319999998</v>
      </c>
      <c r="T1021" s="2">
        <f>_xlfn.XLOOKUP($B1021,stock_analysis[Stock],stock_analysis[Total_Debt_Cr])</f>
        <v>20.3032</v>
      </c>
      <c r="U1021" s="3">
        <f>Table2[[#This Row],[Market Value of Equity]]/(Table2[[#This Row],[Market Value of Equity]]+Table2[[#This Row],[Market Value of Debt]])</f>
        <v>0.97883032174981444</v>
      </c>
      <c r="V1021" s="3">
        <f>Table2[[#This Row],[Market Value of Debt]]/(Table2[[#This Row],[Market Value of Equity]]+Table2[[#This Row],[Market Value of Debt]])</f>
        <v>2.1169678250185651E-2</v>
      </c>
      <c r="W1021" s="32">
        <f>(Table2[[#This Row],[Cost of Equity (Daily Beta)]]*Table2[[#This Row],[Weight of Equity]])+(Table2[[#This Row],[Cost of Debt]]*Table2[[#This Row],[Weight of Debt]])</f>
        <v>0.13920072036913975</v>
      </c>
      <c r="X1021" s="33">
        <f>(Table2[[#This Row],[Cost of Equity (Weekly Beta)]]*Table2[[#This Row],[Weight of Equity]])+(Table2[[#This Row],[Cost of Debt]]*Table2[[#This Row],[Weight of Debt]])</f>
        <v>0.19920385390458931</v>
      </c>
      <c r="Y1021" s="34">
        <f>(Table2[[#This Row],[Cost of Equity (Monthly Beta)]]*Table2[[#This Row],[Weight of Equity]])+(Table2[[#This Row],[Cost of Debt]]*Table2[[#This Row],[Weight of Debt]])</f>
        <v>0.44219477422684622</v>
      </c>
      <c r="Z1021" t="b">
        <f>IF(Table2[[#This Row],[Sector]]="Financial Services",TRUE,FALSE)</f>
        <v>1</v>
      </c>
      <c r="AA1021" t="b">
        <f>IF(Table2[[#This Row],[Market Capitalisation In(Cr)]]&gt;25000,TRUE,FALSE)</f>
        <v>0</v>
      </c>
    </row>
    <row r="1022" spans="2:27" ht="14" customHeight="1">
      <c r="B1022" s="37" t="s">
        <v>274</v>
      </c>
      <c r="C1022" s="38" t="str">
        <f>_xlfn.XLOOKUP(B1022,stock_analysis[Stock],stock_analysis[Company_Name])</f>
        <v>Angel One Limited</v>
      </c>
      <c r="D1022" s="37" t="str">
        <f>_xlfn.XLOOKUP(B1022,stock_analysis[Stock],stock_analysis[Sector])</f>
        <v>Financial Services</v>
      </c>
      <c r="E1022" s="37" t="str">
        <f>_xlfn.XLOOKUP($B1022,stock_analysis[Stock],stock_analysis[Industry])</f>
        <v>Capital Markets</v>
      </c>
      <c r="F1022" s="2">
        <f>_xlfn.XLOOKUP($B1022,stock_analysis[Stock],stock_analysis[Market_Cap_Cr])</f>
        <v>20494.6489344</v>
      </c>
      <c r="G1022" s="3">
        <f>Imputs!$C$2</f>
        <v>6.6699999999999995E-2</v>
      </c>
      <c r="H1022" s="3">
        <f>Imputs!$C$3</f>
        <v>5.2299999999999999E-2</v>
      </c>
      <c r="I1022" s="2">
        <f>_xlfn.XLOOKUP($B1022,stock_analysis[Stock],stock_analysis[Beta_Daily])</f>
        <v>1.7907261257474216</v>
      </c>
      <c r="J1022" s="2">
        <f>_xlfn.XLOOKUP($B1022,stock_analysis[Stock],stock_analysis[Beta_Weekly])</f>
        <v>2.3054489919043339</v>
      </c>
      <c r="K1022" s="2">
        <f>_xlfn.XLOOKUP($B1022,stock_analysis[Stock],stock_analysis[Beta_Monthly])</f>
        <v>1.8473110093790299</v>
      </c>
      <c r="L1022" s="3">
        <f>G1022+H1022*I1022</f>
        <v>0.16035497637659013</v>
      </c>
      <c r="M1022" s="3">
        <f>J1022*H1022+G1022</f>
        <v>0.18727498227659667</v>
      </c>
      <c r="N1022" s="3">
        <f>K1022*H1022+G1022</f>
        <v>0.16331436579052327</v>
      </c>
      <c r="O1022" s="2">
        <f>_xlfn.XLOOKUP($B1022,stock_analysis[Stock],stock_analysis[Interest_Coverage_Ratio])</f>
        <v>7.3952227150019283</v>
      </c>
      <c r="P1022" s="3" cm="1">
        <f t="array" ref="P102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22" s="3" t="str" cm="1">
        <f t="array" ref="Q102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22" s="3">
        <f>Table2[[#This Row],[Default Spread]]+Table2[[#This Row],[Risk Free Rate]]</f>
        <v>7.0699999999999999E-2</v>
      </c>
      <c r="S1022" s="2">
        <f>_xlfn.XLOOKUP($B1022,stock_analysis[Stock],stock_analysis[Market_Cap_Cr])</f>
        <v>20494.6489344</v>
      </c>
      <c r="T1022" s="2">
        <f>_xlfn.XLOOKUP($B1022,stock_analysis[Stock],stock_analysis[Total_Debt_Cr])</f>
        <v>4454.3000576000004</v>
      </c>
      <c r="U1022" s="3">
        <f>Table2[[#This Row],[Market Value of Equity]]/(Table2[[#This Row],[Market Value of Equity]]+Table2[[#This Row],[Market Value of Debt]])</f>
        <v>0.82146341879859175</v>
      </c>
      <c r="V1022" s="3">
        <f>Table2[[#This Row],[Market Value of Debt]]/(Table2[[#This Row],[Market Value of Equity]]+Table2[[#This Row],[Market Value of Debt]])</f>
        <v>0.17853658120140822</v>
      </c>
      <c r="W1022" s="32">
        <f>(Table2[[#This Row],[Cost of Equity (Daily Beta)]]*Table2[[#This Row],[Weight of Equity]])+(Table2[[#This Row],[Cost of Debt]]*Table2[[#This Row],[Weight of Debt]])</f>
        <v>0.1443482834066207</v>
      </c>
      <c r="X1022" s="33">
        <f>(Table2[[#This Row],[Cost of Equity (Weekly Beta)]]*Table2[[#This Row],[Weight of Equity]])+(Table2[[#This Row],[Cost of Debt]]*Table2[[#This Row],[Weight of Debt]])</f>
        <v>0.16646208348731834</v>
      </c>
      <c r="Y1022" s="34">
        <f>(Table2[[#This Row],[Cost of Equity (Monthly Beta)]]*Table2[[#This Row],[Weight of Equity]])+(Table2[[#This Row],[Cost of Debt]]*Table2[[#This Row],[Weight of Debt]])</f>
        <v>0.1467793135521466</v>
      </c>
      <c r="Z1022" t="b">
        <f>IF(Table2[[#This Row],[Sector]]="Financial Services",TRUE,FALSE)</f>
        <v>1</v>
      </c>
      <c r="AA1022" t="b">
        <f>IF(Table2[[#This Row],[Market Capitalisation In(Cr)]]&gt;25000,TRUE,FALSE)</f>
        <v>0</v>
      </c>
    </row>
    <row r="1023" spans="2:27" ht="14" customHeight="1">
      <c r="B1023" s="37" t="s">
        <v>862</v>
      </c>
      <c r="C1023" s="38" t="str">
        <f>_xlfn.XLOOKUP(B1023,stock_analysis[Stock],stock_analysis[Company_Name])</f>
        <v>Dam Capital Advisors Limited</v>
      </c>
      <c r="D1023" s="37" t="str">
        <f>_xlfn.XLOOKUP(B1023,stock_analysis[Stock],stock_analysis[Sector])</f>
        <v>Financial Services</v>
      </c>
      <c r="E1023" s="37" t="str">
        <f>_xlfn.XLOOKUP($B1023,stock_analysis[Stock],stock_analysis[Industry])</f>
        <v>Capital Markets</v>
      </c>
      <c r="F1023" s="2">
        <f>_xlfn.XLOOKUP($B1023,stock_analysis[Stock],stock_analysis[Market_Cap_Cr])</f>
        <v>1001.2670976000001</v>
      </c>
      <c r="G1023" s="3">
        <f>Imputs!$C$2</f>
        <v>6.6699999999999995E-2</v>
      </c>
      <c r="H1023" s="3">
        <f>Imputs!$C$3</f>
        <v>5.2299999999999999E-2</v>
      </c>
      <c r="I1023" s="2">
        <f>_xlfn.XLOOKUP($B1023,stock_analysis[Stock],stock_analysis[Beta_Daily])</f>
        <v>1.6013156142407032</v>
      </c>
      <c r="J1023" s="2">
        <f>_xlfn.XLOOKUP($B1023,stock_analysis[Stock],stock_analysis[Beta_Weekly])</f>
        <v>2.1484722718493909</v>
      </c>
      <c r="K1023" s="2">
        <f>_xlfn.XLOOKUP($B1023,stock_analysis[Stock],stock_analysis[Beta_Monthly])</f>
        <v>2.5585805581159273</v>
      </c>
      <c r="L1023" s="3">
        <f>G1023+H1023*I1023</f>
        <v>0.15044880662478877</v>
      </c>
      <c r="M1023" s="3">
        <f>J1023*H1023+G1023</f>
        <v>0.17906509981772314</v>
      </c>
      <c r="N1023" s="3">
        <f>K1023*H1023+G1023</f>
        <v>0.20051376318946301</v>
      </c>
      <c r="O1023" s="2">
        <f>_xlfn.XLOOKUP($B1023,stock_analysis[Stock],stock_analysis[Interest_Coverage_Ratio])</f>
        <v>77.52513966480447</v>
      </c>
      <c r="P1023" s="3" cm="1">
        <f t="array" ref="P102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23" s="3" t="str" cm="1">
        <f t="array" ref="Q102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23" s="3">
        <f>Table2[[#This Row],[Default Spread]]+Table2[[#This Row],[Risk Free Rate]]</f>
        <v>7.0699999999999999E-2</v>
      </c>
      <c r="S1023" s="2">
        <f>_xlfn.XLOOKUP($B1023,stock_analysis[Stock],stock_analysis[Market_Cap_Cr])</f>
        <v>1001.2670976000001</v>
      </c>
      <c r="T1023" s="2">
        <f>_xlfn.XLOOKUP($B1023,stock_analysis[Stock],stock_analysis[Total_Debt_Cr])</f>
        <v>3.96</v>
      </c>
      <c r="U1023" s="3">
        <f>Table2[[#This Row],[Market Value of Equity]]/(Table2[[#This Row],[Market Value of Equity]]+Table2[[#This Row],[Market Value of Debt]])</f>
        <v>0.9960605916718176</v>
      </c>
      <c r="V1023" s="3">
        <f>Table2[[#This Row],[Market Value of Debt]]/(Table2[[#This Row],[Market Value of Equity]]+Table2[[#This Row],[Market Value of Debt]])</f>
        <v>3.9394083281823374E-3</v>
      </c>
      <c r="W1023" s="32">
        <f>(Table2[[#This Row],[Cost of Equity (Daily Beta)]]*Table2[[#This Row],[Weight of Equity]])+(Table2[[#This Row],[Cost of Debt]]*Table2[[#This Row],[Weight of Debt]])</f>
        <v>0.15013464351180844</v>
      </c>
      <c r="X1023" s="33">
        <f>(Table2[[#This Row],[Cost of Equity (Weekly Beta)]]*Table2[[#This Row],[Weight of Equity]])+(Table2[[#This Row],[Cost of Debt]]*Table2[[#This Row],[Weight of Debt]])</f>
        <v>0.17863820544101688</v>
      </c>
      <c r="Y1023" s="34">
        <f>(Table2[[#This Row],[Cost of Equity (Monthly Beta)]]*Table2[[#This Row],[Weight of Equity]])+(Table2[[#This Row],[Cost of Debt]]*Table2[[#This Row],[Weight of Debt]])</f>
        <v>0.20000237376964172</v>
      </c>
      <c r="Z1023" t="b">
        <f>IF(Table2[[#This Row],[Sector]]="Financial Services",TRUE,FALSE)</f>
        <v>1</v>
      </c>
      <c r="AA1023" t="b">
        <f>IF(Table2[[#This Row],[Market Capitalisation In(Cr)]]&gt;25000,TRUE,FALSE)</f>
        <v>0</v>
      </c>
    </row>
    <row r="1024" spans="2:27" ht="14" customHeight="1">
      <c r="B1024" s="37" t="s">
        <v>3182</v>
      </c>
      <c r="C1024" s="38" t="str">
        <f>_xlfn.XLOOKUP(B1024,stock_analysis[Stock],stock_analysis[Company_Name])</f>
        <v>Share India Securities Limited</v>
      </c>
      <c r="D1024" s="37" t="str">
        <f>_xlfn.XLOOKUP(B1024,stock_analysis[Stock],stock_analysis[Sector])</f>
        <v>Financial Services</v>
      </c>
      <c r="E1024" s="37" t="str">
        <f>_xlfn.XLOOKUP($B1024,stock_analysis[Stock],stock_analysis[Industry])</f>
        <v>Capital Markets</v>
      </c>
      <c r="F1024" s="2">
        <f>_xlfn.XLOOKUP($B1024,stock_analysis[Stock],stock_analysis[Market_Cap_Cr])</f>
        <v>2681.0503168</v>
      </c>
      <c r="G1024" s="3">
        <f>Imputs!$C$2</f>
        <v>6.6699999999999995E-2</v>
      </c>
      <c r="H1024" s="3">
        <f>Imputs!$C$3</f>
        <v>5.2299999999999999E-2</v>
      </c>
      <c r="I1024" s="2">
        <f>_xlfn.XLOOKUP($B1024,stock_analysis[Stock],stock_analysis[Beta_Daily])</f>
        <v>1.9599738009332073</v>
      </c>
      <c r="J1024" s="2">
        <f>_xlfn.XLOOKUP($B1024,stock_analysis[Stock],stock_analysis[Beta_Weekly])</f>
        <v>1.7544542525794171</v>
      </c>
      <c r="K1024" s="2">
        <f>_xlfn.XLOOKUP($B1024,stock_analysis[Stock],stock_analysis[Beta_Monthly])</f>
        <v>1.224897056396151</v>
      </c>
      <c r="L1024" s="3">
        <f>G1024+H1024*I1024</f>
        <v>0.16920662978880674</v>
      </c>
      <c r="M1024" s="3">
        <f>J1024*H1024+G1024</f>
        <v>0.15845795740990351</v>
      </c>
      <c r="N1024" s="3">
        <f>K1024*H1024+G1024</f>
        <v>0.13076211604951871</v>
      </c>
      <c r="O1024" s="2">
        <f>_xlfn.XLOOKUP($B1024,stock_analysis[Stock],stock_analysis[Interest_Coverage_Ratio])</f>
        <v>7.6861849644561904</v>
      </c>
      <c r="P1024" s="3" cm="1">
        <f t="array" ref="P102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24" s="3" t="str" cm="1">
        <f t="array" ref="Q102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24" s="3">
        <f>Table2[[#This Row],[Default Spread]]+Table2[[#This Row],[Risk Free Rate]]</f>
        <v>7.0699999999999999E-2</v>
      </c>
      <c r="S1024" s="2">
        <f>_xlfn.XLOOKUP($B1024,stock_analysis[Stock],stock_analysis[Market_Cap_Cr])</f>
        <v>2681.0503168</v>
      </c>
      <c r="T1024" s="2">
        <f>_xlfn.XLOOKUP($B1024,stock_analysis[Stock],stock_analysis[Total_Debt_Cr])</f>
        <v>574.20938239999998</v>
      </c>
      <c r="U1024" s="3">
        <f>Table2[[#This Row],[Market Value of Equity]]/(Table2[[#This Row],[Market Value of Equity]]+Table2[[#This Row],[Market Value of Debt]])</f>
        <v>0.8236056611578132</v>
      </c>
      <c r="V1024" s="3">
        <f>Table2[[#This Row],[Market Value of Debt]]/(Table2[[#This Row],[Market Value of Equity]]+Table2[[#This Row],[Market Value of Debt]])</f>
        <v>0.17639433884218683</v>
      </c>
      <c r="W1024" s="32">
        <f>(Table2[[#This Row],[Cost of Equity (Daily Beta)]]*Table2[[#This Row],[Weight of Equity]])+(Table2[[#This Row],[Cost of Debt]]*Table2[[#This Row],[Weight of Debt]])</f>
        <v>0.15183061795563813</v>
      </c>
      <c r="X1024" s="33">
        <f>(Table2[[#This Row],[Cost of Equity (Weekly Beta)]]*Table2[[#This Row],[Weight of Equity]])+(Table2[[#This Row],[Cost of Debt]]*Table2[[#This Row],[Weight of Debt]])</f>
        <v>0.14297795053444282</v>
      </c>
      <c r="Y1024" s="34">
        <f>(Table2[[#This Row],[Cost of Equity (Monthly Beta)]]*Table2[[#This Row],[Weight of Equity]])+(Table2[[#This Row],[Cost of Debt]]*Table2[[#This Row],[Weight of Debt]])</f>
        <v>0.12016749879950116</v>
      </c>
      <c r="Z1024" t="b">
        <f>IF(Table2[[#This Row],[Sector]]="Financial Services",TRUE,FALSE)</f>
        <v>1</v>
      </c>
      <c r="AA1024" t="b">
        <f>IF(Table2[[#This Row],[Market Capitalisation In(Cr)]]&gt;25000,TRUE,FALSE)</f>
        <v>0</v>
      </c>
    </row>
    <row r="1025" spans="2:27" ht="14" customHeight="1">
      <c r="B1025" s="37" t="s">
        <v>1455</v>
      </c>
      <c r="C1025" s="38" t="str">
        <f>_xlfn.XLOOKUP(B1025,stock_analysis[Stock],stock_analysis[Company_Name])</f>
        <v>HB Stockholdings Limited</v>
      </c>
      <c r="D1025" s="37" t="str">
        <f>_xlfn.XLOOKUP(B1025,stock_analysis[Stock],stock_analysis[Sector])</f>
        <v>Financial Services</v>
      </c>
      <c r="E1025" s="37" t="str">
        <f>_xlfn.XLOOKUP($B1025,stock_analysis[Stock],stock_analysis[Industry])</f>
        <v>Capital Markets</v>
      </c>
      <c r="F1025" s="2">
        <f>_xlfn.XLOOKUP($B1025,stock_analysis[Stock],stock_analysis[Market_Cap_Cr])</f>
        <v>36.550854399999999</v>
      </c>
      <c r="G1025" s="3">
        <f>Imputs!$C$2</f>
        <v>6.6699999999999995E-2</v>
      </c>
      <c r="H1025" s="3">
        <f>Imputs!$C$3</f>
        <v>5.2299999999999999E-2</v>
      </c>
      <c r="I1025" s="2">
        <f>_xlfn.XLOOKUP($B1025,stock_analysis[Stock],stock_analysis[Beta_Daily])</f>
        <v>1.0028305776728723</v>
      </c>
      <c r="J1025" s="2">
        <f>_xlfn.XLOOKUP($B1025,stock_analysis[Stock],stock_analysis[Beta_Weekly])</f>
        <v>1.7293811678452364</v>
      </c>
      <c r="K1025" s="2">
        <f>_xlfn.XLOOKUP($B1025,stock_analysis[Stock],stock_analysis[Beta_Monthly])</f>
        <v>2.9166883711340388</v>
      </c>
      <c r="L1025" s="3">
        <f>G1025+H1025*I1025</f>
        <v>0.11914803921229122</v>
      </c>
      <c r="M1025" s="3">
        <f>J1025*H1025+G1025</f>
        <v>0.15714663507830584</v>
      </c>
      <c r="N1025" s="3">
        <f>K1025*H1025+G1025</f>
        <v>0.21924280181031019</v>
      </c>
      <c r="O1025" s="2">
        <f>_xlfn.XLOOKUP($B1025,stock_analysis[Stock],stock_analysis[Interest_Coverage_Ratio])</f>
        <v>-16.002661786724339</v>
      </c>
      <c r="P1025" s="3" cm="1">
        <f t="array" ref="P102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025" s="3" t="str" cm="1">
        <f t="array" ref="Q102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025" s="3">
        <f>Table2[[#This Row],[Default Spread]]+Table2[[#This Row],[Risk Free Rate]]</f>
        <v>0.25669999999999998</v>
      </c>
      <c r="S1025" s="2">
        <f>_xlfn.XLOOKUP($B1025,stock_analysis[Stock],stock_analysis[Market_Cap_Cr])</f>
        <v>36.550854399999999</v>
      </c>
      <c r="T1025" s="2">
        <f>_xlfn.XLOOKUP($B1025,stock_analysis[Stock],stock_analysis[Total_Debt_Cr])</f>
        <v>12.3491</v>
      </c>
      <c r="U1025" s="3">
        <f>Table2[[#This Row],[Market Value of Equity]]/(Table2[[#This Row],[Market Value of Equity]]+Table2[[#This Row],[Market Value of Debt]])</f>
        <v>0.74746193219354007</v>
      </c>
      <c r="V1025" s="3">
        <f>Table2[[#This Row],[Market Value of Debt]]/(Table2[[#This Row],[Market Value of Equity]]+Table2[[#This Row],[Market Value of Debt]])</f>
        <v>0.25253806780645999</v>
      </c>
      <c r="W1025" s="32">
        <f>(Table2[[#This Row],[Cost of Equity (Daily Beta)]]*Table2[[#This Row],[Weight of Equity]])+(Table2[[#This Row],[Cost of Debt]]*Table2[[#This Row],[Weight of Debt]])</f>
        <v>0.15388514561260916</v>
      </c>
      <c r="X1025" s="33">
        <f>(Table2[[#This Row],[Cost of Equity (Weekly Beta)]]*Table2[[#This Row],[Weight of Equity]])+(Table2[[#This Row],[Cost of Debt]]*Table2[[#This Row],[Weight of Debt]])</f>
        <v>0.18228764949926191</v>
      </c>
      <c r="Y1025" s="34">
        <f>(Table2[[#This Row],[Cost of Equity (Monthly Beta)]]*Table2[[#This Row],[Weight of Equity]])+(Table2[[#This Row],[Cost of Debt]]*Table2[[#This Row],[Weight of Debt]])</f>
        <v>0.22870217026657808</v>
      </c>
      <c r="Z1025" t="b">
        <f>IF(Table2[[#This Row],[Sector]]="Financial Services",TRUE,FALSE)</f>
        <v>1</v>
      </c>
      <c r="AA1025" t="b">
        <f>IF(Table2[[#This Row],[Market Capitalisation In(Cr)]]&gt;25000,TRUE,FALSE)</f>
        <v>0</v>
      </c>
    </row>
    <row r="1026" spans="2:27" ht="14" customHeight="1">
      <c r="B1026" s="37" t="s">
        <v>708</v>
      </c>
      <c r="C1026" s="38" t="str">
        <f>_xlfn.XLOOKUP(B1026,stock_analysis[Stock],stock_analysis[Company_Name])</f>
        <v>Central Depository Services (India) Limited</v>
      </c>
      <c r="D1026" s="37" t="str">
        <f>_xlfn.XLOOKUP(B1026,stock_analysis[Stock],stock_analysis[Sector])</f>
        <v>Financial Services</v>
      </c>
      <c r="E1026" s="37" t="str">
        <f>_xlfn.XLOOKUP($B1026,stock_analysis[Stock],stock_analysis[Industry])</f>
        <v>Capital Markets</v>
      </c>
      <c r="F1026" s="2">
        <f>_xlfn.XLOOKUP($B1026,stock_analysis[Stock],stock_analysis[Market_Cap_Cr])</f>
        <v>25725.811097599999</v>
      </c>
      <c r="G1026" s="3">
        <f>Imputs!$C$2</f>
        <v>6.6699999999999995E-2</v>
      </c>
      <c r="H1026" s="3">
        <f>Imputs!$C$3</f>
        <v>5.2299999999999999E-2</v>
      </c>
      <c r="I1026" s="2">
        <f>_xlfn.XLOOKUP($B1026,stock_analysis[Stock],stock_analysis[Beta_Daily])</f>
        <v>1.6684763827236224</v>
      </c>
      <c r="J1026" s="2">
        <f>_xlfn.XLOOKUP($B1026,stock_analysis[Stock],stock_analysis[Beta_Weekly])</f>
        <v>2.2690000973057538</v>
      </c>
      <c r="K1026" s="2">
        <f>_xlfn.XLOOKUP($B1026,stock_analysis[Stock],stock_analysis[Beta_Monthly])</f>
        <v>1.3293050678383314</v>
      </c>
      <c r="L1026" s="3">
        <f>G1026+H1026*I1026</f>
        <v>0.15396131481644543</v>
      </c>
      <c r="M1026" s="3">
        <f>J1026*H1026+G1026</f>
        <v>0.18536870508909092</v>
      </c>
      <c r="N1026" s="3">
        <f>K1026*H1026+G1026</f>
        <v>0.13622265504794473</v>
      </c>
      <c r="O1026" s="2">
        <f>_xlfn.XLOOKUP($B1026,stock_analysis[Stock],stock_analysis[Interest_Coverage_Ratio])</f>
        <v>6929.2442671984045</v>
      </c>
      <c r="P1026" s="3" cm="1">
        <f t="array" ref="P102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26" s="3" t="str" cm="1">
        <f t="array" ref="Q102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26" s="3">
        <f>Table2[[#This Row],[Default Spread]]+Table2[[#This Row],[Risk Free Rate]]</f>
        <v>7.0699999999999999E-2</v>
      </c>
      <c r="S1026" s="2">
        <f>_xlfn.XLOOKUP($B1026,stock_analysis[Stock],stock_analysis[Market_Cap_Cr])</f>
        <v>25725.811097599999</v>
      </c>
      <c r="T1026" s="2">
        <f>_xlfn.XLOOKUP($B1026,stock_analysis[Stock],stock_analysis[Total_Debt_Cr])</f>
        <v>2.4811999999999999</v>
      </c>
      <c r="U1026" s="3">
        <f>Table2[[#This Row],[Market Value of Equity]]/(Table2[[#This Row],[Market Value of Equity]]+Table2[[#This Row],[Market Value of Debt]])</f>
        <v>0.99990356141902859</v>
      </c>
      <c r="V1026" s="3">
        <f>Table2[[#This Row],[Market Value of Debt]]/(Table2[[#This Row],[Market Value of Equity]]+Table2[[#This Row],[Market Value of Debt]])</f>
        <v>9.6438580971479896E-5</v>
      </c>
      <c r="W1026" s="32">
        <f>(Table2[[#This Row],[Cost of Equity (Daily Beta)]]*Table2[[#This Row],[Weight of Equity]])+(Table2[[#This Row],[Cost of Debt]]*Table2[[#This Row],[Weight of Debt]])</f>
        <v>0.15395328521339471</v>
      </c>
      <c r="X1026" s="33">
        <f>(Table2[[#This Row],[Cost of Equity (Weekly Beta)]]*Table2[[#This Row],[Weight of Equity]])+(Table2[[#This Row],[Cost of Debt]]*Table2[[#This Row],[Weight of Debt]])</f>
        <v>0.1853576466018903</v>
      </c>
      <c r="Y1026" s="34">
        <f>(Table2[[#This Row],[Cost of Equity (Monthly Beta)]]*Table2[[#This Row],[Weight of Equity]])+(Table2[[#This Row],[Cost of Debt]]*Table2[[#This Row],[Weight of Debt]])</f>
        <v>0.13621633613607043</v>
      </c>
      <c r="Z1026" t="b">
        <f>IF(Table2[[#This Row],[Sector]]="Financial Services",TRUE,FALSE)</f>
        <v>1</v>
      </c>
      <c r="AA1026" t="b">
        <f>IF(Table2[[#This Row],[Market Capitalisation In(Cr)]]&gt;25000,TRUE,FALSE)</f>
        <v>1</v>
      </c>
    </row>
    <row r="1027" spans="2:27" ht="14" customHeight="1">
      <c r="B1027" s="37" t="s">
        <v>2554</v>
      </c>
      <c r="C1027" s="38" t="str">
        <f>_xlfn.XLOOKUP(B1027,stock_analysis[Stock],stock_analysis[Company_Name])</f>
        <v>Onelife Capital Advisors Limited</v>
      </c>
      <c r="D1027" s="37" t="str">
        <f>_xlfn.XLOOKUP(B1027,stock_analysis[Stock],stock_analysis[Sector])</f>
        <v>Financial Services</v>
      </c>
      <c r="E1027" s="37" t="str">
        <f>_xlfn.XLOOKUP($B1027,stock_analysis[Stock],stock_analysis[Industry])</f>
        <v>Capital Markets</v>
      </c>
      <c r="F1027" s="2">
        <f>_xlfn.XLOOKUP($B1027,stock_analysis[Stock],stock_analysis[Market_Cap_Cr])</f>
        <v>22.4540656</v>
      </c>
      <c r="G1027" s="3">
        <f>Imputs!$C$2</f>
        <v>6.6699999999999995E-2</v>
      </c>
      <c r="H1027" s="3">
        <f>Imputs!$C$3</f>
        <v>5.2299999999999999E-2</v>
      </c>
      <c r="I1027" s="2">
        <f>_xlfn.XLOOKUP($B1027,stock_analysis[Stock],stock_analysis[Beta_Daily])</f>
        <v>0.38428729541396101</v>
      </c>
      <c r="J1027" s="2">
        <f>_xlfn.XLOOKUP($B1027,stock_analysis[Stock],stock_analysis[Beta_Weekly])</f>
        <v>1.209221126026458</v>
      </c>
      <c r="K1027" s="2">
        <f>_xlfn.XLOOKUP($B1027,stock_analysis[Stock],stock_analysis[Beta_Monthly])</f>
        <v>2.2638773290711809</v>
      </c>
      <c r="L1027" s="3">
        <f>G1027+H1027*I1027</f>
        <v>8.6798225550150154E-2</v>
      </c>
      <c r="M1027" s="3">
        <f>J1027*H1027+G1027</f>
        <v>0.12994226489118377</v>
      </c>
      <c r="N1027" s="3">
        <f>K1027*H1027+G1027</f>
        <v>0.18510078431042276</v>
      </c>
      <c r="O1027" s="2">
        <f>_xlfn.XLOOKUP($B1027,stock_analysis[Stock],stock_analysis[Interest_Coverage_Ratio])</f>
        <v>-0.33148622510324638</v>
      </c>
      <c r="P1027" s="3" cm="1">
        <f t="array" ref="P102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027" s="3" t="str" cm="1">
        <f t="array" ref="Q102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027" s="3">
        <f>Table2[[#This Row],[Default Spread]]+Table2[[#This Row],[Risk Free Rate]]</f>
        <v>0.25669999999999998</v>
      </c>
      <c r="S1027" s="2">
        <f>_xlfn.XLOOKUP($B1027,stock_analysis[Stock],stock_analysis[Market_Cap_Cr])</f>
        <v>22.4540656</v>
      </c>
      <c r="T1027" s="2">
        <f>_xlfn.XLOOKUP($B1027,stock_analysis[Stock],stock_analysis[Total_Debt_Cr])</f>
        <v>32.735900800000003</v>
      </c>
      <c r="U1027" s="3">
        <f>Table2[[#This Row],[Market Value of Equity]]/(Table2[[#This Row],[Market Value of Equity]]+Table2[[#This Row],[Market Value of Debt]])</f>
        <v>0.40685050317406968</v>
      </c>
      <c r="V1027" s="3">
        <f>Table2[[#This Row],[Market Value of Debt]]/(Table2[[#This Row],[Market Value of Equity]]+Table2[[#This Row],[Market Value of Debt]])</f>
        <v>0.59314949682593032</v>
      </c>
      <c r="W1027" s="32">
        <f>(Table2[[#This Row],[Cost of Equity (Daily Beta)]]*Table2[[#This Row],[Weight of Equity]])+(Table2[[#This Row],[Cost of Debt]]*Table2[[#This Row],[Weight of Debt]])</f>
        <v>0.18757537757491127</v>
      </c>
      <c r="X1027" s="33">
        <f>(Table2[[#This Row],[Cost of Equity (Weekly Beta)]]*Table2[[#This Row],[Weight of Equity]])+(Table2[[#This Row],[Cost of Debt]]*Table2[[#This Row],[Weight of Debt]])</f>
        <v>0.20512855168977265</v>
      </c>
      <c r="Y1027" s="34">
        <f>(Table2[[#This Row],[Cost of Equity (Monthly Beta)]]*Table2[[#This Row],[Weight of Equity]])+(Table2[[#This Row],[Cost of Debt]]*Table2[[#This Row],[Weight of Debt]])</f>
        <v>0.22756982306982673</v>
      </c>
      <c r="Z1027" t="b">
        <f>IF(Table2[[#This Row],[Sector]]="Financial Services",TRUE,FALSE)</f>
        <v>1</v>
      </c>
      <c r="AA1027" t="b">
        <f>IF(Table2[[#This Row],[Market Capitalisation In(Cr)]]&gt;25000,TRUE,FALSE)</f>
        <v>0</v>
      </c>
    </row>
    <row r="1028" spans="2:27" ht="14" customHeight="1">
      <c r="B1028" s="37" t="s">
        <v>3104</v>
      </c>
      <c r="C1028" s="38" t="str">
        <f>_xlfn.XLOOKUP(B1028,stock_analysis[Stock],stock_analysis[Company_Name])</f>
        <v>Satin Creditcare Network Limited</v>
      </c>
      <c r="D1028" s="37" t="str">
        <f>_xlfn.XLOOKUP(B1028,stock_analysis[Stock],stock_analysis[Sector])</f>
        <v>Financial Services</v>
      </c>
      <c r="E1028" s="37" t="str">
        <f>_xlfn.XLOOKUP($B1028,stock_analysis[Stock],stock_analysis[Industry])</f>
        <v>Credit Services</v>
      </c>
      <c r="F1028" s="2">
        <f>_xlfn.XLOOKUP($B1028,stock_analysis[Stock],stock_analysis[Market_Cap_Cr])</f>
        <v>1681.7167360000001</v>
      </c>
      <c r="G1028" s="3">
        <f>Imputs!$C$2</f>
        <v>6.6699999999999995E-2</v>
      </c>
      <c r="H1028" s="3">
        <f>Imputs!$C$3</f>
        <v>5.2299999999999999E-2</v>
      </c>
      <c r="I1028" s="2">
        <f>_xlfn.XLOOKUP($B1028,stock_analysis[Stock],stock_analysis[Beta_Daily])</f>
        <v>0.52630136365461289</v>
      </c>
      <c r="J1028" s="2">
        <f>_xlfn.XLOOKUP($B1028,stock_analysis[Stock],stock_analysis[Beta_Weekly])</f>
        <v>0.98277943133091039</v>
      </c>
      <c r="K1028" s="2">
        <f>_xlfn.XLOOKUP($B1028,stock_analysis[Stock],stock_analysis[Beta_Monthly])</f>
        <v>1.0400533157655365</v>
      </c>
      <c r="L1028" s="3">
        <f>G1028+H1028*I1028</f>
        <v>9.4225561319136245E-2</v>
      </c>
      <c r="M1028" s="3">
        <f>J1028*H1028+G1028</f>
        <v>0.11809936425860661</v>
      </c>
      <c r="N1028" s="3">
        <f>K1028*H1028+G1028</f>
        <v>0.12109478841453755</v>
      </c>
      <c r="O1028" s="2">
        <f>_xlfn.XLOOKUP($B1028,stock_analysis[Stock],stock_analysis[Interest_Coverage_Ratio])</f>
        <v>91.394870025304797</v>
      </c>
      <c r="P1028" s="3" cm="1">
        <f t="array" ref="P102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28" s="3" t="str" cm="1">
        <f t="array" ref="Q102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28" s="3">
        <f>Table2[[#This Row],[Default Spread]]+Table2[[#This Row],[Risk Free Rate]]</f>
        <v>7.0699999999999999E-2</v>
      </c>
      <c r="S1028" s="2">
        <f>_xlfn.XLOOKUP($B1028,stock_analysis[Stock],stock_analysis[Market_Cap_Cr])</f>
        <v>1681.7167360000001</v>
      </c>
      <c r="T1028" s="2">
        <f>_xlfn.XLOOKUP($B1028,stock_analysis[Stock],stock_analysis[Total_Debt_Cr])</f>
        <v>9640.3374079999994</v>
      </c>
      <c r="U1028" s="3">
        <f>Table2[[#This Row],[Market Value of Equity]]/(Table2[[#This Row],[Market Value of Equity]]+Table2[[#This Row],[Market Value of Debt]])</f>
        <v>0.14853459580841236</v>
      </c>
      <c r="V1028" s="3">
        <f>Table2[[#This Row],[Market Value of Debt]]/(Table2[[#This Row],[Market Value of Equity]]+Table2[[#This Row],[Market Value of Debt]])</f>
        <v>0.85146540419158767</v>
      </c>
      <c r="W1028" s="32">
        <f>(Table2[[#This Row],[Cost of Equity (Daily Beta)]]*Table2[[#This Row],[Weight of Equity]])+(Table2[[#This Row],[Cost of Debt]]*Table2[[#This Row],[Weight of Debt]])</f>
        <v>7.4194359741703922E-2</v>
      </c>
      <c r="X1028" s="33">
        <f>(Table2[[#This Row],[Cost of Equity (Weekly Beta)]]*Table2[[#This Row],[Weight of Equity]])+(Table2[[#This Row],[Cost of Debt]]*Table2[[#This Row],[Weight of Debt]])</f>
        <v>7.7740445411727838E-2</v>
      </c>
      <c r="Y1028" s="34">
        <f>(Table2[[#This Row],[Cost of Equity (Monthly Beta)]]*Table2[[#This Row],[Weight of Equity]])+(Table2[[#This Row],[Cost of Debt]]*Table2[[#This Row],[Weight of Debt]])</f>
        <v>7.8185369528003798E-2</v>
      </c>
      <c r="Z1028" t="b">
        <f>IF(Table2[[#This Row],[Sector]]="Financial Services",TRUE,FALSE)</f>
        <v>1</v>
      </c>
      <c r="AA1028" t="b">
        <f>IF(Table2[[#This Row],[Market Capitalisation In(Cr)]]&gt;25000,TRUE,FALSE)</f>
        <v>0</v>
      </c>
    </row>
    <row r="1029" spans="2:27" ht="14" customHeight="1">
      <c r="B1029" s="37" t="s">
        <v>2362</v>
      </c>
      <c r="C1029" s="38" t="str">
        <f>_xlfn.XLOOKUP(B1029,stock_analysis[Stock],stock_analysis[Company_Name])</f>
        <v>Muthoot Capital Services Limited</v>
      </c>
      <c r="D1029" s="37" t="str">
        <f>_xlfn.XLOOKUP(B1029,stock_analysis[Stock],stock_analysis[Sector])</f>
        <v>Financial Services</v>
      </c>
      <c r="E1029" s="37" t="str">
        <f>_xlfn.XLOOKUP($B1029,stock_analysis[Stock],stock_analysis[Industry])</f>
        <v>Credit Services</v>
      </c>
      <c r="F1029" s="2">
        <f>_xlfn.XLOOKUP($B1029,stock_analysis[Stock],stock_analysis[Market_Cap_Cr])</f>
        <v>350.16796160000001</v>
      </c>
      <c r="G1029" s="3">
        <f>Imputs!$C$2</f>
        <v>6.6699999999999995E-2</v>
      </c>
      <c r="H1029" s="3">
        <f>Imputs!$C$3</f>
        <v>5.2299999999999999E-2</v>
      </c>
      <c r="I1029" s="2">
        <f>_xlfn.XLOOKUP($B1029,stock_analysis[Stock],stock_analysis[Beta_Daily])</f>
        <v>0.55748871367866648</v>
      </c>
      <c r="J1029" s="2">
        <f>_xlfn.XLOOKUP($B1029,stock_analysis[Stock],stock_analysis[Beta_Weekly])</f>
        <v>1.2387056214768823</v>
      </c>
      <c r="K1029" s="2">
        <f>_xlfn.XLOOKUP($B1029,stock_analysis[Stock],stock_analysis[Beta_Monthly])</f>
        <v>0.99086496352487285</v>
      </c>
      <c r="L1029" s="3">
        <f>G1029+H1029*I1029</f>
        <v>9.5856659725394255E-2</v>
      </c>
      <c r="M1029" s="3">
        <f>J1029*H1029+G1029</f>
        <v>0.13148430400324096</v>
      </c>
      <c r="N1029" s="3">
        <f>K1029*H1029+G1029</f>
        <v>0.11852223759235084</v>
      </c>
      <c r="O1029" s="2">
        <f>_xlfn.XLOOKUP($B1029,stock_analysis[Stock],stock_analysis[Interest_Coverage_Ratio])</f>
        <v>1.5004043155716178</v>
      </c>
      <c r="P1029" s="3" cm="1">
        <f t="array" ref="P102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029" s="3" t="str" cm="1">
        <f t="array" ref="Q102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029" s="3">
        <f>Table2[[#This Row],[Default Spread]]+Table2[[#This Row],[Risk Free Rate]]</f>
        <v>7.4499999999999997E-2</v>
      </c>
      <c r="S1029" s="2">
        <f>_xlfn.XLOOKUP($B1029,stock_analysis[Stock],stock_analysis[Market_Cap_Cr])</f>
        <v>350.16796160000001</v>
      </c>
      <c r="T1029" s="2">
        <f>_xlfn.XLOOKUP($B1029,stock_analysis[Stock],stock_analysis[Total_Debt_Cr])</f>
        <v>2949.0784256000002</v>
      </c>
      <c r="U1029" s="3">
        <f>Table2[[#This Row],[Market Value of Equity]]/(Table2[[#This Row],[Market Value of Equity]]+Table2[[#This Row],[Market Value of Debt]])</f>
        <v>0.10613574147069994</v>
      </c>
      <c r="V1029" s="3">
        <f>Table2[[#This Row],[Market Value of Debt]]/(Table2[[#This Row],[Market Value of Equity]]+Table2[[#This Row],[Market Value of Debt]])</f>
        <v>0.89386425852930007</v>
      </c>
      <c r="W1029" s="32">
        <f>(Table2[[#This Row],[Cost of Equity (Daily Beta)]]*Table2[[#This Row],[Weight of Equity]])+(Table2[[#This Row],[Cost of Debt]]*Table2[[#This Row],[Weight of Debt]])</f>
        <v>7.6766704915292167E-2</v>
      </c>
      <c r="X1029" s="33">
        <f>(Table2[[#This Row],[Cost of Equity (Weekly Beta)]]*Table2[[#This Row],[Weight of Equity]])+(Table2[[#This Row],[Cost of Debt]]*Table2[[#This Row],[Weight of Debt]])</f>
        <v>8.054807135757576E-2</v>
      </c>
      <c r="Y1029" s="34">
        <f>(Table2[[#This Row],[Cost of Equity (Monthly Beta)]]*Table2[[#This Row],[Weight of Equity]])+(Table2[[#This Row],[Cost of Debt]]*Table2[[#This Row],[Weight of Debt]])</f>
        <v>7.9172332828063477E-2</v>
      </c>
      <c r="Z1029" t="b">
        <f>IF(Table2[[#This Row],[Sector]]="Financial Services",TRUE,FALSE)</f>
        <v>1</v>
      </c>
      <c r="AA1029" t="b">
        <f>IF(Table2[[#This Row],[Market Capitalisation In(Cr)]]&gt;25000,TRUE,FALSE)</f>
        <v>0</v>
      </c>
    </row>
    <row r="1030" spans="2:27" ht="14" customHeight="1">
      <c r="B1030" s="37" t="s">
        <v>3686</v>
      </c>
      <c r="C1030" s="38" t="str">
        <f>_xlfn.XLOOKUP(B1030,stock_analysis[Stock],stock_analysis[Company_Name])</f>
        <v>Ugro Capital Limited</v>
      </c>
      <c r="D1030" s="37" t="str">
        <f>_xlfn.XLOOKUP(B1030,stock_analysis[Stock],stock_analysis[Sector])</f>
        <v>Financial Services</v>
      </c>
      <c r="E1030" s="37" t="str">
        <f>_xlfn.XLOOKUP($B1030,stock_analysis[Stock],stock_analysis[Industry])</f>
        <v>Credit Services</v>
      </c>
      <c r="F1030" s="2">
        <f>_xlfn.XLOOKUP($B1030,stock_analysis[Stock],stock_analysis[Market_Cap_Cr])</f>
        <v>1589.0039807999999</v>
      </c>
      <c r="G1030" s="3">
        <f>Imputs!$C$2</f>
        <v>6.6699999999999995E-2</v>
      </c>
      <c r="H1030" s="3">
        <f>Imputs!$C$3</f>
        <v>5.2299999999999999E-2</v>
      </c>
      <c r="I1030" s="2">
        <f>_xlfn.XLOOKUP($B1030,stock_analysis[Stock],stock_analysis[Beta_Daily])</f>
        <v>0.93054042417251359</v>
      </c>
      <c r="J1030" s="2">
        <f>_xlfn.XLOOKUP($B1030,stock_analysis[Stock],stock_analysis[Beta_Weekly])</f>
        <v>1.4155994037486346</v>
      </c>
      <c r="K1030" s="2">
        <f>_xlfn.XLOOKUP($B1030,stock_analysis[Stock],stock_analysis[Beta_Monthly])</f>
        <v>1.1452756109732982</v>
      </c>
      <c r="L1030" s="3">
        <f>G1030+H1030*I1030</f>
        <v>0.11536726418422245</v>
      </c>
      <c r="M1030" s="3">
        <f>J1030*H1030+G1030</f>
        <v>0.14073584881605358</v>
      </c>
      <c r="N1030" s="3">
        <f>K1030*H1030+G1030</f>
        <v>0.1265979144539035</v>
      </c>
      <c r="O1030" s="2">
        <f>_xlfn.XLOOKUP($B1030,stock_analysis[Stock],stock_analysis[Interest_Coverage_Ratio])</f>
        <v>17.862372982665871</v>
      </c>
      <c r="P1030" s="3" cm="1">
        <f t="array" ref="P103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30" s="3" t="str" cm="1">
        <f t="array" ref="Q103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30" s="3">
        <f>Table2[[#This Row],[Default Spread]]+Table2[[#This Row],[Risk Free Rate]]</f>
        <v>7.0699999999999999E-2</v>
      </c>
      <c r="S1030" s="2">
        <f>_xlfn.XLOOKUP($B1030,stock_analysis[Stock],stock_analysis[Market_Cap_Cr])</f>
        <v>1589.0039807999999</v>
      </c>
      <c r="T1030" s="2">
        <f>_xlfn.XLOOKUP($B1030,stock_analysis[Stock],stock_analysis[Total_Debt_Cr])</f>
        <v>8165.5480319999997</v>
      </c>
      <c r="U1030" s="3">
        <f>Table2[[#This Row],[Market Value of Equity]]/(Table2[[#This Row],[Market Value of Equity]]+Table2[[#This Row],[Market Value of Debt]])</f>
        <v>0.16289871423258562</v>
      </c>
      <c r="V1030" s="3">
        <f>Table2[[#This Row],[Market Value of Debt]]/(Table2[[#This Row],[Market Value of Equity]]+Table2[[#This Row],[Market Value of Debt]])</f>
        <v>0.83710128576741449</v>
      </c>
      <c r="W1030" s="32">
        <f>(Table2[[#This Row],[Cost of Equity (Daily Beta)]]*Table2[[#This Row],[Weight of Equity]])+(Table2[[#This Row],[Cost of Debt]]*Table2[[#This Row],[Weight of Debt]])</f>
        <v>7.7976239903897071E-2</v>
      </c>
      <c r="X1030" s="33">
        <f>(Table2[[#This Row],[Cost of Equity (Weekly Beta)]]*Table2[[#This Row],[Weight of Equity]])+(Table2[[#This Row],[Cost of Debt]]*Table2[[#This Row],[Weight of Debt]])</f>
        <v>8.2108749722322891E-2</v>
      </c>
      <c r="Y1030" s="34">
        <f>(Table2[[#This Row],[Cost of Equity (Monthly Beta)]]*Table2[[#This Row],[Weight of Equity]])+(Table2[[#This Row],[Cost of Debt]]*Table2[[#This Row],[Weight of Debt]])</f>
        <v>7.9805698392823948E-2</v>
      </c>
      <c r="Z1030" t="b">
        <f>IF(Table2[[#This Row],[Sector]]="Financial Services",TRUE,FALSE)</f>
        <v>1</v>
      </c>
      <c r="AA1030" t="b">
        <f>IF(Table2[[#This Row],[Market Capitalisation In(Cr)]]&gt;25000,TRUE,FALSE)</f>
        <v>0</v>
      </c>
    </row>
    <row r="1031" spans="2:27" ht="14" customHeight="1">
      <c r="B1031" s="37" t="s">
        <v>2312</v>
      </c>
      <c r="C1031" s="38" t="str">
        <f>_xlfn.XLOOKUP(B1031,stock_analysis[Stock],stock_analysis[Company_Name])</f>
        <v>Moneyboxx Finance Limited</v>
      </c>
      <c r="D1031" s="37" t="str">
        <f>_xlfn.XLOOKUP(B1031,stock_analysis[Stock],stock_analysis[Sector])</f>
        <v>Financial Services</v>
      </c>
      <c r="E1031" s="37" t="str">
        <f>_xlfn.XLOOKUP($B1031,stock_analysis[Stock],stock_analysis[Industry])</f>
        <v>Credit Services</v>
      </c>
      <c r="F1031" s="2">
        <f>_xlfn.XLOOKUP($B1031,stock_analysis[Stock],stock_analysis[Market_Cap_Cr])</f>
        <v>432.28938240000002</v>
      </c>
      <c r="G1031" s="3">
        <f>Imputs!$C$2</f>
        <v>6.6699999999999995E-2</v>
      </c>
      <c r="H1031" s="3">
        <f>Imputs!$C$3</f>
        <v>5.2299999999999999E-2</v>
      </c>
      <c r="I1031" s="2">
        <f>_xlfn.XLOOKUP($B1031,stock_analysis[Stock],stock_analysis[Beta_Daily])</f>
        <v>0.4364832408443523</v>
      </c>
      <c r="J1031" s="2">
        <f>_xlfn.XLOOKUP($B1031,stock_analysis[Stock],stock_analysis[Beta_Weekly])</f>
        <v>1.2591318303244501</v>
      </c>
      <c r="K1031" s="2">
        <f>_xlfn.XLOOKUP($B1031,stock_analysis[Stock],stock_analysis[Beta_Monthly])</f>
        <v>7.0309097357387662</v>
      </c>
      <c r="L1031" s="3">
        <f>G1031+H1031*I1031</f>
        <v>8.9528073496159627E-2</v>
      </c>
      <c r="M1031" s="3">
        <f>J1031*H1031+G1031</f>
        <v>0.13255259472596875</v>
      </c>
      <c r="N1031" s="3">
        <f>K1031*H1031+G1031</f>
        <v>0.43441657917913745</v>
      </c>
      <c r="O1031" s="2">
        <f>_xlfn.XLOOKUP($B1031,stock_analysis[Stock],stock_analysis[Interest_Coverage_Ratio])</f>
        <v>2.4933346798626541</v>
      </c>
      <c r="P1031" s="3" cm="1">
        <f t="array" ref="P103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031" s="3" t="str" cm="1">
        <f t="array" ref="Q103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031" s="3">
        <f>Table2[[#This Row],[Default Spread]]+Table2[[#This Row],[Risk Free Rate]]</f>
        <v>7.3700000000000002E-2</v>
      </c>
      <c r="S1031" s="2">
        <f>_xlfn.XLOOKUP($B1031,stock_analysis[Stock],stock_analysis[Market_Cap_Cr])</f>
        <v>432.28938240000002</v>
      </c>
      <c r="T1031" s="2">
        <f>_xlfn.XLOOKUP($B1031,stock_analysis[Stock],stock_analysis[Total_Debt_Cr])</f>
        <v>645.58981119999999</v>
      </c>
      <c r="U1031" s="3">
        <f>Table2[[#This Row],[Market Value of Equity]]/(Table2[[#This Row],[Market Value of Equity]]+Table2[[#This Row],[Market Value of Debt]])</f>
        <v>0.40105550322035644</v>
      </c>
      <c r="V1031" s="3">
        <f>Table2[[#This Row],[Market Value of Debt]]/(Table2[[#This Row],[Market Value of Equity]]+Table2[[#This Row],[Market Value of Debt]])</f>
        <v>0.59894449677964356</v>
      </c>
      <c r="W1031" s="32">
        <f>(Table2[[#This Row],[Cost of Equity (Daily Beta)]]*Table2[[#This Row],[Weight of Equity]])+(Table2[[#This Row],[Cost of Debt]]*Table2[[#This Row],[Weight of Debt]])</f>
        <v>8.0047935981011092E-2</v>
      </c>
      <c r="X1031" s="33">
        <f>(Table2[[#This Row],[Cost of Equity (Weekly Beta)]]*Table2[[#This Row],[Weight of Equity]])+(Table2[[#This Row],[Cost of Debt]]*Table2[[#This Row],[Weight of Debt]])</f>
        <v>9.7303156993647097E-2</v>
      </c>
      <c r="Y1031" s="34">
        <f>(Table2[[#This Row],[Cost of Equity (Monthly Beta)]]*Table2[[#This Row],[Weight of Equity]])+(Table2[[#This Row],[Cost of Debt]]*Table2[[#This Row],[Weight of Debt]])</f>
        <v>0.21836736918261451</v>
      </c>
      <c r="Z1031" t="b">
        <f>IF(Table2[[#This Row],[Sector]]="Financial Services",TRUE,FALSE)</f>
        <v>1</v>
      </c>
      <c r="AA1031" t="b">
        <f>IF(Table2[[#This Row],[Market Capitalisation In(Cr)]]&gt;25000,TRUE,FALSE)</f>
        <v>0</v>
      </c>
    </row>
    <row r="1032" spans="2:27" ht="14" customHeight="1">
      <c r="B1032" s="37" t="s">
        <v>688</v>
      </c>
      <c r="C1032" s="38" t="str">
        <f>_xlfn.XLOOKUP(B1032,stock_analysis[Stock],stock_analysis[Company_Name])</f>
        <v>Capital Trust Limited</v>
      </c>
      <c r="D1032" s="37" t="str">
        <f>_xlfn.XLOOKUP(B1032,stock_analysis[Stock],stock_analysis[Sector])</f>
        <v>Financial Services</v>
      </c>
      <c r="E1032" s="37" t="str">
        <f>_xlfn.XLOOKUP($B1032,stock_analysis[Stock],stock_analysis[Industry])</f>
        <v>Credit Services</v>
      </c>
      <c r="F1032" s="2">
        <f>_xlfn.XLOOKUP($B1032,stock_analysis[Stock],stock_analysis[Market_Cap_Cr])</f>
        <v>42.005603200000003</v>
      </c>
      <c r="G1032" s="3">
        <f>Imputs!$C$2</f>
        <v>6.6699999999999995E-2</v>
      </c>
      <c r="H1032" s="3">
        <f>Imputs!$C$3</f>
        <v>5.2299999999999999E-2</v>
      </c>
      <c r="I1032" s="2">
        <f>_xlfn.XLOOKUP($B1032,stock_analysis[Stock],stock_analysis[Beta_Daily])</f>
        <v>0.47726719047367239</v>
      </c>
      <c r="J1032" s="2">
        <f>_xlfn.XLOOKUP($B1032,stock_analysis[Stock],stock_analysis[Beta_Weekly])</f>
        <v>1.279478570047333</v>
      </c>
      <c r="K1032" s="2">
        <f>_xlfn.XLOOKUP($B1032,stock_analysis[Stock],stock_analysis[Beta_Monthly])</f>
        <v>0.90959587246779239</v>
      </c>
      <c r="L1032" s="3">
        <f>G1032+H1032*I1032</f>
        <v>9.1661074061773068E-2</v>
      </c>
      <c r="M1032" s="3">
        <f>J1032*H1032+G1032</f>
        <v>0.1336167292134755</v>
      </c>
      <c r="N1032" s="3">
        <f>K1032*H1032+G1032</f>
        <v>0.11427186413006554</v>
      </c>
      <c r="O1032" s="2">
        <f>_xlfn.XLOOKUP($B1032,stock_analysis[Stock],stock_analysis[Interest_Coverage_Ratio])</f>
        <v>1.5568228665658923</v>
      </c>
      <c r="P1032" s="3" cm="1">
        <f t="array" ref="P103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032" s="3" t="str" cm="1">
        <f t="array" ref="Q103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032" s="3">
        <f>Table2[[#This Row],[Default Spread]]+Table2[[#This Row],[Risk Free Rate]]</f>
        <v>7.4499999999999997E-2</v>
      </c>
      <c r="S1032" s="2">
        <f>_xlfn.XLOOKUP($B1032,stock_analysis[Stock],stock_analysis[Market_Cap_Cr])</f>
        <v>42.005603200000003</v>
      </c>
      <c r="T1032" s="2">
        <f>_xlfn.XLOOKUP($B1032,stock_analysis[Stock],stock_analysis[Total_Debt_Cr])</f>
        <v>80.190297599999994</v>
      </c>
      <c r="U1032" s="3">
        <f>Table2[[#This Row],[Market Value of Equity]]/(Table2[[#This Row],[Market Value of Equity]]+Table2[[#This Row],[Market Value of Debt]])</f>
        <v>0.34375623834347152</v>
      </c>
      <c r="V1032" s="3">
        <f>Table2[[#This Row],[Market Value of Debt]]/(Table2[[#This Row],[Market Value of Equity]]+Table2[[#This Row],[Market Value of Debt]])</f>
        <v>0.65624376165652842</v>
      </c>
      <c r="W1032" s="32">
        <f>(Table2[[#This Row],[Cost of Equity (Daily Beta)]]*Table2[[#This Row],[Weight of Equity]])+(Table2[[#This Row],[Cost of Debt]]*Table2[[#This Row],[Weight of Debt]])</f>
        <v>8.0399226265408824E-2</v>
      </c>
      <c r="X1032" s="33">
        <f>(Table2[[#This Row],[Cost of Equity (Weekly Beta)]]*Table2[[#This Row],[Weight of Equity]])+(Table2[[#This Row],[Cost of Debt]]*Table2[[#This Row],[Weight of Debt]])</f>
        <v>9.4821744457593948E-2</v>
      </c>
      <c r="Y1032" s="34">
        <f>(Table2[[#This Row],[Cost of Equity (Monthly Beta)]]*Table2[[#This Row],[Weight of Equity]])+(Table2[[#This Row],[Cost of Debt]]*Table2[[#This Row],[Weight of Debt]])</f>
        <v>8.8171826405258974E-2</v>
      </c>
      <c r="Z1032" t="b">
        <f>IF(Table2[[#This Row],[Sector]]="Financial Services",TRUE,FALSE)</f>
        <v>1</v>
      </c>
      <c r="AA1032" t="b">
        <f>IF(Table2[[#This Row],[Market Capitalisation In(Cr)]]&gt;25000,TRUE,FALSE)</f>
        <v>0</v>
      </c>
    </row>
    <row r="1033" spans="2:27" ht="14" customHeight="1">
      <c r="B1033" s="37" t="s">
        <v>760</v>
      </c>
      <c r="C1033" s="38" t="str">
        <f>_xlfn.XLOOKUP(B1033,stock_analysis[Stock],stock_analysis[Company_Name])</f>
        <v>Cholamandalam Financial Holdings Limited</v>
      </c>
      <c r="D1033" s="37" t="str">
        <f>_xlfn.XLOOKUP(B1033,stock_analysis[Stock],stock_analysis[Sector])</f>
        <v>Financial Services</v>
      </c>
      <c r="E1033" s="37" t="str">
        <f>_xlfn.XLOOKUP($B1033,stock_analysis[Stock],stock_analysis[Industry])</f>
        <v>Credit Services</v>
      </c>
      <c r="F1033" s="2">
        <f>_xlfn.XLOOKUP($B1033,stock_analysis[Stock],stock_analysis[Market_Cap_Cr])</f>
        <v>30104.849612800001</v>
      </c>
      <c r="G1033" s="3">
        <f>Imputs!$C$2</f>
        <v>6.6699999999999995E-2</v>
      </c>
      <c r="H1033" s="3">
        <f>Imputs!$C$3</f>
        <v>5.2299999999999999E-2</v>
      </c>
      <c r="I1033" s="2">
        <f>_xlfn.XLOOKUP($B1033,stock_analysis[Stock],stock_analysis[Beta_Daily])</f>
        <v>1.532736582482586</v>
      </c>
      <c r="J1033" s="2">
        <f>_xlfn.XLOOKUP($B1033,stock_analysis[Stock],stock_analysis[Beta_Weekly])</f>
        <v>1.1754989713705111</v>
      </c>
      <c r="K1033" s="2">
        <f>_xlfn.XLOOKUP($B1033,stock_analysis[Stock],stock_analysis[Beta_Monthly])</f>
        <v>1.1365768449911495</v>
      </c>
      <c r="L1033" s="3">
        <f>G1033+H1033*I1033</f>
        <v>0.14686212326383924</v>
      </c>
      <c r="M1033" s="3">
        <f>J1033*H1033+G1033</f>
        <v>0.12817859620267771</v>
      </c>
      <c r="N1033" s="3">
        <f>K1033*H1033+G1033</f>
        <v>0.12614296899303712</v>
      </c>
      <c r="O1033" s="2">
        <f>_xlfn.XLOOKUP($B1033,stock_analysis[Stock],stock_analysis[Interest_Coverage_Ratio])</f>
        <v>143.59269162210339</v>
      </c>
      <c r="P1033" s="3" cm="1">
        <f t="array" ref="P103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33" s="3" t="str" cm="1">
        <f t="array" ref="Q103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33" s="3">
        <f>Table2[[#This Row],[Default Spread]]+Table2[[#This Row],[Risk Free Rate]]</f>
        <v>7.0699999999999999E-2</v>
      </c>
      <c r="S1033" s="2">
        <f>_xlfn.XLOOKUP($B1033,stock_analysis[Stock],stock_analysis[Market_Cap_Cr])</f>
        <v>30104.849612800001</v>
      </c>
      <c r="T1033" s="2">
        <f>_xlfn.XLOOKUP($B1033,stock_analysis[Stock],stock_analysis[Total_Debt_Cr])</f>
        <v>187231.60719360001</v>
      </c>
      <c r="U1033" s="3">
        <f>Table2[[#This Row],[Market Value of Equity]]/(Table2[[#This Row],[Market Value of Equity]]+Table2[[#This Row],[Market Value of Debt]])</f>
        <v>0.13851725594117392</v>
      </c>
      <c r="V1033" s="3">
        <f>Table2[[#This Row],[Market Value of Debt]]/(Table2[[#This Row],[Market Value of Equity]]+Table2[[#This Row],[Market Value of Debt]])</f>
        <v>0.86148274405882608</v>
      </c>
      <c r="W1033" s="32">
        <f>(Table2[[#This Row],[Cost of Equity (Daily Beta)]]*Table2[[#This Row],[Weight of Equity]])+(Table2[[#This Row],[Cost of Debt]]*Table2[[#This Row],[Weight of Debt]])</f>
        <v>8.1249768321160459E-2</v>
      </c>
      <c r="X1033" s="33">
        <f>(Table2[[#This Row],[Cost of Equity (Weekly Beta)]]*Table2[[#This Row],[Weight of Equity]])+(Table2[[#This Row],[Cost of Debt]]*Table2[[#This Row],[Weight of Debt]])</f>
        <v>7.8661777421345697E-2</v>
      </c>
      <c r="Y1033" s="34">
        <f>(Table2[[#This Row],[Cost of Equity (Monthly Beta)]]*Table2[[#This Row],[Weight of Equity]])+(Table2[[#This Row],[Cost of Debt]]*Table2[[#This Row],[Weight of Debt]])</f>
        <v>7.8379807926147085E-2</v>
      </c>
      <c r="Z1033" t="b">
        <f>IF(Table2[[#This Row],[Sector]]="Financial Services",TRUE,FALSE)</f>
        <v>1</v>
      </c>
      <c r="AA1033" t="b">
        <f>IF(Table2[[#This Row],[Market Capitalisation In(Cr)]]&gt;25000,TRUE,FALSE)</f>
        <v>1</v>
      </c>
    </row>
    <row r="1034" spans="2:27" ht="14" customHeight="1">
      <c r="B1034" s="37" t="s">
        <v>2700</v>
      </c>
      <c r="C1034" s="38" t="str">
        <f>_xlfn.XLOOKUP(B1034,stock_analysis[Stock],stock_analysis[Company_Name])</f>
        <v>Piramal Finance Limited</v>
      </c>
      <c r="D1034" s="37" t="str">
        <f>_xlfn.XLOOKUP(B1034,stock_analysis[Stock],stock_analysis[Sector])</f>
        <v>Financial Services</v>
      </c>
      <c r="E1034" s="37" t="str">
        <f>_xlfn.XLOOKUP($B1034,stock_analysis[Stock],stock_analysis[Industry])</f>
        <v>Credit Services</v>
      </c>
      <c r="F1034" s="2">
        <f>_xlfn.XLOOKUP($B1034,stock_analysis[Stock],stock_analysis[Market_Cap_Cr])</f>
        <v>39958.983475200002</v>
      </c>
      <c r="G1034" s="3">
        <f>Imputs!$C$2</f>
        <v>6.6699999999999995E-2</v>
      </c>
      <c r="H1034" s="3">
        <f>Imputs!$C$3</f>
        <v>5.2299999999999999E-2</v>
      </c>
      <c r="I1034" s="2">
        <f>_xlfn.XLOOKUP($B1034,stock_analysis[Stock],stock_analysis[Beta_Daily])</f>
        <v>0.3942162238573903</v>
      </c>
      <c r="J1034" s="2">
        <f>_xlfn.XLOOKUP($B1034,stock_analysis[Stock],stock_analysis[Beta_Weekly])</f>
        <v>0.27946781815012628</v>
      </c>
      <c r="K1034" s="2">
        <f>_xlfn.XLOOKUP($B1034,stock_analysis[Stock],stock_analysis[Beta_Monthly])</f>
        <v>-2.1778874061029869</v>
      </c>
      <c r="L1034" s="3">
        <f>G1034+H1034*I1034</f>
        <v>8.7317508507741504E-2</v>
      </c>
      <c r="M1034" s="3">
        <f>J1034*H1034+G1034</f>
        <v>8.1316166889251598E-2</v>
      </c>
      <c r="N1034" s="3">
        <f>K1034*H1034+G1034</f>
        <v>-4.7203511339186224E-2</v>
      </c>
      <c r="O1034" s="2">
        <f>_xlfn.XLOOKUP($B1034,stock_analysis[Stock],stock_analysis[Interest_Coverage_Ratio])</f>
        <v>0.77169072999595201</v>
      </c>
      <c r="P1034" s="3" cm="1">
        <f t="array" ref="P103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034" s="3" t="str" cm="1">
        <f t="array" ref="Q103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034" s="3">
        <f>Table2[[#This Row],[Default Spread]]+Table2[[#This Row],[Risk Free Rate]]</f>
        <v>8.0499999999999988E-2</v>
      </c>
      <c r="S1034" s="2">
        <f>_xlfn.XLOOKUP($B1034,stock_analysis[Stock],stock_analysis[Market_Cap_Cr])</f>
        <v>39958.983475200002</v>
      </c>
      <c r="T1034" s="2">
        <f>_xlfn.XLOOKUP($B1034,stock_analysis[Stock],stock_analysis[Total_Debt_Cr])</f>
        <v>71678.440243200006</v>
      </c>
      <c r="U1034" s="3">
        <f>Table2[[#This Row],[Market Value of Equity]]/(Table2[[#This Row],[Market Value of Equity]]+Table2[[#This Row],[Market Value of Debt]])</f>
        <v>0.35793537815772786</v>
      </c>
      <c r="V1034" s="3">
        <f>Table2[[#This Row],[Market Value of Debt]]/(Table2[[#This Row],[Market Value of Equity]]+Table2[[#This Row],[Market Value of Debt]])</f>
        <v>0.6420646218422722</v>
      </c>
      <c r="W1034" s="32">
        <f>(Table2[[#This Row],[Cost of Equity (Daily Beta)]]*Table2[[#This Row],[Weight of Equity]])+(Table2[[#This Row],[Cost of Debt]]*Table2[[#This Row],[Weight of Debt]])</f>
        <v>8.2940227485811979E-2</v>
      </c>
      <c r="X1034" s="33">
        <f>(Table2[[#This Row],[Cost of Equity (Weekly Beta)]]*Table2[[#This Row],[Weight of Equity]])+(Table2[[#This Row],[Cost of Debt]]*Table2[[#This Row],[Weight of Debt]])</f>
        <v>8.0792135004144089E-2</v>
      </c>
      <c r="Y1034" s="34">
        <f>(Table2[[#This Row],[Cost of Equity (Monthly Beta)]]*Table2[[#This Row],[Weight of Equity]])+(Table2[[#This Row],[Cost of Debt]]*Table2[[#This Row],[Weight of Debt]])</f>
        <v>3.4790395376738684E-2</v>
      </c>
      <c r="Z1034" t="b">
        <f>IF(Table2[[#This Row],[Sector]]="Financial Services",TRUE,FALSE)</f>
        <v>1</v>
      </c>
      <c r="AA1034" t="b">
        <f>IF(Table2[[#This Row],[Market Capitalisation In(Cr)]]&gt;25000,TRUE,FALSE)</f>
        <v>1</v>
      </c>
    </row>
    <row r="1035" spans="2:27" ht="14" customHeight="1">
      <c r="B1035" s="37" t="s">
        <v>2164</v>
      </c>
      <c r="C1035" s="38" t="str">
        <f>_xlfn.XLOOKUP(B1035,stock_analysis[Stock],stock_analysis[Company_Name])</f>
        <v>Manba Finance Limited</v>
      </c>
      <c r="D1035" s="37" t="str">
        <f>_xlfn.XLOOKUP(B1035,stock_analysis[Stock],stock_analysis[Sector])</f>
        <v>Financial Services</v>
      </c>
      <c r="E1035" s="37" t="str">
        <f>_xlfn.XLOOKUP($B1035,stock_analysis[Stock],stock_analysis[Industry])</f>
        <v>Credit Services</v>
      </c>
      <c r="F1035" s="2">
        <f>_xlfn.XLOOKUP($B1035,stock_analysis[Stock],stock_analysis[Market_Cap_Cr])</f>
        <v>578.20533760000001</v>
      </c>
      <c r="G1035" s="3">
        <f>Imputs!$C$2</f>
        <v>6.6699999999999995E-2</v>
      </c>
      <c r="H1035" s="3">
        <f>Imputs!$C$3</f>
        <v>5.2299999999999999E-2</v>
      </c>
      <c r="I1035" s="2">
        <f>_xlfn.XLOOKUP($B1035,stock_analysis[Stock],stock_analysis[Beta_Daily])</f>
        <v>0.92715439032884517</v>
      </c>
      <c r="J1035" s="2">
        <f>_xlfn.XLOOKUP($B1035,stock_analysis[Stock],stock_analysis[Beta_Weekly])</f>
        <v>1.3557123768628268</v>
      </c>
      <c r="K1035" s="2">
        <f>_xlfn.XLOOKUP($B1035,stock_analysis[Stock],stock_analysis[Beta_Monthly])</f>
        <v>1.1820310327937069</v>
      </c>
      <c r="L1035" s="3">
        <f>G1035+H1035*I1035</f>
        <v>0.11519017461419859</v>
      </c>
      <c r="M1035" s="3">
        <f>J1035*H1035+G1035</f>
        <v>0.13760375730992583</v>
      </c>
      <c r="N1035" s="3">
        <f>K1035*H1035+G1035</f>
        <v>0.12852022301511087</v>
      </c>
      <c r="O1035" s="2">
        <f>_xlfn.XLOOKUP($B1035,stock_analysis[Stock],stock_analysis[Interest_Coverage_Ratio])</f>
        <v>47.977496483825597</v>
      </c>
      <c r="P1035" s="3" cm="1">
        <f t="array" ref="P103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35" s="3" t="str" cm="1">
        <f t="array" ref="Q103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35" s="3">
        <f>Table2[[#This Row],[Default Spread]]+Table2[[#This Row],[Risk Free Rate]]</f>
        <v>7.0699999999999999E-2</v>
      </c>
      <c r="S1035" s="2">
        <f>_xlfn.XLOOKUP($B1035,stock_analysis[Stock],stock_analysis[Market_Cap_Cr])</f>
        <v>578.20533760000001</v>
      </c>
      <c r="T1035" s="2">
        <f>_xlfn.XLOOKUP($B1035,stock_analysis[Stock],stock_analysis[Total_Debt_Cr])</f>
        <v>1470.3121408</v>
      </c>
      <c r="U1035" s="3">
        <f>Table2[[#This Row],[Market Value of Equity]]/(Table2[[#This Row],[Market Value of Equity]]+Table2[[#This Row],[Market Value of Debt]])</f>
        <v>0.28225550608999872</v>
      </c>
      <c r="V1035" s="3">
        <f>Table2[[#This Row],[Market Value of Debt]]/(Table2[[#This Row],[Market Value of Equity]]+Table2[[#This Row],[Market Value of Debt]])</f>
        <v>0.71774449391000128</v>
      </c>
      <c r="W1035" s="32">
        <f>(Table2[[#This Row],[Cost of Equity (Daily Beta)]]*Table2[[#This Row],[Weight of Equity]])+(Table2[[#This Row],[Cost of Debt]]*Table2[[#This Row],[Weight of Debt]])</f>
        <v>8.325759675176303E-2</v>
      </c>
      <c r="X1035" s="33">
        <f>(Table2[[#This Row],[Cost of Equity (Weekly Beta)]]*Table2[[#This Row],[Weight of Equity]])+(Table2[[#This Row],[Cost of Debt]]*Table2[[#This Row],[Weight of Debt]])</f>
        <v>8.9583953878835554E-2</v>
      </c>
      <c r="Y1035" s="34">
        <f>(Table2[[#This Row],[Cost of Equity (Monthly Beta)]]*Table2[[#This Row],[Weight of Equity]])+(Table2[[#This Row],[Cost of Debt]]*Table2[[#This Row],[Weight of Debt]])</f>
        <v>8.7020076309366701E-2</v>
      </c>
      <c r="Z1035" t="b">
        <f>IF(Table2[[#This Row],[Sector]]="Financial Services",TRUE,FALSE)</f>
        <v>1</v>
      </c>
      <c r="AA1035" t="b">
        <f>IF(Table2[[#This Row],[Market Capitalisation In(Cr)]]&gt;25000,TRUE,FALSE)</f>
        <v>0</v>
      </c>
    </row>
    <row r="1036" spans="2:27" ht="14" customHeight="1">
      <c r="B1036" s="37" t="s">
        <v>3794</v>
      </c>
      <c r="C1036" s="38" t="str">
        <f>_xlfn.XLOOKUP(B1036,stock_analysis[Stock],stock_analysis[Company_Name])</f>
        <v>Viji Finance Limited</v>
      </c>
      <c r="D1036" s="37" t="str">
        <f>_xlfn.XLOOKUP(B1036,stock_analysis[Stock],stock_analysis[Sector])</f>
        <v>Financial Services</v>
      </c>
      <c r="E1036" s="37" t="str">
        <f>_xlfn.XLOOKUP($B1036,stock_analysis[Stock],stock_analysis[Industry])</f>
        <v>Credit Services</v>
      </c>
      <c r="F1036" s="2">
        <f>_xlfn.XLOOKUP($B1036,stock_analysis[Stock],stock_analysis[Market_Cap_Cr])</f>
        <v>30.615577600000002</v>
      </c>
      <c r="G1036" s="3">
        <f>Imputs!$C$2</f>
        <v>6.6699999999999995E-2</v>
      </c>
      <c r="H1036" s="3">
        <f>Imputs!$C$3</f>
        <v>5.2299999999999999E-2</v>
      </c>
      <c r="I1036" s="2">
        <f>_xlfn.XLOOKUP($B1036,stock_analysis[Stock],stock_analysis[Beta_Daily])</f>
        <v>0.41837142333007771</v>
      </c>
      <c r="J1036" s="2">
        <f>_xlfn.XLOOKUP($B1036,stock_analysis[Stock],stock_analysis[Beta_Weekly])</f>
        <v>0.20295486140800811</v>
      </c>
      <c r="K1036" s="2">
        <f>_xlfn.XLOOKUP($B1036,stock_analysis[Stock],stock_analysis[Beta_Monthly])</f>
        <v>-0.37496697571306259</v>
      </c>
      <c r="L1036" s="3">
        <f>G1036+H1036*I1036</f>
        <v>8.8580825440163061E-2</v>
      </c>
      <c r="M1036" s="3">
        <f>J1036*H1036+G1036</f>
        <v>7.7314539251638822E-2</v>
      </c>
      <c r="N1036" s="3">
        <f>K1036*H1036+G1036</f>
        <v>4.7089227170206818E-2</v>
      </c>
      <c r="O1036" s="2">
        <f>_xlfn.XLOOKUP($B1036,stock_analysis[Stock],stock_analysis[Interest_Coverage_Ratio])</f>
        <v>8.9340659340659343</v>
      </c>
      <c r="P1036" s="3" cm="1">
        <f t="array" ref="P103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36" s="3" t="str" cm="1">
        <f t="array" ref="Q103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36" s="3">
        <f>Table2[[#This Row],[Default Spread]]+Table2[[#This Row],[Risk Free Rate]]</f>
        <v>7.0699999999999999E-2</v>
      </c>
      <c r="S1036" s="2">
        <f>_xlfn.XLOOKUP($B1036,stock_analysis[Stock],stock_analysis[Market_Cap_Cr])</f>
        <v>30.615577600000002</v>
      </c>
      <c r="T1036" s="2">
        <f>_xlfn.XLOOKUP($B1036,stock_analysis[Stock],stock_analysis[Total_Debt_Cr])</f>
        <v>11.548999999999999</v>
      </c>
      <c r="U1036" s="3">
        <f>Table2[[#This Row],[Market Value of Equity]]/(Table2[[#This Row],[Market Value of Equity]]+Table2[[#This Row],[Market Value of Debt]])</f>
        <v>0.72609710194274546</v>
      </c>
      <c r="V1036" s="3">
        <f>Table2[[#This Row],[Market Value of Debt]]/(Table2[[#This Row],[Market Value of Equity]]+Table2[[#This Row],[Market Value of Debt]])</f>
        <v>0.27390289805725454</v>
      </c>
      <c r="W1036" s="32">
        <f>(Table2[[#This Row],[Cost of Equity (Daily Beta)]]*Table2[[#This Row],[Weight of Equity]])+(Table2[[#This Row],[Cost of Debt]]*Table2[[#This Row],[Weight of Debt]])</f>
        <v>8.3683215532446523E-2</v>
      </c>
      <c r="X1036" s="33">
        <f>(Table2[[#This Row],[Cost of Equity (Weekly Beta)]]*Table2[[#This Row],[Weight of Equity]])+(Table2[[#This Row],[Cost of Debt]]*Table2[[#This Row],[Weight of Debt]])</f>
        <v>7.5502797781301492E-2</v>
      </c>
      <c r="Y1036" s="34">
        <f>(Table2[[#This Row],[Cost of Equity (Monthly Beta)]]*Table2[[#This Row],[Weight of Equity]])+(Table2[[#This Row],[Cost of Debt]]*Table2[[#This Row],[Weight of Debt]])</f>
        <v>5.355628627365866E-2</v>
      </c>
      <c r="Z1036" t="b">
        <f>IF(Table2[[#This Row],[Sector]]="Financial Services",TRUE,FALSE)</f>
        <v>1</v>
      </c>
      <c r="AA1036" t="b">
        <f>IF(Table2[[#This Row],[Market Capitalisation In(Cr)]]&gt;25000,TRUE,FALSE)</f>
        <v>0</v>
      </c>
    </row>
    <row r="1037" spans="2:27" ht="14" customHeight="1">
      <c r="B1037" s="37" t="s">
        <v>1162</v>
      </c>
      <c r="C1037" s="38" t="str">
        <f>_xlfn.XLOOKUP(B1037,stock_analysis[Stock],stock_analysis[Company_Name])</f>
        <v>Fedbank Financial Services Limited</v>
      </c>
      <c r="D1037" s="37" t="str">
        <f>_xlfn.XLOOKUP(B1037,stock_analysis[Stock],stock_analysis[Sector])</f>
        <v>Financial Services</v>
      </c>
      <c r="E1037" s="37" t="str">
        <f>_xlfn.XLOOKUP($B1037,stock_analysis[Stock],stock_analysis[Industry])</f>
        <v>Credit Services</v>
      </c>
      <c r="F1037" s="2">
        <f>_xlfn.XLOOKUP($B1037,stock_analysis[Stock],stock_analysis[Market_Cap_Cr])</f>
        <v>4815.2760319999998</v>
      </c>
      <c r="G1037" s="3">
        <f>Imputs!$C$2</f>
        <v>6.6699999999999995E-2</v>
      </c>
      <c r="H1037" s="3">
        <f>Imputs!$C$3</f>
        <v>5.2299999999999999E-2</v>
      </c>
      <c r="I1037" s="2">
        <f>_xlfn.XLOOKUP($B1037,stock_analysis[Stock],stock_analysis[Beta_Daily])</f>
        <v>0.87359417273405493</v>
      </c>
      <c r="J1037" s="2">
        <f>_xlfn.XLOOKUP($B1037,stock_analysis[Stock],stock_analysis[Beta_Weekly])</f>
        <v>0.99380348600862656</v>
      </c>
      <c r="K1037" s="2">
        <f>_xlfn.XLOOKUP($B1037,stock_analysis[Stock],stock_analysis[Beta_Monthly])</f>
        <v>0.28749665092452581</v>
      </c>
      <c r="L1037" s="3">
        <f>G1037+H1037*I1037</f>
        <v>0.11238897523399106</v>
      </c>
      <c r="M1037" s="3">
        <f>J1037*H1037+G1037</f>
        <v>0.11867592231825116</v>
      </c>
      <c r="N1037" s="3">
        <f>K1037*H1037+G1037</f>
        <v>8.1736074843352699E-2</v>
      </c>
      <c r="O1037" s="2">
        <f>_xlfn.XLOOKUP($B1037,stock_analysis[Stock],stock_analysis[Interest_Coverage_Ratio])</f>
        <v>26.228405315614619</v>
      </c>
      <c r="P1037" s="3" cm="1">
        <f t="array" ref="P103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37" s="3" t="str" cm="1">
        <f t="array" ref="Q103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37" s="3">
        <f>Table2[[#This Row],[Default Spread]]+Table2[[#This Row],[Risk Free Rate]]</f>
        <v>7.0699999999999999E-2</v>
      </c>
      <c r="S1037" s="2">
        <f>_xlfn.XLOOKUP($B1037,stock_analysis[Stock],stock_analysis[Market_Cap_Cr])</f>
        <v>4815.2760319999998</v>
      </c>
      <c r="T1037" s="2">
        <f>_xlfn.XLOOKUP($B1037,stock_analysis[Stock],stock_analysis[Total_Debt_Cr])</f>
        <v>10390.899916799999</v>
      </c>
      <c r="U1037" s="3">
        <f>Table2[[#This Row],[Market Value of Equity]]/(Table2[[#This Row],[Market Value of Equity]]+Table2[[#This Row],[Market Value of Debt]])</f>
        <v>0.31666581053732967</v>
      </c>
      <c r="V1037" s="3">
        <f>Table2[[#This Row],[Market Value of Debt]]/(Table2[[#This Row],[Market Value of Equity]]+Table2[[#This Row],[Market Value of Debt]])</f>
        <v>0.68333418946267033</v>
      </c>
      <c r="W1037" s="32">
        <f>(Table2[[#This Row],[Cost of Equity (Daily Beta)]]*Table2[[#This Row],[Weight of Equity]])+(Table2[[#This Row],[Cost of Debt]]*Table2[[#This Row],[Weight of Debt]])</f>
        <v>8.3901473132942439E-2</v>
      </c>
      <c r="X1037" s="33">
        <f>(Table2[[#This Row],[Cost of Equity (Weekly Beta)]]*Table2[[#This Row],[Weight of Equity]])+(Table2[[#This Row],[Cost of Debt]]*Table2[[#This Row],[Weight of Debt]])</f>
        <v>8.589233432718496E-2</v>
      </c>
      <c r="Y1037" s="34">
        <f>(Table2[[#This Row],[Cost of Equity (Monthly Beta)]]*Table2[[#This Row],[Weight of Equity]])+(Table2[[#This Row],[Cost of Debt]]*Table2[[#This Row],[Weight of Debt]])</f>
        <v>7.4194747585420912E-2</v>
      </c>
      <c r="Z1037" t="b">
        <f>IF(Table2[[#This Row],[Sector]]="Financial Services",TRUE,FALSE)</f>
        <v>1</v>
      </c>
      <c r="AA1037" t="b">
        <f>IF(Table2[[#This Row],[Market Capitalisation In(Cr)]]&gt;25000,TRUE,FALSE)</f>
        <v>0</v>
      </c>
    </row>
    <row r="1038" spans="2:27" ht="14" customHeight="1">
      <c r="B1038" s="37" t="s">
        <v>2166</v>
      </c>
      <c r="C1038" s="38" t="str">
        <f>_xlfn.XLOOKUP(B1038,stock_analysis[Stock],stock_analysis[Company_Name])</f>
        <v>Mangal Credit and Fincorp Limited</v>
      </c>
      <c r="D1038" s="37" t="str">
        <f>_xlfn.XLOOKUP(B1038,stock_analysis[Stock],stock_analysis[Sector])</f>
        <v>Financial Services</v>
      </c>
      <c r="E1038" s="37" t="str">
        <f>_xlfn.XLOOKUP($B1038,stock_analysis[Stock],stock_analysis[Industry])</f>
        <v>Credit Services</v>
      </c>
      <c r="F1038" s="2">
        <f>_xlfn.XLOOKUP($B1038,stock_analysis[Stock],stock_analysis[Market_Cap_Cr])</f>
        <v>357.00085760000002</v>
      </c>
      <c r="G1038" s="3">
        <f>Imputs!$C$2</f>
        <v>6.6699999999999995E-2</v>
      </c>
      <c r="H1038" s="3">
        <f>Imputs!$C$3</f>
        <v>5.2299999999999999E-2</v>
      </c>
      <c r="I1038" s="2">
        <f>_xlfn.XLOOKUP($B1038,stock_analysis[Stock],stock_analysis[Beta_Daily])</f>
        <v>0.60698711570367692</v>
      </c>
      <c r="J1038" s="2">
        <f>_xlfn.XLOOKUP($B1038,stock_analysis[Stock],stock_analysis[Beta_Weekly])</f>
        <v>3.1435227206786202E-2</v>
      </c>
      <c r="K1038" s="2">
        <f>_xlfn.XLOOKUP($B1038,stock_analysis[Stock],stock_analysis[Beta_Monthly])</f>
        <v>0.40311452628010053</v>
      </c>
      <c r="L1038" s="3">
        <f>G1038+H1038*I1038</f>
        <v>9.8445426151302307E-2</v>
      </c>
      <c r="M1038" s="3">
        <f>J1038*H1038+G1038</f>
        <v>6.8344062382914919E-2</v>
      </c>
      <c r="N1038" s="3">
        <f>K1038*H1038+G1038</f>
        <v>8.7782889724449253E-2</v>
      </c>
      <c r="O1038" s="2">
        <f>_xlfn.XLOOKUP($B1038,stock_analysis[Stock],stock_analysis[Interest_Coverage_Ratio])</f>
        <v>33.336412078152755</v>
      </c>
      <c r="P1038" s="3" cm="1">
        <f t="array" ref="P103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38" s="3" t="str" cm="1">
        <f t="array" ref="Q103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38" s="3">
        <f>Table2[[#This Row],[Default Spread]]+Table2[[#This Row],[Risk Free Rate]]</f>
        <v>7.0699999999999999E-2</v>
      </c>
      <c r="S1038" s="2">
        <f>_xlfn.XLOOKUP($B1038,stock_analysis[Stock],stock_analysis[Market_Cap_Cr])</f>
        <v>357.00085760000002</v>
      </c>
      <c r="T1038" s="2">
        <f>_xlfn.XLOOKUP($B1038,stock_analysis[Stock],stock_analysis[Total_Debt_Cr])</f>
        <v>276.02119679999998</v>
      </c>
      <c r="U1038" s="3">
        <f>Table2[[#This Row],[Market Value of Equity]]/(Table2[[#This Row],[Market Value of Equity]]+Table2[[#This Row],[Market Value of Debt]])</f>
        <v>0.56396274840436278</v>
      </c>
      <c r="V1038" s="3">
        <f>Table2[[#This Row],[Market Value of Debt]]/(Table2[[#This Row],[Market Value of Equity]]+Table2[[#This Row],[Market Value of Debt]])</f>
        <v>0.43603725159563728</v>
      </c>
      <c r="W1038" s="32">
        <f>(Table2[[#This Row],[Cost of Equity (Daily Beta)]]*Table2[[#This Row],[Weight of Equity]])+(Table2[[#This Row],[Cost of Debt]]*Table2[[#This Row],[Weight of Debt]])</f>
        <v>8.634738678793874E-2</v>
      </c>
      <c r="X1038" s="33">
        <f>(Table2[[#This Row],[Cost of Equity (Weekly Beta)]]*Table2[[#This Row],[Weight of Equity]])+(Table2[[#This Row],[Cost of Debt]]*Table2[[#This Row],[Weight of Debt]])</f>
        <v>6.9371338946399477E-2</v>
      </c>
      <c r="Y1038" s="34">
        <f>(Table2[[#This Row],[Cost of Equity (Monthly Beta)]]*Table2[[#This Row],[Weight of Equity]])+(Table2[[#This Row],[Cost of Debt]]*Table2[[#This Row],[Weight of Debt]])</f>
        <v>8.0334113439689048E-2</v>
      </c>
      <c r="Z1038" t="b">
        <f>IF(Table2[[#This Row],[Sector]]="Financial Services",TRUE,FALSE)</f>
        <v>1</v>
      </c>
      <c r="AA1038" t="b">
        <f>IF(Table2[[#This Row],[Market Capitalisation In(Cr)]]&gt;25000,TRUE,FALSE)</f>
        <v>0</v>
      </c>
    </row>
    <row r="1039" spans="2:27" ht="14" customHeight="1">
      <c r="B1039" s="37" t="s">
        <v>2498</v>
      </c>
      <c r="C1039" s="38" t="str">
        <f>_xlfn.XLOOKUP(B1039,stock_analysis[Stock],stock_analysis[Company_Name])</f>
        <v>Northern Arc Capital Limited</v>
      </c>
      <c r="D1039" s="37" t="str">
        <f>_xlfn.XLOOKUP(B1039,stock_analysis[Stock],stock_analysis[Sector])</f>
        <v>Financial Services</v>
      </c>
      <c r="E1039" s="37" t="str">
        <f>_xlfn.XLOOKUP($B1039,stock_analysis[Stock],stock_analysis[Industry])</f>
        <v>Credit Services</v>
      </c>
      <c r="F1039" s="2">
        <f>_xlfn.XLOOKUP($B1039,stock_analysis[Stock],stock_analysis[Market_Cap_Cr])</f>
        <v>3884.6623743999999</v>
      </c>
      <c r="G1039" s="3">
        <f>Imputs!$C$2</f>
        <v>6.6699999999999995E-2</v>
      </c>
      <c r="H1039" s="3">
        <f>Imputs!$C$3</f>
        <v>5.2299999999999999E-2</v>
      </c>
      <c r="I1039" s="2">
        <f>_xlfn.XLOOKUP($B1039,stock_analysis[Stock],stock_analysis[Beta_Daily])</f>
        <v>1.2516808057644866</v>
      </c>
      <c r="J1039" s="2">
        <f>_xlfn.XLOOKUP($B1039,stock_analysis[Stock],stock_analysis[Beta_Weekly])</f>
        <v>1.3812936168133529</v>
      </c>
      <c r="K1039" s="2">
        <f>_xlfn.XLOOKUP($B1039,stock_analysis[Stock],stock_analysis[Beta_Monthly])</f>
        <v>1.4712691479996176</v>
      </c>
      <c r="L1039" s="3">
        <f>G1039+H1039*I1039</f>
        <v>0.13216290614148263</v>
      </c>
      <c r="M1039" s="3">
        <f>J1039*H1039+G1039</f>
        <v>0.13894165615933834</v>
      </c>
      <c r="N1039" s="3">
        <f>K1039*H1039+G1039</f>
        <v>0.14364737644038</v>
      </c>
      <c r="O1039" s="2">
        <f>_xlfn.XLOOKUP($B1039,stock_analysis[Stock],stock_analysis[Interest_Coverage_Ratio])</f>
        <v>122.6461654798664</v>
      </c>
      <c r="P1039" s="3" cm="1">
        <f t="array" ref="P103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39" s="3" t="str" cm="1">
        <f t="array" ref="Q103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39" s="3">
        <f>Table2[[#This Row],[Default Spread]]+Table2[[#This Row],[Risk Free Rate]]</f>
        <v>7.0699999999999999E-2</v>
      </c>
      <c r="S1039" s="2">
        <f>_xlfn.XLOOKUP($B1039,stock_analysis[Stock],stock_analysis[Market_Cap_Cr])</f>
        <v>3884.6623743999999</v>
      </c>
      <c r="T1039" s="2">
        <f>_xlfn.XLOOKUP($B1039,stock_analysis[Stock],stock_analysis[Total_Debt_Cr])</f>
        <v>10331.090944</v>
      </c>
      <c r="U1039" s="3">
        <f>Table2[[#This Row],[Market Value of Equity]]/(Table2[[#This Row],[Market Value of Equity]]+Table2[[#This Row],[Market Value of Debt]])</f>
        <v>0.27326461618969788</v>
      </c>
      <c r="V1039" s="3">
        <f>Table2[[#This Row],[Market Value of Debt]]/(Table2[[#This Row],[Market Value of Equity]]+Table2[[#This Row],[Market Value of Debt]])</f>
        <v>0.72673538381030212</v>
      </c>
      <c r="W1039" s="32">
        <f>(Table2[[#This Row],[Cost of Equity (Daily Beta)]]*Table2[[#This Row],[Weight of Equity]])+(Table2[[#This Row],[Cost of Debt]]*Table2[[#This Row],[Weight of Debt]])</f>
        <v>8.7495637456655673E-2</v>
      </c>
      <c r="X1039" s="33">
        <f>(Table2[[#This Row],[Cost of Equity (Weekly Beta)]]*Table2[[#This Row],[Weight of Equity]])+(Table2[[#This Row],[Cost of Debt]]*Table2[[#This Row],[Weight of Debt]])</f>
        <v>8.9348029978530918E-2</v>
      </c>
      <c r="Y1039" s="34">
        <f>(Table2[[#This Row],[Cost of Equity (Monthly Beta)]]*Table2[[#This Row],[Weight of Equity]])+(Table2[[#This Row],[Cost of Debt]]*Table2[[#This Row],[Weight of Debt]])</f>
        <v>9.0633936825025851E-2</v>
      </c>
      <c r="Z1039" t="b">
        <f>IF(Table2[[#This Row],[Sector]]="Financial Services",TRUE,FALSE)</f>
        <v>1</v>
      </c>
      <c r="AA1039" t="b">
        <f>IF(Table2[[#This Row],[Market Capitalisation In(Cr)]]&gt;25000,TRUE,FALSE)</f>
        <v>0</v>
      </c>
    </row>
    <row r="1040" spans="2:27" ht="14" customHeight="1">
      <c r="B1040" s="37" t="s">
        <v>1463</v>
      </c>
      <c r="C1040" s="38" t="str">
        <f>_xlfn.XLOOKUP(B1040,stock_analysis[Stock],stock_analysis[Company_Name])</f>
        <v>HDB Financial Services Limited</v>
      </c>
      <c r="D1040" s="37" t="str">
        <f>_xlfn.XLOOKUP(B1040,stock_analysis[Stock],stock_analysis[Sector])</f>
        <v>Financial Services</v>
      </c>
      <c r="E1040" s="37" t="str">
        <f>_xlfn.XLOOKUP($B1040,stock_analysis[Stock],stock_analysis[Industry])</f>
        <v>Credit Services</v>
      </c>
      <c r="F1040" s="2">
        <f>_xlfn.XLOOKUP($B1040,stock_analysis[Stock],stock_analysis[Market_Cap_Cr])</f>
        <v>56267.381145599997</v>
      </c>
      <c r="G1040" s="3">
        <f>Imputs!$C$2</f>
        <v>6.6699999999999995E-2</v>
      </c>
      <c r="H1040" s="3">
        <f>Imputs!$C$3</f>
        <v>5.2299999999999999E-2</v>
      </c>
      <c r="I1040" s="2">
        <f>_xlfn.XLOOKUP($B1040,stock_analysis[Stock],stock_analysis[Beta_Daily])</f>
        <v>0.84677771343670705</v>
      </c>
      <c r="J1040" s="2">
        <f>_xlfn.XLOOKUP($B1040,stock_analysis[Stock],stock_analysis[Beta_Weekly])</f>
        <v>1.1628518367089304</v>
      </c>
      <c r="K1040" s="2">
        <f>_xlfn.XLOOKUP($B1040,stock_analysis[Stock],stock_analysis[Beta_Monthly])</f>
        <v>0.74810531490366727</v>
      </c>
      <c r="L1040" s="3">
        <f>G1040+H1040*I1040</f>
        <v>0.11098647441273977</v>
      </c>
      <c r="M1040" s="3">
        <f>J1040*H1040+G1040</f>
        <v>0.12751715105987704</v>
      </c>
      <c r="N1040" s="3">
        <f>K1040*H1040+G1040</f>
        <v>0.10582590796946179</v>
      </c>
      <c r="O1040" s="2">
        <f>_xlfn.XLOOKUP($B1040,stock_analysis[Stock],stock_analysis[Interest_Coverage_Ratio])</f>
        <v>1.8398810087292776</v>
      </c>
      <c r="P1040" s="3" cm="1">
        <f t="array" ref="P104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040" s="3" t="str" cm="1">
        <f t="array" ref="Q104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040" s="3">
        <f>Table2[[#This Row],[Default Spread]]+Table2[[#This Row],[Risk Free Rate]]</f>
        <v>7.4499999999999997E-2</v>
      </c>
      <c r="S1040" s="2">
        <f>_xlfn.XLOOKUP($B1040,stock_analysis[Stock],stock_analysis[Market_Cap_Cr])</f>
        <v>56267.381145599997</v>
      </c>
      <c r="T1040" s="2">
        <f>_xlfn.XLOOKUP($B1040,stock_analysis[Stock],stock_analysis[Total_Debt_Cr])</f>
        <v>90554.702233599994</v>
      </c>
      <c r="U1040" s="3">
        <f>Table2[[#This Row],[Market Value of Equity]]/(Table2[[#This Row],[Market Value of Equity]]+Table2[[#This Row],[Market Value of Debt]])</f>
        <v>0.38323513636758061</v>
      </c>
      <c r="V1040" s="3">
        <f>Table2[[#This Row],[Market Value of Debt]]/(Table2[[#This Row],[Market Value of Equity]]+Table2[[#This Row],[Market Value of Debt]])</f>
        <v>0.61676486363241945</v>
      </c>
      <c r="W1040" s="32">
        <f>(Table2[[#This Row],[Cost of Equity (Daily Beta)]]*Table2[[#This Row],[Weight of Equity]])+(Table2[[#This Row],[Cost of Debt]]*Table2[[#This Row],[Weight of Debt]])</f>
        <v>8.848289899713857E-2</v>
      </c>
      <c r="X1040" s="33">
        <f>(Table2[[#This Row],[Cost of Equity (Weekly Beta)]]*Table2[[#This Row],[Weight of Equity]])+(Table2[[#This Row],[Cost of Debt]]*Table2[[#This Row],[Weight of Debt]])</f>
        <v>9.48180351162526E-2</v>
      </c>
      <c r="Y1040" s="34">
        <f>(Table2[[#This Row],[Cost of Equity (Monthly Beta)]]*Table2[[#This Row],[Weight of Equity]])+(Table2[[#This Row],[Cost of Debt]]*Table2[[#This Row],[Weight of Debt]])</f>
        <v>8.6505188612514966E-2</v>
      </c>
      <c r="Z1040" t="b">
        <f>IF(Table2[[#This Row],[Sector]]="Financial Services",TRUE,FALSE)</f>
        <v>1</v>
      </c>
      <c r="AA1040" t="b">
        <f>IF(Table2[[#This Row],[Market Capitalisation In(Cr)]]&gt;25000,TRUE,FALSE)</f>
        <v>1</v>
      </c>
    </row>
    <row r="1041" spans="2:27" ht="14" customHeight="1">
      <c r="B1041" s="37" t="s">
        <v>1719</v>
      </c>
      <c r="C1041" s="38" t="str">
        <f>_xlfn.XLOOKUP(B1041,stock_analysis[Stock],stock_analysis[Company_Name])</f>
        <v>Indian Railway Finance Corporation Limited</v>
      </c>
      <c r="D1041" s="37" t="str">
        <f>_xlfn.XLOOKUP(B1041,stock_analysis[Stock],stock_analysis[Sector])</f>
        <v>Financial Services</v>
      </c>
      <c r="E1041" s="37" t="str">
        <f>_xlfn.XLOOKUP($B1041,stock_analysis[Stock],stock_analysis[Industry])</f>
        <v>Credit Services</v>
      </c>
      <c r="F1041" s="2">
        <f>_xlfn.XLOOKUP($B1041,stock_analysis[Stock],stock_analysis[Market_Cap_Cr])</f>
        <v>127679.3061376</v>
      </c>
      <c r="G1041" s="3">
        <f>Imputs!$C$2</f>
        <v>6.6699999999999995E-2</v>
      </c>
      <c r="H1041" s="3">
        <f>Imputs!$C$3</f>
        <v>5.2299999999999999E-2</v>
      </c>
      <c r="I1041" s="2">
        <f>_xlfn.XLOOKUP($B1041,stock_analysis[Stock],stock_analysis[Beta_Daily])</f>
        <v>1.3045272220321646</v>
      </c>
      <c r="J1041" s="2">
        <f>_xlfn.XLOOKUP($B1041,stock_analysis[Stock],stock_analysis[Beta_Weekly])</f>
        <v>1.9074892667675709</v>
      </c>
      <c r="K1041" s="2">
        <f>_xlfn.XLOOKUP($B1041,stock_analysis[Stock],stock_analysis[Beta_Monthly])</f>
        <v>1.3699793262657414</v>
      </c>
      <c r="L1041" s="3">
        <f>G1041+H1041*I1041</f>
        <v>0.13492677371228221</v>
      </c>
      <c r="M1041" s="3">
        <f>J1041*H1041+G1041</f>
        <v>0.16646168865194394</v>
      </c>
      <c r="N1041" s="3">
        <f>K1041*H1041+G1041</f>
        <v>0.13834991876369829</v>
      </c>
      <c r="O1041" s="2">
        <f>_xlfn.XLOOKUP($B1041,stock_analysis[Stock],stock_analysis[Interest_Coverage_Ratio])</f>
        <v>1.8136185377890901</v>
      </c>
      <c r="P1041" s="3" cm="1">
        <f t="array" ref="P104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041" s="3" t="str" cm="1">
        <f t="array" ref="Q104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041" s="3">
        <f>Table2[[#This Row],[Default Spread]]+Table2[[#This Row],[Risk Free Rate]]</f>
        <v>7.4499999999999997E-2</v>
      </c>
      <c r="S1041" s="2">
        <f>_xlfn.XLOOKUP($B1041,stock_analysis[Stock],stock_analysis[Market_Cap_Cr])</f>
        <v>127679.3061376</v>
      </c>
      <c r="T1041" s="2">
        <f>_xlfn.XLOOKUP($B1041,stock_analysis[Stock],stock_analysis[Total_Debt_Cr])</f>
        <v>421628.87065599998</v>
      </c>
      <c r="U1041" s="3">
        <f>Table2[[#This Row],[Market Value of Equity]]/(Table2[[#This Row],[Market Value of Equity]]+Table2[[#This Row],[Market Value of Debt]])</f>
        <v>0.23243656572324228</v>
      </c>
      <c r="V1041" s="3">
        <f>Table2[[#This Row],[Market Value of Debt]]/(Table2[[#This Row],[Market Value of Equity]]+Table2[[#This Row],[Market Value of Debt]])</f>
        <v>0.76756343427675777</v>
      </c>
      <c r="W1041" s="32">
        <f>(Table2[[#This Row],[Cost of Equity (Daily Beta)]]*Table2[[#This Row],[Weight of Equity]])+(Table2[[#This Row],[Cost of Debt]]*Table2[[#This Row],[Weight of Debt]])</f>
        <v>8.8545391759418376E-2</v>
      </c>
      <c r="X1041" s="33">
        <f>(Table2[[#This Row],[Cost of Equity (Weekly Beta)]]*Table2[[#This Row],[Weight of Equity]])+(Table2[[#This Row],[Cost of Debt]]*Table2[[#This Row],[Weight of Debt]])</f>
        <v>9.5875259088367915E-2</v>
      </c>
      <c r="Y1041" s="34">
        <f>(Table2[[#This Row],[Cost of Equity (Monthly Beta)]]*Table2[[#This Row],[Weight of Equity]])+(Table2[[#This Row],[Cost of Debt]]*Table2[[#This Row],[Weight of Debt]])</f>
        <v>8.9341055839142036E-2</v>
      </c>
      <c r="Z1041" t="b">
        <f>IF(Table2[[#This Row],[Sector]]="Financial Services",TRUE,FALSE)</f>
        <v>1</v>
      </c>
      <c r="AA1041" t="b">
        <f>IF(Table2[[#This Row],[Market Capitalisation In(Cr)]]&gt;25000,TRUE,FALSE)</f>
        <v>1</v>
      </c>
    </row>
    <row r="1042" spans="2:27" ht="14" customHeight="1">
      <c r="B1042" s="37" t="s">
        <v>2204</v>
      </c>
      <c r="C1042" s="38" t="str">
        <f>_xlfn.XLOOKUP(B1042,stock_analysis[Stock],stock_analysis[Company_Name])</f>
        <v>MAS Financial Services Limited</v>
      </c>
      <c r="D1042" s="37" t="str">
        <f>_xlfn.XLOOKUP(B1042,stock_analysis[Stock],stock_analysis[Sector])</f>
        <v>Financial Services</v>
      </c>
      <c r="E1042" s="37" t="str">
        <f>_xlfn.XLOOKUP($B1042,stock_analysis[Stock],stock_analysis[Industry])</f>
        <v>Credit Services</v>
      </c>
      <c r="F1042" s="2">
        <f>_xlfn.XLOOKUP($B1042,stock_analysis[Stock],stock_analysis[Market_Cap_Cr])</f>
        <v>5480.7990271999997</v>
      </c>
      <c r="G1042" s="3">
        <f>Imputs!$C$2</f>
        <v>6.6699999999999995E-2</v>
      </c>
      <c r="H1042" s="3">
        <f>Imputs!$C$3</f>
        <v>5.2299999999999999E-2</v>
      </c>
      <c r="I1042" s="2">
        <f>_xlfn.XLOOKUP($B1042,stock_analysis[Stock],stock_analysis[Beta_Daily])</f>
        <v>1.1313913665432327</v>
      </c>
      <c r="J1042" s="2">
        <f>_xlfn.XLOOKUP($B1042,stock_analysis[Stock],stock_analysis[Beta_Weekly])</f>
        <v>0.90068334104085801</v>
      </c>
      <c r="K1042" s="2">
        <f>_xlfn.XLOOKUP($B1042,stock_analysis[Stock],stock_analysis[Beta_Monthly])</f>
        <v>0.66782025901252462</v>
      </c>
      <c r="L1042" s="3">
        <f>G1042+H1042*I1042</f>
        <v>0.12587176847021106</v>
      </c>
      <c r="M1042" s="3">
        <f>J1042*H1042+G1042</f>
        <v>0.11380573873643687</v>
      </c>
      <c r="N1042" s="3">
        <f>K1042*H1042+G1042</f>
        <v>0.10162699954635504</v>
      </c>
      <c r="O1042" s="2">
        <f>_xlfn.XLOOKUP($B1042,stock_analysis[Stock],stock_analysis[Interest_Coverage_Ratio])</f>
        <v>795.35849056603774</v>
      </c>
      <c r="P1042" s="3" cm="1">
        <f t="array" ref="P104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42" s="3" t="str" cm="1">
        <f t="array" ref="Q104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42" s="3">
        <f>Table2[[#This Row],[Default Spread]]+Table2[[#This Row],[Risk Free Rate]]</f>
        <v>7.0699999999999999E-2</v>
      </c>
      <c r="S1042" s="2">
        <f>_xlfn.XLOOKUP($B1042,stock_analysis[Stock],stock_analysis[Market_Cap_Cr])</f>
        <v>5480.7990271999997</v>
      </c>
      <c r="T1042" s="2">
        <f>_xlfn.XLOOKUP($B1042,stock_analysis[Stock],stock_analysis[Total_Debt_Cr])</f>
        <v>9910.0901376000002</v>
      </c>
      <c r="U1042" s="3">
        <f>Table2[[#This Row],[Market Value of Equity]]/(Table2[[#This Row],[Market Value of Equity]]+Table2[[#This Row],[Market Value of Debt]])</f>
        <v>0.35610671797539523</v>
      </c>
      <c r="V1042" s="3">
        <f>Table2[[#This Row],[Market Value of Debt]]/(Table2[[#This Row],[Market Value of Equity]]+Table2[[#This Row],[Market Value of Debt]])</f>
        <v>0.64389328202460483</v>
      </c>
      <c r="W1042" s="32">
        <f>(Table2[[#This Row],[Cost of Equity (Daily Beta)]]*Table2[[#This Row],[Weight of Equity]])+(Table2[[#This Row],[Cost of Debt]]*Table2[[#This Row],[Weight of Debt]])</f>
        <v>9.0347037394825247E-2</v>
      </c>
      <c r="X1042" s="33">
        <f>(Table2[[#This Row],[Cost of Equity (Weekly Beta)]]*Table2[[#This Row],[Weight of Equity]])+(Table2[[#This Row],[Cost of Debt]]*Table2[[#This Row],[Weight of Debt]])</f>
        <v>8.6050243147337391E-2</v>
      </c>
      <c r="Y1042" s="34">
        <f>(Table2[[#This Row],[Cost of Equity (Monthly Beta)]]*Table2[[#This Row],[Weight of Equity]])+(Table2[[#This Row],[Cost of Debt]]*Table2[[#This Row],[Weight of Debt]])</f>
        <v>8.1713312305279034E-2</v>
      </c>
      <c r="Z1042" t="b">
        <f>IF(Table2[[#This Row],[Sector]]="Financial Services",TRUE,FALSE)</f>
        <v>1</v>
      </c>
      <c r="AA1042" t="b">
        <f>IF(Table2[[#This Row],[Market Capitalisation In(Cr)]]&gt;25000,TRUE,FALSE)</f>
        <v>0</v>
      </c>
    </row>
    <row r="1043" spans="2:27" ht="14" customHeight="1">
      <c r="B1043" s="37" t="s">
        <v>820</v>
      </c>
      <c r="C1043" s="38" t="str">
        <f>_xlfn.XLOOKUP(B1043,stock_analysis[Stock],stock_analysis[Company_Name])</f>
        <v>CP Capital Limited</v>
      </c>
      <c r="D1043" s="37" t="str">
        <f>_xlfn.XLOOKUP(B1043,stock_analysis[Stock],stock_analysis[Sector])</f>
        <v>Financial Services</v>
      </c>
      <c r="E1043" s="37" t="str">
        <f>_xlfn.XLOOKUP($B1043,stock_analysis[Stock],stock_analysis[Industry])</f>
        <v>Credit Services</v>
      </c>
      <c r="F1043" s="2">
        <f>_xlfn.XLOOKUP($B1043,stock_analysis[Stock],stock_analysis[Market_Cap_Cr])</f>
        <v>166.05303040000001</v>
      </c>
      <c r="G1043" s="3">
        <f>Imputs!$C$2</f>
        <v>6.6699999999999995E-2</v>
      </c>
      <c r="H1043" s="3">
        <f>Imputs!$C$3</f>
        <v>5.2299999999999999E-2</v>
      </c>
      <c r="I1043" s="2">
        <f>_xlfn.XLOOKUP($B1043,stock_analysis[Stock],stock_analysis[Beta_Daily])</f>
        <v>0.65381715138774421</v>
      </c>
      <c r="J1043" s="2">
        <f>_xlfn.XLOOKUP($B1043,stock_analysis[Stock],stock_analysis[Beta_Weekly])</f>
        <v>0.1245444462754239</v>
      </c>
      <c r="K1043" s="2">
        <f>_xlfn.XLOOKUP($B1043,stock_analysis[Stock],stock_analysis[Beta_Monthly])</f>
        <v>-1.2375896078628392</v>
      </c>
      <c r="L1043" s="3">
        <f>G1043+H1043*I1043</f>
        <v>0.10089463701757902</v>
      </c>
      <c r="M1043" s="3">
        <f>J1043*H1043+G1043</f>
        <v>7.3213674540204665E-2</v>
      </c>
      <c r="N1043" s="3">
        <f>K1043*H1043+G1043</f>
        <v>1.9740635087735076E-3</v>
      </c>
      <c r="O1043" s="2">
        <f>_xlfn.XLOOKUP($B1043,stock_analysis[Stock],stock_analysis[Interest_Coverage_Ratio])</f>
        <v>13.345525644388278</v>
      </c>
      <c r="P1043" s="3" cm="1">
        <f t="array" ref="P104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43" s="3" t="str" cm="1">
        <f t="array" ref="Q104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43" s="3">
        <f>Table2[[#This Row],[Default Spread]]+Table2[[#This Row],[Risk Free Rate]]</f>
        <v>7.0699999999999999E-2</v>
      </c>
      <c r="S1043" s="2">
        <f>_xlfn.XLOOKUP($B1043,stock_analysis[Stock],stock_analysis[Market_Cap_Cr])</f>
        <v>166.05303040000001</v>
      </c>
      <c r="T1043" s="2">
        <f>_xlfn.XLOOKUP($B1043,stock_analysis[Stock],stock_analysis[Total_Debt_Cr])</f>
        <v>79.128102400000003</v>
      </c>
      <c r="U1043" s="3">
        <f>Table2[[#This Row],[Market Value of Equity]]/(Table2[[#This Row],[Market Value of Equity]]+Table2[[#This Row],[Market Value of Debt]])</f>
        <v>0.67726675582110696</v>
      </c>
      <c r="V1043" s="3">
        <f>Table2[[#This Row],[Market Value of Debt]]/(Table2[[#This Row],[Market Value of Equity]]+Table2[[#This Row],[Market Value of Debt]])</f>
        <v>0.32273324417889304</v>
      </c>
      <c r="W1043" s="32">
        <f>(Table2[[#This Row],[Cost of Equity (Daily Beta)]]*Table2[[#This Row],[Weight of Equity]])+(Table2[[#This Row],[Cost of Debt]]*Table2[[#This Row],[Weight of Debt]])</f>
        <v>9.1149823856091647E-2</v>
      </c>
      <c r="X1043" s="33">
        <f>(Table2[[#This Row],[Cost of Equity (Weekly Beta)]]*Table2[[#This Row],[Weight of Equity]])+(Table2[[#This Row],[Cost of Debt]]*Table2[[#This Row],[Weight of Debt]])</f>
        <v>7.2402428201034527E-2</v>
      </c>
      <c r="Y1043" s="34">
        <f>(Table2[[#This Row],[Cost of Equity (Monthly Beta)]]*Table2[[#This Row],[Weight of Equity]])+(Table2[[#This Row],[Cost of Debt]]*Table2[[#This Row],[Weight of Debt]])</f>
        <v>2.4154207951819599E-2</v>
      </c>
      <c r="Z1043" t="b">
        <f>IF(Table2[[#This Row],[Sector]]="Financial Services",TRUE,FALSE)</f>
        <v>1</v>
      </c>
      <c r="AA1043" t="b">
        <f>IF(Table2[[#This Row],[Market Capitalisation In(Cr)]]&gt;25000,TRUE,FALSE)</f>
        <v>0</v>
      </c>
    </row>
    <row r="1044" spans="2:27" ht="14" customHeight="1">
      <c r="B1044" s="37" t="s">
        <v>3550</v>
      </c>
      <c r="C1044" s="38" t="str">
        <f>_xlfn.XLOOKUP(B1044,stock_analysis[Stock],stock_analysis[Company_Name])</f>
        <v>Tourism Finance Corporation of India Limited</v>
      </c>
      <c r="D1044" s="37" t="str">
        <f>_xlfn.XLOOKUP(B1044,stock_analysis[Stock],stock_analysis[Sector])</f>
        <v>Financial Services</v>
      </c>
      <c r="E1044" s="37" t="str">
        <f>_xlfn.XLOOKUP($B1044,stock_analysis[Stock],stock_analysis[Industry])</f>
        <v>Credit Services</v>
      </c>
      <c r="F1044" s="2">
        <f>_xlfn.XLOOKUP($B1044,stock_analysis[Stock],stock_analysis[Market_Cap_Cr])</f>
        <v>3148.2451968</v>
      </c>
      <c r="G1044" s="3">
        <f>Imputs!$C$2</f>
        <v>6.6699999999999995E-2</v>
      </c>
      <c r="H1044" s="3">
        <f>Imputs!$C$3</f>
        <v>5.2299999999999999E-2</v>
      </c>
      <c r="I1044" s="2">
        <f>_xlfn.XLOOKUP($B1044,stock_analysis[Stock],stock_analysis[Beta_Daily])</f>
        <v>0.59627052383748136</v>
      </c>
      <c r="J1044" s="2">
        <f>_xlfn.XLOOKUP($B1044,stock_analysis[Stock],stock_analysis[Beta_Weekly])</f>
        <v>1.2457431723625154</v>
      </c>
      <c r="K1044" s="2">
        <f>_xlfn.XLOOKUP($B1044,stock_analysis[Stock],stock_analysis[Beta_Monthly])</f>
        <v>0.90147846889441641</v>
      </c>
      <c r="L1044" s="3">
        <f>G1044+H1044*I1044</f>
        <v>9.7884948396700269E-2</v>
      </c>
      <c r="M1044" s="3">
        <f>J1044*H1044+G1044</f>
        <v>0.13185236791455957</v>
      </c>
      <c r="N1044" s="3">
        <f>K1044*H1044+G1044</f>
        <v>0.11384732392317798</v>
      </c>
      <c r="O1044" s="2">
        <f>_xlfn.XLOOKUP($B1044,stock_analysis[Stock],stock_analysis[Interest_Coverage_Ratio])</f>
        <v>4.7538947386940418</v>
      </c>
      <c r="P1044" s="3" cm="1">
        <f t="array" ref="P104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44" s="3" t="str" cm="1">
        <f t="array" ref="Q104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44" s="3">
        <f>Table2[[#This Row],[Default Spread]]+Table2[[#This Row],[Risk Free Rate]]</f>
        <v>7.0699999999999999E-2</v>
      </c>
      <c r="S1044" s="2">
        <f>_xlfn.XLOOKUP($B1044,stock_analysis[Stock],stock_analysis[Market_Cap_Cr])</f>
        <v>3148.2451968</v>
      </c>
      <c r="T1044" s="2">
        <f>_xlfn.XLOOKUP($B1044,stock_analysis[Stock],stock_analysis[Total_Debt_Cr])</f>
        <v>1030.767104</v>
      </c>
      <c r="U1044" s="3">
        <f>Table2[[#This Row],[Market Value of Equity]]/(Table2[[#This Row],[Market Value of Equity]]+Table2[[#This Row],[Market Value of Debt]])</f>
        <v>0.75334671692574884</v>
      </c>
      <c r="V1044" s="3">
        <f>Table2[[#This Row],[Market Value of Debt]]/(Table2[[#This Row],[Market Value of Equity]]+Table2[[#This Row],[Market Value of Debt]])</f>
        <v>0.24665328307425116</v>
      </c>
      <c r="W1044" s="32">
        <f>(Table2[[#This Row],[Cost of Equity (Daily Beta)]]*Table2[[#This Row],[Weight of Equity]])+(Table2[[#This Row],[Cost of Debt]]*Table2[[#This Row],[Weight of Debt]])</f>
        <v>9.1179691624450054E-2</v>
      </c>
      <c r="X1044" s="33">
        <f>(Table2[[#This Row],[Cost of Equity (Weekly Beta)]]*Table2[[#This Row],[Weight of Equity]])+(Table2[[#This Row],[Cost of Debt]]*Table2[[#This Row],[Weight of Debt]])</f>
        <v>0.11676893560066895</v>
      </c>
      <c r="Y1044" s="34">
        <f>(Table2[[#This Row],[Cost of Equity (Monthly Beta)]]*Table2[[#This Row],[Weight of Equity]])+(Table2[[#This Row],[Cost of Debt]]*Table2[[#This Row],[Weight of Debt]])</f>
        <v>0.10320489482165796</v>
      </c>
      <c r="Z1044" t="b">
        <f>IF(Table2[[#This Row],[Sector]]="Financial Services",TRUE,FALSE)</f>
        <v>1</v>
      </c>
      <c r="AA1044" t="b">
        <f>IF(Table2[[#This Row],[Market Capitalisation In(Cr)]]&gt;25000,TRUE,FALSE)</f>
        <v>0</v>
      </c>
    </row>
    <row r="1045" spans="2:27" ht="14" customHeight="1">
      <c r="B1045" s="37" t="s">
        <v>1187</v>
      </c>
      <c r="C1045" s="38" t="str">
        <f>_xlfn.XLOOKUP(B1045,stock_analysis[Stock],stock_analysis[Company_Name])</f>
        <v>Five-Star Business Finance Limited</v>
      </c>
      <c r="D1045" s="37" t="str">
        <f>_xlfn.XLOOKUP(B1045,stock_analysis[Stock],stock_analysis[Sector])</f>
        <v>Financial Services</v>
      </c>
      <c r="E1045" s="37" t="str">
        <f>_xlfn.XLOOKUP($B1045,stock_analysis[Stock],stock_analysis[Industry])</f>
        <v>Credit Services</v>
      </c>
      <c r="F1045" s="2">
        <f>_xlfn.XLOOKUP($B1045,stock_analysis[Stock],stock_analysis[Market_Cap_Cr])</f>
        <v>11835.2805888</v>
      </c>
      <c r="G1045" s="3">
        <f>Imputs!$C$2</f>
        <v>6.6699999999999995E-2</v>
      </c>
      <c r="H1045" s="3">
        <f>Imputs!$C$3</f>
        <v>5.2299999999999999E-2</v>
      </c>
      <c r="I1045" s="2">
        <f>_xlfn.XLOOKUP($B1045,stock_analysis[Stock],stock_analysis[Beta_Daily])</f>
        <v>0.81910539811950411</v>
      </c>
      <c r="J1045" s="2">
        <f>_xlfn.XLOOKUP($B1045,stock_analysis[Stock],stock_analysis[Beta_Weekly])</f>
        <v>0.61607639196873321</v>
      </c>
      <c r="K1045" s="2">
        <f>_xlfn.XLOOKUP($B1045,stock_analysis[Stock],stock_analysis[Beta_Monthly])</f>
        <v>0.92400262958239476</v>
      </c>
      <c r="L1045" s="3">
        <f>G1045+H1045*I1045</f>
        <v>0.10953921232165006</v>
      </c>
      <c r="M1045" s="3">
        <f>J1045*H1045+G1045</f>
        <v>9.8920795299964739E-2</v>
      </c>
      <c r="N1045" s="3">
        <f>K1045*H1045+G1045</f>
        <v>0.11502533752715924</v>
      </c>
      <c r="O1045" s="2">
        <f>_xlfn.XLOOKUP($B1045,stock_analysis[Stock],stock_analysis[Interest_Coverage_Ratio])</f>
        <v>20.10949734848991</v>
      </c>
      <c r="P1045" s="3" cm="1">
        <f t="array" ref="P104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45" s="3" t="str" cm="1">
        <f t="array" ref="Q104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45" s="3">
        <f>Table2[[#This Row],[Default Spread]]+Table2[[#This Row],[Risk Free Rate]]</f>
        <v>7.0699999999999999E-2</v>
      </c>
      <c r="S1045" s="2">
        <f>_xlfn.XLOOKUP($B1045,stock_analysis[Stock],stock_analysis[Market_Cap_Cr])</f>
        <v>11835.2805888</v>
      </c>
      <c r="T1045" s="2">
        <f>_xlfn.XLOOKUP($B1045,stock_analysis[Stock],stock_analysis[Total_Debt_Cr])</f>
        <v>8375.9972352000004</v>
      </c>
      <c r="U1045" s="3">
        <f>Table2[[#This Row],[Market Value of Equity]]/(Table2[[#This Row],[Market Value of Equity]]+Table2[[#This Row],[Market Value of Debt]])</f>
        <v>0.58557804666591273</v>
      </c>
      <c r="V1045" s="3">
        <f>Table2[[#This Row],[Market Value of Debt]]/(Table2[[#This Row],[Market Value of Equity]]+Table2[[#This Row],[Market Value of Debt]])</f>
        <v>0.41442195333408721</v>
      </c>
      <c r="W1045" s="32">
        <f>(Table2[[#This Row],[Cost of Equity (Daily Beta)]]*Table2[[#This Row],[Weight of Equity]])+(Table2[[#This Row],[Cost of Debt]]*Table2[[#This Row],[Weight of Debt]])</f>
        <v>9.3443390085354489E-2</v>
      </c>
      <c r="X1045" s="33">
        <f>(Table2[[#This Row],[Cost of Equity (Weekly Beta)]]*Table2[[#This Row],[Weight of Equity]])+(Table2[[#This Row],[Cost of Debt]]*Table2[[#This Row],[Weight of Debt]])</f>
        <v>8.7225478187111918E-2</v>
      </c>
      <c r="Y1045" s="34">
        <f>(Table2[[#This Row],[Cost of Equity (Monthly Beta)]]*Table2[[#This Row],[Weight of Equity]])+(Table2[[#This Row],[Cost of Debt]]*Table2[[#This Row],[Weight of Debt]])</f>
        <v>9.665594456696118E-2</v>
      </c>
      <c r="Z1045" t="b">
        <f>IF(Table2[[#This Row],[Sector]]="Financial Services",TRUE,FALSE)</f>
        <v>1</v>
      </c>
      <c r="AA1045" t="b">
        <f>IF(Table2[[#This Row],[Market Capitalisation In(Cr)]]&gt;25000,TRUE,FALSE)</f>
        <v>0</v>
      </c>
    </row>
    <row r="1046" spans="2:27" ht="14" customHeight="1">
      <c r="B1046" s="37" t="s">
        <v>826</v>
      </c>
      <c r="C1046" s="38" t="str">
        <f>_xlfn.XLOOKUP(B1046,stock_analysis[Stock],stock_analysis[Company_Name])</f>
        <v>CREDITACCESS GRAMEEN LIMITED</v>
      </c>
      <c r="D1046" s="37" t="str">
        <f>_xlfn.XLOOKUP(B1046,stock_analysis[Stock],stock_analysis[Sector])</f>
        <v>Financial Services</v>
      </c>
      <c r="E1046" s="37" t="str">
        <f>_xlfn.XLOOKUP($B1046,stock_analysis[Stock],stock_analysis[Industry])</f>
        <v>Credit Services</v>
      </c>
      <c r="F1046" s="2">
        <f>_xlfn.XLOOKUP($B1046,stock_analysis[Stock],stock_analysis[Market_Cap_Cr])</f>
        <v>19514.381107199999</v>
      </c>
      <c r="G1046" s="3">
        <f>Imputs!$C$2</f>
        <v>6.6699999999999995E-2</v>
      </c>
      <c r="H1046" s="3">
        <f>Imputs!$C$3</f>
        <v>5.2299999999999999E-2</v>
      </c>
      <c r="I1046" s="2">
        <f>_xlfn.XLOOKUP($B1046,stock_analysis[Stock],stock_analysis[Beta_Daily])</f>
        <v>1.012472437980575</v>
      </c>
      <c r="J1046" s="2">
        <f>_xlfn.XLOOKUP($B1046,stock_analysis[Stock],stock_analysis[Beta_Weekly])</f>
        <v>1.1131081437898225</v>
      </c>
      <c r="K1046" s="2">
        <f>_xlfn.XLOOKUP($B1046,stock_analysis[Stock],stock_analysis[Beta_Monthly])</f>
        <v>0.51605869254102699</v>
      </c>
      <c r="L1046" s="3">
        <f>G1046+H1046*I1046</f>
        <v>0.11965230850638406</v>
      </c>
      <c r="M1046" s="3">
        <f>J1046*H1046+G1046</f>
        <v>0.12491555592020771</v>
      </c>
      <c r="N1046" s="3">
        <f>K1046*H1046+G1046</f>
        <v>9.3689869619895699E-2</v>
      </c>
      <c r="O1046" s="2">
        <f>_xlfn.XLOOKUP($B1046,stock_analysis[Stock],stock_analysis[Interest_Coverage_Ratio])</f>
        <v>4.5826847265743451</v>
      </c>
      <c r="P1046" s="3" cm="1">
        <f t="array" ref="P104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46" s="3" t="str" cm="1">
        <f t="array" ref="Q104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46" s="3">
        <f>Table2[[#This Row],[Default Spread]]+Table2[[#This Row],[Risk Free Rate]]</f>
        <v>7.0699999999999999E-2</v>
      </c>
      <c r="S1046" s="2">
        <f>_xlfn.XLOOKUP($B1046,stock_analysis[Stock],stock_analysis[Market_Cap_Cr])</f>
        <v>19514.381107199999</v>
      </c>
      <c r="T1046" s="2">
        <f>_xlfn.XLOOKUP($B1046,stock_analysis[Stock],stock_analysis[Total_Debt_Cr])</f>
        <v>20111.430451200002</v>
      </c>
      <c r="U1046" s="3">
        <f>Table2[[#This Row],[Market Value of Equity]]/(Table2[[#This Row],[Market Value of Equity]]+Table2[[#This Row],[Market Value of Debt]])</f>
        <v>0.49246640862963675</v>
      </c>
      <c r="V1046" s="3">
        <f>Table2[[#This Row],[Market Value of Debt]]/(Table2[[#This Row],[Market Value of Equity]]+Table2[[#This Row],[Market Value of Debt]])</f>
        <v>0.50753359137036314</v>
      </c>
      <c r="W1046" s="32">
        <f>(Table2[[#This Row],[Cost of Equity (Daily Beta)]]*Table2[[#This Row],[Weight of Equity]])+(Table2[[#This Row],[Cost of Debt]]*Table2[[#This Row],[Weight of Debt]])</f>
        <v>9.4807367564268968E-2</v>
      </c>
      <c r="X1046" s="33">
        <f>(Table2[[#This Row],[Cost of Equity (Weekly Beta)]]*Table2[[#This Row],[Weight of Equity]])+(Table2[[#This Row],[Cost of Debt]]*Table2[[#This Row],[Weight of Debt]])</f>
        <v>9.7399340115883928E-2</v>
      </c>
      <c r="Y1046" s="34">
        <f>(Table2[[#This Row],[Cost of Equity (Monthly Beta)]]*Table2[[#This Row],[Weight of Equity]])+(Table2[[#This Row],[Cost of Debt]]*Table2[[#This Row],[Weight of Debt]])</f>
        <v>8.2021738526573629E-2</v>
      </c>
      <c r="Z1046" t="b">
        <f>IF(Table2[[#This Row],[Sector]]="Financial Services",TRUE,FALSE)</f>
        <v>1</v>
      </c>
      <c r="AA1046" t="b">
        <f>IF(Table2[[#This Row],[Market Capitalisation In(Cr)]]&gt;25000,TRUE,FALSE)</f>
        <v>0</v>
      </c>
    </row>
    <row r="1047" spans="2:27" ht="14" customHeight="1">
      <c r="B1047" s="37" t="s">
        <v>738</v>
      </c>
      <c r="C1047" s="38" t="str">
        <f>_xlfn.XLOOKUP(B1047,stock_analysis[Stock],stock_analysis[Company_Name])</f>
        <v>Capri Global Capital Limited</v>
      </c>
      <c r="D1047" s="37" t="str">
        <f>_xlfn.XLOOKUP(B1047,stock_analysis[Stock],stock_analysis[Sector])</f>
        <v>Financial Services</v>
      </c>
      <c r="E1047" s="37" t="str">
        <f>_xlfn.XLOOKUP($B1047,stock_analysis[Stock],stock_analysis[Industry])</f>
        <v>Credit Services</v>
      </c>
      <c r="F1047" s="2">
        <f>_xlfn.XLOOKUP($B1047,stock_analysis[Stock],stock_analysis[Market_Cap_Cr])</f>
        <v>14882.5964544</v>
      </c>
      <c r="G1047" s="3">
        <f>Imputs!$C$2</f>
        <v>6.6699999999999995E-2</v>
      </c>
      <c r="H1047" s="3">
        <f>Imputs!$C$3</f>
        <v>5.2299999999999999E-2</v>
      </c>
      <c r="I1047" s="2">
        <f>_xlfn.XLOOKUP($B1047,stock_analysis[Stock],stock_analysis[Beta_Daily])</f>
        <v>1.0895344848967916</v>
      </c>
      <c r="J1047" s="2">
        <f>_xlfn.XLOOKUP($B1047,stock_analysis[Stock],stock_analysis[Beta_Weekly])</f>
        <v>0.91470406240582758</v>
      </c>
      <c r="K1047" s="2">
        <f>_xlfn.XLOOKUP($B1047,stock_analysis[Stock],stock_analysis[Beta_Monthly])</f>
        <v>0.4119635228866883</v>
      </c>
      <c r="L1047" s="3">
        <f>G1047+H1047*I1047</f>
        <v>0.12368265356010219</v>
      </c>
      <c r="M1047" s="3">
        <f>J1047*H1047+G1047</f>
        <v>0.11453902246382477</v>
      </c>
      <c r="N1047" s="3">
        <f>K1047*H1047+G1047</f>
        <v>8.8245692246973789E-2</v>
      </c>
      <c r="O1047" s="2">
        <f>_xlfn.XLOOKUP($B1047,stock_analysis[Stock],stock_analysis[Interest_Coverage_Ratio])</f>
        <v>15.130753674806073</v>
      </c>
      <c r="P1047" s="3" cm="1">
        <f t="array" ref="P104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47" s="3" t="str" cm="1">
        <f t="array" ref="Q104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47" s="3">
        <f>Table2[[#This Row],[Default Spread]]+Table2[[#This Row],[Risk Free Rate]]</f>
        <v>7.0699999999999999E-2</v>
      </c>
      <c r="S1047" s="2">
        <f>_xlfn.XLOOKUP($B1047,stock_analysis[Stock],stock_analysis[Market_Cap_Cr])</f>
        <v>14882.5964544</v>
      </c>
      <c r="T1047" s="2">
        <f>_xlfn.XLOOKUP($B1047,stock_analysis[Stock],stock_analysis[Total_Debt_Cr])</f>
        <v>16785.9945472</v>
      </c>
      <c r="U1047" s="3">
        <f>Table2[[#This Row],[Market Value of Equity]]/(Table2[[#This Row],[Market Value of Equity]]+Table2[[#This Row],[Market Value of Debt]])</f>
        <v>0.46994817210680712</v>
      </c>
      <c r="V1047" s="3">
        <f>Table2[[#This Row],[Market Value of Debt]]/(Table2[[#This Row],[Market Value of Equity]]+Table2[[#This Row],[Market Value of Debt]])</f>
        <v>0.53005182789319294</v>
      </c>
      <c r="W1047" s="32">
        <f>(Table2[[#This Row],[Cost of Equity (Daily Beta)]]*Table2[[#This Row],[Weight of Equity]])+(Table2[[#This Row],[Cost of Debt]]*Table2[[#This Row],[Weight of Debt]])</f>
        <v>9.5599101193938246E-2</v>
      </c>
      <c r="X1047" s="33">
        <f>(Table2[[#This Row],[Cost of Equity (Weekly Beta)]]*Table2[[#This Row],[Weight of Equity]])+(Table2[[#This Row],[Cost of Debt]]*Table2[[#This Row],[Weight of Debt]])</f>
        <v>9.1302068473823716E-2</v>
      </c>
      <c r="Y1047" s="34">
        <f>(Table2[[#This Row],[Cost of Equity (Monthly Beta)]]*Table2[[#This Row],[Weight of Equity]])+(Table2[[#This Row],[Cost of Debt]]*Table2[[#This Row],[Weight of Debt]])</f>
        <v>7.8945565999813921E-2</v>
      </c>
      <c r="Z1047" t="b">
        <f>IF(Table2[[#This Row],[Sector]]="Financial Services",TRUE,FALSE)</f>
        <v>1</v>
      </c>
      <c r="AA1047" t="b">
        <f>IF(Table2[[#This Row],[Market Capitalisation In(Cr)]]&gt;25000,TRUE,FALSE)</f>
        <v>0</v>
      </c>
    </row>
    <row r="1048" spans="2:27" ht="14" customHeight="1">
      <c r="B1048" s="37" t="s">
        <v>1717</v>
      </c>
      <c r="C1048" s="38" t="str">
        <f>_xlfn.XLOOKUP(B1048,stock_analysis[Stock],stock_analysis[Company_Name])</f>
        <v>Indian Renewable Energy Development Agency Limited</v>
      </c>
      <c r="D1048" s="37" t="str">
        <f>_xlfn.XLOOKUP(B1048,stock_analysis[Stock],stock_analysis[Sector])</f>
        <v>Financial Services</v>
      </c>
      <c r="E1048" s="37" t="str">
        <f>_xlfn.XLOOKUP($B1048,stock_analysis[Stock],stock_analysis[Industry])</f>
        <v>Credit Services</v>
      </c>
      <c r="F1048" s="2">
        <f>_xlfn.XLOOKUP($B1048,stock_analysis[Stock],stock_analysis[Market_Cap_Cr])</f>
        <v>31929.725747199998</v>
      </c>
      <c r="G1048" s="3">
        <f>Imputs!$C$2</f>
        <v>6.6699999999999995E-2</v>
      </c>
      <c r="H1048" s="3">
        <f>Imputs!$C$3</f>
        <v>5.2299999999999999E-2</v>
      </c>
      <c r="I1048" s="2">
        <f>_xlfn.XLOOKUP($B1048,stock_analysis[Stock],stock_analysis[Beta_Daily])</f>
        <v>1.7098626969755004</v>
      </c>
      <c r="J1048" s="2">
        <f>_xlfn.XLOOKUP($B1048,stock_analysis[Stock],stock_analysis[Beta_Weekly])</f>
        <v>2.2146829856405907</v>
      </c>
      <c r="K1048" s="2">
        <f>_xlfn.XLOOKUP($B1048,stock_analysis[Stock],stock_analysis[Beta_Monthly])</f>
        <v>1.7275980479076929</v>
      </c>
      <c r="L1048" s="3">
        <f>G1048+H1048*I1048</f>
        <v>0.15612581905181866</v>
      </c>
      <c r="M1048" s="3">
        <f>J1048*H1048+G1048</f>
        <v>0.18252792014900288</v>
      </c>
      <c r="N1048" s="3">
        <f>K1048*H1048+G1048</f>
        <v>0.15705337790557233</v>
      </c>
      <c r="O1048" s="2">
        <f>_xlfn.XLOOKUP($B1048,stock_analysis[Stock],stock_analysis[Interest_Coverage_Ratio])</f>
        <v>2.1092397093409549</v>
      </c>
      <c r="P1048" s="3" cm="1">
        <f t="array" ref="P104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048" s="3" t="str" cm="1">
        <f t="array" ref="Q104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048" s="3">
        <f>Table2[[#This Row],[Default Spread]]+Table2[[#This Row],[Risk Free Rate]]</f>
        <v>7.3700000000000002E-2</v>
      </c>
      <c r="S1048" s="2">
        <f>_xlfn.XLOOKUP($B1048,stock_analysis[Stock],stock_analysis[Market_Cap_Cr])</f>
        <v>31929.725747199998</v>
      </c>
      <c r="T1048" s="2">
        <f>_xlfn.XLOOKUP($B1048,stock_analysis[Stock],stock_analysis[Total_Debt_Cr])</f>
        <v>75023.279718399994</v>
      </c>
      <c r="U1048" s="3">
        <f>Table2[[#This Row],[Market Value of Equity]]/(Table2[[#This Row],[Market Value of Equity]]+Table2[[#This Row],[Market Value of Debt]])</f>
        <v>0.29853977088535177</v>
      </c>
      <c r="V1048" s="3">
        <f>Table2[[#This Row],[Market Value of Debt]]/(Table2[[#This Row],[Market Value of Equity]]+Table2[[#This Row],[Market Value of Debt]])</f>
        <v>0.70146022911464823</v>
      </c>
      <c r="W1048" s="32">
        <f>(Table2[[#This Row],[Cost of Equity (Daily Beta)]]*Table2[[#This Row],[Weight of Equity]])+(Table2[[#This Row],[Cost of Debt]]*Table2[[#This Row],[Weight of Debt]])</f>
        <v>9.8307385134767417E-2</v>
      </c>
      <c r="X1048" s="33">
        <f>(Table2[[#This Row],[Cost of Equity (Weekly Beta)]]*Table2[[#This Row],[Weight of Equity]])+(Table2[[#This Row],[Cost of Debt]]*Table2[[#This Row],[Weight of Debt]])</f>
        <v>0.10618946234721269</v>
      </c>
      <c r="Y1048" s="34">
        <f>(Table2[[#This Row],[Cost of Equity (Monthly Beta)]]*Table2[[#This Row],[Weight of Equity]])+(Table2[[#This Row],[Cost of Debt]]*Table2[[#This Row],[Weight of Debt]])</f>
        <v>9.8584298342449708E-2</v>
      </c>
      <c r="Z1048" t="b">
        <f>IF(Table2[[#This Row],[Sector]]="Financial Services",TRUE,FALSE)</f>
        <v>1</v>
      </c>
      <c r="AA1048" t="b">
        <f>IF(Table2[[#This Row],[Market Capitalisation In(Cr)]]&gt;25000,TRUE,FALSE)</f>
        <v>1</v>
      </c>
    </row>
    <row r="1049" spans="2:27" ht="14" customHeight="1">
      <c r="B1049" s="37" t="s">
        <v>3110</v>
      </c>
      <c r="C1049" s="38" t="str">
        <f>_xlfn.XLOOKUP(B1049,stock_analysis[Stock],stock_analysis[Company_Name])</f>
        <v>SBFC Finance Limited</v>
      </c>
      <c r="D1049" s="37" t="str">
        <f>_xlfn.XLOOKUP(B1049,stock_analysis[Stock],stock_analysis[Sector])</f>
        <v>Financial Services</v>
      </c>
      <c r="E1049" s="37" t="str">
        <f>_xlfn.XLOOKUP($B1049,stock_analysis[Stock],stock_analysis[Industry])</f>
        <v>Credit Services</v>
      </c>
      <c r="F1049" s="2">
        <f>_xlfn.XLOOKUP($B1049,stock_analysis[Stock],stock_analysis[Market_Cap_Cr])</f>
        <v>10264.2573312</v>
      </c>
      <c r="G1049" s="3">
        <f>Imputs!$C$2</f>
        <v>6.6699999999999995E-2</v>
      </c>
      <c r="H1049" s="3">
        <f>Imputs!$C$3</f>
        <v>5.2299999999999999E-2</v>
      </c>
      <c r="I1049" s="2">
        <f>_xlfn.XLOOKUP($B1049,stock_analysis[Stock],stock_analysis[Beta_Daily])</f>
        <v>0.9559596679743122</v>
      </c>
      <c r="J1049" s="2">
        <f>_xlfn.XLOOKUP($B1049,stock_analysis[Stock],stock_analysis[Beta_Weekly])</f>
        <v>1.2130335550549529</v>
      </c>
      <c r="K1049" s="2">
        <f>_xlfn.XLOOKUP($B1049,stock_analysis[Stock],stock_analysis[Beta_Monthly])</f>
        <v>0.77634229907423158</v>
      </c>
      <c r="L1049" s="3">
        <f>G1049+H1049*I1049</f>
        <v>0.11669669063505653</v>
      </c>
      <c r="M1049" s="3">
        <f>J1049*H1049+G1049</f>
        <v>0.13014165492937402</v>
      </c>
      <c r="N1049" s="3">
        <f>K1049*H1049+G1049</f>
        <v>0.10730270224158231</v>
      </c>
      <c r="O1049" s="2">
        <f>_xlfn.XLOOKUP($B1049,stock_analysis[Stock],stock_analysis[Interest_Coverage_Ratio])</f>
        <v>7.5627977510407876</v>
      </c>
      <c r="P1049" s="3" cm="1">
        <f t="array" ref="P104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49" s="3" t="str" cm="1">
        <f t="array" ref="Q104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49" s="3">
        <f>Table2[[#This Row],[Default Spread]]+Table2[[#This Row],[Risk Free Rate]]</f>
        <v>7.0699999999999999E-2</v>
      </c>
      <c r="S1049" s="2">
        <f>_xlfn.XLOOKUP($B1049,stock_analysis[Stock],stock_analysis[Market_Cap_Cr])</f>
        <v>10264.2573312</v>
      </c>
      <c r="T1049" s="2">
        <f>_xlfn.XLOOKUP($B1049,stock_analysis[Stock],stock_analysis[Total_Debt_Cr])</f>
        <v>6175.6518400000004</v>
      </c>
      <c r="U1049" s="3">
        <f>Table2[[#This Row],[Market Value of Equity]]/(Table2[[#This Row],[Market Value of Equity]]+Table2[[#This Row],[Market Value of Debt]])</f>
        <v>0.62435000244291372</v>
      </c>
      <c r="V1049" s="3">
        <f>Table2[[#This Row],[Market Value of Debt]]/(Table2[[#This Row],[Market Value of Equity]]+Table2[[#This Row],[Market Value of Debt]])</f>
        <v>0.37564999755708628</v>
      </c>
      <c r="W1049" s="32">
        <f>(Table2[[#This Row],[Cost of Equity (Daily Beta)]]*Table2[[#This Row],[Weight of Equity]])+(Table2[[#This Row],[Cost of Debt]]*Table2[[#This Row],[Weight of Debt]])</f>
        <v>9.9418033910363482E-2</v>
      </c>
      <c r="X1049" s="33">
        <f>(Table2[[#This Row],[Cost of Equity (Weekly Beta)]]*Table2[[#This Row],[Weight of Equity]])+(Table2[[#This Row],[Cost of Debt]]*Table2[[#This Row],[Weight of Debt]])</f>
        <v>0.1078123974003655</v>
      </c>
      <c r="Y1049" s="34">
        <f>(Table2[[#This Row],[Cost of Equity (Monthly Beta)]]*Table2[[#This Row],[Weight of Equity]])+(Table2[[#This Row],[Cost of Debt]]*Table2[[#This Row],[Weight of Debt]])</f>
        <v>9.3552897233949162E-2</v>
      </c>
      <c r="Z1049" t="b">
        <f>IF(Table2[[#This Row],[Sector]]="Financial Services",TRUE,FALSE)</f>
        <v>1</v>
      </c>
      <c r="AA1049" t="b">
        <f>IF(Table2[[#This Row],[Market Capitalisation In(Cr)]]&gt;25000,TRUE,FALSE)</f>
        <v>0</v>
      </c>
    </row>
    <row r="1050" spans="2:27" ht="14" customHeight="1">
      <c r="B1050" s="37" t="s">
        <v>2056</v>
      </c>
      <c r="C1050" s="38" t="str">
        <f>_xlfn.XLOOKUP(B1050,stock_analysis[Stock],stock_analysis[Company_Name])</f>
        <v>Laxmi India Finance Limited</v>
      </c>
      <c r="D1050" s="37" t="str">
        <f>_xlfn.XLOOKUP(B1050,stock_analysis[Stock],stock_analysis[Sector])</f>
        <v>Financial Services</v>
      </c>
      <c r="E1050" s="37" t="str">
        <f>_xlfn.XLOOKUP($B1050,stock_analysis[Stock],stock_analysis[Industry])</f>
        <v>Credit Services</v>
      </c>
      <c r="F1050" s="2">
        <f>_xlfn.XLOOKUP($B1050,stock_analysis[Stock],stock_analysis[Market_Cap_Cr])</f>
        <v>472.08345600000001</v>
      </c>
      <c r="G1050" s="3">
        <f>Imputs!$C$2</f>
        <v>6.6699999999999995E-2</v>
      </c>
      <c r="H1050" s="3">
        <f>Imputs!$C$3</f>
        <v>5.2299999999999999E-2</v>
      </c>
      <c r="I1050" s="2">
        <f>_xlfn.XLOOKUP($B1050,stock_analysis[Stock],stock_analysis[Beta_Daily])</f>
        <v>1.9407971122944241</v>
      </c>
      <c r="J1050" s="2">
        <f>_xlfn.XLOOKUP($B1050,stock_analysis[Stock],stock_analysis[Beta_Weekly])</f>
        <v>2.0902526697802832</v>
      </c>
      <c r="K1050" s="2">
        <f>_xlfn.XLOOKUP($B1050,stock_analysis[Stock],stock_analysis[Beta_Monthly])</f>
        <v>2.2146174338070548</v>
      </c>
      <c r="L1050" s="3">
        <f>G1050+H1050*I1050</f>
        <v>0.16820368897299837</v>
      </c>
      <c r="M1050" s="3">
        <f>J1050*H1050+G1050</f>
        <v>0.17602021462950879</v>
      </c>
      <c r="N1050" s="3">
        <f>K1050*H1050+G1050</f>
        <v>0.18252449178810898</v>
      </c>
      <c r="O1050" s="2">
        <f>_xlfn.XLOOKUP($B1050,stock_analysis[Stock],stock_analysis[Interest_Coverage_Ratio])</f>
        <v>155.25081433224756</v>
      </c>
      <c r="P1050" s="3" cm="1">
        <f t="array" ref="P105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50" s="3" t="str" cm="1">
        <f t="array" ref="Q105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50" s="3">
        <f>Table2[[#This Row],[Default Spread]]+Table2[[#This Row],[Risk Free Rate]]</f>
        <v>7.0699999999999999E-2</v>
      </c>
      <c r="S1050" s="2">
        <f>_xlfn.XLOOKUP($B1050,stock_analysis[Stock],stock_analysis[Market_Cap_Cr])</f>
        <v>472.08345600000001</v>
      </c>
      <c r="T1050" s="2">
        <f>_xlfn.XLOOKUP($B1050,stock_analysis[Stock],stock_analysis[Total_Debt_Cr])</f>
        <v>1116.3346944</v>
      </c>
      <c r="U1050" s="3">
        <f>Table2[[#This Row],[Market Value of Equity]]/(Table2[[#This Row],[Market Value of Equity]]+Table2[[#This Row],[Market Value of Debt]])</f>
        <v>0.29720351399983597</v>
      </c>
      <c r="V1050" s="3">
        <f>Table2[[#This Row],[Market Value of Debt]]/(Table2[[#This Row],[Market Value of Equity]]+Table2[[#This Row],[Market Value of Debt]])</f>
        <v>0.70279648600016398</v>
      </c>
      <c r="W1050" s="32">
        <f>(Table2[[#This Row],[Cost of Equity (Daily Beta)]]*Table2[[#This Row],[Weight of Equity]])+(Table2[[#This Row],[Cost of Debt]]*Table2[[#This Row],[Weight of Debt]])</f>
        <v>9.9678438990722179E-2</v>
      </c>
      <c r="X1050" s="33">
        <f>(Table2[[#This Row],[Cost of Equity (Weekly Beta)]]*Table2[[#This Row],[Weight of Equity]])+(Table2[[#This Row],[Cost of Debt]]*Table2[[#This Row],[Weight of Debt]])</f>
        <v>0.10200153788310694</v>
      </c>
      <c r="Y1050" s="34">
        <f>(Table2[[#This Row],[Cost of Equity (Monthly Beta)]]*Table2[[#This Row],[Weight of Equity]])+(Table2[[#This Row],[Cost of Debt]]*Table2[[#This Row],[Weight of Debt]])</f>
        <v>0.10393463191067179</v>
      </c>
      <c r="Z1050" t="b">
        <f>IF(Table2[[#This Row],[Sector]]="Financial Services",TRUE,FALSE)</f>
        <v>1</v>
      </c>
      <c r="AA1050" t="b">
        <f>IF(Table2[[#This Row],[Market Capitalisation In(Cr)]]&gt;25000,TRUE,FALSE)</f>
        <v>0</v>
      </c>
    </row>
    <row r="1051" spans="2:27" ht="14" customHeight="1">
      <c r="B1051" s="37" t="s">
        <v>2350</v>
      </c>
      <c r="C1051" s="38" t="str">
        <f>_xlfn.XLOOKUP(B1051,stock_analysis[Stock],stock_analysis[Company_Name])</f>
        <v>Mufin Green Finance Limited</v>
      </c>
      <c r="D1051" s="37" t="str">
        <f>_xlfn.XLOOKUP(B1051,stock_analysis[Stock],stock_analysis[Sector])</f>
        <v>Financial Services</v>
      </c>
      <c r="E1051" s="37" t="str">
        <f>_xlfn.XLOOKUP($B1051,stock_analysis[Stock],stock_analysis[Industry])</f>
        <v>Credit Services</v>
      </c>
      <c r="F1051" s="2">
        <f>_xlfn.XLOOKUP($B1051,stock_analysis[Stock],stock_analysis[Market_Cap_Cr])</f>
        <v>1875.5766272000001</v>
      </c>
      <c r="G1051" s="3">
        <f>Imputs!$C$2</f>
        <v>6.6699999999999995E-2</v>
      </c>
      <c r="H1051" s="3">
        <f>Imputs!$C$3</f>
        <v>5.2299999999999999E-2</v>
      </c>
      <c r="I1051" s="2">
        <f>_xlfn.XLOOKUP($B1051,stock_analysis[Stock],stock_analysis[Beta_Daily])</f>
        <v>0.89902047060584867</v>
      </c>
      <c r="J1051" s="2">
        <f>_xlfn.XLOOKUP($B1051,stock_analysis[Stock],stock_analysis[Beta_Weekly])</f>
        <v>1.3454157475600712</v>
      </c>
      <c r="K1051" s="2">
        <f>_xlfn.XLOOKUP($B1051,stock_analysis[Stock],stock_analysis[Beta_Monthly])</f>
        <v>0.57115089263557672</v>
      </c>
      <c r="L1051" s="3">
        <f>G1051+H1051*I1051</f>
        <v>0.11371877061268587</v>
      </c>
      <c r="M1051" s="3">
        <f>J1051*H1051+G1051</f>
        <v>0.13706524359739172</v>
      </c>
      <c r="N1051" s="3">
        <f>K1051*H1051+G1051</f>
        <v>9.6571191684840657E-2</v>
      </c>
      <c r="O1051" s="2">
        <f>_xlfn.XLOOKUP($B1051,stock_analysis[Stock],stock_analysis[Interest_Coverage_Ratio])</f>
        <v>38.508462317373066</v>
      </c>
      <c r="P1051" s="3" cm="1">
        <f t="array" ref="P105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51" s="3" t="str" cm="1">
        <f t="array" ref="Q105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51" s="3">
        <f>Table2[[#This Row],[Default Spread]]+Table2[[#This Row],[Risk Free Rate]]</f>
        <v>7.0699999999999999E-2</v>
      </c>
      <c r="S1051" s="2">
        <f>_xlfn.XLOOKUP($B1051,stock_analysis[Stock],stock_analysis[Market_Cap_Cr])</f>
        <v>1875.5766272000001</v>
      </c>
      <c r="T1051" s="2">
        <f>_xlfn.XLOOKUP($B1051,stock_analysis[Stock],stock_analysis[Total_Debt_Cr])</f>
        <v>863.40505599999995</v>
      </c>
      <c r="U1051" s="3">
        <f>Table2[[#This Row],[Market Value of Equity]]/(Table2[[#This Row],[Market Value of Equity]]+Table2[[#This Row],[Market Value of Debt]])</f>
        <v>0.68477151150887983</v>
      </c>
      <c r="V1051" s="3">
        <f>Table2[[#This Row],[Market Value of Debt]]/(Table2[[#This Row],[Market Value of Equity]]+Table2[[#This Row],[Market Value of Debt]])</f>
        <v>0.31522848849112006</v>
      </c>
      <c r="W1051" s="32">
        <f>(Table2[[#This Row],[Cost of Equity (Daily Beta)]]*Table2[[#This Row],[Weight of Equity]])+(Table2[[#This Row],[Cost of Debt]]*Table2[[#This Row],[Weight of Debt]])</f>
        <v>0.10015802857570268</v>
      </c>
      <c r="X1051" s="33">
        <f>(Table2[[#This Row],[Cost of Equity (Weekly Beta)]]*Table2[[#This Row],[Weight of Equity]])+(Table2[[#This Row],[Cost of Debt]]*Table2[[#This Row],[Weight of Debt]])</f>
        <v>0.11614502816984093</v>
      </c>
      <c r="Y1051" s="34">
        <f>(Table2[[#This Row],[Cost of Equity (Monthly Beta)]]*Table2[[#This Row],[Weight of Equity]])+(Table2[[#This Row],[Cost of Debt]]*Table2[[#This Row],[Weight of Debt]])</f>
        <v>8.8415855034564297E-2</v>
      </c>
      <c r="Z1051" t="b">
        <f>IF(Table2[[#This Row],[Sector]]="Financial Services",TRUE,FALSE)</f>
        <v>1</v>
      </c>
      <c r="AA1051" t="b">
        <f>IF(Table2[[#This Row],[Market Capitalisation In(Cr)]]&gt;25000,TRUE,FALSE)</f>
        <v>0</v>
      </c>
    </row>
    <row r="1052" spans="2:27" ht="14" customHeight="1">
      <c r="B1052" s="37" t="s">
        <v>2674</v>
      </c>
      <c r="C1052" s="38" t="str">
        <f>_xlfn.XLOOKUP(B1052,stock_analysis[Stock],stock_analysis[Company_Name])</f>
        <v>PTC India Financial Services Limited</v>
      </c>
      <c r="D1052" s="37" t="str">
        <f>_xlfn.XLOOKUP(B1052,stock_analysis[Stock],stock_analysis[Sector])</f>
        <v>Financial Services</v>
      </c>
      <c r="E1052" s="37" t="str">
        <f>_xlfn.XLOOKUP($B1052,stock_analysis[Stock],stock_analysis[Industry])</f>
        <v>Credit Services</v>
      </c>
      <c r="F1052" s="2">
        <f>_xlfn.XLOOKUP($B1052,stock_analysis[Stock],stock_analysis[Market_Cap_Cr])</f>
        <v>1843.8111232000001</v>
      </c>
      <c r="G1052" s="3">
        <f>Imputs!$C$2</f>
        <v>6.6699999999999995E-2</v>
      </c>
      <c r="H1052" s="3">
        <f>Imputs!$C$3</f>
        <v>5.2299999999999999E-2</v>
      </c>
      <c r="I1052" s="2">
        <f>_xlfn.XLOOKUP($B1052,stock_analysis[Stock],stock_analysis[Beta_Daily])</f>
        <v>1.3988900430398843</v>
      </c>
      <c r="J1052" s="2">
        <f>_xlfn.XLOOKUP($B1052,stock_analysis[Stock],stock_analysis[Beta_Weekly])</f>
        <v>1.950990041328448</v>
      </c>
      <c r="K1052" s="2">
        <f>_xlfn.XLOOKUP($B1052,stock_analysis[Stock],stock_analysis[Beta_Monthly])</f>
        <v>1.6410481428292896</v>
      </c>
      <c r="L1052" s="3">
        <f>G1052+H1052*I1052</f>
        <v>0.13986194925098594</v>
      </c>
      <c r="M1052" s="3">
        <f>J1052*H1052+G1052</f>
        <v>0.16873677916147783</v>
      </c>
      <c r="N1052" s="3">
        <f>K1052*H1052+G1052</f>
        <v>0.15252681786997185</v>
      </c>
      <c r="O1052" s="2">
        <f>_xlfn.XLOOKUP($B1052,stock_analysis[Stock],stock_analysis[Interest_Coverage_Ratio])</f>
        <v>189.18918918918919</v>
      </c>
      <c r="P1052" s="3" cm="1">
        <f t="array" ref="P105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52" s="3" t="str" cm="1">
        <f t="array" ref="Q105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52" s="3">
        <f>Table2[[#This Row],[Default Spread]]+Table2[[#This Row],[Risk Free Rate]]</f>
        <v>7.0699999999999999E-2</v>
      </c>
      <c r="S1052" s="2">
        <f>_xlfn.XLOOKUP($B1052,stock_analysis[Stock],stock_analysis[Market_Cap_Cr])</f>
        <v>1843.8111232000001</v>
      </c>
      <c r="T1052" s="2">
        <f>_xlfn.XLOOKUP($B1052,stock_analysis[Stock],stock_analysis[Total_Debt_Cr])</f>
        <v>2263.1800831999999</v>
      </c>
      <c r="U1052" s="3">
        <f>Table2[[#This Row],[Market Value of Equity]]/(Table2[[#This Row],[Market Value of Equity]]+Table2[[#This Row],[Market Value of Debt]])</f>
        <v>0.44894450232246791</v>
      </c>
      <c r="V1052" s="3">
        <f>Table2[[#This Row],[Market Value of Debt]]/(Table2[[#This Row],[Market Value of Equity]]+Table2[[#This Row],[Market Value of Debt]])</f>
        <v>0.55105549767753204</v>
      </c>
      <c r="W1052" s="32">
        <f>(Table2[[#This Row],[Cost of Equity (Daily Beta)]]*Table2[[#This Row],[Weight of Equity]])+(Table2[[#This Row],[Cost of Debt]]*Table2[[#This Row],[Weight of Debt]])</f>
        <v>0.10174987688613565</v>
      </c>
      <c r="X1052" s="33">
        <f>(Table2[[#This Row],[Cost of Equity (Weekly Beta)]]*Table2[[#This Row],[Weight of Equity]])+(Table2[[#This Row],[Cost of Debt]]*Table2[[#This Row],[Weight of Debt]])</f>
        <v>0.11471307302994735</v>
      </c>
      <c r="Y1052" s="34">
        <f>(Table2[[#This Row],[Cost of Equity (Monthly Beta)]]*Table2[[#This Row],[Weight of Equity]])+(Table2[[#This Row],[Cost of Debt]]*Table2[[#This Row],[Weight of Debt]])</f>
        <v>0.10743570002526573</v>
      </c>
      <c r="Z1052" t="b">
        <f>IF(Table2[[#This Row],[Sector]]="Financial Services",TRUE,FALSE)</f>
        <v>1</v>
      </c>
      <c r="AA1052" t="b">
        <f>IF(Table2[[#This Row],[Market Capitalisation In(Cr)]]&gt;25000,TRUE,FALSE)</f>
        <v>0</v>
      </c>
    </row>
    <row r="1053" spans="2:27" ht="14" customHeight="1">
      <c r="B1053" s="37" t="s">
        <v>1603</v>
      </c>
      <c r="C1053" s="38" t="str">
        <f>_xlfn.XLOOKUP(B1053,stock_analysis[Stock],stock_analysis[Company_Name])</f>
        <v>Industrial Investment Trust Limited</v>
      </c>
      <c r="D1053" s="37" t="str">
        <f>_xlfn.XLOOKUP(B1053,stock_analysis[Stock],stock_analysis[Sector])</f>
        <v>Financial Services</v>
      </c>
      <c r="E1053" s="37" t="str">
        <f>_xlfn.XLOOKUP($B1053,stock_analysis[Stock],stock_analysis[Industry])</f>
        <v>Credit Services</v>
      </c>
      <c r="F1053" s="2">
        <f>_xlfn.XLOOKUP($B1053,stock_analysis[Stock],stock_analysis[Market_Cap_Cr])</f>
        <v>290.1644288</v>
      </c>
      <c r="G1053" s="3">
        <f>Imputs!$C$2</f>
        <v>6.6699999999999995E-2</v>
      </c>
      <c r="H1053" s="3">
        <f>Imputs!$C$3</f>
        <v>5.2299999999999999E-2</v>
      </c>
      <c r="I1053" s="2">
        <f>_xlfn.XLOOKUP($B1053,stock_analysis[Stock],stock_analysis[Beta_Daily])</f>
        <v>1.0628297615671742</v>
      </c>
      <c r="J1053" s="2">
        <f>_xlfn.XLOOKUP($B1053,stock_analysis[Stock],stock_analysis[Beta_Weekly])</f>
        <v>0.84058649818896714</v>
      </c>
      <c r="K1053" s="2">
        <f>_xlfn.XLOOKUP($B1053,stock_analysis[Stock],stock_analysis[Beta_Monthly])</f>
        <v>0.63132203373715168</v>
      </c>
      <c r="L1053" s="3">
        <f>G1053+H1053*I1053</f>
        <v>0.12228599652996321</v>
      </c>
      <c r="M1053" s="3">
        <f>J1053*H1053+G1053</f>
        <v>0.11066267385528297</v>
      </c>
      <c r="N1053" s="3">
        <f>K1053*H1053+G1053</f>
        <v>9.9718142364453033E-2</v>
      </c>
      <c r="O1053" s="2">
        <f>_xlfn.XLOOKUP($B1053,stock_analysis[Stock],stock_analysis[Interest_Coverage_Ratio])</f>
        <v>4263.333333333333</v>
      </c>
      <c r="P1053" s="3" cm="1">
        <f t="array" ref="P105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53" s="3" t="str" cm="1">
        <f t="array" ref="Q105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53" s="3">
        <f>Table2[[#This Row],[Default Spread]]+Table2[[#This Row],[Risk Free Rate]]</f>
        <v>7.0699999999999999E-2</v>
      </c>
      <c r="S1053" s="2">
        <f>_xlfn.XLOOKUP($B1053,stock_analysis[Stock],stock_analysis[Market_Cap_Cr])</f>
        <v>290.1644288</v>
      </c>
      <c r="T1053" s="2">
        <f>_xlfn.XLOOKUP($B1053,stock_analysis[Stock],stock_analysis[Total_Debt_Cr])</f>
        <v>3.0508000000000002</v>
      </c>
      <c r="U1053" s="3">
        <f>Table2[[#This Row],[Market Value of Equity]]/(Table2[[#This Row],[Market Value of Equity]]+Table2[[#This Row],[Market Value of Debt]])</f>
        <v>0.98959535624228812</v>
      </c>
      <c r="V1053" s="3">
        <f>Table2[[#This Row],[Market Value of Debt]]/(Table2[[#This Row],[Market Value of Equity]]+Table2[[#This Row],[Market Value of Debt]])</f>
        <v>1.0404643757711947E-2</v>
      </c>
      <c r="W1053" s="32">
        <f>(Table2[[#This Row],[Cost of Equity (Daily Beta)]]*Table2[[#This Row],[Weight of Equity]])+(Table2[[#This Row],[Cost of Debt]]*Table2[[#This Row],[Weight of Debt]])</f>
        <v>0.12174926261318239</v>
      </c>
      <c r="X1053" s="33">
        <f>(Table2[[#This Row],[Cost of Equity (Weekly Beta)]]*Table2[[#This Row],[Weight of Equity]])+(Table2[[#This Row],[Cost of Debt]]*Table2[[#This Row],[Weight of Debt]])</f>
        <v>0.11024687647021314</v>
      </c>
      <c r="Y1053" s="34">
        <f>(Table2[[#This Row],[Cost of Equity (Monthly Beta)]]*Table2[[#This Row],[Weight of Equity]])+(Table2[[#This Row],[Cost of Debt]]*Table2[[#This Row],[Weight of Debt]])</f>
        <v>9.9416218930640343E-2</v>
      </c>
      <c r="Z1053" t="b">
        <f>IF(Table2[[#This Row],[Sector]]="Financial Services",TRUE,FALSE)</f>
        <v>1</v>
      </c>
      <c r="AA1053" t="b">
        <f>IF(Table2[[#This Row],[Market Capitalisation In(Cr)]]&gt;25000,TRUE,FALSE)</f>
        <v>0</v>
      </c>
    </row>
    <row r="1054" spans="2:27" ht="14" customHeight="1">
      <c r="B1054" s="37" t="s">
        <v>1179</v>
      </c>
      <c r="C1054" s="38" t="str">
        <f>_xlfn.XLOOKUP(B1054,stock_analysis[Stock],stock_analysis[Company_Name])</f>
        <v>Finkurve Financial Services Limited</v>
      </c>
      <c r="D1054" s="37" t="str">
        <f>_xlfn.XLOOKUP(B1054,stock_analysis[Stock],stock_analysis[Sector])</f>
        <v>Financial Services</v>
      </c>
      <c r="E1054" s="37" t="str">
        <f>_xlfn.XLOOKUP($B1054,stock_analysis[Stock],stock_analysis[Industry])</f>
        <v>Credit Services</v>
      </c>
      <c r="F1054" s="2">
        <f>_xlfn.XLOOKUP($B1054,stock_analysis[Stock],stock_analysis[Market_Cap_Cr])</f>
        <v>951.17219839999996</v>
      </c>
      <c r="G1054" s="3">
        <f>Imputs!$C$2</f>
        <v>6.6699999999999995E-2</v>
      </c>
      <c r="H1054" s="3">
        <f>Imputs!$C$3</f>
        <v>5.2299999999999999E-2</v>
      </c>
      <c r="I1054" s="2">
        <f>_xlfn.XLOOKUP($B1054,stock_analysis[Stock],stock_analysis[Beta_Daily])</f>
        <v>1.6153467864212632</v>
      </c>
      <c r="J1054" s="2">
        <f>_xlfn.XLOOKUP($B1054,stock_analysis[Stock],stock_analysis[Beta_Weekly])</f>
        <v>2.8054327452862564</v>
      </c>
      <c r="K1054" s="2">
        <f>_xlfn.XLOOKUP($B1054,stock_analysis[Stock],stock_analysis[Beta_Monthly])</f>
        <v>2.1790339467083006</v>
      </c>
      <c r="L1054" s="3">
        <f>G1054+H1054*I1054</f>
        <v>0.15118263692983205</v>
      </c>
      <c r="M1054" s="3">
        <f>J1054*H1054+G1054</f>
        <v>0.2134241325784712</v>
      </c>
      <c r="N1054" s="3">
        <f>K1054*H1054+G1054</f>
        <v>0.18066347541284411</v>
      </c>
      <c r="O1054" s="2">
        <f>_xlfn.XLOOKUP($B1054,stock_analysis[Stock],stock_analysis[Interest_Coverage_Ratio])</f>
        <v>10.789853270330765</v>
      </c>
      <c r="P1054" s="3" cm="1">
        <f t="array" ref="P105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54" s="3" t="str" cm="1">
        <f t="array" ref="Q105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54" s="3">
        <f>Table2[[#This Row],[Default Spread]]+Table2[[#This Row],[Risk Free Rate]]</f>
        <v>7.0699999999999999E-2</v>
      </c>
      <c r="S1054" s="2">
        <f>_xlfn.XLOOKUP($B1054,stock_analysis[Stock],stock_analysis[Market_Cap_Cr])</f>
        <v>951.17219839999996</v>
      </c>
      <c r="T1054" s="2">
        <f>_xlfn.XLOOKUP($B1054,stock_analysis[Stock],stock_analysis[Total_Debt_Cr])</f>
        <v>381.70600960000002</v>
      </c>
      <c r="U1054" s="3">
        <f>Table2[[#This Row],[Market Value of Equity]]/(Table2[[#This Row],[Market Value of Equity]]+Table2[[#This Row],[Market Value of Debt]])</f>
        <v>0.71362273964043976</v>
      </c>
      <c r="V1054" s="3">
        <f>Table2[[#This Row],[Market Value of Debt]]/(Table2[[#This Row],[Market Value of Equity]]+Table2[[#This Row],[Market Value of Debt]])</f>
        <v>0.28637726035956018</v>
      </c>
      <c r="W1054" s="32">
        <f>(Table2[[#This Row],[Cost of Equity (Daily Beta)]]*Table2[[#This Row],[Weight of Equity]])+(Table2[[#This Row],[Cost of Debt]]*Table2[[#This Row],[Weight of Debt]])</f>
        <v>0.12813423985935357</v>
      </c>
      <c r="X1054" s="33">
        <f>(Table2[[#This Row],[Cost of Equity (Weekly Beta)]]*Table2[[#This Row],[Weight of Equity]])+(Table2[[#This Row],[Cost of Debt]]*Table2[[#This Row],[Weight of Debt]])</f>
        <v>0.17255118650345394</v>
      </c>
      <c r="Y1054" s="34">
        <f>(Table2[[#This Row],[Cost of Equity (Monthly Beta)]]*Table2[[#This Row],[Weight of Equity]])+(Table2[[#This Row],[Cost of Debt]]*Table2[[#This Row],[Weight of Debt]])</f>
        <v>0.14917243658449794</v>
      </c>
      <c r="Z1054" t="b">
        <f>IF(Table2[[#This Row],[Sector]]="Financial Services",TRUE,FALSE)</f>
        <v>1</v>
      </c>
      <c r="AA1054" t="b">
        <f>IF(Table2[[#This Row],[Market Capitalisation In(Cr)]]&gt;25000,TRUE,FALSE)</f>
        <v>0</v>
      </c>
    </row>
    <row r="1055" spans="2:27" ht="14" customHeight="1">
      <c r="B1055" s="37" t="s">
        <v>764</v>
      </c>
      <c r="C1055" s="38" t="str">
        <f>_xlfn.XLOOKUP(B1055,stock_analysis[Stock],stock_analysis[Company_Name])</f>
        <v>Capital India Finance Limited</v>
      </c>
      <c r="D1055" s="37" t="str">
        <f>_xlfn.XLOOKUP(B1055,stock_analysis[Stock],stock_analysis[Sector])</f>
        <v>Financial Services</v>
      </c>
      <c r="E1055" s="37" t="str">
        <f>_xlfn.XLOOKUP($B1055,stock_analysis[Stock],stock_analysis[Industry])</f>
        <v>Credit Services</v>
      </c>
      <c r="F1055" s="2">
        <f>_xlfn.XLOOKUP($B1055,stock_analysis[Stock],stock_analysis[Market_Cap_Cr])</f>
        <v>1167.3030656000001</v>
      </c>
      <c r="G1055" s="3">
        <f>Imputs!$C$2</f>
        <v>6.6699999999999995E-2</v>
      </c>
      <c r="H1055" s="3">
        <f>Imputs!$C$3</f>
        <v>5.2299999999999999E-2</v>
      </c>
      <c r="I1055" s="2">
        <f>_xlfn.XLOOKUP($B1055,stock_analysis[Stock],stock_analysis[Beta_Daily])</f>
        <v>0.6732516896175591</v>
      </c>
      <c r="J1055" s="2">
        <f>_xlfn.XLOOKUP($B1055,stock_analysis[Stock],stock_analysis[Beta_Weekly])</f>
        <v>0.61243721514635763</v>
      </c>
      <c r="K1055" s="2">
        <f>_xlfn.XLOOKUP($B1055,stock_analysis[Stock],stock_analysis[Beta_Monthly])</f>
        <v>1.8717681056356008</v>
      </c>
      <c r="L1055" s="3">
        <f>G1055+H1055*I1055</f>
        <v>0.10191106336699834</v>
      </c>
      <c r="M1055" s="3">
        <f>J1055*H1055+G1055</f>
        <v>9.8730466352154489E-2</v>
      </c>
      <c r="N1055" s="3">
        <f>K1055*H1055+G1055</f>
        <v>0.16459347192474191</v>
      </c>
      <c r="O1055" s="2">
        <f>_xlfn.XLOOKUP($B1055,stock_analysis[Stock],stock_analysis[Interest_Coverage_Ratio])</f>
        <v>-2.9298501524996685</v>
      </c>
      <c r="P1055" s="3" cm="1">
        <f t="array" ref="P105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055" s="3" t="str" cm="1">
        <f t="array" ref="Q105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055" s="3">
        <f>Table2[[#This Row],[Default Spread]]+Table2[[#This Row],[Risk Free Rate]]</f>
        <v>0.25669999999999998</v>
      </c>
      <c r="S1055" s="2">
        <f>_xlfn.XLOOKUP($B1055,stock_analysis[Stock],stock_analysis[Market_Cap_Cr])</f>
        <v>1167.3030656000001</v>
      </c>
      <c r="T1055" s="2">
        <f>_xlfn.XLOOKUP($B1055,stock_analysis[Stock],stock_analysis[Total_Debt_Cr])</f>
        <v>699.79269120000004</v>
      </c>
      <c r="U1055" s="3">
        <f>Table2[[#This Row],[Market Value of Equity]]/(Table2[[#This Row],[Market Value of Equity]]+Table2[[#This Row],[Market Value of Debt]])</f>
        <v>0.62519721409502371</v>
      </c>
      <c r="V1055" s="3">
        <f>Table2[[#This Row],[Market Value of Debt]]/(Table2[[#This Row],[Market Value of Equity]]+Table2[[#This Row],[Market Value of Debt]])</f>
        <v>0.37480278590497623</v>
      </c>
      <c r="W1055" s="32">
        <f>(Table2[[#This Row],[Cost of Equity (Daily Beta)]]*Table2[[#This Row],[Weight of Equity]])+(Table2[[#This Row],[Cost of Debt]]*Table2[[#This Row],[Weight of Debt]])</f>
        <v>0.15992638804431619</v>
      </c>
      <c r="X1055" s="33">
        <f>(Table2[[#This Row],[Cost of Equity (Weekly Beta)]]*Table2[[#This Row],[Weight of Equity]])+(Table2[[#This Row],[Cost of Debt]]*Table2[[#This Row],[Weight of Debt]])</f>
        <v>0.15793788765147684</v>
      </c>
      <c r="Y1055" s="34">
        <f>(Table2[[#This Row],[Cost of Equity (Monthly Beta)]]*Table2[[#This Row],[Weight of Equity]])+(Table2[[#This Row],[Cost of Debt]]*Table2[[#This Row],[Weight of Debt]])</f>
        <v>0.19911525524738355</v>
      </c>
      <c r="Z1055" t="b">
        <f>IF(Table2[[#This Row],[Sector]]="Financial Services",TRUE,FALSE)</f>
        <v>1</v>
      </c>
      <c r="AA1055" t="b">
        <f>IF(Table2[[#This Row],[Market Capitalisation In(Cr)]]&gt;25000,TRUE,FALSE)</f>
        <v>0</v>
      </c>
    </row>
    <row r="1056" spans="2:27" ht="14" customHeight="1">
      <c r="B1056" s="37" t="s">
        <v>2730</v>
      </c>
      <c r="C1056" s="38" t="str">
        <f>_xlfn.XLOOKUP(B1056,stock_analysis[Stock],stock_analysis[Company_Name])</f>
        <v>Poonawalla Fincorp Limited</v>
      </c>
      <c r="D1056" s="37" t="str">
        <f>_xlfn.XLOOKUP(B1056,stock_analysis[Stock],stock_analysis[Sector])</f>
        <v>Financial Services</v>
      </c>
      <c r="E1056" s="37" t="str">
        <f>_xlfn.XLOOKUP($B1056,stock_analysis[Stock],stock_analysis[Industry])</f>
        <v>Credit Services</v>
      </c>
      <c r="F1056" s="2">
        <f>_xlfn.XLOOKUP($B1056,stock_analysis[Stock],stock_analysis[Market_Cap_Cr])</f>
        <v>34454.876979200002</v>
      </c>
      <c r="G1056" s="3">
        <f>Imputs!$C$2</f>
        <v>6.6699999999999995E-2</v>
      </c>
      <c r="H1056" s="3">
        <f>Imputs!$C$3</f>
        <v>5.2299999999999999E-2</v>
      </c>
      <c r="I1056" s="2">
        <f>_xlfn.XLOOKUP($B1056,stock_analysis[Stock],stock_analysis[Beta_Daily])</f>
        <v>1.3986746165919199</v>
      </c>
      <c r="J1056" s="2">
        <f>_xlfn.XLOOKUP($B1056,stock_analysis[Stock],stock_analysis[Beta_Weekly])</f>
        <v>1.5580208701176192</v>
      </c>
      <c r="K1056" s="2">
        <f>_xlfn.XLOOKUP($B1056,stock_analysis[Stock],stock_analysis[Beta_Monthly])</f>
        <v>1.2651667691664807</v>
      </c>
      <c r="L1056" s="3">
        <f>G1056+H1056*I1056</f>
        <v>0.13985068244775739</v>
      </c>
      <c r="M1056" s="3">
        <f>J1056*H1056+G1056</f>
        <v>0.14818449150715146</v>
      </c>
      <c r="N1056" s="3">
        <f>K1056*H1056+G1056</f>
        <v>0.13286822202740695</v>
      </c>
      <c r="O1056" s="2">
        <f>_xlfn.XLOOKUP($B1056,stock_analysis[Stock],stock_analysis[Interest_Coverage_Ratio])</f>
        <v>-7.3118477593615712</v>
      </c>
      <c r="P1056" s="3" cm="1">
        <f t="array" ref="P105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056" s="3" t="str" cm="1">
        <f t="array" ref="Q105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056" s="3">
        <f>Table2[[#This Row],[Default Spread]]+Table2[[#This Row],[Risk Free Rate]]</f>
        <v>0.25669999999999998</v>
      </c>
      <c r="S1056" s="2">
        <f>_xlfn.XLOOKUP($B1056,stock_analysis[Stock],stock_analysis[Market_Cap_Cr])</f>
        <v>34454.876979200002</v>
      </c>
      <c r="T1056" s="2">
        <f>_xlfn.XLOOKUP($B1056,stock_analysis[Stock],stock_analysis[Total_Debt_Cr])</f>
        <v>35979.1591424</v>
      </c>
      <c r="U1056" s="3">
        <f>Table2[[#This Row],[Market Value of Equity]]/(Table2[[#This Row],[Market Value of Equity]]+Table2[[#This Row],[Market Value of Debt]])</f>
        <v>0.48917936379104826</v>
      </c>
      <c r="V1056" s="3">
        <f>Table2[[#This Row],[Market Value of Debt]]/(Table2[[#This Row],[Market Value of Equity]]+Table2[[#This Row],[Market Value of Debt]])</f>
        <v>0.51082063620895168</v>
      </c>
      <c r="W1056" s="32">
        <f>(Table2[[#This Row],[Cost of Equity (Daily Beta)]]*Table2[[#This Row],[Weight of Equity]])+(Table2[[#This Row],[Cost of Debt]]*Table2[[#This Row],[Weight of Debt]])</f>
        <v>0.19953972518037577</v>
      </c>
      <c r="X1056" s="33">
        <f>(Table2[[#This Row],[Cost of Equity (Weekly Beta)]]*Table2[[#This Row],[Weight of Equity]])+(Table2[[#This Row],[Cost of Debt]]*Table2[[#This Row],[Weight of Debt]])</f>
        <v>0.20361645259400624</v>
      </c>
      <c r="Y1056" s="34">
        <f>(Table2[[#This Row],[Cost of Equity (Monthly Beta)]]*Table2[[#This Row],[Weight of Equity]])+(Table2[[#This Row],[Cost of Debt]]*Table2[[#This Row],[Weight of Debt]])</f>
        <v>0.19612404963425256</v>
      </c>
      <c r="Z1056" t="b">
        <f>IF(Table2[[#This Row],[Sector]]="Financial Services",TRUE,FALSE)</f>
        <v>1</v>
      </c>
      <c r="AA1056" t="b">
        <f>IF(Table2[[#This Row],[Market Capitalisation In(Cr)]]&gt;25000,TRUE,FALSE)</f>
        <v>1</v>
      </c>
    </row>
    <row r="1057" spans="2:27" ht="14" customHeight="1">
      <c r="B1057" s="37" t="s">
        <v>3316</v>
      </c>
      <c r="C1057" s="38" t="str">
        <f>_xlfn.XLOOKUP(B1057,stock_analysis[Stock],stock_analysis[Company_Name])</f>
        <v>Spandana Sphoorty Financial Limited</v>
      </c>
      <c r="D1057" s="37" t="str">
        <f>_xlfn.XLOOKUP(B1057,stock_analysis[Stock],stock_analysis[Sector])</f>
        <v>Financial Services</v>
      </c>
      <c r="E1057" s="37" t="str">
        <f>_xlfn.XLOOKUP($B1057,stock_analysis[Stock],stock_analysis[Industry])</f>
        <v>Credit Services</v>
      </c>
      <c r="F1057" s="2">
        <f>_xlfn.XLOOKUP($B1057,stock_analysis[Stock],stock_analysis[Market_Cap_Cr])</f>
        <v>2140.0160255999999</v>
      </c>
      <c r="G1057" s="3">
        <f>Imputs!$C$2</f>
        <v>6.6699999999999995E-2</v>
      </c>
      <c r="H1057" s="3">
        <f>Imputs!$C$3</f>
        <v>5.2299999999999999E-2</v>
      </c>
      <c r="I1057" s="2">
        <f>_xlfn.XLOOKUP($B1057,stock_analysis[Stock],stock_analysis[Beta_Daily])</f>
        <v>1.4968044234726869</v>
      </c>
      <c r="J1057" s="2">
        <f>_xlfn.XLOOKUP($B1057,stock_analysis[Stock],stock_analysis[Beta_Weekly])</f>
        <v>1.5995197305835609</v>
      </c>
      <c r="K1057" s="2">
        <f>_xlfn.XLOOKUP($B1057,stock_analysis[Stock],stock_analysis[Beta_Monthly])</f>
        <v>0.98396428376219158</v>
      </c>
      <c r="L1057" s="3">
        <f>G1057+H1057*I1057</f>
        <v>0.14498287134762153</v>
      </c>
      <c r="M1057" s="3">
        <f>J1057*H1057+G1057</f>
        <v>0.15035488190952023</v>
      </c>
      <c r="N1057" s="3">
        <f>K1057*H1057+G1057</f>
        <v>0.11816133204076262</v>
      </c>
      <c r="O1057" s="2">
        <f>_xlfn.XLOOKUP($B1057,stock_analysis[Stock],stock_analysis[Interest_Coverage_Ratio])</f>
        <v>-1027.955223880597</v>
      </c>
      <c r="P1057" s="3" cm="1">
        <f t="array" ref="P105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057" s="3" t="str" cm="1">
        <f t="array" ref="Q105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057" s="3">
        <f>Table2[[#This Row],[Default Spread]]+Table2[[#This Row],[Risk Free Rate]]</f>
        <v>0.25669999999999998</v>
      </c>
      <c r="S1057" s="2">
        <f>_xlfn.XLOOKUP($B1057,stock_analysis[Stock],stock_analysis[Market_Cap_Cr])</f>
        <v>2140.0160255999999</v>
      </c>
      <c r="T1057" s="2">
        <f>_xlfn.XLOOKUP($B1057,stock_analysis[Stock],stock_analysis[Total_Debt_Cr])</f>
        <v>3289.2000256000001</v>
      </c>
      <c r="U1057" s="3">
        <f>Table2[[#This Row],[Market Value of Equity]]/(Table2[[#This Row],[Market Value of Equity]]+Table2[[#This Row],[Market Value of Debt]])</f>
        <v>0.39416667257642102</v>
      </c>
      <c r="V1057" s="3">
        <f>Table2[[#This Row],[Market Value of Debt]]/(Table2[[#This Row],[Market Value of Equity]]+Table2[[#This Row],[Market Value of Debt]])</f>
        <v>0.60583332742357898</v>
      </c>
      <c r="W1057" s="32">
        <f>(Table2[[#This Row],[Cost of Equity (Daily Beta)]]*Table2[[#This Row],[Weight of Equity]])+(Table2[[#This Row],[Cost of Debt]]*Table2[[#This Row],[Weight of Debt]])</f>
        <v>0.21266483112930001</v>
      </c>
      <c r="X1057" s="33">
        <f>(Table2[[#This Row],[Cost of Equity (Weekly Beta)]]*Table2[[#This Row],[Weight of Equity]])+(Table2[[#This Row],[Cost of Debt]]*Table2[[#This Row],[Weight of Debt]])</f>
        <v>0.21478229865752901</v>
      </c>
      <c r="Y1057" s="34">
        <f>(Table2[[#This Row],[Cost of Equity (Monthly Beta)]]*Table2[[#This Row],[Weight of Equity]])+(Table2[[#This Row],[Cost of Debt]]*Table2[[#This Row],[Weight of Debt]])</f>
        <v>0.20209267422733776</v>
      </c>
      <c r="Z1057" t="b">
        <f>IF(Table2[[#This Row],[Sector]]="Financial Services",TRUE,FALSE)</f>
        <v>1</v>
      </c>
      <c r="AA1057" t="b">
        <f>IF(Table2[[#This Row],[Market Capitalisation In(Cr)]]&gt;25000,TRUE,FALSE)</f>
        <v>0</v>
      </c>
    </row>
    <row r="1058" spans="2:27" ht="14" customHeight="1">
      <c r="B1058" s="37" t="s">
        <v>1209</v>
      </c>
      <c r="C1058" s="38" t="str">
        <f>_xlfn.XLOOKUP(B1058,stock_analysis[Stock],stock_analysis[Company_Name])</f>
        <v>Fusion Finance Limited</v>
      </c>
      <c r="D1058" s="37" t="str">
        <f>_xlfn.XLOOKUP(B1058,stock_analysis[Stock],stock_analysis[Sector])</f>
        <v>Financial Services</v>
      </c>
      <c r="E1058" s="37" t="str">
        <f>_xlfn.XLOOKUP($B1058,stock_analysis[Stock],stock_analysis[Industry])</f>
        <v>Credit Services</v>
      </c>
      <c r="F1058" s="2">
        <f>_xlfn.XLOOKUP($B1058,stock_analysis[Stock],stock_analysis[Market_Cap_Cr])</f>
        <v>2905.5574016</v>
      </c>
      <c r="G1058" s="3">
        <f>Imputs!$C$2</f>
        <v>6.6699999999999995E-2</v>
      </c>
      <c r="H1058" s="3">
        <f>Imputs!$C$3</f>
        <v>5.2299999999999999E-2</v>
      </c>
      <c r="I1058" s="2">
        <f>_xlfn.XLOOKUP($B1058,stock_analysis[Stock],stock_analysis[Beta_Daily])</f>
        <v>1.4949539930557558</v>
      </c>
      <c r="J1058" s="2">
        <f>_xlfn.XLOOKUP($B1058,stock_analysis[Stock],stock_analysis[Beta_Weekly])</f>
        <v>1.941298083403783</v>
      </c>
      <c r="K1058" s="2">
        <f>_xlfn.XLOOKUP($B1058,stock_analysis[Stock],stock_analysis[Beta_Monthly])</f>
        <v>0.52255585607067279</v>
      </c>
      <c r="L1058" s="3">
        <f>G1058+H1058*I1058</f>
        <v>0.14488609383681603</v>
      </c>
      <c r="M1058" s="3">
        <f>J1058*H1058+G1058</f>
        <v>0.16822988976201786</v>
      </c>
      <c r="N1058" s="3">
        <f>K1058*H1058+G1058</f>
        <v>9.4029671272496174E-2</v>
      </c>
      <c r="O1058" s="2">
        <f>_xlfn.XLOOKUP($B1058,stock_analysis[Stock],stock_analysis[Interest_Coverage_Ratio])</f>
        <v>-920.14634146341461</v>
      </c>
      <c r="P1058" s="3" cm="1">
        <f t="array" ref="P105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058" s="3" t="str" cm="1">
        <f t="array" ref="Q105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058" s="3">
        <f>Table2[[#This Row],[Default Spread]]+Table2[[#This Row],[Risk Free Rate]]</f>
        <v>0.25669999999999998</v>
      </c>
      <c r="S1058" s="2">
        <f>_xlfn.XLOOKUP($B1058,stock_analysis[Stock],stock_analysis[Market_Cap_Cr])</f>
        <v>2905.5574016</v>
      </c>
      <c r="T1058" s="2">
        <f>_xlfn.XLOOKUP($B1058,stock_analysis[Stock],stock_analysis[Total_Debt_Cr])</f>
        <v>4942.6300928000001</v>
      </c>
      <c r="U1058" s="3">
        <f>Table2[[#This Row],[Market Value of Equity]]/(Table2[[#This Row],[Market Value of Equity]]+Table2[[#This Row],[Market Value of Debt]])</f>
        <v>0.37022018187934896</v>
      </c>
      <c r="V1058" s="3">
        <f>Table2[[#This Row],[Market Value of Debt]]/(Table2[[#This Row],[Market Value of Equity]]+Table2[[#This Row],[Market Value of Debt]])</f>
        <v>0.62977981812065109</v>
      </c>
      <c r="W1058" s="32">
        <f>(Table2[[#This Row],[Cost of Equity (Daily Beta)]]*Table2[[#This Row],[Weight of Equity]])+(Table2[[#This Row],[Cost of Debt]]*Table2[[#This Row],[Weight of Debt]])</f>
        <v>0.21530423532362558</v>
      </c>
      <c r="X1058" s="33">
        <f>(Table2[[#This Row],[Cost of Equity (Weekly Beta)]]*Table2[[#This Row],[Weight of Equity]])+(Table2[[#This Row],[Cost of Debt]]*Table2[[#This Row],[Weight of Debt]])</f>
        <v>0.2239465796968082</v>
      </c>
      <c r="Y1058" s="34">
        <f>(Table2[[#This Row],[Cost of Equity (Monthly Beta)]]*Table2[[#This Row],[Weight of Equity]])+(Table2[[#This Row],[Cost of Debt]]*Table2[[#This Row],[Weight of Debt]])</f>
        <v>0.19647616131213005</v>
      </c>
      <c r="Z1058" t="b">
        <f>IF(Table2[[#This Row],[Sector]]="Financial Services",TRUE,FALSE)</f>
        <v>1</v>
      </c>
      <c r="AA1058" t="b">
        <f>IF(Table2[[#This Row],[Market Capitalisation In(Cr)]]&gt;25000,TRUE,FALSE)</f>
        <v>0</v>
      </c>
    </row>
    <row r="1059" spans="2:27" ht="14" customHeight="1">
      <c r="B1059" s="37" t="s">
        <v>3642</v>
      </c>
      <c r="C1059" s="38" t="str">
        <f>_xlfn.XLOOKUP(B1059,stock_analysis[Stock],stock_analysis[Company_Name])</f>
        <v>TruCap Finance Limited</v>
      </c>
      <c r="D1059" s="37" t="str">
        <f>_xlfn.XLOOKUP(B1059,stock_analysis[Stock],stock_analysis[Sector])</f>
        <v>Financial Services</v>
      </c>
      <c r="E1059" s="37" t="str">
        <f>_xlfn.XLOOKUP($B1059,stock_analysis[Stock],stock_analysis[Industry])</f>
        <v>Credit Services</v>
      </c>
      <c r="F1059" s="2">
        <f>_xlfn.XLOOKUP($B1059,stock_analysis[Stock],stock_analysis[Market_Cap_Cr])</f>
        <v>74.422886399999996</v>
      </c>
      <c r="G1059" s="3">
        <f>Imputs!$C$2</f>
        <v>6.6699999999999995E-2</v>
      </c>
      <c r="H1059" s="3">
        <f>Imputs!$C$3</f>
        <v>5.2299999999999999E-2</v>
      </c>
      <c r="I1059" s="2">
        <f>_xlfn.XLOOKUP($B1059,stock_analysis[Stock],stock_analysis[Beta_Daily])</f>
        <v>0.15879954565686871</v>
      </c>
      <c r="J1059" s="2">
        <f>_xlfn.XLOOKUP($B1059,stock_analysis[Stock],stock_analysis[Beta_Weekly])</f>
        <v>-0.26631206857567807</v>
      </c>
      <c r="K1059" s="2">
        <f>_xlfn.XLOOKUP($B1059,stock_analysis[Stock],stock_analysis[Beta_Monthly])</f>
        <v>0.48236122999361569</v>
      </c>
      <c r="L1059" s="3">
        <f>G1059+H1059*I1059</f>
        <v>7.5005216237854222E-2</v>
      </c>
      <c r="M1059" s="3">
        <f>J1059*H1059+G1059</f>
        <v>5.2771878813492032E-2</v>
      </c>
      <c r="N1059" s="3">
        <f>K1059*H1059+G1059</f>
        <v>9.1927492328666094E-2</v>
      </c>
      <c r="O1059" s="2">
        <f>_xlfn.XLOOKUP($B1059,stock_analysis[Stock],stock_analysis[Interest_Coverage_Ratio])</f>
        <v>-1.6701337295690937</v>
      </c>
      <c r="P1059" s="3" cm="1">
        <f t="array" ref="P105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059" s="3" t="str" cm="1">
        <f t="array" ref="Q105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059" s="3">
        <f>Table2[[#This Row],[Default Spread]]+Table2[[#This Row],[Risk Free Rate]]</f>
        <v>0.25669999999999998</v>
      </c>
      <c r="S1059" s="2">
        <f>_xlfn.XLOOKUP($B1059,stock_analysis[Stock],stock_analysis[Market_Cap_Cr])</f>
        <v>74.422886399999996</v>
      </c>
      <c r="T1059" s="2">
        <f>_xlfn.XLOOKUP($B1059,stock_analysis[Stock],stock_analysis[Total_Debt_Cr])</f>
        <v>325.59731199999999</v>
      </c>
      <c r="U1059" s="3">
        <f>Table2[[#This Row],[Market Value of Equity]]/(Table2[[#This Row],[Market Value of Equity]]+Table2[[#This Row],[Market Value of Debt]])</f>
        <v>0.18604782132921416</v>
      </c>
      <c r="V1059" s="3">
        <f>Table2[[#This Row],[Market Value of Debt]]/(Table2[[#This Row],[Market Value of Equity]]+Table2[[#This Row],[Market Value of Debt]])</f>
        <v>0.81395217867078584</v>
      </c>
      <c r="W1059" s="32">
        <f>(Table2[[#This Row],[Cost of Equity (Daily Beta)]]*Table2[[#This Row],[Weight of Equity]])+(Table2[[#This Row],[Cost of Debt]]*Table2[[#This Row],[Weight of Debt]])</f>
        <v>0.22289608133417008</v>
      </c>
      <c r="X1059" s="33">
        <f>(Table2[[#This Row],[Cost of Equity (Weekly Beta)]]*Table2[[#This Row],[Weight of Equity]])+(Table2[[#This Row],[Cost of Debt]]*Table2[[#This Row],[Weight of Debt]])</f>
        <v>0.21875961734549021</v>
      </c>
      <c r="Y1059" s="34">
        <f>(Table2[[#This Row],[Cost of Equity (Monthly Beta)]]*Table2[[#This Row],[Weight of Equity]])+(Table2[[#This Row],[Cost of Debt]]*Table2[[#This Row],[Weight of Debt]])</f>
        <v>0.22604443393279708</v>
      </c>
      <c r="Z1059" t="b">
        <f>IF(Table2[[#This Row],[Sector]]="Financial Services",TRUE,FALSE)</f>
        <v>1</v>
      </c>
      <c r="AA1059" t="b">
        <f>IF(Table2[[#This Row],[Market Capitalisation In(Cr)]]&gt;25000,TRUE,FALSE)</f>
        <v>0</v>
      </c>
    </row>
    <row r="1060" spans="2:27" ht="14" customHeight="1">
      <c r="B1060" s="37" t="s">
        <v>2364</v>
      </c>
      <c r="C1060" s="38" t="str">
        <f>_xlfn.XLOOKUP(B1060,stock_analysis[Stock],stock_analysis[Company_Name])</f>
        <v>Muthoot Microfin Limited</v>
      </c>
      <c r="D1060" s="37" t="str">
        <f>_xlfn.XLOOKUP(B1060,stock_analysis[Stock],stock_analysis[Sector])</f>
        <v>Financial Services</v>
      </c>
      <c r="E1060" s="37" t="str">
        <f>_xlfn.XLOOKUP($B1060,stock_analysis[Stock],stock_analysis[Industry])</f>
        <v>Credit Services</v>
      </c>
      <c r="F1060" s="2">
        <f>_xlfn.XLOOKUP($B1060,stock_analysis[Stock],stock_analysis[Market_Cap_Cr])</f>
        <v>2621.1909632000002</v>
      </c>
      <c r="G1060" s="3">
        <f>Imputs!$C$2</f>
        <v>6.6699999999999995E-2</v>
      </c>
      <c r="H1060" s="3">
        <f>Imputs!$C$3</f>
        <v>5.2299999999999999E-2</v>
      </c>
      <c r="I1060" s="2">
        <f>_xlfn.XLOOKUP($B1060,stock_analysis[Stock],stock_analysis[Beta_Daily])</f>
        <v>1.2934261135395526</v>
      </c>
      <c r="J1060" s="2">
        <f>_xlfn.XLOOKUP($B1060,stock_analysis[Stock],stock_analysis[Beta_Weekly])</f>
        <v>1.2156584709384155</v>
      </c>
      <c r="K1060" s="2">
        <f>_xlfn.XLOOKUP($B1060,stock_analysis[Stock],stock_analysis[Beta_Monthly])</f>
        <v>1.4372356910861437</v>
      </c>
      <c r="L1060" s="3">
        <f>G1060+H1060*I1060</f>
        <v>0.1343461857381186</v>
      </c>
      <c r="M1060" s="3">
        <f>J1060*H1060+G1060</f>
        <v>0.13027893803007912</v>
      </c>
      <c r="N1060" s="3">
        <f>K1060*H1060+G1060</f>
        <v>0.14186742664380531</v>
      </c>
      <c r="O1060" s="2">
        <f>_xlfn.XLOOKUP($B1060,stock_analysis[Stock],stock_analysis[Interest_Coverage_Ratio])</f>
        <v>-14.560079711315776</v>
      </c>
      <c r="P1060" s="3" cm="1">
        <f t="array" ref="P106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060" s="3" t="str" cm="1">
        <f t="array" ref="Q106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060" s="3">
        <f>Table2[[#This Row],[Default Spread]]+Table2[[#This Row],[Risk Free Rate]]</f>
        <v>0.25669999999999998</v>
      </c>
      <c r="S1060" s="2">
        <f>_xlfn.XLOOKUP($B1060,stock_analysis[Stock],stock_analysis[Market_Cap_Cr])</f>
        <v>2621.1909632000002</v>
      </c>
      <c r="T1060" s="2">
        <f>_xlfn.XLOOKUP($B1060,stock_analysis[Stock],stock_analysis[Total_Debt_Cr])</f>
        <v>8652.5509631999994</v>
      </c>
      <c r="U1060" s="3">
        <f>Table2[[#This Row],[Market Value of Equity]]/(Table2[[#This Row],[Market Value of Equity]]+Table2[[#This Row],[Market Value of Debt]])</f>
        <v>0.23250407720101279</v>
      </c>
      <c r="V1060" s="3">
        <f>Table2[[#This Row],[Market Value of Debt]]/(Table2[[#This Row],[Market Value of Equity]]+Table2[[#This Row],[Market Value of Debt]])</f>
        <v>0.76749592279898715</v>
      </c>
      <c r="W1060" s="32">
        <f>(Table2[[#This Row],[Cost of Equity (Daily Beta)]]*Table2[[#This Row],[Weight of Equity]])+(Table2[[#This Row],[Cost of Debt]]*Table2[[#This Row],[Weight of Debt]])</f>
        <v>0.22825223932301711</v>
      </c>
      <c r="X1060" s="33">
        <f>(Table2[[#This Row],[Cost of Equity (Weekly Beta)]]*Table2[[#This Row],[Weight of Equity]])+(Table2[[#This Row],[Cost of Debt]]*Table2[[#This Row],[Weight of Debt]])</f>
        <v>0.22730658764791145</v>
      </c>
      <c r="Y1060" s="34">
        <f>(Table2[[#This Row],[Cost of Equity (Monthly Beta)]]*Table2[[#This Row],[Weight of Equity]])+(Table2[[#This Row],[Cost of Debt]]*Table2[[#This Row],[Weight of Debt]])</f>
        <v>0.2300009584992003</v>
      </c>
      <c r="Z1060" t="b">
        <f>IF(Table2[[#This Row],[Sector]]="Financial Services",TRUE,FALSE)</f>
        <v>1</v>
      </c>
      <c r="AA1060" t="b">
        <f>IF(Table2[[#This Row],[Market Capitalisation In(Cr)]]&gt;25000,TRUE,FALSE)</f>
        <v>0</v>
      </c>
    </row>
    <row r="1061" spans="2:27" ht="14" customHeight="1">
      <c r="B1061" s="37" t="s">
        <v>892</v>
      </c>
      <c r="C1061" s="38" t="str">
        <f>_xlfn.XLOOKUP(B1061,stock_analysis[Stock],stock_analysis[Company_Name])</f>
        <v>DCM Financial Services Limited</v>
      </c>
      <c r="D1061" s="37" t="str">
        <f>_xlfn.XLOOKUP(B1061,stock_analysis[Stock],stock_analysis[Sector])</f>
        <v>Financial Services</v>
      </c>
      <c r="E1061" s="37" t="str">
        <f>_xlfn.XLOOKUP($B1061,stock_analysis[Stock],stock_analysis[Industry])</f>
        <v>Credit Services</v>
      </c>
      <c r="F1061" s="2">
        <f>_xlfn.XLOOKUP($B1061,stock_analysis[Stock],stock_analysis[Market_Cap_Cr])</f>
        <v>9.5606784000000005</v>
      </c>
      <c r="G1061" s="3">
        <f>Imputs!$C$2</f>
        <v>6.6699999999999995E-2</v>
      </c>
      <c r="H1061" s="3">
        <f>Imputs!$C$3</f>
        <v>5.2299999999999999E-2</v>
      </c>
      <c r="I1061" s="2">
        <f>_xlfn.XLOOKUP($B1061,stock_analysis[Stock],stock_analysis[Beta_Daily])</f>
        <v>0.35302191725304932</v>
      </c>
      <c r="J1061" s="2">
        <f>_xlfn.XLOOKUP($B1061,stock_analysis[Stock],stock_analysis[Beta_Weekly])</f>
        <v>1.352364497602399</v>
      </c>
      <c r="K1061" s="2">
        <f>_xlfn.XLOOKUP($B1061,stock_analysis[Stock],stock_analysis[Beta_Monthly])</f>
        <v>-3.8663961434915198E-2</v>
      </c>
      <c r="L1061" s="3">
        <f>G1061+H1061*I1061</f>
        <v>8.5163046272334481E-2</v>
      </c>
      <c r="M1061" s="3">
        <f>J1061*H1061+G1061</f>
        <v>0.13742866322460545</v>
      </c>
      <c r="N1061" s="3">
        <f>K1061*H1061+G1061</f>
        <v>6.4677874816953931E-2</v>
      </c>
      <c r="O1061" s="2">
        <f>_xlfn.XLOOKUP($B1061,stock_analysis[Stock],stock_analysis[Interest_Coverage_Ratio])</f>
        <v>-3.507391763463569</v>
      </c>
      <c r="P1061" s="3" cm="1">
        <f t="array" ref="P106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061" s="3" t="str" cm="1">
        <f t="array" ref="Q106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061" s="3">
        <f>Table2[[#This Row],[Default Spread]]+Table2[[#This Row],[Risk Free Rate]]</f>
        <v>0.25669999999999998</v>
      </c>
      <c r="S1061" s="2">
        <f>_xlfn.XLOOKUP($B1061,stock_analysis[Stock],stock_analysis[Market_Cap_Cr])</f>
        <v>9.5606784000000005</v>
      </c>
      <c r="T1061" s="2">
        <f>_xlfn.XLOOKUP($B1061,stock_analysis[Stock],stock_analysis[Total_Debt_Cr])</f>
        <v>69.347097599999998</v>
      </c>
      <c r="U1061" s="3">
        <f>Table2[[#This Row],[Market Value of Equity]]/(Table2[[#This Row],[Market Value of Equity]]+Table2[[#This Row],[Market Value of Debt]])</f>
        <v>0.12116268997367256</v>
      </c>
      <c r="V1061" s="3">
        <f>Table2[[#This Row],[Market Value of Debt]]/(Table2[[#This Row],[Market Value of Equity]]+Table2[[#This Row],[Market Value of Debt]])</f>
        <v>0.87883731002632748</v>
      </c>
      <c r="W1061" s="32">
        <f>(Table2[[#This Row],[Cost of Equity (Daily Beta)]]*Table2[[#This Row],[Weight of Equity]])+(Table2[[#This Row],[Cost of Debt]]*Table2[[#This Row],[Weight of Debt]])</f>
        <v>0.23591612125646663</v>
      </c>
      <c r="X1061" s="33">
        <f>(Table2[[#This Row],[Cost of Equity (Weekly Beta)]]*Table2[[#This Row],[Weight of Equity]])+(Table2[[#This Row],[Cost of Debt]]*Table2[[#This Row],[Weight of Debt]])</f>
        <v>0.24224876399953738</v>
      </c>
      <c r="Y1061" s="34">
        <f>(Table2[[#This Row],[Cost of Equity (Monthly Beta)]]*Table2[[#This Row],[Weight of Equity]])+(Table2[[#This Row],[Cost of Debt]]*Table2[[#This Row],[Weight of Debt]])</f>
        <v>0.23343408277836084</v>
      </c>
      <c r="Z1061" t="b">
        <f>IF(Table2[[#This Row],[Sector]]="Financial Services",TRUE,FALSE)</f>
        <v>1</v>
      </c>
      <c r="AA1061" t="b">
        <f>IF(Table2[[#This Row],[Market Capitalisation In(Cr)]]&gt;25000,TRUE,FALSE)</f>
        <v>0</v>
      </c>
    </row>
    <row r="1062" spans="2:27" ht="14" customHeight="1">
      <c r="B1062" s="37" t="s">
        <v>3900</v>
      </c>
      <c r="C1062" s="38" t="str">
        <f>_xlfn.XLOOKUP(B1062,stock_analysis[Stock],stock_analysis[Company_Name])</f>
        <v>Williamson Magor &amp; Company Limited</v>
      </c>
      <c r="D1062" s="37" t="str">
        <f>_xlfn.XLOOKUP(B1062,stock_analysis[Stock],stock_analysis[Sector])</f>
        <v>Financial Services</v>
      </c>
      <c r="E1062" s="37" t="str">
        <f>_xlfn.XLOOKUP($B1062,stock_analysis[Stock],stock_analysis[Industry])</f>
        <v>Credit Services</v>
      </c>
      <c r="F1062" s="2">
        <f>_xlfn.XLOOKUP($B1062,stock_analysis[Stock],stock_analysis[Market_Cap_Cr])</f>
        <v>29.275392</v>
      </c>
      <c r="G1062" s="3">
        <f>Imputs!$C$2</f>
        <v>6.6699999999999995E-2</v>
      </c>
      <c r="H1062" s="3">
        <f>Imputs!$C$3</f>
        <v>5.2299999999999999E-2</v>
      </c>
      <c r="I1062" s="2">
        <f>_xlfn.XLOOKUP($B1062,stock_analysis[Stock],stock_analysis[Beta_Daily])</f>
        <v>0.76092988696908614</v>
      </c>
      <c r="J1062" s="2">
        <f>_xlfn.XLOOKUP($B1062,stock_analysis[Stock],stock_analysis[Beta_Weekly])</f>
        <v>0.59270604228251511</v>
      </c>
      <c r="K1062" s="2">
        <f>_xlfn.XLOOKUP($B1062,stock_analysis[Stock],stock_analysis[Beta_Monthly])</f>
        <v>0.92307261748969316</v>
      </c>
      <c r="L1062" s="3">
        <f>G1062+H1062*I1062</f>
        <v>0.1064966330884832</v>
      </c>
      <c r="M1062" s="3">
        <f>J1062*H1062+G1062</f>
        <v>9.7698526011375533E-2</v>
      </c>
      <c r="N1062" s="3">
        <f>K1062*H1062+G1062</f>
        <v>0.11497669789471095</v>
      </c>
      <c r="O1062" s="2">
        <f>_xlfn.XLOOKUP($B1062,stock_analysis[Stock],stock_analysis[Interest_Coverage_Ratio])</f>
        <v>-3557.3839009287926</v>
      </c>
      <c r="P1062" s="3" cm="1">
        <f t="array" ref="P106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062" s="3" t="str" cm="1">
        <f t="array" ref="Q106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062" s="3">
        <f>Table2[[#This Row],[Default Spread]]+Table2[[#This Row],[Risk Free Rate]]</f>
        <v>0.25669999999999998</v>
      </c>
      <c r="S1062" s="2">
        <f>_xlfn.XLOOKUP($B1062,stock_analysis[Stock],stock_analysis[Market_Cap_Cr])</f>
        <v>29.275392</v>
      </c>
      <c r="T1062" s="2">
        <f>_xlfn.XLOOKUP($B1062,stock_analysis[Stock],stock_analysis[Total_Debt_Cr])</f>
        <v>553.72221439999998</v>
      </c>
      <c r="U1062" s="3">
        <f>Table2[[#This Row],[Market Value of Equity]]/(Table2[[#This Row],[Market Value of Equity]]+Table2[[#This Row],[Market Value of Debt]])</f>
        <v>5.0215286784409001E-2</v>
      </c>
      <c r="V1062" s="3">
        <f>Table2[[#This Row],[Market Value of Debt]]/(Table2[[#This Row],[Market Value of Equity]]+Table2[[#This Row],[Market Value of Debt]])</f>
        <v>0.94978471321559099</v>
      </c>
      <c r="W1062" s="32">
        <f>(Table2[[#This Row],[Cost of Equity (Daily Beta)]]*Table2[[#This Row],[Weight of Equity]])+(Table2[[#This Row],[Cost of Debt]]*Table2[[#This Row],[Weight of Debt]])</f>
        <v>0.24915749485455438</v>
      </c>
      <c r="X1062" s="33">
        <f>(Table2[[#This Row],[Cost of Equity (Weekly Beta)]]*Table2[[#This Row],[Weight of Equity]])+(Table2[[#This Row],[Cost of Debt]]*Table2[[#This Row],[Weight of Debt]])</f>
        <v>0.24871569538451746</v>
      </c>
      <c r="Y1062" s="34">
        <f>(Table2[[#This Row],[Cost of Equity (Monthly Beta)]]*Table2[[#This Row],[Weight of Equity]])+(Table2[[#This Row],[Cost of Debt]]*Table2[[#This Row],[Weight of Debt]])</f>
        <v>0.24958332374074946</v>
      </c>
      <c r="Z1062" t="b">
        <f>IF(Table2[[#This Row],[Sector]]="Financial Services",TRUE,FALSE)</f>
        <v>1</v>
      </c>
      <c r="AA1062" t="b">
        <f>IF(Table2[[#This Row],[Market Capitalisation In(Cr)]]&gt;25000,TRUE,FALSE)</f>
        <v>0</v>
      </c>
    </row>
    <row r="1063" spans="2:27" ht="14" customHeight="1">
      <c r="B1063" s="37" t="s">
        <v>170</v>
      </c>
      <c r="C1063" s="38" t="str">
        <f>_xlfn.XLOOKUP(B1063,stock_analysis[Stock],stock_analysis[Company_Name])</f>
        <v>Aditya Birla Capital Limited</v>
      </c>
      <c r="D1063" s="37" t="str">
        <f>_xlfn.XLOOKUP(B1063,stock_analysis[Stock],stock_analysis[Sector])</f>
        <v>Financial Services</v>
      </c>
      <c r="E1063" s="37" t="str">
        <f>_xlfn.XLOOKUP($B1063,stock_analysis[Stock],stock_analysis[Industry])</f>
        <v>Financial Conglomerates</v>
      </c>
      <c r="F1063" s="2">
        <f>_xlfn.XLOOKUP($B1063,stock_analysis[Stock],stock_analysis[Market_Cap_Cr])</f>
        <v>84714.540236800007</v>
      </c>
      <c r="G1063" s="3">
        <f>Imputs!$C$2</f>
        <v>6.6699999999999995E-2</v>
      </c>
      <c r="H1063" s="3">
        <f>Imputs!$C$3</f>
        <v>5.2299999999999999E-2</v>
      </c>
      <c r="I1063" s="2">
        <f>_xlfn.XLOOKUP($B1063,stock_analysis[Stock],stock_analysis[Beta_Daily])</f>
        <v>6.2901708982235405E-2</v>
      </c>
      <c r="J1063" s="2">
        <f>_xlfn.XLOOKUP($B1063,stock_analysis[Stock],stock_analysis[Beta_Weekly])</f>
        <v>4.81266737037623E-2</v>
      </c>
      <c r="K1063" s="2">
        <f>_xlfn.XLOOKUP($B1063,stock_analysis[Stock],stock_analysis[Beta_Monthly])</f>
        <v>-0.17388253238857959</v>
      </c>
      <c r="L1063" s="3">
        <f>G1063+H1063*I1063</f>
        <v>6.9989759379770908E-2</v>
      </c>
      <c r="M1063" s="3">
        <f>J1063*H1063+G1063</f>
        <v>6.9217025034706767E-2</v>
      </c>
      <c r="N1063" s="3">
        <f>K1063*H1063+G1063</f>
        <v>5.7605943556077281E-2</v>
      </c>
      <c r="O1063" s="2">
        <f>_xlfn.XLOOKUP($B1063,stock_analysis[Stock],stock_analysis[Interest_Coverage_Ratio])</f>
        <v>1.4986254656428188</v>
      </c>
      <c r="P1063" s="3" cm="1">
        <f t="array" ref="P106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063" s="3" t="str" cm="1">
        <f t="array" ref="Q106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063" s="3">
        <f>Table2[[#This Row],[Default Spread]]+Table2[[#This Row],[Risk Free Rate]]</f>
        <v>7.5600000000000001E-2</v>
      </c>
      <c r="S1063" s="2">
        <f>_xlfn.XLOOKUP($B1063,stock_analysis[Stock],stock_analysis[Market_Cap_Cr])</f>
        <v>84714.540236800007</v>
      </c>
      <c r="T1063" s="2">
        <f>_xlfn.XLOOKUP($B1063,stock_analysis[Stock],stock_analysis[Total_Debt_Cr])</f>
        <v>157172.94407679999</v>
      </c>
      <c r="U1063" s="3">
        <f>Table2[[#This Row],[Market Value of Equity]]/(Table2[[#This Row],[Market Value of Equity]]+Table2[[#This Row],[Market Value of Debt]])</f>
        <v>0.35022291656467064</v>
      </c>
      <c r="V1063" s="3">
        <f>Table2[[#This Row],[Market Value of Debt]]/(Table2[[#This Row],[Market Value of Equity]]+Table2[[#This Row],[Market Value of Debt]])</f>
        <v>0.64977708343532936</v>
      </c>
      <c r="W1063" s="32">
        <f>(Table2[[#This Row],[Cost of Equity (Daily Beta)]]*Table2[[#This Row],[Weight of Equity]])+(Table2[[#This Row],[Cost of Debt]]*Table2[[#This Row],[Weight of Debt]])</f>
        <v>7.3635165167353786E-2</v>
      </c>
      <c r="X1063" s="33">
        <f>(Table2[[#This Row],[Cost of Equity (Weekly Beta)]]*Table2[[#This Row],[Weight of Equity]])+(Table2[[#This Row],[Cost of Debt]]*Table2[[#This Row],[Weight of Debt]])</f>
        <v>7.3364535891295726E-2</v>
      </c>
      <c r="Y1063" s="34">
        <f>(Table2[[#This Row],[Cost of Equity (Monthly Beta)]]*Table2[[#This Row],[Weight of Equity]])+(Table2[[#This Row],[Cost of Debt]]*Table2[[#This Row],[Weight of Debt]])</f>
        <v>6.9298069071380086E-2</v>
      </c>
      <c r="Z1063" t="b">
        <f>IF(Table2[[#This Row],[Sector]]="Financial Services",TRUE,FALSE)</f>
        <v>1</v>
      </c>
      <c r="AA1063" t="b">
        <f>IF(Table2[[#This Row],[Market Capitalisation In(Cr)]]&gt;25000,TRUE,FALSE)</f>
        <v>1</v>
      </c>
    </row>
    <row r="1064" spans="2:27" ht="14" customHeight="1">
      <c r="B1064" s="37" t="s">
        <v>724</v>
      </c>
      <c r="C1064" s="38" t="str">
        <f>_xlfn.XLOOKUP(B1064,stock_analysis[Stock],stock_analysis[Company_Name])</f>
        <v>Centrum Capital Limited</v>
      </c>
      <c r="D1064" s="37" t="str">
        <f>_xlfn.XLOOKUP(B1064,stock_analysis[Stock],stock_analysis[Sector])</f>
        <v>Financial Services</v>
      </c>
      <c r="E1064" s="37" t="str">
        <f>_xlfn.XLOOKUP($B1064,stock_analysis[Stock],stock_analysis[Industry])</f>
        <v>Financial Conglomerates</v>
      </c>
      <c r="F1064" s="2">
        <f>_xlfn.XLOOKUP($B1064,stock_analysis[Stock],stock_analysis[Market_Cap_Cr])</f>
        <v>999.67016960000001</v>
      </c>
      <c r="G1064" s="3">
        <f>Imputs!$C$2</f>
        <v>6.6699999999999995E-2</v>
      </c>
      <c r="H1064" s="3">
        <f>Imputs!$C$3</f>
        <v>5.2299999999999999E-2</v>
      </c>
      <c r="I1064" s="2">
        <f>_xlfn.XLOOKUP($B1064,stock_analysis[Stock],stock_analysis[Beta_Daily])</f>
        <v>1.396288526052746</v>
      </c>
      <c r="J1064" s="2">
        <f>_xlfn.XLOOKUP($B1064,stock_analysis[Stock],stock_analysis[Beta_Weekly])</f>
        <v>1.1315527846817106</v>
      </c>
      <c r="K1064" s="2">
        <f>_xlfn.XLOOKUP($B1064,stock_analysis[Stock],stock_analysis[Beta_Monthly])</f>
        <v>0.75343987043355509</v>
      </c>
      <c r="L1064" s="3">
        <f>G1064+H1064*I1064</f>
        <v>0.1397258899125586</v>
      </c>
      <c r="M1064" s="3">
        <f>J1064*H1064+G1064</f>
        <v>0.12588021063885346</v>
      </c>
      <c r="N1064" s="3">
        <f>K1064*H1064+G1064</f>
        <v>0.10610490522367493</v>
      </c>
      <c r="O1064" s="2">
        <f>_xlfn.XLOOKUP($B1064,stock_analysis[Stock],stock_analysis[Interest_Coverage_Ratio])</f>
        <v>0.84250056342823076</v>
      </c>
      <c r="P1064" s="3" cm="1">
        <f t="array" ref="P106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064" s="3" t="str" cm="1">
        <f t="array" ref="Q106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064" s="3">
        <f>Table2[[#This Row],[Default Spread]]+Table2[[#This Row],[Risk Free Rate]]</f>
        <v>8.0499999999999988E-2</v>
      </c>
      <c r="S1064" s="2">
        <f>_xlfn.XLOOKUP($B1064,stock_analysis[Stock],stock_analysis[Market_Cap_Cr])</f>
        <v>999.67016960000001</v>
      </c>
      <c r="T1064" s="2">
        <f>_xlfn.XLOOKUP($B1064,stock_analysis[Stock],stock_analysis[Total_Debt_Cr])</f>
        <v>5346.4244224000004</v>
      </c>
      <c r="U1064" s="3">
        <f>Table2[[#This Row],[Market Value of Equity]]/(Table2[[#This Row],[Market Value of Equity]]+Table2[[#This Row],[Market Value of Debt]])</f>
        <v>0.15752525511677717</v>
      </c>
      <c r="V1064" s="3">
        <f>Table2[[#This Row],[Market Value of Debt]]/(Table2[[#This Row],[Market Value of Equity]]+Table2[[#This Row],[Market Value of Debt]])</f>
        <v>0.84247474488322283</v>
      </c>
      <c r="W1064" s="32">
        <f>(Table2[[#This Row],[Cost of Equity (Daily Beta)]]*Table2[[#This Row],[Weight of Equity]])+(Table2[[#This Row],[Cost of Debt]]*Table2[[#This Row],[Weight of Debt]])</f>
        <v>8.9829573417993941E-2</v>
      </c>
      <c r="X1064" s="33">
        <f>(Table2[[#This Row],[Cost of Equity (Weekly Beta)]]*Table2[[#This Row],[Weight of Equity]])+(Table2[[#This Row],[Cost of Debt]]*Table2[[#This Row],[Weight of Debt]])</f>
        <v>8.7648529258138458E-2</v>
      </c>
      <c r="Y1064" s="34">
        <f>(Table2[[#This Row],[Cost of Equity (Monthly Beta)]]*Table2[[#This Row],[Weight of Equity]])+(Table2[[#This Row],[Cost of Debt]]*Table2[[#This Row],[Weight of Debt]])</f>
        <v>8.453341922760027E-2</v>
      </c>
      <c r="Z1064" t="b">
        <f>IF(Table2[[#This Row],[Sector]]="Financial Services",TRUE,FALSE)</f>
        <v>1</v>
      </c>
      <c r="AA1064" t="b">
        <f>IF(Table2[[#This Row],[Market Capitalisation In(Cr)]]&gt;25000,TRUE,FALSE)</f>
        <v>0</v>
      </c>
    </row>
    <row r="1065" spans="2:27" ht="14" customHeight="1">
      <c r="B1065" s="37" t="s">
        <v>472</v>
      </c>
      <c r="C1065" s="38" t="str">
        <f>_xlfn.XLOOKUP(B1065,stock_analysis[Stock],stock_analysis[Company_Name])</f>
        <v>Bajaj Finserv Limited</v>
      </c>
      <c r="D1065" s="37" t="str">
        <f>_xlfn.XLOOKUP(B1065,stock_analysis[Stock],stock_analysis[Sector])</f>
        <v>Financial Services</v>
      </c>
      <c r="E1065" s="37" t="str">
        <f>_xlfn.XLOOKUP($B1065,stock_analysis[Stock],stock_analysis[Industry])</f>
        <v>Financial Conglomerates</v>
      </c>
      <c r="F1065" s="2">
        <f>_xlfn.XLOOKUP($B1065,stock_analysis[Stock],stock_analysis[Market_Cap_Cr])</f>
        <v>302182.56384000002</v>
      </c>
      <c r="G1065" s="3">
        <f>Imputs!$C$2</f>
        <v>6.6699999999999995E-2</v>
      </c>
      <c r="H1065" s="3">
        <f>Imputs!$C$3</f>
        <v>5.2299999999999999E-2</v>
      </c>
      <c r="I1065" s="2">
        <f>_xlfn.XLOOKUP($B1065,stock_analysis[Stock],stock_analysis[Beta_Daily])</f>
        <v>1.2233307078824929</v>
      </c>
      <c r="J1065" s="2">
        <f>_xlfn.XLOOKUP($B1065,stock_analysis[Stock],stock_analysis[Beta_Weekly])</f>
        <v>1.0428609122921353</v>
      </c>
      <c r="K1065" s="2">
        <f>_xlfn.XLOOKUP($B1065,stock_analysis[Stock],stock_analysis[Beta_Monthly])</f>
        <v>1.4755757854111968</v>
      </c>
      <c r="L1065" s="3">
        <f>G1065+H1065*I1065</f>
        <v>0.13068019602225439</v>
      </c>
      <c r="M1065" s="3">
        <f>J1065*H1065+G1065</f>
        <v>0.12124162571287866</v>
      </c>
      <c r="N1065" s="3">
        <f>K1065*H1065+G1065</f>
        <v>0.14387261357700559</v>
      </c>
      <c r="O1065" s="2">
        <f>_xlfn.XLOOKUP($B1065,stock_analysis[Stock],stock_analysis[Interest_Coverage_Ratio])</f>
        <v>1.9769026355734545</v>
      </c>
      <c r="P1065" s="3" cm="1">
        <f t="array" ref="P106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065" s="3" t="str" cm="1">
        <f t="array" ref="Q106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065" s="3">
        <f>Table2[[#This Row],[Default Spread]]+Table2[[#This Row],[Risk Free Rate]]</f>
        <v>7.4499999999999997E-2</v>
      </c>
      <c r="S1065" s="2">
        <f>_xlfn.XLOOKUP($B1065,stock_analysis[Stock],stock_analysis[Market_Cap_Cr])</f>
        <v>302182.56384000002</v>
      </c>
      <c r="T1065" s="2">
        <f>_xlfn.XLOOKUP($B1065,stock_analysis[Stock],stock_analysis[Total_Debt_Cr])</f>
        <v>322435.78306559997</v>
      </c>
      <c r="U1065" s="3">
        <f>Table2[[#This Row],[Market Value of Equity]]/(Table2[[#This Row],[Market Value of Equity]]+Table2[[#This Row],[Market Value of Debt]])</f>
        <v>0.48378752455324459</v>
      </c>
      <c r="V1065" s="3">
        <f>Table2[[#This Row],[Market Value of Debt]]/(Table2[[#This Row],[Market Value of Equity]]+Table2[[#This Row],[Market Value of Debt]])</f>
        <v>0.5162124754467553</v>
      </c>
      <c r="W1065" s="32">
        <f>(Table2[[#This Row],[Cost of Equity (Daily Beta)]]*Table2[[#This Row],[Weight of Equity]])+(Table2[[#This Row],[Cost of Debt]]*Table2[[#This Row],[Weight of Debt]])</f>
        <v>0.10167927796252248</v>
      </c>
      <c r="X1065" s="33">
        <f>(Table2[[#This Row],[Cost of Equity (Weekly Beta)]]*Table2[[#This Row],[Weight of Equity]])+(Table2[[#This Row],[Cost of Debt]]*Table2[[#This Row],[Weight of Debt]])</f>
        <v>9.7113015397227845E-2</v>
      </c>
      <c r="Y1065" s="34">
        <f>(Table2[[#This Row],[Cost of Equity (Monthly Beta)]]*Table2[[#This Row],[Weight of Equity]])+(Table2[[#This Row],[Cost of Debt]]*Table2[[#This Row],[Weight of Debt]])</f>
        <v>0.10806160499420833</v>
      </c>
      <c r="Z1065" t="b">
        <f>IF(Table2[[#This Row],[Sector]]="Financial Services",TRUE,FALSE)</f>
        <v>1</v>
      </c>
      <c r="AA1065" t="b">
        <f>IF(Table2[[#This Row],[Market Capitalisation In(Cr)]]&gt;25000,TRUE,FALSE)</f>
        <v>1</v>
      </c>
    </row>
    <row r="1066" spans="2:27" ht="14" customHeight="1">
      <c r="B1066" s="37" t="s">
        <v>828</v>
      </c>
      <c r="C1066" s="38" t="str">
        <f>_xlfn.XLOOKUP(B1066,stock_analysis[Stock],stock_analysis[Company_Name])</f>
        <v>Crest Ventures Limited</v>
      </c>
      <c r="D1066" s="37" t="str">
        <f>_xlfn.XLOOKUP(B1066,stock_analysis[Stock],stock_analysis[Sector])</f>
        <v>Financial Services</v>
      </c>
      <c r="E1066" s="37" t="str">
        <f>_xlfn.XLOOKUP($B1066,stock_analysis[Stock],stock_analysis[Industry])</f>
        <v>Financial Conglomerates</v>
      </c>
      <c r="F1066" s="2">
        <f>_xlfn.XLOOKUP($B1066,stock_analysis[Stock],stock_analysis[Market_Cap_Cr])</f>
        <v>914.85419520000005</v>
      </c>
      <c r="G1066" s="3">
        <f>Imputs!$C$2</f>
        <v>6.6699999999999995E-2</v>
      </c>
      <c r="H1066" s="3">
        <f>Imputs!$C$3</f>
        <v>5.2299999999999999E-2</v>
      </c>
      <c r="I1066" s="2">
        <f>_xlfn.XLOOKUP($B1066,stock_analysis[Stock],stock_analysis[Beta_Daily])</f>
        <v>1.0094057457014542</v>
      </c>
      <c r="J1066" s="2">
        <f>_xlfn.XLOOKUP($B1066,stock_analysis[Stock],stock_analysis[Beta_Weekly])</f>
        <v>1.8138029927045021</v>
      </c>
      <c r="K1066" s="2">
        <f>_xlfn.XLOOKUP($B1066,stock_analysis[Stock],stock_analysis[Beta_Monthly])</f>
        <v>0.83527188620003778</v>
      </c>
      <c r="L1066" s="3">
        <f>G1066+H1066*I1066</f>
        <v>0.11949192050018606</v>
      </c>
      <c r="M1066" s="3">
        <f>J1066*H1066+G1066</f>
        <v>0.16156189651844544</v>
      </c>
      <c r="N1066" s="3">
        <f>K1066*H1066+G1066</f>
        <v>0.11038471964826196</v>
      </c>
      <c r="O1066" s="2">
        <f>_xlfn.XLOOKUP($B1066,stock_analysis[Stock],stock_analysis[Interest_Coverage_Ratio])</f>
        <v>365.23697148475907</v>
      </c>
      <c r="P1066" s="3" cm="1">
        <f t="array" ref="P106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66" s="3" t="str" cm="1">
        <f t="array" ref="Q106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66" s="3">
        <f>Table2[[#This Row],[Default Spread]]+Table2[[#This Row],[Risk Free Rate]]</f>
        <v>7.0699999999999999E-2</v>
      </c>
      <c r="S1066" s="2">
        <f>_xlfn.XLOOKUP($B1066,stock_analysis[Stock],stock_analysis[Market_Cap_Cr])</f>
        <v>914.85419520000005</v>
      </c>
      <c r="T1066" s="2">
        <f>_xlfn.XLOOKUP($B1066,stock_analysis[Stock],stock_analysis[Total_Debt_Cr])</f>
        <v>200.51139839999999</v>
      </c>
      <c r="U1066" s="3">
        <f>Table2[[#This Row],[Market Value of Equity]]/(Table2[[#This Row],[Market Value of Equity]]+Table2[[#This Row],[Market Value of Debt]])</f>
        <v>0.82022809422261167</v>
      </c>
      <c r="V1066" s="3">
        <f>Table2[[#This Row],[Market Value of Debt]]/(Table2[[#This Row],[Market Value of Equity]]+Table2[[#This Row],[Market Value of Debt]])</f>
        <v>0.1797719057773883</v>
      </c>
      <c r="W1066" s="32">
        <f>(Table2[[#This Row],[Cost of Equity (Daily Beta)]]*Table2[[#This Row],[Weight of Equity]])+(Table2[[#This Row],[Cost of Debt]]*Table2[[#This Row],[Weight of Debt]])</f>
        <v>0.11072050396532879</v>
      </c>
      <c r="X1066" s="33">
        <f>(Table2[[#This Row],[Cost of Equity (Weekly Beta)]]*Table2[[#This Row],[Weight of Equity]])+(Table2[[#This Row],[Cost of Debt]]*Table2[[#This Row],[Weight of Debt]])</f>
        <v>0.14522748021877666</v>
      </c>
      <c r="Y1066" s="34">
        <f>(Table2[[#This Row],[Cost of Equity (Monthly Beta)]]*Table2[[#This Row],[Weight of Equity]])+(Table2[[#This Row],[Cost of Debt]]*Table2[[#This Row],[Weight of Debt]])</f>
        <v>0.10325052196685254</v>
      </c>
      <c r="Z1066" t="b">
        <f>IF(Table2[[#This Row],[Sector]]="Financial Services",TRUE,FALSE)</f>
        <v>1</v>
      </c>
      <c r="AA1066" t="b">
        <f>IF(Table2[[#This Row],[Market Capitalisation In(Cr)]]&gt;25000,TRUE,FALSE)</f>
        <v>0</v>
      </c>
    </row>
    <row r="1067" spans="2:27" ht="14" customHeight="1">
      <c r="B1067" s="37" t="s">
        <v>338</v>
      </c>
      <c r="C1067" s="38" t="str">
        <f>_xlfn.XLOOKUP(B1067,stock_analysis[Stock],stock_analysis[Company_Name])</f>
        <v>Anand Rathi Share and Stock Brokers Limited</v>
      </c>
      <c r="D1067" s="37" t="str">
        <f>_xlfn.XLOOKUP(B1067,stock_analysis[Stock],stock_analysis[Sector])</f>
        <v>Financial Services</v>
      </c>
      <c r="E1067" s="37" t="str">
        <f>_xlfn.XLOOKUP($B1067,stock_analysis[Stock],stock_analysis[Industry])</f>
        <v>Financial Conglomerates</v>
      </c>
      <c r="F1067" s="2">
        <f>_xlfn.XLOOKUP($B1067,stock_analysis[Stock],stock_analysis[Market_Cap_Cr])</f>
        <v>3109.6041472000002</v>
      </c>
      <c r="G1067" s="3">
        <f>Imputs!$C$2</f>
        <v>6.6699999999999995E-2</v>
      </c>
      <c r="H1067" s="3">
        <f>Imputs!$C$3</f>
        <v>5.2299999999999999E-2</v>
      </c>
      <c r="I1067" s="2">
        <f>_xlfn.XLOOKUP($B1067,stock_analysis[Stock],stock_analysis[Beta_Daily])</f>
        <v>1.3347907122421083</v>
      </c>
      <c r="J1067" s="2">
        <f>_xlfn.XLOOKUP($B1067,stock_analysis[Stock],stock_analysis[Beta_Weekly])</f>
        <v>2.6345952491824409</v>
      </c>
      <c r="K1067" s="2">
        <f>_xlfn.XLOOKUP($B1067,stock_analysis[Stock],stock_analysis[Beta_Monthly])</f>
        <v>7.6830001668713086</v>
      </c>
      <c r="L1067" s="3">
        <f>G1067+H1067*I1067</f>
        <v>0.13650955425026226</v>
      </c>
      <c r="M1067" s="3">
        <f>J1067*H1067+G1067</f>
        <v>0.20448933153224164</v>
      </c>
      <c r="N1067" s="3">
        <f>K1067*H1067+G1067</f>
        <v>0.4685209087273694</v>
      </c>
      <c r="O1067" s="2">
        <f>_xlfn.XLOOKUP($B1067,stock_analysis[Stock],stock_analysis[Interest_Coverage_Ratio])</f>
        <v>2.0125871906400352</v>
      </c>
      <c r="P1067" s="3" cm="1">
        <f t="array" ref="P106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067" s="3" t="str" cm="1">
        <f t="array" ref="Q106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067" s="3">
        <f>Table2[[#This Row],[Default Spread]]+Table2[[#This Row],[Risk Free Rate]]</f>
        <v>7.3700000000000002E-2</v>
      </c>
      <c r="S1067" s="2">
        <f>_xlfn.XLOOKUP($B1067,stock_analysis[Stock],stock_analysis[Market_Cap_Cr])</f>
        <v>3109.6041472000002</v>
      </c>
      <c r="T1067" s="2">
        <f>_xlfn.XLOOKUP($B1067,stock_analysis[Stock],stock_analysis[Total_Debt_Cr])</f>
        <v>1236.1792512</v>
      </c>
      <c r="U1067" s="3">
        <f>Table2[[#This Row],[Market Value of Equity]]/(Table2[[#This Row],[Market Value of Equity]]+Table2[[#This Row],[Market Value of Debt]])</f>
        <v>0.71554513010125453</v>
      </c>
      <c r="V1067" s="3">
        <f>Table2[[#This Row],[Market Value of Debt]]/(Table2[[#This Row],[Market Value of Equity]]+Table2[[#This Row],[Market Value of Debt]])</f>
        <v>0.28445486989874547</v>
      </c>
      <c r="W1067" s="32">
        <f>(Table2[[#This Row],[Cost of Equity (Daily Beta)]]*Table2[[#This Row],[Weight of Equity]])+(Table2[[#This Row],[Cost of Debt]]*Table2[[#This Row],[Weight of Debt]])</f>
        <v>0.11864307066760571</v>
      </c>
      <c r="X1067" s="33">
        <f>(Table2[[#This Row],[Cost of Equity (Weekly Beta)]]*Table2[[#This Row],[Weight of Equity]])+(Table2[[#This Row],[Cost of Debt]]*Table2[[#This Row],[Weight of Debt]])</f>
        <v>0.16728566924709395</v>
      </c>
      <c r="Y1067" s="34">
        <f>(Table2[[#This Row],[Cost of Equity (Monthly Beta)]]*Table2[[#This Row],[Weight of Equity]])+(Table2[[#This Row],[Cost of Debt]]*Table2[[#This Row],[Weight of Debt]])</f>
        <v>0.35621217850202108</v>
      </c>
      <c r="Z1067" t="b">
        <f>IF(Table2[[#This Row],[Sector]]="Financial Services",TRUE,FALSE)</f>
        <v>1</v>
      </c>
      <c r="AA1067" t="b">
        <f>IF(Table2[[#This Row],[Market Capitalisation In(Cr)]]&gt;25000,TRUE,FALSE)</f>
        <v>0</v>
      </c>
    </row>
    <row r="1068" spans="2:27" ht="14" customHeight="1">
      <c r="B1068" s="37" t="s">
        <v>960</v>
      </c>
      <c r="C1068" s="38" t="str">
        <f>_xlfn.XLOOKUP(B1068,stock_analysis[Stock],stock_analysis[Company_Name])</f>
        <v>DiGiSPICE Technologies Limited</v>
      </c>
      <c r="D1068" s="37" t="str">
        <f>_xlfn.XLOOKUP(B1068,stock_analysis[Stock],stock_analysis[Sector])</f>
        <v>Financial Services</v>
      </c>
      <c r="E1068" s="37" t="str">
        <f>_xlfn.XLOOKUP($B1068,stock_analysis[Stock],stock_analysis[Industry])</f>
        <v>Financial Conglomerates</v>
      </c>
      <c r="F1068" s="2">
        <f>_xlfn.XLOOKUP($B1068,stock_analysis[Stock],stock_analysis[Market_Cap_Cr])</f>
        <v>355.53594880000003</v>
      </c>
      <c r="G1068" s="3">
        <f>Imputs!$C$2</f>
        <v>6.6699999999999995E-2</v>
      </c>
      <c r="H1068" s="3">
        <f>Imputs!$C$3</f>
        <v>5.2299999999999999E-2</v>
      </c>
      <c r="I1068" s="2">
        <f>_xlfn.XLOOKUP($B1068,stock_analysis[Stock],stock_analysis[Beta_Daily])</f>
        <v>1.3876043411151306</v>
      </c>
      <c r="J1068" s="2">
        <f>_xlfn.XLOOKUP($B1068,stock_analysis[Stock],stock_analysis[Beta_Weekly])</f>
        <v>1.8521980913359617</v>
      </c>
      <c r="K1068" s="2">
        <f>_xlfn.XLOOKUP($B1068,stock_analysis[Stock],stock_analysis[Beta_Monthly])</f>
        <v>0.91549379247099638</v>
      </c>
      <c r="L1068" s="3">
        <f>G1068+H1068*I1068</f>
        <v>0.13927170704032132</v>
      </c>
      <c r="M1068" s="3">
        <f>J1068*H1068+G1068</f>
        <v>0.16356996017687081</v>
      </c>
      <c r="N1068" s="3">
        <f>K1068*H1068+G1068</f>
        <v>0.11458032534623311</v>
      </c>
      <c r="O1068" s="2">
        <f>_xlfn.XLOOKUP($B1068,stock_analysis[Stock],stock_analysis[Interest_Coverage_Ratio])</f>
        <v>-9.3133264708211261</v>
      </c>
      <c r="P1068" s="3" cm="1">
        <f t="array" ref="P106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068" s="3" t="str" cm="1">
        <f t="array" ref="Q106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068" s="3">
        <f>Table2[[#This Row],[Default Spread]]+Table2[[#This Row],[Risk Free Rate]]</f>
        <v>0.25669999999999998</v>
      </c>
      <c r="S1068" s="2">
        <f>_xlfn.XLOOKUP($B1068,stock_analysis[Stock],stock_analysis[Market_Cap_Cr])</f>
        <v>355.53594880000003</v>
      </c>
      <c r="T1068" s="2">
        <f>_xlfn.XLOOKUP($B1068,stock_analysis[Stock],stock_analysis[Total_Debt_Cr])</f>
        <v>12.594200000000001</v>
      </c>
      <c r="U1068" s="3">
        <f>Table2[[#This Row],[Market Value of Equity]]/(Table2[[#This Row],[Market Value of Equity]]+Table2[[#This Row],[Market Value of Debt]])</f>
        <v>0.9657887297711053</v>
      </c>
      <c r="V1068" s="3">
        <f>Table2[[#This Row],[Market Value of Debt]]/(Table2[[#This Row],[Market Value of Equity]]+Table2[[#This Row],[Market Value of Debt]])</f>
        <v>3.4211270228894655E-2</v>
      </c>
      <c r="W1068" s="32">
        <f>(Table2[[#This Row],[Cost of Equity (Daily Beta)]]*Table2[[#This Row],[Weight of Equity]])+(Table2[[#This Row],[Cost of Debt]]*Table2[[#This Row],[Weight of Debt]])</f>
        <v>0.1432890781032827</v>
      </c>
      <c r="X1068" s="33">
        <f>(Table2[[#This Row],[Cost of Equity (Weekly Beta)]]*Table2[[#This Row],[Weight of Equity]])+(Table2[[#This Row],[Cost of Debt]]*Table2[[#This Row],[Weight of Debt]])</f>
        <v>0.16675605713568761</v>
      </c>
      <c r="Y1068" s="34">
        <f>(Table2[[#This Row],[Cost of Equity (Monthly Beta)]]*Table2[[#This Row],[Weight of Equity]])+(Table2[[#This Row],[Cost of Debt]]*Table2[[#This Row],[Weight of Debt]])</f>
        <v>0.11944241994065571</v>
      </c>
      <c r="Z1068" t="b">
        <f>IF(Table2[[#This Row],[Sector]]="Financial Services",TRUE,FALSE)</f>
        <v>1</v>
      </c>
      <c r="AA1068" t="b">
        <f>IF(Table2[[#This Row],[Market Capitalisation In(Cr)]]&gt;25000,TRUE,FALSE)</f>
        <v>0</v>
      </c>
    </row>
    <row r="1069" spans="2:27" ht="14" customHeight="1">
      <c r="B1069" s="37" t="s">
        <v>692</v>
      </c>
      <c r="C1069" s="38" t="str">
        <f>_xlfn.XLOOKUP(B1069,stock_analysis[Stock],stock_analysis[Company_Name])</f>
        <v>CARE Ratings Limited</v>
      </c>
      <c r="D1069" s="37" t="str">
        <f>_xlfn.XLOOKUP(B1069,stock_analysis[Stock],stock_analysis[Sector])</f>
        <v>Financial Services</v>
      </c>
      <c r="E1069" s="37" t="str">
        <f>_xlfn.XLOOKUP($B1069,stock_analysis[Stock],stock_analysis[Industry])</f>
        <v>Financial Data &amp; Stock Exchanges</v>
      </c>
      <c r="F1069" s="2">
        <f>_xlfn.XLOOKUP($B1069,stock_analysis[Stock],stock_analysis[Market_Cap_Cr])</f>
        <v>4896.1925119999996</v>
      </c>
      <c r="G1069" s="3">
        <f>Imputs!$C$2</f>
        <v>6.6699999999999995E-2</v>
      </c>
      <c r="H1069" s="3">
        <f>Imputs!$C$3</f>
        <v>5.2299999999999999E-2</v>
      </c>
      <c r="I1069" s="2">
        <f>_xlfn.XLOOKUP($B1069,stock_analysis[Stock],stock_analysis[Beta_Daily])</f>
        <v>0.43451983685330609</v>
      </c>
      <c r="J1069" s="2">
        <f>_xlfn.XLOOKUP($B1069,stock_analysis[Stock],stock_analysis[Beta_Weekly])</f>
        <v>0.62367744638292411</v>
      </c>
      <c r="K1069" s="2">
        <f>_xlfn.XLOOKUP($B1069,stock_analysis[Stock],stock_analysis[Beta_Monthly])</f>
        <v>0.18803541451500089</v>
      </c>
      <c r="L1069" s="3">
        <f>G1069+H1069*I1069</f>
        <v>8.9425387467427897E-2</v>
      </c>
      <c r="M1069" s="3">
        <f>J1069*H1069+G1069</f>
        <v>9.9318330445826927E-2</v>
      </c>
      <c r="N1069" s="3">
        <f>K1069*H1069+G1069</f>
        <v>7.6534252179134538E-2</v>
      </c>
      <c r="O1069" s="2">
        <f>_xlfn.XLOOKUP($B1069,stock_analysis[Stock],stock_analysis[Interest_Coverage_Ratio])</f>
        <v>92.199032349871914</v>
      </c>
      <c r="P1069" s="3" cm="1">
        <f t="array" ref="P106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69" s="3" t="str" cm="1">
        <f t="array" ref="Q106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69" s="3">
        <f>Table2[[#This Row],[Default Spread]]+Table2[[#This Row],[Risk Free Rate]]</f>
        <v>7.0699999999999999E-2</v>
      </c>
      <c r="S1069" s="2">
        <f>_xlfn.XLOOKUP($B1069,stock_analysis[Stock],stock_analysis[Market_Cap_Cr])</f>
        <v>4896.1925119999996</v>
      </c>
      <c r="T1069" s="2">
        <f>_xlfn.XLOOKUP($B1069,stock_analysis[Stock],stock_analysis[Total_Debt_Cr])</f>
        <v>25.424600000000002</v>
      </c>
      <c r="U1069" s="3">
        <f>Table2[[#This Row],[Market Value of Equity]]/(Table2[[#This Row],[Market Value of Equity]]+Table2[[#This Row],[Market Value of Debt]])</f>
        <v>0.99483409630992836</v>
      </c>
      <c r="V1069" s="3">
        <f>Table2[[#This Row],[Market Value of Debt]]/(Table2[[#This Row],[Market Value of Equity]]+Table2[[#This Row],[Market Value of Debt]])</f>
        <v>5.1659036900715332E-3</v>
      </c>
      <c r="W1069" s="32">
        <f>(Table2[[#This Row],[Cost of Equity (Daily Beta)]]*Table2[[#This Row],[Weight of Equity]])+(Table2[[#This Row],[Cost of Debt]]*Table2[[#This Row],[Weight of Debt]])</f>
        <v>8.9328653919211881E-2</v>
      </c>
      <c r="X1069" s="33">
        <f>(Table2[[#This Row],[Cost of Equity (Weekly Beta)]]*Table2[[#This Row],[Weight of Equity]])+(Table2[[#This Row],[Cost of Debt]]*Table2[[#This Row],[Weight of Debt]])</f>
        <v>9.9170490906973122E-2</v>
      </c>
      <c r="Y1069" s="34">
        <f>(Table2[[#This Row],[Cost of Equity (Monthly Beta)]]*Table2[[#This Row],[Weight of Equity]])+(Table2[[#This Row],[Cost of Debt]]*Table2[[#This Row],[Weight of Debt]])</f>
        <v>7.6504112994273524E-2</v>
      </c>
      <c r="Z1069" t="b">
        <f>IF(Table2[[#This Row],[Sector]]="Financial Services",TRUE,FALSE)</f>
        <v>1</v>
      </c>
      <c r="AA1069" t="b">
        <f>IF(Table2[[#This Row],[Market Capitalisation In(Cr)]]&gt;25000,TRUE,FALSE)</f>
        <v>0</v>
      </c>
    </row>
    <row r="1070" spans="2:27" ht="14" customHeight="1">
      <c r="B1070" s="37" t="s">
        <v>1577</v>
      </c>
      <c r="C1070" s="38" t="str">
        <f>_xlfn.XLOOKUP(B1070,stock_analysis[Stock],stock_analysis[Company_Name])</f>
        <v>ICRA Limited</v>
      </c>
      <c r="D1070" s="37" t="str">
        <f>_xlfn.XLOOKUP(B1070,stock_analysis[Stock],stock_analysis[Sector])</f>
        <v>Financial Services</v>
      </c>
      <c r="E1070" s="37" t="str">
        <f>_xlfn.XLOOKUP($B1070,stock_analysis[Stock],stock_analysis[Industry])</f>
        <v>Financial Data &amp; Stock Exchanges</v>
      </c>
      <c r="F1070" s="2">
        <f>_xlfn.XLOOKUP($B1070,stock_analysis[Stock],stock_analysis[Market_Cap_Cr])</f>
        <v>5283.7904384000003</v>
      </c>
      <c r="G1070" s="3">
        <f>Imputs!$C$2</f>
        <v>6.6699999999999995E-2</v>
      </c>
      <c r="H1070" s="3">
        <f>Imputs!$C$3</f>
        <v>5.2299999999999999E-2</v>
      </c>
      <c r="I1070" s="2">
        <f>_xlfn.XLOOKUP($B1070,stock_analysis[Stock],stock_analysis[Beta_Daily])</f>
        <v>0.48984218611336378</v>
      </c>
      <c r="J1070" s="2">
        <f>_xlfn.XLOOKUP($B1070,stock_analysis[Stock],stock_analysis[Beta_Weekly])</f>
        <v>0.81953917015050193</v>
      </c>
      <c r="K1070" s="2">
        <f>_xlfn.XLOOKUP($B1070,stock_analysis[Stock],stock_analysis[Beta_Monthly])</f>
        <v>0.41490810863076122</v>
      </c>
      <c r="L1070" s="3">
        <f>G1070+H1070*I1070</f>
        <v>9.2318746333728913E-2</v>
      </c>
      <c r="M1070" s="3">
        <f>J1070*H1070+G1070</f>
        <v>0.10956189859887125</v>
      </c>
      <c r="N1070" s="3">
        <f>K1070*H1070+G1070</f>
        <v>8.8399694081388813E-2</v>
      </c>
      <c r="O1070" s="2">
        <f>_xlfn.XLOOKUP($B1070,stock_analysis[Stock],stock_analysis[Interest_Coverage_Ratio])</f>
        <v>49.710344971165654</v>
      </c>
      <c r="P1070" s="3" cm="1">
        <f t="array" ref="P107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70" s="3" t="str" cm="1">
        <f t="array" ref="Q107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70" s="3">
        <f>Table2[[#This Row],[Default Spread]]+Table2[[#This Row],[Risk Free Rate]]</f>
        <v>7.0699999999999999E-2</v>
      </c>
      <c r="S1070" s="2">
        <f>_xlfn.XLOOKUP($B1070,stock_analysis[Stock],stock_analysis[Market_Cap_Cr])</f>
        <v>5283.7904384000003</v>
      </c>
      <c r="T1070" s="2">
        <f>_xlfn.XLOOKUP($B1070,stock_analysis[Stock],stock_analysis[Total_Debt_Cr])</f>
        <v>12.245699999999999</v>
      </c>
      <c r="U1070" s="3">
        <f>Table2[[#This Row],[Market Value of Equity]]/(Table2[[#This Row],[Market Value of Equity]]+Table2[[#This Row],[Market Value of Debt]])</f>
        <v>0.99768776124633851</v>
      </c>
      <c r="V1070" s="3">
        <f>Table2[[#This Row],[Market Value of Debt]]/(Table2[[#This Row],[Market Value of Equity]]+Table2[[#This Row],[Market Value of Debt]])</f>
        <v>2.3122387536614469E-3</v>
      </c>
      <c r="W1070" s="32">
        <f>(Table2[[#This Row],[Cost of Equity (Daily Beta)]]*Table2[[#This Row],[Weight of Equity]])+(Table2[[#This Row],[Cost of Debt]]*Table2[[#This Row],[Weight of Debt]])</f>
        <v>9.2268758630650483E-2</v>
      </c>
      <c r="X1070" s="33">
        <f>(Table2[[#This Row],[Cost of Equity (Weekly Beta)]]*Table2[[#This Row],[Weight of Equity]])+(Table2[[#This Row],[Cost of Debt]]*Table2[[#This Row],[Weight of Debt]])</f>
        <v>0.10947204061089007</v>
      </c>
      <c r="Y1070" s="34">
        <f>(Table2[[#This Row],[Cost of Equity (Monthly Beta)]]*Table2[[#This Row],[Weight of Equity]])+(Table2[[#This Row],[Cost of Debt]]*Table2[[#This Row],[Weight of Debt]])</f>
        <v>8.835876816280587E-2</v>
      </c>
      <c r="Z1070" t="b">
        <f>IF(Table2[[#This Row],[Sector]]="Financial Services",TRUE,FALSE)</f>
        <v>1</v>
      </c>
      <c r="AA1070" t="b">
        <f>IF(Table2[[#This Row],[Market Capitalisation In(Cr)]]&gt;25000,TRUE,FALSE)</f>
        <v>0</v>
      </c>
    </row>
    <row r="1071" spans="2:27" ht="14" customHeight="1">
      <c r="B1071" s="37" t="s">
        <v>830</v>
      </c>
      <c r="C1071" s="38" t="str">
        <f>_xlfn.XLOOKUP(B1071,stock_analysis[Stock],stock_analysis[Company_Name])</f>
        <v>CRISIL Limited</v>
      </c>
      <c r="D1071" s="37" t="str">
        <f>_xlfn.XLOOKUP(B1071,stock_analysis[Stock],stock_analysis[Sector])</f>
        <v>Financial Services</v>
      </c>
      <c r="E1071" s="37" t="str">
        <f>_xlfn.XLOOKUP($B1071,stock_analysis[Stock],stock_analysis[Industry])</f>
        <v>Financial Data &amp; Stock Exchanges</v>
      </c>
      <c r="F1071" s="2">
        <f>_xlfn.XLOOKUP($B1071,stock_analysis[Stock],stock_analysis[Market_Cap_Cr])</f>
        <v>31383.542169600001</v>
      </c>
      <c r="G1071" s="3">
        <f>Imputs!$C$2</f>
        <v>6.6699999999999995E-2</v>
      </c>
      <c r="H1071" s="3">
        <f>Imputs!$C$3</f>
        <v>5.2299999999999999E-2</v>
      </c>
      <c r="I1071" s="2">
        <f>_xlfn.XLOOKUP($B1071,stock_analysis[Stock],stock_analysis[Beta_Daily])</f>
        <v>0.88320707087621253</v>
      </c>
      <c r="J1071" s="2">
        <f>_xlfn.XLOOKUP($B1071,stock_analysis[Stock],stock_analysis[Beta_Weekly])</f>
        <v>0.72903096106992749</v>
      </c>
      <c r="K1071" s="2">
        <f>_xlfn.XLOOKUP($B1071,stock_analysis[Stock],stock_analysis[Beta_Monthly])</f>
        <v>8.4406075869823002E-2</v>
      </c>
      <c r="L1071" s="3">
        <f>G1071+H1071*I1071</f>
        <v>0.11289172980682591</v>
      </c>
      <c r="M1071" s="3">
        <f>J1071*H1071+G1071</f>
        <v>0.10482831926395719</v>
      </c>
      <c r="N1071" s="3">
        <f>K1071*H1071+G1071</f>
        <v>7.1114437767991742E-2</v>
      </c>
      <c r="O1071" s="2">
        <f>_xlfn.XLOOKUP($B1071,stock_analysis[Stock],stock_analysis[Interest_Coverage_Ratio])</f>
        <v>47.851035103510348</v>
      </c>
      <c r="P1071" s="3" cm="1">
        <f t="array" ref="P107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71" s="3" t="str" cm="1">
        <f t="array" ref="Q107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71" s="3">
        <f>Table2[[#This Row],[Default Spread]]+Table2[[#This Row],[Risk Free Rate]]</f>
        <v>7.0699999999999999E-2</v>
      </c>
      <c r="S1071" s="2">
        <f>_xlfn.XLOOKUP($B1071,stock_analysis[Stock],stock_analysis[Market_Cap_Cr])</f>
        <v>31383.542169600001</v>
      </c>
      <c r="T1071" s="2">
        <f>_xlfn.XLOOKUP($B1071,stock_analysis[Stock],stock_analysis[Total_Debt_Cr])</f>
        <v>296.8100096</v>
      </c>
      <c r="U1071" s="3">
        <f>Table2[[#This Row],[Market Value of Equity]]/(Table2[[#This Row],[Market Value of Equity]]+Table2[[#This Row],[Market Value of Debt]])</f>
        <v>0.99063110132358712</v>
      </c>
      <c r="V1071" s="3">
        <f>Table2[[#This Row],[Market Value of Debt]]/(Table2[[#This Row],[Market Value of Equity]]+Table2[[#This Row],[Market Value of Debt]])</f>
        <v>9.3688986764128551E-3</v>
      </c>
      <c r="W1071" s="32">
        <f>(Table2[[#This Row],[Cost of Equity (Daily Beta)]]*Table2[[#This Row],[Weight of Equity]])+(Table2[[#This Row],[Cost of Debt]]*Table2[[#This Row],[Weight of Debt]])</f>
        <v>0.11249643976528316</v>
      </c>
      <c r="X1071" s="33">
        <f>(Table2[[#This Row],[Cost of Equity (Weekly Beta)]]*Table2[[#This Row],[Weight of Equity]])+(Table2[[#This Row],[Cost of Debt]]*Table2[[#This Row],[Weight of Debt]])</f>
        <v>0.1045085744987769</v>
      </c>
      <c r="Y1071" s="34">
        <f>(Table2[[#This Row],[Cost of Equity (Monthly Beta)]]*Table2[[#This Row],[Weight of Equity]])+(Table2[[#This Row],[Cost of Debt]]*Table2[[#This Row],[Weight of Debt]])</f>
        <v>7.111055494253575E-2</v>
      </c>
      <c r="Z1071" t="b">
        <f>IF(Table2[[#This Row],[Sector]]="Financial Services",TRUE,FALSE)</f>
        <v>1</v>
      </c>
      <c r="AA1071" t="b">
        <f>IF(Table2[[#This Row],[Market Capitalisation In(Cr)]]&gt;25000,TRUE,FALSE)</f>
        <v>1</v>
      </c>
    </row>
    <row r="1072" spans="2:27" ht="14" customHeight="1">
      <c r="B1072" s="37" t="s">
        <v>658</v>
      </c>
      <c r="C1072" s="38" t="str">
        <f>_xlfn.XLOOKUP(B1072,stock_analysis[Stock],stock_analysis[Company_Name])</f>
        <v>BSE Limited</v>
      </c>
      <c r="D1072" s="37" t="str">
        <f>_xlfn.XLOOKUP(B1072,stock_analysis[Stock],stock_analysis[Sector])</f>
        <v>Financial Services</v>
      </c>
      <c r="E1072" s="37" t="str">
        <f>_xlfn.XLOOKUP($B1072,stock_analysis[Stock],stock_analysis[Industry])</f>
        <v>Financial Data &amp; Stock Exchanges</v>
      </c>
      <c r="F1072" s="2">
        <f>_xlfn.XLOOKUP($B1072,stock_analysis[Stock],stock_analysis[Market_Cap_Cr])</f>
        <v>111319.9869952</v>
      </c>
      <c r="G1072" s="3">
        <f>Imputs!$C$2</f>
        <v>6.6699999999999995E-2</v>
      </c>
      <c r="H1072" s="3">
        <f>Imputs!$C$3</f>
        <v>5.2299999999999999E-2</v>
      </c>
      <c r="I1072" s="2">
        <f>_xlfn.XLOOKUP($B1072,stock_analysis[Stock],stock_analysis[Beta_Daily])</f>
        <v>1.6430914781423118</v>
      </c>
      <c r="J1072" s="2">
        <f>_xlfn.XLOOKUP($B1072,stock_analysis[Stock],stock_analysis[Beta_Weekly])</f>
        <v>1.6962929905189434</v>
      </c>
      <c r="K1072" s="2">
        <f>_xlfn.XLOOKUP($B1072,stock_analysis[Stock],stock_analysis[Beta_Monthly])</f>
        <v>1.3505140981009549</v>
      </c>
      <c r="L1072" s="3">
        <f>G1072+H1072*I1072</f>
        <v>0.1526336843068429</v>
      </c>
      <c r="M1072" s="3">
        <f>J1072*H1072+G1072</f>
        <v>0.15541612340414074</v>
      </c>
      <c r="N1072" s="3">
        <f>K1072*H1072+G1072</f>
        <v>0.13733188733067994</v>
      </c>
      <c r="O1072" s="2">
        <f>_xlfn.XLOOKUP($B1072,stock_analysis[Stock],stock_analysis[Interest_Coverage_Ratio])</f>
        <v>58276.666666666664</v>
      </c>
      <c r="P1072" s="3" cm="1">
        <f t="array" ref="P107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72" s="3" t="str" cm="1">
        <f t="array" ref="Q107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72" s="3">
        <f>Table2[[#This Row],[Default Spread]]+Table2[[#This Row],[Risk Free Rate]]</f>
        <v>7.0699999999999999E-2</v>
      </c>
      <c r="S1072" s="2">
        <f>_xlfn.XLOOKUP($B1072,stock_analysis[Stock],stock_analysis[Market_Cap_Cr])</f>
        <v>111319.9869952</v>
      </c>
      <c r="T1072" s="2">
        <f>_xlfn.XLOOKUP($B1072,stock_analysis[Stock],stock_analysis[Total_Debt_Cr])</f>
        <v>0.02</v>
      </c>
      <c r="U1072" s="3">
        <f>Table2[[#This Row],[Market Value of Equity]]/(Table2[[#This Row],[Market Value of Equity]]+Table2[[#This Row],[Market Value of Debt]])</f>
        <v>0.99999982033777624</v>
      </c>
      <c r="V1072" s="3">
        <f>Table2[[#This Row],[Market Value of Debt]]/(Table2[[#This Row],[Market Value of Equity]]+Table2[[#This Row],[Market Value of Debt]])</f>
        <v>1.7966222370846939E-7</v>
      </c>
      <c r="W1072" s="32">
        <f>(Table2[[#This Row],[Cost of Equity (Daily Beta)]]*Table2[[#This Row],[Weight of Equity]])+(Table2[[#This Row],[Cost of Debt]]*Table2[[#This Row],[Weight of Debt]])</f>
        <v>0.15263366958645497</v>
      </c>
      <c r="X1072" s="33">
        <f>(Table2[[#This Row],[Cost of Equity (Weekly Beta)]]*Table2[[#This Row],[Weight of Equity]])+(Table2[[#This Row],[Cost of Debt]]*Table2[[#This Row],[Weight of Debt]])</f>
        <v>0.15541610818385362</v>
      </c>
      <c r="Y1072" s="34">
        <f>(Table2[[#This Row],[Cost of Equity (Monthly Beta)]]*Table2[[#This Row],[Weight of Equity]])+(Table2[[#This Row],[Cost of Debt]]*Table2[[#This Row],[Weight of Debt]])</f>
        <v>0.13733187535944688</v>
      </c>
      <c r="Z1072" t="b">
        <f>IF(Table2[[#This Row],[Sector]]="Financial Services",TRUE,FALSE)</f>
        <v>1</v>
      </c>
      <c r="AA1072" t="b">
        <f>IF(Table2[[#This Row],[Market Capitalisation In(Cr)]]&gt;25000,TRUE,FALSE)</f>
        <v>1</v>
      </c>
    </row>
    <row r="1073" spans="2:27" ht="14" customHeight="1">
      <c r="B1073" s="37" t="s">
        <v>2234</v>
      </c>
      <c r="C1073" s="38" t="str">
        <f>_xlfn.XLOOKUP(B1073,stock_analysis[Stock],stock_analysis[Company_Name])</f>
        <v>Multi Commodity Exchange of India Limited</v>
      </c>
      <c r="D1073" s="37" t="str">
        <f>_xlfn.XLOOKUP(B1073,stock_analysis[Stock],stock_analysis[Sector])</f>
        <v>Financial Services</v>
      </c>
      <c r="E1073" s="37" t="str">
        <f>_xlfn.XLOOKUP($B1073,stock_analysis[Stock],stock_analysis[Industry])</f>
        <v>Financial Data &amp; Stock Exchanges</v>
      </c>
      <c r="F1073" s="2">
        <f>_xlfn.XLOOKUP($B1073,stock_analysis[Stock],stock_analysis[Market_Cap_Cr])</f>
        <v>65053.805772799999</v>
      </c>
      <c r="G1073" s="3">
        <f>Imputs!$C$2</f>
        <v>6.6699999999999995E-2</v>
      </c>
      <c r="H1073" s="3">
        <f>Imputs!$C$3</f>
        <v>5.2299999999999999E-2</v>
      </c>
      <c r="I1073" s="2">
        <f>_xlfn.XLOOKUP($B1073,stock_analysis[Stock],stock_analysis[Beta_Daily])</f>
        <v>1.693886968187492</v>
      </c>
      <c r="J1073" s="2">
        <f>_xlfn.XLOOKUP($B1073,stock_analysis[Stock],stock_analysis[Beta_Weekly])</f>
        <v>1.6533142339601088</v>
      </c>
      <c r="K1073" s="2">
        <f>_xlfn.XLOOKUP($B1073,stock_analysis[Stock],stock_analysis[Beta_Monthly])</f>
        <v>1.1323208309014301</v>
      </c>
      <c r="L1073" s="3">
        <f>G1073+H1073*I1073</f>
        <v>0.15529028843620582</v>
      </c>
      <c r="M1073" s="3">
        <f>J1073*H1073+G1073</f>
        <v>0.15316833443611369</v>
      </c>
      <c r="N1073" s="3">
        <f>K1073*H1073+G1073</f>
        <v>0.12592037945614479</v>
      </c>
      <c r="O1073" s="2">
        <f>_xlfn.XLOOKUP($B1073,stock_analysis[Stock],stock_analysis[Interest_Coverage_Ratio])</f>
        <v>1555.2222222222222</v>
      </c>
      <c r="P1073" s="3" cm="1">
        <f t="array" ref="P107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73" s="3" t="str" cm="1">
        <f t="array" ref="Q107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73" s="3">
        <f>Table2[[#This Row],[Default Spread]]+Table2[[#This Row],[Risk Free Rate]]</f>
        <v>7.0699999999999999E-2</v>
      </c>
      <c r="S1073" s="2">
        <f>_xlfn.XLOOKUP($B1073,stock_analysis[Stock],stock_analysis[Market_Cap_Cr])</f>
        <v>65053.805772799999</v>
      </c>
      <c r="T1073" s="2">
        <f>_xlfn.XLOOKUP($B1073,stock_analysis[Stock],stock_analysis[Total_Debt_Cr])</f>
        <v>0.74</v>
      </c>
      <c r="U1073" s="3">
        <f>Table2[[#This Row],[Market Value of Equity]]/(Table2[[#This Row],[Market Value of Equity]]+Table2[[#This Row],[Market Value of Debt]])</f>
        <v>0.99998862493018426</v>
      </c>
      <c r="V1073" s="3">
        <f>Table2[[#This Row],[Market Value of Debt]]/(Table2[[#This Row],[Market Value of Equity]]+Table2[[#This Row],[Market Value of Debt]])</f>
        <v>1.1375069815788367E-5</v>
      </c>
      <c r="W1073" s="32">
        <f>(Table2[[#This Row],[Cost of Equity (Daily Beta)]]*Table2[[#This Row],[Weight of Equity]])+(Table2[[#This Row],[Cost of Debt]]*Table2[[#This Row],[Weight of Debt]])</f>
        <v>0.15528932621576913</v>
      </c>
      <c r="X1073" s="33">
        <f>(Table2[[#This Row],[Cost of Equity (Weekly Beta)]]*Table2[[#This Row],[Weight of Equity]])+(Table2[[#This Row],[Cost of Debt]]*Table2[[#This Row],[Weight of Debt]])</f>
        <v>0.1531673963530519</v>
      </c>
      <c r="Y1073" s="34">
        <f>(Table2[[#This Row],[Cost of Equity (Monthly Beta)]]*Table2[[#This Row],[Weight of Equity]])+(Table2[[#This Row],[Cost of Debt]]*Table2[[#This Row],[Weight of Debt]])</f>
        <v>0.12591975132047323</v>
      </c>
      <c r="Z1073" t="b">
        <f>IF(Table2[[#This Row],[Sector]]="Financial Services",TRUE,FALSE)</f>
        <v>1</v>
      </c>
      <c r="AA1073" t="b">
        <f>IF(Table2[[#This Row],[Market Capitalisation In(Cr)]]&gt;25000,TRUE,FALSE)</f>
        <v>1</v>
      </c>
    </row>
    <row r="1074" spans="2:27" ht="14" customHeight="1">
      <c r="B1074" s="37" t="s">
        <v>2484</v>
      </c>
      <c r="C1074" s="38" t="str">
        <f>_xlfn.XLOOKUP(B1074,stock_analysis[Stock],stock_analysis[Company_Name])</f>
        <v>Niva Bupa Health Insurance Company Limited</v>
      </c>
      <c r="D1074" s="37" t="str">
        <f>_xlfn.XLOOKUP(B1074,stock_analysis[Stock],stock_analysis[Sector])</f>
        <v>Financial Services</v>
      </c>
      <c r="E1074" s="37" t="str">
        <f>_xlfn.XLOOKUP($B1074,stock_analysis[Stock],stock_analysis[Industry])</f>
        <v>Insurance - Life</v>
      </c>
      <c r="F1074" s="2">
        <f>_xlfn.XLOOKUP($B1074,stock_analysis[Stock],stock_analysis[Market_Cap_Cr])</f>
        <v>13394.037145599999</v>
      </c>
      <c r="G1074" s="3">
        <f>Imputs!$C$2</f>
        <v>6.6699999999999995E-2</v>
      </c>
      <c r="H1074" s="3">
        <f>Imputs!$C$3</f>
        <v>5.2299999999999999E-2</v>
      </c>
      <c r="I1074" s="2">
        <f>_xlfn.XLOOKUP($B1074,stock_analysis[Stock],stock_analysis[Beta_Daily])</f>
        <v>0.4399570323674088</v>
      </c>
      <c r="J1074" s="2">
        <f>_xlfn.XLOOKUP($B1074,stock_analysis[Stock],stock_analysis[Beta_Weekly])</f>
        <v>1.002429368308948</v>
      </c>
      <c r="K1074" s="2">
        <f>_xlfn.XLOOKUP($B1074,stock_analysis[Stock],stock_analysis[Beta_Monthly])</f>
        <v>0.38900645994921051</v>
      </c>
      <c r="L1074" s="3">
        <f>G1074+H1074*I1074</f>
        <v>8.9709752792815484E-2</v>
      </c>
      <c r="M1074" s="3">
        <f>J1074*H1074+G1074</f>
        <v>0.11912705596255797</v>
      </c>
      <c r="N1074" s="3">
        <f>K1074*H1074+G1074</f>
        <v>8.7045037855343704E-2</v>
      </c>
      <c r="O1074" s="2">
        <f>_xlfn.XLOOKUP($B1074,stock_analysis[Stock],stock_analysis[Interest_Coverage_Ratio])</f>
        <v>4.354068488847</v>
      </c>
      <c r="P1074" s="3" cm="1">
        <f t="array" ref="P107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74" s="3" t="str" cm="1">
        <f t="array" ref="Q107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74" s="3">
        <f>Table2[[#This Row],[Default Spread]]+Table2[[#This Row],[Risk Free Rate]]</f>
        <v>7.0699999999999999E-2</v>
      </c>
      <c r="S1074" s="2">
        <f>_xlfn.XLOOKUP($B1074,stock_analysis[Stock],stock_analysis[Market_Cap_Cr])</f>
        <v>13394.037145599999</v>
      </c>
      <c r="T1074" s="2">
        <f>_xlfn.XLOOKUP($B1074,stock_analysis[Stock],stock_analysis[Total_Debt_Cr])</f>
        <v>258.06999039999999</v>
      </c>
      <c r="U1074" s="3">
        <f>Table2[[#This Row],[Market Value of Equity]]/(Table2[[#This Row],[Market Value of Equity]]+Table2[[#This Row],[Market Value of Debt]])</f>
        <v>0.98109669168069447</v>
      </c>
      <c r="V1074" s="3">
        <f>Table2[[#This Row],[Market Value of Debt]]/(Table2[[#This Row],[Market Value of Equity]]+Table2[[#This Row],[Market Value of Debt]])</f>
        <v>1.890330831930559E-2</v>
      </c>
      <c r="W1074" s="32">
        <f>(Table2[[#This Row],[Cost of Equity (Daily Beta)]]*Table2[[#This Row],[Weight of Equity]])+(Table2[[#This Row],[Cost of Debt]]*Table2[[#This Row],[Weight of Debt]])</f>
        <v>8.9350405574699115E-2</v>
      </c>
      <c r="X1074" s="33">
        <f>(Table2[[#This Row],[Cost of Equity (Weekly Beta)]]*Table2[[#This Row],[Weight of Equity]])+(Table2[[#This Row],[Cost of Debt]]*Table2[[#This Row],[Weight of Debt]])</f>
        <v>0.11821162439270148</v>
      </c>
      <c r="Y1074" s="34">
        <f>(Table2[[#This Row],[Cost of Equity (Monthly Beta)]]*Table2[[#This Row],[Weight of Equity]])+(Table2[[#This Row],[Cost of Debt]]*Table2[[#This Row],[Weight of Debt]])</f>
        <v>8.6736062565273428E-2</v>
      </c>
      <c r="Z1074" t="b">
        <f>IF(Table2[[#This Row],[Sector]]="Financial Services",TRUE,FALSE)</f>
        <v>1</v>
      </c>
      <c r="AA1074" t="b">
        <f>IF(Table2[[#This Row],[Market Capitalisation In(Cr)]]&gt;25000,TRUE,FALSE)</f>
        <v>0</v>
      </c>
    </row>
    <row r="1075" spans="2:27" ht="14" customHeight="1">
      <c r="B1075" s="37" t="s">
        <v>3358</v>
      </c>
      <c r="C1075" s="38" t="str">
        <f>_xlfn.XLOOKUP(B1075,stock_analysis[Stock],stock_analysis[Company_Name])</f>
        <v>Star Health and Allied Insurance Company Limited</v>
      </c>
      <c r="D1075" s="37" t="str">
        <f>_xlfn.XLOOKUP(B1075,stock_analysis[Stock],stock_analysis[Sector])</f>
        <v>Financial Services</v>
      </c>
      <c r="E1075" s="37" t="str">
        <f>_xlfn.XLOOKUP($B1075,stock_analysis[Stock],stock_analysis[Industry])</f>
        <v>Insurance - Life</v>
      </c>
      <c r="F1075" s="2">
        <f>_xlfn.XLOOKUP($B1075,stock_analysis[Stock],stock_analysis[Market_Cap_Cr])</f>
        <v>26922.234675200001</v>
      </c>
      <c r="G1075" s="3">
        <f>Imputs!$C$2</f>
        <v>6.6699999999999995E-2</v>
      </c>
      <c r="H1075" s="3">
        <f>Imputs!$C$3</f>
        <v>5.2299999999999999E-2</v>
      </c>
      <c r="I1075" s="2">
        <f>_xlfn.XLOOKUP($B1075,stock_analysis[Stock],stock_analysis[Beta_Daily])</f>
        <v>0.62626490472244178</v>
      </c>
      <c r="J1075" s="2">
        <f>_xlfn.XLOOKUP($B1075,stock_analysis[Stock],stock_analysis[Beta_Weekly])</f>
        <v>0.87090691033453582</v>
      </c>
      <c r="K1075" s="2">
        <f>_xlfn.XLOOKUP($B1075,stock_analysis[Stock],stock_analysis[Beta_Monthly])</f>
        <v>1.6022309867796278</v>
      </c>
      <c r="L1075" s="3">
        <f>G1075+H1075*I1075</f>
        <v>9.9453654516983708E-2</v>
      </c>
      <c r="M1075" s="3">
        <f>J1075*H1075+G1075</f>
        <v>0.11224843141049622</v>
      </c>
      <c r="N1075" s="3">
        <f>K1075*H1075+G1075</f>
        <v>0.15049668060857452</v>
      </c>
      <c r="O1075" s="2">
        <f>_xlfn.XLOOKUP($B1075,stock_analysis[Stock],stock_analysis[Interest_Coverage_Ratio])</f>
        <v>14.16187710180373</v>
      </c>
      <c r="P1075" s="3" cm="1">
        <f t="array" ref="P107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75" s="3" t="str" cm="1">
        <f t="array" ref="Q107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75" s="3">
        <f>Table2[[#This Row],[Default Spread]]+Table2[[#This Row],[Risk Free Rate]]</f>
        <v>7.0699999999999999E-2</v>
      </c>
      <c r="S1075" s="2">
        <f>_xlfn.XLOOKUP($B1075,stock_analysis[Stock],stock_analysis[Market_Cap_Cr])</f>
        <v>26922.234675200001</v>
      </c>
      <c r="T1075" s="2">
        <f>_xlfn.XLOOKUP($B1075,stock_analysis[Stock],stock_analysis[Total_Debt_Cr])</f>
        <v>470.00002560000001</v>
      </c>
      <c r="U1075" s="3">
        <f>Table2[[#This Row],[Market Value of Equity]]/(Table2[[#This Row],[Market Value of Equity]]+Table2[[#This Row],[Market Value of Debt]])</f>
        <v>0.9828418516877605</v>
      </c>
      <c r="V1075" s="3">
        <f>Table2[[#This Row],[Market Value of Debt]]/(Table2[[#This Row],[Market Value of Equity]]+Table2[[#This Row],[Market Value of Debt]])</f>
        <v>1.715814831223951E-2</v>
      </c>
      <c r="W1075" s="32">
        <f>(Table2[[#This Row],[Cost of Equity (Daily Beta)]]*Table2[[#This Row],[Weight of Equity]])+(Table2[[#This Row],[Cost of Debt]]*Table2[[#This Row],[Weight of Debt]])</f>
        <v>9.8960295048262412E-2</v>
      </c>
      <c r="X1075" s="33">
        <f>(Table2[[#This Row],[Cost of Equity (Weekly Beta)]]*Table2[[#This Row],[Weight of Equity]])+(Table2[[#This Row],[Cost of Debt]]*Table2[[#This Row],[Weight of Debt]])</f>
        <v>0.11153553726221402</v>
      </c>
      <c r="Y1075" s="34">
        <f>(Table2[[#This Row],[Cost of Equity (Monthly Beta)]]*Table2[[#This Row],[Weight of Equity]])+(Table2[[#This Row],[Cost of Debt]]*Table2[[#This Row],[Weight of Debt]])</f>
        <v>0.14912751732786819</v>
      </c>
      <c r="Z1075" t="b">
        <f>IF(Table2[[#This Row],[Sector]]="Financial Services",TRUE,FALSE)</f>
        <v>1</v>
      </c>
      <c r="AA1075" t="b">
        <f>IF(Table2[[#This Row],[Market Capitalisation In(Cr)]]&gt;25000,TRUE,FALSE)</f>
        <v>1</v>
      </c>
    </row>
    <row r="1076" spans="2:27" ht="14" customHeight="1">
      <c r="B1076" s="37" t="s">
        <v>1465</v>
      </c>
      <c r="C1076" s="38" t="str">
        <f>_xlfn.XLOOKUP(B1076,stock_analysis[Stock],stock_analysis[Company_Name])</f>
        <v>HDFC Life Insurance Company Limited</v>
      </c>
      <c r="D1076" s="37" t="str">
        <f>_xlfn.XLOOKUP(B1076,stock_analysis[Stock],stock_analysis[Sector])</f>
        <v>Financial Services</v>
      </c>
      <c r="E1076" s="37" t="str">
        <f>_xlfn.XLOOKUP($B1076,stock_analysis[Stock],stock_analysis[Industry])</f>
        <v>Insurance - Life</v>
      </c>
      <c r="F1076" s="2">
        <f>_xlfn.XLOOKUP($B1076,stock_analysis[Stock],stock_analysis[Market_Cap_Cr])</f>
        <v>145699.700736</v>
      </c>
      <c r="G1076" s="3">
        <f>Imputs!$C$2</f>
        <v>6.6699999999999995E-2</v>
      </c>
      <c r="H1076" s="3">
        <f>Imputs!$C$3</f>
        <v>5.2299999999999999E-2</v>
      </c>
      <c r="I1076" s="2">
        <f>_xlfn.XLOOKUP($B1076,stock_analysis[Stock],stock_analysis[Beta_Daily])</f>
        <v>0.80962791938034251</v>
      </c>
      <c r="J1076" s="2">
        <f>_xlfn.XLOOKUP($B1076,stock_analysis[Stock],stock_analysis[Beta_Weekly])</f>
        <v>0.7796387516815072</v>
      </c>
      <c r="K1076" s="2">
        <f>_xlfn.XLOOKUP($B1076,stock_analysis[Stock],stock_analysis[Beta_Monthly])</f>
        <v>0.95612365866033522</v>
      </c>
      <c r="L1076" s="3">
        <f>G1076+H1076*I1076</f>
        <v>0.10904354018359191</v>
      </c>
      <c r="M1076" s="3">
        <f>J1076*H1076+G1076</f>
        <v>0.10747510671294283</v>
      </c>
      <c r="N1076" s="3">
        <f>K1076*H1076+G1076</f>
        <v>0.11670526734793553</v>
      </c>
      <c r="O1076" s="2">
        <f>_xlfn.XLOOKUP($B1076,stock_analysis[Stock],stock_analysis[Interest_Coverage_Ratio])</f>
        <v>14.238914346140289</v>
      </c>
      <c r="P1076" s="3" cm="1">
        <f t="array" ref="P107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76" s="3" t="str" cm="1">
        <f t="array" ref="Q107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76" s="3">
        <f>Table2[[#This Row],[Default Spread]]+Table2[[#This Row],[Risk Free Rate]]</f>
        <v>7.0699999999999999E-2</v>
      </c>
      <c r="S1076" s="2">
        <f>_xlfn.XLOOKUP($B1076,stock_analysis[Stock],stock_analysis[Market_Cap_Cr])</f>
        <v>145699.700736</v>
      </c>
      <c r="T1076" s="2">
        <f>_xlfn.XLOOKUP($B1076,stock_analysis[Stock],stock_analysis[Total_Debt_Cr])</f>
        <v>3099.0000128000001</v>
      </c>
      <c r="U1076" s="3">
        <f>Table2[[#This Row],[Market Value of Equity]]/(Table2[[#This Row],[Market Value of Equity]]+Table2[[#This Row],[Market Value of Debt]])</f>
        <v>0.97917320516103368</v>
      </c>
      <c r="V1076" s="3">
        <f>Table2[[#This Row],[Market Value of Debt]]/(Table2[[#This Row],[Market Value of Equity]]+Table2[[#This Row],[Market Value of Debt]])</f>
        <v>2.0826794838966309E-2</v>
      </c>
      <c r="W1076" s="32">
        <f>(Table2[[#This Row],[Cost of Equity (Daily Beta)]]*Table2[[#This Row],[Weight of Equity]])+(Table2[[#This Row],[Cost of Debt]]*Table2[[#This Row],[Weight of Debt]])</f>
        <v>0.10824496713878859</v>
      </c>
      <c r="X1076" s="33">
        <f>(Table2[[#This Row],[Cost of Equity (Weekly Beta)]]*Table2[[#This Row],[Weight of Equity]])+(Table2[[#This Row],[Cost of Debt]]*Table2[[#This Row],[Weight of Debt]])</f>
        <v>0.10670919911025128</v>
      </c>
      <c r="Y1076" s="34">
        <f>(Table2[[#This Row],[Cost of Equity (Monthly Beta)]]*Table2[[#This Row],[Weight of Equity]])+(Table2[[#This Row],[Cost of Debt]]*Table2[[#This Row],[Weight of Debt]])</f>
        <v>0.11574712508336829</v>
      </c>
      <c r="Z1076" t="b">
        <f>IF(Table2[[#This Row],[Sector]]="Financial Services",TRUE,FALSE)</f>
        <v>1</v>
      </c>
      <c r="AA1076" t="b">
        <f>IF(Table2[[#This Row],[Market Capitalisation In(Cr)]]&gt;25000,TRUE,FALSE)</f>
        <v>1</v>
      </c>
    </row>
    <row r="1077" spans="2:27" ht="14" customHeight="1">
      <c r="B1077" s="37" t="s">
        <v>1573</v>
      </c>
      <c r="C1077" s="38" t="str">
        <f>_xlfn.XLOOKUP(B1077,stock_analysis[Stock],stock_analysis[Company_Name])</f>
        <v>ICICI Prudential Life Insurance Company Limited</v>
      </c>
      <c r="D1077" s="37" t="str">
        <f>_xlfn.XLOOKUP(B1077,stock_analysis[Stock],stock_analysis[Sector])</f>
        <v>Financial Services</v>
      </c>
      <c r="E1077" s="37" t="str">
        <f>_xlfn.XLOOKUP($B1077,stock_analysis[Stock],stock_analysis[Industry])</f>
        <v>Insurance - Life</v>
      </c>
      <c r="F1077" s="2">
        <f>_xlfn.XLOOKUP($B1077,stock_analysis[Stock],stock_analysis[Market_Cap_Cr])</f>
        <v>90098.224332800004</v>
      </c>
      <c r="G1077" s="3">
        <f>Imputs!$C$2</f>
        <v>6.6699999999999995E-2</v>
      </c>
      <c r="H1077" s="3">
        <f>Imputs!$C$3</f>
        <v>5.2299999999999999E-2</v>
      </c>
      <c r="I1077" s="2">
        <f>_xlfn.XLOOKUP($B1077,stock_analysis[Stock],stock_analysis[Beta_Daily])</f>
        <v>0.89245635362300835</v>
      </c>
      <c r="J1077" s="2">
        <f>_xlfn.XLOOKUP($B1077,stock_analysis[Stock],stock_analysis[Beta_Weekly])</f>
        <v>1.0488356250931383</v>
      </c>
      <c r="K1077" s="2">
        <f>_xlfn.XLOOKUP($B1077,stock_analysis[Stock],stock_analysis[Beta_Monthly])</f>
        <v>1.160328590074813</v>
      </c>
      <c r="L1077" s="3">
        <f>G1077+H1077*I1077</f>
        <v>0.11337546729448333</v>
      </c>
      <c r="M1077" s="3">
        <f>J1077*H1077+G1077</f>
        <v>0.12155410319237113</v>
      </c>
      <c r="N1077" s="3">
        <f>K1077*H1077+G1077</f>
        <v>0.12738518526091272</v>
      </c>
      <c r="O1077" s="2">
        <f>_xlfn.XLOOKUP($B1077,stock_analysis[Stock],stock_analysis[Interest_Coverage_Ratio])</f>
        <v>10.129224652087474</v>
      </c>
      <c r="P1077" s="3" cm="1">
        <f t="array" ref="P107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77" s="3" t="str" cm="1">
        <f t="array" ref="Q107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77" s="3">
        <f>Table2[[#This Row],[Default Spread]]+Table2[[#This Row],[Risk Free Rate]]</f>
        <v>7.0699999999999999E-2</v>
      </c>
      <c r="S1077" s="2">
        <f>_xlfn.XLOOKUP($B1077,stock_analysis[Stock],stock_analysis[Market_Cap_Cr])</f>
        <v>90098.224332800004</v>
      </c>
      <c r="T1077" s="2">
        <f>_xlfn.XLOOKUP($B1077,stock_analysis[Stock],stock_analysis[Total_Debt_Cr])</f>
        <v>2594.9999103999999</v>
      </c>
      <c r="U1077" s="3">
        <f>Table2[[#This Row],[Market Value of Equity]]/(Table2[[#This Row],[Market Value of Equity]]+Table2[[#This Row],[Market Value of Debt]])</f>
        <v>0.97200442716728164</v>
      </c>
      <c r="V1077" s="3">
        <f>Table2[[#This Row],[Market Value of Debt]]/(Table2[[#This Row],[Market Value of Equity]]+Table2[[#This Row],[Market Value of Debt]])</f>
        <v>2.7995572832718349E-2</v>
      </c>
      <c r="W1077" s="32">
        <f>(Table2[[#This Row],[Cost of Equity (Daily Beta)]]*Table2[[#This Row],[Weight of Equity]])+(Table2[[#This Row],[Cost of Debt]]*Table2[[#This Row],[Weight of Debt]])</f>
        <v>0.11218074314167034</v>
      </c>
      <c r="X1077" s="33">
        <f>(Table2[[#This Row],[Cost of Equity (Weekly Beta)]]*Table2[[#This Row],[Weight of Equity]])+(Table2[[#This Row],[Cost of Debt]]*Table2[[#This Row],[Weight of Debt]])</f>
        <v>0.12013041344260653</v>
      </c>
      <c r="Y1077" s="34">
        <f>(Table2[[#This Row],[Cost of Equity (Monthly Beta)]]*Table2[[#This Row],[Weight of Equity]])+(Table2[[#This Row],[Cost of Debt]]*Table2[[#This Row],[Weight of Debt]])</f>
        <v>0.1257982510284047</v>
      </c>
      <c r="Z1077" t="b">
        <f>IF(Table2[[#This Row],[Sector]]="Financial Services",TRUE,FALSE)</f>
        <v>1</v>
      </c>
      <c r="AA1077" t="b">
        <f>IF(Table2[[#This Row],[Market Capitalisation In(Cr)]]&gt;25000,TRUE,FALSE)</f>
        <v>1</v>
      </c>
    </row>
    <row r="1078" spans="2:27" ht="14" customHeight="1">
      <c r="B1078" s="37" t="s">
        <v>2910</v>
      </c>
      <c r="C1078" s="38" t="str">
        <f>_xlfn.XLOOKUP(B1078,stock_analysis[Stock],stock_analysis[Company_Name])</f>
        <v>Religare Enterprises Limited</v>
      </c>
      <c r="D1078" s="37" t="str">
        <f>_xlfn.XLOOKUP(B1078,stock_analysis[Stock],stock_analysis[Sector])</f>
        <v>Financial Services</v>
      </c>
      <c r="E1078" s="37" t="str">
        <f>_xlfn.XLOOKUP($B1078,stock_analysis[Stock],stock_analysis[Industry])</f>
        <v>Insurance - Life</v>
      </c>
      <c r="F1078" s="2">
        <f>_xlfn.XLOOKUP($B1078,stock_analysis[Stock],stock_analysis[Market_Cap_Cr])</f>
        <v>6741.0317311999997</v>
      </c>
      <c r="G1078" s="3">
        <f>Imputs!$C$2</f>
        <v>6.6699999999999995E-2</v>
      </c>
      <c r="H1078" s="3">
        <f>Imputs!$C$3</f>
        <v>5.2299999999999999E-2</v>
      </c>
      <c r="I1078" s="2">
        <f>_xlfn.XLOOKUP($B1078,stock_analysis[Stock],stock_analysis[Beta_Daily])</f>
        <v>1.0191065226868861</v>
      </c>
      <c r="J1078" s="2">
        <f>_xlfn.XLOOKUP($B1078,stock_analysis[Stock],stock_analysis[Beta_Weekly])</f>
        <v>0.84162374012324492</v>
      </c>
      <c r="K1078" s="2">
        <f>_xlfn.XLOOKUP($B1078,stock_analysis[Stock],stock_analysis[Beta_Monthly])</f>
        <v>0.57922455684094243</v>
      </c>
      <c r="L1078" s="3">
        <f>G1078+H1078*I1078</f>
        <v>0.11999927113652414</v>
      </c>
      <c r="M1078" s="3">
        <f>J1078*H1078+G1078</f>
        <v>0.11071692160844571</v>
      </c>
      <c r="N1078" s="3">
        <f>K1078*H1078+G1078</f>
        <v>9.6993444322781286E-2</v>
      </c>
      <c r="O1078" s="2">
        <f>_xlfn.XLOOKUP($B1078,stock_analysis[Stock],stock_analysis[Interest_Coverage_Ratio])</f>
        <v>7.904676902119931</v>
      </c>
      <c r="P1078" s="3" cm="1">
        <f t="array" ref="P107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78" s="3" t="str" cm="1">
        <f t="array" ref="Q107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78" s="3">
        <f>Table2[[#This Row],[Default Spread]]+Table2[[#This Row],[Risk Free Rate]]</f>
        <v>7.0699999999999999E-2</v>
      </c>
      <c r="S1078" s="2">
        <f>_xlfn.XLOOKUP($B1078,stock_analysis[Stock],stock_analysis[Market_Cap_Cr])</f>
        <v>6741.0317311999997</v>
      </c>
      <c r="T1078" s="2">
        <f>_xlfn.XLOOKUP($B1078,stock_analysis[Stock],stock_analysis[Total_Debt_Cr])</f>
        <v>318.523008</v>
      </c>
      <c r="U1078" s="3">
        <f>Table2[[#This Row],[Market Value of Equity]]/(Table2[[#This Row],[Market Value of Equity]]+Table2[[#This Row],[Market Value of Debt]])</f>
        <v>0.95488058103277829</v>
      </c>
      <c r="V1078" s="3">
        <f>Table2[[#This Row],[Market Value of Debt]]/(Table2[[#This Row],[Market Value of Equity]]+Table2[[#This Row],[Market Value of Debt]])</f>
        <v>4.5119418967221658E-2</v>
      </c>
      <c r="W1078" s="32">
        <f>(Table2[[#This Row],[Cost of Equity (Daily Beta)]]*Table2[[#This Row],[Weight of Equity]])+(Table2[[#This Row],[Cost of Debt]]*Table2[[#This Row],[Weight of Debt]])</f>
        <v>0.11777491666733664</v>
      </c>
      <c r="X1078" s="33">
        <f>(Table2[[#This Row],[Cost of Equity (Weekly Beta)]]*Table2[[#This Row],[Weight of Equity]])+(Table2[[#This Row],[Cost of Debt]]*Table2[[#This Row],[Weight of Debt]])</f>
        <v>0.10891138135661577</v>
      </c>
      <c r="Y1078" s="34">
        <f>(Table2[[#This Row],[Cost of Equity (Monthly Beta)]]*Table2[[#This Row],[Weight of Equity]])+(Table2[[#This Row],[Cost of Debt]]*Table2[[#This Row],[Weight of Debt]])</f>
        <v>9.5807099392290387E-2</v>
      </c>
      <c r="Z1078" t="b">
        <f>IF(Table2[[#This Row],[Sector]]="Financial Services",TRUE,FALSE)</f>
        <v>1</v>
      </c>
      <c r="AA1078" t="b">
        <f>IF(Table2[[#This Row],[Market Capitalisation In(Cr)]]&gt;25000,TRUE,FALSE)</f>
        <v>0</v>
      </c>
    </row>
    <row r="1079" spans="2:27" ht="14" customHeight="1">
      <c r="B1079" s="37" t="s">
        <v>1325</v>
      </c>
      <c r="C1079" s="38" t="str">
        <f>_xlfn.XLOOKUP(B1079,stock_analysis[Stock],stock_analysis[Company_Name])</f>
        <v>Go Digit General Insurance Limited</v>
      </c>
      <c r="D1079" s="37" t="str">
        <f>_xlfn.XLOOKUP(B1079,stock_analysis[Stock],stock_analysis[Sector])</f>
        <v>Financial Services</v>
      </c>
      <c r="E1079" s="37" t="str">
        <f>_xlfn.XLOOKUP($B1079,stock_analysis[Stock],stock_analysis[Industry])</f>
        <v>Insurance - Property &amp; Casualty</v>
      </c>
      <c r="F1079" s="2">
        <f>_xlfn.XLOOKUP($B1079,stock_analysis[Stock],stock_analysis[Market_Cap_Cr])</f>
        <v>29711.210905600001</v>
      </c>
      <c r="G1079" s="3">
        <f>Imputs!$C$2</f>
        <v>6.6699999999999995E-2</v>
      </c>
      <c r="H1079" s="3">
        <f>Imputs!$C$3</f>
        <v>5.2299999999999999E-2</v>
      </c>
      <c r="I1079" s="2">
        <f>_xlfn.XLOOKUP($B1079,stock_analysis[Stock],stock_analysis[Beta_Daily])</f>
        <v>0.62753397076307416</v>
      </c>
      <c r="J1079" s="2">
        <f>_xlfn.XLOOKUP($B1079,stock_analysis[Stock],stock_analysis[Beta_Weekly])</f>
        <v>0.56473005206317295</v>
      </c>
      <c r="K1079" s="2">
        <f>_xlfn.XLOOKUP($B1079,stock_analysis[Stock],stock_analysis[Beta_Monthly])</f>
        <v>0.70410301003696274</v>
      </c>
      <c r="L1079" s="3">
        <f>G1079+H1079*I1079</f>
        <v>9.9520026670908771E-2</v>
      </c>
      <c r="M1079" s="3">
        <f>J1079*H1079+G1079</f>
        <v>9.623538172290394E-2</v>
      </c>
      <c r="N1079" s="3">
        <f>K1079*H1079+G1079</f>
        <v>0.10352458742493315</v>
      </c>
      <c r="O1079" s="2">
        <f>_xlfn.XLOOKUP($B1079,stock_analysis[Stock],stock_analysis[Interest_Coverage_Ratio])</f>
        <v>7.1354317066127635</v>
      </c>
      <c r="P1079" s="3" cm="1">
        <f t="array" ref="P107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79" s="3" t="str" cm="1">
        <f t="array" ref="Q107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79" s="3">
        <f>Table2[[#This Row],[Default Spread]]+Table2[[#This Row],[Risk Free Rate]]</f>
        <v>7.0699999999999999E-2</v>
      </c>
      <c r="S1079" s="2">
        <f>_xlfn.XLOOKUP($B1079,stock_analysis[Stock],stock_analysis[Market_Cap_Cr])</f>
        <v>29711.210905600001</v>
      </c>
      <c r="T1079" s="2">
        <f>_xlfn.XLOOKUP($B1079,stock_analysis[Stock],stock_analysis[Total_Debt_Cr])</f>
        <v>350</v>
      </c>
      <c r="U1079" s="3">
        <f>Table2[[#This Row],[Market Value of Equity]]/(Table2[[#This Row],[Market Value of Equity]]+Table2[[#This Row],[Market Value of Debt]])</f>
        <v>0.98835708910399211</v>
      </c>
      <c r="V1079" s="3">
        <f>Table2[[#This Row],[Market Value of Debt]]/(Table2[[#This Row],[Market Value of Equity]]+Table2[[#This Row],[Market Value of Debt]])</f>
        <v>1.1642910896007842E-2</v>
      </c>
      <c r="W1079" s="32">
        <f>(Table2[[#This Row],[Cost of Equity (Daily Beta)]]*Table2[[#This Row],[Weight of Equity]])+(Table2[[#This Row],[Cost of Debt]]*Table2[[#This Row],[Weight of Debt]])</f>
        <v>9.9184477668358806E-2</v>
      </c>
      <c r="X1079" s="33">
        <f>(Table2[[#This Row],[Cost of Equity (Weekly Beta)]]*Table2[[#This Row],[Weight of Equity]])+(Table2[[#This Row],[Cost of Debt]]*Table2[[#This Row],[Weight of Debt]])</f>
        <v>9.5938075548808621E-2</v>
      </c>
      <c r="Y1079" s="34">
        <f>(Table2[[#This Row],[Cost of Equity (Monthly Beta)]]*Table2[[#This Row],[Weight of Equity]])+(Table2[[#This Row],[Cost of Debt]]*Table2[[#This Row],[Weight of Debt]])</f>
        <v>0.10314241367834642</v>
      </c>
      <c r="Z1079" t="b">
        <f>IF(Table2[[#This Row],[Sector]]="Financial Services",TRUE,FALSE)</f>
        <v>1</v>
      </c>
      <c r="AA1079" t="b">
        <f>IF(Table2[[#This Row],[Market Capitalisation In(Cr)]]&gt;25000,TRUE,FALSE)</f>
        <v>1</v>
      </c>
    </row>
    <row r="1080" spans="2:27" ht="14" customHeight="1">
      <c r="B1080" s="37" t="s">
        <v>2724</v>
      </c>
      <c r="C1080" s="38" t="str">
        <f>_xlfn.XLOOKUP(B1080,stock_analysis[Stock],stock_analysis[Company_Name])</f>
        <v>PB Fintech Limited</v>
      </c>
      <c r="D1080" s="37" t="str">
        <f>_xlfn.XLOOKUP(B1080,stock_analysis[Stock],stock_analysis[Sector])</f>
        <v>Financial Services</v>
      </c>
      <c r="E1080" s="37" t="str">
        <f>_xlfn.XLOOKUP($B1080,stock_analysis[Stock],stock_analysis[Industry])</f>
        <v>Insurance Brokers</v>
      </c>
      <c r="F1080" s="2">
        <f>_xlfn.XLOOKUP($B1080,stock_analysis[Stock],stock_analysis[Market_Cap_Cr])</f>
        <v>68024.880332800007</v>
      </c>
      <c r="G1080" s="3">
        <f>Imputs!$C$2</f>
        <v>6.6699999999999995E-2</v>
      </c>
      <c r="H1080" s="3">
        <f>Imputs!$C$3</f>
        <v>5.2299999999999999E-2</v>
      </c>
      <c r="I1080" s="2">
        <f>_xlfn.XLOOKUP($B1080,stock_analysis[Stock],stock_analysis[Beta_Daily])</f>
        <v>1.2094102173641987</v>
      </c>
      <c r="J1080" s="2">
        <f>_xlfn.XLOOKUP($B1080,stock_analysis[Stock],stock_analysis[Beta_Weekly])</f>
        <v>1.2805405157357057</v>
      </c>
      <c r="K1080" s="2">
        <f>_xlfn.XLOOKUP($B1080,stock_analysis[Stock],stock_analysis[Beta_Monthly])</f>
        <v>0.52515084113412702</v>
      </c>
      <c r="L1080" s="3">
        <f>G1080+H1080*I1080</f>
        <v>0.12995215436814758</v>
      </c>
      <c r="M1080" s="3">
        <f>J1080*H1080+G1080</f>
        <v>0.1336722689729774</v>
      </c>
      <c r="N1080" s="3">
        <f>K1080*H1080+G1080</f>
        <v>9.4165388991314838E-2</v>
      </c>
      <c r="O1080" s="2">
        <f>_xlfn.XLOOKUP($B1080,stock_analysis[Stock],stock_analysis[Interest_Coverage_Ratio])</f>
        <v>12.457877623411171</v>
      </c>
      <c r="P1080" s="3" cm="1">
        <f t="array" ref="P108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80" s="3" t="str" cm="1">
        <f t="array" ref="Q108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80" s="3">
        <f>Table2[[#This Row],[Default Spread]]+Table2[[#This Row],[Risk Free Rate]]</f>
        <v>7.0699999999999999E-2</v>
      </c>
      <c r="S1080" s="2">
        <f>_xlfn.XLOOKUP($B1080,stock_analysis[Stock],stock_analysis[Market_Cap_Cr])</f>
        <v>68024.880332800007</v>
      </c>
      <c r="T1080" s="2">
        <f>_xlfn.XLOOKUP($B1080,stock_analysis[Stock],stock_analysis[Total_Debt_Cr])</f>
        <v>329.15000320000001</v>
      </c>
      <c r="U1080" s="3">
        <f>Table2[[#This Row],[Market Value of Equity]]/(Table2[[#This Row],[Market Value of Equity]]+Table2[[#This Row],[Market Value of Debt]])</f>
        <v>0.99518462917867401</v>
      </c>
      <c r="V1080" s="3">
        <f>Table2[[#This Row],[Market Value of Debt]]/(Table2[[#This Row],[Market Value of Equity]]+Table2[[#This Row],[Market Value of Debt]])</f>
        <v>4.8153708213259025E-3</v>
      </c>
      <c r="W1080" s="32">
        <f>(Table2[[#This Row],[Cost of Equity (Daily Beta)]]*Table2[[#This Row],[Weight of Equity]])+(Table2[[#This Row],[Cost of Debt]]*Table2[[#This Row],[Weight of Debt]])</f>
        <v>0.12966683327290249</v>
      </c>
      <c r="X1080" s="33">
        <f>(Table2[[#This Row],[Cost of Equity (Weekly Beta)]]*Table2[[#This Row],[Weight of Equity]])+(Table2[[#This Row],[Cost of Debt]]*Table2[[#This Row],[Weight of Debt]])</f>
        <v>0.13336903414641221</v>
      </c>
      <c r="Y1080" s="34">
        <f>(Table2[[#This Row],[Cost of Equity (Monthly Beta)]]*Table2[[#This Row],[Weight of Equity]])+(Table2[[#This Row],[Cost of Debt]]*Table2[[#This Row],[Weight of Debt]])</f>
        <v>9.4052394441854995E-2</v>
      </c>
      <c r="Z1080" t="b">
        <f>IF(Table2[[#This Row],[Sector]]="Financial Services",TRUE,FALSE)</f>
        <v>1</v>
      </c>
      <c r="AA1080" t="b">
        <f>IF(Table2[[#This Row],[Market Capitalisation In(Cr)]]&gt;25000,TRUE,FALSE)</f>
        <v>1</v>
      </c>
    </row>
    <row r="1081" spans="2:27" ht="14" customHeight="1">
      <c r="B1081" s="37" t="s">
        <v>1267</v>
      </c>
      <c r="C1081" s="38" t="str">
        <f>_xlfn.XLOOKUP(B1081,stock_analysis[Stock],stock_analysis[Company_Name])</f>
        <v>GIC Housing Finance Limited</v>
      </c>
      <c r="D1081" s="37" t="str">
        <f>_xlfn.XLOOKUP(B1081,stock_analysis[Stock],stock_analysis[Sector])</f>
        <v>Financial Services</v>
      </c>
      <c r="E1081" s="37" t="str">
        <f>_xlfn.XLOOKUP($B1081,stock_analysis[Stock],stock_analysis[Industry])</f>
        <v>Mortgage Finance</v>
      </c>
      <c r="F1081" s="2">
        <f>_xlfn.XLOOKUP($B1081,stock_analysis[Stock],stock_analysis[Market_Cap_Cr])</f>
        <v>813.84110080000005</v>
      </c>
      <c r="G1081" s="3">
        <f>Imputs!$C$2</f>
        <v>6.6699999999999995E-2</v>
      </c>
      <c r="H1081" s="3">
        <f>Imputs!$C$3</f>
        <v>5.2299999999999999E-2</v>
      </c>
      <c r="I1081" s="2">
        <f>_xlfn.XLOOKUP($B1081,stock_analysis[Stock],stock_analysis[Beta_Daily])</f>
        <v>0.80122550216217281</v>
      </c>
      <c r="J1081" s="2">
        <f>_xlfn.XLOOKUP($B1081,stock_analysis[Stock],stock_analysis[Beta_Weekly])</f>
        <v>1.399886708275639</v>
      </c>
      <c r="K1081" s="2">
        <f>_xlfn.XLOOKUP($B1081,stock_analysis[Stock],stock_analysis[Beta_Monthly])</f>
        <v>1.3359261879045965</v>
      </c>
      <c r="L1081" s="3">
        <f>G1081+H1081*I1081</f>
        <v>0.10860409376308164</v>
      </c>
      <c r="M1081" s="3">
        <f>J1081*H1081+G1081</f>
        <v>0.13991407484281593</v>
      </c>
      <c r="N1081" s="3">
        <f>K1081*H1081+G1081</f>
        <v>0.1365689396274104</v>
      </c>
      <c r="O1081" s="2">
        <f>_xlfn.XLOOKUP($B1081,stock_analysis[Stock],stock_analysis[Interest_Coverage_Ratio])</f>
        <v>124.03571428571428</v>
      </c>
      <c r="P1081" s="3" cm="1">
        <f t="array" ref="P108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81" s="3" t="str" cm="1">
        <f t="array" ref="Q108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81" s="3">
        <f>Table2[[#This Row],[Default Spread]]+Table2[[#This Row],[Risk Free Rate]]</f>
        <v>7.0699999999999999E-2</v>
      </c>
      <c r="S1081" s="2">
        <f>_xlfn.XLOOKUP($B1081,stock_analysis[Stock],stock_analysis[Market_Cap_Cr])</f>
        <v>813.84110080000005</v>
      </c>
      <c r="T1081" s="2">
        <f>_xlfn.XLOOKUP($B1081,stock_analysis[Stock],stock_analysis[Total_Debt_Cr])</f>
        <v>9021.9397119999994</v>
      </c>
      <c r="U1081" s="3">
        <f>Table2[[#This Row],[Market Value of Equity]]/(Table2[[#This Row],[Market Value of Equity]]+Table2[[#This Row],[Market Value of Debt]])</f>
        <v>8.2742907379645028E-2</v>
      </c>
      <c r="V1081" s="3">
        <f>Table2[[#This Row],[Market Value of Debt]]/(Table2[[#This Row],[Market Value of Equity]]+Table2[[#This Row],[Market Value of Debt]])</f>
        <v>0.91725709262035493</v>
      </c>
      <c r="W1081" s="32">
        <f>(Table2[[#This Row],[Cost of Equity (Daily Beta)]]*Table2[[#This Row],[Weight of Equity]])+(Table2[[#This Row],[Cost of Debt]]*Table2[[#This Row],[Weight of Debt]])</f>
        <v>7.3836294919548032E-2</v>
      </c>
      <c r="X1081" s="33">
        <f>(Table2[[#This Row],[Cost of Equity (Weekly Beta)]]*Table2[[#This Row],[Weight of Equity]])+(Table2[[#This Row],[Cost of Debt]]*Table2[[#This Row],[Weight of Debt]])</f>
        <v>7.642697378408693E-2</v>
      </c>
      <c r="Y1081" s="34">
        <f>(Table2[[#This Row],[Cost of Equity (Monthly Beta)]]*Table2[[#This Row],[Weight of Equity]])+(Table2[[#This Row],[Cost of Debt]]*Table2[[#This Row],[Weight of Debt]])</f>
        <v>7.6150187570786246E-2</v>
      </c>
      <c r="Z1081" t="b">
        <f>IF(Table2[[#This Row],[Sector]]="Financial Services",TRUE,FALSE)</f>
        <v>1</v>
      </c>
      <c r="AA1081" t="b">
        <f>IF(Table2[[#This Row],[Market Capitalisation In(Cr)]]&gt;25000,TRUE,FALSE)</f>
        <v>0</v>
      </c>
    </row>
    <row r="1082" spans="2:27" ht="14" customHeight="1">
      <c r="B1082" s="37" t="s">
        <v>3340</v>
      </c>
      <c r="C1082" s="38" t="str">
        <f>_xlfn.XLOOKUP(B1082,stock_analysis[Stock],stock_analysis[Company_Name])</f>
        <v>SRG Housing Finance Limited</v>
      </c>
      <c r="D1082" s="37" t="str">
        <f>_xlfn.XLOOKUP(B1082,stock_analysis[Stock],stock_analysis[Sector])</f>
        <v>Financial Services</v>
      </c>
      <c r="E1082" s="37" t="str">
        <f>_xlfn.XLOOKUP($B1082,stock_analysis[Stock],stock_analysis[Industry])</f>
        <v>Mortgage Finance</v>
      </c>
      <c r="F1082" s="2">
        <f>_xlfn.XLOOKUP($B1082,stock_analysis[Stock],stock_analysis[Market_Cap_Cr])</f>
        <v>406.75609600000001</v>
      </c>
      <c r="G1082" s="3">
        <f>Imputs!$C$2</f>
        <v>6.6699999999999995E-2</v>
      </c>
      <c r="H1082" s="3">
        <f>Imputs!$C$3</f>
        <v>5.2299999999999999E-2</v>
      </c>
      <c r="I1082" s="2">
        <f>_xlfn.XLOOKUP($B1082,stock_analysis[Stock],stock_analysis[Beta_Daily])</f>
        <v>0.2410040999238908</v>
      </c>
      <c r="J1082" s="2">
        <f>_xlfn.XLOOKUP($B1082,stock_analysis[Stock],stock_analysis[Beta_Weekly])</f>
        <v>0.67736839434126661</v>
      </c>
      <c r="K1082" s="2">
        <f>_xlfn.XLOOKUP($B1082,stock_analysis[Stock],stock_analysis[Beta_Monthly])</f>
        <v>1.22680293661434</v>
      </c>
      <c r="L1082" s="3">
        <f>G1082+H1082*I1082</f>
        <v>7.930451442601949E-2</v>
      </c>
      <c r="M1082" s="3">
        <f>J1082*H1082+G1082</f>
        <v>0.10212636702404823</v>
      </c>
      <c r="N1082" s="3">
        <f>K1082*H1082+G1082</f>
        <v>0.13086179358493</v>
      </c>
      <c r="O1082" s="2">
        <f>_xlfn.XLOOKUP($B1082,stock_analysis[Stock],stock_analysis[Interest_Coverage_Ratio])</f>
        <v>24.687288202380017</v>
      </c>
      <c r="P1082" s="3" cm="1">
        <f t="array" ref="P108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82" s="3" t="str" cm="1">
        <f t="array" ref="Q108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82" s="3">
        <f>Table2[[#This Row],[Default Spread]]+Table2[[#This Row],[Risk Free Rate]]</f>
        <v>7.0699999999999999E-2</v>
      </c>
      <c r="S1082" s="2">
        <f>_xlfn.XLOOKUP($B1082,stock_analysis[Stock],stock_analysis[Market_Cap_Cr])</f>
        <v>406.75609600000001</v>
      </c>
      <c r="T1082" s="2">
        <f>_xlfn.XLOOKUP($B1082,stock_analysis[Stock],stock_analysis[Total_Debt_Cr])</f>
        <v>697.60808959999997</v>
      </c>
      <c r="U1082" s="3">
        <f>Table2[[#This Row],[Market Value of Equity]]/(Table2[[#This Row],[Market Value of Equity]]+Table2[[#This Row],[Market Value of Debt]])</f>
        <v>0.3683169929845288</v>
      </c>
      <c r="V1082" s="3">
        <f>Table2[[#This Row],[Market Value of Debt]]/(Table2[[#This Row],[Market Value of Equity]]+Table2[[#This Row],[Market Value of Debt]])</f>
        <v>0.63168300701547131</v>
      </c>
      <c r="W1082" s="32">
        <f>(Table2[[#This Row],[Cost of Equity (Daily Beta)]]*Table2[[#This Row],[Weight of Equity]])+(Table2[[#This Row],[Cost of Debt]]*Table2[[#This Row],[Weight of Debt]])</f>
        <v>7.3869188879483502E-2</v>
      </c>
      <c r="X1082" s="33">
        <f>(Table2[[#This Row],[Cost of Equity (Weekly Beta)]]*Table2[[#This Row],[Weight of Equity]])+(Table2[[#This Row],[Cost of Debt]]*Table2[[#This Row],[Weight of Debt]])</f>
        <v>8.22748650027256E-2</v>
      </c>
      <c r="Y1082" s="34">
        <f>(Table2[[#This Row],[Cost of Equity (Monthly Beta)]]*Table2[[#This Row],[Weight of Equity]])+(Table2[[#This Row],[Cost of Debt]]*Table2[[#This Row],[Weight of Debt]])</f>
        <v>9.2858610905757338E-2</v>
      </c>
      <c r="Z1082" t="b">
        <f>IF(Table2[[#This Row],[Sector]]="Financial Services",TRUE,FALSE)</f>
        <v>1</v>
      </c>
      <c r="AA1082" t="b">
        <f>IF(Table2[[#This Row],[Market Capitalisation In(Cr)]]&gt;25000,TRUE,FALSE)</f>
        <v>0</v>
      </c>
    </row>
    <row r="1083" spans="2:27" ht="14" customHeight="1">
      <c r="B1083" s="37" t="s">
        <v>2918</v>
      </c>
      <c r="C1083" s="38" t="str">
        <f>_xlfn.XLOOKUP(B1083,stock_analysis[Stock],stock_analysis[Company_Name])</f>
        <v>Repco Home Finance Limited</v>
      </c>
      <c r="D1083" s="37" t="str">
        <f>_xlfn.XLOOKUP(B1083,stock_analysis[Stock],stock_analysis[Sector])</f>
        <v>Financial Services</v>
      </c>
      <c r="E1083" s="37" t="str">
        <f>_xlfn.XLOOKUP($B1083,stock_analysis[Stock],stock_analysis[Industry])</f>
        <v>Mortgage Finance</v>
      </c>
      <c r="F1083" s="2">
        <f>_xlfn.XLOOKUP($B1083,stock_analysis[Stock],stock_analysis[Market_Cap_Cr])</f>
        <v>2218.4259584000001</v>
      </c>
      <c r="G1083" s="3">
        <f>Imputs!$C$2</f>
        <v>6.6699999999999995E-2</v>
      </c>
      <c r="H1083" s="3">
        <f>Imputs!$C$3</f>
        <v>5.2299999999999999E-2</v>
      </c>
      <c r="I1083" s="2">
        <f>_xlfn.XLOOKUP($B1083,stock_analysis[Stock],stock_analysis[Beta_Daily])</f>
        <v>1.0182500440859348</v>
      </c>
      <c r="J1083" s="2">
        <f>_xlfn.XLOOKUP($B1083,stock_analysis[Stock],stock_analysis[Beta_Weekly])</f>
        <v>1.6936438203203408</v>
      </c>
      <c r="K1083" s="2">
        <f>_xlfn.XLOOKUP($B1083,stock_analysis[Stock],stock_analysis[Beta_Monthly])</f>
        <v>1.5178496354040882</v>
      </c>
      <c r="L1083" s="3">
        <f>G1083+H1083*I1083</f>
        <v>0.11995447730569439</v>
      </c>
      <c r="M1083" s="3">
        <f>J1083*H1083+G1083</f>
        <v>0.15527757180275381</v>
      </c>
      <c r="N1083" s="3">
        <f>K1083*H1083+G1083</f>
        <v>0.14608353593163381</v>
      </c>
      <c r="O1083" s="2">
        <f>_xlfn.XLOOKUP($B1083,stock_analysis[Stock],stock_analysis[Interest_Coverage_Ratio])</f>
        <v>188.68488745980707</v>
      </c>
      <c r="P1083" s="3" cm="1">
        <f t="array" ref="P108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83" s="3" t="str" cm="1">
        <f t="array" ref="Q108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83" s="3">
        <f>Table2[[#This Row],[Default Spread]]+Table2[[#This Row],[Risk Free Rate]]</f>
        <v>7.0699999999999999E-2</v>
      </c>
      <c r="S1083" s="2">
        <f>_xlfn.XLOOKUP($B1083,stock_analysis[Stock],stock_analysis[Market_Cap_Cr])</f>
        <v>2218.4259584000001</v>
      </c>
      <c r="T1083" s="2">
        <f>_xlfn.XLOOKUP($B1083,stock_analysis[Stock],stock_analysis[Total_Debt_Cr])</f>
        <v>11494.040371200001</v>
      </c>
      <c r="U1083" s="3">
        <f>Table2[[#This Row],[Market Value of Equity]]/(Table2[[#This Row],[Market Value of Equity]]+Table2[[#This Row],[Market Value of Debt]])</f>
        <v>0.16178168865299325</v>
      </c>
      <c r="V1083" s="3">
        <f>Table2[[#This Row],[Market Value of Debt]]/(Table2[[#This Row],[Market Value of Equity]]+Table2[[#This Row],[Market Value of Debt]])</f>
        <v>0.83821831134700686</v>
      </c>
      <c r="W1083" s="32">
        <f>(Table2[[#This Row],[Cost of Equity (Daily Beta)]]*Table2[[#This Row],[Weight of Equity]])+(Table2[[#This Row],[Cost of Debt]]*Table2[[#This Row],[Weight of Debt]])</f>
        <v>7.8668472512235785E-2</v>
      </c>
      <c r="X1083" s="33">
        <f>(Table2[[#This Row],[Cost of Equity (Weekly Beta)]]*Table2[[#This Row],[Weight of Equity]])+(Table2[[#This Row],[Cost of Debt]]*Table2[[#This Row],[Weight of Debt]])</f>
        <v>8.4383102388419312E-2</v>
      </c>
      <c r="Y1083" s="34">
        <f>(Table2[[#This Row],[Cost of Equity (Monthly Beta)]]*Table2[[#This Row],[Weight of Equity]])+(Table2[[#This Row],[Cost of Debt]]*Table2[[#This Row],[Weight of Debt]])</f>
        <v>8.2895675739653313E-2</v>
      </c>
      <c r="Z1083" t="b">
        <f>IF(Table2[[#This Row],[Sector]]="Financial Services",TRUE,FALSE)</f>
        <v>1</v>
      </c>
      <c r="AA1083" t="b">
        <f>IF(Table2[[#This Row],[Market Capitalisation In(Cr)]]&gt;25000,TRUE,FALSE)</f>
        <v>0</v>
      </c>
    </row>
    <row r="1084" spans="2:27" ht="14" customHeight="1">
      <c r="B1084" s="37" t="s">
        <v>1635</v>
      </c>
      <c r="C1084" s="38" t="str">
        <f>_xlfn.XLOOKUP(B1084,stock_analysis[Stock],stock_analysis[Company_Name])</f>
        <v>India Shelter Finance Corporation Limited</v>
      </c>
      <c r="D1084" s="37" t="str">
        <f>_xlfn.XLOOKUP(B1084,stock_analysis[Stock],stock_analysis[Sector])</f>
        <v>Financial Services</v>
      </c>
      <c r="E1084" s="37" t="str">
        <f>_xlfn.XLOOKUP($B1084,stock_analysis[Stock],stock_analysis[Industry])</f>
        <v>Mortgage Finance</v>
      </c>
      <c r="F1084" s="2">
        <f>_xlfn.XLOOKUP($B1084,stock_analysis[Stock],stock_analysis[Market_Cap_Cr])</f>
        <v>7461.7053183999997</v>
      </c>
      <c r="G1084" s="3">
        <f>Imputs!$C$2</f>
        <v>6.6699999999999995E-2</v>
      </c>
      <c r="H1084" s="3">
        <f>Imputs!$C$3</f>
        <v>5.2299999999999999E-2</v>
      </c>
      <c r="I1084" s="2">
        <f>_xlfn.XLOOKUP($B1084,stock_analysis[Stock],stock_analysis[Beta_Daily])</f>
        <v>0.6285731986912837</v>
      </c>
      <c r="J1084" s="2">
        <f>_xlfn.XLOOKUP($B1084,stock_analysis[Stock],stock_analysis[Beta_Weekly])</f>
        <v>0.45821812380139521</v>
      </c>
      <c r="K1084" s="2">
        <f>_xlfn.XLOOKUP($B1084,stock_analysis[Stock],stock_analysis[Beta_Monthly])</f>
        <v>0.98056538812203242</v>
      </c>
      <c r="L1084" s="3">
        <f>G1084+H1084*I1084</f>
        <v>9.9574378291554133E-2</v>
      </c>
      <c r="M1084" s="3">
        <f>J1084*H1084+G1084</f>
        <v>9.0664807874812958E-2</v>
      </c>
      <c r="N1084" s="3">
        <f>K1084*H1084+G1084</f>
        <v>0.1179835697987823</v>
      </c>
      <c r="O1084" s="2">
        <f>_xlfn.XLOOKUP($B1084,stock_analysis[Stock],stock_analysis[Interest_Coverage_Ratio])</f>
        <v>127.62469909145032</v>
      </c>
      <c r="P1084" s="3" cm="1">
        <f t="array" ref="P108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84" s="3" t="str" cm="1">
        <f t="array" ref="Q108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84" s="3">
        <f>Table2[[#This Row],[Default Spread]]+Table2[[#This Row],[Risk Free Rate]]</f>
        <v>7.0699999999999999E-2</v>
      </c>
      <c r="S1084" s="2">
        <f>_xlfn.XLOOKUP($B1084,stock_analysis[Stock],stock_analysis[Market_Cap_Cr])</f>
        <v>7461.7053183999997</v>
      </c>
      <c r="T1084" s="2">
        <f>_xlfn.XLOOKUP($B1084,stock_analysis[Stock],stock_analysis[Total_Debt_Cr])</f>
        <v>5492.2366976000003</v>
      </c>
      <c r="U1084" s="3">
        <f>Table2[[#This Row],[Market Value of Equity]]/(Table2[[#This Row],[Market Value of Equity]]+Table2[[#This Row],[Market Value of Debt]])</f>
        <v>0.57601811936348868</v>
      </c>
      <c r="V1084" s="3">
        <f>Table2[[#This Row],[Market Value of Debt]]/(Table2[[#This Row],[Market Value of Equity]]+Table2[[#This Row],[Market Value of Debt]])</f>
        <v>0.42398188063651127</v>
      </c>
      <c r="W1084" s="32">
        <f>(Table2[[#This Row],[Cost of Equity (Daily Beta)]]*Table2[[#This Row],[Weight of Equity]])+(Table2[[#This Row],[Cost of Debt]]*Table2[[#This Row],[Weight of Debt]])</f>
        <v>8.7332165081290949E-2</v>
      </c>
      <c r="X1084" s="33">
        <f>(Table2[[#This Row],[Cost of Equity (Weekly Beta)]]*Table2[[#This Row],[Weight of Equity]])+(Table2[[#This Row],[Cost of Debt]]*Table2[[#This Row],[Weight of Debt]])</f>
        <v>8.2200091085503135E-2</v>
      </c>
      <c r="Y1084" s="34">
        <f>(Table2[[#This Row],[Cost of Equity (Monthly Beta)]]*Table2[[#This Row],[Weight of Equity]])+(Table2[[#This Row],[Cost of Debt]]*Table2[[#This Row],[Weight of Debt]])</f>
        <v>9.7936192952286838E-2</v>
      </c>
      <c r="Z1084" t="b">
        <f>IF(Table2[[#This Row],[Sector]]="Financial Services",TRUE,FALSE)</f>
        <v>1</v>
      </c>
      <c r="AA1084" t="b">
        <f>IF(Table2[[#This Row],[Market Capitalisation In(Cr)]]&gt;25000,TRUE,FALSE)</f>
        <v>0</v>
      </c>
    </row>
    <row r="1085" spans="2:27" ht="14" customHeight="1">
      <c r="B1085" s="37" t="s">
        <v>476</v>
      </c>
      <c r="C1085" s="38" t="str">
        <f>_xlfn.XLOOKUP(B1085,stock_analysis[Stock],stock_analysis[Company_Name])</f>
        <v>Bajaj Housing Finance Limited</v>
      </c>
      <c r="D1085" s="37" t="str">
        <f>_xlfn.XLOOKUP(B1085,stock_analysis[Stock],stock_analysis[Sector])</f>
        <v>Financial Services</v>
      </c>
      <c r="E1085" s="37" t="str">
        <f>_xlfn.XLOOKUP($B1085,stock_analysis[Stock],stock_analysis[Industry])</f>
        <v>Mortgage Finance</v>
      </c>
      <c r="F1085" s="2">
        <f>_xlfn.XLOOKUP($B1085,stock_analysis[Stock],stock_analysis[Market_Cap_Cr])</f>
        <v>70668.694323200005</v>
      </c>
      <c r="G1085" s="3">
        <f>Imputs!$C$2</f>
        <v>6.6699999999999995E-2</v>
      </c>
      <c r="H1085" s="3">
        <f>Imputs!$C$3</f>
        <v>5.2299999999999999E-2</v>
      </c>
      <c r="I1085" s="2">
        <f>_xlfn.XLOOKUP($B1085,stock_analysis[Stock],stock_analysis[Beta_Daily])</f>
        <v>0.85346472576331711</v>
      </c>
      <c r="J1085" s="2">
        <f>_xlfn.XLOOKUP($B1085,stock_analysis[Stock],stock_analysis[Beta_Weekly])</f>
        <v>1.2840265369346784</v>
      </c>
      <c r="K1085" s="2">
        <f>_xlfn.XLOOKUP($B1085,stock_analysis[Stock],stock_analysis[Beta_Monthly])</f>
        <v>1.1725328399090365</v>
      </c>
      <c r="L1085" s="3">
        <f>G1085+H1085*I1085</f>
        <v>0.11133620515742149</v>
      </c>
      <c r="M1085" s="3">
        <f>J1085*H1085+G1085</f>
        <v>0.13385458788168367</v>
      </c>
      <c r="N1085" s="3">
        <f>K1085*H1085+G1085</f>
        <v>0.12802346752724258</v>
      </c>
      <c r="O1085" s="2">
        <f>_xlfn.XLOOKUP($B1085,stock_analysis[Stock],stock_analysis[Interest_Coverage_Ratio])</f>
        <v>755.83106267029973</v>
      </c>
      <c r="P1085" s="3" cm="1">
        <f t="array" ref="P108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85" s="3" t="str" cm="1">
        <f t="array" ref="Q108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85" s="3">
        <f>Table2[[#This Row],[Default Spread]]+Table2[[#This Row],[Risk Free Rate]]</f>
        <v>7.0699999999999999E-2</v>
      </c>
      <c r="S1085" s="2">
        <f>_xlfn.XLOOKUP($B1085,stock_analysis[Stock],stock_analysis[Market_Cap_Cr])</f>
        <v>70668.694323200005</v>
      </c>
      <c r="T1085" s="2">
        <f>_xlfn.XLOOKUP($B1085,stock_analysis[Stock],stock_analysis[Total_Debt_Cr])</f>
        <v>94013.292543999996</v>
      </c>
      <c r="U1085" s="3">
        <f>Table2[[#This Row],[Market Value of Equity]]/(Table2[[#This Row],[Market Value of Equity]]+Table2[[#This Row],[Market Value of Debt]])</f>
        <v>0.42912218675250396</v>
      </c>
      <c r="V1085" s="3">
        <f>Table2[[#This Row],[Market Value of Debt]]/(Table2[[#This Row],[Market Value of Equity]]+Table2[[#This Row],[Market Value of Debt]])</f>
        <v>0.57087781324749598</v>
      </c>
      <c r="W1085" s="32">
        <f>(Table2[[#This Row],[Cost of Equity (Daily Beta)]]*Table2[[#This Row],[Weight of Equity]])+(Table2[[#This Row],[Cost of Debt]]*Table2[[#This Row],[Weight of Debt]])</f>
        <v>8.8137897218476091E-2</v>
      </c>
      <c r="X1085" s="33">
        <f>(Table2[[#This Row],[Cost of Equity (Weekly Beta)]]*Table2[[#This Row],[Weight of Equity]])+(Table2[[#This Row],[Cost of Debt]]*Table2[[#This Row],[Weight of Debt]])</f>
        <v>9.7801034855241276E-2</v>
      </c>
      <c r="Y1085" s="34">
        <f>(Table2[[#This Row],[Cost of Equity (Monthly Beta)]]*Table2[[#This Row],[Weight of Equity]])+(Table2[[#This Row],[Cost of Debt]]*Table2[[#This Row],[Weight of Debt]])</f>
        <v>9.5298771737526489E-2</v>
      </c>
      <c r="Z1085" t="b">
        <f>IF(Table2[[#This Row],[Sector]]="Financial Services",TRUE,FALSE)</f>
        <v>1</v>
      </c>
      <c r="AA1085" t="b">
        <f>IF(Table2[[#This Row],[Market Capitalisation In(Cr)]]&gt;25000,TRUE,FALSE)</f>
        <v>1</v>
      </c>
    </row>
    <row r="1086" spans="2:27" ht="14" customHeight="1">
      <c r="B1086" s="37" t="s">
        <v>1541</v>
      </c>
      <c r="C1086" s="38" t="str">
        <f>_xlfn.XLOOKUP(B1086,stock_analysis[Stock],stock_analysis[Company_Name])</f>
        <v>Home First Finance Company India Limited</v>
      </c>
      <c r="D1086" s="37" t="str">
        <f>_xlfn.XLOOKUP(B1086,stock_analysis[Stock],stock_analysis[Sector])</f>
        <v>Financial Services</v>
      </c>
      <c r="E1086" s="37" t="str">
        <f>_xlfn.XLOOKUP($B1086,stock_analysis[Stock],stock_analysis[Industry])</f>
        <v>Mortgage Finance</v>
      </c>
      <c r="F1086" s="2">
        <f>_xlfn.XLOOKUP($B1086,stock_analysis[Stock],stock_analysis[Market_Cap_Cr])</f>
        <v>10871.817830399999</v>
      </c>
      <c r="G1086" s="3">
        <f>Imputs!$C$2</f>
        <v>6.6699999999999995E-2</v>
      </c>
      <c r="H1086" s="3">
        <f>Imputs!$C$3</f>
        <v>5.2299999999999999E-2</v>
      </c>
      <c r="I1086" s="2">
        <f>_xlfn.XLOOKUP($B1086,stock_analysis[Stock],stock_analysis[Beta_Daily])</f>
        <v>0.95162310376612957</v>
      </c>
      <c r="J1086" s="2">
        <f>_xlfn.XLOOKUP($B1086,stock_analysis[Stock],stock_analysis[Beta_Weekly])</f>
        <v>1.3176474227141095</v>
      </c>
      <c r="K1086" s="2">
        <f>_xlfn.XLOOKUP($B1086,stock_analysis[Stock],stock_analysis[Beta_Monthly])</f>
        <v>0.60943020755973731</v>
      </c>
      <c r="L1086" s="3">
        <f>G1086+H1086*I1086</f>
        <v>0.11646988832696857</v>
      </c>
      <c r="M1086" s="3">
        <f>J1086*H1086+G1086</f>
        <v>0.13561296020794794</v>
      </c>
      <c r="N1086" s="3">
        <f>K1086*H1086+G1086</f>
        <v>9.8573199855374258E-2</v>
      </c>
      <c r="O1086" s="2">
        <f>_xlfn.XLOOKUP($B1086,stock_analysis[Stock],stock_analysis[Interest_Coverage_Ratio])</f>
        <v>17.181824047488465</v>
      </c>
      <c r="P1086" s="3" cm="1">
        <f t="array" ref="P108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86" s="3" t="str" cm="1">
        <f t="array" ref="Q108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86" s="3">
        <f>Table2[[#This Row],[Default Spread]]+Table2[[#This Row],[Risk Free Rate]]</f>
        <v>7.0699999999999999E-2</v>
      </c>
      <c r="S1086" s="2">
        <f>_xlfn.XLOOKUP($B1086,stock_analysis[Stock],stock_analysis[Market_Cap_Cr])</f>
        <v>10871.817830399999</v>
      </c>
      <c r="T1086" s="2">
        <f>_xlfn.XLOOKUP($B1086,stock_analysis[Stock],stock_analysis[Total_Debt_Cr])</f>
        <v>9652.6196736000002</v>
      </c>
      <c r="U1086" s="3">
        <f>Table2[[#This Row],[Market Value of Equity]]/(Table2[[#This Row],[Market Value of Equity]]+Table2[[#This Row],[Market Value of Debt]])</f>
        <v>0.52970113447840872</v>
      </c>
      <c r="V1086" s="3">
        <f>Table2[[#This Row],[Market Value of Debt]]/(Table2[[#This Row],[Market Value of Equity]]+Table2[[#This Row],[Market Value of Debt]])</f>
        <v>0.47029886552159123</v>
      </c>
      <c r="W1086" s="32">
        <f>(Table2[[#This Row],[Cost of Equity (Daily Beta)]]*Table2[[#This Row],[Weight of Equity]])+(Table2[[#This Row],[Cost of Debt]]*Table2[[#This Row],[Weight of Debt]])</f>
        <v>9.4944361771745325E-2</v>
      </c>
      <c r="X1086" s="33">
        <f>(Table2[[#This Row],[Cost of Equity (Weekly Beta)]]*Table2[[#This Row],[Weight of Equity]])+(Table2[[#This Row],[Cost of Debt]]*Table2[[#This Row],[Weight of Debt]])</f>
        <v>0.10508446866450183</v>
      </c>
      <c r="Y1086" s="34">
        <f>(Table2[[#This Row],[Cost of Equity (Monthly Beta)]]*Table2[[#This Row],[Weight of Equity]])+(Table2[[#This Row],[Cost of Debt]]*Table2[[#This Row],[Weight of Debt]])</f>
        <v>8.5464465584935159E-2</v>
      </c>
      <c r="Z1086" t="b">
        <f>IF(Table2[[#This Row],[Sector]]="Financial Services",TRUE,FALSE)</f>
        <v>1</v>
      </c>
      <c r="AA1086" t="b">
        <f>IF(Table2[[#This Row],[Market Capitalisation In(Cr)]]&gt;25000,TRUE,FALSE)</f>
        <v>0</v>
      </c>
    </row>
    <row r="1087" spans="2:27" ht="14" customHeight="1">
      <c r="B1087" s="37" t="s">
        <v>3552</v>
      </c>
      <c r="C1087" s="38" t="str">
        <f>_xlfn.XLOOKUP(B1087,stock_analysis[Stock],stock_analysis[Company_Name])</f>
        <v>Transwarranty Finance Limited</v>
      </c>
      <c r="D1087" s="37" t="str">
        <f>_xlfn.XLOOKUP(B1087,stock_analysis[Stock],stock_analysis[Sector])</f>
        <v>Financial Services</v>
      </c>
      <c r="E1087" s="37" t="str">
        <f>_xlfn.XLOOKUP($B1087,stock_analysis[Stock],stock_analysis[Industry])</f>
        <v>Mortgage Finance</v>
      </c>
      <c r="F1087" s="2">
        <f>_xlfn.XLOOKUP($B1087,stock_analysis[Stock],stock_analysis[Market_Cap_Cr])</f>
        <v>71.210118399999999</v>
      </c>
      <c r="G1087" s="3">
        <f>Imputs!$C$2</f>
        <v>6.6699999999999995E-2</v>
      </c>
      <c r="H1087" s="3">
        <f>Imputs!$C$3</f>
        <v>5.2299999999999999E-2</v>
      </c>
      <c r="I1087" s="2">
        <f>_xlfn.XLOOKUP($B1087,stock_analysis[Stock],stock_analysis[Beta_Daily])</f>
        <v>0.3528251299257737</v>
      </c>
      <c r="J1087" s="2">
        <f>_xlfn.XLOOKUP($B1087,stock_analysis[Stock],stock_analysis[Beta_Weekly])</f>
        <v>1.4279474723742329</v>
      </c>
      <c r="K1087" s="2">
        <f>_xlfn.XLOOKUP($B1087,stock_analysis[Stock],stock_analysis[Beta_Monthly])</f>
        <v>1.8475576146399573</v>
      </c>
      <c r="L1087" s="3">
        <f>G1087+H1087*I1087</f>
        <v>8.5152754295117955E-2</v>
      </c>
      <c r="M1087" s="3">
        <f>J1087*H1087+G1087</f>
        <v>0.14138165280517237</v>
      </c>
      <c r="N1087" s="3">
        <f>K1087*H1087+G1087</f>
        <v>0.16332726324566976</v>
      </c>
      <c r="O1087" s="2">
        <f>_xlfn.XLOOKUP($B1087,stock_analysis[Stock],stock_analysis[Interest_Coverage_Ratio])</f>
        <v>-436.69724770642199</v>
      </c>
      <c r="P1087" s="3" cm="1">
        <f t="array" ref="P108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087" s="3" t="str" cm="1">
        <f t="array" ref="Q108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087" s="3">
        <f>Table2[[#This Row],[Default Spread]]+Table2[[#This Row],[Risk Free Rate]]</f>
        <v>0.25669999999999998</v>
      </c>
      <c r="S1087" s="2">
        <f>_xlfn.XLOOKUP($B1087,stock_analysis[Stock],stock_analysis[Market_Cap_Cr])</f>
        <v>71.210118399999999</v>
      </c>
      <c r="T1087" s="2">
        <f>_xlfn.XLOOKUP($B1087,stock_analysis[Stock],stock_analysis[Total_Debt_Cr])</f>
        <v>33.594499200000001</v>
      </c>
      <c r="U1087" s="3">
        <f>Table2[[#This Row],[Market Value of Equity]]/(Table2[[#This Row],[Market Value of Equity]]+Table2[[#This Row],[Market Value of Debt]])</f>
        <v>0.67945592504122643</v>
      </c>
      <c r="V1087" s="3">
        <f>Table2[[#This Row],[Market Value of Debt]]/(Table2[[#This Row],[Market Value of Equity]]+Table2[[#This Row],[Market Value of Debt]])</f>
        <v>0.32054407495877357</v>
      </c>
      <c r="W1087" s="32">
        <f>(Table2[[#This Row],[Cost of Equity (Daily Beta)]]*Table2[[#This Row],[Weight of Equity]])+(Table2[[#This Row],[Cost of Debt]]*Table2[[#This Row],[Weight of Debt]])</f>
        <v>0.14014120748131481</v>
      </c>
      <c r="X1087" s="33">
        <f>(Table2[[#This Row],[Cost of Equity (Weekly Beta)]]*Table2[[#This Row],[Weight of Equity]])+(Table2[[#This Row],[Cost of Debt]]*Table2[[#This Row],[Weight of Debt]])</f>
        <v>0.17834626573251305</v>
      </c>
      <c r="Y1087" s="34">
        <f>(Table2[[#This Row],[Cost of Equity (Monthly Beta)]]*Table2[[#This Row],[Weight of Equity]])+(Table2[[#This Row],[Cost of Debt]]*Table2[[#This Row],[Weight of Debt]])</f>
        <v>0.19325734077495563</v>
      </c>
      <c r="Z1087" t="b">
        <f>IF(Table2[[#This Row],[Sector]]="Financial Services",TRUE,FALSE)</f>
        <v>1</v>
      </c>
      <c r="AA1087" t="b">
        <f>IF(Table2[[#This Row],[Market Capitalisation In(Cr)]]&gt;25000,TRUE,FALSE)</f>
        <v>0</v>
      </c>
    </row>
    <row r="1088" spans="2:27" ht="14" customHeight="1">
      <c r="B1088" s="37" t="s">
        <v>3064</v>
      </c>
      <c r="C1088" s="38" t="str">
        <f>_xlfn.XLOOKUP(B1088,stock_analysis[Stock],stock_analysis[Company_Name])</f>
        <v>Sammaan Capital Limited</v>
      </c>
      <c r="D1088" s="37" t="str">
        <f>_xlfn.XLOOKUP(B1088,stock_analysis[Stock],stock_analysis[Sector])</f>
        <v>Financial Services</v>
      </c>
      <c r="E1088" s="37" t="str">
        <f>_xlfn.XLOOKUP($B1088,stock_analysis[Stock],stock_analysis[Industry])</f>
        <v>Mortgage Finance</v>
      </c>
      <c r="F1088" s="2">
        <f>_xlfn.XLOOKUP($B1088,stock_analysis[Stock],stock_analysis[Market_Cap_Cr])</f>
        <v>11677.544448000001</v>
      </c>
      <c r="G1088" s="3">
        <f>Imputs!$C$2</f>
        <v>6.6699999999999995E-2</v>
      </c>
      <c r="H1088" s="3">
        <f>Imputs!$C$3</f>
        <v>5.2299999999999999E-2</v>
      </c>
      <c r="I1088" s="2">
        <f>_xlfn.XLOOKUP($B1088,stock_analysis[Stock],stock_analysis[Beta_Daily])</f>
        <v>1.1031150715688898</v>
      </c>
      <c r="J1088" s="2">
        <f>_xlfn.XLOOKUP($B1088,stock_analysis[Stock],stock_analysis[Beta_Weekly])</f>
        <v>1.7325205902624248</v>
      </c>
      <c r="K1088" s="2">
        <f>_xlfn.XLOOKUP($B1088,stock_analysis[Stock],stock_analysis[Beta_Monthly])</f>
        <v>1.7588704738334555</v>
      </c>
      <c r="L1088" s="3">
        <f>G1088+H1088*I1088</f>
        <v>0.12439291824305293</v>
      </c>
      <c r="M1088" s="3">
        <f>J1088*H1088+G1088</f>
        <v>0.15731082687072481</v>
      </c>
      <c r="N1088" s="3">
        <f>K1088*H1088+G1088</f>
        <v>0.15868892578148971</v>
      </c>
      <c r="O1088" s="2">
        <f>_xlfn.XLOOKUP($B1088,stock_analysis[Stock],stock_analysis[Interest_Coverage_Ratio])</f>
        <v>-0.2229847058037801</v>
      </c>
      <c r="P1088" s="3" cm="1">
        <f t="array" ref="P108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088" s="3" t="str" cm="1">
        <f t="array" ref="Q108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088" s="3">
        <f>Table2[[#This Row],[Default Spread]]+Table2[[#This Row],[Risk Free Rate]]</f>
        <v>0.25669999999999998</v>
      </c>
      <c r="S1088" s="2">
        <f>_xlfn.XLOOKUP($B1088,stock_analysis[Stock],stock_analysis[Market_Cap_Cr])</f>
        <v>11677.544448000001</v>
      </c>
      <c r="T1088" s="2">
        <f>_xlfn.XLOOKUP($B1088,stock_analysis[Stock],stock_analysis[Total_Debt_Cr])</f>
        <v>45539.049471999999</v>
      </c>
      <c r="U1088" s="3">
        <f>Table2[[#This Row],[Market Value of Equity]]/(Table2[[#This Row],[Market Value of Equity]]+Table2[[#This Row],[Market Value of Debt]])</f>
        <v>0.20409366667871726</v>
      </c>
      <c r="V1088" s="3">
        <f>Table2[[#This Row],[Market Value of Debt]]/(Table2[[#This Row],[Market Value of Equity]]+Table2[[#This Row],[Market Value of Debt]])</f>
        <v>0.79590633332128269</v>
      </c>
      <c r="W1088" s="32">
        <f>(Table2[[#This Row],[Cost of Equity (Daily Beta)]]*Table2[[#This Row],[Weight of Equity]])+(Table2[[#This Row],[Cost of Debt]]*Table2[[#This Row],[Weight of Debt]])</f>
        <v>0.22969696255666383</v>
      </c>
      <c r="X1088" s="33">
        <f>(Table2[[#This Row],[Cost of Equity (Weekly Beta)]]*Table2[[#This Row],[Weight of Equity]])+(Table2[[#This Row],[Cost of Debt]]*Table2[[#This Row],[Weight of Debt]])</f>
        <v>0.23641529922788035</v>
      </c>
      <c r="Y1088" s="34">
        <f>(Table2[[#This Row],[Cost of Equity (Monthly Beta)]]*Table2[[#This Row],[Weight of Equity]])+(Table2[[#This Row],[Cost of Debt]]*Table2[[#This Row],[Weight of Debt]])</f>
        <v>0.23669656048762433</v>
      </c>
      <c r="Z1088" t="b">
        <f>IF(Table2[[#This Row],[Sector]]="Financial Services",TRUE,FALSE)</f>
        <v>1</v>
      </c>
      <c r="AA1088" t="b">
        <f>IF(Table2[[#This Row],[Market Capitalisation In(Cr)]]&gt;25000,TRUE,FALSE)</f>
        <v>0</v>
      </c>
    </row>
    <row r="1089" spans="2:27" ht="14" customHeight="1">
      <c r="B1089" s="37" t="s">
        <v>604</v>
      </c>
      <c r="C1089" s="38" t="str">
        <f>_xlfn.XLOOKUP(B1089,stock_analysis[Stock],stock_analysis[Company_Name])</f>
        <v>BEML Land Assets Limited</v>
      </c>
      <c r="D1089" s="37" t="str">
        <f>_xlfn.XLOOKUP(B1089,stock_analysis[Stock],stock_analysis[Sector])</f>
        <v>Financial Services</v>
      </c>
      <c r="E1089" s="37" t="str">
        <f>_xlfn.XLOOKUP($B1089,stock_analysis[Stock],stock_analysis[Industry])</f>
        <v>Shell Companies</v>
      </c>
      <c r="F1089" s="2">
        <f>_xlfn.XLOOKUP($B1089,stock_analysis[Stock],stock_analysis[Market_Cap_Cr])</f>
        <v>760.84500479999997</v>
      </c>
      <c r="G1089" s="3">
        <f>Imputs!$C$2</f>
        <v>6.6699999999999995E-2</v>
      </c>
      <c r="H1089" s="3">
        <f>Imputs!$C$3</f>
        <v>5.2299999999999999E-2</v>
      </c>
      <c r="I1089" s="2">
        <f>_xlfn.XLOOKUP($B1089,stock_analysis[Stock],stock_analysis[Beta_Daily])</f>
        <v>0.63510885943063933</v>
      </c>
      <c r="J1089" s="2">
        <f>_xlfn.XLOOKUP($B1089,stock_analysis[Stock],stock_analysis[Beta_Weekly])</f>
        <v>1.2806849806023879</v>
      </c>
      <c r="K1089" s="2">
        <f>_xlfn.XLOOKUP($B1089,stock_analysis[Stock],stock_analysis[Beta_Monthly])</f>
        <v>1.2670577797569782</v>
      </c>
      <c r="L1089" s="3">
        <f>G1089+H1089*I1089</f>
        <v>9.9916193348222437E-2</v>
      </c>
      <c r="M1089" s="3">
        <f>J1089*H1089+G1089</f>
        <v>0.13367982448550486</v>
      </c>
      <c r="N1089" s="3">
        <f>K1089*H1089+G1089</f>
        <v>0.13296712188128995</v>
      </c>
      <c r="O1089" s="2">
        <f>_xlfn.XLOOKUP($B1089,stock_analysis[Stock],stock_analysis[Interest_Coverage_Ratio])</f>
        <v>-3.8958714397700542</v>
      </c>
      <c r="P1089" s="3" cm="1">
        <f t="array" ref="P108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089" s="3" t="str" cm="1">
        <f t="array" ref="Q108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089" s="3">
        <f>Table2[[#This Row],[Default Spread]]+Table2[[#This Row],[Risk Free Rate]]</f>
        <v>0.25669999999999998</v>
      </c>
      <c r="S1089" s="2">
        <f>_xlfn.XLOOKUP($B1089,stock_analysis[Stock],stock_analysis[Market_Cap_Cr])</f>
        <v>760.84500479999997</v>
      </c>
      <c r="T1089" s="2">
        <f>_xlfn.XLOOKUP($B1089,stock_analysis[Stock],stock_analysis[Total_Debt_Cr])</f>
        <v>11.97</v>
      </c>
      <c r="U1089" s="3">
        <f>Table2[[#This Row],[Market Value of Equity]]/(Table2[[#This Row],[Market Value of Equity]]+Table2[[#This Row],[Market Value of Debt]])</f>
        <v>0.98451117029864377</v>
      </c>
      <c r="V1089" s="3">
        <f>Table2[[#This Row],[Market Value of Debt]]/(Table2[[#This Row],[Market Value of Equity]]+Table2[[#This Row],[Market Value of Debt]])</f>
        <v>1.5488829701356234E-2</v>
      </c>
      <c r="W1089" s="32">
        <f>(Table2[[#This Row],[Cost of Equity (Daily Beta)]]*Table2[[#This Row],[Weight of Equity]])+(Table2[[#This Row],[Cost of Debt]]*Table2[[#This Row],[Weight of Debt]])</f>
        <v>0.10234459102938219</v>
      </c>
      <c r="X1089" s="33">
        <f>(Table2[[#This Row],[Cost of Equity (Weekly Beta)]]*Table2[[#This Row],[Weight of Equity]])+(Table2[[#This Row],[Cost of Debt]]*Table2[[#This Row],[Weight of Debt]])</f>
        <v>0.13558526303387983</v>
      </c>
      <c r="Y1089" s="34">
        <f>(Table2[[#This Row],[Cost of Equity (Monthly Beta)]]*Table2[[#This Row],[Weight of Equity]])+(Table2[[#This Row],[Cost of Debt]]*Table2[[#This Row],[Weight of Debt]])</f>
        <v>0.13488359935892932</v>
      </c>
      <c r="Z1089" t="b">
        <f>IF(Table2[[#This Row],[Sector]]="Financial Services",TRUE,FALSE)</f>
        <v>1</v>
      </c>
      <c r="AA1089" t="b">
        <f>IF(Table2[[#This Row],[Market Capitalisation In(Cr)]]&gt;25000,TRUE,FALSE)</f>
        <v>0</v>
      </c>
    </row>
    <row r="1090" spans="2:27" ht="14" customHeight="1">
      <c r="B1090" s="37" t="s">
        <v>1673</v>
      </c>
      <c r="C1090" s="38" t="str">
        <f>_xlfn.XLOOKUP(B1090,stock_analysis[Stock],stock_analysis[Company_Name])</f>
        <v>Infomedia Press Limited</v>
      </c>
      <c r="D1090" s="37" t="str">
        <f>_xlfn.XLOOKUP(B1090,stock_analysis[Stock],stock_analysis[Sector])</f>
        <v>Financial Services</v>
      </c>
      <c r="E1090" s="37" t="str">
        <f>_xlfn.XLOOKUP($B1090,stock_analysis[Stock],stock_analysis[Industry])</f>
        <v>Shell Companies</v>
      </c>
      <c r="F1090" s="2">
        <f>_xlfn.XLOOKUP($B1090,stock_analysis[Stock],stock_analysis[Market_Cap_Cr])</f>
        <v>25.775572799999999</v>
      </c>
      <c r="G1090" s="3">
        <f>Imputs!$C$2</f>
        <v>6.6699999999999995E-2</v>
      </c>
      <c r="H1090" s="3">
        <f>Imputs!$C$3</f>
        <v>5.2299999999999999E-2</v>
      </c>
      <c r="I1090" s="2">
        <f>_xlfn.XLOOKUP($B1090,stock_analysis[Stock],stock_analysis[Beta_Daily])</f>
        <v>4.2203183886216002E-2</v>
      </c>
      <c r="J1090" s="2">
        <f>_xlfn.XLOOKUP($B1090,stock_analysis[Stock],stock_analysis[Beta_Weekly])</f>
        <v>0.67978098873571924</v>
      </c>
      <c r="K1090" s="2">
        <f>_xlfn.XLOOKUP($B1090,stock_analysis[Stock],stock_analysis[Beta_Monthly])</f>
        <v>1.9671859073719311</v>
      </c>
      <c r="L1090" s="3">
        <f>G1090+H1090*I1090</f>
        <v>6.8907226517249093E-2</v>
      </c>
      <c r="M1090" s="3">
        <f>J1090*H1090+G1090</f>
        <v>0.10225254571087811</v>
      </c>
      <c r="N1090" s="3">
        <f>K1090*H1090+G1090</f>
        <v>0.16958382295555199</v>
      </c>
      <c r="O1090" s="2">
        <f>_xlfn.XLOOKUP($B1090,stock_analysis[Stock],stock_analysis[Interest_Coverage_Ratio])</f>
        <v>-1.0643411385016001E-3</v>
      </c>
      <c r="P1090" s="3" cm="1">
        <f t="array" ref="P109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090" s="3" t="str" cm="1">
        <f t="array" ref="Q109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090" s="3">
        <f>Table2[[#This Row],[Default Spread]]+Table2[[#This Row],[Risk Free Rate]]</f>
        <v>0.25669999999999998</v>
      </c>
      <c r="S1090" s="2">
        <f>_xlfn.XLOOKUP($B1090,stock_analysis[Stock],stock_analysis[Market_Cap_Cr])</f>
        <v>25.775572799999999</v>
      </c>
      <c r="T1090" s="2">
        <f>_xlfn.XLOOKUP($B1090,stock_analysis[Stock],stock_analysis[Total_Debt_Cr])</f>
        <v>38.503299200000001</v>
      </c>
      <c r="U1090" s="3">
        <f>Table2[[#This Row],[Market Value of Equity]]/(Table2[[#This Row],[Market Value of Equity]]+Table2[[#This Row],[Market Value of Debt]])</f>
        <v>0.40099603490241703</v>
      </c>
      <c r="V1090" s="3">
        <f>Table2[[#This Row],[Market Value of Debt]]/(Table2[[#This Row],[Market Value of Equity]]+Table2[[#This Row],[Market Value of Debt]])</f>
        <v>0.59900396509758291</v>
      </c>
      <c r="W1090" s="32">
        <f>(Table2[[#This Row],[Cost of Equity (Daily Beta)]]*Table2[[#This Row],[Weight of Equity]])+(Table2[[#This Row],[Cost of Debt]]*Table2[[#This Row],[Weight of Debt]])</f>
        <v>0.18139584245008911</v>
      </c>
      <c r="X1090" s="33">
        <f>(Table2[[#This Row],[Cost of Equity (Weekly Beta)]]*Table2[[#This Row],[Weight of Equity]])+(Table2[[#This Row],[Cost of Debt]]*Table2[[#This Row],[Weight of Debt]])</f>
        <v>0.19476718322928979</v>
      </c>
      <c r="Y1090" s="34">
        <f>(Table2[[#This Row],[Cost of Equity (Monthly Beta)]]*Table2[[#This Row],[Weight of Equity]])+(Table2[[#This Row],[Cost of Debt]]*Table2[[#This Row],[Weight of Debt]])</f>
        <v>0.22176675842931937</v>
      </c>
      <c r="Z1090" t="b">
        <f>IF(Table2[[#This Row],[Sector]]="Financial Services",TRUE,FALSE)</f>
        <v>1</v>
      </c>
      <c r="AA1090" t="b">
        <f>IF(Table2[[#This Row],[Market Capitalisation In(Cr)]]&gt;25000,TRUE,FALSE)</f>
        <v>0</v>
      </c>
    </row>
    <row r="1091" spans="2:27" ht="14" customHeight="1">
      <c r="B1091" s="37" t="s">
        <v>1433</v>
      </c>
      <c r="C1091" s="38" t="str">
        <f>_xlfn.XLOOKUP(B1091,stock_analysis[Stock],stock_analysis[Company_Name])</f>
        <v>HALEOS LABS LIMITED</v>
      </c>
      <c r="D1091" s="37" t="str">
        <f>_xlfn.XLOOKUP(B1091,stock_analysis[Stock],stock_analysis[Sector])</f>
        <v>Healthcare</v>
      </c>
      <c r="E1091" s="37" t="str">
        <f>_xlfn.XLOOKUP($B1091,stock_analysis[Stock],stock_analysis[Industry])</f>
        <v>Biotechnology</v>
      </c>
      <c r="F1091" s="2">
        <f>_xlfn.XLOOKUP($B1091,stock_analysis[Stock],stock_analysis[Market_Cap_Cr])</f>
        <v>388.79470079999999</v>
      </c>
      <c r="G1091" s="3">
        <f>Imputs!$C$2</f>
        <v>6.6699999999999995E-2</v>
      </c>
      <c r="H1091" s="3">
        <f>Imputs!$C$3</f>
        <v>5.2299999999999999E-2</v>
      </c>
      <c r="I1091" s="2">
        <f>_xlfn.XLOOKUP($B1091,stock_analysis[Stock],stock_analysis[Beta_Daily])</f>
        <v>-6.1874534413978402E-2</v>
      </c>
      <c r="J1091" s="2">
        <f>_xlfn.XLOOKUP($B1091,stock_analysis[Stock],stock_analysis[Beta_Weekly])</f>
        <v>1.1873193023653423</v>
      </c>
      <c r="K1091" s="2">
        <f>_xlfn.XLOOKUP($B1091,stock_analysis[Stock],stock_analysis[Beta_Monthly])</f>
        <v>6.4015701614756546</v>
      </c>
      <c r="L1091" s="3">
        <f>G1091+H1091*I1091</f>
        <v>6.3463961850148923E-2</v>
      </c>
      <c r="M1091" s="3">
        <f>J1091*H1091+G1091</f>
        <v>0.1287967995137074</v>
      </c>
      <c r="N1091" s="3">
        <f>K1091*H1091+G1091</f>
        <v>0.40150211944517672</v>
      </c>
      <c r="O1091" s="2">
        <f>_xlfn.XLOOKUP($B1091,stock_analysis[Stock],stock_analysis[Interest_Coverage_Ratio])</f>
        <v>4.0966113318199016</v>
      </c>
      <c r="P1091" s="3" cm="1">
        <f t="array" ref="P109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091" s="3" t="str" cm="1">
        <f t="array" ref="Q109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091" s="3">
        <f>Table2[[#This Row],[Default Spread]]+Table2[[#This Row],[Risk Free Rate]]</f>
        <v>7.7799999999999994E-2</v>
      </c>
      <c r="S1091" s="2">
        <f>_xlfn.XLOOKUP($B1091,stock_analysis[Stock],stock_analysis[Market_Cap_Cr])</f>
        <v>388.79470079999999</v>
      </c>
      <c r="T1091" s="2">
        <f>_xlfn.XLOOKUP($B1091,stock_analysis[Stock],stock_analysis[Total_Debt_Cr])</f>
        <v>69.786502400000003</v>
      </c>
      <c r="U1091" s="3">
        <f>Table2[[#This Row],[Market Value of Equity]]/(Table2[[#This Row],[Market Value of Equity]]+Table2[[#This Row],[Market Value of Debt]])</f>
        <v>0.84782083977052114</v>
      </c>
      <c r="V1091" s="3">
        <f>Table2[[#This Row],[Market Value of Debt]]/(Table2[[#This Row],[Market Value of Equity]]+Table2[[#This Row],[Market Value of Debt]])</f>
        <v>0.15217916022947886</v>
      </c>
      <c r="W1091" s="32">
        <f>(Table2[[#This Row],[Cost of Equity (Daily Beta)]]*Table2[[#This Row],[Weight of Equity]])+(Table2[[#This Row],[Cost of Debt]]*Table2[[#This Row],[Weight of Debt]])</f>
        <v>6.5645608096811026E-2</v>
      </c>
      <c r="X1091" s="33">
        <f>(Table2[[#This Row],[Cost of Equity (Weekly Beta)]]*Table2[[#This Row],[Weight of Equity]])+(Table2[[#This Row],[Cost of Debt]]*Table2[[#This Row],[Weight of Debt]])</f>
        <v>0.12103614938932031</v>
      </c>
      <c r="Y1091" s="34">
        <f>(Table2[[#This Row],[Cost of Equity (Monthly Beta)]]*Table2[[#This Row],[Weight of Equity]])+(Table2[[#This Row],[Cost of Debt]]*Table2[[#This Row],[Weight of Debt]])</f>
        <v>0.35224140274350729</v>
      </c>
      <c r="Z1091" t="b">
        <f>IF(Table2[[#This Row],[Sector]]="Financial Services",TRUE,FALSE)</f>
        <v>0</v>
      </c>
      <c r="AA1091" t="b">
        <f>IF(Table2[[#This Row],[Market Capitalisation In(Cr)]]&gt;25000,TRUE,FALSE)</f>
        <v>0</v>
      </c>
    </row>
    <row r="1092" spans="2:27" ht="14" customHeight="1">
      <c r="B1092" s="37" t="s">
        <v>2116</v>
      </c>
      <c r="C1092" s="38" t="str">
        <f>_xlfn.XLOOKUP(B1092,stock_analysis[Stock],stock_analysis[Company_Name])</f>
        <v>Lyka Labs Limited</v>
      </c>
      <c r="D1092" s="37" t="str">
        <f>_xlfn.XLOOKUP(B1092,stock_analysis[Stock],stock_analysis[Sector])</f>
        <v>Healthcare</v>
      </c>
      <c r="E1092" s="37" t="str">
        <f>_xlfn.XLOOKUP($B1092,stock_analysis[Stock],stock_analysis[Industry])</f>
        <v>Biotechnology</v>
      </c>
      <c r="F1092" s="2">
        <f>_xlfn.XLOOKUP($B1092,stock_analysis[Stock],stock_analysis[Market_Cap_Cr])</f>
        <v>217.5956736</v>
      </c>
      <c r="G1092" s="3">
        <f>Imputs!$C$2</f>
        <v>6.6699999999999995E-2</v>
      </c>
      <c r="H1092" s="3">
        <f>Imputs!$C$3</f>
        <v>5.2299999999999999E-2</v>
      </c>
      <c r="I1092" s="2">
        <f>_xlfn.XLOOKUP($B1092,stock_analysis[Stock],stock_analysis[Beta_Daily])</f>
        <v>0.65325867269277826</v>
      </c>
      <c r="J1092" s="2">
        <f>_xlfn.XLOOKUP($B1092,stock_analysis[Stock],stock_analysis[Beta_Weekly])</f>
        <v>1.2563379596603783</v>
      </c>
      <c r="K1092" s="2">
        <f>_xlfn.XLOOKUP($B1092,stock_analysis[Stock],stock_analysis[Beta_Monthly])</f>
        <v>1.2037288677886102</v>
      </c>
      <c r="L1092" s="3">
        <f>G1092+H1092*I1092</f>
        <v>0.1008654285818323</v>
      </c>
      <c r="M1092" s="3">
        <f>J1092*H1092+G1092</f>
        <v>0.13240647529023777</v>
      </c>
      <c r="N1092" s="3">
        <f>K1092*H1092+G1092</f>
        <v>0.12965501978534433</v>
      </c>
      <c r="O1092" s="2">
        <f>_xlfn.XLOOKUP($B1092,stock_analysis[Stock],stock_analysis[Interest_Coverage_Ratio])</f>
        <v>6.3298040530829303</v>
      </c>
      <c r="P1092" s="3" cm="1">
        <f t="array" ref="P109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092" s="3" t="str" cm="1">
        <f t="array" ref="Q109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092" s="3">
        <f>Table2[[#This Row],[Default Spread]]+Table2[[#This Row],[Risk Free Rate]]</f>
        <v>7.4499999999999997E-2</v>
      </c>
      <c r="S1092" s="2">
        <f>_xlfn.XLOOKUP($B1092,stock_analysis[Stock],stock_analysis[Market_Cap_Cr])</f>
        <v>217.5956736</v>
      </c>
      <c r="T1092" s="2">
        <f>_xlfn.XLOOKUP($B1092,stock_analysis[Stock],stock_analysis[Total_Debt_Cr])</f>
        <v>31.657500800000001</v>
      </c>
      <c r="U1092" s="3">
        <f>Table2[[#This Row],[Market Value of Equity]]/(Table2[[#This Row],[Market Value of Equity]]+Table2[[#This Row],[Market Value of Debt]])</f>
        <v>0.8729905812585711</v>
      </c>
      <c r="V1092" s="3">
        <f>Table2[[#This Row],[Market Value of Debt]]/(Table2[[#This Row],[Market Value of Equity]]+Table2[[#This Row],[Market Value of Debt]])</f>
        <v>0.12700941874142888</v>
      </c>
      <c r="W1092" s="32">
        <f>(Table2[[#This Row],[Cost of Equity (Daily Beta)]]*Table2[[#This Row],[Weight of Equity]])+(Table2[[#This Row],[Cost of Debt]]*Table2[[#This Row],[Weight of Debt]])</f>
        <v>9.751677082278512E-2</v>
      </c>
      <c r="X1092" s="33">
        <f>(Table2[[#This Row],[Cost of Equity (Weekly Beta)]]*Table2[[#This Row],[Weight of Equity]])+(Table2[[#This Row],[Cost of Debt]]*Table2[[#This Row],[Weight of Debt]])</f>
        <v>0.12505180752225975</v>
      </c>
      <c r="Y1092" s="34">
        <f>(Table2[[#This Row],[Cost of Equity (Monthly Beta)]]*Table2[[#This Row],[Weight of Equity]])+(Table2[[#This Row],[Cost of Debt]]*Table2[[#This Row],[Weight of Debt]])</f>
        <v>0.12264981278173573</v>
      </c>
      <c r="Z1092" t="b">
        <f>IF(Table2[[#This Row],[Sector]]="Financial Services",TRUE,FALSE)</f>
        <v>0</v>
      </c>
      <c r="AA1092" t="b">
        <f>IF(Table2[[#This Row],[Market Capitalisation In(Cr)]]&gt;25000,TRUE,FALSE)</f>
        <v>0</v>
      </c>
    </row>
    <row r="1093" spans="2:27" ht="14" customHeight="1">
      <c r="B1093" s="37" t="s">
        <v>806</v>
      </c>
      <c r="C1093" s="38" t="str">
        <f>_xlfn.XLOOKUP(B1093,stock_analysis[Stock],stock_analysis[Company_Name])</f>
        <v>Concord Biotech Limited</v>
      </c>
      <c r="D1093" s="37" t="str">
        <f>_xlfn.XLOOKUP(B1093,stock_analysis[Stock],stock_analysis[Sector])</f>
        <v>Healthcare</v>
      </c>
      <c r="E1093" s="37" t="str">
        <f>_xlfn.XLOOKUP($B1093,stock_analysis[Stock],stock_analysis[Industry])</f>
        <v>Biotechnology</v>
      </c>
      <c r="F1093" s="2">
        <f>_xlfn.XLOOKUP($B1093,stock_analysis[Stock],stock_analysis[Market_Cap_Cr])</f>
        <v>12764.2230784</v>
      </c>
      <c r="G1093" s="3">
        <f>Imputs!$C$2</f>
        <v>6.6699999999999995E-2</v>
      </c>
      <c r="H1093" s="3">
        <f>Imputs!$C$3</f>
        <v>5.2299999999999999E-2</v>
      </c>
      <c r="I1093" s="2">
        <f>_xlfn.XLOOKUP($B1093,stock_analysis[Stock],stock_analysis[Beta_Daily])</f>
        <v>0.68155766198062295</v>
      </c>
      <c r="J1093" s="2">
        <f>_xlfn.XLOOKUP($B1093,stock_analysis[Stock],stock_analysis[Beta_Weekly])</f>
        <v>1.1827467710489743</v>
      </c>
      <c r="K1093" s="2">
        <f>_xlfn.XLOOKUP($B1093,stock_analysis[Stock],stock_analysis[Beta_Monthly])</f>
        <v>1.6940692213528383</v>
      </c>
      <c r="L1093" s="3">
        <f>G1093+H1093*I1093</f>
        <v>0.10234546572158658</v>
      </c>
      <c r="M1093" s="3">
        <f>J1093*H1093+G1093</f>
        <v>0.12855765612586134</v>
      </c>
      <c r="N1093" s="3">
        <f>K1093*H1093+G1093</f>
        <v>0.15529982027675343</v>
      </c>
      <c r="O1093" s="2">
        <f>_xlfn.XLOOKUP($B1093,stock_analysis[Stock],stock_analysis[Interest_Coverage_Ratio])</f>
        <v>935.3534857358776</v>
      </c>
      <c r="P1093" s="3" cm="1">
        <f t="array" ref="P109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93" s="3" t="str" cm="1">
        <f t="array" ref="Q109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93" s="3">
        <f>Table2[[#This Row],[Default Spread]]+Table2[[#This Row],[Risk Free Rate]]</f>
        <v>7.0699999999999999E-2</v>
      </c>
      <c r="S1093" s="2">
        <f>_xlfn.XLOOKUP($B1093,stock_analysis[Stock],stock_analysis[Market_Cap_Cr])</f>
        <v>12764.2230784</v>
      </c>
      <c r="T1093" s="2">
        <f>_xlfn.XLOOKUP($B1093,stock_analysis[Stock],stock_analysis[Total_Debt_Cr])</f>
        <v>1.6066</v>
      </c>
      <c r="U1093" s="3">
        <f>Table2[[#This Row],[Market Value of Equity]]/(Table2[[#This Row],[Market Value of Equity]]+Table2[[#This Row],[Market Value of Debt]])</f>
        <v>0.99987414840707789</v>
      </c>
      <c r="V1093" s="3">
        <f>Table2[[#This Row],[Market Value of Debt]]/(Table2[[#This Row],[Market Value of Equity]]+Table2[[#This Row],[Market Value of Debt]])</f>
        <v>1.2585159292218933E-4</v>
      </c>
      <c r="W1093" s="32">
        <f>(Table2[[#This Row],[Cost of Equity (Daily Beta)]]*Table2[[#This Row],[Weight of Equity]])+(Table2[[#This Row],[Cost of Debt]]*Table2[[#This Row],[Weight of Debt]])</f>
        <v>0.10234148308931676</v>
      </c>
      <c r="X1093" s="33">
        <f>(Table2[[#This Row],[Cost of Equity (Weekly Beta)]]*Table2[[#This Row],[Weight of Equity]])+(Table2[[#This Row],[Cost of Debt]]*Table2[[#This Row],[Weight of Debt]])</f>
        <v>0.12855037464767519</v>
      </c>
      <c r="Y1093" s="34">
        <f>(Table2[[#This Row],[Cost of Equity (Monthly Beta)]]*Table2[[#This Row],[Weight of Equity]])+(Table2[[#This Row],[Cost of Debt]]*Table2[[#This Row],[Weight of Debt]])</f>
        <v>0.1552891732546107</v>
      </c>
      <c r="Z1093" t="b">
        <f>IF(Table2[[#This Row],[Sector]]="Financial Services",TRUE,FALSE)</f>
        <v>0</v>
      </c>
      <c r="AA1093" t="b">
        <f>IF(Table2[[#This Row],[Market Capitalisation In(Cr)]]&gt;25000,TRUE,FALSE)</f>
        <v>0</v>
      </c>
    </row>
    <row r="1094" spans="2:27" ht="14" customHeight="1">
      <c r="B1094" s="37" t="s">
        <v>490</v>
      </c>
      <c r="C1094" s="38" t="str">
        <f>_xlfn.XLOOKUP(B1094,stock_analysis[Stock],stock_analysis[Company_Name])</f>
        <v>BALAXI PHARMACEUTICALS LIMITED</v>
      </c>
      <c r="D1094" s="37" t="str">
        <f>_xlfn.XLOOKUP(B1094,stock_analysis[Stock],stock_analysis[Sector])</f>
        <v>Healthcare</v>
      </c>
      <c r="E1094" s="37" t="str">
        <f>_xlfn.XLOOKUP($B1094,stock_analysis[Stock],stock_analysis[Industry])</f>
        <v>Biotechnology</v>
      </c>
      <c r="F1094" s="2">
        <f>_xlfn.XLOOKUP($B1094,stock_analysis[Stock],stock_analysis[Market_Cap_Cr])</f>
        <v>100.7536896</v>
      </c>
      <c r="G1094" s="3">
        <f>Imputs!$C$2</f>
        <v>6.6699999999999995E-2</v>
      </c>
      <c r="H1094" s="3">
        <f>Imputs!$C$3</f>
        <v>5.2299999999999999E-2</v>
      </c>
      <c r="I1094" s="2">
        <f>_xlfn.XLOOKUP($B1094,stock_analysis[Stock],stock_analysis[Beta_Daily])</f>
        <v>0.95973419665783544</v>
      </c>
      <c r="J1094" s="2">
        <f>_xlfn.XLOOKUP($B1094,stock_analysis[Stock],stock_analysis[Beta_Weekly])</f>
        <v>1.1537524134348041</v>
      </c>
      <c r="K1094" s="2">
        <f>_xlfn.XLOOKUP($B1094,stock_analysis[Stock],stock_analysis[Beta_Monthly])</f>
        <v>1.234581360528455</v>
      </c>
      <c r="L1094" s="3">
        <f>G1094+H1094*I1094</f>
        <v>0.11689409848520479</v>
      </c>
      <c r="M1094" s="3">
        <f>J1094*H1094+G1094</f>
        <v>0.12704125122264026</v>
      </c>
      <c r="N1094" s="3">
        <f>K1094*H1094+G1094</f>
        <v>0.13126860515563821</v>
      </c>
      <c r="O1094" s="2">
        <f>_xlfn.XLOOKUP($B1094,stock_analysis[Stock],stock_analysis[Interest_Coverage_Ratio])</f>
        <v>10.769542697471548</v>
      </c>
      <c r="P1094" s="3" cm="1">
        <f t="array" ref="P109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094" s="3" t="str" cm="1">
        <f t="array" ref="Q109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094" s="3">
        <f>Table2[[#This Row],[Default Spread]]+Table2[[#This Row],[Risk Free Rate]]</f>
        <v>7.22E-2</v>
      </c>
      <c r="S1094" s="2">
        <f>_xlfn.XLOOKUP($B1094,stock_analysis[Stock],stock_analysis[Market_Cap_Cr])</f>
        <v>100.7536896</v>
      </c>
      <c r="T1094" s="2">
        <f>_xlfn.XLOOKUP($B1094,stock_analysis[Stock],stock_analysis[Total_Debt_Cr])</f>
        <v>19.404199999999999</v>
      </c>
      <c r="U1094" s="3">
        <f>Table2[[#This Row],[Market Value of Equity]]/(Table2[[#This Row],[Market Value of Equity]]+Table2[[#This Row],[Market Value of Debt]])</f>
        <v>0.8385108121938919</v>
      </c>
      <c r="V1094" s="3">
        <f>Table2[[#This Row],[Market Value of Debt]]/(Table2[[#This Row],[Market Value of Equity]]+Table2[[#This Row],[Market Value of Debt]])</f>
        <v>0.16148918780610808</v>
      </c>
      <c r="W1094" s="32">
        <f>(Table2[[#This Row],[Cost of Equity (Daily Beta)]]*Table2[[#This Row],[Weight of Equity]])+(Table2[[#This Row],[Cost of Debt]]*Table2[[#This Row],[Weight of Debt]])</f>
        <v>0.10967648482110287</v>
      </c>
      <c r="X1094" s="33">
        <f>(Table2[[#This Row],[Cost of Equity (Weekly Beta)]]*Table2[[#This Row],[Weight of Equity]])+(Table2[[#This Row],[Cost of Debt]]*Table2[[#This Row],[Weight of Debt]])</f>
        <v>0.11818498210442535</v>
      </c>
      <c r="Y1094" s="34">
        <f>(Table2[[#This Row],[Cost of Equity (Monthly Beta)]]*Table2[[#This Row],[Weight of Equity]])+(Table2[[#This Row],[Cost of Debt]]*Table2[[#This Row],[Weight of Debt]])</f>
        <v>0.12172966408421451</v>
      </c>
      <c r="Z1094" t="b">
        <f>IF(Table2[[#This Row],[Sector]]="Financial Services",TRUE,FALSE)</f>
        <v>0</v>
      </c>
      <c r="AA1094" t="b">
        <f>IF(Table2[[#This Row],[Market Capitalisation In(Cr)]]&gt;25000,TRUE,FALSE)</f>
        <v>0</v>
      </c>
    </row>
    <row r="1095" spans="2:27" ht="14" customHeight="1">
      <c r="B1095" s="37" t="s">
        <v>590</v>
      </c>
      <c r="C1095" s="38" t="str">
        <f>_xlfn.XLOOKUP(B1095,stock_analysis[Stock],stock_analysis[Company_Name])</f>
        <v>Biocon Limited</v>
      </c>
      <c r="D1095" s="37" t="str">
        <f>_xlfn.XLOOKUP(B1095,stock_analysis[Stock],stock_analysis[Sector])</f>
        <v>Healthcare</v>
      </c>
      <c r="E1095" s="37" t="str">
        <f>_xlfn.XLOOKUP($B1095,stock_analysis[Stock],stock_analysis[Industry])</f>
        <v>Biotechnology</v>
      </c>
      <c r="F1095" s="2">
        <f>_xlfn.XLOOKUP($B1095,stock_analysis[Stock],stock_analysis[Market_Cap_Cr])</f>
        <v>61963.711283199998</v>
      </c>
      <c r="G1095" s="3">
        <f>Imputs!$C$2</f>
        <v>6.6699999999999995E-2</v>
      </c>
      <c r="H1095" s="3">
        <f>Imputs!$C$3</f>
        <v>5.2299999999999999E-2</v>
      </c>
      <c r="I1095" s="2">
        <f>_xlfn.XLOOKUP($B1095,stock_analysis[Stock],stock_analysis[Beta_Daily])</f>
        <v>1.011857014627052</v>
      </c>
      <c r="J1095" s="2">
        <f>_xlfn.XLOOKUP($B1095,stock_analysis[Stock],stock_analysis[Beta_Weekly])</f>
        <v>1.3053168828554751</v>
      </c>
      <c r="K1095" s="2">
        <f>_xlfn.XLOOKUP($B1095,stock_analysis[Stock],stock_analysis[Beta_Monthly])</f>
        <v>0.94215576333209805</v>
      </c>
      <c r="L1095" s="3">
        <f>G1095+H1095*I1095</f>
        <v>0.11962012186499482</v>
      </c>
      <c r="M1095" s="3">
        <f>J1095*H1095+G1095</f>
        <v>0.13496807297334135</v>
      </c>
      <c r="N1095" s="3">
        <f>K1095*H1095+G1095</f>
        <v>0.11597474642226872</v>
      </c>
      <c r="O1095" s="2">
        <f>_xlfn.XLOOKUP($B1095,stock_analysis[Stock],stock_analysis[Interest_Coverage_Ratio])</f>
        <v>3.1252675453418948</v>
      </c>
      <c r="P1095" s="3" cm="1">
        <f t="array" ref="P109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095" s="3" t="str" cm="1">
        <f t="array" ref="Q109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095" s="3">
        <f>Table2[[#This Row],[Default Spread]]+Table2[[#This Row],[Risk Free Rate]]</f>
        <v>7.5600000000000001E-2</v>
      </c>
      <c r="S1095" s="2">
        <f>_xlfn.XLOOKUP($B1095,stock_analysis[Stock],stock_analysis[Market_Cap_Cr])</f>
        <v>61963.711283199998</v>
      </c>
      <c r="T1095" s="2">
        <f>_xlfn.XLOOKUP($B1095,stock_analysis[Stock],stock_analysis[Total_Debt_Cr])</f>
        <v>16535.499571200002</v>
      </c>
      <c r="U1095" s="3">
        <f>Table2[[#This Row],[Market Value of Equity]]/(Table2[[#This Row],[Market Value of Equity]]+Table2[[#This Row],[Market Value of Debt]])</f>
        <v>0.78935457578204216</v>
      </c>
      <c r="V1095" s="3">
        <f>Table2[[#This Row],[Market Value of Debt]]/(Table2[[#This Row],[Market Value of Equity]]+Table2[[#This Row],[Market Value of Debt]])</f>
        <v>0.21064542421795773</v>
      </c>
      <c r="W1095" s="32">
        <f>(Table2[[#This Row],[Cost of Equity (Daily Beta)]]*Table2[[#This Row],[Weight of Equity]])+(Table2[[#This Row],[Cost of Debt]]*Table2[[#This Row],[Weight of Debt]])</f>
        <v>0.11034748462061678</v>
      </c>
      <c r="X1095" s="33">
        <f>(Table2[[#This Row],[Cost of Equity (Weekly Beta)]]*Table2[[#This Row],[Weight of Equity]])+(Table2[[#This Row],[Cost of Debt]]*Table2[[#This Row],[Weight of Debt]])</f>
        <v>0.12246246005686917</v>
      </c>
      <c r="Y1095" s="34">
        <f>(Table2[[#This Row],[Cost of Equity (Monthly Beta)]]*Table2[[#This Row],[Weight of Equity]])+(Table2[[#This Row],[Cost of Debt]]*Table2[[#This Row],[Weight of Debt]])</f>
        <v>0.10746999083445744</v>
      </c>
      <c r="Z1095" t="b">
        <f>IF(Table2[[#This Row],[Sector]]="Financial Services",TRUE,FALSE)</f>
        <v>0</v>
      </c>
      <c r="AA1095" t="b">
        <f>IF(Table2[[#This Row],[Market Capitalisation In(Cr)]]&gt;25000,TRUE,FALSE)</f>
        <v>1</v>
      </c>
    </row>
    <row r="1096" spans="2:27" ht="14" customHeight="1">
      <c r="B1096" s="37" t="s">
        <v>2616</v>
      </c>
      <c r="C1096" s="38" t="str">
        <f>_xlfn.XLOOKUP(B1096,stock_analysis[Stock],stock_analysis[Company_Name])</f>
        <v>Panacea Biotec Limited</v>
      </c>
      <c r="D1096" s="37" t="str">
        <f>_xlfn.XLOOKUP(B1096,stock_analysis[Stock],stock_analysis[Sector])</f>
        <v>Healthcare</v>
      </c>
      <c r="E1096" s="37" t="str">
        <f>_xlfn.XLOOKUP($B1096,stock_analysis[Stock],stock_analysis[Industry])</f>
        <v>Biotechnology</v>
      </c>
      <c r="F1096" s="2">
        <f>_xlfn.XLOOKUP($B1096,stock_analysis[Stock],stock_analysis[Market_Cap_Cr])</f>
        <v>1948.0799231999999</v>
      </c>
      <c r="G1096" s="3">
        <f>Imputs!$C$2</f>
        <v>6.6699999999999995E-2</v>
      </c>
      <c r="H1096" s="3">
        <f>Imputs!$C$3</f>
        <v>5.2299999999999999E-2</v>
      </c>
      <c r="I1096" s="2">
        <f>_xlfn.XLOOKUP($B1096,stock_analysis[Stock],stock_analysis[Beta_Daily])</f>
        <v>0.84573577688645596</v>
      </c>
      <c r="J1096" s="2">
        <f>_xlfn.XLOOKUP($B1096,stock_analysis[Stock],stock_analysis[Beta_Weekly])</f>
        <v>1.7455805089626348</v>
      </c>
      <c r="K1096" s="2">
        <f>_xlfn.XLOOKUP($B1096,stock_analysis[Stock],stock_analysis[Beta_Monthly])</f>
        <v>1.1557343024793161</v>
      </c>
      <c r="L1096" s="3">
        <f>G1096+H1096*I1096</f>
        <v>0.11093198113116165</v>
      </c>
      <c r="M1096" s="3">
        <f>J1096*H1096+G1096</f>
        <v>0.15799386061874579</v>
      </c>
      <c r="N1096" s="3">
        <f>K1096*H1096+G1096</f>
        <v>0.12714490401966821</v>
      </c>
      <c r="O1096" s="2">
        <f>_xlfn.XLOOKUP($B1096,stock_analysis[Stock],stock_analysis[Interest_Coverage_Ratio])</f>
        <v>-1.7200547570157427</v>
      </c>
      <c r="P1096" s="3" cm="1">
        <f t="array" ref="P109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096" s="3" t="str" cm="1">
        <f t="array" ref="Q109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096" s="3">
        <f>Table2[[#This Row],[Default Spread]]+Table2[[#This Row],[Risk Free Rate]]</f>
        <v>0.25669999999999998</v>
      </c>
      <c r="S1096" s="2">
        <f>_xlfn.XLOOKUP($B1096,stock_analysis[Stock],stock_analysis[Market_Cap_Cr])</f>
        <v>1948.0799231999999</v>
      </c>
      <c r="T1096" s="2">
        <f>_xlfn.XLOOKUP($B1096,stock_analysis[Stock],stock_analysis[Total_Debt_Cr])</f>
        <v>22.9</v>
      </c>
      <c r="U1096" s="3">
        <f>Table2[[#This Row],[Market Value of Equity]]/(Table2[[#This Row],[Market Value of Equity]]+Table2[[#This Row],[Market Value of Debt]])</f>
        <v>0.98838141386908673</v>
      </c>
      <c r="V1096" s="3">
        <f>Table2[[#This Row],[Market Value of Debt]]/(Table2[[#This Row],[Market Value of Equity]]+Table2[[#This Row],[Market Value of Debt]])</f>
        <v>1.1618586130913258E-2</v>
      </c>
      <c r="W1096" s="32">
        <f>(Table2[[#This Row],[Cost of Equity (Daily Beta)]]*Table2[[#This Row],[Weight of Equity]])+(Table2[[#This Row],[Cost of Debt]]*Table2[[#This Row],[Weight of Debt]])</f>
        <v>0.11262559941352183</v>
      </c>
      <c r="X1096" s="33">
        <f>(Table2[[#This Row],[Cost of Equity (Weekly Beta)]]*Table2[[#This Row],[Weight of Equity]])+(Table2[[#This Row],[Cost of Debt]]*Table2[[#This Row],[Weight of Debt]])</f>
        <v>0.15914068640079682</v>
      </c>
      <c r="Y1096" s="34">
        <f>(Table2[[#This Row],[Cost of Equity (Monthly Beta)]]*Table2[[#This Row],[Weight of Equity]])+(Table2[[#This Row],[Cost of Debt]]*Table2[[#This Row],[Weight of Debt]])</f>
        <v>0.12865015106101443</v>
      </c>
      <c r="Z1096" t="b">
        <f>IF(Table2[[#This Row],[Sector]]="Financial Services",TRUE,FALSE)</f>
        <v>0</v>
      </c>
      <c r="AA1096" t="b">
        <f>IF(Table2[[#This Row],[Market Capitalisation In(Cr)]]&gt;25000,TRUE,FALSE)</f>
        <v>0</v>
      </c>
    </row>
    <row r="1097" spans="2:27" ht="14" customHeight="1">
      <c r="B1097" s="37" t="s">
        <v>2558</v>
      </c>
      <c r="C1097" s="38" t="str">
        <f>_xlfn.XLOOKUP(B1097,stock_analysis[Stock],stock_analysis[Company_Name])</f>
        <v>Onesource Specialty Pharma Limited</v>
      </c>
      <c r="D1097" s="37" t="str">
        <f>_xlfn.XLOOKUP(B1097,stock_analysis[Stock],stock_analysis[Sector])</f>
        <v>Healthcare</v>
      </c>
      <c r="E1097" s="37" t="str">
        <f>_xlfn.XLOOKUP($B1097,stock_analysis[Stock],stock_analysis[Industry])</f>
        <v>Biotechnology</v>
      </c>
      <c r="F1097" s="2">
        <f>_xlfn.XLOOKUP($B1097,stock_analysis[Stock],stock_analysis[Market_Cap_Cr])</f>
        <v>15661.1330048</v>
      </c>
      <c r="G1097" s="3">
        <f>Imputs!$C$2</f>
        <v>6.6699999999999995E-2</v>
      </c>
      <c r="H1097" s="3">
        <f>Imputs!$C$3</f>
        <v>5.2299999999999999E-2</v>
      </c>
      <c r="I1097" s="2">
        <f>_xlfn.XLOOKUP($B1097,stock_analysis[Stock],stock_analysis[Beta_Daily])</f>
        <v>0.92920768426754163</v>
      </c>
      <c r="J1097" s="2">
        <f>_xlfn.XLOOKUP($B1097,stock_analysis[Stock],stock_analysis[Beta_Weekly])</f>
        <v>1.0747306425238892</v>
      </c>
      <c r="K1097" s="2">
        <f>_xlfn.XLOOKUP($B1097,stock_analysis[Stock],stock_analysis[Beta_Monthly])</f>
        <v>3.5948674658533601</v>
      </c>
      <c r="L1097" s="3">
        <f>G1097+H1097*I1097</f>
        <v>0.11529756188719242</v>
      </c>
      <c r="M1097" s="3">
        <f>J1097*H1097+G1097</f>
        <v>0.1229084126039994</v>
      </c>
      <c r="N1097" s="3">
        <f>K1097*H1097+G1097</f>
        <v>0.25471156846413073</v>
      </c>
      <c r="O1097" s="2">
        <f>_xlfn.XLOOKUP($B1097,stock_analysis[Stock],stock_analysis[Interest_Coverage_Ratio])</f>
        <v>0.56490485983612404</v>
      </c>
      <c r="P1097" s="3" cm="1">
        <f t="array" ref="P109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1097" s="3" t="str" cm="1">
        <f t="array" ref="Q109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1097" s="3">
        <f>Table2[[#This Row],[Default Spread]]+Table2[[#This Row],[Risk Free Rate]]</f>
        <v>0.22670000000000001</v>
      </c>
      <c r="S1097" s="2">
        <f>_xlfn.XLOOKUP($B1097,stock_analysis[Stock],stock_analysis[Market_Cap_Cr])</f>
        <v>15661.1330048</v>
      </c>
      <c r="T1097" s="2">
        <f>_xlfn.XLOOKUP($B1097,stock_analysis[Stock],stock_analysis[Total_Debt_Cr])</f>
        <v>1294.7330047999999</v>
      </c>
      <c r="U1097" s="3">
        <f>Table2[[#This Row],[Market Value of Equity]]/(Table2[[#This Row],[Market Value of Equity]]+Table2[[#This Row],[Market Value of Debt]])</f>
        <v>0.92364099810254741</v>
      </c>
      <c r="V1097" s="3">
        <f>Table2[[#This Row],[Market Value of Debt]]/(Table2[[#This Row],[Market Value of Equity]]+Table2[[#This Row],[Market Value of Debt]])</f>
        <v>7.6359001897452691E-2</v>
      </c>
      <c r="W1097" s="32">
        <f>(Table2[[#This Row],[Cost of Equity (Daily Beta)]]*Table2[[#This Row],[Weight of Equity]])+(Table2[[#This Row],[Cost of Debt]]*Table2[[#This Row],[Weight of Debt]])</f>
        <v>0.12380414087042917</v>
      </c>
      <c r="X1097" s="33">
        <f>(Table2[[#This Row],[Cost of Equity (Weekly Beta)]]*Table2[[#This Row],[Weight of Equity]])+(Table2[[#This Row],[Cost of Debt]]*Table2[[#This Row],[Weight of Debt]])</f>
        <v>0.13083383462291026</v>
      </c>
      <c r="Y1097" s="34">
        <f>(Table2[[#This Row],[Cost of Equity (Monthly Beta)]]*Table2[[#This Row],[Weight of Equity]])+(Table2[[#This Row],[Cost of Debt]]*Table2[[#This Row],[Weight of Debt]])</f>
        <v>0.25257263305462757</v>
      </c>
      <c r="Z1097" t="b">
        <f>IF(Table2[[#This Row],[Sector]]="Financial Services",TRUE,FALSE)</f>
        <v>0</v>
      </c>
      <c r="AA1097" t="b">
        <f>IF(Table2[[#This Row],[Market Capitalisation In(Cr)]]&gt;25000,TRUE,FALSE)</f>
        <v>0</v>
      </c>
    </row>
    <row r="1098" spans="2:27" ht="14" customHeight="1">
      <c r="B1098" s="37" t="s">
        <v>286</v>
      </c>
      <c r="C1098" s="38" t="str">
        <f>_xlfn.XLOOKUP(B1098,stock_analysis[Stock],stock_analysis[Company_Name])</f>
        <v>Anthem Biosciences Limited</v>
      </c>
      <c r="D1098" s="37" t="str">
        <f>_xlfn.XLOOKUP(B1098,stock_analysis[Stock],stock_analysis[Sector])</f>
        <v>Healthcare</v>
      </c>
      <c r="E1098" s="37" t="str">
        <f>_xlfn.XLOOKUP($B1098,stock_analysis[Stock],stock_analysis[Industry])</f>
        <v>Biotechnology</v>
      </c>
      <c r="F1098" s="2">
        <f>_xlfn.XLOOKUP($B1098,stock_analysis[Stock],stock_analysis[Market_Cap_Cr])</f>
        <v>37592.701337600003</v>
      </c>
      <c r="G1098" s="3">
        <f>Imputs!$C$2</f>
        <v>6.6699999999999995E-2</v>
      </c>
      <c r="H1098" s="3">
        <f>Imputs!$C$3</f>
        <v>5.2299999999999999E-2</v>
      </c>
      <c r="I1098" s="2">
        <f>_xlfn.XLOOKUP($B1098,stock_analysis[Stock],stock_analysis[Beta_Daily])</f>
        <v>1.1744758205415311</v>
      </c>
      <c r="J1098" s="2">
        <f>_xlfn.XLOOKUP($B1098,stock_analysis[Stock],stock_analysis[Beta_Weekly])</f>
        <v>1.28389329488048</v>
      </c>
      <c r="K1098" s="2">
        <f>_xlfn.XLOOKUP($B1098,stock_analysis[Stock],stock_analysis[Beta_Monthly])</f>
        <v>-0.73956614294338108</v>
      </c>
      <c r="L1098" s="3">
        <f>G1098+H1098*I1098</f>
        <v>0.12812508541432208</v>
      </c>
      <c r="M1098" s="3">
        <f>J1098*H1098+G1098</f>
        <v>0.13384761932224909</v>
      </c>
      <c r="N1098" s="3">
        <f>K1098*H1098+G1098</f>
        <v>2.8020690724061166E-2</v>
      </c>
      <c r="O1098" s="2">
        <f>_xlfn.XLOOKUP($B1098,stock_analysis[Stock],stock_analysis[Interest_Coverage_Ratio])</f>
        <v>66.581869009584665</v>
      </c>
      <c r="P1098" s="3" cm="1">
        <f t="array" ref="P109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098" s="3" t="str" cm="1">
        <f t="array" ref="Q109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098" s="3">
        <f>Table2[[#This Row],[Default Spread]]+Table2[[#This Row],[Risk Free Rate]]</f>
        <v>7.0699999999999999E-2</v>
      </c>
      <c r="S1098" s="2">
        <f>_xlfn.XLOOKUP($B1098,stock_analysis[Stock],stock_analysis[Market_Cap_Cr])</f>
        <v>37592.701337600003</v>
      </c>
      <c r="T1098" s="2">
        <f>_xlfn.XLOOKUP($B1098,stock_analysis[Stock],stock_analysis[Total_Debt_Cr])</f>
        <v>110.01699840000001</v>
      </c>
      <c r="U1098" s="3">
        <f>Table2[[#This Row],[Market Value of Equity]]/(Table2[[#This Row],[Market Value of Equity]]+Table2[[#This Row],[Market Value of Debt]])</f>
        <v>0.99708198763230937</v>
      </c>
      <c r="V1098" s="3">
        <f>Table2[[#This Row],[Market Value of Debt]]/(Table2[[#This Row],[Market Value of Equity]]+Table2[[#This Row],[Market Value of Debt]])</f>
        <v>2.9180123676905158E-3</v>
      </c>
      <c r="W1098" s="32">
        <f>(Table2[[#This Row],[Cost of Equity (Daily Beta)]]*Table2[[#This Row],[Weight of Equity]])+(Table2[[#This Row],[Cost of Debt]]*Table2[[#This Row],[Weight of Debt]])</f>
        <v>0.12795751830486737</v>
      </c>
      <c r="X1098" s="33">
        <f>(Table2[[#This Row],[Cost of Equity (Weekly Beta)]]*Table2[[#This Row],[Weight of Equity]])+(Table2[[#This Row],[Cost of Debt]]*Table2[[#This Row],[Weight of Debt]])</f>
        <v>0.13366335378807653</v>
      </c>
      <c r="Y1098" s="34">
        <f>(Table2[[#This Row],[Cost of Equity (Monthly Beta)]]*Table2[[#This Row],[Weight of Equity]])+(Table2[[#This Row],[Cost of Debt]]*Table2[[#This Row],[Weight of Debt]])</f>
        <v>2.8145229476372841E-2</v>
      </c>
      <c r="Z1098" t="b">
        <f>IF(Table2[[#This Row],[Sector]]="Financial Services",TRUE,FALSE)</f>
        <v>0</v>
      </c>
      <c r="AA1098" t="b">
        <f>IF(Table2[[#This Row],[Market Capitalisation In(Cr)]]&gt;25000,TRUE,FALSE)</f>
        <v>1</v>
      </c>
    </row>
    <row r="1099" spans="2:27" ht="14" customHeight="1">
      <c r="B1099" s="37" t="s">
        <v>3958</v>
      </c>
      <c r="C1099" s="38" t="str">
        <f>_xlfn.XLOOKUP(B1099,stock_analysis[Stock],stock_analysis[Company_Name])</f>
        <v>Zota Health Care LImited</v>
      </c>
      <c r="D1099" s="37" t="str">
        <f>_xlfn.XLOOKUP(B1099,stock_analysis[Stock],stock_analysis[Sector])</f>
        <v>Healthcare</v>
      </c>
      <c r="E1099" s="37" t="str">
        <f>_xlfn.XLOOKUP($B1099,stock_analysis[Stock],stock_analysis[Industry])</f>
        <v>Biotechnology</v>
      </c>
      <c r="F1099" s="2">
        <f>_xlfn.XLOOKUP($B1099,stock_analysis[Stock],stock_analysis[Market_Cap_Cr])</f>
        <v>3698.1571583999998</v>
      </c>
      <c r="G1099" s="3">
        <f>Imputs!$C$2</f>
        <v>6.6699999999999995E-2</v>
      </c>
      <c r="H1099" s="3">
        <f>Imputs!$C$3</f>
        <v>5.2299999999999999E-2</v>
      </c>
      <c r="I1099" s="2">
        <f>_xlfn.XLOOKUP($B1099,stock_analysis[Stock],stock_analysis[Beta_Daily])</f>
        <v>1.1504492629403953</v>
      </c>
      <c r="J1099" s="2">
        <f>_xlfn.XLOOKUP($B1099,stock_analysis[Stock],stock_analysis[Beta_Weekly])</f>
        <v>0.88905524888602083</v>
      </c>
      <c r="K1099" s="2">
        <f>_xlfn.XLOOKUP($B1099,stock_analysis[Stock],stock_analysis[Beta_Monthly])</f>
        <v>0.72605127969398575</v>
      </c>
      <c r="L1099" s="3">
        <f>G1099+H1099*I1099</f>
        <v>0.12686849645178266</v>
      </c>
      <c r="M1099" s="3">
        <f>J1099*H1099+G1099</f>
        <v>0.11319758951673889</v>
      </c>
      <c r="N1099" s="3">
        <f>K1099*H1099+G1099</f>
        <v>0.10467248192799544</v>
      </c>
      <c r="O1099" s="2">
        <f>_xlfn.XLOOKUP($B1099,stock_analysis[Stock],stock_analysis[Interest_Coverage_Ratio])</f>
        <v>-5.4234789391575662</v>
      </c>
      <c r="P1099" s="3" cm="1">
        <f t="array" ref="P109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099" s="3" t="str" cm="1">
        <f t="array" ref="Q109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099" s="3">
        <f>Table2[[#This Row],[Default Spread]]+Table2[[#This Row],[Risk Free Rate]]</f>
        <v>0.25669999999999998</v>
      </c>
      <c r="S1099" s="2">
        <f>_xlfn.XLOOKUP($B1099,stock_analysis[Stock],stock_analysis[Market_Cap_Cr])</f>
        <v>3698.1571583999998</v>
      </c>
      <c r="T1099" s="2">
        <f>_xlfn.XLOOKUP($B1099,stock_analysis[Stock],stock_analysis[Total_Debt_Cr])</f>
        <v>181.43160320000001</v>
      </c>
      <c r="U1099" s="3">
        <f>Table2[[#This Row],[Market Value of Equity]]/(Table2[[#This Row],[Market Value of Equity]]+Table2[[#This Row],[Market Value of Debt]])</f>
        <v>0.95323432086519011</v>
      </c>
      <c r="V1099" s="3">
        <f>Table2[[#This Row],[Market Value of Debt]]/(Table2[[#This Row],[Market Value of Equity]]+Table2[[#This Row],[Market Value of Debt]])</f>
        <v>4.6765679134809876E-2</v>
      </c>
      <c r="W1099" s="32">
        <f>(Table2[[#This Row],[Cost of Equity (Daily Beta)]]*Table2[[#This Row],[Weight of Equity]])+(Table2[[#This Row],[Cost of Debt]]*Table2[[#This Row],[Weight of Debt]])</f>
        <v>0.13294015488830851</v>
      </c>
      <c r="X1099" s="33">
        <f>(Table2[[#This Row],[Cost of Equity (Weekly Beta)]]*Table2[[#This Row],[Weight of Equity]])+(Table2[[#This Row],[Cost of Debt]]*Table2[[#This Row],[Weight of Debt]])</f>
        <v>0.11990857720047085</v>
      </c>
      <c r="Y1099" s="34">
        <f>(Table2[[#This Row],[Cost of Equity (Monthly Beta)]]*Table2[[#This Row],[Weight of Equity]])+(Table2[[#This Row],[Cost of Debt]]*Table2[[#This Row],[Weight of Debt]])</f>
        <v>0.11178215205781231</v>
      </c>
      <c r="Z1099" t="b">
        <f>IF(Table2[[#This Row],[Sector]]="Financial Services",TRUE,FALSE)</f>
        <v>0</v>
      </c>
      <c r="AA1099" t="b">
        <f>IF(Table2[[#This Row],[Market Capitalisation In(Cr)]]&gt;25000,TRUE,FALSE)</f>
        <v>0</v>
      </c>
    </row>
    <row r="1100" spans="2:27" ht="14" customHeight="1">
      <c r="B1100" s="37" t="s">
        <v>3430</v>
      </c>
      <c r="C1100" s="38" t="str">
        <f>_xlfn.XLOOKUP(B1100,stock_analysis[Stock],stock_analysis[Company_Name])</f>
        <v>Supriya Lifescience Limited</v>
      </c>
      <c r="D1100" s="37" t="str">
        <f>_xlfn.XLOOKUP(B1100,stock_analysis[Stock],stock_analysis[Sector])</f>
        <v>Healthcare</v>
      </c>
      <c r="E1100" s="37" t="str">
        <f>_xlfn.XLOOKUP($B1100,stock_analysis[Stock],stock_analysis[Industry])</f>
        <v>Biotechnology</v>
      </c>
      <c r="F1100" s="2">
        <f>_xlfn.XLOOKUP($B1100,stock_analysis[Stock],stock_analysis[Market_Cap_Cr])</f>
        <v>4965.7888768000003</v>
      </c>
      <c r="G1100" s="3">
        <f>Imputs!$C$2</f>
        <v>6.6699999999999995E-2</v>
      </c>
      <c r="H1100" s="3">
        <f>Imputs!$C$3</f>
        <v>5.2299999999999999E-2</v>
      </c>
      <c r="I1100" s="2">
        <f>_xlfn.XLOOKUP($B1100,stock_analysis[Stock],stock_analysis[Beta_Daily])</f>
        <v>1.3374021902706861</v>
      </c>
      <c r="J1100" s="2">
        <f>_xlfn.XLOOKUP($B1100,stock_analysis[Stock],stock_analysis[Beta_Weekly])</f>
        <v>1.3777897771988514</v>
      </c>
      <c r="K1100" s="2">
        <f>_xlfn.XLOOKUP($B1100,stock_analysis[Stock],stock_analysis[Beta_Monthly])</f>
        <v>1.3207839156727239</v>
      </c>
      <c r="L1100" s="3">
        <f>G1100+H1100*I1100</f>
        <v>0.13664613455115687</v>
      </c>
      <c r="M1100" s="3">
        <f>J1100*H1100+G1100</f>
        <v>0.13875840534749992</v>
      </c>
      <c r="N1100" s="3">
        <f>K1100*H1100+G1100</f>
        <v>0.13577699878968347</v>
      </c>
      <c r="O1100" s="2">
        <f>_xlfn.XLOOKUP($B1100,stock_analysis[Stock],stock_analysis[Interest_Coverage_Ratio])</f>
        <v>510.18032786885249</v>
      </c>
      <c r="P1100" s="3" cm="1">
        <f t="array" ref="P110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00" s="3" t="str" cm="1">
        <f t="array" ref="Q110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00" s="3">
        <f>Table2[[#This Row],[Default Spread]]+Table2[[#This Row],[Risk Free Rate]]</f>
        <v>7.0699999999999999E-2</v>
      </c>
      <c r="S1100" s="2">
        <f>_xlfn.XLOOKUP($B1100,stock_analysis[Stock],stock_analysis[Market_Cap_Cr])</f>
        <v>4965.7888768000003</v>
      </c>
      <c r="T1100" s="2">
        <f>_xlfn.XLOOKUP($B1100,stock_analysis[Stock],stock_analysis[Total_Debt_Cr])</f>
        <v>5.2320000000000002</v>
      </c>
      <c r="U1100" s="3">
        <f>Table2[[#This Row],[Market Value of Equity]]/(Table2[[#This Row],[Market Value of Equity]]+Table2[[#This Row],[Market Value of Debt]])</f>
        <v>0.99894749989395182</v>
      </c>
      <c r="V1100" s="3">
        <f>Table2[[#This Row],[Market Value of Debt]]/(Table2[[#This Row],[Market Value of Equity]]+Table2[[#This Row],[Market Value of Debt]])</f>
        <v>1.0525001060482371E-3</v>
      </c>
      <c r="W1100" s="32">
        <f>(Table2[[#This Row],[Cost of Equity (Daily Beta)]]*Table2[[#This Row],[Weight of Equity]])+(Table2[[#This Row],[Cost of Debt]]*Table2[[#This Row],[Weight of Debt]])</f>
        <v>0.13657672623754832</v>
      </c>
      <c r="X1100" s="33">
        <f>(Table2[[#This Row],[Cost of Equity (Weekly Beta)]]*Table2[[#This Row],[Weight of Equity]])+(Table2[[#This Row],[Cost of Debt]]*Table2[[#This Row],[Weight of Debt]])</f>
        <v>0.13868677386865422</v>
      </c>
      <c r="Y1100" s="34">
        <f>(Table2[[#This Row],[Cost of Equity (Monthly Beta)]]*Table2[[#This Row],[Weight of Equity]])+(Table2[[#This Row],[Cost of Debt]]*Table2[[#This Row],[Weight of Debt]])</f>
        <v>0.13570850524155603</v>
      </c>
      <c r="Z1100" t="b">
        <f>IF(Table2[[#This Row],[Sector]]="Financial Services",TRUE,FALSE)</f>
        <v>0</v>
      </c>
      <c r="AA1100" t="b">
        <f>IF(Table2[[#This Row],[Market Capitalisation In(Cr)]]&gt;25000,TRUE,FALSE)</f>
        <v>0</v>
      </c>
    </row>
    <row r="1101" spans="2:27" ht="14" customHeight="1">
      <c r="B1101" s="37" t="s">
        <v>620</v>
      </c>
      <c r="C1101" s="38" t="str">
        <f>_xlfn.XLOOKUP(B1101,stock_analysis[Stock],stock_analysis[Company_Name])</f>
        <v>Blue Jet Healthcare Limited</v>
      </c>
      <c r="D1101" s="37" t="str">
        <f>_xlfn.XLOOKUP(B1101,stock_analysis[Stock],stock_analysis[Sector])</f>
        <v>Healthcare</v>
      </c>
      <c r="E1101" s="37" t="str">
        <f>_xlfn.XLOOKUP($B1101,stock_analysis[Stock],stock_analysis[Industry])</f>
        <v>Biotechnology</v>
      </c>
      <c r="F1101" s="2">
        <f>_xlfn.XLOOKUP($B1101,stock_analysis[Stock],stock_analysis[Market_Cap_Cr])</f>
        <v>6576.9414655999999</v>
      </c>
      <c r="G1101" s="3">
        <f>Imputs!$C$2</f>
        <v>6.6699999999999995E-2</v>
      </c>
      <c r="H1101" s="3">
        <f>Imputs!$C$3</f>
        <v>5.2299999999999999E-2</v>
      </c>
      <c r="I1101" s="2">
        <f>_xlfn.XLOOKUP($B1101,stock_analysis[Stock],stock_analysis[Beta_Daily])</f>
        <v>1.4681180212738627</v>
      </c>
      <c r="J1101" s="2">
        <f>_xlfn.XLOOKUP($B1101,stock_analysis[Stock],stock_analysis[Beta_Weekly])</f>
        <v>1.0989023042107924</v>
      </c>
      <c r="K1101" s="2">
        <f>_xlfn.XLOOKUP($B1101,stock_analysis[Stock],stock_analysis[Beta_Monthly])</f>
        <v>1.0816602369285071</v>
      </c>
      <c r="L1101" s="3">
        <f>G1101+H1101*I1101</f>
        <v>0.14348257251262303</v>
      </c>
      <c r="M1101" s="3">
        <f>J1101*H1101+G1101</f>
        <v>0.12417259051022445</v>
      </c>
      <c r="N1101" s="3">
        <f>K1101*H1101+G1101</f>
        <v>0.12327083039136091</v>
      </c>
      <c r="O1101" s="2">
        <f>_xlfn.XLOOKUP($B1101,stock_analysis[Stock],stock_analysis[Interest_Coverage_Ratio])</f>
        <v>4231.197916666667</v>
      </c>
      <c r="P1101" s="3" cm="1">
        <f t="array" ref="P110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01" s="3" t="str" cm="1">
        <f t="array" ref="Q110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01" s="3">
        <f>Table2[[#This Row],[Default Spread]]+Table2[[#This Row],[Risk Free Rate]]</f>
        <v>7.0699999999999999E-2</v>
      </c>
      <c r="S1101" s="2">
        <f>_xlfn.XLOOKUP($B1101,stock_analysis[Stock],stock_analysis[Market_Cap_Cr])</f>
        <v>6576.9414655999999</v>
      </c>
      <c r="T1101" s="2">
        <f>_xlfn.XLOOKUP($B1101,stock_analysis[Stock],stock_analysis[Total_Debt_Cr])</f>
        <v>20.629000000000001</v>
      </c>
      <c r="U1101" s="3">
        <f>Table2[[#This Row],[Market Value of Equity]]/(Table2[[#This Row],[Market Value of Equity]]+Table2[[#This Row],[Market Value of Debt]])</f>
        <v>0.99687324294487489</v>
      </c>
      <c r="V1101" s="3">
        <f>Table2[[#This Row],[Market Value of Debt]]/(Table2[[#This Row],[Market Value of Equity]]+Table2[[#This Row],[Market Value of Debt]])</f>
        <v>3.1267570551251319E-3</v>
      </c>
      <c r="W1101" s="32">
        <f>(Table2[[#This Row],[Cost of Equity (Daily Beta)]]*Table2[[#This Row],[Weight of Equity]])+(Table2[[#This Row],[Cost of Debt]]*Table2[[#This Row],[Weight of Debt]])</f>
        <v>0.14325499909052902</v>
      </c>
      <c r="X1101" s="33">
        <f>(Table2[[#This Row],[Cost of Equity (Weekly Beta)]]*Table2[[#This Row],[Weight of Equity]])+(Table2[[#This Row],[Cost of Debt]]*Table2[[#This Row],[Weight of Debt]])</f>
        <v>0.12400539471059079</v>
      </c>
      <c r="Y1101" s="34">
        <f>(Table2[[#This Row],[Cost of Equity (Monthly Beta)]]*Table2[[#This Row],[Weight of Equity]])+(Table2[[#This Row],[Cost of Debt]]*Table2[[#This Row],[Weight of Debt]])</f>
        <v>0.12310645417654095</v>
      </c>
      <c r="Z1101" t="b">
        <f>IF(Table2[[#This Row],[Sector]]="Financial Services",TRUE,FALSE)</f>
        <v>0</v>
      </c>
      <c r="AA1101" t="b">
        <f>IF(Table2[[#This Row],[Market Capitalisation In(Cr)]]&gt;25000,TRUE,FALSE)</f>
        <v>0</v>
      </c>
    </row>
    <row r="1102" spans="2:27" ht="14" customHeight="1">
      <c r="B1102" s="37" t="s">
        <v>886</v>
      </c>
      <c r="C1102" s="38" t="str">
        <f>_xlfn.XLOOKUP(B1102,stock_analysis[Stock],stock_analysis[Company_Name])</f>
        <v>Dishman Carbogen Amcis Limited</v>
      </c>
      <c r="D1102" s="37" t="str">
        <f>_xlfn.XLOOKUP(B1102,stock_analysis[Stock],stock_analysis[Sector])</f>
        <v>Healthcare</v>
      </c>
      <c r="E1102" s="37" t="str">
        <f>_xlfn.XLOOKUP($B1102,stock_analysis[Stock],stock_analysis[Industry])</f>
        <v>Biotechnology</v>
      </c>
      <c r="F1102" s="2">
        <f>_xlfn.XLOOKUP($B1102,stock_analysis[Stock],stock_analysis[Market_Cap_Cr])</f>
        <v>2558.728192</v>
      </c>
      <c r="G1102" s="3">
        <f>Imputs!$C$2</f>
        <v>6.6699999999999995E-2</v>
      </c>
      <c r="H1102" s="3">
        <f>Imputs!$C$3</f>
        <v>5.2299999999999999E-2</v>
      </c>
      <c r="I1102" s="2">
        <f>_xlfn.XLOOKUP($B1102,stock_analysis[Stock],stock_analysis[Beta_Daily])</f>
        <v>1.5263455401943695</v>
      </c>
      <c r="J1102" s="2">
        <f>_xlfn.XLOOKUP($B1102,stock_analysis[Stock],stock_analysis[Beta_Weekly])</f>
        <v>1.5121666171329562</v>
      </c>
      <c r="K1102" s="2">
        <f>_xlfn.XLOOKUP($B1102,stock_analysis[Stock],stock_analysis[Beta_Monthly])</f>
        <v>1.1422737304214601</v>
      </c>
      <c r="L1102" s="3">
        <f>G1102+H1102*I1102</f>
        <v>0.14652787175216553</v>
      </c>
      <c r="M1102" s="3">
        <f>J1102*H1102+G1102</f>
        <v>0.14578631407605361</v>
      </c>
      <c r="N1102" s="3">
        <f>K1102*H1102+G1102</f>
        <v>0.12644091610104236</v>
      </c>
      <c r="O1102" s="2">
        <f>_xlfn.XLOOKUP($B1102,stock_analysis[Stock],stock_analysis[Interest_Coverage_Ratio])</f>
        <v>1.1274587458745875</v>
      </c>
      <c r="P1102" s="3" cm="1">
        <f t="array" ref="P110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102" s="3" t="str" cm="1">
        <f t="array" ref="Q110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102" s="3">
        <f>Table2[[#This Row],[Default Spread]]+Table2[[#This Row],[Risk Free Rate]]</f>
        <v>0.19279999999999997</v>
      </c>
      <c r="S1102" s="2">
        <f>_xlfn.XLOOKUP($B1102,stock_analysis[Stock],stock_analysis[Market_Cap_Cr])</f>
        <v>2558.728192</v>
      </c>
      <c r="T1102" s="2">
        <f>_xlfn.XLOOKUP($B1102,stock_analysis[Stock],stock_analysis[Total_Debt_Cr])</f>
        <v>2558.8000768000002</v>
      </c>
      <c r="U1102" s="3">
        <f>Table2[[#This Row],[Market Value of Equity]]/(Table2[[#This Row],[Market Value of Equity]]+Table2[[#This Row],[Market Value of Debt]])</f>
        <v>0.49999297660938791</v>
      </c>
      <c r="V1102" s="3">
        <f>Table2[[#This Row],[Market Value of Debt]]/(Table2[[#This Row],[Market Value of Equity]]+Table2[[#This Row],[Market Value of Debt]])</f>
        <v>0.50000702339061198</v>
      </c>
      <c r="W1102" s="32">
        <f>(Table2[[#This Row],[Cost of Equity (Daily Beta)]]*Table2[[#This Row],[Weight of Equity]])+(Table2[[#This Row],[Cost of Debt]]*Table2[[#This Row],[Weight of Debt]])</f>
        <v>0.16966426086331388</v>
      </c>
      <c r="X1102" s="33">
        <f>(Table2[[#This Row],[Cost of Equity (Weekly Beta)]]*Table2[[#This Row],[Weight of Equity]])+(Table2[[#This Row],[Cost of Debt]]*Table2[[#This Row],[Weight of Debt]])</f>
        <v>0.16929348723350712</v>
      </c>
      <c r="Y1102" s="34">
        <f>(Table2[[#This Row],[Cost of Equity (Monthly Beta)]]*Table2[[#This Row],[Weight of Equity]])+(Table2[[#This Row],[Cost of Debt]]*Table2[[#This Row],[Weight of Debt]])</f>
        <v>0.15962092411628803</v>
      </c>
      <c r="Z1102" t="b">
        <f>IF(Table2[[#This Row],[Sector]]="Financial Services",TRUE,FALSE)</f>
        <v>0</v>
      </c>
      <c r="AA1102" t="b">
        <f>IF(Table2[[#This Row],[Market Capitalisation In(Cr)]]&gt;25000,TRUE,FALSE)</f>
        <v>0</v>
      </c>
    </row>
    <row r="1103" spans="2:27" ht="14" customHeight="1">
      <c r="B1103" s="37" t="s">
        <v>3572</v>
      </c>
      <c r="C1103" s="38" t="str">
        <f>_xlfn.XLOOKUP(B1103,stock_analysis[Stock],stock_analysis[Company_Name])</f>
        <v>Thyrocare Technologies Limited</v>
      </c>
      <c r="D1103" s="37" t="str">
        <f>_xlfn.XLOOKUP(B1103,stock_analysis[Stock],stock_analysis[Sector])</f>
        <v>Healthcare</v>
      </c>
      <c r="E1103" s="37" t="str">
        <f>_xlfn.XLOOKUP($B1103,stock_analysis[Stock],stock_analysis[Industry])</f>
        <v>Diagnostics &amp; Research</v>
      </c>
      <c r="F1103" s="2">
        <f>_xlfn.XLOOKUP($B1103,stock_analysis[Stock],stock_analysis[Market_Cap_Cr])</f>
        <v>5893.7573376</v>
      </c>
      <c r="G1103" s="3">
        <f>Imputs!$C$2</f>
        <v>6.6699999999999995E-2</v>
      </c>
      <c r="H1103" s="3">
        <f>Imputs!$C$3</f>
        <v>5.2299999999999999E-2</v>
      </c>
      <c r="I1103" s="2">
        <f>_xlfn.XLOOKUP($B1103,stock_analysis[Stock],stock_analysis[Beta_Daily])</f>
        <v>0.30423869486359961</v>
      </c>
      <c r="J1103" s="2">
        <f>_xlfn.XLOOKUP($B1103,stock_analysis[Stock],stock_analysis[Beta_Weekly])</f>
        <v>0.55437501827942948</v>
      </c>
      <c r="K1103" s="2">
        <f>_xlfn.XLOOKUP($B1103,stock_analysis[Stock],stock_analysis[Beta_Monthly])</f>
        <v>0.81666706018161628</v>
      </c>
      <c r="L1103" s="3">
        <f>G1103+H1103*I1103</f>
        <v>8.2611683741366251E-2</v>
      </c>
      <c r="M1103" s="3">
        <f>J1103*H1103+G1103</f>
        <v>9.569381345601416E-2</v>
      </c>
      <c r="N1103" s="3">
        <f>K1103*H1103+G1103</f>
        <v>0.10941168724749853</v>
      </c>
      <c r="O1103" s="2">
        <f>_xlfn.XLOOKUP($B1103,stock_analysis[Stock],stock_analysis[Interest_Coverage_Ratio])</f>
        <v>48.685245901639341</v>
      </c>
      <c r="P1103" s="3" cm="1">
        <f t="array" ref="P110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03" s="3" t="str" cm="1">
        <f t="array" ref="Q110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03" s="3">
        <f>Table2[[#This Row],[Default Spread]]+Table2[[#This Row],[Risk Free Rate]]</f>
        <v>7.0699999999999999E-2</v>
      </c>
      <c r="S1103" s="2">
        <f>_xlfn.XLOOKUP($B1103,stock_analysis[Stock],stock_analysis[Market_Cap_Cr])</f>
        <v>5893.7573376</v>
      </c>
      <c r="T1103" s="2">
        <f>_xlfn.XLOOKUP($B1103,stock_analysis[Stock],stock_analysis[Total_Debt_Cr])</f>
        <v>24.68</v>
      </c>
      <c r="U1103" s="3">
        <f>Table2[[#This Row],[Market Value of Equity]]/(Table2[[#This Row],[Market Value of Equity]]+Table2[[#This Row],[Market Value of Debt]])</f>
        <v>0.99582998034916959</v>
      </c>
      <c r="V1103" s="3">
        <f>Table2[[#This Row],[Market Value of Debt]]/(Table2[[#This Row],[Market Value of Equity]]+Table2[[#This Row],[Market Value of Debt]])</f>
        <v>4.1700196508303398E-3</v>
      </c>
      <c r="W1103" s="32">
        <f>(Table2[[#This Row],[Cost of Equity (Daily Beta)]]*Table2[[#This Row],[Weight of Equity]])+(Table2[[#This Row],[Cost of Debt]]*Table2[[#This Row],[Weight of Debt]])</f>
        <v>8.2562011786090281E-2</v>
      </c>
      <c r="X1103" s="33">
        <f>(Table2[[#This Row],[Cost of Equity (Weekly Beta)]]*Table2[[#This Row],[Weight of Equity]])+(Table2[[#This Row],[Cost of Debt]]*Table2[[#This Row],[Weight of Debt]])</f>
        <v>9.5589588762753391E-2</v>
      </c>
      <c r="Y1103" s="34">
        <f>(Table2[[#This Row],[Cost of Equity (Monthly Beta)]]*Table2[[#This Row],[Weight of Equity]])+(Table2[[#This Row],[Cost of Debt]]*Table2[[#This Row],[Weight of Debt]])</f>
        <v>0.10925025875095966</v>
      </c>
      <c r="Z1103" t="b">
        <f>IF(Table2[[#This Row],[Sector]]="Financial Services",TRUE,FALSE)</f>
        <v>0</v>
      </c>
      <c r="AA1103" t="b">
        <f>IF(Table2[[#This Row],[Market Capitalisation In(Cr)]]&gt;25000,TRUE,FALSE)</f>
        <v>0</v>
      </c>
    </row>
    <row r="1104" spans="2:27" ht="14" customHeight="1">
      <c r="B1104" s="37" t="s">
        <v>2034</v>
      </c>
      <c r="C1104" s="38" t="str">
        <f>_xlfn.XLOOKUP(B1104,stock_analysis[Stock],stock_analysis[Company_Name])</f>
        <v>Dr. Lal Path Labs Ltd.</v>
      </c>
      <c r="D1104" s="37" t="str">
        <f>_xlfn.XLOOKUP(B1104,stock_analysis[Stock],stock_analysis[Sector])</f>
        <v>Healthcare</v>
      </c>
      <c r="E1104" s="37" t="str">
        <f>_xlfn.XLOOKUP($B1104,stock_analysis[Stock],stock_analysis[Industry])</f>
        <v>Diagnostics &amp; Research</v>
      </c>
      <c r="F1104" s="2">
        <f>_xlfn.XLOOKUP($B1104,stock_analysis[Stock],stock_analysis[Market_Cap_Cr])</f>
        <v>22309.324390400001</v>
      </c>
      <c r="G1104" s="3">
        <f>Imputs!$C$2</f>
        <v>6.6699999999999995E-2</v>
      </c>
      <c r="H1104" s="3">
        <f>Imputs!$C$3</f>
        <v>5.2299999999999999E-2</v>
      </c>
      <c r="I1104" s="2">
        <f>_xlfn.XLOOKUP($B1104,stock_analysis[Stock],stock_analysis[Beta_Daily])</f>
        <v>0.37365917875964111</v>
      </c>
      <c r="J1104" s="2">
        <f>_xlfn.XLOOKUP($B1104,stock_analysis[Stock],stock_analysis[Beta_Weekly])</f>
        <v>0.73051610983508197</v>
      </c>
      <c r="K1104" s="2">
        <f>_xlfn.XLOOKUP($B1104,stock_analysis[Stock],stock_analysis[Beta_Monthly])</f>
        <v>1.0578658633946041</v>
      </c>
      <c r="L1104" s="3">
        <f>G1104+H1104*I1104</f>
        <v>8.6242375049129225E-2</v>
      </c>
      <c r="M1104" s="3">
        <f>J1104*H1104+G1104</f>
        <v>0.10490599254437478</v>
      </c>
      <c r="N1104" s="3">
        <f>K1104*H1104+G1104</f>
        <v>0.12202638465553778</v>
      </c>
      <c r="O1104" s="2">
        <f>_xlfn.XLOOKUP($B1104,stock_analysis[Stock],stock_analysis[Interest_Coverage_Ratio])</f>
        <v>29.011611746245237</v>
      </c>
      <c r="P1104" s="3" cm="1">
        <f t="array" ref="P110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04" s="3" t="str" cm="1">
        <f t="array" ref="Q110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04" s="3">
        <f>Table2[[#This Row],[Default Spread]]+Table2[[#This Row],[Risk Free Rate]]</f>
        <v>7.0699999999999999E-2</v>
      </c>
      <c r="S1104" s="2">
        <f>_xlfn.XLOOKUP($B1104,stock_analysis[Stock],stock_analysis[Market_Cap_Cr])</f>
        <v>22309.324390400001</v>
      </c>
      <c r="T1104" s="2">
        <f>_xlfn.XLOOKUP($B1104,stock_analysis[Stock],stock_analysis[Total_Debt_Cr])</f>
        <v>156</v>
      </c>
      <c r="U1104" s="3">
        <f>Table2[[#This Row],[Market Value of Equity]]/(Table2[[#This Row],[Market Value of Equity]]+Table2[[#This Row],[Market Value of Debt]])</f>
        <v>0.99305596494895654</v>
      </c>
      <c r="V1104" s="3">
        <f>Table2[[#This Row],[Market Value of Debt]]/(Table2[[#This Row],[Market Value of Equity]]+Table2[[#This Row],[Market Value of Debt]])</f>
        <v>6.9440350510434979E-3</v>
      </c>
      <c r="W1104" s="32">
        <f>(Table2[[#This Row],[Cost of Equity (Daily Beta)]]*Table2[[#This Row],[Weight of Equity]])+(Table2[[#This Row],[Cost of Debt]]*Table2[[#This Row],[Weight of Debt]])</f>
        <v>8.6134448252011608E-2</v>
      </c>
      <c r="X1104" s="33">
        <f>(Table2[[#This Row],[Cost of Equity (Weekly Beta)]]*Table2[[#This Row],[Weight of Equity]])+(Table2[[#This Row],[Cost of Debt]]*Table2[[#This Row],[Weight of Debt]])</f>
        <v>0.10466846493319092</v>
      </c>
      <c r="Y1104" s="34">
        <f>(Table2[[#This Row],[Cost of Equity (Monthly Beta)]]*Table2[[#This Row],[Weight of Equity]])+(Table2[[#This Row],[Cost of Debt]]*Table2[[#This Row],[Weight of Debt]])</f>
        <v>0.12166997244144639</v>
      </c>
      <c r="Z1104" t="b">
        <f>IF(Table2[[#This Row],[Sector]]="Financial Services",TRUE,FALSE)</f>
        <v>0</v>
      </c>
      <c r="AA1104" t="b">
        <f>IF(Table2[[#This Row],[Market Capitalisation In(Cr)]]&gt;25000,TRUE,FALSE)</f>
        <v>0</v>
      </c>
    </row>
    <row r="1105" spans="2:27" ht="14" customHeight="1">
      <c r="B1105" s="37" t="s">
        <v>2258</v>
      </c>
      <c r="C1105" s="38" t="str">
        <f>_xlfn.XLOOKUP(B1105,stock_analysis[Stock],stock_analysis[Company_Name])</f>
        <v>Metropolis Healthcare Limited</v>
      </c>
      <c r="D1105" s="37" t="str">
        <f>_xlfn.XLOOKUP(B1105,stock_analysis[Stock],stock_analysis[Sector])</f>
        <v>Healthcare</v>
      </c>
      <c r="E1105" s="37" t="str">
        <f>_xlfn.XLOOKUP($B1105,stock_analysis[Stock],stock_analysis[Industry])</f>
        <v>Diagnostics &amp; Research</v>
      </c>
      <c r="F1105" s="2">
        <f>_xlfn.XLOOKUP($B1105,stock_analysis[Stock],stock_analysis[Market_Cap_Cr])</f>
        <v>9321.4572544000002</v>
      </c>
      <c r="G1105" s="3">
        <f>Imputs!$C$2</f>
        <v>6.6699999999999995E-2</v>
      </c>
      <c r="H1105" s="3">
        <f>Imputs!$C$3</f>
        <v>5.2299999999999999E-2</v>
      </c>
      <c r="I1105" s="2">
        <f>_xlfn.XLOOKUP($B1105,stock_analysis[Stock],stock_analysis[Beta_Daily])</f>
        <v>0.57329499921756832</v>
      </c>
      <c r="J1105" s="2">
        <f>_xlfn.XLOOKUP($B1105,stock_analysis[Stock],stock_analysis[Beta_Weekly])</f>
        <v>0.79200575398046957</v>
      </c>
      <c r="K1105" s="2">
        <f>_xlfn.XLOOKUP($B1105,stock_analysis[Stock],stock_analysis[Beta_Monthly])</f>
        <v>0.8050471743384372</v>
      </c>
      <c r="L1105" s="3">
        <f>G1105+H1105*I1105</f>
        <v>9.6683328459078816E-2</v>
      </c>
      <c r="M1105" s="3">
        <f>J1105*H1105+G1105</f>
        <v>0.10812190093317856</v>
      </c>
      <c r="N1105" s="3">
        <f>K1105*H1105+G1105</f>
        <v>0.10880396721790025</v>
      </c>
      <c r="O1105" s="2">
        <f>_xlfn.XLOOKUP($B1105,stock_analysis[Stock],stock_analysis[Interest_Coverage_Ratio])</f>
        <v>11.274884654933862</v>
      </c>
      <c r="P1105" s="3" cm="1">
        <f t="array" ref="P110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105" s="3" t="str" cm="1">
        <f t="array" ref="Q110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105" s="3">
        <f>Table2[[#This Row],[Default Spread]]+Table2[[#This Row],[Risk Free Rate]]</f>
        <v>7.22E-2</v>
      </c>
      <c r="S1105" s="2">
        <f>_xlfn.XLOOKUP($B1105,stock_analysis[Stock],stock_analysis[Market_Cap_Cr])</f>
        <v>9321.4572544000002</v>
      </c>
      <c r="T1105" s="2">
        <f>_xlfn.XLOOKUP($B1105,stock_analysis[Stock],stock_analysis[Total_Debt_Cr])</f>
        <v>200.82769920000001</v>
      </c>
      <c r="U1105" s="3">
        <f>Table2[[#This Row],[Market Value of Equity]]/(Table2[[#This Row],[Market Value of Equity]]+Table2[[#This Row],[Market Value of Debt]])</f>
        <v>0.97890971545394956</v>
      </c>
      <c r="V1105" s="3">
        <f>Table2[[#This Row],[Market Value of Debt]]/(Table2[[#This Row],[Market Value of Equity]]+Table2[[#This Row],[Market Value of Debt]])</f>
        <v>2.1090284546050577E-2</v>
      </c>
      <c r="W1105" s="32">
        <f>(Table2[[#This Row],[Cost of Equity (Daily Beta)]]*Table2[[#This Row],[Weight of Equity]])+(Table2[[#This Row],[Cost of Debt]]*Table2[[#This Row],[Weight of Debt]])</f>
        <v>9.6166968095242444E-2</v>
      </c>
      <c r="X1105" s="33">
        <f>(Table2[[#This Row],[Cost of Equity (Weekly Beta)]]*Table2[[#This Row],[Weight of Equity]])+(Table2[[#This Row],[Cost of Debt]]*Table2[[#This Row],[Weight of Debt]])</f>
        <v>0.1073642978210628</v>
      </c>
      <c r="Y1105" s="34">
        <f>(Table2[[#This Row],[Cost of Equity (Monthly Beta)]]*Table2[[#This Row],[Weight of Equity]])+(Table2[[#This Row],[Cost of Debt]]*Table2[[#This Row],[Weight of Debt]])</f>
        <v>0.10803197913376045</v>
      </c>
      <c r="Z1105" t="b">
        <f>IF(Table2[[#This Row],[Sector]]="Financial Services",TRUE,FALSE)</f>
        <v>0</v>
      </c>
      <c r="AA1105" t="b">
        <f>IF(Table2[[#This Row],[Market Capitalisation In(Cr)]]&gt;25000,TRUE,FALSE)</f>
        <v>0</v>
      </c>
    </row>
    <row r="1106" spans="2:27" ht="14" customHeight="1">
      <c r="B1106" s="37" t="s">
        <v>3436</v>
      </c>
      <c r="C1106" s="38" t="str">
        <f>_xlfn.XLOOKUP(B1106,stock_analysis[Stock],stock_analysis[Company_Name])</f>
        <v>Suraksha Diagnostic Limited</v>
      </c>
      <c r="D1106" s="37" t="str">
        <f>_xlfn.XLOOKUP(B1106,stock_analysis[Stock],stock_analysis[Sector])</f>
        <v>Healthcare</v>
      </c>
      <c r="E1106" s="37" t="str">
        <f>_xlfn.XLOOKUP($B1106,stock_analysis[Stock],stock_analysis[Industry])</f>
        <v>Diagnostics &amp; Research</v>
      </c>
      <c r="F1106" s="2">
        <f>_xlfn.XLOOKUP($B1106,stock_analysis[Stock],stock_analysis[Market_Cap_Cr])</f>
        <v>1374.9320703999999</v>
      </c>
      <c r="G1106" s="3">
        <f>Imputs!$C$2</f>
        <v>6.6699999999999995E-2</v>
      </c>
      <c r="H1106" s="3">
        <f>Imputs!$C$3</f>
        <v>5.2299999999999999E-2</v>
      </c>
      <c r="I1106" s="2">
        <f>_xlfn.XLOOKUP($B1106,stock_analysis[Stock],stock_analysis[Beta_Daily])</f>
        <v>0.71258353336589209</v>
      </c>
      <c r="J1106" s="2">
        <f>_xlfn.XLOOKUP($B1106,stock_analysis[Stock],stock_analysis[Beta_Weekly])</f>
        <v>1.2028684878926099</v>
      </c>
      <c r="K1106" s="2">
        <f>_xlfn.XLOOKUP($B1106,stock_analysis[Stock],stock_analysis[Beta_Monthly])</f>
        <v>1.3951432605587488</v>
      </c>
      <c r="L1106" s="3">
        <f>G1106+H1106*I1106</f>
        <v>0.10396811879503615</v>
      </c>
      <c r="M1106" s="3">
        <f>J1106*H1106+G1106</f>
        <v>0.1296100219167835</v>
      </c>
      <c r="N1106" s="3">
        <f>K1106*H1106+G1106</f>
        <v>0.13966599252722256</v>
      </c>
      <c r="O1106" s="2">
        <f>_xlfn.XLOOKUP($B1106,stock_analysis[Stock],stock_analysis[Interest_Coverage_Ratio])</f>
        <v>5.9378436072650951</v>
      </c>
      <c r="P1106" s="3" cm="1">
        <f t="array" ref="P110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106" s="3" t="str" cm="1">
        <f t="array" ref="Q110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106" s="3">
        <f>Table2[[#This Row],[Default Spread]]+Table2[[#This Row],[Risk Free Rate]]</f>
        <v>7.5600000000000001E-2</v>
      </c>
      <c r="S1106" s="2">
        <f>_xlfn.XLOOKUP($B1106,stock_analysis[Stock],stock_analysis[Market_Cap_Cr])</f>
        <v>1374.9320703999999</v>
      </c>
      <c r="T1106" s="2">
        <f>_xlfn.XLOOKUP($B1106,stock_analysis[Stock],stock_analysis[Total_Debt_Cr])</f>
        <v>117.6942976</v>
      </c>
      <c r="U1106" s="3">
        <f>Table2[[#This Row],[Market Value of Equity]]/(Table2[[#This Row],[Market Value of Equity]]+Table2[[#This Row],[Market Value of Debt]])</f>
        <v>0.92114952534457706</v>
      </c>
      <c r="V1106" s="3">
        <f>Table2[[#This Row],[Market Value of Debt]]/(Table2[[#This Row],[Market Value of Equity]]+Table2[[#This Row],[Market Value of Debt]])</f>
        <v>7.8850474655422942E-2</v>
      </c>
      <c r="W1106" s="32">
        <f>(Table2[[#This Row],[Cost of Equity (Daily Beta)]]*Table2[[#This Row],[Weight of Equity]])+(Table2[[#This Row],[Cost of Debt]]*Table2[[#This Row],[Weight of Debt]])</f>
        <v>0.10173127916296612</v>
      </c>
      <c r="X1106" s="33">
        <f>(Table2[[#This Row],[Cost of Equity (Weekly Beta)]]*Table2[[#This Row],[Weight of Equity]])+(Table2[[#This Row],[Cost of Debt]]*Table2[[#This Row],[Weight of Debt]])</f>
        <v>0.12535130605249534</v>
      </c>
      <c r="Y1106" s="34">
        <f>(Table2[[#This Row],[Cost of Equity (Monthly Beta)]]*Table2[[#This Row],[Weight of Equity]])+(Table2[[#This Row],[Cost of Debt]]*Table2[[#This Row],[Weight of Debt]])</f>
        <v>0.13461435860718027</v>
      </c>
      <c r="Z1106" t="b">
        <f>IF(Table2[[#This Row],[Sector]]="Financial Services",TRUE,FALSE)</f>
        <v>0</v>
      </c>
      <c r="AA1106" t="b">
        <f>IF(Table2[[#This Row],[Market Capitalisation In(Cr)]]&gt;25000,TRUE,FALSE)</f>
        <v>0</v>
      </c>
    </row>
    <row r="1107" spans="2:27" ht="14" customHeight="1">
      <c r="B1107" s="37" t="s">
        <v>3792</v>
      </c>
      <c r="C1107" s="38" t="str">
        <f>_xlfn.XLOOKUP(B1107,stock_analysis[Stock],stock_analysis[Company_Name])</f>
        <v>Vijaya Diagnostic Centre Limited</v>
      </c>
      <c r="D1107" s="37" t="str">
        <f>_xlfn.XLOOKUP(B1107,stock_analysis[Stock],stock_analysis[Sector])</f>
        <v>Healthcare</v>
      </c>
      <c r="E1107" s="37" t="str">
        <f>_xlfn.XLOOKUP($B1107,stock_analysis[Stock],stock_analysis[Industry])</f>
        <v>Diagnostics &amp; Research</v>
      </c>
      <c r="F1107" s="2">
        <f>_xlfn.XLOOKUP($B1107,stock_analysis[Stock],stock_analysis[Market_Cap_Cr])</f>
        <v>9829.7217024000001</v>
      </c>
      <c r="G1107" s="3">
        <f>Imputs!$C$2</f>
        <v>6.6699999999999995E-2</v>
      </c>
      <c r="H1107" s="3">
        <f>Imputs!$C$3</f>
        <v>5.2299999999999999E-2</v>
      </c>
      <c r="I1107" s="2">
        <f>_xlfn.XLOOKUP($B1107,stock_analysis[Stock],stock_analysis[Beta_Daily])</f>
        <v>0.77374573581846984</v>
      </c>
      <c r="J1107" s="2">
        <f>_xlfn.XLOOKUP($B1107,stock_analysis[Stock],stock_analysis[Beta_Weekly])</f>
        <v>0.51709423070822802</v>
      </c>
      <c r="K1107" s="2">
        <f>_xlfn.XLOOKUP($B1107,stock_analysis[Stock],stock_analysis[Beta_Monthly])</f>
        <v>0.47875425161395718</v>
      </c>
      <c r="L1107" s="3">
        <f>G1107+H1107*I1107</f>
        <v>0.10716690198330597</v>
      </c>
      <c r="M1107" s="3">
        <f>J1107*H1107+G1107</f>
        <v>9.3744028266040322E-2</v>
      </c>
      <c r="N1107" s="3">
        <f>K1107*H1107+G1107</f>
        <v>9.1738847359409958E-2</v>
      </c>
      <c r="O1107" s="2">
        <f>_xlfn.XLOOKUP($B1107,stock_analysis[Stock],stock_analysis[Interest_Coverage_Ratio])</f>
        <v>8.8696018838406889</v>
      </c>
      <c r="P1107" s="3" cm="1">
        <f t="array" ref="P110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107" s="3" t="str" cm="1">
        <f t="array" ref="Q110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107" s="3">
        <f>Table2[[#This Row],[Default Spread]]+Table2[[#This Row],[Risk Free Rate]]</f>
        <v>7.3700000000000002E-2</v>
      </c>
      <c r="S1107" s="2">
        <f>_xlfn.XLOOKUP($B1107,stock_analysis[Stock],stock_analysis[Market_Cap_Cr])</f>
        <v>9829.7217024000001</v>
      </c>
      <c r="T1107" s="2">
        <f>_xlfn.XLOOKUP($B1107,stock_analysis[Stock],stock_analysis[Total_Debt_Cr])</f>
        <v>365.26620159999999</v>
      </c>
      <c r="U1107" s="3">
        <f>Table2[[#This Row],[Market Value of Equity]]/(Table2[[#This Row],[Market Value of Equity]]+Table2[[#This Row],[Market Value of Debt]])</f>
        <v>0.96417198283710692</v>
      </c>
      <c r="V1107" s="3">
        <f>Table2[[#This Row],[Market Value of Debt]]/(Table2[[#This Row],[Market Value of Equity]]+Table2[[#This Row],[Market Value of Debt]])</f>
        <v>3.5828017162893147E-2</v>
      </c>
      <c r="W1107" s="32">
        <f>(Table2[[#This Row],[Cost of Equity (Daily Beta)]]*Table2[[#This Row],[Weight of Equity]])+(Table2[[#This Row],[Cost of Debt]]*Table2[[#This Row],[Weight of Debt]])</f>
        <v>0.10596784924465923</v>
      </c>
      <c r="X1107" s="33">
        <f>(Table2[[#This Row],[Cost of Equity (Weekly Beta)]]*Table2[[#This Row],[Weight of Equity]])+(Table2[[#This Row],[Cost of Debt]]*Table2[[#This Row],[Weight of Debt]])</f>
        <v>9.3025890477311121E-2</v>
      </c>
      <c r="Y1107" s="34">
        <f>(Table2[[#This Row],[Cost of Equity (Monthly Beta)]]*Table2[[#This Row],[Weight of Equity]])+(Table2[[#This Row],[Cost of Debt]]*Table2[[#This Row],[Weight of Debt]])</f>
        <v>9.1092551226618218E-2</v>
      </c>
      <c r="Z1107" t="b">
        <f>IF(Table2[[#This Row],[Sector]]="Financial Services",TRUE,FALSE)</f>
        <v>0</v>
      </c>
      <c r="AA1107" t="b">
        <f>IF(Table2[[#This Row],[Market Capitalisation In(Cr)]]&gt;25000,TRUE,FALSE)</f>
        <v>0</v>
      </c>
    </row>
    <row r="1108" spans="2:27" ht="14" customHeight="1">
      <c r="B1108" s="37" t="s">
        <v>3804</v>
      </c>
      <c r="C1108" s="38" t="str">
        <f>_xlfn.XLOOKUP(B1108,stock_analysis[Stock],stock_analysis[Company_Name])</f>
        <v>Vimta Labs Limited</v>
      </c>
      <c r="D1108" s="37" t="str">
        <f>_xlfn.XLOOKUP(B1108,stock_analysis[Stock],stock_analysis[Sector])</f>
        <v>Healthcare</v>
      </c>
      <c r="E1108" s="37" t="str">
        <f>_xlfn.XLOOKUP($B1108,stock_analysis[Stock],stock_analysis[Industry])</f>
        <v>Diagnostics &amp; Research</v>
      </c>
      <c r="F1108" s="2">
        <f>_xlfn.XLOOKUP($B1108,stock_analysis[Stock],stock_analysis[Market_Cap_Cr])</f>
        <v>1944.6349823999999</v>
      </c>
      <c r="G1108" s="3">
        <f>Imputs!$C$2</f>
        <v>6.6699999999999995E-2</v>
      </c>
      <c r="H1108" s="3">
        <f>Imputs!$C$3</f>
        <v>5.2299999999999999E-2</v>
      </c>
      <c r="I1108" s="2">
        <f>_xlfn.XLOOKUP($B1108,stock_analysis[Stock],stock_analysis[Beta_Daily])</f>
        <v>0.898797917341148</v>
      </c>
      <c r="J1108" s="2">
        <f>_xlfn.XLOOKUP($B1108,stock_analysis[Stock],stock_analysis[Beta_Weekly])</f>
        <v>1.0444202340583804</v>
      </c>
      <c r="K1108" s="2">
        <f>_xlfn.XLOOKUP($B1108,stock_analysis[Stock],stock_analysis[Beta_Monthly])</f>
        <v>3.1044285118916499E-2</v>
      </c>
      <c r="L1108" s="3">
        <f>G1108+H1108*I1108</f>
        <v>0.11370713107694203</v>
      </c>
      <c r="M1108" s="3">
        <f>J1108*H1108+G1108</f>
        <v>0.12132317824125328</v>
      </c>
      <c r="N1108" s="3">
        <f>K1108*H1108+G1108</f>
        <v>6.8323616111719332E-2</v>
      </c>
      <c r="O1108" s="2">
        <f>_xlfn.XLOOKUP($B1108,stock_analysis[Stock],stock_analysis[Interest_Coverage_Ratio])</f>
        <v>65.02877697841727</v>
      </c>
      <c r="P1108" s="3" cm="1">
        <f t="array" ref="P110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08" s="3" t="str" cm="1">
        <f t="array" ref="Q110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08" s="3">
        <f>Table2[[#This Row],[Default Spread]]+Table2[[#This Row],[Risk Free Rate]]</f>
        <v>7.0699999999999999E-2</v>
      </c>
      <c r="S1108" s="2">
        <f>_xlfn.XLOOKUP($B1108,stock_analysis[Stock],stock_analysis[Market_Cap_Cr])</f>
        <v>1944.6349823999999</v>
      </c>
      <c r="T1108" s="2">
        <f>_xlfn.XLOOKUP($B1108,stock_analysis[Stock],stock_analysis[Total_Debt_Cr])</f>
        <v>6.7969999999999997</v>
      </c>
      <c r="U1108" s="3">
        <f>Table2[[#This Row],[Market Value of Equity]]/(Table2[[#This Row],[Market Value of Equity]]+Table2[[#This Row],[Market Value of Debt]])</f>
        <v>0.99651691677634568</v>
      </c>
      <c r="V1108" s="3">
        <f>Table2[[#This Row],[Market Value of Debt]]/(Table2[[#This Row],[Market Value of Equity]]+Table2[[#This Row],[Market Value of Debt]])</f>
        <v>3.4830832236543547E-3</v>
      </c>
      <c r="W1108" s="32">
        <f>(Table2[[#This Row],[Cost of Equity (Daily Beta)]]*Table2[[#This Row],[Weight of Equity]])+(Table2[[#This Row],[Cost of Debt]]*Table2[[#This Row],[Weight of Debt]])</f>
        <v>0.11355733366019043</v>
      </c>
      <c r="X1108" s="33">
        <f>(Table2[[#This Row],[Cost of Equity (Weekly Beta)]]*Table2[[#This Row],[Weight of Equity]])+(Table2[[#This Row],[Cost of Debt]]*Table2[[#This Row],[Weight of Debt]])</f>
        <v>0.1211468534983931</v>
      </c>
      <c r="Y1108" s="34">
        <f>(Table2[[#This Row],[Cost of Equity (Monthly Beta)]]*Table2[[#This Row],[Weight of Equity]])+(Table2[[#This Row],[Cost of Debt]]*Table2[[#This Row],[Weight of Debt]])</f>
        <v>6.8331893254573561E-2</v>
      </c>
      <c r="Z1108" t="b">
        <f>IF(Table2[[#This Row],[Sector]]="Financial Services",TRUE,FALSE)</f>
        <v>0</v>
      </c>
      <c r="AA1108" t="b">
        <f>IF(Table2[[#This Row],[Market Capitalisation In(Cr)]]&gt;25000,TRUE,FALSE)</f>
        <v>0</v>
      </c>
    </row>
    <row r="1109" spans="2:27" ht="14" customHeight="1">
      <c r="B1109" s="37" t="s">
        <v>3474</v>
      </c>
      <c r="C1109" s="38" t="str">
        <f>_xlfn.XLOOKUP(B1109,stock_analysis[Stock],stock_analysis[Company_Name])</f>
        <v>Syngene International Limited</v>
      </c>
      <c r="D1109" s="37" t="str">
        <f>_xlfn.XLOOKUP(B1109,stock_analysis[Stock],stock_analysis[Sector])</f>
        <v>Healthcare</v>
      </c>
      <c r="E1109" s="37" t="str">
        <f>_xlfn.XLOOKUP($B1109,stock_analysis[Stock],stock_analysis[Industry])</f>
        <v>Diagnostics &amp; Research</v>
      </c>
      <c r="F1109" s="2">
        <f>_xlfn.XLOOKUP($B1109,stock_analysis[Stock],stock_analysis[Market_Cap_Cr])</f>
        <v>16137.761587200001</v>
      </c>
      <c r="G1109" s="3">
        <f>Imputs!$C$2</f>
        <v>6.6699999999999995E-2</v>
      </c>
      <c r="H1109" s="3">
        <f>Imputs!$C$3</f>
        <v>5.2299999999999999E-2</v>
      </c>
      <c r="I1109" s="2">
        <f>_xlfn.XLOOKUP($B1109,stock_analysis[Stock],stock_analysis[Beta_Daily])</f>
        <v>0.98561070621471536</v>
      </c>
      <c r="J1109" s="2">
        <f>_xlfn.XLOOKUP($B1109,stock_analysis[Stock],stock_analysis[Beta_Weekly])</f>
        <v>1.0165209445276122</v>
      </c>
      <c r="K1109" s="2">
        <f>_xlfn.XLOOKUP($B1109,stock_analysis[Stock],stock_analysis[Beta_Monthly])</f>
        <v>0.99800164390653756</v>
      </c>
      <c r="L1109" s="3">
        <f>G1109+H1109*I1109</f>
        <v>0.11824743993502961</v>
      </c>
      <c r="M1109" s="3">
        <f>J1109*H1109+G1109</f>
        <v>0.11986404539879411</v>
      </c>
      <c r="N1109" s="3">
        <f>K1109*H1109+G1109</f>
        <v>0.11889548597631192</v>
      </c>
      <c r="O1109" s="2">
        <f>_xlfn.XLOOKUP($B1109,stock_analysis[Stock],stock_analysis[Interest_Coverage_Ratio])</f>
        <v>14.41260162601626</v>
      </c>
      <c r="P1109" s="3" cm="1">
        <f t="array" ref="P110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09" s="3" t="str" cm="1">
        <f t="array" ref="Q110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09" s="3">
        <f>Table2[[#This Row],[Default Spread]]+Table2[[#This Row],[Risk Free Rate]]</f>
        <v>7.0699999999999999E-2</v>
      </c>
      <c r="S1109" s="2">
        <f>_xlfn.XLOOKUP($B1109,stock_analysis[Stock],stock_analysis[Market_Cap_Cr])</f>
        <v>16137.761587200001</v>
      </c>
      <c r="T1109" s="2">
        <f>_xlfn.XLOOKUP($B1109,stock_analysis[Stock],stock_analysis[Total_Debt_Cr])</f>
        <v>581.6</v>
      </c>
      <c r="U1109" s="3">
        <f>Table2[[#This Row],[Market Value of Equity]]/(Table2[[#This Row],[Market Value of Equity]]+Table2[[#This Row],[Market Value of Debt]])</f>
        <v>0.96521398278476966</v>
      </c>
      <c r="V1109" s="3">
        <f>Table2[[#This Row],[Market Value of Debt]]/(Table2[[#This Row],[Market Value of Equity]]+Table2[[#This Row],[Market Value of Debt]])</f>
        <v>3.4786017215230336E-2</v>
      </c>
      <c r="W1109" s="32">
        <f>(Table2[[#This Row],[Cost of Equity (Daily Beta)]]*Table2[[#This Row],[Weight of Equity]])+(Table2[[#This Row],[Cost of Debt]]*Table2[[#This Row],[Weight of Debt]])</f>
        <v>0.11659345387090954</v>
      </c>
      <c r="X1109" s="33">
        <f>(Table2[[#This Row],[Cost of Equity (Weekly Beta)]]*Table2[[#This Row],[Weight of Equity]])+(Table2[[#This Row],[Cost of Debt]]*Table2[[#This Row],[Weight of Debt]])</f>
        <v>0.11815382406918129</v>
      </c>
      <c r="Y1109" s="34">
        <f>(Table2[[#This Row],[Cost of Equity (Monthly Beta)]]*Table2[[#This Row],[Weight of Equity]])+(Table2[[#This Row],[Cost of Debt]]*Table2[[#This Row],[Weight of Debt]])</f>
        <v>0.11721895697144354</v>
      </c>
      <c r="Z1109" t="b">
        <f>IF(Table2[[#This Row],[Sector]]="Financial Services",TRUE,FALSE)</f>
        <v>0</v>
      </c>
      <c r="AA1109" t="b">
        <f>IF(Table2[[#This Row],[Market Capitalisation In(Cr)]]&gt;25000,TRUE,FALSE)</f>
        <v>0</v>
      </c>
    </row>
    <row r="1110" spans="2:27" ht="14" customHeight="1">
      <c r="B1110" s="37" t="s">
        <v>2012</v>
      </c>
      <c r="C1110" s="38" t="str">
        <f>_xlfn.XLOOKUP(B1110,stock_analysis[Stock],stock_analysis[Company_Name])</f>
        <v>Krsnaa Diagnostics Limited</v>
      </c>
      <c r="D1110" s="37" t="str">
        <f>_xlfn.XLOOKUP(B1110,stock_analysis[Stock],stock_analysis[Sector])</f>
        <v>Healthcare</v>
      </c>
      <c r="E1110" s="37" t="str">
        <f>_xlfn.XLOOKUP($B1110,stock_analysis[Stock],stock_analysis[Industry])</f>
        <v>Diagnostics &amp; Research</v>
      </c>
      <c r="F1110" s="2">
        <f>_xlfn.XLOOKUP($B1110,stock_analysis[Stock],stock_analysis[Market_Cap_Cr])</f>
        <v>1976.6503424</v>
      </c>
      <c r="G1110" s="3">
        <f>Imputs!$C$2</f>
        <v>6.6699999999999995E-2</v>
      </c>
      <c r="H1110" s="3">
        <f>Imputs!$C$3</f>
        <v>5.2299999999999999E-2</v>
      </c>
      <c r="I1110" s="2">
        <f>_xlfn.XLOOKUP($B1110,stock_analysis[Stock],stock_analysis[Beta_Daily])</f>
        <v>1.1288626059933615</v>
      </c>
      <c r="J1110" s="2">
        <f>_xlfn.XLOOKUP($B1110,stock_analysis[Stock],stock_analysis[Beta_Weekly])</f>
        <v>1.1270805344234374</v>
      </c>
      <c r="K1110" s="2">
        <f>_xlfn.XLOOKUP($B1110,stock_analysis[Stock],stock_analysis[Beta_Monthly])</f>
        <v>0.34407557264830713</v>
      </c>
      <c r="L1110" s="3">
        <f>G1110+H1110*I1110</f>
        <v>0.12573951429345281</v>
      </c>
      <c r="M1110" s="3">
        <f>J1110*H1110+G1110</f>
        <v>0.12564631195034576</v>
      </c>
      <c r="N1110" s="3">
        <f>K1110*H1110+G1110</f>
        <v>8.4695152449506456E-2</v>
      </c>
      <c r="O1110" s="2">
        <f>_xlfn.XLOOKUP($B1110,stock_analysis[Stock],stock_analysis[Interest_Coverage_Ratio])</f>
        <v>5.719505469252689</v>
      </c>
      <c r="P1110" s="3" cm="1">
        <f t="array" ref="P11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110" s="3" t="str" cm="1">
        <f t="array" ref="Q11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110" s="3">
        <f>Table2[[#This Row],[Default Spread]]+Table2[[#This Row],[Risk Free Rate]]</f>
        <v>7.5600000000000001E-2</v>
      </c>
      <c r="S1110" s="2">
        <f>_xlfn.XLOOKUP($B1110,stock_analysis[Stock],stock_analysis[Market_Cap_Cr])</f>
        <v>1976.6503424</v>
      </c>
      <c r="T1110" s="2">
        <f>_xlfn.XLOOKUP($B1110,stock_analysis[Stock],stock_analysis[Total_Debt_Cr])</f>
        <v>285.74000640000003</v>
      </c>
      <c r="U1110" s="3">
        <f>Table2[[#This Row],[Market Value of Equity]]/(Table2[[#This Row],[Market Value of Equity]]+Table2[[#This Row],[Market Value of Debt]])</f>
        <v>0.87369995343572782</v>
      </c>
      <c r="V1110" s="3">
        <f>Table2[[#This Row],[Market Value of Debt]]/(Table2[[#This Row],[Market Value of Equity]]+Table2[[#This Row],[Market Value of Debt]])</f>
        <v>0.12630004656427218</v>
      </c>
      <c r="W1110" s="32">
        <f>(Table2[[#This Row],[Cost of Equity (Daily Beta)]]*Table2[[#This Row],[Weight of Equity]])+(Table2[[#This Row],[Cost of Debt]]*Table2[[#This Row],[Weight of Debt]])</f>
        <v>0.11940689130347973</v>
      </c>
      <c r="X1110" s="33">
        <f>(Table2[[#This Row],[Cost of Equity (Weekly Beta)]]*Table2[[#This Row],[Weight of Equity]])+(Table2[[#This Row],[Cost of Debt]]*Table2[[#This Row],[Weight of Debt]])</f>
        <v>0.119325460420647</v>
      </c>
      <c r="Y1110" s="34">
        <f>(Table2[[#This Row],[Cost of Equity (Monthly Beta)]]*Table2[[#This Row],[Weight of Equity]])+(Table2[[#This Row],[Cost of Debt]]*Table2[[#This Row],[Weight of Debt]])</f>
        <v>8.3546434271624642E-2</v>
      </c>
      <c r="Z1110" t="b">
        <f>IF(Table2[[#This Row],[Sector]]="Financial Services",TRUE,FALSE)</f>
        <v>0</v>
      </c>
      <c r="AA1110" t="b">
        <f>IF(Table2[[#This Row],[Market Capitalisation In(Cr)]]&gt;25000,TRUE,FALSE)</f>
        <v>0</v>
      </c>
    </row>
    <row r="1111" spans="2:27" ht="14" customHeight="1">
      <c r="B1111" s="37" t="s">
        <v>3040</v>
      </c>
      <c r="C1111" s="38" t="str">
        <f>_xlfn.XLOOKUP(B1111,stock_analysis[Stock],stock_analysis[Company_Name])</f>
        <v>Sai Life Sciences Limited</v>
      </c>
      <c r="D1111" s="37" t="str">
        <f>_xlfn.XLOOKUP(B1111,stock_analysis[Stock],stock_analysis[Sector])</f>
        <v>Healthcare</v>
      </c>
      <c r="E1111" s="37" t="str">
        <f>_xlfn.XLOOKUP($B1111,stock_analysis[Stock],stock_analysis[Industry])</f>
        <v>Diagnostics &amp; Research</v>
      </c>
      <c r="F1111" s="2">
        <f>_xlfn.XLOOKUP($B1111,stock_analysis[Stock],stock_analysis[Market_Cap_Cr])</f>
        <v>22188.005785599998</v>
      </c>
      <c r="G1111" s="3">
        <f>Imputs!$C$2</f>
        <v>6.6699999999999995E-2</v>
      </c>
      <c r="H1111" s="3">
        <f>Imputs!$C$3</f>
        <v>5.2299999999999999E-2</v>
      </c>
      <c r="I1111" s="2">
        <f>_xlfn.XLOOKUP($B1111,stock_analysis[Stock],stock_analysis[Beta_Daily])</f>
        <v>1.2856681406484818</v>
      </c>
      <c r="J1111" s="2">
        <f>_xlfn.XLOOKUP($B1111,stock_analysis[Stock],stock_analysis[Beta_Weekly])</f>
        <v>1.1806434888894219</v>
      </c>
      <c r="K1111" s="2">
        <f>_xlfn.XLOOKUP($B1111,stock_analysis[Stock],stock_analysis[Beta_Monthly])</f>
        <v>0.1406011453163859</v>
      </c>
      <c r="L1111" s="3">
        <f>G1111+H1111*I1111</f>
        <v>0.13394044375591557</v>
      </c>
      <c r="M1111" s="3">
        <f>J1111*H1111+G1111</f>
        <v>0.12844765446891676</v>
      </c>
      <c r="N1111" s="3">
        <f>K1111*H1111+G1111</f>
        <v>7.405343990004698E-2</v>
      </c>
      <c r="O1111" s="2">
        <f>_xlfn.XLOOKUP($B1111,stock_analysis[Stock],stock_analysis[Interest_Coverage_Ratio])</f>
        <v>3.989640775169371</v>
      </c>
      <c r="P1111" s="3" cm="1">
        <f t="array" ref="P11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111" s="3" t="str" cm="1">
        <f t="array" ref="Q11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111" s="3">
        <f>Table2[[#This Row],[Default Spread]]+Table2[[#This Row],[Risk Free Rate]]</f>
        <v>8.0499999999999988E-2</v>
      </c>
      <c r="S1111" s="2">
        <f>_xlfn.XLOOKUP($B1111,stock_analysis[Stock],stock_analysis[Market_Cap_Cr])</f>
        <v>22188.005785599998</v>
      </c>
      <c r="T1111" s="2">
        <f>_xlfn.XLOOKUP($B1111,stock_analysis[Stock],stock_analysis[Total_Debt_Cr])</f>
        <v>417.5610112</v>
      </c>
      <c r="U1111" s="3">
        <f>Table2[[#This Row],[Market Value of Equity]]/(Table2[[#This Row],[Market Value of Equity]]+Table2[[#This Row],[Market Value of Debt]])</f>
        <v>0.98152839895794564</v>
      </c>
      <c r="V1111" s="3">
        <f>Table2[[#This Row],[Market Value of Debt]]/(Table2[[#This Row],[Market Value of Equity]]+Table2[[#This Row],[Market Value of Debt]])</f>
        <v>1.8471601042054347E-2</v>
      </c>
      <c r="W1111" s="32">
        <f>(Table2[[#This Row],[Cost of Equity (Daily Beta)]]*Table2[[#This Row],[Weight of Equity]])+(Table2[[#This Row],[Cost of Debt]]*Table2[[#This Row],[Weight of Debt]])</f>
        <v>0.13295331319934595</v>
      </c>
      <c r="X1111" s="33">
        <f>(Table2[[#This Row],[Cost of Equity (Weekly Beta)]]*Table2[[#This Row],[Weight of Equity]])+(Table2[[#This Row],[Cost of Debt]]*Table2[[#This Row],[Weight of Debt]])</f>
        <v>0.12756198452466463</v>
      </c>
      <c r="Y1111" s="34">
        <f>(Table2[[#This Row],[Cost of Equity (Monthly Beta)]]*Table2[[#This Row],[Weight of Equity]])+(Table2[[#This Row],[Cost of Debt]]*Table2[[#This Row],[Weight of Debt]])</f>
        <v>7.4172518186306935E-2</v>
      </c>
      <c r="Z1111" t="b">
        <f>IF(Table2[[#This Row],[Sector]]="Financial Services",TRUE,FALSE)</f>
        <v>0</v>
      </c>
      <c r="AA1111" t="b">
        <f>IF(Table2[[#This Row],[Market Capitalisation In(Cr)]]&gt;25000,TRUE,FALSE)</f>
        <v>0</v>
      </c>
    </row>
    <row r="1112" spans="2:27" ht="14" customHeight="1">
      <c r="B1112" s="37" t="s">
        <v>3084</v>
      </c>
      <c r="C1112" s="38" t="str">
        <f>_xlfn.XLOOKUP(B1112,stock_analysis[Stock],stock_analysis[Company_Name])</f>
        <v>Sanofi Consumer Healthcare India Limited</v>
      </c>
      <c r="D1112" s="37" t="str">
        <f>_xlfn.XLOOKUP(B1112,stock_analysis[Stock],stock_analysis[Sector])</f>
        <v>Healthcare</v>
      </c>
      <c r="E1112" s="37" t="str">
        <f>_xlfn.XLOOKUP($B1112,stock_analysis[Stock],stock_analysis[Industry])</f>
        <v>Drug Manufacturers - General</v>
      </c>
      <c r="F1112" s="2">
        <f>_xlfn.XLOOKUP($B1112,stock_analysis[Stock],stock_analysis[Market_Cap_Cr])</f>
        <v>9753.3181951999995</v>
      </c>
      <c r="G1112" s="3">
        <f>Imputs!$C$2</f>
        <v>6.6699999999999995E-2</v>
      </c>
      <c r="H1112" s="3">
        <f>Imputs!$C$3</f>
        <v>5.2299999999999999E-2</v>
      </c>
      <c r="I1112" s="2">
        <f>_xlfn.XLOOKUP($B1112,stock_analysis[Stock],stock_analysis[Beta_Daily])</f>
        <v>0.2369311237680275</v>
      </c>
      <c r="J1112" s="2">
        <f>_xlfn.XLOOKUP($B1112,stock_analysis[Stock],stock_analysis[Beta_Weekly])</f>
        <v>0.2371995790327095</v>
      </c>
      <c r="K1112" s="2">
        <f>_xlfn.XLOOKUP($B1112,stock_analysis[Stock],stock_analysis[Beta_Monthly])</f>
        <v>1.0613250690027891</v>
      </c>
      <c r="L1112" s="3">
        <f>G1112+H1112*I1112</f>
        <v>7.9091497773067829E-2</v>
      </c>
      <c r="M1112" s="3">
        <f>J1112*H1112+G1112</f>
        <v>7.9105537983410704E-2</v>
      </c>
      <c r="N1112" s="3">
        <f>K1112*H1112+G1112</f>
        <v>0.12220730110884587</v>
      </c>
      <c r="O1112" s="2">
        <f>_xlfn.XLOOKUP($B1112,stock_analysis[Stock],stock_analysis[Interest_Coverage_Ratio])</f>
        <v>62.7</v>
      </c>
      <c r="P1112" s="3" cm="1">
        <f t="array" ref="P11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12" s="3" t="str" cm="1">
        <f t="array" ref="Q11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12" s="3">
        <f>Table2[[#This Row],[Default Spread]]+Table2[[#This Row],[Risk Free Rate]]</f>
        <v>7.0699999999999999E-2</v>
      </c>
      <c r="S1112" s="2">
        <f>_xlfn.XLOOKUP($B1112,stock_analysis[Stock],stock_analysis[Market_Cap_Cr])</f>
        <v>9753.3181951999995</v>
      </c>
      <c r="T1112" s="2">
        <f>_xlfn.XLOOKUP($B1112,stock_analysis[Stock],stock_analysis[Total_Debt_Cr])</f>
        <v>24.8</v>
      </c>
      <c r="U1112" s="3">
        <f>Table2[[#This Row],[Market Value of Equity]]/(Table2[[#This Row],[Market Value of Equity]]+Table2[[#This Row],[Market Value of Debt]])</f>
        <v>0.9974637246651229</v>
      </c>
      <c r="V1112" s="3">
        <f>Table2[[#This Row],[Market Value of Debt]]/(Table2[[#This Row],[Market Value of Equity]]+Table2[[#This Row],[Market Value of Debt]])</f>
        <v>2.536275334877229E-3</v>
      </c>
      <c r="W1112" s="32">
        <f>(Table2[[#This Row],[Cost of Equity (Daily Beta)]]*Table2[[#This Row],[Weight of Equity]])+(Table2[[#This Row],[Cost of Debt]]*Table2[[#This Row],[Weight of Debt]])</f>
        <v>7.9070214624243337E-2</v>
      </c>
      <c r="X1112" s="33">
        <f>(Table2[[#This Row],[Cost of Equity (Weekly Beta)]]*Table2[[#This Row],[Weight of Equity]])+(Table2[[#This Row],[Cost of Debt]]*Table2[[#This Row],[Weight of Debt]])</f>
        <v>7.9084219224747024E-2</v>
      </c>
      <c r="Y1112" s="34">
        <f>(Table2[[#This Row],[Cost of Equity (Monthly Beta)]]*Table2[[#This Row],[Weight of Equity]])+(Table2[[#This Row],[Cost of Debt]]*Table2[[#This Row],[Weight of Debt]])</f>
        <v>0.12207666441147742</v>
      </c>
      <c r="Z1112" t="b">
        <f>IF(Table2[[#This Row],[Sector]]="Financial Services",TRUE,FALSE)</f>
        <v>0</v>
      </c>
      <c r="AA1112" t="b">
        <f>IF(Table2[[#This Row],[Market Capitalisation In(Cr)]]&gt;25000,TRUE,FALSE)</f>
        <v>0</v>
      </c>
    </row>
    <row r="1113" spans="2:27" ht="14" customHeight="1">
      <c r="B1113" s="37" t="s">
        <v>3082</v>
      </c>
      <c r="C1113" s="38" t="str">
        <f>_xlfn.XLOOKUP(B1113,stock_analysis[Stock],stock_analysis[Company_Name])</f>
        <v>Sanofi India Limited</v>
      </c>
      <c r="D1113" s="37" t="str">
        <f>_xlfn.XLOOKUP(B1113,stock_analysis[Stock],stock_analysis[Sector])</f>
        <v>Healthcare</v>
      </c>
      <c r="E1113" s="37" t="str">
        <f>_xlfn.XLOOKUP($B1113,stock_analysis[Stock],stock_analysis[Industry])</f>
        <v>Drug Manufacturers - General</v>
      </c>
      <c r="F1113" s="2">
        <f>_xlfn.XLOOKUP($B1113,stock_analysis[Stock],stock_analysis[Market_Cap_Cr])</f>
        <v>8786.6343424000006</v>
      </c>
      <c r="G1113" s="3">
        <f>Imputs!$C$2</f>
        <v>6.6699999999999995E-2</v>
      </c>
      <c r="H1113" s="3">
        <f>Imputs!$C$3</f>
        <v>5.2299999999999999E-2</v>
      </c>
      <c r="I1113" s="2">
        <f>_xlfn.XLOOKUP($B1113,stock_analysis[Stock],stock_analysis[Beta_Daily])</f>
        <v>0.39806995286396418</v>
      </c>
      <c r="J1113" s="2">
        <f>_xlfn.XLOOKUP($B1113,stock_analysis[Stock],stock_analysis[Beta_Weekly])</f>
        <v>0.77294514242571077</v>
      </c>
      <c r="K1113" s="2">
        <f>_xlfn.XLOOKUP($B1113,stock_analysis[Stock],stock_analysis[Beta_Monthly])</f>
        <v>0.50156933787985092</v>
      </c>
      <c r="L1113" s="3">
        <f>G1113+H1113*I1113</f>
        <v>8.7519058534785324E-2</v>
      </c>
      <c r="M1113" s="3">
        <f>J1113*H1113+G1113</f>
        <v>0.10712503094886466</v>
      </c>
      <c r="N1113" s="3">
        <f>K1113*H1113+G1113</f>
        <v>9.2932076371116196E-2</v>
      </c>
      <c r="O1113" s="2">
        <f>_xlfn.XLOOKUP($B1113,stock_analysis[Stock],stock_analysis[Interest_Coverage_Ratio])</f>
        <v>288.60000000000002</v>
      </c>
      <c r="P1113" s="3" cm="1">
        <f t="array" ref="P11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13" s="3" t="str" cm="1">
        <f t="array" ref="Q11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13" s="3">
        <f>Table2[[#This Row],[Default Spread]]+Table2[[#This Row],[Risk Free Rate]]</f>
        <v>7.0699999999999999E-2</v>
      </c>
      <c r="S1113" s="2">
        <f>_xlfn.XLOOKUP($B1113,stock_analysis[Stock],stock_analysis[Market_Cap_Cr])</f>
        <v>8786.6343424000006</v>
      </c>
      <c r="T1113" s="2">
        <f>_xlfn.XLOOKUP($B1113,stock_analysis[Stock],stock_analysis[Total_Debt_Cr])</f>
        <v>17.8</v>
      </c>
      <c r="U1113" s="3">
        <f>Table2[[#This Row],[Market Value of Equity]]/(Table2[[#This Row],[Market Value of Equity]]+Table2[[#This Row],[Market Value of Debt]])</f>
        <v>0.99797829147134653</v>
      </c>
      <c r="V1113" s="3">
        <f>Table2[[#This Row],[Market Value of Debt]]/(Table2[[#This Row],[Market Value of Equity]]+Table2[[#This Row],[Market Value of Debt]])</f>
        <v>2.0217085286535173E-3</v>
      </c>
      <c r="W1113" s="32">
        <f>(Table2[[#This Row],[Cost of Equity (Daily Beta)]]*Table2[[#This Row],[Weight of Equity]])+(Table2[[#This Row],[Cost of Debt]]*Table2[[#This Row],[Weight of Debt]])</f>
        <v>8.7485055300701636E-2</v>
      </c>
      <c r="X1113" s="33">
        <f>(Table2[[#This Row],[Cost of Equity (Weekly Beta)]]*Table2[[#This Row],[Weight of Equity]])+(Table2[[#This Row],[Cost of Debt]]*Table2[[#This Row],[Weight of Debt]])</f>
        <v>0.10705139015313889</v>
      </c>
      <c r="Y1113" s="34">
        <f>(Table2[[#This Row],[Cost of Equity (Monthly Beta)]]*Table2[[#This Row],[Weight of Equity]])+(Table2[[#This Row],[Cost of Debt]]*Table2[[#This Row],[Weight of Debt]])</f>
        <v>9.2887129592707049E-2</v>
      </c>
      <c r="Z1113" t="b">
        <f>IF(Table2[[#This Row],[Sector]]="Financial Services",TRUE,FALSE)</f>
        <v>0</v>
      </c>
      <c r="AA1113" t="b">
        <f>IF(Table2[[#This Row],[Market Capitalisation In(Cr)]]&gt;25000,TRUE,FALSE)</f>
        <v>0</v>
      </c>
    </row>
    <row r="1114" spans="2:27" ht="14" customHeight="1">
      <c r="B1114" s="37" t="s">
        <v>2670</v>
      </c>
      <c r="C1114" s="38" t="str">
        <f>_xlfn.XLOOKUP(B1114,stock_analysis[Stock],stock_analysis[Company_Name])</f>
        <v>Pfizer Limited</v>
      </c>
      <c r="D1114" s="37" t="str">
        <f>_xlfn.XLOOKUP(B1114,stock_analysis[Stock],stock_analysis[Sector])</f>
        <v>Healthcare</v>
      </c>
      <c r="E1114" s="37" t="str">
        <f>_xlfn.XLOOKUP($B1114,stock_analysis[Stock],stock_analysis[Industry])</f>
        <v>Drug Manufacturers - General</v>
      </c>
      <c r="F1114" s="2">
        <f>_xlfn.XLOOKUP($B1114,stock_analysis[Stock],stock_analysis[Market_Cap_Cr])</f>
        <v>21823.954944000001</v>
      </c>
      <c r="G1114" s="3">
        <f>Imputs!$C$2</f>
        <v>6.6699999999999995E-2</v>
      </c>
      <c r="H1114" s="3">
        <f>Imputs!$C$3</f>
        <v>5.2299999999999999E-2</v>
      </c>
      <c r="I1114" s="2">
        <f>_xlfn.XLOOKUP($B1114,stock_analysis[Stock],stock_analysis[Beta_Daily])</f>
        <v>0.44883651011412062</v>
      </c>
      <c r="J1114" s="2">
        <f>_xlfn.XLOOKUP($B1114,stock_analysis[Stock],stock_analysis[Beta_Weekly])</f>
        <v>0.6619995220771252</v>
      </c>
      <c r="K1114" s="2">
        <f>_xlfn.XLOOKUP($B1114,stock_analysis[Stock],stock_analysis[Beta_Monthly])</f>
        <v>0.71074510946373881</v>
      </c>
      <c r="L1114" s="3">
        <f>G1114+H1114*I1114</f>
        <v>9.0174149478968499E-2</v>
      </c>
      <c r="M1114" s="3">
        <f>J1114*H1114+G1114</f>
        <v>0.10132257500463365</v>
      </c>
      <c r="N1114" s="3">
        <f>K1114*H1114+G1114</f>
        <v>0.10387196922495354</v>
      </c>
      <c r="O1114" s="2">
        <f>_xlfn.XLOOKUP($B1114,stock_analysis[Stock],stock_analysis[Interest_Coverage_Ratio])</f>
        <v>121.81926278240191</v>
      </c>
      <c r="P1114" s="3" cm="1">
        <f t="array" ref="P11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14" s="3" t="str" cm="1">
        <f t="array" ref="Q11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14" s="3">
        <f>Table2[[#This Row],[Default Spread]]+Table2[[#This Row],[Risk Free Rate]]</f>
        <v>7.0699999999999999E-2</v>
      </c>
      <c r="S1114" s="2">
        <f>_xlfn.XLOOKUP($B1114,stock_analysis[Stock],stock_analysis[Market_Cap_Cr])</f>
        <v>21823.954944000001</v>
      </c>
      <c r="T1114" s="2">
        <f>_xlfn.XLOOKUP($B1114,stock_analysis[Stock],stock_analysis[Total_Debt_Cr])</f>
        <v>89.830003199999993</v>
      </c>
      <c r="U1114" s="3">
        <f>Table2[[#This Row],[Market Value of Equity]]/(Table2[[#This Row],[Market Value of Equity]]+Table2[[#This Row],[Market Value of Debt]])</f>
        <v>0.99590075363902486</v>
      </c>
      <c r="V1114" s="3">
        <f>Table2[[#This Row],[Market Value of Debt]]/(Table2[[#This Row],[Market Value of Equity]]+Table2[[#This Row],[Market Value of Debt]])</f>
        <v>4.0992463609750753E-3</v>
      </c>
      <c r="W1114" s="32">
        <f>(Table2[[#This Row],[Cost of Equity (Daily Beta)]]*Table2[[#This Row],[Weight of Equity]])+(Table2[[#This Row],[Cost of Debt]]*Table2[[#This Row],[Weight of Debt]])</f>
        <v>9.0094320142583742E-2</v>
      </c>
      <c r="X1114" s="33">
        <f>(Table2[[#This Row],[Cost of Equity (Weekly Beta)]]*Table2[[#This Row],[Weight of Equity]])+(Table2[[#This Row],[Cost of Debt]]*Table2[[#This Row],[Weight of Debt]])</f>
        <v>0.10119704552548221</v>
      </c>
      <c r="Y1114" s="34">
        <f>(Table2[[#This Row],[Cost of Equity (Monthly Beta)]]*Table2[[#This Row],[Weight of Equity]])+(Table2[[#This Row],[Cost of Debt]]*Table2[[#This Row],[Weight of Debt]])</f>
        <v>0.10373598915082176</v>
      </c>
      <c r="Z1114" t="b">
        <f>IF(Table2[[#This Row],[Sector]]="Financial Services",TRUE,FALSE)</f>
        <v>0</v>
      </c>
      <c r="AA1114" t="b">
        <f>IF(Table2[[#This Row],[Market Capitalisation In(Cr)]]&gt;25000,TRUE,FALSE)</f>
        <v>0</v>
      </c>
    </row>
    <row r="1115" spans="2:27" ht="14" customHeight="1">
      <c r="B1115" s="37" t="s">
        <v>2454</v>
      </c>
      <c r="C1115" s="38" t="str">
        <f>_xlfn.XLOOKUP(B1115,stock_analysis[Stock],stock_analysis[Company_Name])</f>
        <v>NGL Fine-Chem Limited</v>
      </c>
      <c r="D1115" s="37" t="str">
        <f>_xlfn.XLOOKUP(B1115,stock_analysis[Stock],stock_analysis[Sector])</f>
        <v>Healthcare</v>
      </c>
      <c r="E1115" s="37" t="str">
        <f>_xlfn.XLOOKUP($B1115,stock_analysis[Stock],stock_analysis[Industry])</f>
        <v>Drug Manufacturers - General</v>
      </c>
      <c r="F1115" s="2">
        <f>_xlfn.XLOOKUP($B1115,stock_analysis[Stock],stock_analysis[Market_Cap_Cr])</f>
        <v>1464.1731583999999</v>
      </c>
      <c r="G1115" s="3">
        <f>Imputs!$C$2</f>
        <v>6.6699999999999995E-2</v>
      </c>
      <c r="H1115" s="3">
        <f>Imputs!$C$3</f>
        <v>5.2299999999999999E-2</v>
      </c>
      <c r="I1115" s="2">
        <f>_xlfn.XLOOKUP($B1115,stock_analysis[Stock],stock_analysis[Beta_Daily])</f>
        <v>0.5774882281036412</v>
      </c>
      <c r="J1115" s="2">
        <f>_xlfn.XLOOKUP($B1115,stock_analysis[Stock],stock_analysis[Beta_Weekly])</f>
        <v>0.98118134842113325</v>
      </c>
      <c r="K1115" s="2">
        <f>_xlfn.XLOOKUP($B1115,stock_analysis[Stock],stock_analysis[Beta_Monthly])</f>
        <v>1.3962639225170479</v>
      </c>
      <c r="L1115" s="3">
        <f>G1115+H1115*I1115</f>
        <v>9.6902634329820436E-2</v>
      </c>
      <c r="M1115" s="3">
        <f>J1115*H1115+G1115</f>
        <v>0.11801578452242525</v>
      </c>
      <c r="N1115" s="3">
        <f>K1115*H1115+G1115</f>
        <v>0.1397246031476416</v>
      </c>
      <c r="O1115" s="2">
        <f>_xlfn.XLOOKUP($B1115,stock_analysis[Stock],stock_analysis[Interest_Coverage_Ratio])</f>
        <v>12.873612955743113</v>
      </c>
      <c r="P1115" s="3" cm="1">
        <f t="array" ref="P11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15" s="3" t="str" cm="1">
        <f t="array" ref="Q11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15" s="3">
        <f>Table2[[#This Row],[Default Spread]]+Table2[[#This Row],[Risk Free Rate]]</f>
        <v>7.0699999999999999E-2</v>
      </c>
      <c r="S1115" s="2">
        <f>_xlfn.XLOOKUP($B1115,stock_analysis[Stock],stock_analysis[Market_Cap_Cr])</f>
        <v>1464.1731583999999</v>
      </c>
      <c r="T1115" s="2">
        <f>_xlfn.XLOOKUP($B1115,stock_analysis[Stock],stock_analysis[Total_Debt_Cr])</f>
        <v>88.203199999999995</v>
      </c>
      <c r="U1115" s="3">
        <f>Table2[[#This Row],[Market Value of Equity]]/(Table2[[#This Row],[Market Value of Equity]]+Table2[[#This Row],[Market Value of Debt]])</f>
        <v>0.94318181958728808</v>
      </c>
      <c r="V1115" s="3">
        <f>Table2[[#This Row],[Market Value of Debt]]/(Table2[[#This Row],[Market Value of Equity]]+Table2[[#This Row],[Market Value of Debt]])</f>
        <v>5.6818180412711965E-2</v>
      </c>
      <c r="W1115" s="32">
        <f>(Table2[[#This Row],[Cost of Equity (Daily Beta)]]*Table2[[#This Row],[Weight of Equity]])+(Table2[[#This Row],[Cost of Debt]]*Table2[[#This Row],[Weight of Debt]])</f>
        <v>9.5413848325180378E-2</v>
      </c>
      <c r="X1115" s="33">
        <f>(Table2[[#This Row],[Cost of Equity (Weekly Beta)]]*Table2[[#This Row],[Weight of Equity]])+(Table2[[#This Row],[Cost of Debt]]*Table2[[#This Row],[Weight of Debt]])</f>
        <v>0.11532738774106109</v>
      </c>
      <c r="Y1115" s="34">
        <f>(Table2[[#This Row],[Cost of Equity (Monthly Beta)]]*Table2[[#This Row],[Weight of Equity]])+(Table2[[#This Row],[Cost of Debt]]*Table2[[#This Row],[Weight of Debt]])</f>
        <v>0.13580275079308307</v>
      </c>
      <c r="Z1115" t="b">
        <f>IF(Table2[[#This Row],[Sector]]="Financial Services",TRUE,FALSE)</f>
        <v>0</v>
      </c>
      <c r="AA1115" t="b">
        <f>IF(Table2[[#This Row],[Market Capitalisation In(Cr)]]&gt;25000,TRUE,FALSE)</f>
        <v>0</v>
      </c>
    </row>
    <row r="1116" spans="2:27" ht="14" customHeight="1">
      <c r="B1116" s="37" t="s">
        <v>3648</v>
      </c>
      <c r="C1116" s="38" t="str">
        <f>_xlfn.XLOOKUP(B1116,stock_analysis[Stock],stock_analysis[Company_Name])</f>
        <v>TTK Healthcare Limited</v>
      </c>
      <c r="D1116" s="37" t="str">
        <f>_xlfn.XLOOKUP(B1116,stock_analysis[Stock],stock_analysis[Sector])</f>
        <v>Healthcare</v>
      </c>
      <c r="E1116" s="37" t="str">
        <f>_xlfn.XLOOKUP($B1116,stock_analysis[Stock],stock_analysis[Industry])</f>
        <v>Drug Manufacturers - General</v>
      </c>
      <c r="F1116" s="2">
        <f>_xlfn.XLOOKUP($B1116,stock_analysis[Stock],stock_analysis[Market_Cap_Cr])</f>
        <v>1219.4477056000001</v>
      </c>
      <c r="G1116" s="3">
        <f>Imputs!$C$2</f>
        <v>6.6699999999999995E-2</v>
      </c>
      <c r="H1116" s="3">
        <f>Imputs!$C$3</f>
        <v>5.2299999999999999E-2</v>
      </c>
      <c r="I1116" s="2">
        <f>_xlfn.XLOOKUP($B1116,stock_analysis[Stock],stock_analysis[Beta_Daily])</f>
        <v>0.60971317218561361</v>
      </c>
      <c r="J1116" s="2">
        <f>_xlfn.XLOOKUP($B1116,stock_analysis[Stock],stock_analysis[Beta_Weekly])</f>
        <v>0.73013153450676005</v>
      </c>
      <c r="K1116" s="2">
        <f>_xlfn.XLOOKUP($B1116,stock_analysis[Stock],stock_analysis[Beta_Monthly])</f>
        <v>0.63829502051828158</v>
      </c>
      <c r="L1116" s="3">
        <f>G1116+H1116*I1116</f>
        <v>9.8587998905307589E-2</v>
      </c>
      <c r="M1116" s="3">
        <f>J1116*H1116+G1116</f>
        <v>0.10488587925470355</v>
      </c>
      <c r="N1116" s="3">
        <f>K1116*H1116+G1116</f>
        <v>0.10008282957310613</v>
      </c>
      <c r="O1116" s="2">
        <f>_xlfn.XLOOKUP($B1116,stock_analysis[Stock],stock_analysis[Interest_Coverage_Ratio])</f>
        <v>56.588977832512313</v>
      </c>
      <c r="P1116" s="3" cm="1">
        <f t="array" ref="P111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16" s="3" t="str" cm="1">
        <f t="array" ref="Q111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16" s="3">
        <f>Table2[[#This Row],[Default Spread]]+Table2[[#This Row],[Risk Free Rate]]</f>
        <v>7.0699999999999999E-2</v>
      </c>
      <c r="S1116" s="2">
        <f>_xlfn.XLOOKUP($B1116,stock_analysis[Stock],stock_analysis[Market_Cap_Cr])</f>
        <v>1219.4477056000001</v>
      </c>
      <c r="T1116" s="2">
        <f>_xlfn.XLOOKUP($B1116,stock_analysis[Stock],stock_analysis[Total_Debt_Cr])</f>
        <v>26.827900799999998</v>
      </c>
      <c r="U1116" s="3">
        <f>Table2[[#This Row],[Market Value of Equity]]/(Table2[[#This Row],[Market Value of Equity]]+Table2[[#This Row],[Market Value of Debt]])</f>
        <v>0.97847354095496164</v>
      </c>
      <c r="V1116" s="3">
        <f>Table2[[#This Row],[Market Value of Debt]]/(Table2[[#This Row],[Market Value of Equity]]+Table2[[#This Row],[Market Value of Debt]])</f>
        <v>2.1526459045038401E-2</v>
      </c>
      <c r="W1116" s="32">
        <f>(Table2[[#This Row],[Cost of Equity (Daily Beta)]]*Table2[[#This Row],[Weight of Equity]])+(Table2[[#This Row],[Cost of Debt]]*Table2[[#This Row],[Weight of Debt]])</f>
        <v>9.7987669039024408E-2</v>
      </c>
      <c r="X1116" s="33">
        <f>(Table2[[#This Row],[Cost of Equity (Weekly Beta)]]*Table2[[#This Row],[Weight of Equity]])+(Table2[[#This Row],[Cost of Debt]]*Table2[[#This Row],[Weight of Debt]])</f>
        <v>0.10414997832500855</v>
      </c>
      <c r="Y1116" s="34">
        <f>(Table2[[#This Row],[Cost of Equity (Monthly Beta)]]*Table2[[#This Row],[Weight of Equity]])+(Table2[[#This Row],[Cost of Debt]]*Table2[[#This Row],[Weight of Debt]])</f>
        <v>9.9450321295673313E-2</v>
      </c>
      <c r="Z1116" t="b">
        <f>IF(Table2[[#This Row],[Sector]]="Financial Services",TRUE,FALSE)</f>
        <v>0</v>
      </c>
      <c r="AA1116" t="b">
        <f>IF(Table2[[#This Row],[Market Capitalisation In(Cr)]]&gt;25000,TRUE,FALSE)</f>
        <v>0</v>
      </c>
    </row>
    <row r="1117" spans="2:27" ht="14" customHeight="1">
      <c r="B1117" s="37" t="s">
        <v>1283</v>
      </c>
      <c r="C1117" s="38" t="str">
        <f>_xlfn.XLOOKUP(B1117,stock_analysis[Stock],stock_analysis[Company_Name])</f>
        <v>GlaxoSmithKline Pharmaceuticals Limited</v>
      </c>
      <c r="D1117" s="37" t="str">
        <f>_xlfn.XLOOKUP(B1117,stock_analysis[Stock],stock_analysis[Sector])</f>
        <v>Healthcare</v>
      </c>
      <c r="E1117" s="37" t="str">
        <f>_xlfn.XLOOKUP($B1117,stock_analysis[Stock],stock_analysis[Industry])</f>
        <v>Drug Manufacturers - General</v>
      </c>
      <c r="F1117" s="2">
        <f>_xlfn.XLOOKUP($B1117,stock_analysis[Stock],stock_analysis[Market_Cap_Cr])</f>
        <v>41560.381849600002</v>
      </c>
      <c r="G1117" s="3">
        <f>Imputs!$C$2</f>
        <v>6.6699999999999995E-2</v>
      </c>
      <c r="H1117" s="3">
        <f>Imputs!$C$3</f>
        <v>5.2299999999999999E-2</v>
      </c>
      <c r="I1117" s="2">
        <f>_xlfn.XLOOKUP($B1117,stock_analysis[Stock],stock_analysis[Beta_Daily])</f>
        <v>0.92556114431890124</v>
      </c>
      <c r="J1117" s="2">
        <f>_xlfn.XLOOKUP($B1117,stock_analysis[Stock],stock_analysis[Beta_Weekly])</f>
        <v>0.83269832247498221</v>
      </c>
      <c r="K1117" s="2">
        <f>_xlfn.XLOOKUP($B1117,stock_analysis[Stock],stock_analysis[Beta_Monthly])</f>
        <v>0.33725307499642648</v>
      </c>
      <c r="L1117" s="3">
        <f>G1117+H1117*I1117</f>
        <v>0.11510684784787853</v>
      </c>
      <c r="M1117" s="3">
        <f>J1117*H1117+G1117</f>
        <v>0.11025012226544156</v>
      </c>
      <c r="N1117" s="3">
        <f>K1117*H1117+G1117</f>
        <v>8.4338335822313093E-2</v>
      </c>
      <c r="O1117" s="2">
        <f>_xlfn.XLOOKUP($B1117,stock_analysis[Stock],stock_analysis[Interest_Coverage_Ratio])</f>
        <v>960.03052447286279</v>
      </c>
      <c r="P1117" s="3" cm="1">
        <f t="array" ref="P111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17" s="3" t="str" cm="1">
        <f t="array" ref="Q111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17" s="3">
        <f>Table2[[#This Row],[Default Spread]]+Table2[[#This Row],[Risk Free Rate]]</f>
        <v>7.0699999999999999E-2</v>
      </c>
      <c r="S1117" s="2">
        <f>_xlfn.XLOOKUP($B1117,stock_analysis[Stock],stock_analysis[Market_Cap_Cr])</f>
        <v>41560.381849600002</v>
      </c>
      <c r="T1117" s="2">
        <f>_xlfn.XLOOKUP($B1117,stock_analysis[Stock],stock_analysis[Total_Debt_Cr])</f>
        <v>35.71</v>
      </c>
      <c r="U1117" s="3">
        <f>Table2[[#This Row],[Market Value of Equity]]/(Table2[[#This Row],[Market Value of Equity]]+Table2[[#This Row],[Market Value of Debt]])</f>
        <v>0.99914150588643957</v>
      </c>
      <c r="V1117" s="3">
        <f>Table2[[#This Row],[Market Value of Debt]]/(Table2[[#This Row],[Market Value of Equity]]+Table2[[#This Row],[Market Value of Debt]])</f>
        <v>8.5849411356041607E-4</v>
      </c>
      <c r="W1117" s="32">
        <f>(Table2[[#This Row],[Cost of Equity (Daily Beta)]]*Table2[[#This Row],[Weight of Equity]])+(Table2[[#This Row],[Cost of Debt]]*Table2[[#This Row],[Weight of Debt]])</f>
        <v>0.11506872483039934</v>
      </c>
      <c r="X1117" s="33">
        <f>(Table2[[#This Row],[Cost of Equity (Weekly Beta)]]*Table2[[#This Row],[Weight of Equity]])+(Table2[[#This Row],[Cost of Debt]]*Table2[[#This Row],[Weight of Debt]])</f>
        <v>0.11021616871828609</v>
      </c>
      <c r="Y1117" s="34">
        <f>(Table2[[#This Row],[Cost of Equity (Monthly Beta)]]*Table2[[#This Row],[Weight of Equity]])+(Table2[[#This Row],[Cost of Debt]]*Table2[[#This Row],[Weight of Debt]])</f>
        <v>8.4326627391290876E-2</v>
      </c>
      <c r="Z1117" t="b">
        <f>IF(Table2[[#This Row],[Sector]]="Financial Services",TRUE,FALSE)</f>
        <v>0</v>
      </c>
      <c r="AA1117" t="b">
        <f>IF(Table2[[#This Row],[Market Capitalisation In(Cr)]]&gt;25000,TRUE,FALSE)</f>
        <v>1</v>
      </c>
    </row>
    <row r="1118" spans="2:27" ht="14" customHeight="1">
      <c r="B1118" s="37" t="s">
        <v>3142</v>
      </c>
      <c r="C1118" s="38" t="str">
        <f>_xlfn.XLOOKUP(B1118,stock_analysis[Stock],stock_analysis[Company_Name])</f>
        <v>Senores Pharmaceuticals Limited</v>
      </c>
      <c r="D1118" s="37" t="str">
        <f>_xlfn.XLOOKUP(B1118,stock_analysis[Stock],stock_analysis[Sector])</f>
        <v>Healthcare</v>
      </c>
      <c r="E1118" s="37" t="str">
        <f>_xlfn.XLOOKUP($B1118,stock_analysis[Stock],stock_analysis[Industry])</f>
        <v>Drug Manufacturers - General</v>
      </c>
      <c r="F1118" s="2">
        <f>_xlfn.XLOOKUP($B1118,stock_analysis[Stock],stock_analysis[Market_Cap_Cr])</f>
        <v>3343.4904575999999</v>
      </c>
      <c r="G1118" s="3">
        <f>Imputs!$C$2</f>
        <v>6.6699999999999995E-2</v>
      </c>
      <c r="H1118" s="3">
        <f>Imputs!$C$3</f>
        <v>5.2299999999999999E-2</v>
      </c>
      <c r="I1118" s="2">
        <f>_xlfn.XLOOKUP($B1118,stock_analysis[Stock],stock_analysis[Beta_Daily])</f>
        <v>1.0711132527446576</v>
      </c>
      <c r="J1118" s="2">
        <f>_xlfn.XLOOKUP($B1118,stock_analysis[Stock],stock_analysis[Beta_Weekly])</f>
        <v>1.1692926771305197</v>
      </c>
      <c r="K1118" s="2">
        <f>_xlfn.XLOOKUP($B1118,stock_analysis[Stock],stock_analysis[Beta_Monthly])</f>
        <v>0.43646590360054988</v>
      </c>
      <c r="L1118" s="3">
        <f>G1118+H1118*I1118</f>
        <v>0.12271922311854558</v>
      </c>
      <c r="M1118" s="3">
        <f>J1118*H1118+G1118</f>
        <v>0.12785400701392619</v>
      </c>
      <c r="N1118" s="3">
        <f>K1118*H1118+G1118</f>
        <v>8.9527166758308754E-2</v>
      </c>
      <c r="O1118" s="2">
        <f>_xlfn.XLOOKUP($B1118,stock_analysis[Stock],stock_analysis[Interest_Coverage_Ratio])</f>
        <v>4.4644084437898872</v>
      </c>
      <c r="P1118" s="3" cm="1">
        <f t="array" ref="P111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118" s="3" t="str" cm="1">
        <f t="array" ref="Q111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118" s="3">
        <f>Table2[[#This Row],[Default Spread]]+Table2[[#This Row],[Risk Free Rate]]</f>
        <v>7.7799999999999994E-2</v>
      </c>
      <c r="S1118" s="2">
        <f>_xlfn.XLOOKUP($B1118,stock_analysis[Stock],stock_analysis[Market_Cap_Cr])</f>
        <v>3343.4904575999999</v>
      </c>
      <c r="T1118" s="2">
        <f>_xlfn.XLOOKUP($B1118,stock_analysis[Stock],stock_analysis[Total_Debt_Cr])</f>
        <v>241.10999039999999</v>
      </c>
      <c r="U1118" s="3">
        <f>Table2[[#This Row],[Market Value of Equity]]/(Table2[[#This Row],[Market Value of Equity]]+Table2[[#This Row],[Market Value of Debt]])</f>
        <v>0.9327372760513587</v>
      </c>
      <c r="V1118" s="3">
        <f>Table2[[#This Row],[Market Value of Debt]]/(Table2[[#This Row],[Market Value of Equity]]+Table2[[#This Row],[Market Value of Debt]])</f>
        <v>6.7262723948641315E-2</v>
      </c>
      <c r="W1118" s="32">
        <f>(Table2[[#This Row],[Cost of Equity (Daily Beta)]]*Table2[[#This Row],[Weight of Equity]])+(Table2[[#This Row],[Cost of Debt]]*Table2[[#This Row],[Weight of Debt]])</f>
        <v>0.11969783381393542</v>
      </c>
      <c r="X1118" s="33">
        <f>(Table2[[#This Row],[Cost of Equity (Weekly Beta)]]*Table2[[#This Row],[Weight of Equity]])+(Table2[[#This Row],[Cost of Debt]]*Table2[[#This Row],[Weight of Debt]])</f>
        <v>0.12448723815762512</v>
      </c>
      <c r="Y1118" s="34">
        <f>(Table2[[#This Row],[Cost of Equity (Monthly Beta)]]*Table2[[#This Row],[Weight of Equity]])+(Table2[[#This Row],[Cost of Debt]]*Table2[[#This Row],[Weight of Debt]])</f>
        <v>8.8738365577944955E-2</v>
      </c>
      <c r="Z1118" t="b">
        <f>IF(Table2[[#This Row],[Sector]]="Financial Services",TRUE,FALSE)</f>
        <v>0</v>
      </c>
      <c r="AA1118" t="b">
        <f>IF(Table2[[#This Row],[Market Capitalisation In(Cr)]]&gt;25000,TRUE,FALSE)</f>
        <v>0</v>
      </c>
    </row>
    <row r="1119" spans="2:27" ht="14" customHeight="1">
      <c r="B1119" s="37" t="s">
        <v>1972</v>
      </c>
      <c r="C1119" s="38" t="str">
        <f>_xlfn.XLOOKUP(B1119,stock_analysis[Stock],stock_analysis[Company_Name])</f>
        <v>Kopran Limited</v>
      </c>
      <c r="D1119" s="37" t="str">
        <f>_xlfn.XLOOKUP(B1119,stock_analysis[Stock],stock_analysis[Sector])</f>
        <v>Healthcare</v>
      </c>
      <c r="E1119" s="37" t="str">
        <f>_xlfn.XLOOKUP($B1119,stock_analysis[Stock],stock_analysis[Industry])</f>
        <v>Drug Manufacturers - General</v>
      </c>
      <c r="F1119" s="2">
        <f>_xlfn.XLOOKUP($B1119,stock_analysis[Stock],stock_analysis[Market_Cap_Cr])</f>
        <v>592.07808</v>
      </c>
      <c r="G1119" s="3">
        <f>Imputs!$C$2</f>
        <v>6.6699999999999995E-2</v>
      </c>
      <c r="H1119" s="3">
        <f>Imputs!$C$3</f>
        <v>5.2299999999999999E-2</v>
      </c>
      <c r="I1119" s="2">
        <f>_xlfn.XLOOKUP($B1119,stock_analysis[Stock],stock_analysis[Beta_Daily])</f>
        <v>1.3140172440505593</v>
      </c>
      <c r="J1119" s="2">
        <f>_xlfn.XLOOKUP($B1119,stock_analysis[Stock],stock_analysis[Beta_Weekly])</f>
        <v>1.4143930583846971</v>
      </c>
      <c r="K1119" s="2">
        <f>_xlfn.XLOOKUP($B1119,stock_analysis[Stock],stock_analysis[Beta_Monthly])</f>
        <v>1.1169411151511006</v>
      </c>
      <c r="L1119" s="3">
        <f>G1119+H1119*I1119</f>
        <v>0.13542310186384426</v>
      </c>
      <c r="M1119" s="3">
        <f>J1119*H1119+G1119</f>
        <v>0.14067275695351966</v>
      </c>
      <c r="N1119" s="3">
        <f>K1119*H1119+G1119</f>
        <v>0.12511602032240254</v>
      </c>
      <c r="O1119" s="2">
        <f>_xlfn.XLOOKUP($B1119,stock_analysis[Stock],stock_analysis[Interest_Coverage_Ratio])</f>
        <v>7.7327561626791779</v>
      </c>
      <c r="P1119" s="3" cm="1">
        <f t="array" ref="P111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119" s="3" t="str" cm="1">
        <f t="array" ref="Q111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119" s="3">
        <f>Table2[[#This Row],[Default Spread]]+Table2[[#This Row],[Risk Free Rate]]</f>
        <v>7.3700000000000002E-2</v>
      </c>
      <c r="S1119" s="2">
        <f>_xlfn.XLOOKUP($B1119,stock_analysis[Stock],stock_analysis[Market_Cap_Cr])</f>
        <v>592.07808</v>
      </c>
      <c r="T1119" s="2">
        <f>_xlfn.XLOOKUP($B1119,stock_analysis[Stock],stock_analysis[Total_Debt_Cr])</f>
        <v>156.83170559999999</v>
      </c>
      <c r="U1119" s="3">
        <f>Table2[[#This Row],[Market Value of Equity]]/(Table2[[#This Row],[Market Value of Equity]]+Table2[[#This Row],[Market Value of Debt]])</f>
        <v>0.79058665193651867</v>
      </c>
      <c r="V1119" s="3">
        <f>Table2[[#This Row],[Market Value of Debt]]/(Table2[[#This Row],[Market Value of Equity]]+Table2[[#This Row],[Market Value of Debt]])</f>
        <v>0.20941334806348136</v>
      </c>
      <c r="W1119" s="32">
        <f>(Table2[[#This Row],[Cost of Equity (Daily Beta)]]*Table2[[#This Row],[Weight of Equity]])+(Table2[[#This Row],[Cost of Debt]]*Table2[[#This Row],[Weight of Debt]])</f>
        <v>0.12249746044967333</v>
      </c>
      <c r="X1119" s="33">
        <f>(Table2[[#This Row],[Cost of Equity (Weekly Beta)]]*Table2[[#This Row],[Weight of Equity]])+(Table2[[#This Row],[Cost of Debt]]*Table2[[#This Row],[Weight of Debt]])</f>
        <v>0.1266477676908413</v>
      </c>
      <c r="Y1119" s="34">
        <f>(Table2[[#This Row],[Cost of Equity (Monthly Beta)]]*Table2[[#This Row],[Weight of Equity]])+(Table2[[#This Row],[Cost of Debt]]*Table2[[#This Row],[Weight of Debt]])</f>
        <v>0.11434881936258823</v>
      </c>
      <c r="Z1119" t="b">
        <f>IF(Table2[[#This Row],[Sector]]="Financial Services",TRUE,FALSE)</f>
        <v>0</v>
      </c>
      <c r="AA1119" t="b">
        <f>IF(Table2[[#This Row],[Market Capitalisation In(Cr)]]&gt;25000,TRUE,FALSE)</f>
        <v>0</v>
      </c>
    </row>
    <row r="1120" spans="2:27" ht="14" customHeight="1">
      <c r="B1120" s="37" t="s">
        <v>3284</v>
      </c>
      <c r="C1120" s="38" t="str">
        <f>_xlfn.XLOOKUP(B1120,stock_analysis[Stock],stock_analysis[Company_Name])</f>
        <v>SMS Pharmaceuticals Limited</v>
      </c>
      <c r="D1120" s="37" t="str">
        <f>_xlfn.XLOOKUP(B1120,stock_analysis[Stock],stock_analysis[Sector])</f>
        <v>Healthcare</v>
      </c>
      <c r="E1120" s="37" t="str">
        <f>_xlfn.XLOOKUP($B1120,stock_analysis[Stock],stock_analysis[Industry])</f>
        <v>Drug Manufacturers - General</v>
      </c>
      <c r="F1120" s="2">
        <f>_xlfn.XLOOKUP($B1120,stock_analysis[Stock],stock_analysis[Market_Cap_Cr])</f>
        <v>3522.7209727999998</v>
      </c>
      <c r="G1120" s="3">
        <f>Imputs!$C$2</f>
        <v>6.6699999999999995E-2</v>
      </c>
      <c r="H1120" s="3">
        <f>Imputs!$C$3</f>
        <v>5.2299999999999999E-2</v>
      </c>
      <c r="I1120" s="2">
        <f>_xlfn.XLOOKUP($B1120,stock_analysis[Stock],stock_analysis[Beta_Daily])</f>
        <v>1.3311822497860517</v>
      </c>
      <c r="J1120" s="2">
        <f>_xlfn.XLOOKUP($B1120,stock_analysis[Stock],stock_analysis[Beta_Weekly])</f>
        <v>1.6668041058789762</v>
      </c>
      <c r="K1120" s="2">
        <f>_xlfn.XLOOKUP($B1120,stock_analysis[Stock],stock_analysis[Beta_Monthly])</f>
        <v>1.404593453391823</v>
      </c>
      <c r="L1120" s="3">
        <f>G1120+H1120*I1120</f>
        <v>0.13632083166381048</v>
      </c>
      <c r="M1120" s="3">
        <f>J1120*H1120+G1120</f>
        <v>0.15387385473747045</v>
      </c>
      <c r="N1120" s="3">
        <f>K1120*H1120+G1120</f>
        <v>0.14016023761239232</v>
      </c>
      <c r="O1120" s="2">
        <f>_xlfn.XLOOKUP($B1120,stock_analysis[Stock],stock_analysis[Interest_Coverage_Ratio])</f>
        <v>6.2961605524583018</v>
      </c>
      <c r="P1120" s="3" cm="1">
        <f t="array" ref="P112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120" s="3" t="str" cm="1">
        <f t="array" ref="Q112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120" s="3">
        <f>Table2[[#This Row],[Default Spread]]+Table2[[#This Row],[Risk Free Rate]]</f>
        <v>7.4499999999999997E-2</v>
      </c>
      <c r="S1120" s="2">
        <f>_xlfn.XLOOKUP($B1120,stock_analysis[Stock],stock_analysis[Market_Cap_Cr])</f>
        <v>3522.7209727999998</v>
      </c>
      <c r="T1120" s="2">
        <f>_xlfn.XLOOKUP($B1120,stock_analysis[Stock],stock_analysis[Total_Debt_Cr])</f>
        <v>324.30279680000001</v>
      </c>
      <c r="U1120" s="3">
        <f>Table2[[#This Row],[Market Value of Equity]]/(Table2[[#This Row],[Market Value of Equity]]+Table2[[#This Row],[Market Value of Debt]])</f>
        <v>0.91570033973725096</v>
      </c>
      <c r="V1120" s="3">
        <f>Table2[[#This Row],[Market Value of Debt]]/(Table2[[#This Row],[Market Value of Equity]]+Table2[[#This Row],[Market Value of Debt]])</f>
        <v>8.4299660262749002E-2</v>
      </c>
      <c r="W1120" s="32">
        <f>(Table2[[#This Row],[Cost of Equity (Daily Beta)]]*Table2[[#This Row],[Weight of Equity]])+(Table2[[#This Row],[Cost of Debt]]*Table2[[#This Row],[Weight of Debt]])</f>
        <v>0.13110935655739064</v>
      </c>
      <c r="X1120" s="33">
        <f>(Table2[[#This Row],[Cost of Equity (Weekly Beta)]]*Table2[[#This Row],[Weight of Equity]])+(Table2[[#This Row],[Cost of Debt]]*Table2[[#This Row],[Weight of Debt]])</f>
        <v>0.14718266574935687</v>
      </c>
      <c r="Y1120" s="34">
        <f>(Table2[[#This Row],[Cost of Equity (Monthly Beta)]]*Table2[[#This Row],[Weight of Equity]])+(Table2[[#This Row],[Cost of Debt]]*Table2[[#This Row],[Weight of Debt]])</f>
        <v>0.13462510188889626</v>
      </c>
      <c r="Z1120" t="b">
        <f>IF(Table2[[#This Row],[Sector]]="Financial Services",TRUE,FALSE)</f>
        <v>0</v>
      </c>
      <c r="AA1120" t="b">
        <f>IF(Table2[[#This Row],[Market Capitalisation In(Cr)]]&gt;25000,TRUE,FALSE)</f>
        <v>0</v>
      </c>
    </row>
    <row r="1121" spans="2:27" ht="14" customHeight="1">
      <c r="B1121" s="37" t="s">
        <v>2200</v>
      </c>
      <c r="C1121" s="38" t="str">
        <f>_xlfn.XLOOKUP(B1121,stock_analysis[Stock],stock_analysis[Company_Name])</f>
        <v>Marksans Pharma Limited</v>
      </c>
      <c r="D1121" s="37" t="str">
        <f>_xlfn.XLOOKUP(B1121,stock_analysis[Stock],stock_analysis[Sector])</f>
        <v>Healthcare</v>
      </c>
      <c r="E1121" s="37" t="str">
        <f>_xlfn.XLOOKUP($B1121,stock_analysis[Stock],stock_analysis[Industry])</f>
        <v>Drug Manufacturers - General</v>
      </c>
      <c r="F1121" s="2">
        <f>_xlfn.XLOOKUP($B1121,stock_analysis[Stock],stock_analysis[Market_Cap_Cr])</f>
        <v>7753.6321535999996</v>
      </c>
      <c r="G1121" s="3">
        <f>Imputs!$C$2</f>
        <v>6.6699999999999995E-2</v>
      </c>
      <c r="H1121" s="3">
        <f>Imputs!$C$3</f>
        <v>5.2299999999999999E-2</v>
      </c>
      <c r="I1121" s="2">
        <f>_xlfn.XLOOKUP($B1121,stock_analysis[Stock],stock_analysis[Beta_Daily])</f>
        <v>1.3800608480000016</v>
      </c>
      <c r="J1121" s="2">
        <f>_xlfn.XLOOKUP($B1121,stock_analysis[Stock],stock_analysis[Beta_Weekly])</f>
        <v>1.6186167598285777</v>
      </c>
      <c r="K1121" s="2">
        <f>_xlfn.XLOOKUP($B1121,stock_analysis[Stock],stock_analysis[Beta_Monthly])</f>
        <v>1.7206262030710773</v>
      </c>
      <c r="L1121" s="3">
        <f>G1121+H1121*I1121</f>
        <v>0.13887718235040009</v>
      </c>
      <c r="M1121" s="3">
        <f>J1121*H1121+G1121</f>
        <v>0.1513536565390346</v>
      </c>
      <c r="N1121" s="3">
        <f>K1121*H1121+G1121</f>
        <v>0.15668875042061733</v>
      </c>
      <c r="O1121" s="2">
        <f>_xlfn.XLOOKUP($B1121,stock_analysis[Stock],stock_analysis[Interest_Coverage_Ratio])</f>
        <v>44.221869639794171</v>
      </c>
      <c r="P1121" s="3" cm="1">
        <f t="array" ref="P112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21" s="3" t="str" cm="1">
        <f t="array" ref="Q112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21" s="3">
        <f>Table2[[#This Row],[Default Spread]]+Table2[[#This Row],[Risk Free Rate]]</f>
        <v>7.0699999999999999E-2</v>
      </c>
      <c r="S1121" s="2">
        <f>_xlfn.XLOOKUP($B1121,stock_analysis[Stock],stock_analysis[Market_Cap_Cr])</f>
        <v>7753.6321535999996</v>
      </c>
      <c r="T1121" s="2">
        <f>_xlfn.XLOOKUP($B1121,stock_analysis[Stock],stock_analysis[Total_Debt_Cr])</f>
        <v>332.08901120000002</v>
      </c>
      <c r="U1121" s="3">
        <f>Table2[[#This Row],[Market Value of Equity]]/(Table2[[#This Row],[Market Value of Equity]]+Table2[[#This Row],[Market Value of Debt]])</f>
        <v>0.95892895581835047</v>
      </c>
      <c r="V1121" s="3">
        <f>Table2[[#This Row],[Market Value of Debt]]/(Table2[[#This Row],[Market Value of Equity]]+Table2[[#This Row],[Market Value of Debt]])</f>
        <v>4.1071044181649599E-2</v>
      </c>
      <c r="W1121" s="32">
        <f>(Table2[[#This Row],[Cost of Equity (Daily Beta)]]*Table2[[#This Row],[Weight of Equity]])+(Table2[[#This Row],[Cost of Debt]]*Table2[[#This Row],[Weight of Debt]])</f>
        <v>0.13607707428190643</v>
      </c>
      <c r="X1121" s="33">
        <f>(Table2[[#This Row],[Cost of Equity (Weekly Beta)]]*Table2[[#This Row],[Weight of Equity]])+(Table2[[#This Row],[Cost of Debt]]*Table2[[#This Row],[Weight of Debt]])</f>
        <v>0.14804112664790833</v>
      </c>
      <c r="Y1121" s="34">
        <f>(Table2[[#This Row],[Cost of Equity (Monthly Beta)]]*Table2[[#This Row],[Weight of Equity]])+(Table2[[#This Row],[Cost of Debt]]*Table2[[#This Row],[Weight of Debt]])</f>
        <v>0.15315710265296734</v>
      </c>
      <c r="Z1121" t="b">
        <f>IF(Table2[[#This Row],[Sector]]="Financial Services",TRUE,FALSE)</f>
        <v>0</v>
      </c>
      <c r="AA1121" t="b">
        <f>IF(Table2[[#This Row],[Market Capitalisation In(Cr)]]&gt;25000,TRUE,FALSE)</f>
        <v>0</v>
      </c>
    </row>
    <row r="1122" spans="2:27" ht="14" customHeight="1">
      <c r="B1122" s="37" t="s">
        <v>160</v>
      </c>
      <c r="C1122" s="38" t="str">
        <f>_xlfn.XLOOKUP(B1122,stock_analysis[Stock],stock_analysis[Company_Name])</f>
        <v>Aarti Pharmalabs Limited</v>
      </c>
      <c r="D1122" s="37" t="str">
        <f>_xlfn.XLOOKUP(B1122,stock_analysis[Stock],stock_analysis[Sector])</f>
        <v>Healthcare</v>
      </c>
      <c r="E1122" s="37" t="str">
        <f>_xlfn.XLOOKUP($B1122,stock_analysis[Stock],stock_analysis[Industry])</f>
        <v>Drug Manufacturers - Specialty &amp; Generic</v>
      </c>
      <c r="F1122" s="2">
        <f>_xlfn.XLOOKUP($B1122,stock_analysis[Stock],stock_analysis[Market_Cap_Cr])</f>
        <v>6287.0749183999997</v>
      </c>
      <c r="G1122" s="3">
        <f>Imputs!$C$2</f>
        <v>6.6699999999999995E-2</v>
      </c>
      <c r="H1122" s="3">
        <f>Imputs!$C$3</f>
        <v>5.2299999999999999E-2</v>
      </c>
      <c r="I1122" s="2">
        <f>_xlfn.XLOOKUP($B1122,stock_analysis[Stock],stock_analysis[Beta_Daily])</f>
        <v>-6.42090231276852E-2</v>
      </c>
      <c r="J1122" s="2">
        <f>_xlfn.XLOOKUP($B1122,stock_analysis[Stock],stock_analysis[Beta_Weekly])</f>
        <v>-1.4474810534480499E-2</v>
      </c>
      <c r="K1122" s="2">
        <f>_xlfn.XLOOKUP($B1122,stock_analysis[Stock],stock_analysis[Beta_Monthly])</f>
        <v>0.78394849977034742</v>
      </c>
      <c r="L1122" s="3">
        <f>G1122+H1122*I1122</f>
        <v>6.3341868090422054E-2</v>
      </c>
      <c r="M1122" s="3">
        <f>J1122*H1122+G1122</f>
        <v>6.5942967409046663E-2</v>
      </c>
      <c r="N1122" s="3">
        <f>K1122*H1122+G1122</f>
        <v>0.10770050653798915</v>
      </c>
      <c r="O1122" s="2">
        <f>_xlfn.XLOOKUP($B1122,stock_analysis[Stock],stock_analysis[Interest_Coverage_Ratio])</f>
        <v>14.410326289020093</v>
      </c>
      <c r="P1122" s="3" cm="1">
        <f t="array" ref="P112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22" s="3" t="str" cm="1">
        <f t="array" ref="Q112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22" s="3">
        <f>Table2[[#This Row],[Default Spread]]+Table2[[#This Row],[Risk Free Rate]]</f>
        <v>7.0699999999999999E-2</v>
      </c>
      <c r="S1122" s="2">
        <f>_xlfn.XLOOKUP($B1122,stock_analysis[Stock],stock_analysis[Market_Cap_Cr])</f>
        <v>6287.0749183999997</v>
      </c>
      <c r="T1122" s="2">
        <f>_xlfn.XLOOKUP($B1122,stock_analysis[Stock],stock_analysis[Total_Debt_Cr])</f>
        <v>674.72168959999999</v>
      </c>
      <c r="U1122" s="3">
        <f>Table2[[#This Row],[Market Value of Equity]]/(Table2[[#This Row],[Market Value of Equity]]+Table2[[#This Row],[Market Value of Debt]])</f>
        <v>0.90308224620859245</v>
      </c>
      <c r="V1122" s="3">
        <f>Table2[[#This Row],[Market Value of Debt]]/(Table2[[#This Row],[Market Value of Equity]]+Table2[[#This Row],[Market Value of Debt]])</f>
        <v>9.6917753791407518E-2</v>
      </c>
      <c r="W1122" s="32">
        <f>(Table2[[#This Row],[Cost of Equity (Daily Beta)]]*Table2[[#This Row],[Weight of Equity]])+(Table2[[#This Row],[Cost of Debt]]*Table2[[#This Row],[Weight of Debt]])</f>
        <v>6.405500170719923E-2</v>
      </c>
      <c r="X1122" s="33">
        <f>(Table2[[#This Row],[Cost of Equity (Weekly Beta)]]*Table2[[#This Row],[Weight of Equity]])+(Table2[[#This Row],[Cost of Debt]]*Table2[[#This Row],[Weight of Debt]])</f>
        <v>6.6404008322474381E-2</v>
      </c>
      <c r="Y1122" s="34">
        <f>(Table2[[#This Row],[Cost of Equity (Monthly Beta)]]*Table2[[#This Row],[Weight of Equity]])+(Table2[[#This Row],[Cost of Debt]]*Table2[[#This Row],[Weight of Debt]])</f>
        <v>0.10411450055518295</v>
      </c>
      <c r="Z1122" t="b">
        <f>IF(Table2[[#This Row],[Sector]]="Financial Services",TRUE,FALSE)</f>
        <v>0</v>
      </c>
      <c r="AA1122" t="b">
        <f>IF(Table2[[#This Row],[Market Capitalisation In(Cr)]]&gt;25000,TRUE,FALSE)</f>
        <v>0</v>
      </c>
    </row>
    <row r="1123" spans="2:27" ht="14" customHeight="1">
      <c r="B1123" s="37" t="s">
        <v>168</v>
      </c>
      <c r="C1123" s="38" t="str">
        <f>_xlfn.XLOOKUP(B1123,stock_analysis[Stock],stock_analysis[Company_Name])</f>
        <v>Abbott India Limited</v>
      </c>
      <c r="D1123" s="37" t="str">
        <f>_xlfn.XLOOKUP(B1123,stock_analysis[Stock],stock_analysis[Sector])</f>
        <v>Healthcare</v>
      </c>
      <c r="E1123" s="37" t="str">
        <f>_xlfn.XLOOKUP($B1123,stock_analysis[Stock],stock_analysis[Industry])</f>
        <v>Drug Manufacturers - Specialty &amp; Generic</v>
      </c>
      <c r="F1123" s="2">
        <f>_xlfn.XLOOKUP($B1123,stock_analysis[Stock],stock_analysis[Market_Cap_Cr])</f>
        <v>59636.167475200004</v>
      </c>
      <c r="G1123" s="3">
        <f>Imputs!$C$2</f>
        <v>6.6699999999999995E-2</v>
      </c>
      <c r="H1123" s="3">
        <f>Imputs!$C$3</f>
        <v>5.2299999999999999E-2</v>
      </c>
      <c r="I1123" s="2">
        <f>_xlfn.XLOOKUP($B1123,stock_analysis[Stock],stock_analysis[Beta_Daily])</f>
        <v>2.6108630956240698E-2</v>
      </c>
      <c r="J1123" s="2">
        <f>_xlfn.XLOOKUP($B1123,stock_analysis[Stock],stock_analysis[Beta_Weekly])</f>
        <v>0.58614281911847532</v>
      </c>
      <c r="K1123" s="2">
        <f>_xlfn.XLOOKUP($B1123,stock_analysis[Stock],stock_analysis[Beta_Monthly])</f>
        <v>0.2258123058512739</v>
      </c>
      <c r="L1123" s="3">
        <f>G1123+H1123*I1123</f>
        <v>6.806548139901139E-2</v>
      </c>
      <c r="M1123" s="3">
        <f>J1123*H1123+G1123</f>
        <v>9.7355269439896253E-2</v>
      </c>
      <c r="N1123" s="3">
        <f>K1123*H1123+G1123</f>
        <v>7.8509983596021626E-2</v>
      </c>
      <c r="O1123" s="2">
        <f>_xlfn.XLOOKUP($B1123,stock_analysis[Stock],stock_analysis[Interest_Coverage_Ratio])</f>
        <v>166.08748906386705</v>
      </c>
      <c r="P1123" s="3" cm="1">
        <f t="array" ref="P112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23" s="3" t="str" cm="1">
        <f t="array" ref="Q112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23" s="3">
        <f>Table2[[#This Row],[Default Spread]]+Table2[[#This Row],[Risk Free Rate]]</f>
        <v>7.0699999999999999E-2</v>
      </c>
      <c r="S1123" s="2">
        <f>_xlfn.XLOOKUP($B1123,stock_analysis[Stock],stock_analysis[Market_Cap_Cr])</f>
        <v>59636.167475200004</v>
      </c>
      <c r="T1123" s="2">
        <f>_xlfn.XLOOKUP($B1123,stock_analysis[Stock],stock_analysis[Total_Debt_Cr])</f>
        <v>182.44999680000001</v>
      </c>
      <c r="U1123" s="3">
        <f>Table2[[#This Row],[Market Value of Equity]]/(Table2[[#This Row],[Market Value of Equity]]+Table2[[#This Row],[Market Value of Debt]])</f>
        <v>0.99694994627909272</v>
      </c>
      <c r="V1123" s="3">
        <f>Table2[[#This Row],[Market Value of Debt]]/(Table2[[#This Row],[Market Value of Equity]]+Table2[[#This Row],[Market Value of Debt]])</f>
        <v>3.0500537209072324E-3</v>
      </c>
      <c r="W1123" s="32">
        <f>(Table2[[#This Row],[Cost of Equity (Daily Beta)]]*Table2[[#This Row],[Weight of Equity]])+(Table2[[#This Row],[Cost of Debt]]*Table2[[#This Row],[Weight of Debt]])</f>
        <v>6.8073516822273139E-2</v>
      </c>
      <c r="X1123" s="33">
        <f>(Table2[[#This Row],[Cost of Equity (Weekly Beta)]]*Table2[[#This Row],[Weight of Equity]])+(Table2[[#This Row],[Cost of Debt]]*Table2[[#This Row],[Weight of Debt]])</f>
        <v>9.7273969436159305E-2</v>
      </c>
      <c r="Y1123" s="34">
        <f>(Table2[[#This Row],[Cost of Equity (Monthly Beta)]]*Table2[[#This Row],[Weight of Equity]])+(Table2[[#This Row],[Cost of Debt]]*Table2[[#This Row],[Weight of Debt]])</f>
        <v>7.8486162726494349E-2</v>
      </c>
      <c r="Z1123" t="b">
        <f>IF(Table2[[#This Row],[Sector]]="Financial Services",TRUE,FALSE)</f>
        <v>0</v>
      </c>
      <c r="AA1123" t="b">
        <f>IF(Table2[[#This Row],[Market Capitalisation In(Cr)]]&gt;25000,TRUE,FALSE)</f>
        <v>1</v>
      </c>
    </row>
    <row r="1124" spans="2:27" ht="14" customHeight="1">
      <c r="B1124" s="37" t="s">
        <v>462</v>
      </c>
      <c r="C1124" s="38" t="str">
        <f>_xlfn.XLOOKUP(B1124,stock_analysis[Stock],stock_analysis[Company_Name])</f>
        <v>Bafna Pharmaceuticals Limited</v>
      </c>
      <c r="D1124" s="37" t="str">
        <f>_xlfn.XLOOKUP(B1124,stock_analysis[Stock],stock_analysis[Sector])</f>
        <v>Healthcare</v>
      </c>
      <c r="E1124" s="37" t="str">
        <f>_xlfn.XLOOKUP($B1124,stock_analysis[Stock],stock_analysis[Industry])</f>
        <v>Drug Manufacturers - Specialty &amp; Generic</v>
      </c>
      <c r="F1124" s="2">
        <f>_xlfn.XLOOKUP($B1124,stock_analysis[Stock],stock_analysis[Market_Cap_Cr])</f>
        <v>255.79906560000001</v>
      </c>
      <c r="G1124" s="3">
        <f>Imputs!$C$2</f>
        <v>6.6699999999999995E-2</v>
      </c>
      <c r="H1124" s="3">
        <f>Imputs!$C$3</f>
        <v>5.2299999999999999E-2</v>
      </c>
      <c r="I1124" s="2">
        <f>_xlfn.XLOOKUP($B1124,stock_analysis[Stock],stock_analysis[Beta_Daily])</f>
        <v>0.1218459052660705</v>
      </c>
      <c r="J1124" s="2">
        <f>_xlfn.XLOOKUP($B1124,stock_analysis[Stock],stock_analysis[Beta_Weekly])</f>
        <v>0.2802829354079126</v>
      </c>
      <c r="K1124" s="2">
        <f>_xlfn.XLOOKUP($B1124,stock_analysis[Stock],stock_analysis[Beta_Monthly])</f>
        <v>0.2618824008433111</v>
      </c>
      <c r="L1124" s="3">
        <f>G1124+H1124*I1124</f>
        <v>7.3072540845415479E-2</v>
      </c>
      <c r="M1124" s="3">
        <f>J1124*H1124+G1124</f>
        <v>8.1358797521833823E-2</v>
      </c>
      <c r="N1124" s="3">
        <f>K1124*H1124+G1124</f>
        <v>8.039644956410516E-2</v>
      </c>
      <c r="O1124" s="2">
        <f>_xlfn.XLOOKUP($B1124,stock_analysis[Stock],stock_analysis[Interest_Coverage_Ratio])</f>
        <v>2.6207407985636784</v>
      </c>
      <c r="P1124" s="3" cm="1">
        <f t="array" ref="P112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124" s="3" t="str" cm="1">
        <f t="array" ref="Q112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124" s="3">
        <f>Table2[[#This Row],[Default Spread]]+Table2[[#This Row],[Risk Free Rate]]</f>
        <v>9.4199999999999992E-2</v>
      </c>
      <c r="S1124" s="2">
        <f>_xlfn.XLOOKUP($B1124,stock_analysis[Stock],stock_analysis[Market_Cap_Cr])</f>
        <v>255.79906560000001</v>
      </c>
      <c r="T1124" s="2">
        <f>_xlfn.XLOOKUP($B1124,stock_analysis[Stock],stock_analysis[Total_Debt_Cr])</f>
        <v>32.402799999999999</v>
      </c>
      <c r="U1124" s="3">
        <f>Table2[[#This Row],[Market Value of Equity]]/(Table2[[#This Row],[Market Value of Equity]]+Table2[[#This Row],[Market Value of Debt]])</f>
        <v>0.88756908310589366</v>
      </c>
      <c r="V1124" s="3">
        <f>Table2[[#This Row],[Market Value of Debt]]/(Table2[[#This Row],[Market Value of Equity]]+Table2[[#This Row],[Market Value of Debt]])</f>
        <v>0.11243091689410631</v>
      </c>
      <c r="W1124" s="32">
        <f>(Table2[[#This Row],[Cost of Equity (Daily Beta)]]*Table2[[#This Row],[Weight of Equity]])+(Table2[[#This Row],[Cost of Debt]]*Table2[[#This Row],[Weight of Debt]])</f>
        <v>7.5447920449808192E-2</v>
      </c>
      <c r="X1124" s="33">
        <f>(Table2[[#This Row],[Cost of Equity (Weekly Beta)]]*Table2[[#This Row],[Weight of Equity]])+(Table2[[#This Row],[Cost of Debt]]*Table2[[#This Row],[Weight of Debt]])</f>
        <v>8.2802545690476917E-2</v>
      </c>
      <c r="Y1124" s="34">
        <f>(Table2[[#This Row],[Cost of Equity (Monthly Beta)]]*Table2[[#This Row],[Weight of Equity]])+(Table2[[#This Row],[Cost of Debt]]*Table2[[#This Row],[Weight of Debt]])</f>
        <v>8.194839539600686E-2</v>
      </c>
      <c r="Z1124" t="b">
        <f>IF(Table2[[#This Row],[Sector]]="Financial Services",TRUE,FALSE)</f>
        <v>0</v>
      </c>
      <c r="AA1124" t="b">
        <f>IF(Table2[[#This Row],[Market Capitalisation In(Cr)]]&gt;25000,TRUE,FALSE)</f>
        <v>0</v>
      </c>
    </row>
    <row r="1125" spans="2:27" ht="14" customHeight="1">
      <c r="B1125" s="37" t="s">
        <v>2680</v>
      </c>
      <c r="C1125" s="38" t="str">
        <f>_xlfn.XLOOKUP(B1125,stock_analysis[Stock],stock_analysis[Company_Name])</f>
        <v>Procter &amp; Gamble Health Limited</v>
      </c>
      <c r="D1125" s="37" t="str">
        <f>_xlfn.XLOOKUP(B1125,stock_analysis[Stock],stock_analysis[Sector])</f>
        <v>Healthcare</v>
      </c>
      <c r="E1125" s="37" t="str">
        <f>_xlfn.XLOOKUP($B1125,stock_analysis[Stock],stock_analysis[Industry])</f>
        <v>Drug Manufacturers - Specialty &amp; Generic</v>
      </c>
      <c r="F1125" s="2">
        <f>_xlfn.XLOOKUP($B1125,stock_analysis[Stock],stock_analysis[Market_Cap_Cr])</f>
        <v>8061.1573760000001</v>
      </c>
      <c r="G1125" s="3">
        <f>Imputs!$C$2</f>
        <v>6.6699999999999995E-2</v>
      </c>
      <c r="H1125" s="3">
        <f>Imputs!$C$3</f>
        <v>5.2299999999999999E-2</v>
      </c>
      <c r="I1125" s="2">
        <f>_xlfn.XLOOKUP($B1125,stock_analysis[Stock],stock_analysis[Beta_Daily])</f>
        <v>0.21198360805760569</v>
      </c>
      <c r="J1125" s="2">
        <f>_xlfn.XLOOKUP($B1125,stock_analysis[Stock],stock_analysis[Beta_Weekly])</f>
        <v>0.60618120631433592</v>
      </c>
      <c r="K1125" s="2">
        <f>_xlfn.XLOOKUP($B1125,stock_analysis[Stock],stock_analysis[Beta_Monthly])</f>
        <v>0.25271627914764899</v>
      </c>
      <c r="L1125" s="3">
        <f>G1125+H1125*I1125</f>
        <v>7.7786742701412767E-2</v>
      </c>
      <c r="M1125" s="3">
        <f>J1125*H1125+G1125</f>
        <v>9.8403277090239771E-2</v>
      </c>
      <c r="N1125" s="3">
        <f>K1125*H1125+G1125</f>
        <v>7.9917061399422035E-2</v>
      </c>
      <c r="O1125" s="2">
        <f>_xlfn.XLOOKUP($B1125,stock_analysis[Stock],stock_analysis[Interest_Coverage_Ratio])</f>
        <v>380.61111111111109</v>
      </c>
      <c r="P1125" s="3" cm="1">
        <f t="array" ref="P112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25" s="3" t="str" cm="1">
        <f t="array" ref="Q112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25" s="3">
        <f>Table2[[#This Row],[Default Spread]]+Table2[[#This Row],[Risk Free Rate]]</f>
        <v>7.0699999999999999E-2</v>
      </c>
      <c r="S1125" s="2">
        <f>_xlfn.XLOOKUP($B1125,stock_analysis[Stock],stock_analysis[Market_Cap_Cr])</f>
        <v>8061.1573760000001</v>
      </c>
      <c r="T1125" s="2">
        <f>_xlfn.XLOOKUP($B1125,stock_analysis[Stock],stock_analysis[Total_Debt_Cr])</f>
        <v>6.2</v>
      </c>
      <c r="U1125" s="3">
        <f>Table2[[#This Row],[Market Value of Equity]]/(Table2[[#This Row],[Market Value of Equity]]+Table2[[#This Row],[Market Value of Debt]])</f>
        <v>0.9992314707640888</v>
      </c>
      <c r="V1125" s="3">
        <f>Table2[[#This Row],[Market Value of Debt]]/(Table2[[#This Row],[Market Value of Equity]]+Table2[[#This Row],[Market Value of Debt]])</f>
        <v>7.6852923591121699E-4</v>
      </c>
      <c r="W1125" s="32">
        <f>(Table2[[#This Row],[Cost of Equity (Daily Beta)]]*Table2[[#This Row],[Weight of Equity]])+(Table2[[#This Row],[Cost of Debt]]*Table2[[#This Row],[Weight of Debt]])</f>
        <v>7.7781296332459351E-2</v>
      </c>
      <c r="X1125" s="33">
        <f>(Table2[[#This Row],[Cost of Equity (Weekly Beta)]]*Table2[[#This Row],[Weight of Equity]])+(Table2[[#This Row],[Cost of Debt]]*Table2[[#This Row],[Weight of Debt]])</f>
        <v>9.8381986311865371E-2</v>
      </c>
      <c r="Y1125" s="34">
        <f>(Table2[[#This Row],[Cost of Equity (Monthly Beta)]]*Table2[[#This Row],[Weight of Equity]])+(Table2[[#This Row],[Cost of Debt]]*Table2[[#This Row],[Weight of Debt]])</f>
        <v>7.9909977818267391E-2</v>
      </c>
      <c r="Z1125" t="b">
        <f>IF(Table2[[#This Row],[Sector]]="Financial Services",TRUE,FALSE)</f>
        <v>0</v>
      </c>
      <c r="AA1125" t="b">
        <f>IF(Table2[[#This Row],[Market Capitalisation In(Cr)]]&gt;25000,TRUE,FALSE)</f>
        <v>0</v>
      </c>
    </row>
    <row r="1126" spans="2:27" ht="14" customHeight="1">
      <c r="B1126" s="37" t="s">
        <v>1108</v>
      </c>
      <c r="C1126" s="38" t="str">
        <f>_xlfn.XLOOKUP(B1126,stock_analysis[Stock],stock_analysis[Company_Name])</f>
        <v>Eris Lifesciences Limited</v>
      </c>
      <c r="D1126" s="37" t="str">
        <f>_xlfn.XLOOKUP(B1126,stock_analysis[Stock],stock_analysis[Sector])</f>
        <v>Healthcare</v>
      </c>
      <c r="E1126" s="37" t="str">
        <f>_xlfn.XLOOKUP($B1126,stock_analysis[Stock],stock_analysis[Industry])</f>
        <v>Drug Manufacturers - Specialty &amp; Generic</v>
      </c>
      <c r="F1126" s="2">
        <f>_xlfn.XLOOKUP($B1126,stock_analysis[Stock],stock_analysis[Market_Cap_Cr])</f>
        <v>18569.086566400001</v>
      </c>
      <c r="G1126" s="3">
        <f>Imputs!$C$2</f>
        <v>6.6699999999999995E-2</v>
      </c>
      <c r="H1126" s="3">
        <f>Imputs!$C$3</f>
        <v>5.2299999999999999E-2</v>
      </c>
      <c r="I1126" s="2">
        <f>_xlfn.XLOOKUP($B1126,stock_analysis[Stock],stock_analysis[Beta_Daily])</f>
        <v>0.39895659095361558</v>
      </c>
      <c r="J1126" s="2">
        <f>_xlfn.XLOOKUP($B1126,stock_analysis[Stock],stock_analysis[Beta_Weekly])</f>
        <v>0.64610878173450992</v>
      </c>
      <c r="K1126" s="2">
        <f>_xlfn.XLOOKUP($B1126,stock_analysis[Stock],stock_analysis[Beta_Monthly])</f>
        <v>0.76449926424840575</v>
      </c>
      <c r="L1126" s="3">
        <f>G1126+H1126*I1126</f>
        <v>8.7565429706874087E-2</v>
      </c>
      <c r="M1126" s="3">
        <f>J1126*H1126+G1126</f>
        <v>0.10049148928471487</v>
      </c>
      <c r="N1126" s="3">
        <f>K1126*H1126+G1126</f>
        <v>0.10668331152019161</v>
      </c>
      <c r="O1126" s="2">
        <f>_xlfn.XLOOKUP($B1126,stock_analysis[Stock],stock_analysis[Interest_Coverage_Ratio])</f>
        <v>3.1136668251978037</v>
      </c>
      <c r="P1126" s="3" cm="1">
        <f t="array" ref="P112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126" s="3" t="str" cm="1">
        <f t="array" ref="Q112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126" s="3">
        <f>Table2[[#This Row],[Default Spread]]+Table2[[#This Row],[Risk Free Rate]]</f>
        <v>8.5099999999999995E-2</v>
      </c>
      <c r="S1126" s="2">
        <f>_xlfn.XLOOKUP($B1126,stock_analysis[Stock],stock_analysis[Market_Cap_Cr])</f>
        <v>18569.086566400001</v>
      </c>
      <c r="T1126" s="2">
        <f>_xlfn.XLOOKUP($B1126,stock_analysis[Stock],stock_analysis[Total_Debt_Cr])</f>
        <v>2388.8400384000001</v>
      </c>
      <c r="U1126" s="3">
        <f>Table2[[#This Row],[Market Value of Equity]]/(Table2[[#This Row],[Market Value of Equity]]+Table2[[#This Row],[Market Value of Debt]])</f>
        <v>0.88601734878425975</v>
      </c>
      <c r="V1126" s="3">
        <f>Table2[[#This Row],[Market Value of Debt]]/(Table2[[#This Row],[Market Value of Equity]]+Table2[[#This Row],[Market Value of Debt]])</f>
        <v>0.11398265121574017</v>
      </c>
      <c r="W1126" s="32">
        <f>(Table2[[#This Row],[Cost of Equity (Daily Beta)]]*Table2[[#This Row],[Weight of Equity]])+(Table2[[#This Row],[Cost of Debt]]*Table2[[#This Row],[Weight of Debt]])</f>
        <v>8.7284413492498533E-2</v>
      </c>
      <c r="X1126" s="33">
        <f>(Table2[[#This Row],[Cost of Equity (Weekly Beta)]]*Table2[[#This Row],[Weight of Equity]])+(Table2[[#This Row],[Cost of Debt]]*Table2[[#This Row],[Weight of Debt]])</f>
        <v>9.8737126529884409E-2</v>
      </c>
      <c r="Y1126" s="34">
        <f>(Table2[[#This Row],[Cost of Equity (Monthly Beta)]]*Table2[[#This Row],[Weight of Equity]])+(Table2[[#This Row],[Cost of Debt]]*Table2[[#This Row],[Weight of Debt]])</f>
        <v>0.10422318845110494</v>
      </c>
      <c r="Z1126" t="b">
        <f>IF(Table2[[#This Row],[Sector]]="Financial Services",TRUE,FALSE)</f>
        <v>0</v>
      </c>
      <c r="AA1126" t="b">
        <f>IF(Table2[[#This Row],[Market Capitalisation In(Cr)]]&gt;25000,TRUE,FALSE)</f>
        <v>0</v>
      </c>
    </row>
    <row r="1127" spans="2:27" ht="14" customHeight="1">
      <c r="B1127" s="37" t="s">
        <v>2596</v>
      </c>
      <c r="C1127" s="38" t="str">
        <f>_xlfn.XLOOKUP(B1127,stock_analysis[Stock],stock_analysis[Company_Name])</f>
        <v>ORTIN GLOBAL LIMITED</v>
      </c>
      <c r="D1127" s="37" t="str">
        <f>_xlfn.XLOOKUP(B1127,stock_analysis[Stock],stock_analysis[Sector])</f>
        <v>Healthcare</v>
      </c>
      <c r="E1127" s="37" t="str">
        <f>_xlfn.XLOOKUP($B1127,stock_analysis[Stock],stock_analysis[Industry])</f>
        <v>Drug Manufacturers - Specialty &amp; Generic</v>
      </c>
      <c r="F1127" s="2">
        <f>_xlfn.XLOOKUP($B1127,stock_analysis[Stock],stock_analysis[Market_Cap_Cr])</f>
        <v>13.8880208</v>
      </c>
      <c r="G1127" s="3">
        <f>Imputs!$C$2</f>
        <v>6.6699999999999995E-2</v>
      </c>
      <c r="H1127" s="3">
        <f>Imputs!$C$3</f>
        <v>5.2299999999999999E-2</v>
      </c>
      <c r="I1127" s="2">
        <f>_xlfn.XLOOKUP($B1127,stock_analysis[Stock],stock_analysis[Beta_Daily])</f>
        <v>0.1905600496601515</v>
      </c>
      <c r="J1127" s="2">
        <f>_xlfn.XLOOKUP($B1127,stock_analysis[Stock],stock_analysis[Beta_Weekly])</f>
        <v>0.85147142741967596</v>
      </c>
      <c r="K1127" s="2">
        <f>_xlfn.XLOOKUP($B1127,stock_analysis[Stock],stock_analysis[Beta_Monthly])</f>
        <v>0.73886953519288601</v>
      </c>
      <c r="L1127" s="3">
        <f>G1127+H1127*I1127</f>
        <v>7.666629059722592E-2</v>
      </c>
      <c r="M1127" s="3">
        <f>J1127*H1127+G1127</f>
        <v>0.11123195565404904</v>
      </c>
      <c r="N1127" s="3">
        <f>K1127*H1127+G1127</f>
        <v>0.10534287669058794</v>
      </c>
      <c r="O1127" s="2">
        <f>_xlfn.XLOOKUP($B1127,stock_analysis[Stock],stock_analysis[Interest_Coverage_Ratio])</f>
        <v>-363.13043478260869</v>
      </c>
      <c r="P1127" s="3" cm="1">
        <f t="array" ref="P112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127" s="3" t="str" cm="1">
        <f t="array" ref="Q112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127" s="3">
        <f>Table2[[#This Row],[Default Spread]]+Table2[[#This Row],[Risk Free Rate]]</f>
        <v>0.25669999999999998</v>
      </c>
      <c r="S1127" s="2">
        <f>_xlfn.XLOOKUP($B1127,stock_analysis[Stock],stock_analysis[Market_Cap_Cr])</f>
        <v>13.8880208</v>
      </c>
      <c r="T1127" s="2">
        <f>_xlfn.XLOOKUP($B1127,stock_analysis[Stock],stock_analysis[Total_Debt_Cr])</f>
        <v>0.93</v>
      </c>
      <c r="U1127" s="3">
        <f>Table2[[#This Row],[Market Value of Equity]]/(Table2[[#This Row],[Market Value of Equity]]+Table2[[#This Row],[Market Value of Debt]])</f>
        <v>0.93723858182193942</v>
      </c>
      <c r="V1127" s="3">
        <f>Table2[[#This Row],[Market Value of Debt]]/(Table2[[#This Row],[Market Value of Equity]]+Table2[[#This Row],[Market Value of Debt]])</f>
        <v>6.2761418178060607E-2</v>
      </c>
      <c r="W1127" s="32">
        <f>(Table2[[#This Row],[Cost of Equity (Daily Beta)]]*Table2[[#This Row],[Weight of Equity]])+(Table2[[#This Row],[Cost of Debt]]*Table2[[#This Row],[Weight of Debt]])</f>
        <v>8.7965461519200872E-2</v>
      </c>
      <c r="X1127" s="33">
        <f>(Table2[[#This Row],[Cost of Equity (Weekly Beta)]]*Table2[[#This Row],[Weight of Equity]])+(Table2[[#This Row],[Cost of Debt]]*Table2[[#This Row],[Weight of Debt]])</f>
        <v>0.12036173641678995</v>
      </c>
      <c r="Y1127" s="34">
        <f>(Table2[[#This Row],[Cost of Equity (Monthly Beta)]]*Table2[[#This Row],[Weight of Equity]])+(Table2[[#This Row],[Cost of Debt]]*Table2[[#This Row],[Weight of Debt]])</f>
        <v>0.11484226440083824</v>
      </c>
      <c r="Z1127" t="b">
        <f>IF(Table2[[#This Row],[Sector]]="Financial Services",TRUE,FALSE)</f>
        <v>0</v>
      </c>
      <c r="AA1127" t="b">
        <f>IF(Table2[[#This Row],[Market Capitalisation In(Cr)]]&gt;25000,TRUE,FALSE)</f>
        <v>0</v>
      </c>
    </row>
    <row r="1128" spans="2:27" ht="14" customHeight="1">
      <c r="B1128" s="37" t="s">
        <v>2242</v>
      </c>
      <c r="C1128" s="38" t="str">
        <f>_xlfn.XLOOKUP(B1128,stock_analysis[Stock],stock_analysis[Company_Name])</f>
        <v>Medico Remedies Limited</v>
      </c>
      <c r="D1128" s="37" t="str">
        <f>_xlfn.XLOOKUP(B1128,stock_analysis[Stock],stock_analysis[Sector])</f>
        <v>Healthcare</v>
      </c>
      <c r="E1128" s="37" t="str">
        <f>_xlfn.XLOOKUP($B1128,stock_analysis[Stock],stock_analysis[Industry])</f>
        <v>Drug Manufacturers - Specialty &amp; Generic</v>
      </c>
      <c r="F1128" s="2">
        <f>_xlfn.XLOOKUP($B1128,stock_analysis[Stock],stock_analysis[Market_Cap_Cr])</f>
        <v>344.46656000000002</v>
      </c>
      <c r="G1128" s="3">
        <f>Imputs!$C$2</f>
        <v>6.6699999999999995E-2</v>
      </c>
      <c r="H1128" s="3">
        <f>Imputs!$C$3</f>
        <v>5.2299999999999999E-2</v>
      </c>
      <c r="I1128" s="2">
        <f>_xlfn.XLOOKUP($B1128,stock_analysis[Stock],stock_analysis[Beta_Daily])</f>
        <v>0.4786866430944563</v>
      </c>
      <c r="J1128" s="2">
        <f>_xlfn.XLOOKUP($B1128,stock_analysis[Stock],stock_analysis[Beta_Weekly])</f>
        <v>3.5085953995479702E-2</v>
      </c>
      <c r="K1128" s="2">
        <f>_xlfn.XLOOKUP($B1128,stock_analysis[Stock],stock_analysis[Beta_Monthly])</f>
        <v>0.60369509369617691</v>
      </c>
      <c r="L1128" s="3">
        <f>G1128+H1128*I1128</f>
        <v>9.1735311433840061E-2</v>
      </c>
      <c r="M1128" s="3">
        <f>J1128*H1128+G1128</f>
        <v>6.8534995393963585E-2</v>
      </c>
      <c r="N1128" s="3">
        <f>K1128*H1128+G1128</f>
        <v>9.827325340031004E-2</v>
      </c>
      <c r="O1128" s="2">
        <f>_xlfn.XLOOKUP($B1128,stock_analysis[Stock],stock_analysis[Interest_Coverage_Ratio])</f>
        <v>16.804892322097377</v>
      </c>
      <c r="P1128" s="3" cm="1">
        <f t="array" ref="P112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28" s="3" t="str" cm="1">
        <f t="array" ref="Q112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28" s="3">
        <f>Table2[[#This Row],[Default Spread]]+Table2[[#This Row],[Risk Free Rate]]</f>
        <v>7.0699999999999999E-2</v>
      </c>
      <c r="S1128" s="2">
        <f>_xlfn.XLOOKUP($B1128,stock_analysis[Stock],stock_analysis[Market_Cap_Cr])</f>
        <v>344.46656000000002</v>
      </c>
      <c r="T1128" s="2">
        <f>_xlfn.XLOOKUP($B1128,stock_analysis[Stock],stock_analysis[Total_Debt_Cr])</f>
        <v>12.527200000000001</v>
      </c>
      <c r="U1128" s="3">
        <f>Table2[[#This Row],[Market Value of Equity]]/(Table2[[#This Row],[Market Value of Equity]]+Table2[[#This Row],[Market Value of Debt]])</f>
        <v>0.96490919056960545</v>
      </c>
      <c r="V1128" s="3">
        <f>Table2[[#This Row],[Market Value of Debt]]/(Table2[[#This Row],[Market Value of Equity]]+Table2[[#This Row],[Market Value of Debt]])</f>
        <v>3.5090809430394526E-2</v>
      </c>
      <c r="W1128" s="32">
        <f>(Table2[[#This Row],[Cost of Equity (Daily Beta)]]*Table2[[#This Row],[Weight of Equity]])+(Table2[[#This Row],[Cost of Debt]]*Table2[[#This Row],[Weight of Debt]])</f>
        <v>9.0997165329006188E-2</v>
      </c>
      <c r="X1128" s="33">
        <f>(Table2[[#This Row],[Cost of Equity (Weekly Beta)]]*Table2[[#This Row],[Weight of Equity]])+(Table2[[#This Row],[Cost of Debt]]*Table2[[#This Row],[Weight of Debt]])</f>
        <v>6.8610967158009933E-2</v>
      </c>
      <c r="Y1128" s="34">
        <f>(Table2[[#This Row],[Cost of Equity (Monthly Beta)]]*Table2[[#This Row],[Weight of Equity]])+(Table2[[#This Row],[Cost of Debt]]*Table2[[#This Row],[Weight of Debt]])</f>
        <v>9.7305685619863788E-2</v>
      </c>
      <c r="Z1128" t="b">
        <f>IF(Table2[[#This Row],[Sector]]="Financial Services",TRUE,FALSE)</f>
        <v>0</v>
      </c>
      <c r="AA1128" t="b">
        <f>IF(Table2[[#This Row],[Market Capitalisation In(Cr)]]&gt;25000,TRUE,FALSE)</f>
        <v>0</v>
      </c>
    </row>
    <row r="1129" spans="2:27" ht="14" customHeight="1">
      <c r="B1129" s="37" t="s">
        <v>392</v>
      </c>
      <c r="C1129" s="38" t="str">
        <f>_xlfn.XLOOKUP(B1129,stock_analysis[Stock],stock_analysis[Company_Name])</f>
        <v>AstraZeneca Pharma India Limited</v>
      </c>
      <c r="D1129" s="37" t="str">
        <f>_xlfn.XLOOKUP(B1129,stock_analysis[Stock],stock_analysis[Sector])</f>
        <v>Healthcare</v>
      </c>
      <c r="E1129" s="37" t="str">
        <f>_xlfn.XLOOKUP($B1129,stock_analysis[Stock],stock_analysis[Industry])</f>
        <v>Drug Manufacturers - Specialty &amp; Generic</v>
      </c>
      <c r="F1129" s="2">
        <f>_xlfn.XLOOKUP($B1129,stock_analysis[Stock],stock_analysis[Market_Cap_Cr])</f>
        <v>21357.499187199999</v>
      </c>
      <c r="G1129" s="3">
        <f>Imputs!$C$2</f>
        <v>6.6699999999999995E-2</v>
      </c>
      <c r="H1129" s="3">
        <f>Imputs!$C$3</f>
        <v>5.2299999999999999E-2</v>
      </c>
      <c r="I1129" s="2">
        <f>_xlfn.XLOOKUP($B1129,stock_analysis[Stock],stock_analysis[Beta_Daily])</f>
        <v>0.50103012807398284</v>
      </c>
      <c r="J1129" s="2">
        <f>_xlfn.XLOOKUP($B1129,stock_analysis[Stock],stock_analysis[Beta_Weekly])</f>
        <v>0.87479125158692295</v>
      </c>
      <c r="K1129" s="2">
        <f>_xlfn.XLOOKUP($B1129,stock_analysis[Stock],stock_analysis[Beta_Monthly])</f>
        <v>0.65621459489001632</v>
      </c>
      <c r="L1129" s="3">
        <f>G1129+H1129*I1129</f>
        <v>9.29038756982693E-2</v>
      </c>
      <c r="M1129" s="3">
        <f>J1129*H1129+G1129</f>
        <v>0.11245158245799607</v>
      </c>
      <c r="N1129" s="3">
        <f>K1129*H1129+G1129</f>
        <v>0.10102002331274784</v>
      </c>
      <c r="O1129" s="2">
        <f>_xlfn.XLOOKUP($B1129,stock_analysis[Stock],stock_analysis[Interest_Coverage_Ratio])</f>
        <v>108.0958904109589</v>
      </c>
      <c r="P1129" s="3" cm="1">
        <f t="array" ref="P112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29" s="3" t="str" cm="1">
        <f t="array" ref="Q112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29" s="3">
        <f>Table2[[#This Row],[Default Spread]]+Table2[[#This Row],[Risk Free Rate]]</f>
        <v>7.0699999999999999E-2</v>
      </c>
      <c r="S1129" s="2">
        <f>_xlfn.XLOOKUP($B1129,stock_analysis[Stock],stock_analysis[Market_Cap_Cr])</f>
        <v>21357.499187199999</v>
      </c>
      <c r="T1129" s="2">
        <f>_xlfn.XLOOKUP($B1129,stock_analysis[Stock],stock_analysis[Total_Debt_Cr])</f>
        <v>34.79</v>
      </c>
      <c r="U1129" s="3">
        <f>Table2[[#This Row],[Market Value of Equity]]/(Table2[[#This Row],[Market Value of Equity]]+Table2[[#This Row],[Market Value of Debt]])</f>
        <v>0.99837371308439415</v>
      </c>
      <c r="V1129" s="3">
        <f>Table2[[#This Row],[Market Value of Debt]]/(Table2[[#This Row],[Market Value of Equity]]+Table2[[#This Row],[Market Value of Debt]])</f>
        <v>1.6262869156058563E-3</v>
      </c>
      <c r="W1129" s="32">
        <f>(Table2[[#This Row],[Cost of Equity (Daily Beta)]]*Table2[[#This Row],[Weight of Equity]])+(Table2[[#This Row],[Cost of Debt]]*Table2[[#This Row],[Weight of Debt]])</f>
        <v>9.2867765825745463E-2</v>
      </c>
      <c r="X1129" s="33">
        <f>(Table2[[#This Row],[Cost of Equity (Weekly Beta)]]*Table2[[#This Row],[Weight of Equity]])+(Table2[[#This Row],[Cost of Debt]]*Table2[[#This Row],[Weight of Debt]])</f>
        <v>0.11238368240573879</v>
      </c>
      <c r="Y1129" s="34">
        <f>(Table2[[#This Row],[Cost of Equity (Monthly Beta)]]*Table2[[#This Row],[Weight of Equity]])+(Table2[[#This Row],[Cost of Debt]]*Table2[[#This Row],[Weight of Debt]])</f>
        <v>0.10097071425555346</v>
      </c>
      <c r="Z1129" t="b">
        <f>IF(Table2[[#This Row],[Sector]]="Financial Services",TRUE,FALSE)</f>
        <v>0</v>
      </c>
      <c r="AA1129" t="b">
        <f>IF(Table2[[#This Row],[Market Capitalisation In(Cr)]]&gt;25000,TRUE,FALSE)</f>
        <v>0</v>
      </c>
    </row>
    <row r="1130" spans="2:27" ht="14" customHeight="1">
      <c r="B1130" s="37" t="s">
        <v>1285</v>
      </c>
      <c r="C1130" s="38" t="str">
        <f>_xlfn.XLOOKUP(B1130,stock_analysis[Stock],stock_analysis[Company_Name])</f>
        <v>Glenmark Pharmaceuticals Limited</v>
      </c>
      <c r="D1130" s="37" t="str">
        <f>_xlfn.XLOOKUP(B1130,stock_analysis[Stock],stock_analysis[Sector])</f>
        <v>Healthcare</v>
      </c>
      <c r="E1130" s="37" t="str">
        <f>_xlfn.XLOOKUP($B1130,stock_analysis[Stock],stock_analysis[Industry])</f>
        <v>Drug Manufacturers - Specialty &amp; Generic</v>
      </c>
      <c r="F1130" s="2">
        <f>_xlfn.XLOOKUP($B1130,stock_analysis[Stock],stock_analysis[Market_Cap_Cr])</f>
        <v>58907.092582400001</v>
      </c>
      <c r="G1130" s="3">
        <f>Imputs!$C$2</f>
        <v>6.6699999999999995E-2</v>
      </c>
      <c r="H1130" s="3">
        <f>Imputs!$C$3</f>
        <v>5.2299999999999999E-2</v>
      </c>
      <c r="I1130" s="2">
        <f>_xlfn.XLOOKUP($B1130,stock_analysis[Stock],stock_analysis[Beta_Daily])</f>
        <v>0.52807814414080467</v>
      </c>
      <c r="J1130" s="2">
        <f>_xlfn.XLOOKUP($B1130,stock_analysis[Stock],stock_analysis[Beta_Weekly])</f>
        <v>0.75779836814948154</v>
      </c>
      <c r="K1130" s="2">
        <f>_xlfn.XLOOKUP($B1130,stock_analysis[Stock],stock_analysis[Beta_Monthly])</f>
        <v>0.67452574274511845</v>
      </c>
      <c r="L1130" s="3">
        <f>G1130+H1130*I1130</f>
        <v>9.4318486938564081E-2</v>
      </c>
      <c r="M1130" s="3">
        <f>J1130*H1130+G1130</f>
        <v>0.10633285465421788</v>
      </c>
      <c r="N1130" s="3">
        <f>K1130*H1130+G1130</f>
        <v>0.10197769634556969</v>
      </c>
      <c r="O1130" s="2">
        <f>_xlfn.XLOOKUP($B1130,stock_analysis[Stock],stock_analysis[Interest_Coverage_Ratio])</f>
        <v>7.7573418974718082</v>
      </c>
      <c r="P1130" s="3" cm="1">
        <f t="array" ref="P113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130" s="3" t="str" cm="1">
        <f t="array" ref="Q113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130" s="3">
        <f>Table2[[#This Row],[Default Spread]]+Table2[[#This Row],[Risk Free Rate]]</f>
        <v>7.22E-2</v>
      </c>
      <c r="S1130" s="2">
        <f>_xlfn.XLOOKUP($B1130,stock_analysis[Stock],stock_analysis[Market_Cap_Cr])</f>
        <v>58907.092582400001</v>
      </c>
      <c r="T1130" s="2">
        <f>_xlfn.XLOOKUP($B1130,stock_analysis[Stock],stock_analysis[Total_Debt_Cr])</f>
        <v>1224.1770495999999</v>
      </c>
      <c r="U1130" s="3">
        <f>Table2[[#This Row],[Market Value of Equity]]/(Table2[[#This Row],[Market Value of Equity]]+Table2[[#This Row],[Market Value of Debt]])</f>
        <v>0.97964158985679339</v>
      </c>
      <c r="V1130" s="3">
        <f>Table2[[#This Row],[Market Value of Debt]]/(Table2[[#This Row],[Market Value of Equity]]+Table2[[#This Row],[Market Value of Debt]])</f>
        <v>2.03584101432066E-2</v>
      </c>
      <c r="W1130" s="32">
        <f>(Table2[[#This Row],[Cost of Equity (Daily Beta)]]*Table2[[#This Row],[Weight of Equity]])+(Table2[[#This Row],[Cost of Debt]]*Table2[[#This Row],[Weight of Debt]])</f>
        <v>9.3868189709721633E-2</v>
      </c>
      <c r="X1130" s="33">
        <f>(Table2[[#This Row],[Cost of Equity (Weekly Beta)]]*Table2[[#This Row],[Weight of Equity]])+(Table2[[#This Row],[Cost of Debt]]*Table2[[#This Row],[Weight of Debt]])</f>
        <v>0.10563796399980885</v>
      </c>
      <c r="Y1130" s="34">
        <f>(Table2[[#This Row],[Cost of Equity (Monthly Beta)]]*Table2[[#This Row],[Weight of Equity]])+(Table2[[#This Row],[Cost of Debt]]*Table2[[#This Row],[Weight of Debt]])</f>
        <v>0.10137146979024672</v>
      </c>
      <c r="Z1130" t="b">
        <f>IF(Table2[[#This Row],[Sector]]="Financial Services",TRUE,FALSE)</f>
        <v>0</v>
      </c>
      <c r="AA1130" t="b">
        <f>IF(Table2[[#This Row],[Market Capitalisation In(Cr)]]&gt;25000,TRUE,FALSE)</f>
        <v>1</v>
      </c>
    </row>
    <row r="1131" spans="2:27" ht="14" customHeight="1">
      <c r="B1131" s="37" t="s">
        <v>794</v>
      </c>
      <c r="C1131" s="38" t="str">
        <f>_xlfn.XLOOKUP(B1131,stock_analysis[Stock],stock_analysis[Company_Name])</f>
        <v>Cohance Lifesciences Limited</v>
      </c>
      <c r="D1131" s="37" t="str">
        <f>_xlfn.XLOOKUP(B1131,stock_analysis[Stock],stock_analysis[Sector])</f>
        <v>Healthcare</v>
      </c>
      <c r="E1131" s="37" t="str">
        <f>_xlfn.XLOOKUP($B1131,stock_analysis[Stock],stock_analysis[Industry])</f>
        <v>Drug Manufacturers - Specialty &amp; Generic</v>
      </c>
      <c r="F1131" s="2">
        <f>_xlfn.XLOOKUP($B1131,stock_analysis[Stock],stock_analysis[Market_Cap_Cr])</f>
        <v>11105.044070399999</v>
      </c>
      <c r="G1131" s="3">
        <f>Imputs!$C$2</f>
        <v>6.6699999999999995E-2</v>
      </c>
      <c r="H1131" s="3">
        <f>Imputs!$C$3</f>
        <v>5.2299999999999999E-2</v>
      </c>
      <c r="I1131" s="2">
        <f>_xlfn.XLOOKUP($B1131,stock_analysis[Stock],stock_analysis[Beta_Daily])</f>
        <v>0.55334720980697705</v>
      </c>
      <c r="J1131" s="2">
        <f>_xlfn.XLOOKUP($B1131,stock_analysis[Stock],stock_analysis[Beta_Weekly])</f>
        <v>0.44827261464881429</v>
      </c>
      <c r="K1131" s="2">
        <f>_xlfn.XLOOKUP($B1131,stock_analysis[Stock],stock_analysis[Beta_Monthly])</f>
        <v>-0.64477964321714132</v>
      </c>
      <c r="L1131" s="3">
        <f>G1131+H1131*I1131</f>
        <v>9.564005907290489E-2</v>
      </c>
      <c r="M1131" s="3">
        <f>J1131*H1131+G1131</f>
        <v>9.0144657746132978E-2</v>
      </c>
      <c r="N1131" s="3">
        <f>K1131*H1131+G1131</f>
        <v>3.2978024659743504E-2</v>
      </c>
      <c r="O1131" s="2">
        <f>_xlfn.XLOOKUP($B1131,stock_analysis[Stock],stock_analysis[Interest_Coverage_Ratio])</f>
        <v>30.958188153310104</v>
      </c>
      <c r="P1131" s="3" cm="1">
        <f t="array" ref="P113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31" s="3" t="str" cm="1">
        <f t="array" ref="Q113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31" s="3">
        <f>Table2[[#This Row],[Default Spread]]+Table2[[#This Row],[Risk Free Rate]]</f>
        <v>7.0699999999999999E-2</v>
      </c>
      <c r="S1131" s="2">
        <f>_xlfn.XLOOKUP($B1131,stock_analysis[Stock],stock_analysis[Market_Cap_Cr])</f>
        <v>11105.044070399999</v>
      </c>
      <c r="T1131" s="2">
        <f>_xlfn.XLOOKUP($B1131,stock_analysis[Stock],stock_analysis[Total_Debt_Cr])</f>
        <v>450.77002240000002</v>
      </c>
      <c r="U1131" s="3">
        <f>Table2[[#This Row],[Market Value of Equity]]/(Table2[[#This Row],[Market Value of Equity]]+Table2[[#This Row],[Market Value of Debt]])</f>
        <v>0.96099192849763326</v>
      </c>
      <c r="V1131" s="3">
        <f>Table2[[#This Row],[Market Value of Debt]]/(Table2[[#This Row],[Market Value of Equity]]+Table2[[#This Row],[Market Value of Debt]])</f>
        <v>3.9008071502366772E-2</v>
      </c>
      <c r="W1131" s="32">
        <f>(Table2[[#This Row],[Cost of Equity (Daily Beta)]]*Table2[[#This Row],[Weight of Equity]])+(Table2[[#This Row],[Cost of Debt]]*Table2[[#This Row],[Weight of Debt]])</f>
        <v>9.4667195465315768E-2</v>
      </c>
      <c r="X1131" s="33">
        <f>(Table2[[#This Row],[Cost of Equity (Weekly Beta)]]*Table2[[#This Row],[Weight of Equity]])+(Table2[[#This Row],[Cost of Debt]]*Table2[[#This Row],[Weight of Debt]])</f>
        <v>8.9386159146432775E-2</v>
      </c>
      <c r="Y1131" s="34">
        <f>(Table2[[#This Row],[Cost of Equity (Monthly Beta)]]*Table2[[#This Row],[Weight of Equity]])+(Table2[[#This Row],[Cost of Debt]]*Table2[[#This Row],[Weight of Debt]])</f>
        <v>3.444948617102675E-2</v>
      </c>
      <c r="Z1131" t="b">
        <f>IF(Table2[[#This Row],[Sector]]="Financial Services",TRUE,FALSE)</f>
        <v>0</v>
      </c>
      <c r="AA1131" t="b">
        <f>IF(Table2[[#This Row],[Market Capitalisation In(Cr)]]&gt;25000,TRUE,FALSE)</f>
        <v>0</v>
      </c>
    </row>
    <row r="1132" spans="2:27" ht="14" customHeight="1">
      <c r="B1132" s="37" t="s">
        <v>1160</v>
      </c>
      <c r="C1132" s="38" t="str">
        <f>_xlfn.XLOOKUP(B1132,stock_analysis[Stock],stock_analysis[Company_Name])</f>
        <v>FDC Limited</v>
      </c>
      <c r="D1132" s="37" t="str">
        <f>_xlfn.XLOOKUP(B1132,stock_analysis[Stock],stock_analysis[Sector])</f>
        <v>Healthcare</v>
      </c>
      <c r="E1132" s="37" t="str">
        <f>_xlfn.XLOOKUP($B1132,stock_analysis[Stock],stock_analysis[Industry])</f>
        <v>Drug Manufacturers - Specialty &amp; Generic</v>
      </c>
      <c r="F1132" s="2">
        <f>_xlfn.XLOOKUP($B1132,stock_analysis[Stock],stock_analysis[Market_Cap_Cr])</f>
        <v>6060.6050304</v>
      </c>
      <c r="G1132" s="3">
        <f>Imputs!$C$2</f>
        <v>6.6699999999999995E-2</v>
      </c>
      <c r="H1132" s="3">
        <f>Imputs!$C$3</f>
        <v>5.2299999999999999E-2</v>
      </c>
      <c r="I1132" s="2">
        <f>_xlfn.XLOOKUP($B1132,stock_analysis[Stock],stock_analysis[Beta_Daily])</f>
        <v>0.55021594804599927</v>
      </c>
      <c r="J1132" s="2">
        <f>_xlfn.XLOOKUP($B1132,stock_analysis[Stock],stock_analysis[Beta_Weekly])</f>
        <v>0.90411048412278561</v>
      </c>
      <c r="K1132" s="2">
        <f>_xlfn.XLOOKUP($B1132,stock_analysis[Stock],stock_analysis[Beta_Monthly])</f>
        <v>0.95884159815216941</v>
      </c>
      <c r="L1132" s="3">
        <f>G1132+H1132*I1132</f>
        <v>9.5476294082805752E-2</v>
      </c>
      <c r="M1132" s="3">
        <f>J1132*H1132+G1132</f>
        <v>0.11398497831962168</v>
      </c>
      <c r="N1132" s="3">
        <f>K1132*H1132+G1132</f>
        <v>0.11684741558335845</v>
      </c>
      <c r="O1132" s="2">
        <f>_xlfn.XLOOKUP($B1132,stock_analysis[Stock],stock_analysis[Interest_Coverage_Ratio])</f>
        <v>96.684140036964621</v>
      </c>
      <c r="P1132" s="3" cm="1">
        <f t="array" ref="P113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32" s="3" t="str" cm="1">
        <f t="array" ref="Q113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32" s="3">
        <f>Table2[[#This Row],[Default Spread]]+Table2[[#This Row],[Risk Free Rate]]</f>
        <v>7.0699999999999999E-2</v>
      </c>
      <c r="S1132" s="2">
        <f>_xlfn.XLOOKUP($B1132,stock_analysis[Stock],stock_analysis[Market_Cap_Cr])</f>
        <v>6060.6050304</v>
      </c>
      <c r="T1132" s="2">
        <f>_xlfn.XLOOKUP($B1132,stock_analysis[Stock],stock_analysis[Total_Debt_Cr])</f>
        <v>20.712300800000001</v>
      </c>
      <c r="U1132" s="3">
        <f>Table2[[#This Row],[Market Value of Equity]]/(Table2[[#This Row],[Market Value of Equity]]+Table2[[#This Row],[Market Value of Debt]])</f>
        <v>0.9965941095206895</v>
      </c>
      <c r="V1132" s="3">
        <f>Table2[[#This Row],[Market Value of Debt]]/(Table2[[#This Row],[Market Value of Equity]]+Table2[[#This Row],[Market Value of Debt]])</f>
        <v>3.4058904793104971E-3</v>
      </c>
      <c r="W1132" s="32">
        <f>(Table2[[#This Row],[Cost of Equity (Daily Beta)]]*Table2[[#This Row],[Weight of Equity]])+(Table2[[#This Row],[Cost of Debt]]*Table2[[#This Row],[Weight of Debt]])</f>
        <v>9.539190873867652E-2</v>
      </c>
      <c r="X1132" s="33">
        <f>(Table2[[#This Row],[Cost of Equity (Weekly Beta)]]*Table2[[#This Row],[Weight of Equity]])+(Table2[[#This Row],[Cost of Debt]]*Table2[[#This Row],[Weight of Debt]])</f>
        <v>0.11383755442406572</v>
      </c>
      <c r="Y1132" s="34">
        <f>(Table2[[#This Row],[Cost of Equity (Monthly Beta)]]*Table2[[#This Row],[Weight of Equity]])+(Table2[[#This Row],[Cost of Debt]]*Table2[[#This Row],[Weight of Debt]])</f>
        <v>0.11669024253997831</v>
      </c>
      <c r="Z1132" t="b">
        <f>IF(Table2[[#This Row],[Sector]]="Financial Services",TRUE,FALSE)</f>
        <v>0</v>
      </c>
      <c r="AA1132" t="b">
        <f>IF(Table2[[#This Row],[Market Capitalisation In(Cr)]]&gt;25000,TRUE,FALSE)</f>
        <v>0</v>
      </c>
    </row>
    <row r="1133" spans="2:27" ht="14" customHeight="1">
      <c r="B1133" s="37" t="s">
        <v>304</v>
      </c>
      <c r="C1133" s="38" t="str">
        <f>_xlfn.XLOOKUP(B1133,stock_analysis[Stock],stock_analysis[Company_Name])</f>
        <v>Alembic Pharmaceuticals Limited</v>
      </c>
      <c r="D1133" s="37" t="str">
        <f>_xlfn.XLOOKUP(B1133,stock_analysis[Stock],stock_analysis[Sector])</f>
        <v>Healthcare</v>
      </c>
      <c r="E1133" s="37" t="str">
        <f>_xlfn.XLOOKUP($B1133,stock_analysis[Stock],stock_analysis[Industry])</f>
        <v>Drug Manufacturers - Specialty &amp; Generic</v>
      </c>
      <c r="F1133" s="2">
        <f>_xlfn.XLOOKUP($B1133,stock_analysis[Stock],stock_analysis[Market_Cap_Cr])</f>
        <v>13799.6500992</v>
      </c>
      <c r="G1133" s="3">
        <f>Imputs!$C$2</f>
        <v>6.6699999999999995E-2</v>
      </c>
      <c r="H1133" s="3">
        <f>Imputs!$C$3</f>
        <v>5.2299999999999999E-2</v>
      </c>
      <c r="I1133" s="2">
        <f>_xlfn.XLOOKUP($B1133,stock_analysis[Stock],stock_analysis[Beta_Daily])</f>
        <v>0.60556994079093107</v>
      </c>
      <c r="J1133" s="2">
        <f>_xlfn.XLOOKUP($B1133,stock_analysis[Stock],stock_analysis[Beta_Weekly])</f>
        <v>1.0516346268929324</v>
      </c>
      <c r="K1133" s="2">
        <f>_xlfn.XLOOKUP($B1133,stock_analysis[Stock],stock_analysis[Beta_Monthly])</f>
        <v>0.95312883041122642</v>
      </c>
      <c r="L1133" s="3">
        <f>G1133+H1133*I1133</f>
        <v>9.8371307903365693E-2</v>
      </c>
      <c r="M1133" s="3">
        <f>J1133*H1133+G1133</f>
        <v>0.12170049098650036</v>
      </c>
      <c r="N1133" s="3">
        <f>K1133*H1133+G1133</f>
        <v>0.11654863783050715</v>
      </c>
      <c r="O1133" s="2">
        <f>_xlfn.XLOOKUP($B1133,stock_analysis[Stock],stock_analysis[Interest_Coverage_Ratio])</f>
        <v>9.9777834200837887</v>
      </c>
      <c r="P1133" s="3" cm="1">
        <f t="array" ref="P113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133" s="3" t="str" cm="1">
        <f t="array" ref="Q113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133" s="3">
        <f>Table2[[#This Row],[Default Spread]]+Table2[[#This Row],[Risk Free Rate]]</f>
        <v>7.22E-2</v>
      </c>
      <c r="S1133" s="2">
        <f>_xlfn.XLOOKUP($B1133,stock_analysis[Stock],stock_analysis[Market_Cap_Cr])</f>
        <v>13799.6500992</v>
      </c>
      <c r="T1133" s="2">
        <f>_xlfn.XLOOKUP($B1133,stock_analysis[Stock],stock_analysis[Total_Debt_Cr])</f>
        <v>1488.7199744</v>
      </c>
      <c r="U1133" s="3">
        <f>Table2[[#This Row],[Market Value of Equity]]/(Table2[[#This Row],[Market Value of Equity]]+Table2[[#This Row],[Market Value of Debt]])</f>
        <v>0.90262402288581922</v>
      </c>
      <c r="V1133" s="3">
        <f>Table2[[#This Row],[Market Value of Debt]]/(Table2[[#This Row],[Market Value of Equity]]+Table2[[#This Row],[Market Value of Debt]])</f>
        <v>9.7375977114180792E-2</v>
      </c>
      <c r="W1133" s="32">
        <f>(Table2[[#This Row],[Cost of Equity (Daily Beta)]]*Table2[[#This Row],[Weight of Equity]])+(Table2[[#This Row],[Cost of Debt]]*Table2[[#This Row],[Weight of Debt]])</f>
        <v>9.582285122391937E-2</v>
      </c>
      <c r="X1133" s="33">
        <f>(Table2[[#This Row],[Cost of Equity (Weekly Beta)]]*Table2[[#This Row],[Weight of Equity]])+(Table2[[#This Row],[Cost of Debt]]*Table2[[#This Row],[Weight of Debt]])</f>
        <v>0.1168803323090582</v>
      </c>
      <c r="Y1133" s="34">
        <f>(Table2[[#This Row],[Cost of Equity (Monthly Beta)]]*Table2[[#This Row],[Weight of Equity]])+(Table2[[#This Row],[Cost of Debt]]*Table2[[#This Row],[Weight of Debt]])</f>
        <v>0.11223014588807859</v>
      </c>
      <c r="Z1133" t="b">
        <f>IF(Table2[[#This Row],[Sector]]="Financial Services",TRUE,FALSE)</f>
        <v>0</v>
      </c>
      <c r="AA1133" t="b">
        <f>IF(Table2[[#This Row],[Market Capitalisation In(Cr)]]&gt;25000,TRUE,FALSE)</f>
        <v>0</v>
      </c>
    </row>
    <row r="1134" spans="2:27" ht="14" customHeight="1">
      <c r="B1134" s="37" t="s">
        <v>1707</v>
      </c>
      <c r="C1134" s="38" t="str">
        <f>_xlfn.XLOOKUP(B1134,stock_analysis[Stock],stock_analysis[Company_Name])</f>
        <v>IPCA Laboratories Limited</v>
      </c>
      <c r="D1134" s="37" t="str">
        <f>_xlfn.XLOOKUP(B1134,stock_analysis[Stock],stock_analysis[Sector])</f>
        <v>Healthcare</v>
      </c>
      <c r="E1134" s="37" t="str">
        <f>_xlfn.XLOOKUP($B1134,stock_analysis[Stock],stock_analysis[Industry])</f>
        <v>Drug Manufacturers - Specialty &amp; Generic</v>
      </c>
      <c r="F1134" s="2">
        <f>_xlfn.XLOOKUP($B1134,stock_analysis[Stock],stock_analysis[Market_Cap_Cr])</f>
        <v>37939.134464000002</v>
      </c>
      <c r="G1134" s="3">
        <f>Imputs!$C$2</f>
        <v>6.6699999999999995E-2</v>
      </c>
      <c r="H1134" s="3">
        <f>Imputs!$C$3</f>
        <v>5.2299999999999999E-2</v>
      </c>
      <c r="I1134" s="2">
        <f>_xlfn.XLOOKUP($B1134,stock_analysis[Stock],stock_analysis[Beta_Daily])</f>
        <v>0.59313864855109799</v>
      </c>
      <c r="J1134" s="2">
        <f>_xlfn.XLOOKUP($B1134,stock_analysis[Stock],stock_analysis[Beta_Weekly])</f>
        <v>0.58582655973085718</v>
      </c>
      <c r="K1134" s="2">
        <f>_xlfn.XLOOKUP($B1134,stock_analysis[Stock],stock_analysis[Beta_Monthly])</f>
        <v>0.64965484539397822</v>
      </c>
      <c r="L1134" s="3">
        <f>G1134+H1134*I1134</f>
        <v>9.7721151319222418E-2</v>
      </c>
      <c r="M1134" s="3">
        <f>J1134*H1134+G1134</f>
        <v>9.7338729073923824E-2</v>
      </c>
      <c r="N1134" s="3">
        <f>K1134*H1134+G1134</f>
        <v>0.10067694841410506</v>
      </c>
      <c r="O1134" s="2">
        <f>_xlfn.XLOOKUP($B1134,stock_analysis[Stock],stock_analysis[Interest_Coverage_Ratio])</f>
        <v>14.414848197343453</v>
      </c>
      <c r="P1134" s="3" cm="1">
        <f t="array" ref="P113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34" s="3" t="str" cm="1">
        <f t="array" ref="Q113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34" s="3">
        <f>Table2[[#This Row],[Default Spread]]+Table2[[#This Row],[Risk Free Rate]]</f>
        <v>7.0699999999999999E-2</v>
      </c>
      <c r="S1134" s="2">
        <f>_xlfn.XLOOKUP($B1134,stock_analysis[Stock],stock_analysis[Market_Cap_Cr])</f>
        <v>37939.134464000002</v>
      </c>
      <c r="T1134" s="2">
        <f>_xlfn.XLOOKUP($B1134,stock_analysis[Stock],stock_analysis[Total_Debt_Cr])</f>
        <v>1278.9199871999999</v>
      </c>
      <c r="U1134" s="3">
        <f>Table2[[#This Row],[Market Value of Equity]]/(Table2[[#This Row],[Market Value of Equity]]+Table2[[#This Row],[Market Value of Debt]])</f>
        <v>0.96738950962518055</v>
      </c>
      <c r="V1134" s="3">
        <f>Table2[[#This Row],[Market Value of Debt]]/(Table2[[#This Row],[Market Value of Equity]]+Table2[[#This Row],[Market Value of Debt]])</f>
        <v>3.2610490374819376E-2</v>
      </c>
      <c r="W1134" s="32">
        <f>(Table2[[#This Row],[Cost of Equity (Daily Beta)]]*Table2[[#This Row],[Weight of Equity]])+(Table2[[#This Row],[Cost of Debt]]*Table2[[#This Row],[Weight of Debt]])</f>
        <v>9.6839978324210374E-2</v>
      </c>
      <c r="X1134" s="33">
        <f>(Table2[[#This Row],[Cost of Equity (Weekly Beta)]]*Table2[[#This Row],[Weight of Equity]])+(Table2[[#This Row],[Cost of Debt]]*Table2[[#This Row],[Weight of Debt]])</f>
        <v>9.6470027055861204E-2</v>
      </c>
      <c r="Y1134" s="34">
        <f>(Table2[[#This Row],[Cost of Equity (Monthly Beta)]]*Table2[[#This Row],[Weight of Equity]])+(Table2[[#This Row],[Cost of Debt]]*Table2[[#This Row],[Weight of Debt]])</f>
        <v>9.9699385426380419E-2</v>
      </c>
      <c r="Z1134" t="b">
        <f>IF(Table2[[#This Row],[Sector]]="Financial Services",TRUE,FALSE)</f>
        <v>0</v>
      </c>
      <c r="AA1134" t="b">
        <f>IF(Table2[[#This Row],[Market Capitalisation In(Cr)]]&gt;25000,TRUE,FALSE)</f>
        <v>1</v>
      </c>
    </row>
    <row r="1135" spans="2:27" ht="14" customHeight="1">
      <c r="B1135" s="37" t="s">
        <v>1777</v>
      </c>
      <c r="C1135" s="38" t="str">
        <f>_xlfn.XLOOKUP(B1135,stock_analysis[Stock],stock_analysis[Company_Name])</f>
        <v>JB Chemicals &amp; Pharmaceuticals Limited</v>
      </c>
      <c r="D1135" s="37" t="str">
        <f>_xlfn.XLOOKUP(B1135,stock_analysis[Stock],stock_analysis[Sector])</f>
        <v>Healthcare</v>
      </c>
      <c r="E1135" s="37" t="str">
        <f>_xlfn.XLOOKUP($B1135,stock_analysis[Stock],stock_analysis[Industry])</f>
        <v>Drug Manufacturers - Specialty &amp; Generic</v>
      </c>
      <c r="F1135" s="2">
        <f>_xlfn.XLOOKUP($B1135,stock_analysis[Stock],stock_analysis[Market_Cap_Cr])</f>
        <v>33206.7504128</v>
      </c>
      <c r="G1135" s="3">
        <f>Imputs!$C$2</f>
        <v>6.6699999999999995E-2</v>
      </c>
      <c r="H1135" s="3">
        <f>Imputs!$C$3</f>
        <v>5.2299999999999999E-2</v>
      </c>
      <c r="I1135" s="2">
        <f>_xlfn.XLOOKUP($B1135,stock_analysis[Stock],stock_analysis[Beta_Daily])</f>
        <v>0.58892557713078753</v>
      </c>
      <c r="J1135" s="2">
        <f>_xlfn.XLOOKUP($B1135,stock_analysis[Stock],stock_analysis[Beta_Weekly])</f>
        <v>0.59301866219632804</v>
      </c>
      <c r="K1135" s="2">
        <f>_xlfn.XLOOKUP($B1135,stock_analysis[Stock],stock_analysis[Beta_Monthly])</f>
        <v>0.40121631795635287</v>
      </c>
      <c r="L1135" s="3">
        <f>G1135+H1135*I1135</f>
        <v>9.7500807683940177E-2</v>
      </c>
      <c r="M1135" s="3">
        <f>J1135*H1135+G1135</f>
        <v>9.7714876032867951E-2</v>
      </c>
      <c r="N1135" s="3">
        <f>K1135*H1135+G1135</f>
        <v>8.7683613429117249E-2</v>
      </c>
      <c r="O1135" s="2">
        <f>_xlfn.XLOOKUP($B1135,stock_analysis[Stock],stock_analysis[Interest_Coverage_Ratio])</f>
        <v>84.014481365065109</v>
      </c>
      <c r="P1135" s="3" cm="1">
        <f t="array" ref="P113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35" s="3" t="str" cm="1">
        <f t="array" ref="Q113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35" s="3">
        <f>Table2[[#This Row],[Default Spread]]+Table2[[#This Row],[Risk Free Rate]]</f>
        <v>7.0699999999999999E-2</v>
      </c>
      <c r="S1135" s="2">
        <f>_xlfn.XLOOKUP($B1135,stock_analysis[Stock],stock_analysis[Market_Cap_Cr])</f>
        <v>33206.7504128</v>
      </c>
      <c r="T1135" s="2">
        <f>_xlfn.XLOOKUP($B1135,stock_analysis[Stock],stock_analysis[Total_Debt_Cr])</f>
        <v>40.909999999999997</v>
      </c>
      <c r="U1135" s="3">
        <f>Table2[[#This Row],[Market Value of Equity]]/(Table2[[#This Row],[Market Value of Equity]]+Table2[[#This Row],[Market Value of Debt]])</f>
        <v>0.99876953748047026</v>
      </c>
      <c r="V1135" s="3">
        <f>Table2[[#This Row],[Market Value of Debt]]/(Table2[[#This Row],[Market Value of Equity]]+Table2[[#This Row],[Market Value of Debt]])</f>
        <v>1.230462519529647E-3</v>
      </c>
      <c r="W1135" s="32">
        <f>(Table2[[#This Row],[Cost of Equity (Daily Beta)]]*Table2[[#This Row],[Weight of Equity]])+(Table2[[#This Row],[Cost of Debt]]*Table2[[#This Row],[Weight of Debt]])</f>
        <v>9.7467830294591967E-2</v>
      </c>
      <c r="X1135" s="33">
        <f>(Table2[[#This Row],[Cost of Equity (Weekly Beta)]]*Table2[[#This Row],[Weight of Equity]])+(Table2[[#This Row],[Cost of Debt]]*Table2[[#This Row],[Weight of Debt]])</f>
        <v>9.7681635240439768E-2</v>
      </c>
      <c r="Y1135" s="34">
        <f>(Table2[[#This Row],[Cost of Equity (Monthly Beta)]]*Table2[[#This Row],[Weight of Equity]])+(Table2[[#This Row],[Cost of Debt]]*Table2[[#This Row],[Weight of Debt]])</f>
        <v>8.7662715729346544E-2</v>
      </c>
      <c r="Z1135" t="b">
        <f>IF(Table2[[#This Row],[Sector]]="Financial Services",TRUE,FALSE)</f>
        <v>0</v>
      </c>
      <c r="AA1135" t="b">
        <f>IF(Table2[[#This Row],[Market Capitalisation In(Cr)]]&gt;25000,TRUE,FALSE)</f>
        <v>1</v>
      </c>
    </row>
    <row r="1136" spans="2:27" ht="14" customHeight="1">
      <c r="B1136" s="37" t="s">
        <v>3612</v>
      </c>
      <c r="C1136" s="38" t="str">
        <f>_xlfn.XLOOKUP(B1136,stock_analysis[Stock],stock_analysis[Company_Name])</f>
        <v>Torrent Pharmaceuticals Limited</v>
      </c>
      <c r="D1136" s="37" t="str">
        <f>_xlfn.XLOOKUP(B1136,stock_analysis[Stock],stock_analysis[Sector])</f>
        <v>Healthcare</v>
      </c>
      <c r="E1136" s="37" t="str">
        <f>_xlfn.XLOOKUP($B1136,stock_analysis[Stock],stock_analysis[Industry])</f>
        <v>Drug Manufacturers - Specialty &amp; Generic</v>
      </c>
      <c r="F1136" s="2">
        <f>_xlfn.XLOOKUP($B1136,stock_analysis[Stock],stock_analysis[Market_Cap_Cr])</f>
        <v>147365.91421439999</v>
      </c>
      <c r="G1136" s="3">
        <f>Imputs!$C$2</f>
        <v>6.6699999999999995E-2</v>
      </c>
      <c r="H1136" s="3">
        <f>Imputs!$C$3</f>
        <v>5.2299999999999999E-2</v>
      </c>
      <c r="I1136" s="2">
        <f>_xlfn.XLOOKUP($B1136,stock_analysis[Stock],stock_analysis[Beta_Daily])</f>
        <v>0.61847540022109382</v>
      </c>
      <c r="J1136" s="2">
        <f>_xlfn.XLOOKUP($B1136,stock_analysis[Stock],stock_analysis[Beta_Weekly])</f>
        <v>0.59112335071242073</v>
      </c>
      <c r="K1136" s="2">
        <f>_xlfn.XLOOKUP($B1136,stock_analysis[Stock],stock_analysis[Beta_Monthly])</f>
        <v>0.71742687320054599</v>
      </c>
      <c r="L1136" s="3">
        <f>G1136+H1136*I1136</f>
        <v>9.9046263431563197E-2</v>
      </c>
      <c r="M1136" s="3">
        <f>J1136*H1136+G1136</f>
        <v>9.7615751242259602E-2</v>
      </c>
      <c r="N1136" s="3">
        <f>K1136*H1136+G1136</f>
        <v>0.10422142546838856</v>
      </c>
      <c r="O1136" s="2">
        <f>_xlfn.XLOOKUP($B1136,stock_analysis[Stock],stock_analysis[Interest_Coverage_Ratio])</f>
        <v>11.632548333200733</v>
      </c>
      <c r="P1136" s="3" cm="1">
        <f t="array" ref="P113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36" s="3" t="str" cm="1">
        <f t="array" ref="Q113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36" s="3">
        <f>Table2[[#This Row],[Default Spread]]+Table2[[#This Row],[Risk Free Rate]]</f>
        <v>7.0699999999999999E-2</v>
      </c>
      <c r="S1136" s="2">
        <f>_xlfn.XLOOKUP($B1136,stock_analysis[Stock],stock_analysis[Market_Cap_Cr])</f>
        <v>147365.91421439999</v>
      </c>
      <c r="T1136" s="2">
        <f>_xlfn.XLOOKUP($B1136,stock_analysis[Stock],stock_analysis[Total_Debt_Cr])</f>
        <v>2822.0000255999998</v>
      </c>
      <c r="U1136" s="3">
        <f>Table2[[#This Row],[Market Value of Equity]]/(Table2[[#This Row],[Market Value of Equity]]+Table2[[#This Row],[Market Value of Debt]])</f>
        <v>0.98121020562886008</v>
      </c>
      <c r="V1136" s="3">
        <f>Table2[[#This Row],[Market Value of Debt]]/(Table2[[#This Row],[Market Value of Equity]]+Table2[[#This Row],[Market Value of Debt]])</f>
        <v>1.878979437113994E-2</v>
      </c>
      <c r="W1136" s="32">
        <f>(Table2[[#This Row],[Cost of Equity (Daily Beta)]]*Table2[[#This Row],[Weight of Equity]])+(Table2[[#This Row],[Cost of Debt]]*Table2[[#This Row],[Weight of Debt]])</f>
        <v>9.8513642970493961E-2</v>
      </c>
      <c r="X1136" s="33">
        <f>(Table2[[#This Row],[Cost of Equity (Weekly Beta)]]*Table2[[#This Row],[Weight of Equity]])+(Table2[[#This Row],[Cost of Debt]]*Table2[[#This Row],[Weight of Debt]])</f>
        <v>9.7110009811072789E-2</v>
      </c>
      <c r="Y1136" s="34">
        <f>(Table2[[#This Row],[Cost of Equity (Monthly Beta)]]*Table2[[#This Row],[Weight of Equity]])+(Table2[[#This Row],[Cost of Debt]]*Table2[[#This Row],[Weight of Debt]])</f>
        <v>0.10359156477681004</v>
      </c>
      <c r="Z1136" t="b">
        <f>IF(Table2[[#This Row],[Sector]]="Financial Services",TRUE,FALSE)</f>
        <v>0</v>
      </c>
      <c r="AA1136" t="b">
        <f>IF(Table2[[#This Row],[Market Capitalisation In(Cr)]]&gt;25000,TRUE,FALSE)</f>
        <v>1</v>
      </c>
    </row>
    <row r="1137" spans="2:27" ht="14" customHeight="1">
      <c r="B1137" s="37" t="s">
        <v>3954</v>
      </c>
      <c r="C1137" s="38" t="str">
        <f>_xlfn.XLOOKUP(B1137,stock_analysis[Stock],stock_analysis[Company_Name])</f>
        <v>Zim Laboratories Limited</v>
      </c>
      <c r="D1137" s="37" t="str">
        <f>_xlfn.XLOOKUP(B1137,stock_analysis[Stock],stock_analysis[Sector])</f>
        <v>Healthcare</v>
      </c>
      <c r="E1137" s="37" t="str">
        <f>_xlfn.XLOOKUP($B1137,stock_analysis[Stock],stock_analysis[Industry])</f>
        <v>Drug Manufacturers - Specialty &amp; Generic</v>
      </c>
      <c r="F1137" s="2">
        <f>_xlfn.XLOOKUP($B1137,stock_analysis[Stock],stock_analysis[Market_Cap_Cr])</f>
        <v>329.94145279999998</v>
      </c>
      <c r="G1137" s="3">
        <f>Imputs!$C$2</f>
        <v>6.6699999999999995E-2</v>
      </c>
      <c r="H1137" s="3">
        <f>Imputs!$C$3</f>
        <v>5.2299999999999999E-2</v>
      </c>
      <c r="I1137" s="2">
        <f>_xlfn.XLOOKUP($B1137,stock_analysis[Stock],stock_analysis[Beta_Daily])</f>
        <v>0.64351807335221745</v>
      </c>
      <c r="J1137" s="2">
        <f>_xlfn.XLOOKUP($B1137,stock_analysis[Stock],stock_analysis[Beta_Weekly])</f>
        <v>1.2248305811954268</v>
      </c>
      <c r="K1137" s="2">
        <f>_xlfn.XLOOKUP($B1137,stock_analysis[Stock],stock_analysis[Beta_Monthly])</f>
        <v>1.4287168216657893</v>
      </c>
      <c r="L1137" s="3">
        <f>G1137+H1137*I1137</f>
        <v>0.10035599523632097</v>
      </c>
      <c r="M1137" s="3">
        <f>J1137*H1137+G1137</f>
        <v>0.13075863939652083</v>
      </c>
      <c r="N1137" s="3">
        <f>K1137*H1137+G1137</f>
        <v>0.14142188977312076</v>
      </c>
      <c r="O1137" s="2">
        <f>_xlfn.XLOOKUP($B1137,stock_analysis[Stock],stock_analysis[Interest_Coverage_Ratio])</f>
        <v>2.9013503098639131</v>
      </c>
      <c r="P1137" s="3" cm="1">
        <f t="array" ref="P113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137" s="3" t="str" cm="1">
        <f t="array" ref="Q113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137" s="3">
        <f>Table2[[#This Row],[Default Spread]]+Table2[[#This Row],[Risk Free Rate]]</f>
        <v>9.4199999999999992E-2</v>
      </c>
      <c r="S1137" s="2">
        <f>_xlfn.XLOOKUP($B1137,stock_analysis[Stock],stock_analysis[Market_Cap_Cr])</f>
        <v>329.94145279999998</v>
      </c>
      <c r="T1137" s="2">
        <f>_xlfn.XLOOKUP($B1137,stock_analysis[Stock],stock_analysis[Total_Debt_Cr])</f>
        <v>122.9485952</v>
      </c>
      <c r="U1137" s="3">
        <f>Table2[[#This Row],[Market Value of Equity]]/(Table2[[#This Row],[Market Value of Equity]]+Table2[[#This Row],[Market Value of Debt]])</f>
        <v>0.72852440511123795</v>
      </c>
      <c r="V1137" s="3">
        <f>Table2[[#This Row],[Market Value of Debt]]/(Table2[[#This Row],[Market Value of Equity]]+Table2[[#This Row],[Market Value of Debt]])</f>
        <v>0.27147559488876205</v>
      </c>
      <c r="W1137" s="32">
        <f>(Table2[[#This Row],[Cost of Equity (Daily Beta)]]*Table2[[#This Row],[Weight of Equity]])+(Table2[[#This Row],[Cost of Debt]]*Table2[[#This Row],[Weight of Debt]])</f>
        <v>9.8684792767408339E-2</v>
      </c>
      <c r="X1137" s="33">
        <f>(Table2[[#This Row],[Cost of Equity (Weekly Beta)]]*Table2[[#This Row],[Weight of Equity]])+(Table2[[#This Row],[Cost of Debt]]*Table2[[#This Row],[Weight of Debt]])</f>
        <v>0.12083386101802659</v>
      </c>
      <c r="Y1137" s="34">
        <f>(Table2[[#This Row],[Cost of Equity (Monthly Beta)]]*Table2[[#This Row],[Weight of Equity]])+(Table2[[#This Row],[Cost of Debt]]*Table2[[#This Row],[Weight of Debt]])</f>
        <v>0.12860229915519125</v>
      </c>
      <c r="Z1137" t="b">
        <f>IF(Table2[[#This Row],[Sector]]="Financial Services",TRUE,FALSE)</f>
        <v>0</v>
      </c>
      <c r="AA1137" t="b">
        <f>IF(Table2[[#This Row],[Market Capitalisation In(Cr)]]&gt;25000,TRUE,FALSE)</f>
        <v>0</v>
      </c>
    </row>
    <row r="1138" spans="2:27" ht="14" customHeight="1">
      <c r="B1138" s="37" t="s">
        <v>2076</v>
      </c>
      <c r="C1138" s="38" t="str">
        <f>_xlfn.XLOOKUP(B1138,stock_analysis[Stock],stock_analysis[Company_Name])</f>
        <v>Lincoln Pharmaceuticals Limited</v>
      </c>
      <c r="D1138" s="37" t="str">
        <f>_xlfn.XLOOKUP(B1138,stock_analysis[Stock],stock_analysis[Sector])</f>
        <v>Healthcare</v>
      </c>
      <c r="E1138" s="37" t="str">
        <f>_xlfn.XLOOKUP($B1138,stock_analysis[Stock],stock_analysis[Industry])</f>
        <v>Drug Manufacturers - Specialty &amp; Generic</v>
      </c>
      <c r="F1138" s="2">
        <f>_xlfn.XLOOKUP($B1138,stock_analysis[Stock],stock_analysis[Market_Cap_Cr])</f>
        <v>1244.2467328</v>
      </c>
      <c r="G1138" s="3">
        <f>Imputs!$C$2</f>
        <v>6.6699999999999995E-2</v>
      </c>
      <c r="H1138" s="3">
        <f>Imputs!$C$3</f>
        <v>5.2299999999999999E-2</v>
      </c>
      <c r="I1138" s="2">
        <f>_xlfn.XLOOKUP($B1138,stock_analysis[Stock],stock_analysis[Beta_Daily])</f>
        <v>0.61493787162699931</v>
      </c>
      <c r="J1138" s="2">
        <f>_xlfn.XLOOKUP($B1138,stock_analysis[Stock],stock_analysis[Beta_Weekly])</f>
        <v>1.4637270871866592</v>
      </c>
      <c r="K1138" s="2">
        <f>_xlfn.XLOOKUP($B1138,stock_analysis[Stock],stock_analysis[Beta_Monthly])</f>
        <v>0.77311979513479134</v>
      </c>
      <c r="L1138" s="3">
        <f>G1138+H1138*I1138</f>
        <v>9.8861250686092056E-2</v>
      </c>
      <c r="M1138" s="3">
        <f>J1138*H1138+G1138</f>
        <v>0.14325292665986228</v>
      </c>
      <c r="N1138" s="3">
        <f>K1138*H1138+G1138</f>
        <v>0.10713416528554959</v>
      </c>
      <c r="O1138" s="2">
        <f>_xlfn.XLOOKUP($B1138,stock_analysis[Stock],stock_analysis[Interest_Coverage_Ratio])</f>
        <v>111.55106959927689</v>
      </c>
      <c r="P1138" s="3" cm="1">
        <f t="array" ref="P113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38" s="3" t="str" cm="1">
        <f t="array" ref="Q113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38" s="3">
        <f>Table2[[#This Row],[Default Spread]]+Table2[[#This Row],[Risk Free Rate]]</f>
        <v>7.0699999999999999E-2</v>
      </c>
      <c r="S1138" s="2">
        <f>_xlfn.XLOOKUP($B1138,stock_analysis[Stock],stock_analysis[Market_Cap_Cr])</f>
        <v>1244.2467328</v>
      </c>
      <c r="T1138" s="2">
        <f>_xlfn.XLOOKUP($B1138,stock_analysis[Stock],stock_analysis[Total_Debt_Cr])</f>
        <v>6.6799999999999998E-2</v>
      </c>
      <c r="U1138" s="3">
        <f>Table2[[#This Row],[Market Value of Equity]]/(Table2[[#This Row],[Market Value of Equity]]+Table2[[#This Row],[Market Value of Debt]])</f>
        <v>0.99994631578116033</v>
      </c>
      <c r="V1138" s="3">
        <f>Table2[[#This Row],[Market Value of Debt]]/(Table2[[#This Row],[Market Value of Equity]]+Table2[[#This Row],[Market Value of Debt]])</f>
        <v>5.3684218839671526E-5</v>
      </c>
      <c r="W1138" s="32">
        <f>(Table2[[#This Row],[Cost of Equity (Daily Beta)]]*Table2[[#This Row],[Weight of Equity]])+(Table2[[#This Row],[Cost of Debt]]*Table2[[#This Row],[Weight of Debt]])</f>
        <v>9.8859738871347427E-2</v>
      </c>
      <c r="X1138" s="33">
        <f>(Table2[[#This Row],[Cost of Equity (Weekly Beta)]]*Table2[[#This Row],[Weight of Equity]])+(Table2[[#This Row],[Cost of Debt]]*Table2[[#This Row],[Weight of Debt]])</f>
        <v>0.14324903171267001</v>
      </c>
      <c r="Y1138" s="34">
        <f>(Table2[[#This Row],[Cost of Equity (Monthly Beta)]]*Table2[[#This Row],[Weight of Equity]])+(Table2[[#This Row],[Cost of Debt]]*Table2[[#This Row],[Weight of Debt]])</f>
        <v>0.10713220934584716</v>
      </c>
      <c r="Z1138" t="b">
        <f>IF(Table2[[#This Row],[Sector]]="Financial Services",TRUE,FALSE)</f>
        <v>0</v>
      </c>
      <c r="AA1138" t="b">
        <f>IF(Table2[[#This Row],[Market Capitalisation In(Cr)]]&gt;25000,TRUE,FALSE)</f>
        <v>0</v>
      </c>
    </row>
    <row r="1139" spans="2:27" ht="14" customHeight="1">
      <c r="B1139" s="37" t="s">
        <v>556</v>
      </c>
      <c r="C1139" s="38" t="str">
        <f>_xlfn.XLOOKUP(B1139,stock_analysis[Stock],stock_analysis[Company_Name])</f>
        <v>Beta Drugs Limited</v>
      </c>
      <c r="D1139" s="37" t="str">
        <f>_xlfn.XLOOKUP(B1139,stock_analysis[Stock],stock_analysis[Sector])</f>
        <v>Healthcare</v>
      </c>
      <c r="E1139" s="37" t="str">
        <f>_xlfn.XLOOKUP($B1139,stock_analysis[Stock],stock_analysis[Industry])</f>
        <v>Drug Manufacturers - Specialty &amp; Generic</v>
      </c>
      <c r="F1139" s="2">
        <f>_xlfn.XLOOKUP($B1139,stock_analysis[Stock],stock_analysis[Market_Cap_Cr])</f>
        <v>1081.0258432000001</v>
      </c>
      <c r="G1139" s="3">
        <f>Imputs!$C$2</f>
        <v>6.6699999999999995E-2</v>
      </c>
      <c r="H1139" s="3">
        <f>Imputs!$C$3</f>
        <v>5.2299999999999999E-2</v>
      </c>
      <c r="I1139" s="2">
        <f>_xlfn.XLOOKUP($B1139,stock_analysis[Stock],stock_analysis[Beta_Daily])</f>
        <v>0.70500760382516259</v>
      </c>
      <c r="J1139" s="2">
        <f>_xlfn.XLOOKUP($B1139,stock_analysis[Stock],stock_analysis[Beta_Weekly])</f>
        <v>0.80944901951961601</v>
      </c>
      <c r="K1139" s="2">
        <f>_xlfn.XLOOKUP($B1139,stock_analysis[Stock],stock_analysis[Beta_Monthly])</f>
        <v>1.2027868524116816</v>
      </c>
      <c r="L1139" s="3">
        <f>G1139+H1139*I1139</f>
        <v>0.10357189768005601</v>
      </c>
      <c r="M1139" s="3">
        <f>J1139*H1139+G1139</f>
        <v>0.10903418372087592</v>
      </c>
      <c r="N1139" s="3">
        <f>K1139*H1139+G1139</f>
        <v>0.12960575238113092</v>
      </c>
      <c r="O1139" s="2">
        <f>_xlfn.XLOOKUP($B1139,stock_analysis[Stock],stock_analysis[Interest_Coverage_Ratio])</f>
        <v>9.4512349918451921</v>
      </c>
      <c r="P1139" s="3" cm="1">
        <f t="array" ref="P113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139" s="3" t="str" cm="1">
        <f t="array" ref="Q113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139" s="3">
        <f>Table2[[#This Row],[Default Spread]]+Table2[[#This Row],[Risk Free Rate]]</f>
        <v>7.3700000000000002E-2</v>
      </c>
      <c r="S1139" s="2">
        <f>_xlfn.XLOOKUP($B1139,stock_analysis[Stock],stock_analysis[Market_Cap_Cr])</f>
        <v>1081.0258432000001</v>
      </c>
      <c r="T1139" s="2">
        <f>_xlfn.XLOOKUP($B1139,stock_analysis[Stock],stock_analysis[Total_Debt_Cr])</f>
        <v>145.7571456</v>
      </c>
      <c r="U1139" s="3">
        <f>Table2[[#This Row],[Market Value of Equity]]/(Table2[[#This Row],[Market Value of Equity]]+Table2[[#This Row],[Market Value of Debt]])</f>
        <v>0.88118750673044866</v>
      </c>
      <c r="V1139" s="3">
        <f>Table2[[#This Row],[Market Value of Debt]]/(Table2[[#This Row],[Market Value of Equity]]+Table2[[#This Row],[Market Value of Debt]])</f>
        <v>0.11881249326955126</v>
      </c>
      <c r="W1139" s="32">
        <f>(Table2[[#This Row],[Cost of Equity (Daily Beta)]]*Table2[[#This Row],[Weight of Equity]])+(Table2[[#This Row],[Cost of Debt]]*Table2[[#This Row],[Weight of Debt]])</f>
        <v>0.10002274303799562</v>
      </c>
      <c r="X1139" s="33">
        <f>(Table2[[#This Row],[Cost of Equity (Weekly Beta)]]*Table2[[#This Row],[Weight of Equity]])+(Table2[[#This Row],[Cost of Debt]]*Table2[[#This Row],[Weight of Debt]])</f>
        <v>0.10483604125535426</v>
      </c>
      <c r="Y1139" s="34">
        <f>(Table2[[#This Row],[Cost of Equity (Monthly Beta)]]*Table2[[#This Row],[Weight of Equity]])+(Table2[[#This Row],[Cost of Debt]]*Table2[[#This Row],[Weight of Debt]])</f>
        <v>0.12296345055261859</v>
      </c>
      <c r="Z1139" t="b">
        <f>IF(Table2[[#This Row],[Sector]]="Financial Services",TRUE,FALSE)</f>
        <v>0</v>
      </c>
      <c r="AA1139" t="b">
        <f>IF(Table2[[#This Row],[Market Capitalisation In(Cr)]]&gt;25000,TRUE,FALSE)</f>
        <v>0</v>
      </c>
    </row>
    <row r="1140" spans="2:27" ht="14" customHeight="1">
      <c r="B1140" s="37" t="s">
        <v>1481</v>
      </c>
      <c r="C1140" s="38" t="str">
        <f>_xlfn.XLOOKUP(B1140,stock_analysis[Stock],stock_analysis[Company_Name])</f>
        <v>Hester Biosciences Limited</v>
      </c>
      <c r="D1140" s="37" t="str">
        <f>_xlfn.XLOOKUP(B1140,stock_analysis[Stock],stock_analysis[Sector])</f>
        <v>Healthcare</v>
      </c>
      <c r="E1140" s="37" t="str">
        <f>_xlfn.XLOOKUP($B1140,stock_analysis[Stock],stock_analysis[Industry])</f>
        <v>Drug Manufacturers - Specialty &amp; Generic</v>
      </c>
      <c r="F1140" s="2">
        <f>_xlfn.XLOOKUP($B1140,stock_analysis[Stock],stock_analysis[Market_Cap_Cr])</f>
        <v>1301.6353792</v>
      </c>
      <c r="G1140" s="3">
        <f>Imputs!$C$2</f>
        <v>6.6699999999999995E-2</v>
      </c>
      <c r="H1140" s="3">
        <f>Imputs!$C$3</f>
        <v>5.2299999999999999E-2</v>
      </c>
      <c r="I1140" s="2">
        <f>_xlfn.XLOOKUP($B1140,stock_analysis[Stock],stock_analysis[Beta_Daily])</f>
        <v>0.77011996310293085</v>
      </c>
      <c r="J1140" s="2">
        <f>_xlfn.XLOOKUP($B1140,stock_analysis[Stock],stock_analysis[Beta_Weekly])</f>
        <v>0.69633933752322363</v>
      </c>
      <c r="K1140" s="2">
        <f>_xlfn.XLOOKUP($B1140,stock_analysis[Stock],stock_analysis[Beta_Monthly])</f>
        <v>1.2616552421639258</v>
      </c>
      <c r="L1140" s="3">
        <f>G1140+H1140*I1140</f>
        <v>0.10697727407028328</v>
      </c>
      <c r="M1140" s="3">
        <f>J1140*H1140+G1140</f>
        <v>0.10311854735246459</v>
      </c>
      <c r="N1140" s="3">
        <f>K1140*H1140+G1140</f>
        <v>0.13268456916517329</v>
      </c>
      <c r="O1140" s="2">
        <f>_xlfn.XLOOKUP($B1140,stock_analysis[Stock],stock_analysis[Interest_Coverage_Ratio])</f>
        <v>5.7447242206235014</v>
      </c>
      <c r="P1140" s="3" cm="1">
        <f t="array" ref="P114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140" s="3" t="str" cm="1">
        <f t="array" ref="Q114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140" s="3">
        <f>Table2[[#This Row],[Default Spread]]+Table2[[#This Row],[Risk Free Rate]]</f>
        <v>7.5600000000000001E-2</v>
      </c>
      <c r="S1140" s="2">
        <f>_xlfn.XLOOKUP($B1140,stock_analysis[Stock],stock_analysis[Market_Cap_Cr])</f>
        <v>1301.6353792</v>
      </c>
      <c r="T1140" s="2">
        <f>_xlfn.XLOOKUP($B1140,stock_analysis[Stock],stock_analysis[Total_Debt_Cr])</f>
        <v>213.61400320000001</v>
      </c>
      <c r="U1140" s="3">
        <f>Table2[[#This Row],[Market Value of Equity]]/(Table2[[#This Row],[Market Value of Equity]]+Table2[[#This Row],[Market Value of Debt]])</f>
        <v>0.85902386387271956</v>
      </c>
      <c r="V1140" s="3">
        <f>Table2[[#This Row],[Market Value of Debt]]/(Table2[[#This Row],[Market Value of Equity]]+Table2[[#This Row],[Market Value of Debt]])</f>
        <v>0.14097613612728044</v>
      </c>
      <c r="W1140" s="32">
        <f>(Table2[[#This Row],[Cost of Equity (Daily Beta)]]*Table2[[#This Row],[Weight of Equity]])+(Table2[[#This Row],[Cost of Debt]]*Table2[[#This Row],[Weight of Debt]])</f>
        <v>0.10255382720964804</v>
      </c>
      <c r="X1140" s="33">
        <f>(Table2[[#This Row],[Cost of Equity (Weekly Beta)]]*Table2[[#This Row],[Weight of Equity]])+(Table2[[#This Row],[Cost of Debt]]*Table2[[#This Row],[Weight of Debt]])</f>
        <v>9.9239088874878534E-2</v>
      </c>
      <c r="Y1140" s="34">
        <f>(Table2[[#This Row],[Cost of Equity (Monthly Beta)]]*Table2[[#This Row],[Weight of Equity]])+(Table2[[#This Row],[Cost of Debt]]*Table2[[#This Row],[Weight of Debt]])</f>
        <v>0.12463700717177667</v>
      </c>
      <c r="Z1140" t="b">
        <f>IF(Table2[[#This Row],[Sector]]="Financial Services",TRUE,FALSE)</f>
        <v>0</v>
      </c>
      <c r="AA1140" t="b">
        <f>IF(Table2[[#This Row],[Market Capitalisation In(Cr)]]&gt;25000,TRUE,FALSE)</f>
        <v>0</v>
      </c>
    </row>
    <row r="1141" spans="2:27" ht="14" customHeight="1">
      <c r="B1141" s="37" t="s">
        <v>1281</v>
      </c>
      <c r="C1141" s="38" t="str">
        <f>_xlfn.XLOOKUP(B1141,stock_analysis[Stock],stock_analysis[Company_Name])</f>
        <v>Gland Pharma Limited</v>
      </c>
      <c r="D1141" s="37" t="str">
        <f>_xlfn.XLOOKUP(B1141,stock_analysis[Stock],stock_analysis[Sector])</f>
        <v>Healthcare</v>
      </c>
      <c r="E1141" s="37" t="str">
        <f>_xlfn.XLOOKUP($B1141,stock_analysis[Stock],stock_analysis[Industry])</f>
        <v>Drug Manufacturers - Specialty &amp; Generic</v>
      </c>
      <c r="F1141" s="2">
        <f>_xlfn.XLOOKUP($B1141,stock_analysis[Stock],stock_analysis[Market_Cap_Cr])</f>
        <v>27941.040947199999</v>
      </c>
      <c r="G1141" s="3">
        <f>Imputs!$C$2</f>
        <v>6.6699999999999995E-2</v>
      </c>
      <c r="H1141" s="3">
        <f>Imputs!$C$3</f>
        <v>5.2299999999999999E-2</v>
      </c>
      <c r="I1141" s="2">
        <f>_xlfn.XLOOKUP($B1141,stock_analysis[Stock],stock_analysis[Beta_Daily])</f>
        <v>0.69301533791373215</v>
      </c>
      <c r="J1141" s="2">
        <f>_xlfn.XLOOKUP($B1141,stock_analysis[Stock],stock_analysis[Beta_Weekly])</f>
        <v>0.57087328713687635</v>
      </c>
      <c r="K1141" s="2">
        <f>_xlfn.XLOOKUP($B1141,stock_analysis[Stock],stock_analysis[Beta_Monthly])</f>
        <v>0.42523099285501442</v>
      </c>
      <c r="L1141" s="3">
        <f>G1141+H1141*I1141</f>
        <v>0.10294470217288819</v>
      </c>
      <c r="M1141" s="3">
        <f>J1141*H1141+G1141</f>
        <v>9.6556672917258626E-2</v>
      </c>
      <c r="N1141" s="3">
        <f>K1141*H1141+G1141</f>
        <v>8.8939580926317249E-2</v>
      </c>
      <c r="O1141" s="2">
        <f>_xlfn.XLOOKUP($B1141,stock_analysis[Stock],stock_analysis[Interest_Coverage_Ratio])</f>
        <v>29.414075242653546</v>
      </c>
      <c r="P1141" s="3" cm="1">
        <f t="array" ref="P114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41" s="3" t="str" cm="1">
        <f t="array" ref="Q114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41" s="3">
        <f>Table2[[#This Row],[Default Spread]]+Table2[[#This Row],[Risk Free Rate]]</f>
        <v>7.0699999999999999E-2</v>
      </c>
      <c r="S1141" s="2">
        <f>_xlfn.XLOOKUP($B1141,stock_analysis[Stock],stock_analysis[Market_Cap_Cr])</f>
        <v>27941.040947199999</v>
      </c>
      <c r="T1141" s="2">
        <f>_xlfn.XLOOKUP($B1141,stock_analysis[Stock],stock_analysis[Total_Debt_Cr])</f>
        <v>302.2500096</v>
      </c>
      <c r="U1141" s="3">
        <f>Table2[[#This Row],[Market Value of Equity]]/(Table2[[#This Row],[Market Value of Equity]]+Table2[[#This Row],[Market Value of Debt]])</f>
        <v>0.98929834309810738</v>
      </c>
      <c r="V1141" s="3">
        <f>Table2[[#This Row],[Market Value of Debt]]/(Table2[[#This Row],[Market Value of Equity]]+Table2[[#This Row],[Market Value of Debt]])</f>
        <v>1.0701656901892615E-2</v>
      </c>
      <c r="W1141" s="32">
        <f>(Table2[[#This Row],[Cost of Equity (Daily Beta)]]*Table2[[#This Row],[Weight of Equity]])+(Table2[[#This Row],[Cost of Debt]]*Table2[[#This Row],[Weight of Debt]])</f>
        <v>0.10259963043333023</v>
      </c>
      <c r="X1141" s="33">
        <f>(Table2[[#This Row],[Cost of Equity (Weekly Beta)]]*Table2[[#This Row],[Weight of Equity]])+(Table2[[#This Row],[Cost of Debt]]*Table2[[#This Row],[Weight of Debt]])</f>
        <v>9.6279963675073674E-2</v>
      </c>
      <c r="Y1141" s="34">
        <f>(Table2[[#This Row],[Cost of Equity (Monthly Beta)]]*Table2[[#This Row],[Weight of Equity]])+(Table2[[#This Row],[Cost of Debt]]*Table2[[#This Row],[Weight of Debt]])</f>
        <v>8.8744387189209503E-2</v>
      </c>
      <c r="Z1141" t="b">
        <f>IF(Table2[[#This Row],[Sector]]="Financial Services",TRUE,FALSE)</f>
        <v>0</v>
      </c>
      <c r="AA1141" t="b">
        <f>IF(Table2[[#This Row],[Market Capitalisation In(Cr)]]&gt;25000,TRUE,FALSE)</f>
        <v>1</v>
      </c>
    </row>
    <row r="1142" spans="2:27" ht="14" customHeight="1">
      <c r="B1142" s="37" t="s">
        <v>3410</v>
      </c>
      <c r="C1142" s="38" t="str">
        <f>_xlfn.XLOOKUP(B1142,stock_analysis[Stock],stock_analysis[Company_Name])</f>
        <v>Sun Pharmaceutical Industries Limited</v>
      </c>
      <c r="D1142" s="37" t="str">
        <f>_xlfn.XLOOKUP(B1142,stock_analysis[Stock],stock_analysis[Sector])</f>
        <v>Healthcare</v>
      </c>
      <c r="E1142" s="37" t="str">
        <f>_xlfn.XLOOKUP($B1142,stock_analysis[Stock],stock_analysis[Industry])</f>
        <v>Drug Manufacturers - Specialty &amp; Generic</v>
      </c>
      <c r="F1142" s="2">
        <f>_xlfn.XLOOKUP($B1142,stock_analysis[Stock],stock_analysis[Market_Cap_Cr])</f>
        <v>429049.0662912</v>
      </c>
      <c r="G1142" s="3">
        <f>Imputs!$C$2</f>
        <v>6.6699999999999995E-2</v>
      </c>
      <c r="H1142" s="3">
        <f>Imputs!$C$3</f>
        <v>5.2299999999999999E-2</v>
      </c>
      <c r="I1142" s="2">
        <f>_xlfn.XLOOKUP($B1142,stock_analysis[Stock],stock_analysis[Beta_Daily])</f>
        <v>0.69462086905733422</v>
      </c>
      <c r="J1142" s="2">
        <f>_xlfn.XLOOKUP($B1142,stock_analysis[Stock],stock_analysis[Beta_Weekly])</f>
        <v>0.74683473031956982</v>
      </c>
      <c r="K1142" s="2">
        <f>_xlfn.XLOOKUP($B1142,stock_analysis[Stock],stock_analysis[Beta_Monthly])</f>
        <v>0.91025858111860281</v>
      </c>
      <c r="L1142" s="3">
        <f>G1142+H1142*I1142</f>
        <v>0.10302867145169858</v>
      </c>
      <c r="M1142" s="3">
        <f>J1142*H1142+G1142</f>
        <v>0.10575945639571349</v>
      </c>
      <c r="N1142" s="3">
        <f>K1142*H1142+G1142</f>
        <v>0.11430652379250292</v>
      </c>
      <c r="O1142" s="2">
        <f>_xlfn.XLOOKUP($B1142,stock_analysis[Stock],stock_analysis[Interest_Coverage_Ratio])</f>
        <v>60.440395919778702</v>
      </c>
      <c r="P1142" s="3" cm="1">
        <f t="array" ref="P114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42" s="3" t="str" cm="1">
        <f t="array" ref="Q114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42" s="3">
        <f>Table2[[#This Row],[Default Spread]]+Table2[[#This Row],[Risk Free Rate]]</f>
        <v>7.0699999999999999E-2</v>
      </c>
      <c r="S1142" s="2">
        <f>_xlfn.XLOOKUP($B1142,stock_analysis[Stock],stock_analysis[Market_Cap_Cr])</f>
        <v>429049.0662912</v>
      </c>
      <c r="T1142" s="2">
        <f>_xlfn.XLOOKUP($B1142,stock_analysis[Stock],stock_analysis[Total_Debt_Cr])</f>
        <v>5215.1001088000003</v>
      </c>
      <c r="U1142" s="3">
        <f>Table2[[#This Row],[Market Value of Equity]]/(Table2[[#This Row],[Market Value of Equity]]+Table2[[#This Row],[Market Value of Debt]])</f>
        <v>0.98799094995096515</v>
      </c>
      <c r="V1142" s="3">
        <f>Table2[[#This Row],[Market Value of Debt]]/(Table2[[#This Row],[Market Value of Equity]]+Table2[[#This Row],[Market Value of Debt]])</f>
        <v>1.2009050049034855E-2</v>
      </c>
      <c r="W1142" s="32">
        <f>(Table2[[#This Row],[Cost of Equity (Daily Beta)]]*Table2[[#This Row],[Weight of Equity]])+(Table2[[#This Row],[Cost of Debt]]*Table2[[#This Row],[Weight of Debt]])</f>
        <v>0.10264043481821633</v>
      </c>
      <c r="X1142" s="33">
        <f>(Table2[[#This Row],[Cost of Equity (Weekly Beta)]]*Table2[[#This Row],[Weight of Equity]])+(Table2[[#This Row],[Cost of Debt]]*Table2[[#This Row],[Weight of Debt]])</f>
        <v>0.10533842562916541</v>
      </c>
      <c r="Y1142" s="34">
        <f>(Table2[[#This Row],[Cost of Equity (Monthly Beta)]]*Table2[[#This Row],[Weight of Equity]])+(Table2[[#This Row],[Cost of Debt]]*Table2[[#This Row],[Weight of Debt]])</f>
        <v>0.11378285086581433</v>
      </c>
      <c r="Z1142" t="b">
        <f>IF(Table2[[#This Row],[Sector]]="Financial Services",TRUE,FALSE)</f>
        <v>0</v>
      </c>
      <c r="AA1142" t="b">
        <f>IF(Table2[[#This Row],[Market Capitalisation In(Cr)]]&gt;25000,TRUE,FALSE)</f>
        <v>1</v>
      </c>
    </row>
    <row r="1143" spans="2:27" ht="14" customHeight="1">
      <c r="B1143" s="37" t="s">
        <v>2176</v>
      </c>
      <c r="C1143" s="38" t="str">
        <f>_xlfn.XLOOKUP(B1143,stock_analysis[Stock],stock_analysis[Company_Name])</f>
        <v>Mankind Pharma Limited</v>
      </c>
      <c r="D1143" s="37" t="str">
        <f>_xlfn.XLOOKUP(B1143,stock_analysis[Stock],stock_analysis[Sector])</f>
        <v>Healthcare</v>
      </c>
      <c r="E1143" s="37" t="str">
        <f>_xlfn.XLOOKUP($B1143,stock_analysis[Stock],stock_analysis[Industry])</f>
        <v>Drug Manufacturers - Specialty &amp; Generic</v>
      </c>
      <c r="F1143" s="2">
        <f>_xlfn.XLOOKUP($B1143,stock_analysis[Stock],stock_analysis[Market_Cap_Cr])</f>
        <v>91085.432422400001</v>
      </c>
      <c r="G1143" s="3">
        <f>Imputs!$C$2</f>
        <v>6.6699999999999995E-2</v>
      </c>
      <c r="H1143" s="3">
        <f>Imputs!$C$3</f>
        <v>5.2299999999999999E-2</v>
      </c>
      <c r="I1143" s="2">
        <f>_xlfn.XLOOKUP($B1143,stock_analysis[Stock],stock_analysis[Beta_Daily])</f>
        <v>0.74253066695362424</v>
      </c>
      <c r="J1143" s="2">
        <f>_xlfn.XLOOKUP($B1143,stock_analysis[Stock],stock_analysis[Beta_Weekly])</f>
        <v>0.59675748954922336</v>
      </c>
      <c r="K1143" s="2">
        <f>_xlfn.XLOOKUP($B1143,stock_analysis[Stock],stock_analysis[Beta_Monthly])</f>
        <v>0.19208521160600051</v>
      </c>
      <c r="L1143" s="3">
        <f>G1143+H1143*I1143</f>
        <v>0.10553435388167454</v>
      </c>
      <c r="M1143" s="3">
        <f>J1143*H1143+G1143</f>
        <v>9.7910416703424374E-2</v>
      </c>
      <c r="N1143" s="3">
        <f>K1143*H1143+G1143</f>
        <v>7.674605656699382E-2</v>
      </c>
      <c r="O1143" s="2">
        <f>_xlfn.XLOOKUP($B1143,stock_analysis[Stock],stock_analysis[Interest_Coverage_Ratio])</f>
        <v>6.9785929815391192</v>
      </c>
      <c r="P1143" s="3" cm="1">
        <f t="array" ref="P114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143" s="3" t="str" cm="1">
        <f t="array" ref="Q114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143" s="3">
        <f>Table2[[#This Row],[Default Spread]]+Table2[[#This Row],[Risk Free Rate]]</f>
        <v>7.22E-2</v>
      </c>
      <c r="S1143" s="2">
        <f>_xlfn.XLOOKUP($B1143,stock_analysis[Stock],stock_analysis[Market_Cap_Cr])</f>
        <v>91085.432422400001</v>
      </c>
      <c r="T1143" s="2">
        <f>_xlfn.XLOOKUP($B1143,stock_analysis[Stock],stock_analysis[Total_Debt_Cr])</f>
        <v>8368.6498303999997</v>
      </c>
      <c r="U1143" s="3">
        <f>Table2[[#This Row],[Market Value of Equity]]/(Table2[[#This Row],[Market Value of Equity]]+Table2[[#This Row],[Market Value of Debt]])</f>
        <v>0.91585413448260555</v>
      </c>
      <c r="V1143" s="3">
        <f>Table2[[#This Row],[Market Value of Debt]]/(Table2[[#This Row],[Market Value of Equity]]+Table2[[#This Row],[Market Value of Debt]])</f>
        <v>8.4145865517394502E-2</v>
      </c>
      <c r="W1143" s="32">
        <f>(Table2[[#This Row],[Cost of Equity (Daily Beta)]]*Table2[[#This Row],[Weight of Equity]])+(Table2[[#This Row],[Cost of Debt]]*Table2[[#This Row],[Weight of Debt]])</f>
        <v>0.10272940582283792</v>
      </c>
      <c r="X1143" s="33">
        <f>(Table2[[#This Row],[Cost of Equity (Weekly Beta)]]*Table2[[#This Row],[Weight of Equity]])+(Table2[[#This Row],[Cost of Debt]]*Table2[[#This Row],[Weight of Debt]])</f>
        <v>9.5746991437101858E-2</v>
      </c>
      <c r="Y1143" s="34">
        <f>(Table2[[#This Row],[Cost of Equity (Monthly Beta)]]*Table2[[#This Row],[Weight of Equity]])+(Table2[[#This Row],[Cost of Debt]]*Table2[[#This Row],[Weight of Debt]])</f>
        <v>7.6363524702473096E-2</v>
      </c>
      <c r="Z1143" t="b">
        <f>IF(Table2[[#This Row],[Sector]]="Financial Services",TRUE,FALSE)</f>
        <v>0</v>
      </c>
      <c r="AA1143" t="b">
        <f>IF(Table2[[#This Row],[Market Capitalisation In(Cr)]]&gt;25000,TRUE,FALSE)</f>
        <v>1</v>
      </c>
    </row>
    <row r="1144" spans="2:27" ht="14" customHeight="1">
      <c r="B1144" s="37" t="s">
        <v>2240</v>
      </c>
      <c r="C1144" s="38" t="str">
        <f>_xlfn.XLOOKUP(B1144,stock_analysis[Stock],stock_analysis[Company_Name])</f>
        <v>Medicamen Biotech Limited</v>
      </c>
      <c r="D1144" s="37" t="str">
        <f>_xlfn.XLOOKUP(B1144,stock_analysis[Stock],stock_analysis[Sector])</f>
        <v>Healthcare</v>
      </c>
      <c r="E1144" s="37" t="str">
        <f>_xlfn.XLOOKUP($B1144,stock_analysis[Stock],stock_analysis[Industry])</f>
        <v>Drug Manufacturers - Specialty &amp; Generic</v>
      </c>
      <c r="F1144" s="2">
        <f>_xlfn.XLOOKUP($B1144,stock_analysis[Stock],stock_analysis[Market_Cap_Cr])</f>
        <v>398.74675200000001</v>
      </c>
      <c r="G1144" s="3">
        <f>Imputs!$C$2</f>
        <v>6.6699999999999995E-2</v>
      </c>
      <c r="H1144" s="3">
        <f>Imputs!$C$3</f>
        <v>5.2299999999999999E-2</v>
      </c>
      <c r="I1144" s="2">
        <f>_xlfn.XLOOKUP($B1144,stock_analysis[Stock],stock_analysis[Beta_Daily])</f>
        <v>0.75981289326809109</v>
      </c>
      <c r="J1144" s="2">
        <f>_xlfn.XLOOKUP($B1144,stock_analysis[Stock],stock_analysis[Beta_Weekly])</f>
        <v>1.674863738677534</v>
      </c>
      <c r="K1144" s="2">
        <f>_xlfn.XLOOKUP($B1144,stock_analysis[Stock],stock_analysis[Beta_Monthly])</f>
        <v>1.0012139376998783</v>
      </c>
      <c r="L1144" s="3">
        <f>G1144+H1144*I1144</f>
        <v>0.10643821431792116</v>
      </c>
      <c r="M1144" s="3">
        <f>J1144*H1144+G1144</f>
        <v>0.15429537353283501</v>
      </c>
      <c r="N1144" s="3">
        <f>K1144*H1144+G1144</f>
        <v>0.11906348894170363</v>
      </c>
      <c r="O1144" s="2">
        <f>_xlfn.XLOOKUP($B1144,stock_analysis[Stock],stock_analysis[Interest_Coverage_Ratio])</f>
        <v>4.1304458033649123</v>
      </c>
      <c r="P1144" s="3" cm="1">
        <f t="array" ref="P114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144" s="3" t="str" cm="1">
        <f t="array" ref="Q114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144" s="3">
        <f>Table2[[#This Row],[Default Spread]]+Table2[[#This Row],[Risk Free Rate]]</f>
        <v>7.7799999999999994E-2</v>
      </c>
      <c r="S1144" s="2">
        <f>_xlfn.XLOOKUP($B1144,stock_analysis[Stock],stock_analysis[Market_Cap_Cr])</f>
        <v>398.74675200000001</v>
      </c>
      <c r="T1144" s="2">
        <f>_xlfn.XLOOKUP($B1144,stock_analysis[Stock],stock_analysis[Total_Debt_Cr])</f>
        <v>38.648601599999999</v>
      </c>
      <c r="U1144" s="3">
        <f>Table2[[#This Row],[Market Value of Equity]]/(Table2[[#This Row],[Market Value of Equity]]+Table2[[#This Row],[Market Value of Debt]])</f>
        <v>0.91163920402468579</v>
      </c>
      <c r="V1144" s="3">
        <f>Table2[[#This Row],[Market Value of Debt]]/(Table2[[#This Row],[Market Value of Equity]]+Table2[[#This Row],[Market Value of Debt]])</f>
        <v>8.8360795975314169E-2</v>
      </c>
      <c r="W1144" s="32">
        <f>(Table2[[#This Row],[Cost of Equity (Daily Beta)]]*Table2[[#This Row],[Weight of Equity]])+(Table2[[#This Row],[Cost of Debt]]*Table2[[#This Row],[Weight of Debt]])</f>
        <v>0.10390771890547801</v>
      </c>
      <c r="X1144" s="33">
        <f>(Table2[[#This Row],[Cost of Equity (Weekly Beta)]]*Table2[[#This Row],[Weight of Equity]])+(Table2[[#This Row],[Cost of Debt]]*Table2[[#This Row],[Weight of Debt]])</f>
        <v>0.14753618143904471</v>
      </c>
      <c r="Y1144" s="34">
        <f>(Table2[[#This Row],[Cost of Equity (Monthly Beta)]]*Table2[[#This Row],[Weight of Equity]])+(Table2[[#This Row],[Cost of Debt]]*Table2[[#This Row],[Weight of Debt]])</f>
        <v>0.11541741421409611</v>
      </c>
      <c r="Z1144" t="b">
        <f>IF(Table2[[#This Row],[Sector]]="Financial Services",TRUE,FALSE)</f>
        <v>0</v>
      </c>
      <c r="AA1144" t="b">
        <f>IF(Table2[[#This Row],[Market Capitalisation In(Cr)]]&gt;25000,TRUE,FALSE)</f>
        <v>0</v>
      </c>
    </row>
    <row r="1145" spans="2:27" ht="14" customHeight="1">
      <c r="B1145" s="37" t="s">
        <v>1493</v>
      </c>
      <c r="C1145" s="38" t="str">
        <f>_xlfn.XLOOKUP(B1145,stock_analysis[Stock],stock_analysis[Company_Name])</f>
        <v>Hikal Limited</v>
      </c>
      <c r="D1145" s="37" t="str">
        <f>_xlfn.XLOOKUP(B1145,stock_analysis[Stock],stock_analysis[Sector])</f>
        <v>Healthcare</v>
      </c>
      <c r="E1145" s="37" t="str">
        <f>_xlfn.XLOOKUP($B1145,stock_analysis[Stock],stock_analysis[Industry])</f>
        <v>Drug Manufacturers - Specialty &amp; Generic</v>
      </c>
      <c r="F1145" s="2">
        <f>_xlfn.XLOOKUP($B1145,stock_analysis[Stock],stock_analysis[Market_Cap_Cr])</f>
        <v>2248.836096</v>
      </c>
      <c r="G1145" s="3">
        <f>Imputs!$C$2</f>
        <v>6.6699999999999995E-2</v>
      </c>
      <c r="H1145" s="3">
        <f>Imputs!$C$3</f>
        <v>5.2299999999999999E-2</v>
      </c>
      <c r="I1145" s="2">
        <f>_xlfn.XLOOKUP($B1145,stock_analysis[Stock],stock_analysis[Beta_Daily])</f>
        <v>0.78871623140961256</v>
      </c>
      <c r="J1145" s="2">
        <f>_xlfn.XLOOKUP($B1145,stock_analysis[Stock],stock_analysis[Beta_Weekly])</f>
        <v>1.0646018191878741</v>
      </c>
      <c r="K1145" s="2">
        <f>_xlfn.XLOOKUP($B1145,stock_analysis[Stock],stock_analysis[Beta_Monthly])</f>
        <v>1.8573323836728253</v>
      </c>
      <c r="L1145" s="3">
        <f>G1145+H1145*I1145</f>
        <v>0.10794985890272274</v>
      </c>
      <c r="M1145" s="3">
        <f>J1145*H1145+G1145</f>
        <v>0.12237867514352581</v>
      </c>
      <c r="N1145" s="3">
        <f>K1145*H1145+G1145</f>
        <v>0.16383848366608877</v>
      </c>
      <c r="O1145" s="2">
        <f>_xlfn.XLOOKUP($B1145,stock_analysis[Stock],stock_analysis[Interest_Coverage_Ratio])</f>
        <v>2.7028885832187068</v>
      </c>
      <c r="P1145" s="3" cm="1">
        <f t="array" ref="P114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145" s="3" t="str" cm="1">
        <f t="array" ref="Q114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145" s="3">
        <f>Table2[[#This Row],[Default Spread]]+Table2[[#This Row],[Risk Free Rate]]</f>
        <v>9.4199999999999992E-2</v>
      </c>
      <c r="S1145" s="2">
        <f>_xlfn.XLOOKUP($B1145,stock_analysis[Stock],stock_analysis[Market_Cap_Cr])</f>
        <v>2248.836096</v>
      </c>
      <c r="T1145" s="2">
        <f>_xlfn.XLOOKUP($B1145,stock_analysis[Stock],stock_analysis[Total_Debt_Cr])</f>
        <v>683.29999359999999</v>
      </c>
      <c r="U1145" s="3">
        <f>Table2[[#This Row],[Market Value of Equity]]/(Table2[[#This Row],[Market Value of Equity]]+Table2[[#This Row],[Market Value of Debt]])</f>
        <v>0.76696170548713671</v>
      </c>
      <c r="V1145" s="3">
        <f>Table2[[#This Row],[Market Value of Debt]]/(Table2[[#This Row],[Market Value of Equity]]+Table2[[#This Row],[Market Value of Debt]])</f>
        <v>0.23303829451286323</v>
      </c>
      <c r="W1145" s="32">
        <f>(Table2[[#This Row],[Cost of Equity (Daily Beta)]]*Table2[[#This Row],[Weight of Equity]])+(Table2[[#This Row],[Cost of Debt]]*Table2[[#This Row],[Weight of Debt]])</f>
        <v>0.10474561523423973</v>
      </c>
      <c r="X1145" s="33">
        <f>(Table2[[#This Row],[Cost of Equity (Weekly Beta)]]*Table2[[#This Row],[Weight of Equity]])+(Table2[[#This Row],[Cost of Debt]]*Table2[[#This Row],[Weight of Debt]])</f>
        <v>0.11581196474644653</v>
      </c>
      <c r="Y1145" s="34">
        <f>(Table2[[#This Row],[Cost of Equity (Monthly Beta)]]*Table2[[#This Row],[Weight of Equity]])+(Table2[[#This Row],[Cost of Debt]]*Table2[[#This Row],[Weight of Debt]])</f>
        <v>0.14761005020008156</v>
      </c>
      <c r="Z1145" t="b">
        <f>IF(Table2[[#This Row],[Sector]]="Financial Services",TRUE,FALSE)</f>
        <v>0</v>
      </c>
      <c r="AA1145" t="b">
        <f>IF(Table2[[#This Row],[Market Capitalisation In(Cr)]]&gt;25000,TRUE,FALSE)</f>
        <v>0</v>
      </c>
    </row>
    <row r="1146" spans="2:27" ht="14" customHeight="1">
      <c r="B1146" s="37" t="s">
        <v>240</v>
      </c>
      <c r="C1146" s="38" t="str">
        <f>_xlfn.XLOOKUP(B1146,stock_analysis[Stock],stock_analysis[Company_Name])</f>
        <v>Alivus Life Sciences Limited</v>
      </c>
      <c r="D1146" s="37" t="str">
        <f>_xlfn.XLOOKUP(B1146,stock_analysis[Stock],stock_analysis[Sector])</f>
        <v>Healthcare</v>
      </c>
      <c r="E1146" s="37" t="str">
        <f>_xlfn.XLOOKUP($B1146,stock_analysis[Stock],stock_analysis[Industry])</f>
        <v>Drug Manufacturers - Specialty &amp; Generic</v>
      </c>
      <c r="F1146" s="2">
        <f>_xlfn.XLOOKUP($B1146,stock_analysis[Stock],stock_analysis[Market_Cap_Cr])</f>
        <v>11099.766783999999</v>
      </c>
      <c r="G1146" s="3">
        <f>Imputs!$C$2</f>
        <v>6.6699999999999995E-2</v>
      </c>
      <c r="H1146" s="3">
        <f>Imputs!$C$3</f>
        <v>5.2299999999999999E-2</v>
      </c>
      <c r="I1146" s="2">
        <f>_xlfn.XLOOKUP($B1146,stock_analysis[Stock],stock_analysis[Beta_Daily])</f>
        <v>0.73104439659402198</v>
      </c>
      <c r="J1146" s="2">
        <f>_xlfn.XLOOKUP($B1146,stock_analysis[Stock],stock_analysis[Beta_Weekly])</f>
        <v>1.6254556972367111</v>
      </c>
      <c r="K1146" s="2">
        <f>_xlfn.XLOOKUP($B1146,stock_analysis[Stock],stock_analysis[Beta_Monthly])</f>
        <v>0.99923563751174305</v>
      </c>
      <c r="L1146" s="3">
        <f>G1146+H1146*I1146</f>
        <v>0.10493362194186734</v>
      </c>
      <c r="M1146" s="3">
        <f>J1146*H1146+G1146</f>
        <v>0.15171133296548001</v>
      </c>
      <c r="N1146" s="3">
        <f>K1146*H1146+G1146</f>
        <v>0.11896002384186416</v>
      </c>
      <c r="O1146" s="2">
        <f>_xlfn.XLOOKUP($B1146,stock_analysis[Stock],stock_analysis[Interest_Coverage_Ratio])</f>
        <v>271.97390223695112</v>
      </c>
      <c r="P1146" s="3" cm="1">
        <f t="array" ref="P114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46" s="3" t="str" cm="1">
        <f t="array" ref="Q114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46" s="3">
        <f>Table2[[#This Row],[Default Spread]]+Table2[[#This Row],[Risk Free Rate]]</f>
        <v>7.0699999999999999E-2</v>
      </c>
      <c r="S1146" s="2">
        <f>_xlfn.XLOOKUP($B1146,stock_analysis[Stock],stock_analysis[Market_Cap_Cr])</f>
        <v>11099.766783999999</v>
      </c>
      <c r="T1146" s="2">
        <f>_xlfn.XLOOKUP($B1146,stock_analysis[Stock],stock_analysis[Total_Debt_Cr])</f>
        <v>60.444998400000003</v>
      </c>
      <c r="U1146" s="3">
        <f>Table2[[#This Row],[Market Value of Equity]]/(Table2[[#This Row],[Market Value of Equity]]+Table2[[#This Row],[Market Value of Debt]])</f>
        <v>0.99458388428655775</v>
      </c>
      <c r="V1146" s="3">
        <f>Table2[[#This Row],[Market Value of Debt]]/(Table2[[#This Row],[Market Value of Equity]]+Table2[[#This Row],[Market Value of Debt]])</f>
        <v>5.4161157134422523E-3</v>
      </c>
      <c r="W1146" s="32">
        <f>(Table2[[#This Row],[Cost of Equity (Daily Beta)]]*Table2[[#This Row],[Weight of Equity]])+(Table2[[#This Row],[Cost of Debt]]*Table2[[#This Row],[Weight of Debt]])</f>
        <v>0.10474820868413995</v>
      </c>
      <c r="X1146" s="33">
        <f>(Table2[[#This Row],[Cost of Equity (Weekly Beta)]]*Table2[[#This Row],[Weight of Equity]])+(Table2[[#This Row],[Cost of Debt]]*Table2[[#This Row],[Weight of Debt]])</f>
        <v>0.15127256621203877</v>
      </c>
      <c r="Y1146" s="34">
        <f>(Table2[[#This Row],[Cost of Equity (Monthly Beta)]]*Table2[[#This Row],[Weight of Equity]])+(Table2[[#This Row],[Cost of Debt]]*Table2[[#This Row],[Weight of Debt]])</f>
        <v>0.11869864196840314</v>
      </c>
      <c r="Z1146" t="b">
        <f>IF(Table2[[#This Row],[Sector]]="Financial Services",TRUE,FALSE)</f>
        <v>0</v>
      </c>
      <c r="AA1146" t="b">
        <f>IF(Table2[[#This Row],[Market Capitalisation In(Cr)]]&gt;25000,TRUE,FALSE)</f>
        <v>0</v>
      </c>
    </row>
    <row r="1147" spans="2:27" ht="14" customHeight="1">
      <c r="B1147" s="37" t="s">
        <v>3042</v>
      </c>
      <c r="C1147" s="38" t="str">
        <f>_xlfn.XLOOKUP(B1147,stock_analysis[Stock],stock_analysis[Company_Name])</f>
        <v>Sakar Healthcare Limited</v>
      </c>
      <c r="D1147" s="37" t="str">
        <f>_xlfn.XLOOKUP(B1147,stock_analysis[Stock],stock_analysis[Sector])</f>
        <v>Healthcare</v>
      </c>
      <c r="E1147" s="37" t="str">
        <f>_xlfn.XLOOKUP($B1147,stock_analysis[Stock],stock_analysis[Industry])</f>
        <v>Drug Manufacturers - Specialty &amp; Generic</v>
      </c>
      <c r="F1147" s="2">
        <f>_xlfn.XLOOKUP($B1147,stock_analysis[Stock],stock_analysis[Market_Cap_Cr])</f>
        <v>1154.7846655999999</v>
      </c>
      <c r="G1147" s="3">
        <f>Imputs!$C$2</f>
        <v>6.6699999999999995E-2</v>
      </c>
      <c r="H1147" s="3">
        <f>Imputs!$C$3</f>
        <v>5.2299999999999999E-2</v>
      </c>
      <c r="I1147" s="2">
        <f>_xlfn.XLOOKUP($B1147,stock_analysis[Stock],stock_analysis[Beta_Daily])</f>
        <v>0.77885135244525838</v>
      </c>
      <c r="J1147" s="2">
        <f>_xlfn.XLOOKUP($B1147,stock_analysis[Stock],stock_analysis[Beta_Weekly])</f>
        <v>0.81635545377462193</v>
      </c>
      <c r="K1147" s="2">
        <f>_xlfn.XLOOKUP($B1147,stock_analysis[Stock],stock_analysis[Beta_Monthly])</f>
        <v>1.0140005275224184</v>
      </c>
      <c r="L1147" s="3">
        <f>G1147+H1147*I1147</f>
        <v>0.10743392573288701</v>
      </c>
      <c r="M1147" s="3">
        <f>J1147*H1147+G1147</f>
        <v>0.10939539023241272</v>
      </c>
      <c r="N1147" s="3">
        <f>K1147*H1147+G1147</f>
        <v>0.11973222758942248</v>
      </c>
      <c r="O1147" s="2">
        <f>_xlfn.XLOOKUP($B1147,stock_analysis[Stock],stock_analysis[Interest_Coverage_Ratio])</f>
        <v>3.7261479624142031</v>
      </c>
      <c r="P1147" s="3" cm="1">
        <f t="array" ref="P114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147" s="3" t="str" cm="1">
        <f t="array" ref="Q114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147" s="3">
        <f>Table2[[#This Row],[Default Spread]]+Table2[[#This Row],[Risk Free Rate]]</f>
        <v>8.0499999999999988E-2</v>
      </c>
      <c r="S1147" s="2">
        <f>_xlfn.XLOOKUP($B1147,stock_analysis[Stock],stock_analysis[Market_Cap_Cr])</f>
        <v>1154.7846655999999</v>
      </c>
      <c r="T1147" s="2">
        <f>_xlfn.XLOOKUP($B1147,stock_analysis[Stock],stock_analysis[Total_Debt_Cr])</f>
        <v>85.081497600000006</v>
      </c>
      <c r="U1147" s="3">
        <f>Table2[[#This Row],[Market Value of Equity]]/(Table2[[#This Row],[Market Value of Equity]]+Table2[[#This Row],[Market Value of Debt]])</f>
        <v>0.93137848251265198</v>
      </c>
      <c r="V1147" s="3">
        <f>Table2[[#This Row],[Market Value of Debt]]/(Table2[[#This Row],[Market Value of Equity]]+Table2[[#This Row],[Market Value of Debt]])</f>
        <v>6.8621517487348113E-2</v>
      </c>
      <c r="W1147" s="32">
        <f>(Table2[[#This Row],[Cost of Equity (Daily Beta)]]*Table2[[#This Row],[Weight of Equity]])+(Table2[[#This Row],[Cost of Debt]]*Table2[[#This Row],[Weight of Debt]])</f>
        <v>0.10558567887720478</v>
      </c>
      <c r="X1147" s="33">
        <f>(Table2[[#This Row],[Cost of Equity (Weekly Beta)]]*Table2[[#This Row],[Weight of Equity]])+(Table2[[#This Row],[Cost of Debt]]*Table2[[#This Row],[Weight of Debt]])</f>
        <v>0.10741254470627547</v>
      </c>
      <c r="Y1147" s="34">
        <f>(Table2[[#This Row],[Cost of Equity (Monthly Beta)]]*Table2[[#This Row],[Weight of Equity]])+(Table2[[#This Row],[Cost of Debt]]*Table2[[#This Row],[Weight of Debt]])</f>
        <v>0.11704005259782731</v>
      </c>
      <c r="Z1147" t="b">
        <f>IF(Table2[[#This Row],[Sector]]="Financial Services",TRUE,FALSE)</f>
        <v>0</v>
      </c>
      <c r="AA1147" t="b">
        <f>IF(Table2[[#This Row],[Market Capitalisation In(Cr)]]&gt;25000,TRUE,FALSE)</f>
        <v>0</v>
      </c>
    </row>
    <row r="1148" spans="2:27" ht="14" customHeight="1">
      <c r="B1148" s="37" t="s">
        <v>1852</v>
      </c>
      <c r="C1148" s="38" t="str">
        <f>_xlfn.XLOOKUP(B1148,stock_analysis[Stock],stock_analysis[Company_Name])</f>
        <v>Jubilant Pharmova Limited</v>
      </c>
      <c r="D1148" s="37" t="str">
        <f>_xlfn.XLOOKUP(B1148,stock_analysis[Stock],stock_analysis[Sector])</f>
        <v>Healthcare</v>
      </c>
      <c r="E1148" s="37" t="str">
        <f>_xlfn.XLOOKUP($B1148,stock_analysis[Stock],stock_analysis[Industry])</f>
        <v>Drug Manufacturers - Specialty &amp; Generic</v>
      </c>
      <c r="F1148" s="2">
        <f>_xlfn.XLOOKUP($B1148,stock_analysis[Stock],stock_analysis[Market_Cap_Cr])</f>
        <v>13108.502528000001</v>
      </c>
      <c r="G1148" s="3">
        <f>Imputs!$C$2</f>
        <v>6.6699999999999995E-2</v>
      </c>
      <c r="H1148" s="3">
        <f>Imputs!$C$3</f>
        <v>5.2299999999999999E-2</v>
      </c>
      <c r="I1148" s="2">
        <f>_xlfn.XLOOKUP($B1148,stock_analysis[Stock],stock_analysis[Beta_Daily])</f>
        <v>0.87974104133645359</v>
      </c>
      <c r="J1148" s="2">
        <f>_xlfn.XLOOKUP($B1148,stock_analysis[Stock],stock_analysis[Beta_Weekly])</f>
        <v>1.208763416314266</v>
      </c>
      <c r="K1148" s="2">
        <f>_xlfn.XLOOKUP($B1148,stock_analysis[Stock],stock_analysis[Beta_Monthly])</f>
        <v>1.3326150193233874</v>
      </c>
      <c r="L1148" s="3">
        <f>G1148+H1148*I1148</f>
        <v>0.11271045646189651</v>
      </c>
      <c r="M1148" s="3">
        <f>J1148*H1148+G1148</f>
        <v>0.12991832667323611</v>
      </c>
      <c r="N1148" s="3">
        <f>K1148*H1148+G1148</f>
        <v>0.13639576551061317</v>
      </c>
      <c r="O1148" s="2">
        <f>_xlfn.XLOOKUP($B1148,stock_analysis[Stock],stock_analysis[Interest_Coverage_Ratio])</f>
        <v>5.4391127206880938</v>
      </c>
      <c r="P1148" s="3" cm="1">
        <f t="array" ref="P114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148" s="3" t="str" cm="1">
        <f t="array" ref="Q114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148" s="3">
        <f>Table2[[#This Row],[Default Spread]]+Table2[[#This Row],[Risk Free Rate]]</f>
        <v>7.5600000000000001E-2</v>
      </c>
      <c r="S1148" s="2">
        <f>_xlfn.XLOOKUP($B1148,stock_analysis[Stock],stock_analysis[Market_Cap_Cr])</f>
        <v>13108.502528000001</v>
      </c>
      <c r="T1148" s="2">
        <f>_xlfn.XLOOKUP($B1148,stock_analysis[Stock],stock_analysis[Total_Debt_Cr])</f>
        <v>2882.8000256</v>
      </c>
      <c r="U1148" s="3">
        <f>Table2[[#This Row],[Market Value of Equity]]/(Table2[[#This Row],[Market Value of Equity]]+Table2[[#This Row],[Market Value of Debt]])</f>
        <v>0.8197270037298483</v>
      </c>
      <c r="V1148" s="3">
        <f>Table2[[#This Row],[Market Value of Debt]]/(Table2[[#This Row],[Market Value of Equity]]+Table2[[#This Row],[Market Value of Debt]])</f>
        <v>0.1802729962701517</v>
      </c>
      <c r="W1148" s="32">
        <f>(Table2[[#This Row],[Cost of Equity (Daily Beta)]]*Table2[[#This Row],[Weight of Equity]])+(Table2[[#This Row],[Cost of Debt]]*Table2[[#This Row],[Weight of Debt]])</f>
        <v>0.10602044328255741</v>
      </c>
      <c r="X1148" s="33">
        <f>(Table2[[#This Row],[Cost of Equity (Weekly Beta)]]*Table2[[#This Row],[Weight of Equity]])+(Table2[[#This Row],[Cost of Debt]]*Table2[[#This Row],[Weight of Debt]])</f>
        <v>0.12012619917147094</v>
      </c>
      <c r="Y1148" s="34">
        <f>(Table2[[#This Row],[Cost of Equity (Monthly Beta)]]*Table2[[#This Row],[Weight of Equity]])+(Table2[[#This Row],[Cost of Debt]]*Table2[[#This Row],[Weight of Debt]])</f>
        <v>0.12543593070147738</v>
      </c>
      <c r="Z1148" t="b">
        <f>IF(Table2[[#This Row],[Sector]]="Financial Services",TRUE,FALSE)</f>
        <v>0</v>
      </c>
      <c r="AA1148" t="b">
        <f>IF(Table2[[#This Row],[Market Capitalisation In(Cr)]]&gt;25000,TRUE,FALSE)</f>
        <v>0</v>
      </c>
    </row>
    <row r="1149" spans="2:27" ht="14" customHeight="1">
      <c r="B1149" s="37" t="s">
        <v>264</v>
      </c>
      <c r="C1149" s="38" t="str">
        <f>_xlfn.XLOOKUP(B1149,stock_analysis[Stock],stock_analysis[Company_Name])</f>
        <v>Amrutanjan Health Care Limited</v>
      </c>
      <c r="D1149" s="37" t="str">
        <f>_xlfn.XLOOKUP(B1149,stock_analysis[Stock],stock_analysis[Sector])</f>
        <v>Healthcare</v>
      </c>
      <c r="E1149" s="37" t="str">
        <f>_xlfn.XLOOKUP($B1149,stock_analysis[Stock],stock_analysis[Industry])</f>
        <v>Drug Manufacturers - Specialty &amp; Generic</v>
      </c>
      <c r="F1149" s="2">
        <f>_xlfn.XLOOKUP($B1149,stock_analysis[Stock],stock_analysis[Market_Cap_Cr])</f>
        <v>1647.3046016000001</v>
      </c>
      <c r="G1149" s="3">
        <f>Imputs!$C$2</f>
        <v>6.6699999999999995E-2</v>
      </c>
      <c r="H1149" s="3">
        <f>Imputs!$C$3</f>
        <v>5.2299999999999999E-2</v>
      </c>
      <c r="I1149" s="2">
        <f>_xlfn.XLOOKUP($B1149,stock_analysis[Stock],stock_analysis[Beta_Daily])</f>
        <v>0.75578459623186967</v>
      </c>
      <c r="J1149" s="2">
        <f>_xlfn.XLOOKUP($B1149,stock_analysis[Stock],stock_analysis[Beta_Weekly])</f>
        <v>1.1765820607583928</v>
      </c>
      <c r="K1149" s="2">
        <f>_xlfn.XLOOKUP($B1149,stock_analysis[Stock],stock_analysis[Beta_Monthly])</f>
        <v>0.95230137259701764</v>
      </c>
      <c r="L1149" s="3">
        <f>G1149+H1149*I1149</f>
        <v>0.10622753438292679</v>
      </c>
      <c r="M1149" s="3">
        <f>J1149*H1149+G1149</f>
        <v>0.12823524177766393</v>
      </c>
      <c r="N1149" s="3">
        <f>K1149*H1149+G1149</f>
        <v>0.11650536178682402</v>
      </c>
      <c r="O1149" s="2">
        <f>_xlfn.XLOOKUP($B1149,stock_analysis[Stock],stock_analysis[Interest_Coverage_Ratio])</f>
        <v>316.39233576642334</v>
      </c>
      <c r="P1149" s="3" cm="1">
        <f t="array" ref="P114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49" s="3" t="str" cm="1">
        <f t="array" ref="Q114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49" s="3">
        <f>Table2[[#This Row],[Default Spread]]+Table2[[#This Row],[Risk Free Rate]]</f>
        <v>7.0699999999999999E-2</v>
      </c>
      <c r="S1149" s="2">
        <f>_xlfn.XLOOKUP($B1149,stock_analysis[Stock],stock_analysis[Market_Cap_Cr])</f>
        <v>1647.3046016000001</v>
      </c>
      <c r="T1149" s="2">
        <f>_xlfn.XLOOKUP($B1149,stock_analysis[Stock],stock_analysis[Total_Debt_Cr])</f>
        <v>1.9325000000000001</v>
      </c>
      <c r="U1149" s="3">
        <f>Table2[[#This Row],[Market Value of Equity]]/(Table2[[#This Row],[Market Value of Equity]]+Table2[[#This Row],[Market Value of Debt]])</f>
        <v>0.99882824610353171</v>
      </c>
      <c r="V1149" s="3">
        <f>Table2[[#This Row],[Market Value of Debt]]/(Table2[[#This Row],[Market Value of Equity]]+Table2[[#This Row],[Market Value of Debt]])</f>
        <v>1.1717538964683696E-3</v>
      </c>
      <c r="W1149" s="32">
        <f>(Table2[[#This Row],[Cost of Equity (Daily Beta)]]*Table2[[#This Row],[Weight of Equity]])+(Table2[[#This Row],[Cost of Debt]]*Table2[[#This Row],[Weight of Debt]])</f>
        <v>0.10618590485608168</v>
      </c>
      <c r="X1149" s="33">
        <f>(Table2[[#This Row],[Cost of Equity (Weekly Beta)]]*Table2[[#This Row],[Weight of Equity]])+(Table2[[#This Row],[Cost of Debt]]*Table2[[#This Row],[Weight of Debt]])</f>
        <v>0.1281678246339267</v>
      </c>
      <c r="Y1149" s="34">
        <f>(Table2[[#This Row],[Cost of Equity (Monthly Beta)]]*Table2[[#This Row],[Weight of Equity]])+(Table2[[#This Row],[Cost of Debt]]*Table2[[#This Row],[Weight of Debt]])</f>
        <v>0.11645168917567117</v>
      </c>
      <c r="Z1149" t="b">
        <f>IF(Table2[[#This Row],[Sector]]="Financial Services",TRUE,FALSE)</f>
        <v>0</v>
      </c>
      <c r="AA1149" t="b">
        <f>IF(Table2[[#This Row],[Market Capitalisation In(Cr)]]&gt;25000,TRUE,FALSE)</f>
        <v>0</v>
      </c>
    </row>
    <row r="1150" spans="2:27" ht="14" customHeight="1">
      <c r="B1150" s="37" t="s">
        <v>968</v>
      </c>
      <c r="C1150" s="38" t="str">
        <f>_xlfn.XLOOKUP(B1150,stock_analysis[Stock],stock_analysis[Company_Name])</f>
        <v>Divi's Laboratories Limited</v>
      </c>
      <c r="D1150" s="37" t="str">
        <f>_xlfn.XLOOKUP(B1150,stock_analysis[Stock],stock_analysis[Sector])</f>
        <v>Healthcare</v>
      </c>
      <c r="E1150" s="37" t="str">
        <f>_xlfn.XLOOKUP($B1150,stock_analysis[Stock],stock_analysis[Industry])</f>
        <v>Drug Manufacturers - Specialty &amp; Generic</v>
      </c>
      <c r="F1150" s="2">
        <f>_xlfn.XLOOKUP($B1150,stock_analysis[Stock],stock_analysis[Market_Cap_Cr])</f>
        <v>167537.21343999999</v>
      </c>
      <c r="G1150" s="3">
        <f>Imputs!$C$2</f>
        <v>6.6699999999999995E-2</v>
      </c>
      <c r="H1150" s="3">
        <f>Imputs!$C$3</f>
        <v>5.2299999999999999E-2</v>
      </c>
      <c r="I1150" s="2">
        <f>_xlfn.XLOOKUP($B1150,stock_analysis[Stock],stock_analysis[Beta_Daily])</f>
        <v>0.78575524408426523</v>
      </c>
      <c r="J1150" s="2">
        <f>_xlfn.XLOOKUP($B1150,stock_analysis[Stock],stock_analysis[Beta_Weekly])</f>
        <v>0.87256062797646161</v>
      </c>
      <c r="K1150" s="2">
        <f>_xlfn.XLOOKUP($B1150,stock_analysis[Stock],stock_analysis[Beta_Monthly])</f>
        <v>0.75259683635664487</v>
      </c>
      <c r="L1150" s="3">
        <f>G1150+H1150*I1150</f>
        <v>0.10779499926560707</v>
      </c>
      <c r="M1150" s="3">
        <f>J1150*H1150+G1150</f>
        <v>0.11233492084316893</v>
      </c>
      <c r="N1150" s="3">
        <f>K1150*H1150+G1150</f>
        <v>0.10606081454145252</v>
      </c>
      <c r="O1150" s="2">
        <f>_xlfn.XLOOKUP($B1150,stock_analysis[Stock],stock_analysis[Interest_Coverage_Ratio])</f>
        <v>1459</v>
      </c>
      <c r="P1150" s="3" cm="1">
        <f t="array" ref="P115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50" s="3" t="str" cm="1">
        <f t="array" ref="Q115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50" s="3">
        <f>Table2[[#This Row],[Default Spread]]+Table2[[#This Row],[Risk Free Rate]]</f>
        <v>7.0699999999999999E-2</v>
      </c>
      <c r="S1150" s="2">
        <f>_xlfn.XLOOKUP($B1150,stock_analysis[Stock],stock_analysis[Market_Cap_Cr])</f>
        <v>167537.21343999999</v>
      </c>
      <c r="T1150" s="2">
        <f>_xlfn.XLOOKUP($B1150,stock_analysis[Stock],stock_analysis[Total_Debt_Cr])</f>
        <v>90</v>
      </c>
      <c r="U1150" s="3">
        <f>Table2[[#This Row],[Market Value of Equity]]/(Table2[[#This Row],[Market Value of Equity]]+Table2[[#This Row],[Market Value of Debt]])</f>
        <v>0.99946309433800729</v>
      </c>
      <c r="V1150" s="3">
        <f>Table2[[#This Row],[Market Value of Debt]]/(Table2[[#This Row],[Market Value of Equity]]+Table2[[#This Row],[Market Value of Debt]])</f>
        <v>5.3690566199273099E-4</v>
      </c>
      <c r="W1150" s="32">
        <f>(Table2[[#This Row],[Cost of Equity (Daily Beta)]]*Table2[[#This Row],[Weight of Equity]])+(Table2[[#This Row],[Cost of Debt]]*Table2[[#This Row],[Weight of Debt]])</f>
        <v>0.10777508275046975</v>
      </c>
      <c r="X1150" s="33">
        <f>(Table2[[#This Row],[Cost of Equity (Weekly Beta)]]*Table2[[#This Row],[Weight of Equity]])+(Table2[[#This Row],[Cost of Debt]]*Table2[[#This Row],[Weight of Debt]])</f>
        <v>0.11231256681843162</v>
      </c>
      <c r="Y1150" s="34">
        <f>(Table2[[#This Row],[Cost of Equity (Monthly Beta)]]*Table2[[#This Row],[Weight of Equity]])+(Table2[[#This Row],[Cost of Debt]]*Table2[[#This Row],[Weight of Debt]])</f>
        <v>0.10604182911991256</v>
      </c>
      <c r="Z1150" t="b">
        <f>IF(Table2[[#This Row],[Sector]]="Financial Services",TRUE,FALSE)</f>
        <v>0</v>
      </c>
      <c r="AA1150" t="b">
        <f>IF(Table2[[#This Row],[Market Capitalisation In(Cr)]]&gt;25000,TRUE,FALSE)</f>
        <v>1</v>
      </c>
    </row>
    <row r="1151" spans="2:27" ht="14" customHeight="1">
      <c r="B1151" s="37" t="s">
        <v>242</v>
      </c>
      <c r="C1151" s="38" t="str">
        <f>_xlfn.XLOOKUP(B1151,stock_analysis[Stock],stock_analysis[Company_Name])</f>
        <v>Alkem Laboratories Limited</v>
      </c>
      <c r="D1151" s="37" t="str">
        <f>_xlfn.XLOOKUP(B1151,stock_analysis[Stock],stock_analysis[Sector])</f>
        <v>Healthcare</v>
      </c>
      <c r="E1151" s="37" t="str">
        <f>_xlfn.XLOOKUP($B1151,stock_analysis[Stock],stock_analysis[Industry])</f>
        <v>Drug Manufacturers - Specialty &amp; Generic</v>
      </c>
      <c r="F1151" s="2">
        <f>_xlfn.XLOOKUP($B1151,stock_analysis[Stock],stock_analysis[Market_Cap_Cr])</f>
        <v>65617.271193599998</v>
      </c>
      <c r="G1151" s="3">
        <f>Imputs!$C$2</f>
        <v>6.6699999999999995E-2</v>
      </c>
      <c r="H1151" s="3">
        <f>Imputs!$C$3</f>
        <v>5.2299999999999999E-2</v>
      </c>
      <c r="I1151" s="2">
        <f>_xlfn.XLOOKUP($B1151,stock_analysis[Stock],stock_analysis[Beta_Daily])</f>
        <v>0.81149431517051962</v>
      </c>
      <c r="J1151" s="2">
        <f>_xlfn.XLOOKUP($B1151,stock_analysis[Stock],stock_analysis[Beta_Weekly])</f>
        <v>0.65237044615403805</v>
      </c>
      <c r="K1151" s="2">
        <f>_xlfn.XLOOKUP($B1151,stock_analysis[Stock],stock_analysis[Beta_Monthly])</f>
        <v>0.91236238931457803</v>
      </c>
      <c r="L1151" s="3">
        <f>G1151+H1151*I1151</f>
        <v>0.10914115268341817</v>
      </c>
      <c r="M1151" s="3">
        <f>J1151*H1151+G1151</f>
        <v>0.10081897433385618</v>
      </c>
      <c r="N1151" s="3">
        <f>K1151*H1151+G1151</f>
        <v>0.11441655296115243</v>
      </c>
      <c r="O1151" s="2">
        <f>_xlfn.XLOOKUP($B1151,stock_analysis[Stock],stock_analysis[Interest_Coverage_Ratio])</f>
        <v>29.96641448876662</v>
      </c>
      <c r="P1151" s="3" cm="1">
        <f t="array" ref="P115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51" s="3" t="str" cm="1">
        <f t="array" ref="Q115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51" s="3">
        <f>Table2[[#This Row],[Default Spread]]+Table2[[#This Row],[Risk Free Rate]]</f>
        <v>7.0699999999999999E-2</v>
      </c>
      <c r="S1151" s="2">
        <f>_xlfn.XLOOKUP($B1151,stock_analysis[Stock],stock_analysis[Market_Cap_Cr])</f>
        <v>65617.271193599998</v>
      </c>
      <c r="T1151" s="2">
        <f>_xlfn.XLOOKUP($B1151,stock_analysis[Stock],stock_analysis[Total_Debt_Cr])</f>
        <v>2355.5999744000001</v>
      </c>
      <c r="U1151" s="3">
        <f>Table2[[#This Row],[Market Value of Equity]]/(Table2[[#This Row],[Market Value of Equity]]+Table2[[#This Row],[Market Value of Debt]])</f>
        <v>0.96534499817466946</v>
      </c>
      <c r="V1151" s="3">
        <f>Table2[[#This Row],[Market Value of Debt]]/(Table2[[#This Row],[Market Value of Equity]]+Table2[[#This Row],[Market Value of Debt]])</f>
        <v>3.4655001825330579E-2</v>
      </c>
      <c r="W1151" s="32">
        <f>(Table2[[#This Row],[Cost of Equity (Daily Beta)]]*Table2[[#This Row],[Weight of Equity]])+(Table2[[#This Row],[Cost of Debt]]*Table2[[#This Row],[Weight of Debt]])</f>
        <v>0.1078089744670065</v>
      </c>
      <c r="X1151" s="33">
        <f>(Table2[[#This Row],[Cost of Equity (Weekly Beta)]]*Table2[[#This Row],[Weight of Equity]])+(Table2[[#This Row],[Cost of Debt]]*Table2[[#This Row],[Weight of Debt]])</f>
        <v>9.9775201223339313E-2</v>
      </c>
      <c r="Y1151" s="34">
        <f>(Table2[[#This Row],[Cost of Equity (Monthly Beta)]]*Table2[[#This Row],[Weight of Equity]])+(Table2[[#This Row],[Cost of Debt]]*Table2[[#This Row],[Weight of Debt]])</f>
        <v>0.11290155573848654</v>
      </c>
      <c r="Z1151" t="b">
        <f>IF(Table2[[#This Row],[Sector]]="Financial Services",TRUE,FALSE)</f>
        <v>0</v>
      </c>
      <c r="AA1151" t="b">
        <f>IF(Table2[[#This Row],[Market Capitalisation In(Cr)]]&gt;25000,TRUE,FALSE)</f>
        <v>1</v>
      </c>
    </row>
    <row r="1152" spans="2:27" ht="14" customHeight="1">
      <c r="B1152" s="37" t="s">
        <v>3964</v>
      </c>
      <c r="C1152" s="38" t="str">
        <f>_xlfn.XLOOKUP(B1152,stock_analysis[Stock],stock_analysis[Company_Name])</f>
        <v>Zydus Lifesciences Limited</v>
      </c>
      <c r="D1152" s="37" t="str">
        <f>_xlfn.XLOOKUP(B1152,stock_analysis[Stock],stock_analysis[Sector])</f>
        <v>Healthcare</v>
      </c>
      <c r="E1152" s="37" t="str">
        <f>_xlfn.XLOOKUP($B1152,stock_analysis[Stock],stock_analysis[Industry])</f>
        <v>Drug Manufacturers - Specialty &amp; Generic</v>
      </c>
      <c r="F1152" s="2">
        <f>_xlfn.XLOOKUP($B1152,stock_analysis[Stock],stock_analysis[Market_Cap_Cr])</f>
        <v>92266.705715200005</v>
      </c>
      <c r="G1152" s="3">
        <f>Imputs!$C$2</f>
        <v>6.6699999999999995E-2</v>
      </c>
      <c r="H1152" s="3">
        <f>Imputs!$C$3</f>
        <v>5.2299999999999999E-2</v>
      </c>
      <c r="I1152" s="2">
        <f>_xlfn.XLOOKUP($B1152,stock_analysis[Stock],stock_analysis[Beta_Daily])</f>
        <v>0.86097628889370303</v>
      </c>
      <c r="J1152" s="2">
        <f>_xlfn.XLOOKUP($B1152,stock_analysis[Stock],stock_analysis[Beta_Weekly])</f>
        <v>0.64324674047091202</v>
      </c>
      <c r="K1152" s="2">
        <f>_xlfn.XLOOKUP($B1152,stock_analysis[Stock],stock_analysis[Beta_Monthly])</f>
        <v>0.69262410986042899</v>
      </c>
      <c r="L1152" s="3">
        <f>G1152+H1152*I1152</f>
        <v>0.11172905990914067</v>
      </c>
      <c r="M1152" s="3">
        <f>J1152*H1152+G1152</f>
        <v>0.10034180452662869</v>
      </c>
      <c r="N1152" s="3">
        <f>K1152*H1152+G1152</f>
        <v>0.10292424094570043</v>
      </c>
      <c r="O1152" s="2">
        <f>_xlfn.XLOOKUP($B1152,stock_analysis[Stock],stock_analysis[Interest_Coverage_Ratio])</f>
        <v>65.456684491978606</v>
      </c>
      <c r="P1152" s="3" cm="1">
        <f t="array" ref="P115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52" s="3" t="str" cm="1">
        <f t="array" ref="Q115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52" s="3">
        <f>Table2[[#This Row],[Default Spread]]+Table2[[#This Row],[Risk Free Rate]]</f>
        <v>7.0699999999999999E-2</v>
      </c>
      <c r="S1152" s="2">
        <f>_xlfn.XLOOKUP($B1152,stock_analysis[Stock],stock_analysis[Market_Cap_Cr])</f>
        <v>92266.705715200005</v>
      </c>
      <c r="T1152" s="2">
        <f>_xlfn.XLOOKUP($B1152,stock_analysis[Stock],stock_analysis[Total_Debt_Cr])</f>
        <v>9636.0996864000008</v>
      </c>
      <c r="U1152" s="3">
        <f>Table2[[#This Row],[Market Value of Equity]]/(Table2[[#This Row],[Market Value of Equity]]+Table2[[#This Row],[Market Value of Debt]])</f>
        <v>0.90543832774353916</v>
      </c>
      <c r="V1152" s="3">
        <f>Table2[[#This Row],[Market Value of Debt]]/(Table2[[#This Row],[Market Value of Equity]]+Table2[[#This Row],[Market Value of Debt]])</f>
        <v>9.4561672256460769E-2</v>
      </c>
      <c r="W1152" s="32">
        <f>(Table2[[#This Row],[Cost of Equity (Daily Beta)]]*Table2[[#This Row],[Weight of Equity]])+(Table2[[#This Row],[Cost of Debt]]*Table2[[#This Row],[Weight of Debt]])</f>
        <v>0.10784928339302181</v>
      </c>
      <c r="X1152" s="33">
        <f>(Table2[[#This Row],[Cost of Equity (Weekly Beta)]]*Table2[[#This Row],[Weight of Equity]])+(Table2[[#This Row],[Cost of Debt]]*Table2[[#This Row],[Weight of Debt]])</f>
        <v>9.7538825921891559E-2</v>
      </c>
      <c r="Y1152" s="34">
        <f>(Table2[[#This Row],[Cost of Equity (Monthly Beta)]]*Table2[[#This Row],[Weight of Equity]])+(Table2[[#This Row],[Cost of Debt]]*Table2[[#This Row],[Weight of Debt]])</f>
        <v>9.9877062834679883E-2</v>
      </c>
      <c r="Z1152" t="b">
        <f>IF(Table2[[#This Row],[Sector]]="Financial Services",TRUE,FALSE)</f>
        <v>0</v>
      </c>
      <c r="AA1152" t="b">
        <f>IF(Table2[[#This Row],[Market Capitalisation In(Cr)]]&gt;25000,TRUE,FALSE)</f>
        <v>1</v>
      </c>
    </row>
    <row r="1153" spans="2:27" ht="14" customHeight="1">
      <c r="B1153" s="37" t="s">
        <v>1936</v>
      </c>
      <c r="C1153" s="38" t="str">
        <f>_xlfn.XLOOKUP(B1153,stock_analysis[Stock],stock_analysis[Company_Name])</f>
        <v>Kilitch Drugs (India) Limited</v>
      </c>
      <c r="D1153" s="37" t="str">
        <f>_xlfn.XLOOKUP(B1153,stock_analysis[Stock],stock_analysis[Sector])</f>
        <v>Healthcare</v>
      </c>
      <c r="E1153" s="37" t="str">
        <f>_xlfn.XLOOKUP($B1153,stock_analysis[Stock],stock_analysis[Industry])</f>
        <v>Drug Manufacturers - Specialty &amp; Generic</v>
      </c>
      <c r="F1153" s="2">
        <f>_xlfn.XLOOKUP($B1153,stock_analysis[Stock],stock_analysis[Market_Cap_Cr])</f>
        <v>561.99946239999997</v>
      </c>
      <c r="G1153" s="3">
        <f>Imputs!$C$2</f>
        <v>6.6699999999999995E-2</v>
      </c>
      <c r="H1153" s="3">
        <f>Imputs!$C$3</f>
        <v>5.2299999999999999E-2</v>
      </c>
      <c r="I1153" s="2">
        <f>_xlfn.XLOOKUP($B1153,stock_analysis[Stock],stock_analysis[Beta_Daily])</f>
        <v>0.88534677117648553</v>
      </c>
      <c r="J1153" s="2">
        <f>_xlfn.XLOOKUP($B1153,stock_analysis[Stock],stock_analysis[Beta_Weekly])</f>
        <v>1.297248623337488</v>
      </c>
      <c r="K1153" s="2">
        <f>_xlfn.XLOOKUP($B1153,stock_analysis[Stock],stock_analysis[Beta_Monthly])</f>
        <v>1.345692934779303</v>
      </c>
      <c r="L1153" s="3">
        <f>G1153+H1153*I1153</f>
        <v>0.11300363613253019</v>
      </c>
      <c r="M1153" s="3">
        <f>J1153*H1153+G1153</f>
        <v>0.13454610300055062</v>
      </c>
      <c r="N1153" s="3">
        <f>K1153*H1153+G1153</f>
        <v>0.13707974048895755</v>
      </c>
      <c r="O1153" s="2">
        <f>_xlfn.XLOOKUP($B1153,stock_analysis[Stock],stock_analysis[Interest_Coverage_Ratio])</f>
        <v>7.8383551861622998</v>
      </c>
      <c r="P1153" s="3" cm="1">
        <f t="array" ref="P115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153" s="3" t="str" cm="1">
        <f t="array" ref="Q115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153" s="3">
        <f>Table2[[#This Row],[Default Spread]]+Table2[[#This Row],[Risk Free Rate]]</f>
        <v>7.3700000000000002E-2</v>
      </c>
      <c r="S1153" s="2">
        <f>_xlfn.XLOOKUP($B1153,stock_analysis[Stock],stock_analysis[Market_Cap_Cr])</f>
        <v>561.99946239999997</v>
      </c>
      <c r="T1153" s="2">
        <f>_xlfn.XLOOKUP($B1153,stock_analysis[Stock],stock_analysis[Total_Debt_Cr])</f>
        <v>83.612799999999993</v>
      </c>
      <c r="U1153" s="3">
        <f>Table2[[#This Row],[Market Value of Equity]]/(Table2[[#This Row],[Market Value of Equity]]+Table2[[#This Row],[Market Value of Debt]])</f>
        <v>0.87049068787947481</v>
      </c>
      <c r="V1153" s="3">
        <f>Table2[[#This Row],[Market Value of Debt]]/(Table2[[#This Row],[Market Value of Equity]]+Table2[[#This Row],[Market Value of Debt]])</f>
        <v>0.12950931212052516</v>
      </c>
      <c r="W1153" s="32">
        <f>(Table2[[#This Row],[Cost of Equity (Daily Beta)]]*Table2[[#This Row],[Weight of Equity]])+(Table2[[#This Row],[Cost of Debt]]*Table2[[#This Row],[Weight of Debt]])</f>
        <v>0.10791344925317078</v>
      </c>
      <c r="X1153" s="33">
        <f>(Table2[[#This Row],[Cost of Equity (Weekly Beta)]]*Table2[[#This Row],[Weight of Equity]])+(Table2[[#This Row],[Cost of Debt]]*Table2[[#This Row],[Weight of Debt]])</f>
        <v>0.12666596605573469</v>
      </c>
      <c r="Y1153" s="34">
        <f>(Table2[[#This Row],[Cost of Equity (Monthly Beta)]]*Table2[[#This Row],[Weight of Equity]])+(Table2[[#This Row],[Cost of Debt]]*Table2[[#This Row],[Weight of Debt]])</f>
        <v>0.12887147389585524</v>
      </c>
      <c r="Z1153" t="b">
        <f>IF(Table2[[#This Row],[Sector]]="Financial Services",TRUE,FALSE)</f>
        <v>0</v>
      </c>
      <c r="AA1153" t="b">
        <f>IF(Table2[[#This Row],[Market Capitalisation In(Cr)]]&gt;25000,TRUE,FALSE)</f>
        <v>0</v>
      </c>
    </row>
    <row r="1154" spans="2:27" ht="14" customHeight="1">
      <c r="B1154" s="37" t="s">
        <v>1006</v>
      </c>
      <c r="C1154" s="38" t="str">
        <f>_xlfn.XLOOKUP(B1154,stock_analysis[Stock],stock_analysis[Company_Name])</f>
        <v>Dr. Reddy's Laboratories Limited</v>
      </c>
      <c r="D1154" s="37" t="str">
        <f>_xlfn.XLOOKUP(B1154,stock_analysis[Stock],stock_analysis[Sector])</f>
        <v>Healthcare</v>
      </c>
      <c r="E1154" s="37" t="str">
        <f>_xlfn.XLOOKUP($B1154,stock_analysis[Stock],stock_analysis[Industry])</f>
        <v>Drug Manufacturers - Specialty &amp; Generic</v>
      </c>
      <c r="F1154" s="2">
        <f>_xlfn.XLOOKUP($B1154,stock_analysis[Stock],stock_analysis[Market_Cap_Cr])</f>
        <v>109226.6295296</v>
      </c>
      <c r="G1154" s="3">
        <f>Imputs!$C$2</f>
        <v>6.6699999999999995E-2</v>
      </c>
      <c r="H1154" s="3">
        <f>Imputs!$C$3</f>
        <v>5.2299999999999999E-2</v>
      </c>
      <c r="I1154" s="2">
        <f>_xlfn.XLOOKUP($B1154,stock_analysis[Stock],stock_analysis[Beta_Daily])</f>
        <v>0.83282273908320958</v>
      </c>
      <c r="J1154" s="2">
        <f>_xlfn.XLOOKUP($B1154,stock_analysis[Stock],stock_analysis[Beta_Weekly])</f>
        <v>0.7861934163593759</v>
      </c>
      <c r="K1154" s="2">
        <f>_xlfn.XLOOKUP($B1154,stock_analysis[Stock],stock_analysis[Beta_Monthly])</f>
        <v>0.47364614776431269</v>
      </c>
      <c r="L1154" s="3">
        <f>G1154+H1154*I1154</f>
        <v>0.11025662925405186</v>
      </c>
      <c r="M1154" s="3">
        <f>J1154*H1154+G1154</f>
        <v>0.10781791567559534</v>
      </c>
      <c r="N1154" s="3">
        <f>K1154*H1154+G1154</f>
        <v>9.147169352807355E-2</v>
      </c>
      <c r="O1154" s="2">
        <f>_xlfn.XLOOKUP($B1154,stock_analysis[Stock],stock_analysis[Interest_Coverage_Ratio])</f>
        <v>28.141746200070695</v>
      </c>
      <c r="P1154" s="3" cm="1">
        <f t="array" ref="P115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54" s="3" t="str" cm="1">
        <f t="array" ref="Q115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54" s="3">
        <f>Table2[[#This Row],[Default Spread]]+Table2[[#This Row],[Risk Free Rate]]</f>
        <v>7.0699999999999999E-2</v>
      </c>
      <c r="S1154" s="2">
        <f>_xlfn.XLOOKUP($B1154,stock_analysis[Stock],stock_analysis[Market_Cap_Cr])</f>
        <v>109226.6295296</v>
      </c>
      <c r="T1154" s="2">
        <f>_xlfn.XLOOKUP($B1154,stock_analysis[Stock],stock_analysis[Total_Debt_Cr])</f>
        <v>6773.2000767999998</v>
      </c>
      <c r="U1154" s="3">
        <f>Table2[[#This Row],[Market Value of Equity]]/(Table2[[#This Row],[Market Value of Equity]]+Table2[[#This Row],[Market Value of Debt]])</f>
        <v>0.94161025839622181</v>
      </c>
      <c r="V1154" s="3">
        <f>Table2[[#This Row],[Market Value of Debt]]/(Table2[[#This Row],[Market Value of Equity]]+Table2[[#This Row],[Market Value of Debt]])</f>
        <v>5.8389741603778231E-2</v>
      </c>
      <c r="W1154" s="32">
        <f>(Table2[[#This Row],[Cost of Equity (Daily Beta)]]*Table2[[#This Row],[Weight of Equity]])+(Table2[[#This Row],[Cost of Debt]]*Table2[[#This Row],[Weight of Debt]])</f>
        <v>0.10794692789319132</v>
      </c>
      <c r="X1154" s="33">
        <f>(Table2[[#This Row],[Cost of Equity (Weekly Beta)]]*Table2[[#This Row],[Weight of Equity]])+(Table2[[#This Row],[Cost of Debt]]*Table2[[#This Row],[Weight of Debt]])</f>
        <v>0.10565061017042651</v>
      </c>
      <c r="Y1154" s="34">
        <f>(Table2[[#This Row],[Cost of Equity (Monthly Beta)]]*Table2[[#This Row],[Weight of Equity]])+(Table2[[#This Row],[Cost of Debt]]*Table2[[#This Row],[Weight of Debt]])</f>
        <v>9.0258839710296468E-2</v>
      </c>
      <c r="Z1154" t="b">
        <f>IF(Table2[[#This Row],[Sector]]="Financial Services",TRUE,FALSE)</f>
        <v>0</v>
      </c>
      <c r="AA1154" t="b">
        <f>IF(Table2[[#This Row],[Market Capitalisation In(Cr)]]&gt;25000,TRUE,FALSE)</f>
        <v>1</v>
      </c>
    </row>
    <row r="1155" spans="2:27" ht="14" customHeight="1">
      <c r="B1155" s="37" t="s">
        <v>2390</v>
      </c>
      <c r="C1155" s="38" t="str">
        <f>_xlfn.XLOOKUP(B1155,stock_analysis[Stock],stock_analysis[Company_Name])</f>
        <v>Natural Capsules Limited</v>
      </c>
      <c r="D1155" s="37" t="str">
        <f>_xlfn.XLOOKUP(B1155,stock_analysis[Stock],stock_analysis[Sector])</f>
        <v>Healthcare</v>
      </c>
      <c r="E1155" s="37" t="str">
        <f>_xlfn.XLOOKUP($B1155,stock_analysis[Stock],stock_analysis[Industry])</f>
        <v>Drug Manufacturers - Specialty &amp; Generic</v>
      </c>
      <c r="F1155" s="2">
        <f>_xlfn.XLOOKUP($B1155,stock_analysis[Stock],stock_analysis[Market_Cap_Cr])</f>
        <v>156.64651520000001</v>
      </c>
      <c r="G1155" s="3">
        <f>Imputs!$C$2</f>
        <v>6.6699999999999995E-2</v>
      </c>
      <c r="H1155" s="3">
        <f>Imputs!$C$3</f>
        <v>5.2299999999999999E-2</v>
      </c>
      <c r="I1155" s="2">
        <f>_xlfn.XLOOKUP($B1155,stock_analysis[Stock],stock_analysis[Beta_Daily])</f>
        <v>0.1741452287773006</v>
      </c>
      <c r="J1155" s="2">
        <f>_xlfn.XLOOKUP($B1155,stock_analysis[Stock],stock_analysis[Beta_Weekly])</f>
        <v>-4.3049047151395903E-2</v>
      </c>
      <c r="K1155" s="2">
        <f>_xlfn.XLOOKUP($B1155,stock_analysis[Stock],stock_analysis[Beta_Monthly])</f>
        <v>-0.17302211234580539</v>
      </c>
      <c r="L1155" s="3">
        <f>G1155+H1155*I1155</f>
        <v>7.5807795465052813E-2</v>
      </c>
      <c r="M1155" s="3">
        <f>J1155*H1155+G1155</f>
        <v>6.4448534833981996E-2</v>
      </c>
      <c r="N1155" s="3">
        <f>K1155*H1155+G1155</f>
        <v>5.7650943524314373E-2</v>
      </c>
      <c r="O1155" s="2">
        <f>_xlfn.XLOOKUP($B1155,stock_analysis[Stock],stock_analysis[Interest_Coverage_Ratio])</f>
        <v>1.4421035957547916</v>
      </c>
      <c r="P1155" s="3" cm="1">
        <f t="array" ref="P115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1155" s="3" t="str" cm="1">
        <f t="array" ref="Q115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1155" s="3">
        <f>Table2[[#This Row],[Default Spread]]+Table2[[#This Row],[Risk Free Rate]]</f>
        <v>0.1552</v>
      </c>
      <c r="S1155" s="2">
        <f>_xlfn.XLOOKUP($B1155,stock_analysis[Stock],stock_analysis[Market_Cap_Cr])</f>
        <v>156.64651520000001</v>
      </c>
      <c r="T1155" s="2">
        <f>_xlfn.XLOOKUP($B1155,stock_analysis[Stock],stock_analysis[Total_Debt_Cr])</f>
        <v>112.10990080000001</v>
      </c>
      <c r="U1155" s="3">
        <f>Table2[[#This Row],[Market Value of Equity]]/(Table2[[#This Row],[Market Value of Equity]]+Table2[[#This Row],[Market Value of Debt]])</f>
        <v>0.58285683940657995</v>
      </c>
      <c r="V1155" s="3">
        <f>Table2[[#This Row],[Market Value of Debt]]/(Table2[[#This Row],[Market Value of Equity]]+Table2[[#This Row],[Market Value of Debt]])</f>
        <v>0.41714316059342005</v>
      </c>
      <c r="W1155" s="32">
        <f>(Table2[[#This Row],[Cost of Equity (Daily Beta)]]*Table2[[#This Row],[Weight of Equity]])+(Table2[[#This Row],[Cost of Debt]]*Table2[[#This Row],[Weight of Debt]])</f>
        <v>0.10892571059123994</v>
      </c>
      <c r="X1155" s="33">
        <f>(Table2[[#This Row],[Cost of Equity (Weekly Beta)]]*Table2[[#This Row],[Weight of Equity]])+(Table2[[#This Row],[Cost of Debt]]*Table2[[#This Row],[Weight of Debt]])</f>
        <v>0.1023048878418184</v>
      </c>
      <c r="Y1155" s="34">
        <f>(Table2[[#This Row],[Cost of Equity (Monthly Beta)]]*Table2[[#This Row],[Weight of Equity]])+(Table2[[#This Row],[Cost of Debt]]*Table2[[#This Row],[Weight of Debt]])</f>
        <v>9.834286525548791E-2</v>
      </c>
      <c r="Z1155" t="b">
        <f>IF(Table2[[#This Row],[Sector]]="Financial Services",TRUE,FALSE)</f>
        <v>0</v>
      </c>
      <c r="AA1155" t="b">
        <f>IF(Table2[[#This Row],[Market Capitalisation In(Cr)]]&gt;25000,TRUE,FALSE)</f>
        <v>0</v>
      </c>
    </row>
    <row r="1156" spans="2:27" ht="14" customHeight="1">
      <c r="B1156" s="37" t="s">
        <v>2110</v>
      </c>
      <c r="C1156" s="38" t="str">
        <f>_xlfn.XLOOKUP(B1156,stock_analysis[Stock],stock_analysis[Company_Name])</f>
        <v>Lupin Limited</v>
      </c>
      <c r="D1156" s="37" t="str">
        <f>_xlfn.XLOOKUP(B1156,stock_analysis[Stock],stock_analysis[Sector])</f>
        <v>Healthcare</v>
      </c>
      <c r="E1156" s="37" t="str">
        <f>_xlfn.XLOOKUP($B1156,stock_analysis[Stock],stock_analysis[Industry])</f>
        <v>Drug Manufacturers - Specialty &amp; Generic</v>
      </c>
      <c r="F1156" s="2">
        <f>_xlfn.XLOOKUP($B1156,stock_analysis[Stock],stock_analysis[Market_Cap_Cr])</f>
        <v>106349.3828608</v>
      </c>
      <c r="G1156" s="3">
        <f>Imputs!$C$2</f>
        <v>6.6699999999999995E-2</v>
      </c>
      <c r="H1156" s="3">
        <f>Imputs!$C$3</f>
        <v>5.2299999999999999E-2</v>
      </c>
      <c r="I1156" s="2">
        <f>_xlfn.XLOOKUP($B1156,stock_analysis[Stock],stock_analysis[Beta_Daily])</f>
        <v>0.86461434629008627</v>
      </c>
      <c r="J1156" s="2">
        <f>_xlfn.XLOOKUP($B1156,stock_analysis[Stock],stock_analysis[Beta_Weekly])</f>
        <v>0.71567841227666951</v>
      </c>
      <c r="K1156" s="2">
        <f>_xlfn.XLOOKUP($B1156,stock_analysis[Stock],stock_analysis[Beta_Monthly])</f>
        <v>0.80621689937219443</v>
      </c>
      <c r="L1156" s="3">
        <f>G1156+H1156*I1156</f>
        <v>0.11191933031097151</v>
      </c>
      <c r="M1156" s="3">
        <f>J1156*H1156+G1156</f>
        <v>0.10412998096206981</v>
      </c>
      <c r="N1156" s="3">
        <f>K1156*H1156+G1156</f>
        <v>0.10886514383716576</v>
      </c>
      <c r="O1156" s="2">
        <f>_xlfn.XLOOKUP($B1156,stock_analysis[Stock],stock_analysis[Interest_Coverage_Ratio])</f>
        <v>15.841237570694563</v>
      </c>
      <c r="P1156" s="3" cm="1">
        <f t="array" ref="P115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56" s="3" t="str" cm="1">
        <f t="array" ref="Q115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56" s="3">
        <f>Table2[[#This Row],[Default Spread]]+Table2[[#This Row],[Risk Free Rate]]</f>
        <v>7.0699999999999999E-2</v>
      </c>
      <c r="S1156" s="2">
        <f>_xlfn.XLOOKUP($B1156,stock_analysis[Stock],stock_analysis[Market_Cap_Cr])</f>
        <v>106349.3828608</v>
      </c>
      <c r="T1156" s="2">
        <f>_xlfn.XLOOKUP($B1156,stock_analysis[Stock],stock_analysis[Total_Debt_Cr])</f>
        <v>6217.0001407999998</v>
      </c>
      <c r="U1156" s="3">
        <f>Table2[[#This Row],[Market Value of Equity]]/(Table2[[#This Row],[Market Value of Equity]]+Table2[[#This Row],[Market Value of Debt]])</f>
        <v>0.94477036593854469</v>
      </c>
      <c r="V1156" s="3">
        <f>Table2[[#This Row],[Market Value of Debt]]/(Table2[[#This Row],[Market Value of Equity]]+Table2[[#This Row],[Market Value of Debt]])</f>
        <v>5.5229634061455382E-2</v>
      </c>
      <c r="W1156" s="32">
        <f>(Table2[[#This Row],[Cost of Equity (Daily Beta)]]*Table2[[#This Row],[Weight of Equity]])+(Table2[[#This Row],[Cost of Debt]]*Table2[[#This Row],[Weight of Debt]])</f>
        <v>0.10964280178163829</v>
      </c>
      <c r="X1156" s="33">
        <f>(Table2[[#This Row],[Cost of Equity (Weekly Beta)]]*Table2[[#This Row],[Weight of Equity]])+(Table2[[#This Row],[Cost of Debt]]*Table2[[#This Row],[Weight of Debt]])</f>
        <v>0.10228365534685327</v>
      </c>
      <c r="Y1156" s="34">
        <f>(Table2[[#This Row],[Cost of Equity (Monthly Beta)]]*Table2[[#This Row],[Weight of Equity]])+(Table2[[#This Row],[Cost of Debt]]*Table2[[#This Row],[Weight of Debt]])</f>
        <v>0.1067572969091363</v>
      </c>
      <c r="Z1156" t="b">
        <f>IF(Table2[[#This Row],[Sector]]="Financial Services",TRUE,FALSE)</f>
        <v>0</v>
      </c>
      <c r="AA1156" t="b">
        <f>IF(Table2[[#This Row],[Market Capitalisation In(Cr)]]&gt;25000,TRUE,FALSE)</f>
        <v>1</v>
      </c>
    </row>
    <row r="1157" spans="2:27" ht="14" customHeight="1">
      <c r="B1157" s="37" t="s">
        <v>3744</v>
      </c>
      <c r="C1157" s="38" t="str">
        <f>_xlfn.XLOOKUP(B1157,stock_analysis[Stock],stock_analysis[Company_Name])</f>
        <v>Vaishali Pharma Limited</v>
      </c>
      <c r="D1157" s="37" t="str">
        <f>_xlfn.XLOOKUP(B1157,stock_analysis[Stock],stock_analysis[Sector])</f>
        <v>Healthcare</v>
      </c>
      <c r="E1157" s="37" t="str">
        <f>_xlfn.XLOOKUP($B1157,stock_analysis[Stock],stock_analysis[Industry])</f>
        <v>Drug Manufacturers - Specialty &amp; Generic</v>
      </c>
      <c r="F1157" s="2">
        <f>_xlfn.XLOOKUP($B1157,stock_analysis[Stock],stock_analysis[Market_Cap_Cr])</f>
        <v>87.670547200000001</v>
      </c>
      <c r="G1157" s="3">
        <f>Imputs!$C$2</f>
        <v>6.6699999999999995E-2</v>
      </c>
      <c r="H1157" s="3">
        <f>Imputs!$C$3</f>
        <v>5.2299999999999999E-2</v>
      </c>
      <c r="I1157" s="2">
        <f>_xlfn.XLOOKUP($B1157,stock_analysis[Stock],stock_analysis[Beta_Daily])</f>
        <v>0.83675591975816799</v>
      </c>
      <c r="J1157" s="2">
        <f>_xlfn.XLOOKUP($B1157,stock_analysis[Stock],stock_analysis[Beta_Weekly])</f>
        <v>1.2178185818282872</v>
      </c>
      <c r="K1157" s="2">
        <f>_xlfn.XLOOKUP($B1157,stock_analysis[Stock],stock_analysis[Beta_Monthly])</f>
        <v>3.0026174627071901E-2</v>
      </c>
      <c r="L1157" s="3">
        <f>G1157+H1157*I1157</f>
        <v>0.11046233460335218</v>
      </c>
      <c r="M1157" s="3">
        <f>J1157*H1157+G1157</f>
        <v>0.1303919118296194</v>
      </c>
      <c r="N1157" s="3">
        <f>K1157*H1157+G1157</f>
        <v>6.8270368932995859E-2</v>
      </c>
      <c r="O1157" s="2">
        <f>_xlfn.XLOOKUP($B1157,stock_analysis[Stock],stock_analysis[Interest_Coverage_Ratio])</f>
        <v>1.593033381712627</v>
      </c>
      <c r="P1157" s="3" cm="1">
        <f t="array" ref="P115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157" s="3" t="str" cm="1">
        <f t="array" ref="Q115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157" s="3">
        <f>Table2[[#This Row],[Default Spread]]+Table2[[#This Row],[Risk Free Rate]]</f>
        <v>0.1176</v>
      </c>
      <c r="S1157" s="2">
        <f>_xlfn.XLOOKUP($B1157,stock_analysis[Stock],stock_analysis[Market_Cap_Cr])</f>
        <v>87.670547200000001</v>
      </c>
      <c r="T1157" s="2">
        <f>_xlfn.XLOOKUP($B1157,stock_analysis[Stock],stock_analysis[Total_Debt_Cr])</f>
        <v>15.601000000000001</v>
      </c>
      <c r="U1157" s="3">
        <f>Table2[[#This Row],[Market Value of Equity]]/(Table2[[#This Row],[Market Value of Equity]]+Table2[[#This Row],[Market Value of Debt]])</f>
        <v>0.84893225265826178</v>
      </c>
      <c r="V1157" s="3">
        <f>Table2[[#This Row],[Market Value of Debt]]/(Table2[[#This Row],[Market Value of Equity]]+Table2[[#This Row],[Market Value of Debt]])</f>
        <v>0.15106774734173831</v>
      </c>
      <c r="W1157" s="32">
        <f>(Table2[[#This Row],[Cost of Equity (Daily Beta)]]*Table2[[#This Row],[Weight of Equity]])+(Table2[[#This Row],[Cost of Debt]]*Table2[[#This Row],[Weight of Debt]])</f>
        <v>0.11154060563610285</v>
      </c>
      <c r="X1157" s="33">
        <f>(Table2[[#This Row],[Cost of Equity (Weekly Beta)]]*Table2[[#This Row],[Weight of Equity]])+(Table2[[#This Row],[Cost of Debt]]*Table2[[#This Row],[Weight of Debt]])</f>
        <v>0.12845946652532469</v>
      </c>
      <c r="Y1157" s="34">
        <f>(Table2[[#This Row],[Cost of Equity (Monthly Beta)]]*Table2[[#This Row],[Weight of Equity]])+(Table2[[#This Row],[Cost of Debt]]*Table2[[#This Row],[Weight of Debt]])</f>
        <v>7.5722485175487214E-2</v>
      </c>
      <c r="Z1157" t="b">
        <f>IF(Table2[[#This Row],[Sector]]="Financial Services",TRUE,FALSE)</f>
        <v>0</v>
      </c>
      <c r="AA1157" t="b">
        <f>IF(Table2[[#This Row],[Market Capitalisation In(Cr)]]&gt;25000,TRUE,FALSE)</f>
        <v>0</v>
      </c>
    </row>
    <row r="1158" spans="2:27" ht="14" customHeight="1">
      <c r="B1158" s="37" t="s">
        <v>772</v>
      </c>
      <c r="C1158" s="38" t="str">
        <f>_xlfn.XLOOKUP(B1158,stock_analysis[Stock],stock_analysis[Company_Name])</f>
        <v>Cipla Limited</v>
      </c>
      <c r="D1158" s="37" t="str">
        <f>_xlfn.XLOOKUP(B1158,stock_analysis[Stock],stock_analysis[Sector])</f>
        <v>Healthcare</v>
      </c>
      <c r="E1158" s="37" t="str">
        <f>_xlfn.XLOOKUP($B1158,stock_analysis[Stock],stock_analysis[Industry])</f>
        <v>Drug Manufacturers - Specialty &amp; Generic</v>
      </c>
      <c r="F1158" s="2">
        <f>_xlfn.XLOOKUP($B1158,stock_analysis[Stock],stock_analysis[Market_Cap_Cr])</f>
        <v>106950.1579264</v>
      </c>
      <c r="G1158" s="3">
        <f>Imputs!$C$2</f>
        <v>6.6699999999999995E-2</v>
      </c>
      <c r="H1158" s="3">
        <f>Imputs!$C$3</f>
        <v>5.2299999999999999E-2</v>
      </c>
      <c r="I1158" s="2">
        <f>_xlfn.XLOOKUP($B1158,stock_analysis[Stock],stock_analysis[Beta_Daily])</f>
        <v>0.86236310804144656</v>
      </c>
      <c r="J1158" s="2">
        <f>_xlfn.XLOOKUP($B1158,stock_analysis[Stock],stock_analysis[Beta_Weekly])</f>
        <v>0.81337824117629975</v>
      </c>
      <c r="K1158" s="2">
        <f>_xlfn.XLOOKUP($B1158,stock_analysis[Stock],stock_analysis[Beta_Monthly])</f>
        <v>0.60303198116774026</v>
      </c>
      <c r="L1158" s="3">
        <f>G1158+H1158*I1158</f>
        <v>0.11180159055056765</v>
      </c>
      <c r="M1158" s="3">
        <f>J1158*H1158+G1158</f>
        <v>0.10923968201352047</v>
      </c>
      <c r="N1158" s="3">
        <f>K1158*H1158+G1158</f>
        <v>9.8238572615072808E-2</v>
      </c>
      <c r="O1158" s="2">
        <f>_xlfn.XLOOKUP($B1158,stock_analysis[Stock],stock_analysis[Interest_Coverage_Ratio])</f>
        <v>155.94797819173104</v>
      </c>
      <c r="P1158" s="3" cm="1">
        <f t="array" ref="P115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58" s="3" t="str" cm="1">
        <f t="array" ref="Q115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58" s="3">
        <f>Table2[[#This Row],[Default Spread]]+Table2[[#This Row],[Risk Free Rate]]</f>
        <v>7.0699999999999999E-2</v>
      </c>
      <c r="S1158" s="2">
        <f>_xlfn.XLOOKUP($B1158,stock_analysis[Stock],stock_analysis[Market_Cap_Cr])</f>
        <v>106950.1579264</v>
      </c>
      <c r="T1158" s="2">
        <f>_xlfn.XLOOKUP($B1158,stock_analysis[Stock],stock_analysis[Total_Debt_Cr])</f>
        <v>467.36998399999999</v>
      </c>
      <c r="U1158" s="3">
        <f>Table2[[#This Row],[Market Value of Equity]]/(Table2[[#This Row],[Market Value of Equity]]+Table2[[#This Row],[Market Value of Debt]])</f>
        <v>0.99564903425826512</v>
      </c>
      <c r="V1158" s="3">
        <f>Table2[[#This Row],[Market Value of Debt]]/(Table2[[#This Row],[Market Value of Equity]]+Table2[[#This Row],[Market Value of Debt]])</f>
        <v>4.3509657417348732E-3</v>
      </c>
      <c r="W1158" s="32">
        <f>(Table2[[#This Row],[Cost of Equity (Daily Beta)]]*Table2[[#This Row],[Weight of Equity]])+(Table2[[#This Row],[Cost of Debt]]*Table2[[#This Row],[Weight of Debt]])</f>
        <v>0.11162275893815132</v>
      </c>
      <c r="X1158" s="33">
        <f>(Table2[[#This Row],[Cost of Equity (Weekly Beta)]]*Table2[[#This Row],[Weight of Equity]])+(Table2[[#This Row],[Cost of Debt]]*Table2[[#This Row],[Weight of Debt]])</f>
        <v>0.10907199717738228</v>
      </c>
      <c r="Y1158" s="34">
        <f>(Table2[[#This Row],[Cost of Equity (Monthly Beta)]]*Table2[[#This Row],[Weight of Equity]])+(Table2[[#This Row],[Cost of Debt]]*Table2[[#This Row],[Weight of Debt]])</f>
        <v>9.8118753229048353E-2</v>
      </c>
      <c r="Z1158" t="b">
        <f>IF(Table2[[#This Row],[Sector]]="Financial Services",TRUE,FALSE)</f>
        <v>0</v>
      </c>
      <c r="AA1158" t="b">
        <f>IF(Table2[[#This Row],[Market Capitalisation In(Cr)]]&gt;25000,TRUE,FALSE)</f>
        <v>1</v>
      </c>
    </row>
    <row r="1159" spans="2:27" ht="14" customHeight="1">
      <c r="B1159" s="37" t="s">
        <v>1074</v>
      </c>
      <c r="C1159" s="38" t="str">
        <f>_xlfn.XLOOKUP(B1159,stock_analysis[Stock],stock_analysis[Company_Name])</f>
        <v>Emcure Pharmaceuticals Limited</v>
      </c>
      <c r="D1159" s="37" t="str">
        <f>_xlfn.XLOOKUP(B1159,stock_analysis[Stock],stock_analysis[Sector])</f>
        <v>Healthcare</v>
      </c>
      <c r="E1159" s="37" t="str">
        <f>_xlfn.XLOOKUP($B1159,stock_analysis[Stock],stock_analysis[Industry])</f>
        <v>Drug Manufacturers - Specialty &amp; Generic</v>
      </c>
      <c r="F1159" s="2">
        <f>_xlfn.XLOOKUP($B1159,stock_analysis[Stock],stock_analysis[Market_Cap_Cr])</f>
        <v>27304.134246400001</v>
      </c>
      <c r="G1159" s="3">
        <f>Imputs!$C$2</f>
        <v>6.6699999999999995E-2</v>
      </c>
      <c r="H1159" s="3">
        <f>Imputs!$C$3</f>
        <v>5.2299999999999999E-2</v>
      </c>
      <c r="I1159" s="2">
        <f>_xlfn.XLOOKUP($B1159,stock_analysis[Stock],stock_analysis[Beta_Daily])</f>
        <v>0.90959777541060516</v>
      </c>
      <c r="J1159" s="2">
        <f>_xlfn.XLOOKUP($B1159,stock_analysis[Stock],stock_analysis[Beta_Weekly])</f>
        <v>1.1629187120700464</v>
      </c>
      <c r="K1159" s="2">
        <f>_xlfn.XLOOKUP($B1159,stock_analysis[Stock],stock_analysis[Beta_Monthly])</f>
        <v>1.0290495514576441</v>
      </c>
      <c r="L1159" s="3">
        <f>G1159+H1159*I1159</f>
        <v>0.11427196365397464</v>
      </c>
      <c r="M1159" s="3">
        <f>J1159*H1159+G1159</f>
        <v>0.12752064864126342</v>
      </c>
      <c r="N1159" s="3">
        <f>K1159*H1159+G1159</f>
        <v>0.12051929154123478</v>
      </c>
      <c r="O1159" s="2">
        <f>_xlfn.XLOOKUP($B1159,stock_analysis[Stock],stock_analysis[Interest_Coverage_Ratio])</f>
        <v>7.9378106965316269</v>
      </c>
      <c r="P1159" s="3" cm="1">
        <f t="array" ref="P115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159" s="3" t="str" cm="1">
        <f t="array" ref="Q115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159" s="3">
        <f>Table2[[#This Row],[Default Spread]]+Table2[[#This Row],[Risk Free Rate]]</f>
        <v>7.22E-2</v>
      </c>
      <c r="S1159" s="2">
        <f>_xlfn.XLOOKUP($B1159,stock_analysis[Stock],stock_analysis[Market_Cap_Cr])</f>
        <v>27304.134246400001</v>
      </c>
      <c r="T1159" s="2">
        <f>_xlfn.XLOOKUP($B1159,stock_analysis[Stock],stock_analysis[Total_Debt_Cr])</f>
        <v>1659.2180224000001</v>
      </c>
      <c r="U1159" s="3">
        <f>Table2[[#This Row],[Market Value of Equity]]/(Table2[[#This Row],[Market Value of Equity]]+Table2[[#This Row],[Market Value of Debt]])</f>
        <v>0.94271319124246022</v>
      </c>
      <c r="V1159" s="3">
        <f>Table2[[#This Row],[Market Value of Debt]]/(Table2[[#This Row],[Market Value of Equity]]+Table2[[#This Row],[Market Value of Debt]])</f>
        <v>5.7286808757539727E-2</v>
      </c>
      <c r="W1159" s="32">
        <f>(Table2[[#This Row],[Cost of Equity (Daily Beta)]]*Table2[[#This Row],[Weight of Equity]])+(Table2[[#This Row],[Cost of Debt]]*Table2[[#This Row],[Weight of Debt]])</f>
        <v>0.11186179511807523</v>
      </c>
      <c r="X1159" s="33">
        <f>(Table2[[#This Row],[Cost of Equity (Weekly Beta)]]*Table2[[#This Row],[Weight of Equity]])+(Table2[[#This Row],[Cost of Debt]]*Table2[[#This Row],[Weight of Debt]])</f>
        <v>0.12435150522220831</v>
      </c>
      <c r="Y1159" s="34">
        <f>(Table2[[#This Row],[Cost of Equity (Monthly Beta)]]*Table2[[#This Row],[Weight of Equity]])+(Table2[[#This Row],[Cost of Debt]]*Table2[[#This Row],[Weight of Debt]])</f>
        <v>0.11775123352741225</v>
      </c>
      <c r="Z1159" t="b">
        <f>IF(Table2[[#This Row],[Sector]]="Financial Services",TRUE,FALSE)</f>
        <v>0</v>
      </c>
      <c r="AA1159" t="b">
        <f>IF(Table2[[#This Row],[Market Capitalisation In(Cr)]]&gt;25000,TRUE,FALSE)</f>
        <v>1</v>
      </c>
    </row>
    <row r="1160" spans="2:27" ht="14" customHeight="1">
      <c r="B1160" s="37" t="s">
        <v>3902</v>
      </c>
      <c r="C1160" s="38" t="str">
        <f>_xlfn.XLOOKUP(B1160,stock_analysis[Stock],stock_analysis[Company_Name])</f>
        <v>Windlas Biotech Limited</v>
      </c>
      <c r="D1160" s="37" t="str">
        <f>_xlfn.XLOOKUP(B1160,stock_analysis[Stock],stock_analysis[Sector])</f>
        <v>Healthcare</v>
      </c>
      <c r="E1160" s="37" t="str">
        <f>_xlfn.XLOOKUP($B1160,stock_analysis[Stock],stock_analysis[Industry])</f>
        <v>Drug Manufacturers - Specialty &amp; Generic</v>
      </c>
      <c r="F1160" s="2">
        <f>_xlfn.XLOOKUP($B1160,stock_analysis[Stock],stock_analysis[Market_Cap_Cr])</f>
        <v>1596.9188864</v>
      </c>
      <c r="G1160" s="3">
        <f>Imputs!$C$2</f>
        <v>6.6699999999999995E-2</v>
      </c>
      <c r="H1160" s="3">
        <f>Imputs!$C$3</f>
        <v>5.2299999999999999E-2</v>
      </c>
      <c r="I1160" s="2">
        <f>_xlfn.XLOOKUP($B1160,stock_analysis[Stock],stock_analysis[Beta_Daily])</f>
        <v>0.91580051281461838</v>
      </c>
      <c r="J1160" s="2">
        <f>_xlfn.XLOOKUP($B1160,stock_analysis[Stock],stock_analysis[Beta_Weekly])</f>
        <v>1.0012525199334406</v>
      </c>
      <c r="K1160" s="2">
        <f>_xlfn.XLOOKUP($B1160,stock_analysis[Stock],stock_analysis[Beta_Monthly])</f>
        <v>0.68943100646316846</v>
      </c>
      <c r="L1160" s="3">
        <f>G1160+H1160*I1160</f>
        <v>0.11459636682020453</v>
      </c>
      <c r="M1160" s="3">
        <f>J1160*H1160+G1160</f>
        <v>0.11906550679251893</v>
      </c>
      <c r="N1160" s="3">
        <f>K1160*H1160+G1160</f>
        <v>0.1027572416380237</v>
      </c>
      <c r="O1160" s="2">
        <f>_xlfn.XLOOKUP($B1160,stock_analysis[Stock],stock_analysis[Interest_Coverage_Ratio])</f>
        <v>19.201277955271564</v>
      </c>
      <c r="P1160" s="3" cm="1">
        <f t="array" ref="P116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60" s="3" t="str" cm="1">
        <f t="array" ref="Q116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60" s="3">
        <f>Table2[[#This Row],[Default Spread]]+Table2[[#This Row],[Risk Free Rate]]</f>
        <v>7.0699999999999999E-2</v>
      </c>
      <c r="S1160" s="2">
        <f>_xlfn.XLOOKUP($B1160,stock_analysis[Stock],stock_analysis[Market_Cap_Cr])</f>
        <v>1596.9188864</v>
      </c>
      <c r="T1160" s="2">
        <f>_xlfn.XLOOKUP($B1160,stock_analysis[Stock],stock_analysis[Total_Debt_Cr])</f>
        <v>31.208998399999999</v>
      </c>
      <c r="U1160" s="3">
        <f>Table2[[#This Row],[Market Value of Equity]]/(Table2[[#This Row],[Market Value of Equity]]+Table2[[#This Row],[Market Value of Debt]])</f>
        <v>0.98083135932296028</v>
      </c>
      <c r="V1160" s="3">
        <f>Table2[[#This Row],[Market Value of Debt]]/(Table2[[#This Row],[Market Value of Equity]]+Table2[[#This Row],[Market Value of Debt]])</f>
        <v>1.9168640677039769E-2</v>
      </c>
      <c r="W1160" s="32">
        <f>(Table2[[#This Row],[Cost of Equity (Daily Beta)]]*Table2[[#This Row],[Weight of Equity]])+(Table2[[#This Row],[Cost of Debt]]*Table2[[#This Row],[Weight of Debt]])</f>
        <v>0.11375493313760052</v>
      </c>
      <c r="X1160" s="33">
        <f>(Table2[[#This Row],[Cost of Equity (Weekly Beta)]]*Table2[[#This Row],[Weight of Equity]])+(Table2[[#This Row],[Cost of Debt]]*Table2[[#This Row],[Weight of Debt]])</f>
        <v>0.11813840577165022</v>
      </c>
      <c r="Y1160" s="34">
        <f>(Table2[[#This Row],[Cost of Equity (Monthly Beta)]]*Table2[[#This Row],[Weight of Equity]])+(Table2[[#This Row],[Cost of Debt]]*Table2[[#This Row],[Weight of Debt]])</f>
        <v>0.10214274789196739</v>
      </c>
      <c r="Z1160" t="b">
        <f>IF(Table2[[#This Row],[Sector]]="Financial Services",TRUE,FALSE)</f>
        <v>0</v>
      </c>
      <c r="AA1160" t="b">
        <f>IF(Table2[[#This Row],[Market Capitalisation In(Cr)]]&gt;25000,TRUE,FALSE)</f>
        <v>0</v>
      </c>
    </row>
    <row r="1161" spans="2:27" ht="14" customHeight="1">
      <c r="B1161" s="37" t="s">
        <v>288</v>
      </c>
      <c r="C1161" s="38" t="str">
        <f>_xlfn.XLOOKUP(B1161,stock_analysis[Stock],stock_analysis[Company_Name])</f>
        <v>Anuh Pharma Limited</v>
      </c>
      <c r="D1161" s="37" t="str">
        <f>_xlfn.XLOOKUP(B1161,stock_analysis[Stock],stock_analysis[Sector])</f>
        <v>Healthcare</v>
      </c>
      <c r="E1161" s="37" t="str">
        <f>_xlfn.XLOOKUP($B1161,stock_analysis[Stock],stock_analysis[Industry])</f>
        <v>Drug Manufacturers - Specialty &amp; Generic</v>
      </c>
      <c r="F1161" s="2">
        <f>_xlfn.XLOOKUP($B1161,stock_analysis[Stock],stock_analysis[Market_Cap_Cr])</f>
        <v>775.06145279999998</v>
      </c>
      <c r="G1161" s="3">
        <f>Imputs!$C$2</f>
        <v>6.6699999999999995E-2</v>
      </c>
      <c r="H1161" s="3">
        <f>Imputs!$C$3</f>
        <v>5.2299999999999999E-2</v>
      </c>
      <c r="I1161" s="2">
        <f>_xlfn.XLOOKUP($B1161,stock_analysis[Stock],stock_analysis[Beta_Daily])</f>
        <v>0.92454766309130476</v>
      </c>
      <c r="J1161" s="2">
        <f>_xlfn.XLOOKUP($B1161,stock_analysis[Stock],stock_analysis[Beta_Weekly])</f>
        <v>0.86925825823318359</v>
      </c>
      <c r="K1161" s="2">
        <f>_xlfn.XLOOKUP($B1161,stock_analysis[Stock],stock_analysis[Beta_Monthly])</f>
        <v>1.9675407593960088</v>
      </c>
      <c r="L1161" s="3">
        <f>G1161+H1161*I1161</f>
        <v>0.11505384277967523</v>
      </c>
      <c r="M1161" s="3">
        <f>J1161*H1161+G1161</f>
        <v>0.1121622069055955</v>
      </c>
      <c r="N1161" s="3">
        <f>K1161*H1161+G1161</f>
        <v>0.16960238171641126</v>
      </c>
      <c r="O1161" s="2">
        <f>_xlfn.XLOOKUP($B1161,stock_analysis[Stock],stock_analysis[Interest_Coverage_Ratio])</f>
        <v>99.506862586791542</v>
      </c>
      <c r="P1161" s="3" cm="1">
        <f t="array" ref="P116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61" s="3" t="str" cm="1">
        <f t="array" ref="Q116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61" s="3">
        <f>Table2[[#This Row],[Default Spread]]+Table2[[#This Row],[Risk Free Rate]]</f>
        <v>7.0699999999999999E-2</v>
      </c>
      <c r="S1161" s="2">
        <f>_xlfn.XLOOKUP($B1161,stock_analysis[Stock],stock_analysis[Market_Cap_Cr])</f>
        <v>775.06145279999998</v>
      </c>
      <c r="T1161" s="2">
        <f>_xlfn.XLOOKUP($B1161,stock_analysis[Stock],stock_analysis[Total_Debt_Cr])</f>
        <v>0.22739999999999999</v>
      </c>
      <c r="U1161" s="3">
        <f>Table2[[#This Row],[Market Value of Equity]]/(Table2[[#This Row],[Market Value of Equity]]+Table2[[#This Row],[Market Value of Debt]])</f>
        <v>0.99970668996570922</v>
      </c>
      <c r="V1161" s="3">
        <f>Table2[[#This Row],[Market Value of Debt]]/(Table2[[#This Row],[Market Value of Equity]]+Table2[[#This Row],[Market Value of Debt]])</f>
        <v>2.9331003429074453E-4</v>
      </c>
      <c r="W1161" s="32">
        <f>(Table2[[#This Row],[Cost of Equity (Daily Beta)]]*Table2[[#This Row],[Weight of Equity]])+(Table2[[#This Row],[Cost of Debt]]*Table2[[#This Row],[Weight of Debt]])</f>
        <v>0.1150408333525286</v>
      </c>
      <c r="X1161" s="33">
        <f>(Table2[[#This Row],[Cost of Equity (Weekly Beta)]]*Table2[[#This Row],[Weight of Equity]])+(Table2[[#This Row],[Cost of Debt]]*Table2[[#This Row],[Weight of Debt]])</f>
        <v>0.11215004562426625</v>
      </c>
      <c r="Y1161" s="34">
        <f>(Table2[[#This Row],[Cost of Equity (Monthly Beta)]]*Table2[[#This Row],[Weight of Equity]])+(Table2[[#This Row],[Cost of Debt]]*Table2[[#This Row],[Weight of Debt]])</f>
        <v>0.16957337265543856</v>
      </c>
      <c r="Z1161" t="b">
        <f>IF(Table2[[#This Row],[Sector]]="Financial Services",TRUE,FALSE)</f>
        <v>0</v>
      </c>
      <c r="AA1161" t="b">
        <f>IF(Table2[[#This Row],[Market Capitalisation In(Cr)]]&gt;25000,TRUE,FALSE)</f>
        <v>0</v>
      </c>
    </row>
    <row r="1162" spans="2:27" ht="14" customHeight="1">
      <c r="B1162" s="37" t="s">
        <v>592</v>
      </c>
      <c r="C1162" s="38" t="str">
        <f>_xlfn.XLOOKUP(B1162,stock_analysis[Stock],stock_analysis[Company_Name])</f>
        <v>Biofil Chemicals &amp; Pharmaceuticals Limited</v>
      </c>
      <c r="D1162" s="37" t="str">
        <f>_xlfn.XLOOKUP(B1162,stock_analysis[Stock],stock_analysis[Sector])</f>
        <v>Healthcare</v>
      </c>
      <c r="E1162" s="37" t="str">
        <f>_xlfn.XLOOKUP($B1162,stock_analysis[Stock],stock_analysis[Industry])</f>
        <v>Drug Manufacturers - Specialty &amp; Generic</v>
      </c>
      <c r="F1162" s="2">
        <f>_xlfn.XLOOKUP($B1162,stock_analysis[Stock],stock_analysis[Market_Cap_Cr])</f>
        <v>50.463081600000002</v>
      </c>
      <c r="G1162" s="3">
        <f>Imputs!$C$2</f>
        <v>6.6699999999999995E-2</v>
      </c>
      <c r="H1162" s="3">
        <f>Imputs!$C$3</f>
        <v>5.2299999999999999E-2</v>
      </c>
      <c r="I1162" s="2">
        <f>_xlfn.XLOOKUP($B1162,stock_analysis[Stock],stock_analysis[Beta_Daily])</f>
        <v>0.92865520363173015</v>
      </c>
      <c r="J1162" s="2">
        <f>_xlfn.XLOOKUP($B1162,stock_analysis[Stock],stock_analysis[Beta_Weekly])</f>
        <v>1.3410900745306915</v>
      </c>
      <c r="K1162" s="2">
        <f>_xlfn.XLOOKUP($B1162,stock_analysis[Stock],stock_analysis[Beta_Monthly])</f>
        <v>0.93768351717592102</v>
      </c>
      <c r="L1162" s="3">
        <f>G1162+H1162*I1162</f>
        <v>0.11526866714993948</v>
      </c>
      <c r="M1162" s="3">
        <f>J1162*H1162+G1162</f>
        <v>0.13683901089795517</v>
      </c>
      <c r="N1162" s="3">
        <f>K1162*H1162+G1162</f>
        <v>0.11574084794830067</v>
      </c>
      <c r="O1162" s="2">
        <f>_xlfn.XLOOKUP($B1162,stock_analysis[Stock],stock_analysis[Interest_Coverage_Ratio])</f>
        <v>21.412742382271468</v>
      </c>
      <c r="P1162" s="3" cm="1">
        <f t="array" ref="P116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62" s="3" t="str" cm="1">
        <f t="array" ref="Q116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62" s="3">
        <f>Table2[[#This Row],[Default Spread]]+Table2[[#This Row],[Risk Free Rate]]</f>
        <v>7.0699999999999999E-2</v>
      </c>
      <c r="S1162" s="2">
        <f>_xlfn.XLOOKUP($B1162,stock_analysis[Stock],stock_analysis[Market_Cap_Cr])</f>
        <v>50.463081600000002</v>
      </c>
      <c r="T1162" s="2">
        <f>_xlfn.XLOOKUP($B1162,stock_analysis[Stock],stock_analysis[Total_Debt_Cr])</f>
        <v>0.02</v>
      </c>
      <c r="U1162" s="3">
        <f>Table2[[#This Row],[Market Value of Equity]]/(Table2[[#This Row],[Market Value of Equity]]+Table2[[#This Row],[Market Value of Debt]])</f>
        <v>0.99960382767124889</v>
      </c>
      <c r="V1162" s="3">
        <f>Table2[[#This Row],[Market Value of Debt]]/(Table2[[#This Row],[Market Value of Equity]]+Table2[[#This Row],[Market Value of Debt]])</f>
        <v>3.9617232875102453E-4</v>
      </c>
      <c r="W1162" s="32">
        <f>(Table2[[#This Row],[Cost of Equity (Daily Beta)]]*Table2[[#This Row],[Weight of Equity]])+(Table2[[#This Row],[Cost of Debt]]*Table2[[#This Row],[Weight of Debt]])</f>
        <v>0.11525101027728535</v>
      </c>
      <c r="X1162" s="33">
        <f>(Table2[[#This Row],[Cost of Equity (Weekly Beta)]]*Table2[[#This Row],[Weight of Equity]])+(Table2[[#This Row],[Cost of Debt]]*Table2[[#This Row],[Weight of Debt]])</f>
        <v>0.13681280845198643</v>
      </c>
      <c r="Y1162" s="34">
        <f>(Table2[[#This Row],[Cost of Equity (Monthly Beta)]]*Table2[[#This Row],[Weight of Equity]])+(Table2[[#This Row],[Cost of Debt]]*Table2[[#This Row],[Weight of Debt]])</f>
        <v>0.11572300401068006</v>
      </c>
      <c r="Z1162" t="b">
        <f>IF(Table2[[#This Row],[Sector]]="Financial Services",TRUE,FALSE)</f>
        <v>0</v>
      </c>
      <c r="AA1162" t="b">
        <f>IF(Table2[[#This Row],[Market Capitalisation In(Cr)]]&gt;25000,TRUE,FALSE)</f>
        <v>0</v>
      </c>
    </row>
    <row r="1163" spans="2:27" ht="14" customHeight="1">
      <c r="B1163" s="37" t="s">
        <v>1679</v>
      </c>
      <c r="C1163" s="38" t="str">
        <f>_xlfn.XLOOKUP(B1163,stock_analysis[Stock],stock_analysis[Company_Name])</f>
        <v>Innova Captab Limited</v>
      </c>
      <c r="D1163" s="37" t="str">
        <f>_xlfn.XLOOKUP(B1163,stock_analysis[Stock],stock_analysis[Sector])</f>
        <v>Healthcare</v>
      </c>
      <c r="E1163" s="37" t="str">
        <f>_xlfn.XLOOKUP($B1163,stock_analysis[Stock],stock_analysis[Industry])</f>
        <v>Drug Manufacturers - Specialty &amp; Generic</v>
      </c>
      <c r="F1163" s="2">
        <f>_xlfn.XLOOKUP($B1163,stock_analysis[Stock],stock_analysis[Market_Cap_Cr])</f>
        <v>3719.6201983999999</v>
      </c>
      <c r="G1163" s="3">
        <f>Imputs!$C$2</f>
        <v>6.6699999999999995E-2</v>
      </c>
      <c r="H1163" s="3">
        <f>Imputs!$C$3</f>
        <v>5.2299999999999999E-2</v>
      </c>
      <c r="I1163" s="2">
        <f>_xlfn.XLOOKUP($B1163,stock_analysis[Stock],stock_analysis[Beta_Daily])</f>
        <v>1.0248389808464906</v>
      </c>
      <c r="J1163" s="2">
        <f>_xlfn.XLOOKUP($B1163,stock_analysis[Stock],stock_analysis[Beta_Weekly])</f>
        <v>1.165657600401703</v>
      </c>
      <c r="K1163" s="2">
        <f>_xlfn.XLOOKUP($B1163,stock_analysis[Stock],stock_analysis[Beta_Monthly])</f>
        <v>1.4392260503483629</v>
      </c>
      <c r="L1163" s="3">
        <f>G1163+H1163*I1163</f>
        <v>0.12029907869827144</v>
      </c>
      <c r="M1163" s="3">
        <f>J1163*H1163+G1163</f>
        <v>0.12766389250100907</v>
      </c>
      <c r="N1163" s="3">
        <f>K1163*H1163+G1163</f>
        <v>0.14197152243321937</v>
      </c>
      <c r="O1163" s="2">
        <f>_xlfn.XLOOKUP($B1163,stock_analysis[Stock],stock_analysis[Interest_Coverage_Ratio])</f>
        <v>77.21033868092691</v>
      </c>
      <c r="P1163" s="3" cm="1">
        <f t="array" ref="P116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63" s="3" t="str" cm="1">
        <f t="array" ref="Q116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63" s="3">
        <f>Table2[[#This Row],[Default Spread]]+Table2[[#This Row],[Risk Free Rate]]</f>
        <v>7.0699999999999999E-2</v>
      </c>
      <c r="S1163" s="2">
        <f>_xlfn.XLOOKUP($B1163,stock_analysis[Stock],stock_analysis[Market_Cap_Cr])</f>
        <v>3719.6201983999999</v>
      </c>
      <c r="T1163" s="2">
        <f>_xlfn.XLOOKUP($B1163,stock_analysis[Stock],stock_analysis[Total_Debt_Cr])</f>
        <v>336.475008</v>
      </c>
      <c r="U1163" s="3">
        <f>Table2[[#This Row],[Market Value of Equity]]/(Table2[[#This Row],[Market Value of Equity]]+Table2[[#This Row],[Market Value of Debt]])</f>
        <v>0.91704459809792305</v>
      </c>
      <c r="V1163" s="3">
        <f>Table2[[#This Row],[Market Value of Debt]]/(Table2[[#This Row],[Market Value of Equity]]+Table2[[#This Row],[Market Value of Debt]])</f>
        <v>8.2955401902077008E-2</v>
      </c>
      <c r="W1163" s="32">
        <f>(Table2[[#This Row],[Cost of Equity (Daily Beta)]]*Table2[[#This Row],[Weight of Equity]])+(Table2[[#This Row],[Cost of Debt]]*Table2[[#This Row],[Weight of Debt]])</f>
        <v>0.1161845671908836</v>
      </c>
      <c r="X1163" s="33">
        <f>(Table2[[#This Row],[Cost of Equity (Weekly Beta)]]*Table2[[#This Row],[Weight of Equity]])+(Table2[[#This Row],[Cost of Debt]]*Table2[[#This Row],[Weight of Debt]])</f>
        <v>0.12293842990468115</v>
      </c>
      <c r="Y1163" s="34">
        <f>(Table2[[#This Row],[Cost of Equity (Monthly Beta)]]*Table2[[#This Row],[Weight of Equity]])+(Table2[[#This Row],[Cost of Debt]]*Table2[[#This Row],[Weight of Debt]])</f>
        <v>0.13605916464559875</v>
      </c>
      <c r="Z1163" t="b">
        <f>IF(Table2[[#This Row],[Sector]]="Financial Services",TRUE,FALSE)</f>
        <v>0</v>
      </c>
      <c r="AA1163" t="b">
        <f>IF(Table2[[#This Row],[Market Capitalisation In(Cr)]]&gt;25000,TRUE,FALSE)</f>
        <v>0</v>
      </c>
    </row>
    <row r="1164" spans="2:27" ht="14" customHeight="1">
      <c r="B1164" s="37" t="s">
        <v>420</v>
      </c>
      <c r="C1164" s="38" t="str">
        <f>_xlfn.XLOOKUP(B1164,stock_analysis[Stock],stock_analysis[Company_Name])</f>
        <v>Aurobindo Pharma Limited</v>
      </c>
      <c r="D1164" s="37" t="str">
        <f>_xlfn.XLOOKUP(B1164,stock_analysis[Stock],stock_analysis[Sector])</f>
        <v>Healthcare</v>
      </c>
      <c r="E1164" s="37" t="str">
        <f>_xlfn.XLOOKUP($B1164,stock_analysis[Stock],stock_analysis[Industry])</f>
        <v>Drug Manufacturers - Specialty &amp; Generic</v>
      </c>
      <c r="F1164" s="2">
        <f>_xlfn.XLOOKUP($B1164,stock_analysis[Stock],stock_analysis[Market_Cap_Cr])</f>
        <v>70881.030963199999</v>
      </c>
      <c r="G1164" s="3">
        <f>Imputs!$C$2</f>
        <v>6.6699999999999995E-2</v>
      </c>
      <c r="H1164" s="3">
        <f>Imputs!$C$3</f>
        <v>5.2299999999999999E-2</v>
      </c>
      <c r="I1164" s="2">
        <f>_xlfn.XLOOKUP($B1164,stock_analysis[Stock],stock_analysis[Beta_Daily])</f>
        <v>1.0614328997038307</v>
      </c>
      <c r="J1164" s="2">
        <f>_xlfn.XLOOKUP($B1164,stock_analysis[Stock],stock_analysis[Beta_Weekly])</f>
        <v>1.1171411903891144</v>
      </c>
      <c r="K1164" s="2">
        <f>_xlfn.XLOOKUP($B1164,stock_analysis[Stock],stock_analysis[Beta_Monthly])</f>
        <v>0.88426041819157175</v>
      </c>
      <c r="L1164" s="3">
        <f>G1164+H1164*I1164</f>
        <v>0.12221294065451034</v>
      </c>
      <c r="M1164" s="3">
        <f>J1164*H1164+G1164</f>
        <v>0.12512648425735068</v>
      </c>
      <c r="N1164" s="3">
        <f>K1164*H1164+G1164</f>
        <v>0.11294681987141919</v>
      </c>
      <c r="O1164" s="2">
        <f>_xlfn.XLOOKUP($B1164,stock_analysis[Stock],stock_analysis[Interest_Coverage_Ratio])</f>
        <v>12.504098639841958</v>
      </c>
      <c r="P1164" s="3" cm="1">
        <f t="array" ref="P116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64" s="3" t="str" cm="1">
        <f t="array" ref="Q116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64" s="3">
        <f>Table2[[#This Row],[Default Spread]]+Table2[[#This Row],[Risk Free Rate]]</f>
        <v>7.0699999999999999E-2</v>
      </c>
      <c r="S1164" s="2">
        <f>_xlfn.XLOOKUP($B1164,stock_analysis[Stock],stock_analysis[Market_Cap_Cr])</f>
        <v>70881.030963199999</v>
      </c>
      <c r="T1164" s="2">
        <f>_xlfn.XLOOKUP($B1164,stock_analysis[Stock],stock_analysis[Total_Debt_Cr])</f>
        <v>7794.5004031999997</v>
      </c>
      <c r="U1164" s="3">
        <f>Table2[[#This Row],[Market Value of Equity]]/(Table2[[#This Row],[Market Value of Equity]]+Table2[[#This Row],[Market Value of Debt]])</f>
        <v>0.90092853180869903</v>
      </c>
      <c r="V1164" s="3">
        <f>Table2[[#This Row],[Market Value of Debt]]/(Table2[[#This Row],[Market Value of Equity]]+Table2[[#This Row],[Market Value of Debt]])</f>
        <v>9.9071468191300971E-2</v>
      </c>
      <c r="W1164" s="32">
        <f>(Table2[[#This Row],[Cost of Equity (Daily Beta)]]*Table2[[#This Row],[Weight of Equity]])+(Table2[[#This Row],[Cost of Debt]]*Table2[[#This Row],[Weight of Debt]])</f>
        <v>0.11710947799301664</v>
      </c>
      <c r="X1164" s="33">
        <f>(Table2[[#This Row],[Cost of Equity (Weekly Beta)]]*Table2[[#This Row],[Weight of Equity]])+(Table2[[#This Row],[Cost of Debt]]*Table2[[#This Row],[Weight of Debt]])</f>
        <v>0.11973437255348422</v>
      </c>
      <c r="Y1164" s="34">
        <f>(Table2[[#This Row],[Cost of Equity (Monthly Beta)]]*Table2[[#This Row],[Weight of Equity]])+(Table2[[#This Row],[Cost of Debt]]*Table2[[#This Row],[Weight of Debt]])</f>
        <v>0.10876136540034426</v>
      </c>
      <c r="Z1164" t="b">
        <f>IF(Table2[[#This Row],[Sector]]="Financial Services",TRUE,FALSE)</f>
        <v>0</v>
      </c>
      <c r="AA1164" t="b">
        <f>IF(Table2[[#This Row],[Market Capitalisation In(Cr)]]&gt;25000,TRUE,FALSE)</f>
        <v>1</v>
      </c>
    </row>
    <row r="1165" spans="2:27" ht="14" customHeight="1">
      <c r="B1165" s="37" t="s">
        <v>1665</v>
      </c>
      <c r="C1165" s="38" t="str">
        <f>_xlfn.XLOOKUP(B1165,stock_analysis[Stock],stock_analysis[Company_Name])</f>
        <v>Ind-Swift Laboratories Limited</v>
      </c>
      <c r="D1165" s="37" t="str">
        <f>_xlfn.XLOOKUP(B1165,stock_analysis[Stock],stock_analysis[Sector])</f>
        <v>Healthcare</v>
      </c>
      <c r="E1165" s="37" t="str">
        <f>_xlfn.XLOOKUP($B1165,stock_analysis[Stock],stock_analysis[Industry])</f>
        <v>Drug Manufacturers - Specialty &amp; Generic</v>
      </c>
      <c r="F1165" s="2">
        <f>_xlfn.XLOOKUP($B1165,stock_analysis[Stock],stock_analysis[Market_Cap_Cr])</f>
        <v>1199.7411328000001</v>
      </c>
      <c r="G1165" s="3">
        <f>Imputs!$C$2</f>
        <v>6.6699999999999995E-2</v>
      </c>
      <c r="H1165" s="3">
        <f>Imputs!$C$3</f>
        <v>5.2299999999999999E-2</v>
      </c>
      <c r="I1165" s="2">
        <f>_xlfn.XLOOKUP($B1165,stock_analysis[Stock],stock_analysis[Beta_Daily])</f>
        <v>0.98962639440922895</v>
      </c>
      <c r="J1165" s="2">
        <f>_xlfn.XLOOKUP($B1165,stock_analysis[Stock],stock_analysis[Beta_Weekly])</f>
        <v>1.4959730841015519</v>
      </c>
      <c r="K1165" s="2">
        <f>_xlfn.XLOOKUP($B1165,stock_analysis[Stock],stock_analysis[Beta_Monthly])</f>
        <v>0.45323960994717838</v>
      </c>
      <c r="L1165" s="3">
        <f>G1165+H1165*I1165</f>
        <v>0.11845746042760266</v>
      </c>
      <c r="M1165" s="3">
        <f>J1165*H1165+G1165</f>
        <v>0.14493939229851116</v>
      </c>
      <c r="N1165" s="3">
        <f>K1165*H1165+G1165</f>
        <v>9.0404431600237423E-2</v>
      </c>
      <c r="O1165" s="2">
        <f>_xlfn.XLOOKUP($B1165,stock_analysis[Stock],stock_analysis[Interest_Coverage_Ratio])</f>
        <v>187.41875768312968</v>
      </c>
      <c r="P1165" s="3" cm="1">
        <f t="array" ref="P116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65" s="3" t="str" cm="1">
        <f t="array" ref="Q116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65" s="3">
        <f>Table2[[#This Row],[Default Spread]]+Table2[[#This Row],[Risk Free Rate]]</f>
        <v>7.0699999999999999E-2</v>
      </c>
      <c r="S1165" s="2">
        <f>_xlfn.XLOOKUP($B1165,stock_analysis[Stock],stock_analysis[Market_Cap_Cr])</f>
        <v>1199.7411328000001</v>
      </c>
      <c r="T1165" s="2">
        <f>_xlfn.XLOOKUP($B1165,stock_analysis[Stock],stock_analysis[Total_Debt_Cr])</f>
        <v>22.062300799999999</v>
      </c>
      <c r="U1165" s="3">
        <f>Table2[[#This Row],[Market Value of Equity]]/(Table2[[#This Row],[Market Value of Equity]]+Table2[[#This Row],[Market Value of Debt]])</f>
        <v>0.98194283941812621</v>
      </c>
      <c r="V1165" s="3">
        <f>Table2[[#This Row],[Market Value of Debt]]/(Table2[[#This Row],[Market Value of Equity]]+Table2[[#This Row],[Market Value of Debt]])</f>
        <v>1.8057160581873812E-2</v>
      </c>
      <c r="W1165" s="32">
        <f>(Table2[[#This Row],[Cost of Equity (Daily Beta)]]*Table2[[#This Row],[Weight of Equity]])+(Table2[[#This Row],[Cost of Debt]]*Table2[[#This Row],[Weight of Debt]])</f>
        <v>0.11759509629567896</v>
      </c>
      <c r="X1165" s="33">
        <f>(Table2[[#This Row],[Cost of Equity (Weekly Beta)]]*Table2[[#This Row],[Weight of Equity]])+(Table2[[#This Row],[Cost of Debt]]*Table2[[#This Row],[Weight of Debt]])</f>
        <v>0.14359883967027623</v>
      </c>
      <c r="Y1165" s="34">
        <f>(Table2[[#This Row],[Cost of Equity (Monthly Beta)]]*Table2[[#This Row],[Weight of Equity]])+(Table2[[#This Row],[Cost of Debt]]*Table2[[#This Row],[Weight of Debt]])</f>
        <v>9.0048625514657393E-2</v>
      </c>
      <c r="Z1165" t="b">
        <f>IF(Table2[[#This Row],[Sector]]="Financial Services",TRUE,FALSE)</f>
        <v>0</v>
      </c>
      <c r="AA1165" t="b">
        <f>IF(Table2[[#This Row],[Market Capitalisation In(Cr)]]&gt;25000,TRUE,FALSE)</f>
        <v>0</v>
      </c>
    </row>
    <row r="1166" spans="2:27" ht="14" customHeight="1">
      <c r="B1166" s="37" t="s">
        <v>1409</v>
      </c>
      <c r="C1166" s="38" t="str">
        <f>_xlfn.XLOOKUP(B1166,stock_analysis[Stock],stock_analysis[Company_Name])</f>
        <v>Gufic Biosciences Limited</v>
      </c>
      <c r="D1166" s="37" t="str">
        <f>_xlfn.XLOOKUP(B1166,stock_analysis[Stock],stock_analysis[Sector])</f>
        <v>Healthcare</v>
      </c>
      <c r="E1166" s="37" t="str">
        <f>_xlfn.XLOOKUP($B1166,stock_analysis[Stock],stock_analysis[Industry])</f>
        <v>Drug Manufacturers - Specialty &amp; Generic</v>
      </c>
      <c r="F1166" s="2">
        <f>_xlfn.XLOOKUP($B1166,stock_analysis[Stock],stock_analysis[Market_Cap_Cr])</f>
        <v>2747.3412096000002</v>
      </c>
      <c r="G1166" s="3">
        <f>Imputs!$C$2</f>
        <v>6.6699999999999995E-2</v>
      </c>
      <c r="H1166" s="3">
        <f>Imputs!$C$3</f>
        <v>5.2299999999999999E-2</v>
      </c>
      <c r="I1166" s="2">
        <f>_xlfn.XLOOKUP($B1166,stock_analysis[Stock],stock_analysis[Beta_Daily])</f>
        <v>1.0820924321304315</v>
      </c>
      <c r="J1166" s="2">
        <f>_xlfn.XLOOKUP($B1166,stock_analysis[Stock],stock_analysis[Beta_Weekly])</f>
        <v>1.0129809189986372</v>
      </c>
      <c r="K1166" s="2">
        <f>_xlfn.XLOOKUP($B1166,stock_analysis[Stock],stock_analysis[Beta_Monthly])</f>
        <v>0.89783182203253009</v>
      </c>
      <c r="L1166" s="3">
        <f>G1166+H1166*I1166</f>
        <v>0.12329343420042156</v>
      </c>
      <c r="M1166" s="3">
        <f>J1166*H1166+G1166</f>
        <v>0.11967890206362872</v>
      </c>
      <c r="N1166" s="3">
        <f>K1166*H1166+G1166</f>
        <v>0.11365660429230132</v>
      </c>
      <c r="O1166" s="2">
        <f>_xlfn.XLOOKUP($B1166,stock_analysis[Stock],stock_analysis[Interest_Coverage_Ratio])</f>
        <v>5.0881654312302684</v>
      </c>
      <c r="P1166" s="3" cm="1">
        <f t="array" ref="P116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166" s="3" t="str" cm="1">
        <f t="array" ref="Q116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166" s="3">
        <f>Table2[[#This Row],[Default Spread]]+Table2[[#This Row],[Risk Free Rate]]</f>
        <v>7.5600000000000001E-2</v>
      </c>
      <c r="S1166" s="2">
        <f>_xlfn.XLOOKUP($B1166,stock_analysis[Stock],stock_analysis[Market_Cap_Cr])</f>
        <v>2747.3412096000002</v>
      </c>
      <c r="T1166" s="2">
        <f>_xlfn.XLOOKUP($B1166,stock_analysis[Stock],stock_analysis[Total_Debt_Cr])</f>
        <v>369.21000959999998</v>
      </c>
      <c r="U1166" s="3">
        <f>Table2[[#This Row],[Market Value of Equity]]/(Table2[[#This Row],[Market Value of Equity]]+Table2[[#This Row],[Market Value of Debt]])</f>
        <v>0.88153250704643515</v>
      </c>
      <c r="V1166" s="3">
        <f>Table2[[#This Row],[Market Value of Debt]]/(Table2[[#This Row],[Market Value of Equity]]+Table2[[#This Row],[Market Value of Debt]])</f>
        <v>0.11846749295356486</v>
      </c>
      <c r="W1166" s="32">
        <f>(Table2[[#This Row],[Cost of Equity (Daily Beta)]]*Table2[[#This Row],[Weight of Equity]])+(Table2[[#This Row],[Cost of Debt]]*Table2[[#This Row],[Weight of Debt]])</f>
        <v>0.11764331262035181</v>
      </c>
      <c r="X1166" s="33">
        <f>(Table2[[#This Row],[Cost of Equity (Weekly Beta)]]*Table2[[#This Row],[Weight of Equity]])+(Table2[[#This Row],[Cost of Debt]]*Table2[[#This Row],[Weight of Debt]])</f>
        <v>0.11445698504400491</v>
      </c>
      <c r="Y1166" s="34">
        <f>(Table2[[#This Row],[Cost of Equity (Monthly Beta)]]*Table2[[#This Row],[Weight of Equity]])+(Table2[[#This Row],[Cost of Debt]]*Table2[[#This Row],[Weight of Debt]])</f>
        <v>0.1091481337914665</v>
      </c>
      <c r="Z1166" t="b">
        <f>IF(Table2[[#This Row],[Sector]]="Financial Services",TRUE,FALSE)</f>
        <v>0</v>
      </c>
      <c r="AA1166" t="b">
        <f>IF(Table2[[#This Row],[Market Capitalisation In(Cr)]]&gt;25000,TRUE,FALSE)</f>
        <v>0</v>
      </c>
    </row>
    <row r="1167" spans="2:27" ht="14" customHeight="1">
      <c r="B1167" s="37" t="s">
        <v>3774</v>
      </c>
      <c r="C1167" s="38" t="str">
        <f>_xlfn.XLOOKUP(B1167,stock_analysis[Stock],stock_analysis[Company_Name])</f>
        <v>Venus Remedies Limited</v>
      </c>
      <c r="D1167" s="37" t="str">
        <f>_xlfn.XLOOKUP(B1167,stock_analysis[Stock],stock_analysis[Sector])</f>
        <v>Healthcare</v>
      </c>
      <c r="E1167" s="37" t="str">
        <f>_xlfn.XLOOKUP($B1167,stock_analysis[Stock],stock_analysis[Industry])</f>
        <v>Drug Manufacturers - Specialty &amp; Generic</v>
      </c>
      <c r="F1167" s="2">
        <f>_xlfn.XLOOKUP($B1167,stock_analysis[Stock],stock_analysis[Market_Cap_Cr])</f>
        <v>931.70298879999996</v>
      </c>
      <c r="G1167" s="3">
        <f>Imputs!$C$2</f>
        <v>6.6699999999999995E-2</v>
      </c>
      <c r="H1167" s="3">
        <f>Imputs!$C$3</f>
        <v>5.2299999999999999E-2</v>
      </c>
      <c r="I1167" s="2">
        <f>_xlfn.XLOOKUP($B1167,stock_analysis[Stock],stock_analysis[Beta_Daily])</f>
        <v>1.0068195829645634</v>
      </c>
      <c r="J1167" s="2">
        <f>_xlfn.XLOOKUP($B1167,stock_analysis[Stock],stock_analysis[Beta_Weekly])</f>
        <v>1.0831499684752242</v>
      </c>
      <c r="K1167" s="2">
        <f>_xlfn.XLOOKUP($B1167,stock_analysis[Stock],stock_analysis[Beta_Monthly])</f>
        <v>0.83679834924530239</v>
      </c>
      <c r="L1167" s="3">
        <f>G1167+H1167*I1167</f>
        <v>0.11935666418904667</v>
      </c>
      <c r="M1167" s="3">
        <f>J1167*H1167+G1167</f>
        <v>0.12334874335125422</v>
      </c>
      <c r="N1167" s="3">
        <f>K1167*H1167+G1167</f>
        <v>0.11046455366552932</v>
      </c>
      <c r="O1167" s="2">
        <f>_xlfn.XLOOKUP($B1167,stock_analysis[Stock],stock_analysis[Interest_Coverage_Ratio])</f>
        <v>1099.2629969418961</v>
      </c>
      <c r="P1167" s="3" cm="1">
        <f t="array" ref="P116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67" s="3" t="str" cm="1">
        <f t="array" ref="Q116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67" s="3">
        <f>Table2[[#This Row],[Default Spread]]+Table2[[#This Row],[Risk Free Rate]]</f>
        <v>7.0699999999999999E-2</v>
      </c>
      <c r="S1167" s="2">
        <f>_xlfn.XLOOKUP($B1167,stock_analysis[Stock],stock_analysis[Market_Cap_Cr])</f>
        <v>931.70298879999996</v>
      </c>
      <c r="T1167" s="2">
        <f>_xlfn.XLOOKUP($B1167,stock_analysis[Stock],stock_analysis[Total_Debt_Cr])</f>
        <v>14.38</v>
      </c>
      <c r="U1167" s="3">
        <f>Table2[[#This Row],[Market Value of Equity]]/(Table2[[#This Row],[Market Value of Equity]]+Table2[[#This Row],[Market Value of Debt]])</f>
        <v>0.98480048772651607</v>
      </c>
      <c r="V1167" s="3">
        <f>Table2[[#This Row],[Market Value of Debt]]/(Table2[[#This Row],[Market Value of Equity]]+Table2[[#This Row],[Market Value of Debt]])</f>
        <v>1.5199512273483975E-2</v>
      </c>
      <c r="W1167" s="32">
        <f>(Table2[[#This Row],[Cost of Equity (Daily Beta)]]*Table2[[#This Row],[Weight of Equity]])+(Table2[[#This Row],[Cost of Debt]]*Table2[[#This Row],[Weight of Debt]])</f>
        <v>0.11861710662451848</v>
      </c>
      <c r="X1167" s="33">
        <f>(Table2[[#This Row],[Cost of Equity (Weekly Beta)]]*Table2[[#This Row],[Weight of Equity]])+(Table2[[#This Row],[Cost of Debt]]*Table2[[#This Row],[Weight of Debt]])</f>
        <v>0.12254850813050333</v>
      </c>
      <c r="Y1167" s="34">
        <f>(Table2[[#This Row],[Cost of Equity (Monthly Beta)]]*Table2[[#This Row],[Weight of Equity]])+(Table2[[#This Row],[Cost of Debt]]*Table2[[#This Row],[Weight of Debt]])</f>
        <v>0.10986015184404051</v>
      </c>
      <c r="Z1167" t="b">
        <f>IF(Table2[[#This Row],[Sector]]="Financial Services",TRUE,FALSE)</f>
        <v>0</v>
      </c>
      <c r="AA1167" t="b">
        <f>IF(Table2[[#This Row],[Market Capitalisation In(Cr)]]&gt;25000,TRUE,FALSE)</f>
        <v>0</v>
      </c>
    </row>
    <row r="1168" spans="2:27" ht="14" customHeight="1">
      <c r="B1168" s="37" t="s">
        <v>2050</v>
      </c>
      <c r="C1168" s="38" t="str">
        <f>_xlfn.XLOOKUP(B1168,stock_analysis[Stock],stock_analysis[Company_Name])</f>
        <v>Laurus Labs Limited</v>
      </c>
      <c r="D1168" s="37" t="str">
        <f>_xlfn.XLOOKUP(B1168,stock_analysis[Stock],stock_analysis[Sector])</f>
        <v>Healthcare</v>
      </c>
      <c r="E1168" s="37" t="str">
        <f>_xlfn.XLOOKUP($B1168,stock_analysis[Stock],stock_analysis[Industry])</f>
        <v>Drug Manufacturers - Specialty &amp; Generic</v>
      </c>
      <c r="F1168" s="2">
        <f>_xlfn.XLOOKUP($B1168,stock_analysis[Stock],stock_analysis[Market_Cap_Cr])</f>
        <v>56072.221491199998</v>
      </c>
      <c r="G1168" s="3">
        <f>Imputs!$C$2</f>
        <v>6.6699999999999995E-2</v>
      </c>
      <c r="H1168" s="3">
        <f>Imputs!$C$3</f>
        <v>5.2299999999999999E-2</v>
      </c>
      <c r="I1168" s="2">
        <f>_xlfn.XLOOKUP($B1168,stock_analysis[Stock],stock_analysis[Beta_Daily])</f>
        <v>1.0475988523423838</v>
      </c>
      <c r="J1168" s="2">
        <f>_xlfn.XLOOKUP($B1168,stock_analysis[Stock],stock_analysis[Beta_Weekly])</f>
        <v>1.2626075277288715</v>
      </c>
      <c r="K1168" s="2">
        <f>_xlfn.XLOOKUP($B1168,stock_analysis[Stock],stock_analysis[Beta_Monthly])</f>
        <v>1.065942528034838</v>
      </c>
      <c r="L1168" s="3">
        <f>G1168+H1168*I1168</f>
        <v>0.12148941997750667</v>
      </c>
      <c r="M1168" s="3">
        <f>J1168*H1168+G1168</f>
        <v>0.13273437370021998</v>
      </c>
      <c r="N1168" s="3">
        <f>K1168*H1168+G1168</f>
        <v>0.12244879421622203</v>
      </c>
      <c r="O1168" s="2">
        <f>_xlfn.XLOOKUP($B1168,stock_analysis[Stock],stock_analysis[Interest_Coverage_Ratio])</f>
        <v>3.3442083353502108</v>
      </c>
      <c r="P1168" s="3" cm="1">
        <f t="array" ref="P116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168" s="3" t="str" cm="1">
        <f t="array" ref="Q116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168" s="3">
        <f>Table2[[#This Row],[Default Spread]]+Table2[[#This Row],[Risk Free Rate]]</f>
        <v>7.5600000000000001E-2</v>
      </c>
      <c r="S1168" s="2">
        <f>_xlfn.XLOOKUP($B1168,stock_analysis[Stock],stock_analysis[Market_Cap_Cr])</f>
        <v>56072.221491199998</v>
      </c>
      <c r="T1168" s="2">
        <f>_xlfn.XLOOKUP($B1168,stock_analysis[Stock],stock_analysis[Total_Debt_Cr])</f>
        <v>2211.7599231999998</v>
      </c>
      <c r="U1168" s="3">
        <f>Table2[[#This Row],[Market Value of Equity]]/(Table2[[#This Row],[Market Value of Equity]]+Table2[[#This Row],[Market Value of Debt]])</f>
        <v>0.96205201035470878</v>
      </c>
      <c r="V1168" s="3">
        <f>Table2[[#This Row],[Market Value of Debt]]/(Table2[[#This Row],[Market Value of Equity]]+Table2[[#This Row],[Market Value of Debt]])</f>
        <v>3.7947989645291266E-2</v>
      </c>
      <c r="W1168" s="32">
        <f>(Table2[[#This Row],[Cost of Equity (Daily Beta)]]*Table2[[#This Row],[Weight of Equity]])+(Table2[[#This Row],[Cost of Debt]]*Table2[[#This Row],[Weight of Debt]])</f>
        <v>0.11974800874337183</v>
      </c>
      <c r="X1168" s="33">
        <f>(Table2[[#This Row],[Cost of Equity (Weekly Beta)]]*Table2[[#This Row],[Weight of Equity]])+(Table2[[#This Row],[Cost of Debt]]*Table2[[#This Row],[Weight of Debt]])</f>
        <v>0.13056623907865383</v>
      </c>
      <c r="Y1168" s="34">
        <f>(Table2[[#This Row],[Cost of Equity (Monthly Beta)]]*Table2[[#This Row],[Weight of Equity]])+(Table2[[#This Row],[Cost of Debt]]*Table2[[#This Row],[Weight of Debt]])</f>
        <v>0.12067097665841045</v>
      </c>
      <c r="Z1168" t="b">
        <f>IF(Table2[[#This Row],[Sector]]="Financial Services",TRUE,FALSE)</f>
        <v>0</v>
      </c>
      <c r="AA1168" t="b">
        <f>IF(Table2[[#This Row],[Market Capitalisation In(Cr)]]&gt;25000,TRUE,FALSE)</f>
        <v>1</v>
      </c>
    </row>
    <row r="1169" spans="2:27" ht="14" customHeight="1">
      <c r="B1169" s="37" t="s">
        <v>3696</v>
      </c>
      <c r="C1169" s="38" t="str">
        <f>_xlfn.XLOOKUP(B1169,stock_analysis[Stock],stock_analysis[Company_Name])</f>
        <v>Unichem Laboratories Limited</v>
      </c>
      <c r="D1169" s="37" t="str">
        <f>_xlfn.XLOOKUP(B1169,stock_analysis[Stock],stock_analysis[Sector])</f>
        <v>Healthcare</v>
      </c>
      <c r="E1169" s="37" t="str">
        <f>_xlfn.XLOOKUP($B1169,stock_analysis[Stock],stock_analysis[Industry])</f>
        <v>Drug Manufacturers - Specialty &amp; Generic</v>
      </c>
      <c r="F1169" s="2">
        <f>_xlfn.XLOOKUP($B1169,stock_analysis[Stock],stock_analysis[Market_Cap_Cr])</f>
        <v>2254.3923199999999</v>
      </c>
      <c r="G1169" s="3">
        <f>Imputs!$C$2</f>
        <v>6.6699999999999995E-2</v>
      </c>
      <c r="H1169" s="3">
        <f>Imputs!$C$3</f>
        <v>5.2299999999999999E-2</v>
      </c>
      <c r="I1169" s="2">
        <f>_xlfn.XLOOKUP($B1169,stock_analysis[Stock],stock_analysis[Beta_Daily])</f>
        <v>1.2263167737138441</v>
      </c>
      <c r="J1169" s="2">
        <f>_xlfn.XLOOKUP($B1169,stock_analysis[Stock],stock_analysis[Beta_Weekly])</f>
        <v>1.1997053438112362</v>
      </c>
      <c r="K1169" s="2">
        <f>_xlfn.XLOOKUP($B1169,stock_analysis[Stock],stock_analysis[Beta_Monthly])</f>
        <v>0.60300648620174335</v>
      </c>
      <c r="L1169" s="3">
        <f>G1169+H1169*I1169</f>
        <v>0.13083636726523404</v>
      </c>
      <c r="M1169" s="3">
        <f>J1169*H1169+G1169</f>
        <v>0.12944458948132764</v>
      </c>
      <c r="N1169" s="3">
        <f>K1169*H1169+G1169</f>
        <v>9.8237239228351175E-2</v>
      </c>
      <c r="O1169" s="2">
        <f>_xlfn.XLOOKUP($B1169,stock_analysis[Stock],stock_analysis[Interest_Coverage_Ratio])</f>
        <v>8.4681159420289855</v>
      </c>
      <c r="P1169" s="3" cm="1">
        <f t="array" ref="P116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169" s="3" t="str" cm="1">
        <f t="array" ref="Q116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169" s="3">
        <f>Table2[[#This Row],[Default Spread]]+Table2[[#This Row],[Risk Free Rate]]</f>
        <v>7.3700000000000002E-2</v>
      </c>
      <c r="S1169" s="2">
        <f>_xlfn.XLOOKUP($B1169,stock_analysis[Stock],stock_analysis[Market_Cap_Cr])</f>
        <v>2254.3923199999999</v>
      </c>
      <c r="T1169" s="2">
        <f>_xlfn.XLOOKUP($B1169,stock_analysis[Stock],stock_analysis[Total_Debt_Cr])</f>
        <v>501.9599872</v>
      </c>
      <c r="U1169" s="3">
        <f>Table2[[#This Row],[Market Value of Equity]]/(Table2[[#This Row],[Market Value of Equity]]+Table2[[#This Row],[Market Value of Debt]])</f>
        <v>0.81788975745632875</v>
      </c>
      <c r="V1169" s="3">
        <f>Table2[[#This Row],[Market Value of Debt]]/(Table2[[#This Row],[Market Value of Equity]]+Table2[[#This Row],[Market Value of Debt]])</f>
        <v>0.18211024254367131</v>
      </c>
      <c r="W1169" s="32">
        <f>(Table2[[#This Row],[Cost of Equity (Daily Beta)]]*Table2[[#This Row],[Weight of Equity]])+(Table2[[#This Row],[Cost of Debt]]*Table2[[#This Row],[Weight of Debt]])</f>
        <v>0.12043124956449799</v>
      </c>
      <c r="X1169" s="33">
        <f>(Table2[[#This Row],[Cost of Equity (Weekly Beta)]]*Table2[[#This Row],[Weight of Equity]])+(Table2[[#This Row],[Cost of Debt]]*Table2[[#This Row],[Weight of Debt]])</f>
        <v>0.11929292877038569</v>
      </c>
      <c r="Y1169" s="34">
        <f>(Table2[[#This Row],[Cost of Equity (Monthly Beta)]]*Table2[[#This Row],[Weight of Equity]])+(Table2[[#This Row],[Cost of Debt]]*Table2[[#This Row],[Weight of Debt]])</f>
        <v>9.3768756641124065E-2</v>
      </c>
      <c r="Z1169" t="b">
        <f>IF(Table2[[#This Row],[Sector]]="Financial Services",TRUE,FALSE)</f>
        <v>0</v>
      </c>
      <c r="AA1169" t="b">
        <f>IF(Table2[[#This Row],[Market Capitalisation In(Cr)]]&gt;25000,TRUE,FALSE)</f>
        <v>0</v>
      </c>
    </row>
    <row r="1170" spans="2:27" ht="14" customHeight="1">
      <c r="B1170" s="37" t="s">
        <v>2572</v>
      </c>
      <c r="C1170" s="38" t="str">
        <f>_xlfn.XLOOKUP(B1170,stock_analysis[Stock],stock_analysis[Company_Name])</f>
        <v>Orchid Pharma Limited</v>
      </c>
      <c r="D1170" s="37" t="str">
        <f>_xlfn.XLOOKUP(B1170,stock_analysis[Stock],stock_analysis[Sector])</f>
        <v>Healthcare</v>
      </c>
      <c r="E1170" s="37" t="str">
        <f>_xlfn.XLOOKUP($B1170,stock_analysis[Stock],stock_analysis[Industry])</f>
        <v>Drug Manufacturers - Specialty &amp; Generic</v>
      </c>
      <c r="F1170" s="2">
        <f>_xlfn.XLOOKUP($B1170,stock_analysis[Stock],stock_analysis[Market_Cap_Cr])</f>
        <v>2739.5926015999999</v>
      </c>
      <c r="G1170" s="3">
        <f>Imputs!$C$2</f>
        <v>6.6699999999999995E-2</v>
      </c>
      <c r="H1170" s="3">
        <f>Imputs!$C$3</f>
        <v>5.2299999999999999E-2</v>
      </c>
      <c r="I1170" s="2">
        <f>_xlfn.XLOOKUP($B1170,stock_analysis[Stock],stock_analysis[Beta_Daily])</f>
        <v>1.140136179529543</v>
      </c>
      <c r="J1170" s="2">
        <f>_xlfn.XLOOKUP($B1170,stock_analysis[Stock],stock_analysis[Beta_Weekly])</f>
        <v>1.4485495023871888</v>
      </c>
      <c r="K1170" s="2">
        <f>_xlfn.XLOOKUP($B1170,stock_analysis[Stock],stock_analysis[Beta_Monthly])</f>
        <v>1.4094560392988755</v>
      </c>
      <c r="L1170" s="3">
        <f>G1170+H1170*I1170</f>
        <v>0.1263291221893951</v>
      </c>
      <c r="M1170" s="3">
        <f>J1170*H1170+G1170</f>
        <v>0.14245913897484996</v>
      </c>
      <c r="N1170" s="3">
        <f>K1170*H1170+G1170</f>
        <v>0.14041455085533117</v>
      </c>
      <c r="O1170" s="2">
        <f>_xlfn.XLOOKUP($B1170,stock_analysis[Stock],stock_analysis[Interest_Coverage_Ratio])</f>
        <v>7.5724995013789451</v>
      </c>
      <c r="P1170" s="3" cm="1">
        <f t="array" ref="P117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170" s="3" t="str" cm="1">
        <f t="array" ref="Q117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170" s="3">
        <f>Table2[[#This Row],[Default Spread]]+Table2[[#This Row],[Risk Free Rate]]</f>
        <v>7.3700000000000002E-2</v>
      </c>
      <c r="S1170" s="2">
        <f>_xlfn.XLOOKUP($B1170,stock_analysis[Stock],stock_analysis[Market_Cap_Cr])</f>
        <v>2739.5926015999999</v>
      </c>
      <c r="T1170" s="2">
        <f>_xlfn.XLOOKUP($B1170,stock_analysis[Stock],stock_analysis[Total_Debt_Cr])</f>
        <v>281.60849919999998</v>
      </c>
      <c r="U1170" s="3">
        <f>Table2[[#This Row],[Market Value of Equity]]/(Table2[[#This Row],[Market Value of Equity]]+Table2[[#This Row],[Market Value of Debt]])</f>
        <v>0.90678922395287376</v>
      </c>
      <c r="V1170" s="3">
        <f>Table2[[#This Row],[Market Value of Debt]]/(Table2[[#This Row],[Market Value of Equity]]+Table2[[#This Row],[Market Value of Debt]])</f>
        <v>9.3210776047126215E-2</v>
      </c>
      <c r="W1170" s="32">
        <f>(Table2[[#This Row],[Cost of Equity (Daily Beta)]]*Table2[[#This Row],[Weight of Equity]])+(Table2[[#This Row],[Cost of Debt]]*Table2[[#This Row],[Weight of Debt]])</f>
        <v>0.12142352086744256</v>
      </c>
      <c r="X1170" s="33">
        <f>(Table2[[#This Row],[Cost of Equity (Weekly Beta)]]*Table2[[#This Row],[Weight of Equity]])+(Table2[[#This Row],[Cost of Debt]]*Table2[[#This Row],[Weight of Debt]])</f>
        <v>0.13605004627067199</v>
      </c>
      <c r="Y1170" s="34">
        <f>(Table2[[#This Row],[Cost of Equity (Monthly Beta)]]*Table2[[#This Row],[Weight of Equity]])+(Table2[[#This Row],[Cost of Debt]]*Table2[[#This Row],[Weight of Debt]])</f>
        <v>0.13419603579647027</v>
      </c>
      <c r="Z1170" t="b">
        <f>IF(Table2[[#This Row],[Sector]]="Financial Services",TRUE,FALSE)</f>
        <v>0</v>
      </c>
      <c r="AA1170" t="b">
        <f>IF(Table2[[#This Row],[Market Capitalisation In(Cr)]]&gt;25000,TRUE,FALSE)</f>
        <v>0</v>
      </c>
    </row>
    <row r="1171" spans="2:27" ht="14" customHeight="1">
      <c r="B1171" s="37" t="s">
        <v>474</v>
      </c>
      <c r="C1171" s="38" t="str">
        <f>_xlfn.XLOOKUP(B1171,stock_analysis[Stock],stock_analysis[Company_Name])</f>
        <v>Bajaj Healthcare Limited</v>
      </c>
      <c r="D1171" s="37" t="str">
        <f>_xlfn.XLOOKUP(B1171,stock_analysis[Stock],stock_analysis[Sector])</f>
        <v>Healthcare</v>
      </c>
      <c r="E1171" s="37" t="str">
        <f>_xlfn.XLOOKUP($B1171,stock_analysis[Stock],stock_analysis[Industry])</f>
        <v>Drug Manufacturers - Specialty &amp; Generic</v>
      </c>
      <c r="F1171" s="2">
        <f>_xlfn.XLOOKUP($B1171,stock_analysis[Stock],stock_analysis[Market_Cap_Cr])</f>
        <v>1008.50176</v>
      </c>
      <c r="G1171" s="3">
        <f>Imputs!$C$2</f>
        <v>6.6699999999999995E-2</v>
      </c>
      <c r="H1171" s="3">
        <f>Imputs!$C$3</f>
        <v>5.2299999999999999E-2</v>
      </c>
      <c r="I1171" s="2">
        <f>_xlfn.XLOOKUP($B1171,stock_analysis[Stock],stock_analysis[Beta_Daily])</f>
        <v>1.1714254477390114</v>
      </c>
      <c r="J1171" s="2">
        <f>_xlfn.XLOOKUP($B1171,stock_analysis[Stock],stock_analysis[Beta_Weekly])</f>
        <v>1.2064380605778915</v>
      </c>
      <c r="K1171" s="2">
        <f>_xlfn.XLOOKUP($B1171,stock_analysis[Stock],stock_analysis[Beta_Monthly])</f>
        <v>1.1437315615735111</v>
      </c>
      <c r="L1171" s="3">
        <f>G1171+H1171*I1171</f>
        <v>0.1279655509167503</v>
      </c>
      <c r="M1171" s="3">
        <f>J1171*H1171+G1171</f>
        <v>0.12979671056822373</v>
      </c>
      <c r="N1171" s="3">
        <f>K1171*H1171+G1171</f>
        <v>0.12651716067029461</v>
      </c>
      <c r="O1171" s="2">
        <f>_xlfn.XLOOKUP($B1171,stock_analysis[Stock],stock_analysis[Interest_Coverage_Ratio])</f>
        <v>2.5490388612548558</v>
      </c>
      <c r="P1171" s="3" cm="1">
        <f t="array" ref="P117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171" s="3" t="str" cm="1">
        <f t="array" ref="Q117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171" s="3">
        <f>Table2[[#This Row],[Default Spread]]+Table2[[#This Row],[Risk Free Rate]]</f>
        <v>9.4199999999999992E-2</v>
      </c>
      <c r="S1171" s="2">
        <f>_xlfn.XLOOKUP($B1171,stock_analysis[Stock],stock_analysis[Market_Cap_Cr])</f>
        <v>1008.50176</v>
      </c>
      <c r="T1171" s="2">
        <f>_xlfn.XLOOKUP($B1171,stock_analysis[Stock],stock_analysis[Total_Debt_Cr])</f>
        <v>237.98830079999999</v>
      </c>
      <c r="U1171" s="3">
        <f>Table2[[#This Row],[Market Value of Equity]]/(Table2[[#This Row],[Market Value of Equity]]+Table2[[#This Row],[Market Value of Debt]])</f>
        <v>0.80907324632235045</v>
      </c>
      <c r="V1171" s="3">
        <f>Table2[[#This Row],[Market Value of Debt]]/(Table2[[#This Row],[Market Value of Equity]]+Table2[[#This Row],[Market Value of Debt]])</f>
        <v>0.19092675367764952</v>
      </c>
      <c r="W1171" s="32">
        <f>(Table2[[#This Row],[Cost of Equity (Daily Beta)]]*Table2[[#This Row],[Weight of Equity]])+(Table2[[#This Row],[Cost of Debt]]*Table2[[#This Row],[Weight of Debt]])</f>
        <v>0.12151880389407778</v>
      </c>
      <c r="X1171" s="33">
        <f>(Table2[[#This Row],[Cost of Equity (Weekly Beta)]]*Table2[[#This Row],[Weight of Equity]])+(Table2[[#This Row],[Cost of Debt]]*Table2[[#This Row],[Weight of Debt]])</f>
        <v>0.12300034617782989</v>
      </c>
      <c r="Y1171" s="34">
        <f>(Table2[[#This Row],[Cost of Equity (Monthly Beta)]]*Table2[[#This Row],[Weight of Equity]])+(Table2[[#This Row],[Cost of Debt]]*Table2[[#This Row],[Weight of Debt]])</f>
        <v>0.12034695009543625</v>
      </c>
      <c r="Z1171" t="b">
        <f>IF(Table2[[#This Row],[Sector]]="Financial Services",TRUE,FALSE)</f>
        <v>0</v>
      </c>
      <c r="AA1171" t="b">
        <f>IF(Table2[[#This Row],[Market Capitalisation In(Cr)]]&gt;25000,TRUE,FALSE)</f>
        <v>0</v>
      </c>
    </row>
    <row r="1172" spans="2:27" ht="14" customHeight="1">
      <c r="B1172" s="37" t="s">
        <v>2740</v>
      </c>
      <c r="C1172" s="38" t="str">
        <f>_xlfn.XLOOKUP(B1172,stock_analysis[Stock],stock_analysis[Company_Name])</f>
        <v>Piramal Pharma Limited</v>
      </c>
      <c r="D1172" s="37" t="str">
        <f>_xlfn.XLOOKUP(B1172,stock_analysis[Stock],stock_analysis[Sector])</f>
        <v>Healthcare</v>
      </c>
      <c r="E1172" s="37" t="str">
        <f>_xlfn.XLOOKUP($B1172,stock_analysis[Stock],stock_analysis[Industry])</f>
        <v>Drug Manufacturers - Specialty &amp; Generic</v>
      </c>
      <c r="F1172" s="2">
        <f>_xlfn.XLOOKUP($B1172,stock_analysis[Stock],stock_analysis[Market_Cap_Cr])</f>
        <v>20046.2532608</v>
      </c>
      <c r="G1172" s="3">
        <f>Imputs!$C$2</f>
        <v>6.6699999999999995E-2</v>
      </c>
      <c r="H1172" s="3">
        <f>Imputs!$C$3</f>
        <v>5.2299999999999999E-2</v>
      </c>
      <c r="I1172" s="2">
        <f>_xlfn.XLOOKUP($B1172,stock_analysis[Stock],stock_analysis[Beta_Daily])</f>
        <v>1.069252629437401</v>
      </c>
      <c r="J1172" s="2">
        <f>_xlfn.XLOOKUP($B1172,stock_analysis[Stock],stock_analysis[Beta_Weekly])</f>
        <v>0.91725807087142619</v>
      </c>
      <c r="K1172" s="2">
        <f>_xlfn.XLOOKUP($B1172,stock_analysis[Stock],stock_analysis[Beta_Monthly])</f>
        <v>1.7232969680931449</v>
      </c>
      <c r="L1172" s="3">
        <f>G1172+H1172*I1172</f>
        <v>0.12262191251957606</v>
      </c>
      <c r="M1172" s="3">
        <f>J1172*H1172+G1172</f>
        <v>0.11467259710657558</v>
      </c>
      <c r="N1172" s="3">
        <f>K1172*H1172+G1172</f>
        <v>0.15682843143127145</v>
      </c>
      <c r="O1172" s="2">
        <f>_xlfn.XLOOKUP($B1172,stock_analysis[Stock],stock_analysis[Interest_Coverage_Ratio])</f>
        <v>1.9921278683033043</v>
      </c>
      <c r="P1172" s="3" cm="1">
        <f t="array" ref="P117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172" s="3" t="str" cm="1">
        <f t="array" ref="Q117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172" s="3">
        <f>Table2[[#This Row],[Default Spread]]+Table2[[#This Row],[Risk Free Rate]]</f>
        <v>0.1176</v>
      </c>
      <c r="S1172" s="2">
        <f>_xlfn.XLOOKUP($B1172,stock_analysis[Stock],stock_analysis[Market_Cap_Cr])</f>
        <v>20046.2532608</v>
      </c>
      <c r="T1172" s="2">
        <f>_xlfn.XLOOKUP($B1172,stock_analysis[Stock],stock_analysis[Total_Debt_Cr])</f>
        <v>4850.9501440000004</v>
      </c>
      <c r="U1172" s="3">
        <f>Table2[[#This Row],[Market Value of Equity]]/(Table2[[#This Row],[Market Value of Equity]]+Table2[[#This Row],[Market Value of Debt]])</f>
        <v>0.80516084215849038</v>
      </c>
      <c r="V1172" s="3">
        <f>Table2[[#This Row],[Market Value of Debt]]/(Table2[[#This Row],[Market Value of Equity]]+Table2[[#This Row],[Market Value of Debt]])</f>
        <v>0.19483915784150974</v>
      </c>
      <c r="W1172" s="32">
        <f>(Table2[[#This Row],[Cost of Equity (Daily Beta)]]*Table2[[#This Row],[Weight of Equity]])+(Table2[[#This Row],[Cost of Debt]]*Table2[[#This Row],[Weight of Debt]])</f>
        <v>0.12164344731350814</v>
      </c>
      <c r="X1172" s="33">
        <f>(Table2[[#This Row],[Cost of Equity (Weekly Beta)]]*Table2[[#This Row],[Weight of Equity]])+(Table2[[#This Row],[Cost of Debt]]*Table2[[#This Row],[Weight of Debt]])</f>
        <v>0.1152429698209932</v>
      </c>
      <c r="Y1172" s="34">
        <f>(Table2[[#This Row],[Cost of Equity (Monthly Beta)]]*Table2[[#This Row],[Weight of Equity]])+(Table2[[#This Row],[Cost of Debt]]*Table2[[#This Row],[Weight of Debt]])</f>
        <v>0.14918519688775914</v>
      </c>
      <c r="Z1172" t="b">
        <f>IF(Table2[[#This Row],[Sector]]="Financial Services",TRUE,FALSE)</f>
        <v>0</v>
      </c>
      <c r="AA1172" t="b">
        <f>IF(Table2[[#This Row],[Market Capitalisation In(Cr)]]&gt;25000,TRUE,FALSE)</f>
        <v>0</v>
      </c>
    </row>
    <row r="1173" spans="2:27" ht="14" customHeight="1">
      <c r="B1173" s="37" t="s">
        <v>3228</v>
      </c>
      <c r="C1173" s="38" t="str">
        <f>_xlfn.XLOOKUP(B1173,stock_analysis[Stock],stock_analysis[Company_Name])</f>
        <v>Sigachi Industries Limited</v>
      </c>
      <c r="D1173" s="37" t="str">
        <f>_xlfn.XLOOKUP(B1173,stock_analysis[Stock],stock_analysis[Sector])</f>
        <v>Healthcare</v>
      </c>
      <c r="E1173" s="37" t="str">
        <f>_xlfn.XLOOKUP($B1173,stock_analysis[Stock],stock_analysis[Industry])</f>
        <v>Drug Manufacturers - Specialty &amp; Generic</v>
      </c>
      <c r="F1173" s="2">
        <f>_xlfn.XLOOKUP($B1173,stock_analysis[Stock],stock_analysis[Market_Cap_Cr])</f>
        <v>738.19673599999999</v>
      </c>
      <c r="G1173" s="3">
        <f>Imputs!$C$2</f>
        <v>6.6699999999999995E-2</v>
      </c>
      <c r="H1173" s="3">
        <f>Imputs!$C$3</f>
        <v>5.2299999999999999E-2</v>
      </c>
      <c r="I1173" s="2">
        <f>_xlfn.XLOOKUP($B1173,stock_analysis[Stock],stock_analysis[Beta_Daily])</f>
        <v>1.2861397257625775</v>
      </c>
      <c r="J1173" s="2">
        <f>_xlfn.XLOOKUP($B1173,stock_analysis[Stock],stock_analysis[Beta_Weekly])</f>
        <v>2.0583473124950231</v>
      </c>
      <c r="K1173" s="2">
        <f>_xlfn.XLOOKUP($B1173,stock_analysis[Stock],stock_analysis[Beta_Monthly])</f>
        <v>1.304286065479032</v>
      </c>
      <c r="L1173" s="3">
        <f>G1173+H1173*I1173</f>
        <v>0.13396510765738279</v>
      </c>
      <c r="M1173" s="3">
        <f>J1173*H1173+G1173</f>
        <v>0.1743515644434897</v>
      </c>
      <c r="N1173" s="3">
        <f>K1173*H1173+G1173</f>
        <v>0.13491416122455335</v>
      </c>
      <c r="O1173" s="2">
        <f>_xlfn.XLOOKUP($B1173,stock_analysis[Stock],stock_analysis[Interest_Coverage_Ratio])</f>
        <v>9.6209215023439096</v>
      </c>
      <c r="P1173" s="3" cm="1">
        <f t="array" ref="P117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173" s="3" t="str" cm="1">
        <f t="array" ref="Q117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173" s="3">
        <f>Table2[[#This Row],[Default Spread]]+Table2[[#This Row],[Risk Free Rate]]</f>
        <v>7.22E-2</v>
      </c>
      <c r="S1173" s="2">
        <f>_xlfn.XLOOKUP($B1173,stock_analysis[Stock],stock_analysis[Market_Cap_Cr])</f>
        <v>738.19673599999999</v>
      </c>
      <c r="T1173" s="2">
        <f>_xlfn.XLOOKUP($B1173,stock_analysis[Stock],stock_analysis[Total_Debt_Cr])</f>
        <v>167.19779840000001</v>
      </c>
      <c r="U1173" s="3">
        <f>Table2[[#This Row],[Market Value of Equity]]/(Table2[[#This Row],[Market Value of Equity]]+Table2[[#This Row],[Market Value of Debt]])</f>
        <v>0.81533155762774612</v>
      </c>
      <c r="V1173" s="3">
        <f>Table2[[#This Row],[Market Value of Debt]]/(Table2[[#This Row],[Market Value of Equity]]+Table2[[#This Row],[Market Value of Debt]])</f>
        <v>0.18466844237225385</v>
      </c>
      <c r="W1173" s="32">
        <f>(Table2[[#This Row],[Cost of Equity (Daily Beta)]]*Table2[[#This Row],[Weight of Equity]])+(Table2[[#This Row],[Cost of Debt]]*Table2[[#This Row],[Weight of Debt]])</f>
        <v>0.12255904143333933</v>
      </c>
      <c r="X1173" s="33">
        <f>(Table2[[#This Row],[Cost of Equity (Weekly Beta)]]*Table2[[#This Row],[Weight of Equity]])+(Table2[[#This Row],[Cost of Debt]]*Table2[[#This Row],[Weight of Debt]])</f>
        <v>0.15548739415182156</v>
      </c>
      <c r="Y1173" s="34">
        <f>(Table2[[#This Row],[Cost of Equity (Monthly Beta)]]*Table2[[#This Row],[Weight of Equity]])+(Table2[[#This Row],[Cost of Debt]]*Table2[[#This Row],[Weight of Debt]])</f>
        <v>0.12333283475653269</v>
      </c>
      <c r="Z1173" t="b">
        <f>IF(Table2[[#This Row],[Sector]]="Financial Services",TRUE,FALSE)</f>
        <v>0</v>
      </c>
      <c r="AA1173" t="b">
        <f>IF(Table2[[#This Row],[Market Capitalisation In(Cr)]]&gt;25000,TRUE,FALSE)</f>
        <v>0</v>
      </c>
    </row>
    <row r="1174" spans="2:27" ht="14" customHeight="1">
      <c r="B1174" s="37" t="s">
        <v>3354</v>
      </c>
      <c r="C1174" s="38" t="str">
        <f>_xlfn.XLOOKUP(B1174,stock_analysis[Stock],stock_analysis[Company_Name])</f>
        <v>Strides Pharma Science Limited</v>
      </c>
      <c r="D1174" s="37" t="str">
        <f>_xlfn.XLOOKUP(B1174,stock_analysis[Stock],stock_analysis[Sector])</f>
        <v>Healthcare</v>
      </c>
      <c r="E1174" s="37" t="str">
        <f>_xlfn.XLOOKUP($B1174,stock_analysis[Stock],stock_analysis[Industry])</f>
        <v>Drug Manufacturers - Specialty &amp; Generic</v>
      </c>
      <c r="F1174" s="2">
        <f>_xlfn.XLOOKUP($B1174,stock_analysis[Stock],stock_analysis[Market_Cap_Cr])</f>
        <v>7800.1160191999998</v>
      </c>
      <c r="G1174" s="3">
        <f>Imputs!$C$2</f>
        <v>6.6699999999999995E-2</v>
      </c>
      <c r="H1174" s="3">
        <f>Imputs!$C$3</f>
        <v>5.2299999999999999E-2</v>
      </c>
      <c r="I1174" s="2">
        <f>_xlfn.XLOOKUP($B1174,stock_analysis[Stock],stock_analysis[Beta_Daily])</f>
        <v>1.2401055566577306</v>
      </c>
      <c r="J1174" s="2">
        <f>_xlfn.XLOOKUP($B1174,stock_analysis[Stock],stock_analysis[Beta_Weekly])</f>
        <v>0.8072508700054174</v>
      </c>
      <c r="K1174" s="2">
        <f>_xlfn.XLOOKUP($B1174,stock_analysis[Stock],stock_analysis[Beta_Monthly])</f>
        <v>1.0984827416419325</v>
      </c>
      <c r="L1174" s="3">
        <f>G1174+H1174*I1174</f>
        <v>0.13155752061319931</v>
      </c>
      <c r="M1174" s="3">
        <f>J1174*H1174+G1174</f>
        <v>0.10891922050128333</v>
      </c>
      <c r="N1174" s="3">
        <f>K1174*H1174+G1174</f>
        <v>0.12415064738787307</v>
      </c>
      <c r="O1174" s="2">
        <f>_xlfn.XLOOKUP($B1174,stock_analysis[Stock],stock_analysis[Interest_Coverage_Ratio])</f>
        <v>3.3473878060656315</v>
      </c>
      <c r="P1174" s="3" cm="1">
        <f t="array" ref="P117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174" s="3" t="str" cm="1">
        <f t="array" ref="Q117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174" s="3">
        <f>Table2[[#This Row],[Default Spread]]+Table2[[#This Row],[Risk Free Rate]]</f>
        <v>8.5099999999999995E-2</v>
      </c>
      <c r="S1174" s="2">
        <f>_xlfn.XLOOKUP($B1174,stock_analysis[Stock],stock_analysis[Market_Cap_Cr])</f>
        <v>7800.1160191999998</v>
      </c>
      <c r="T1174" s="2">
        <f>_xlfn.XLOOKUP($B1174,stock_analysis[Stock],stock_analysis[Total_Debt_Cr])</f>
        <v>1843.8529023999999</v>
      </c>
      <c r="U1174" s="3">
        <f>Table2[[#This Row],[Market Value of Equity]]/(Table2[[#This Row],[Market Value of Equity]]+Table2[[#This Row],[Market Value of Debt]])</f>
        <v>0.80880766856576591</v>
      </c>
      <c r="V1174" s="3">
        <f>Table2[[#This Row],[Market Value of Debt]]/(Table2[[#This Row],[Market Value of Equity]]+Table2[[#This Row],[Market Value of Debt]])</f>
        <v>0.19119233143423403</v>
      </c>
      <c r="W1174" s="32">
        <f>(Table2[[#This Row],[Cost of Equity (Daily Beta)]]*Table2[[#This Row],[Weight of Equity]])+(Table2[[#This Row],[Cost of Debt]]*Table2[[#This Row],[Weight of Debt]])</f>
        <v>0.12267519893450773</v>
      </c>
      <c r="X1174" s="33">
        <f>(Table2[[#This Row],[Cost of Equity (Weekly Beta)]]*Table2[[#This Row],[Weight of Equity]])+(Table2[[#This Row],[Cost of Debt]]*Table2[[#This Row],[Weight of Debt]])</f>
        <v>0.10436516820069686</v>
      </c>
      <c r="Y1174" s="34">
        <f>(Table2[[#This Row],[Cost of Equity (Monthly Beta)]]*Table2[[#This Row],[Weight of Equity]])+(Table2[[#This Row],[Cost of Debt]]*Table2[[#This Row],[Weight of Debt]])</f>
        <v>0.11668446306976943</v>
      </c>
      <c r="Z1174" t="b">
        <f>IF(Table2[[#This Row],[Sector]]="Financial Services",TRUE,FALSE)</f>
        <v>0</v>
      </c>
      <c r="AA1174" t="b">
        <f>IF(Table2[[#This Row],[Market Capitalisation In(Cr)]]&gt;25000,TRUE,FALSE)</f>
        <v>0</v>
      </c>
    </row>
    <row r="1175" spans="2:27" ht="14" customHeight="1">
      <c r="B1175" s="37" t="s">
        <v>2392</v>
      </c>
      <c r="C1175" s="38" t="str">
        <f>_xlfn.XLOOKUP(B1175,stock_analysis[Stock],stock_analysis[Company_Name])</f>
        <v>Natco Pharma Limited</v>
      </c>
      <c r="D1175" s="37" t="str">
        <f>_xlfn.XLOOKUP(B1175,stock_analysis[Stock],stock_analysis[Sector])</f>
        <v>Healthcare</v>
      </c>
      <c r="E1175" s="37" t="str">
        <f>_xlfn.XLOOKUP($B1175,stock_analysis[Stock],stock_analysis[Industry])</f>
        <v>Drug Manufacturers - Specialty &amp; Generic</v>
      </c>
      <c r="F1175" s="2">
        <f>_xlfn.XLOOKUP($B1175,stock_analysis[Stock],stock_analysis[Market_Cap_Cr])</f>
        <v>17949.576396799999</v>
      </c>
      <c r="G1175" s="3">
        <f>Imputs!$C$2</f>
        <v>6.6699999999999995E-2</v>
      </c>
      <c r="H1175" s="3">
        <f>Imputs!$C$3</f>
        <v>5.2299999999999999E-2</v>
      </c>
      <c r="I1175" s="2">
        <f>_xlfn.XLOOKUP($B1175,stock_analysis[Stock],stock_analysis[Beta_Daily])</f>
        <v>1.1015585021421428</v>
      </c>
      <c r="J1175" s="2">
        <f>_xlfn.XLOOKUP($B1175,stock_analysis[Stock],stock_analysis[Beta_Weekly])</f>
        <v>1.1557019326122535</v>
      </c>
      <c r="K1175" s="2">
        <f>_xlfn.XLOOKUP($B1175,stock_analysis[Stock],stock_analysis[Beta_Monthly])</f>
        <v>0.89525734686648761</v>
      </c>
      <c r="L1175" s="3">
        <f>G1175+H1175*I1175</f>
        <v>0.12431150966203405</v>
      </c>
      <c r="M1175" s="3">
        <f>J1175*H1175+G1175</f>
        <v>0.12714321107562085</v>
      </c>
      <c r="N1175" s="3">
        <f>K1175*H1175+G1175</f>
        <v>0.1135219592411173</v>
      </c>
      <c r="O1175" s="2">
        <f>_xlfn.XLOOKUP($B1175,stock_analysis[Stock],stock_analysis[Interest_Coverage_Ratio])</f>
        <v>135.78823529411764</v>
      </c>
      <c r="P1175" s="3" cm="1">
        <f t="array" ref="P117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75" s="3" t="str" cm="1">
        <f t="array" ref="Q117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75" s="3">
        <f>Table2[[#This Row],[Default Spread]]+Table2[[#This Row],[Risk Free Rate]]</f>
        <v>7.0699999999999999E-2</v>
      </c>
      <c r="S1175" s="2">
        <f>_xlfn.XLOOKUP($B1175,stock_analysis[Stock],stock_analysis[Market_Cap_Cr])</f>
        <v>17949.576396799999</v>
      </c>
      <c r="T1175" s="2">
        <f>_xlfn.XLOOKUP($B1175,stock_analysis[Stock],stock_analysis[Total_Debt_Cr])</f>
        <v>260.70000640000001</v>
      </c>
      <c r="U1175" s="3">
        <f>Table2[[#This Row],[Market Value of Equity]]/(Table2[[#This Row],[Market Value of Equity]]+Table2[[#This Row],[Market Value of Debt]])</f>
        <v>0.98568390722755928</v>
      </c>
      <c r="V1175" s="3">
        <f>Table2[[#This Row],[Market Value of Debt]]/(Table2[[#This Row],[Market Value of Equity]]+Table2[[#This Row],[Market Value of Debt]])</f>
        <v>1.431609277244076E-2</v>
      </c>
      <c r="W1175" s="32">
        <f>(Table2[[#This Row],[Cost of Equity (Daily Beta)]]*Table2[[#This Row],[Weight of Equity]])+(Table2[[#This Row],[Cost of Debt]]*Table2[[#This Row],[Weight of Debt]])</f>
        <v>0.12354400231604178</v>
      </c>
      <c r="X1175" s="33">
        <f>(Table2[[#This Row],[Cost of Equity (Weekly Beta)]]*Table2[[#This Row],[Weight of Equity]])+(Table2[[#This Row],[Cost of Debt]]*Table2[[#This Row],[Weight of Debt]])</f>
        <v>0.12633516482948781</v>
      </c>
      <c r="Y1175" s="34">
        <f>(Table2[[#This Row],[Cost of Equity (Monthly Beta)]]*Table2[[#This Row],[Weight of Equity]])+(Table2[[#This Row],[Cost of Debt]]*Table2[[#This Row],[Weight of Debt]])</f>
        <v>0.11290891609992379</v>
      </c>
      <c r="Z1175" t="b">
        <f>IF(Table2[[#This Row],[Sector]]="Financial Services",TRUE,FALSE)</f>
        <v>0</v>
      </c>
      <c r="AA1175" t="b">
        <f>IF(Table2[[#This Row],[Market Capitalisation In(Cr)]]&gt;25000,TRUE,FALSE)</f>
        <v>0</v>
      </c>
    </row>
    <row r="1176" spans="2:27" ht="14" customHeight="1">
      <c r="B1176" s="37" t="s">
        <v>2446</v>
      </c>
      <c r="C1176" s="38" t="str">
        <f>_xlfn.XLOOKUP(B1176,stock_analysis[Stock],stock_analysis[Company_Name])</f>
        <v>Neuland Laboratories Limited</v>
      </c>
      <c r="D1176" s="37" t="str">
        <f>_xlfn.XLOOKUP(B1176,stock_analysis[Stock],stock_analysis[Sector])</f>
        <v>Healthcare</v>
      </c>
      <c r="E1176" s="37" t="str">
        <f>_xlfn.XLOOKUP($B1176,stock_analysis[Stock],stock_analysis[Industry])</f>
        <v>Drug Manufacturers - Specialty &amp; Generic</v>
      </c>
      <c r="F1176" s="2">
        <f>_xlfn.XLOOKUP($B1176,stock_analysis[Stock],stock_analysis[Market_Cap_Cr])</f>
        <v>16627.5514368</v>
      </c>
      <c r="G1176" s="3">
        <f>Imputs!$C$2</f>
        <v>6.6699999999999995E-2</v>
      </c>
      <c r="H1176" s="3">
        <f>Imputs!$C$3</f>
        <v>5.2299999999999999E-2</v>
      </c>
      <c r="I1176" s="2">
        <f>_xlfn.XLOOKUP($B1176,stock_analysis[Stock],stock_analysis[Beta_Daily])</f>
        <v>1.1060808607968946</v>
      </c>
      <c r="J1176" s="2">
        <f>_xlfn.XLOOKUP($B1176,stock_analysis[Stock],stock_analysis[Beta_Weekly])</f>
        <v>0.86018961530092175</v>
      </c>
      <c r="K1176" s="2">
        <f>_xlfn.XLOOKUP($B1176,stock_analysis[Stock],stock_analysis[Beta_Monthly])</f>
        <v>0.81564790238630536</v>
      </c>
      <c r="L1176" s="3">
        <f>G1176+H1176*I1176</f>
        <v>0.12454802901967758</v>
      </c>
      <c r="M1176" s="3">
        <f>J1176*H1176+G1176</f>
        <v>0.1116879168802382</v>
      </c>
      <c r="N1176" s="3">
        <f>K1176*H1176+G1176</f>
        <v>0.10935838529480377</v>
      </c>
      <c r="O1176" s="2">
        <f>_xlfn.XLOOKUP($B1176,stock_analysis[Stock],stock_analysis[Interest_Coverage_Ratio])</f>
        <v>60.821224997409061</v>
      </c>
      <c r="P1176" s="3" cm="1">
        <f t="array" ref="P117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76" s="3" t="str" cm="1">
        <f t="array" ref="Q117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76" s="3">
        <f>Table2[[#This Row],[Default Spread]]+Table2[[#This Row],[Risk Free Rate]]</f>
        <v>7.0699999999999999E-2</v>
      </c>
      <c r="S1176" s="2">
        <f>_xlfn.XLOOKUP($B1176,stock_analysis[Stock],stock_analysis[Market_Cap_Cr])</f>
        <v>16627.5514368</v>
      </c>
      <c r="T1176" s="2">
        <f>_xlfn.XLOOKUP($B1176,stock_analysis[Stock],stock_analysis[Total_Debt_Cr])</f>
        <v>264.52759040000001</v>
      </c>
      <c r="U1176" s="3">
        <f>Table2[[#This Row],[Market Value of Equity]]/(Table2[[#This Row],[Market Value of Equity]]+Table2[[#This Row],[Market Value of Debt]])</f>
        <v>0.98434014013467186</v>
      </c>
      <c r="V1176" s="3">
        <f>Table2[[#This Row],[Market Value of Debt]]/(Table2[[#This Row],[Market Value of Equity]]+Table2[[#This Row],[Market Value of Debt]])</f>
        <v>1.5659859865328109E-2</v>
      </c>
      <c r="W1176" s="32">
        <f>(Table2[[#This Row],[Cost of Equity (Daily Beta)]]*Table2[[#This Row],[Weight of Equity]])+(Table2[[#This Row],[Cost of Debt]]*Table2[[#This Row],[Weight of Debt]])</f>
        <v>0.1237047764312053</v>
      </c>
      <c r="X1176" s="33">
        <f>(Table2[[#This Row],[Cost of Equity (Weekly Beta)]]*Table2[[#This Row],[Weight of Equity]])+(Table2[[#This Row],[Cost of Debt]]*Table2[[#This Row],[Weight of Debt]])</f>
        <v>0.11104605184572194</v>
      </c>
      <c r="Y1176" s="34">
        <f>(Table2[[#This Row],[Cost of Equity (Monthly Beta)]]*Table2[[#This Row],[Weight of Equity]])+(Table2[[#This Row],[Cost of Debt]]*Table2[[#This Row],[Weight of Debt]])</f>
        <v>0.10875300039846728</v>
      </c>
      <c r="Z1176" t="b">
        <f>IF(Table2[[#This Row],[Sector]]="Financial Services",TRUE,FALSE)</f>
        <v>0</v>
      </c>
      <c r="AA1176" t="b">
        <f>IF(Table2[[#This Row],[Market Capitalisation In(Cr)]]&gt;25000,TRUE,FALSE)</f>
        <v>0</v>
      </c>
    </row>
    <row r="1177" spans="2:27" ht="14" customHeight="1">
      <c r="B1177" s="37" t="s">
        <v>3188</v>
      </c>
      <c r="C1177" s="38" t="str">
        <f>_xlfn.XLOOKUP(B1177,stock_analysis[Stock],stock_analysis[Company_Name])</f>
        <v>Shilpa Medicare Limited</v>
      </c>
      <c r="D1177" s="37" t="str">
        <f>_xlfn.XLOOKUP(B1177,stock_analysis[Stock],stock_analysis[Sector])</f>
        <v>Healthcare</v>
      </c>
      <c r="E1177" s="37" t="str">
        <f>_xlfn.XLOOKUP($B1177,stock_analysis[Stock],stock_analysis[Industry])</f>
        <v>Drug Manufacturers - Specialty &amp; Generic</v>
      </c>
      <c r="F1177" s="2">
        <f>_xlfn.XLOOKUP($B1177,stock_analysis[Stock],stock_analysis[Market_Cap_Cr])</f>
        <v>6314.3636992000002</v>
      </c>
      <c r="G1177" s="3">
        <f>Imputs!$C$2</f>
        <v>6.6699999999999995E-2</v>
      </c>
      <c r="H1177" s="3">
        <f>Imputs!$C$3</f>
        <v>5.2299999999999999E-2</v>
      </c>
      <c r="I1177" s="2">
        <f>_xlfn.XLOOKUP($B1177,stock_analysis[Stock],stock_analysis[Beta_Daily])</f>
        <v>1.1611123149756055</v>
      </c>
      <c r="J1177" s="2">
        <f>_xlfn.XLOOKUP($B1177,stock_analysis[Stock],stock_analysis[Beta_Weekly])</f>
        <v>0.98647788121874458</v>
      </c>
      <c r="K1177" s="2">
        <f>_xlfn.XLOOKUP($B1177,stock_analysis[Stock],stock_analysis[Beta_Monthly])</f>
        <v>0.78717577656641791</v>
      </c>
      <c r="L1177" s="3">
        <f>G1177+H1177*I1177</f>
        <v>0.12742617407322415</v>
      </c>
      <c r="M1177" s="3">
        <f>J1177*H1177+G1177</f>
        <v>0.11829279318774033</v>
      </c>
      <c r="N1177" s="3">
        <f>K1177*H1177+G1177</f>
        <v>0.10786929311442364</v>
      </c>
      <c r="O1177" s="2">
        <f>_xlfn.XLOOKUP($B1177,stock_analysis[Stock],stock_analysis[Interest_Coverage_Ratio])</f>
        <v>3.367091752517672</v>
      </c>
      <c r="P1177" s="3" cm="1">
        <f t="array" ref="P117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177" s="3" t="str" cm="1">
        <f t="array" ref="Q117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177" s="3">
        <f>Table2[[#This Row],[Default Spread]]+Table2[[#This Row],[Risk Free Rate]]</f>
        <v>8.5099999999999995E-2</v>
      </c>
      <c r="S1177" s="2">
        <f>_xlfn.XLOOKUP($B1177,stock_analysis[Stock],stock_analysis[Market_Cap_Cr])</f>
        <v>6314.3636992000002</v>
      </c>
      <c r="T1177" s="2">
        <f>_xlfn.XLOOKUP($B1177,stock_analysis[Stock],stock_analysis[Total_Debt_Cr])</f>
        <v>593.25480960000004</v>
      </c>
      <c r="U1177" s="3">
        <f>Table2[[#This Row],[Market Value of Equity]]/(Table2[[#This Row],[Market Value of Equity]]+Table2[[#This Row],[Market Value of Debt]])</f>
        <v>0.91411586947886314</v>
      </c>
      <c r="V1177" s="3">
        <f>Table2[[#This Row],[Market Value of Debt]]/(Table2[[#This Row],[Market Value of Equity]]+Table2[[#This Row],[Market Value of Debt]])</f>
        <v>8.5884130521136873E-2</v>
      </c>
      <c r="W1177" s="32">
        <f>(Table2[[#This Row],[Cost of Equity (Daily Beta)]]*Table2[[#This Row],[Weight of Equity]])+(Table2[[#This Row],[Cost of Debt]]*Table2[[#This Row],[Weight of Debt]])</f>
        <v>0.123791027414659</v>
      </c>
      <c r="X1177" s="33">
        <f>(Table2[[#This Row],[Cost of Equity (Weekly Beta)]]*Table2[[#This Row],[Weight of Equity]])+(Table2[[#This Row],[Cost of Debt]]*Table2[[#This Row],[Weight of Debt]])</f>
        <v>0.11544205900524333</v>
      </c>
      <c r="Y1177" s="34">
        <f>(Table2[[#This Row],[Cost of Equity (Monthly Beta)]]*Table2[[#This Row],[Weight of Equity]])+(Table2[[#This Row],[Cost of Debt]]*Table2[[#This Row],[Weight of Debt]])</f>
        <v>0.10591377217271046</v>
      </c>
      <c r="Z1177" t="b">
        <f>IF(Table2[[#This Row],[Sector]]="Financial Services",TRUE,FALSE)</f>
        <v>0</v>
      </c>
      <c r="AA1177" t="b">
        <f>IF(Table2[[#This Row],[Market Capitalisation In(Cr)]]&gt;25000,TRUE,FALSE)</f>
        <v>0</v>
      </c>
    </row>
    <row r="1178" spans="2:27" ht="14" customHeight="1">
      <c r="B1178" s="37" t="s">
        <v>608</v>
      </c>
      <c r="C1178" s="38" t="str">
        <f>_xlfn.XLOOKUP(B1178,stock_analysis[Stock],stock_analysis[Company_Name])</f>
        <v>Bliss GVS Pharma Limited</v>
      </c>
      <c r="D1178" s="37" t="str">
        <f>_xlfn.XLOOKUP(B1178,stock_analysis[Stock],stock_analysis[Sector])</f>
        <v>Healthcare</v>
      </c>
      <c r="E1178" s="37" t="str">
        <f>_xlfn.XLOOKUP($B1178,stock_analysis[Stock],stock_analysis[Industry])</f>
        <v>Drug Manufacturers - Specialty &amp; Generic</v>
      </c>
      <c r="F1178" s="2">
        <f>_xlfn.XLOOKUP($B1178,stock_analysis[Stock],stock_analysis[Market_Cap_Cr])</f>
        <v>2306.1643263999999</v>
      </c>
      <c r="G1178" s="3">
        <f>Imputs!$C$2</f>
        <v>6.6699999999999995E-2</v>
      </c>
      <c r="H1178" s="3">
        <f>Imputs!$C$3</f>
        <v>5.2299999999999999E-2</v>
      </c>
      <c r="I1178" s="2">
        <f>_xlfn.XLOOKUP($B1178,stock_analysis[Stock],stock_analysis[Beta_Daily])</f>
        <v>1.1460071042271709</v>
      </c>
      <c r="J1178" s="2">
        <f>_xlfn.XLOOKUP($B1178,stock_analysis[Stock],stock_analysis[Beta_Weekly])</f>
        <v>1.5923395445795674</v>
      </c>
      <c r="K1178" s="2">
        <f>_xlfn.XLOOKUP($B1178,stock_analysis[Stock],stock_analysis[Beta_Monthly])</f>
        <v>1.0786828466252321</v>
      </c>
      <c r="L1178" s="3">
        <f>G1178+H1178*I1178</f>
        <v>0.12663617155108103</v>
      </c>
      <c r="M1178" s="3">
        <f>J1178*H1178+G1178</f>
        <v>0.14997935818151137</v>
      </c>
      <c r="N1178" s="3">
        <f>K1178*H1178+G1178</f>
        <v>0.12311511287849963</v>
      </c>
      <c r="O1178" s="2">
        <f>_xlfn.XLOOKUP($B1178,stock_analysis[Stock],stock_analysis[Interest_Coverage_Ratio])</f>
        <v>21.338853544428797</v>
      </c>
      <c r="P1178" s="3" cm="1">
        <f t="array" ref="P117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78" s="3" t="str" cm="1">
        <f t="array" ref="Q117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78" s="3">
        <f>Table2[[#This Row],[Default Spread]]+Table2[[#This Row],[Risk Free Rate]]</f>
        <v>7.0699999999999999E-2</v>
      </c>
      <c r="S1178" s="2">
        <f>_xlfn.XLOOKUP($B1178,stock_analysis[Stock],stock_analysis[Market_Cap_Cr])</f>
        <v>2306.1643263999999</v>
      </c>
      <c r="T1178" s="2">
        <f>_xlfn.XLOOKUP($B1178,stock_analysis[Stock],stock_analysis[Total_Debt_Cr])</f>
        <v>52.491001599999997</v>
      </c>
      <c r="U1178" s="3">
        <f>Table2[[#This Row],[Market Value of Equity]]/(Table2[[#This Row],[Market Value of Equity]]+Table2[[#This Row],[Market Value of Debt]])</f>
        <v>0.97774537000939887</v>
      </c>
      <c r="V1178" s="3">
        <f>Table2[[#This Row],[Market Value of Debt]]/(Table2[[#This Row],[Market Value of Equity]]+Table2[[#This Row],[Market Value of Debt]])</f>
        <v>2.2254629990601155E-2</v>
      </c>
      <c r="W1178" s="32">
        <f>(Table2[[#This Row],[Cost of Equity (Daily Beta)]]*Table2[[#This Row],[Weight of Equity]])+(Table2[[#This Row],[Cost of Debt]]*Table2[[#This Row],[Weight of Debt]])</f>
        <v>0.12539133275012093</v>
      </c>
      <c r="X1178" s="33">
        <f>(Table2[[#This Row],[Cost of Equity (Weekly Beta)]]*Table2[[#This Row],[Weight of Equity]])+(Table2[[#This Row],[Cost of Debt]]*Table2[[#This Row],[Weight of Debt]])</f>
        <v>0.14821502539928952</v>
      </c>
      <c r="Y1178" s="34">
        <f>(Table2[[#This Row],[Cost of Equity (Monthly Beta)]]*Table2[[#This Row],[Weight of Equity]])+(Table2[[#This Row],[Cost of Debt]]*Table2[[#This Row],[Weight of Debt]])</f>
        <v>0.12194863393547303</v>
      </c>
      <c r="Z1178" t="b">
        <f>IF(Table2[[#This Row],[Sector]]="Financial Services",TRUE,FALSE)</f>
        <v>0</v>
      </c>
      <c r="AA1178" t="b">
        <f>IF(Table2[[#This Row],[Market Capitalisation In(Cr)]]&gt;25000,TRUE,FALSE)</f>
        <v>0</v>
      </c>
    </row>
    <row r="1179" spans="2:27" ht="14" customHeight="1">
      <c r="B1179" s="37" t="s">
        <v>686</v>
      </c>
      <c r="C1179" s="38" t="str">
        <f>_xlfn.XLOOKUP(B1179,stock_analysis[Stock],stock_analysis[Company_Name])</f>
        <v>Caplin Point Laboratories Limited</v>
      </c>
      <c r="D1179" s="37" t="str">
        <f>_xlfn.XLOOKUP(B1179,stock_analysis[Stock],stock_analysis[Sector])</f>
        <v>Healthcare</v>
      </c>
      <c r="E1179" s="37" t="str">
        <f>_xlfn.XLOOKUP($B1179,stock_analysis[Stock],stock_analysis[Industry])</f>
        <v>Drug Manufacturers - Specialty &amp; Generic</v>
      </c>
      <c r="F1179" s="2">
        <f>_xlfn.XLOOKUP($B1179,stock_analysis[Stock],stock_analysis[Market_Cap_Cr])</f>
        <v>12429.837107200001</v>
      </c>
      <c r="G1179" s="3">
        <f>Imputs!$C$2</f>
        <v>6.6699999999999995E-2</v>
      </c>
      <c r="H1179" s="3">
        <f>Imputs!$C$3</f>
        <v>5.2299999999999999E-2</v>
      </c>
      <c r="I1179" s="2">
        <f>_xlfn.XLOOKUP($B1179,stock_analysis[Stock],stock_analysis[Beta_Daily])</f>
        <v>1.133290228126584</v>
      </c>
      <c r="J1179" s="2">
        <f>_xlfn.XLOOKUP($B1179,stock_analysis[Stock],stock_analysis[Beta_Weekly])</f>
        <v>1.4095061728069302</v>
      </c>
      <c r="K1179" s="2">
        <f>_xlfn.XLOOKUP($B1179,stock_analysis[Stock],stock_analysis[Beta_Monthly])</f>
        <v>0.93208302444515101</v>
      </c>
      <c r="L1179" s="3">
        <f>G1179+H1179*I1179</f>
        <v>0.12597107893102033</v>
      </c>
      <c r="M1179" s="3">
        <f>J1179*H1179+G1179</f>
        <v>0.14041717283780245</v>
      </c>
      <c r="N1179" s="3">
        <f>K1179*H1179+G1179</f>
        <v>0.11544794217848139</v>
      </c>
      <c r="O1179" s="2">
        <f>_xlfn.XLOOKUP($B1179,stock_analysis[Stock],stock_analysis[Interest_Coverage_Ratio])</f>
        <v>1110.4754098360656</v>
      </c>
      <c r="P1179" s="3" cm="1">
        <f t="array" ref="P117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79" s="3" t="str" cm="1">
        <f t="array" ref="Q117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79" s="3">
        <f>Table2[[#This Row],[Default Spread]]+Table2[[#This Row],[Risk Free Rate]]</f>
        <v>7.0699999999999999E-2</v>
      </c>
      <c r="S1179" s="2">
        <f>_xlfn.XLOOKUP($B1179,stock_analysis[Stock],stock_analysis[Market_Cap_Cr])</f>
        <v>12429.837107200001</v>
      </c>
      <c r="T1179" s="2">
        <f>_xlfn.XLOOKUP($B1179,stock_analysis[Stock],stock_analysis[Total_Debt_Cr])</f>
        <v>5.31</v>
      </c>
      <c r="U1179" s="3">
        <f>Table2[[#This Row],[Market Value of Equity]]/(Table2[[#This Row],[Market Value of Equity]]+Table2[[#This Row],[Market Value of Debt]])</f>
        <v>0.99957298454499788</v>
      </c>
      <c r="V1179" s="3">
        <f>Table2[[#This Row],[Market Value of Debt]]/(Table2[[#This Row],[Market Value of Equity]]+Table2[[#This Row],[Market Value of Debt]])</f>
        <v>4.270154550021759E-4</v>
      </c>
      <c r="W1179" s="32">
        <f>(Table2[[#This Row],[Cost of Equity (Daily Beta)]]*Table2[[#This Row],[Weight of Equity]])+(Table2[[#This Row],[Cost of Debt]]*Table2[[#This Row],[Weight of Debt]])</f>
        <v>0.12594747732610215</v>
      </c>
      <c r="X1179" s="33">
        <f>(Table2[[#This Row],[Cost of Equity (Weekly Beta)]]*Table2[[#This Row],[Weight of Equity]])+(Table2[[#This Row],[Cost of Debt]]*Table2[[#This Row],[Weight of Debt]])</f>
        <v>0.14038740252752166</v>
      </c>
      <c r="Y1179" s="34">
        <f>(Table2[[#This Row],[Cost of Equity (Monthly Beta)]]*Table2[[#This Row],[Weight of Equity]])+(Table2[[#This Row],[Cost of Debt]]*Table2[[#This Row],[Weight of Debt]])</f>
        <v>0.11542883411559164</v>
      </c>
      <c r="Z1179" t="b">
        <f>IF(Table2[[#This Row],[Sector]]="Financial Services",TRUE,FALSE)</f>
        <v>0</v>
      </c>
      <c r="AA1179" t="b">
        <f>IF(Table2[[#This Row],[Market Capitalisation In(Cr)]]&gt;25000,TRUE,FALSE)</f>
        <v>0</v>
      </c>
    </row>
    <row r="1180" spans="2:27" ht="14" customHeight="1">
      <c r="B1180" s="37" t="s">
        <v>1361</v>
      </c>
      <c r="C1180" s="38" t="str">
        <f>_xlfn.XLOOKUP(B1180,stock_analysis[Stock],stock_analysis[Company_Name])</f>
        <v>Granules India Limited</v>
      </c>
      <c r="D1180" s="37" t="str">
        <f>_xlfn.XLOOKUP(B1180,stock_analysis[Stock],stock_analysis[Sector])</f>
        <v>Healthcare</v>
      </c>
      <c r="E1180" s="37" t="str">
        <f>_xlfn.XLOOKUP($B1180,stock_analysis[Stock],stock_analysis[Industry])</f>
        <v>Drug Manufacturers - Specialty &amp; Generic</v>
      </c>
      <c r="F1180" s="2">
        <f>_xlfn.XLOOKUP($B1180,stock_analysis[Stock],stock_analysis[Market_Cap_Cr])</f>
        <v>14152.9219072</v>
      </c>
      <c r="G1180" s="3">
        <f>Imputs!$C$2</f>
        <v>6.6699999999999995E-2</v>
      </c>
      <c r="H1180" s="3">
        <f>Imputs!$C$3</f>
        <v>5.2299999999999999E-2</v>
      </c>
      <c r="I1180" s="2">
        <f>_xlfn.XLOOKUP($B1180,stock_analysis[Stock],stock_analysis[Beta_Daily])</f>
        <v>1.3188124180049523</v>
      </c>
      <c r="J1180" s="2">
        <f>_xlfn.XLOOKUP($B1180,stock_analysis[Stock],stock_analysis[Beta_Weekly])</f>
        <v>1.3646048354131222</v>
      </c>
      <c r="K1180" s="2">
        <f>_xlfn.XLOOKUP($B1180,stock_analysis[Stock],stock_analysis[Beta_Monthly])</f>
        <v>0.83843180853669941</v>
      </c>
      <c r="L1180" s="3">
        <f>G1180+H1180*I1180</f>
        <v>0.13567388946165898</v>
      </c>
      <c r="M1180" s="3">
        <f>J1180*H1180+G1180</f>
        <v>0.13806883289210628</v>
      </c>
      <c r="N1180" s="3">
        <f>K1180*H1180+G1180</f>
        <v>0.11054998358646936</v>
      </c>
      <c r="O1180" s="2">
        <f>_xlfn.XLOOKUP($B1180,stock_analysis[Stock],stock_analysis[Interest_Coverage_Ratio])</f>
        <v>11.881259271468601</v>
      </c>
      <c r="P1180" s="3" cm="1">
        <f t="array" ref="P118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180" s="3" t="str" cm="1">
        <f t="array" ref="Q118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180" s="3">
        <f>Table2[[#This Row],[Default Spread]]+Table2[[#This Row],[Risk Free Rate]]</f>
        <v>7.22E-2</v>
      </c>
      <c r="S1180" s="2">
        <f>_xlfn.XLOOKUP($B1180,stock_analysis[Stock],stock_analysis[Market_Cap_Cr])</f>
        <v>14152.9219072</v>
      </c>
      <c r="T1180" s="2">
        <f>_xlfn.XLOOKUP($B1180,stock_analysis[Stock],stock_analysis[Total_Debt_Cr])</f>
        <v>1806.9409791999999</v>
      </c>
      <c r="U1180" s="3">
        <f>Table2[[#This Row],[Market Value of Equity]]/(Table2[[#This Row],[Market Value of Equity]]+Table2[[#This Row],[Market Value of Debt]])</f>
        <v>0.8867821740035271</v>
      </c>
      <c r="V1180" s="3">
        <f>Table2[[#This Row],[Market Value of Debt]]/(Table2[[#This Row],[Market Value of Equity]]+Table2[[#This Row],[Market Value of Debt]])</f>
        <v>0.11321782599647283</v>
      </c>
      <c r="W1180" s="32">
        <f>(Table2[[#This Row],[Cost of Equity (Daily Beta)]]*Table2[[#This Row],[Weight of Equity]])+(Table2[[#This Row],[Cost of Debt]]*Table2[[#This Row],[Weight of Debt]])</f>
        <v>0.1284875136892695</v>
      </c>
      <c r="X1180" s="33">
        <f>(Table2[[#This Row],[Cost of Equity (Weekly Beta)]]*Table2[[#This Row],[Weight of Equity]])+(Table2[[#This Row],[Cost of Debt]]*Table2[[#This Row],[Weight of Debt]])</f>
        <v>0.13061130683113703</v>
      </c>
      <c r="Y1180" s="34">
        <f>(Table2[[#This Row],[Cost of Equity (Monthly Beta)]]*Table2[[#This Row],[Weight of Equity]])+(Table2[[#This Row],[Cost of Debt]]*Table2[[#This Row],[Weight of Debt]])</f>
        <v>0.10620808181780889</v>
      </c>
      <c r="Z1180" t="b">
        <f>IF(Table2[[#This Row],[Sector]]="Financial Services",TRUE,FALSE)</f>
        <v>0</v>
      </c>
      <c r="AA1180" t="b">
        <f>IF(Table2[[#This Row],[Market Capitalisation In(Cr)]]&gt;25000,TRUE,FALSE)</f>
        <v>0</v>
      </c>
    </row>
    <row r="1181" spans="2:27" ht="14" customHeight="1">
      <c r="B1181" s="37" t="s">
        <v>252</v>
      </c>
      <c r="C1181" s="38" t="str">
        <f>_xlfn.XLOOKUP(B1181,stock_analysis[Stock],stock_analysis[Company_Name])</f>
        <v>Amanta Healthcare Limited</v>
      </c>
      <c r="D1181" s="37" t="str">
        <f>_xlfn.XLOOKUP(B1181,stock_analysis[Stock],stock_analysis[Sector])</f>
        <v>Healthcare</v>
      </c>
      <c r="E1181" s="37" t="str">
        <f>_xlfn.XLOOKUP($B1181,stock_analysis[Stock],stock_analysis[Industry])</f>
        <v>Drug Manufacturers - Specialty &amp; Generic</v>
      </c>
      <c r="F1181" s="2">
        <f>_xlfn.XLOOKUP($B1181,stock_analysis[Stock],stock_analysis[Market_Cap_Cr])</f>
        <v>389.34190080000002</v>
      </c>
      <c r="G1181" s="3">
        <f>Imputs!$C$2</f>
        <v>6.6699999999999995E-2</v>
      </c>
      <c r="H1181" s="3">
        <f>Imputs!$C$3</f>
        <v>5.2299999999999999E-2</v>
      </c>
      <c r="I1181" s="2">
        <f>_xlfn.XLOOKUP($B1181,stock_analysis[Stock],stock_analysis[Beta_Daily])</f>
        <v>1.3009728481947285</v>
      </c>
      <c r="J1181" s="2">
        <f>_xlfn.XLOOKUP($B1181,stock_analysis[Stock],stock_analysis[Beta_Weekly])</f>
        <v>-3.999972102463E-3</v>
      </c>
      <c r="K1181" s="2">
        <f>_xlfn.XLOOKUP($B1181,stock_analysis[Stock],stock_analysis[Beta_Monthly])</f>
        <v>-1.2769146922331789</v>
      </c>
      <c r="L1181" s="3">
        <f>G1181+H1181*I1181</f>
        <v>0.13474087996058429</v>
      </c>
      <c r="M1181" s="3">
        <f>J1181*H1181+G1181</f>
        <v>6.6490801459041182E-2</v>
      </c>
      <c r="N1181" s="3">
        <f>K1181*H1181+G1181</f>
        <v>-8.2638403795257109E-5</v>
      </c>
      <c r="O1181" s="2">
        <f>_xlfn.XLOOKUP($B1181,stock_analysis[Stock],stock_analysis[Interest_Coverage_Ratio])</f>
        <v>1.5453928509180179</v>
      </c>
      <c r="P1181" s="3" cm="1">
        <f t="array" ref="P118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181" s="3" t="str" cm="1">
        <f t="array" ref="Q118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181" s="3">
        <f>Table2[[#This Row],[Default Spread]]+Table2[[#This Row],[Risk Free Rate]]</f>
        <v>0.1176</v>
      </c>
      <c r="S1181" s="2">
        <f>_xlfn.XLOOKUP($B1181,stock_analysis[Stock],stock_analysis[Market_Cap_Cr])</f>
        <v>389.34190080000002</v>
      </c>
      <c r="T1181" s="2">
        <f>_xlfn.XLOOKUP($B1181,stock_analysis[Stock],stock_analysis[Total_Debt_Cr])</f>
        <v>185.86140159999999</v>
      </c>
      <c r="U1181" s="3">
        <f>Table2[[#This Row],[Market Value of Equity]]/(Table2[[#This Row],[Market Value of Equity]]+Table2[[#This Row],[Market Value of Debt]])</f>
        <v>0.67687702621924317</v>
      </c>
      <c r="V1181" s="3">
        <f>Table2[[#This Row],[Market Value of Debt]]/(Table2[[#This Row],[Market Value of Equity]]+Table2[[#This Row],[Market Value of Debt]])</f>
        <v>0.32312297378075694</v>
      </c>
      <c r="W1181" s="32">
        <f>(Table2[[#This Row],[Cost of Equity (Daily Beta)]]*Table2[[#This Row],[Weight of Equity]])+(Table2[[#This Row],[Cost of Debt]]*Table2[[#This Row],[Weight of Debt]])</f>
        <v>0.12920226785450131</v>
      </c>
      <c r="X1181" s="33">
        <f>(Table2[[#This Row],[Cost of Equity (Weekly Beta)]]*Table2[[#This Row],[Weight of Equity]])+(Table2[[#This Row],[Cost of Debt]]*Table2[[#This Row],[Weight of Debt]])</f>
        <v>8.3005357679146935E-2</v>
      </c>
      <c r="Y1181" s="34">
        <f>(Table2[[#This Row],[Cost of Equity (Monthly Beta)]]*Table2[[#This Row],[Weight of Equity]])+(Table2[[#This Row],[Cost of Debt]]*Table2[[#This Row],[Weight of Debt]])</f>
        <v>3.7943325679604574E-2</v>
      </c>
      <c r="Z1181" t="b">
        <f>IF(Table2[[#This Row],[Sector]]="Financial Services",TRUE,FALSE)</f>
        <v>0</v>
      </c>
      <c r="AA1181" t="b">
        <f>IF(Table2[[#This Row],[Market Capitalisation In(Cr)]]&gt;25000,TRUE,FALSE)</f>
        <v>0</v>
      </c>
    </row>
    <row r="1182" spans="2:27" ht="14" customHeight="1">
      <c r="B1182" s="37" t="s">
        <v>3292</v>
      </c>
      <c r="C1182" s="38" t="str">
        <f>_xlfn.XLOOKUP(B1182,stock_analysis[Stock],stock_analysis[Company_Name])</f>
        <v>Solara Active Pharma Sciences Limited</v>
      </c>
      <c r="D1182" s="37" t="str">
        <f>_xlfn.XLOOKUP(B1182,stock_analysis[Stock],stock_analysis[Sector])</f>
        <v>Healthcare</v>
      </c>
      <c r="E1182" s="37" t="str">
        <f>_xlfn.XLOOKUP($B1182,stock_analysis[Stock],stock_analysis[Industry])</f>
        <v>Drug Manufacturers - Specialty &amp; Generic</v>
      </c>
      <c r="F1182" s="2">
        <f>_xlfn.XLOOKUP($B1182,stock_analysis[Stock],stock_analysis[Market_Cap_Cr])</f>
        <v>2230.1024256000001</v>
      </c>
      <c r="G1182" s="3">
        <f>Imputs!$C$2</f>
        <v>6.6699999999999995E-2</v>
      </c>
      <c r="H1182" s="3">
        <f>Imputs!$C$3</f>
        <v>5.2299999999999999E-2</v>
      </c>
      <c r="I1182" s="2">
        <f>_xlfn.XLOOKUP($B1182,stock_analysis[Stock],stock_analysis[Beta_Daily])</f>
        <v>0.84336528279062972</v>
      </c>
      <c r="J1182" s="2">
        <f>_xlfn.XLOOKUP($B1182,stock_analysis[Stock],stock_analysis[Beta_Weekly])</f>
        <v>1.2267129271391719</v>
      </c>
      <c r="K1182" s="2">
        <f>_xlfn.XLOOKUP($B1182,stock_analysis[Stock],stock_analysis[Beta_Monthly])</f>
        <v>1.957580393508636</v>
      </c>
      <c r="L1182" s="3">
        <f>G1182+H1182*I1182</f>
        <v>0.11080800428994993</v>
      </c>
      <c r="M1182" s="3">
        <f>J1182*H1182+G1182</f>
        <v>0.13085708608937868</v>
      </c>
      <c r="N1182" s="3">
        <f>K1182*H1182+G1182</f>
        <v>0.16908145458050167</v>
      </c>
      <c r="O1182" s="2">
        <f>_xlfn.XLOOKUP($B1182,stock_analysis[Stock],stock_analysis[Interest_Coverage_Ratio])</f>
        <v>1.0051340559041644</v>
      </c>
      <c r="P1182" s="3" cm="1">
        <f t="array" ref="P118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182" s="3" t="str" cm="1">
        <f t="array" ref="Q118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182" s="3">
        <f>Table2[[#This Row],[Default Spread]]+Table2[[#This Row],[Risk Free Rate]]</f>
        <v>0.19279999999999997</v>
      </c>
      <c r="S1182" s="2">
        <f>_xlfn.XLOOKUP($B1182,stock_analysis[Stock],stock_analysis[Market_Cap_Cr])</f>
        <v>2230.1024256000001</v>
      </c>
      <c r="T1182" s="2">
        <f>_xlfn.XLOOKUP($B1182,stock_analysis[Stock],stock_analysis[Total_Debt_Cr])</f>
        <v>646.08000000000004</v>
      </c>
      <c r="U1182" s="3">
        <f>Table2[[#This Row],[Market Value of Equity]]/(Table2[[#This Row],[Market Value of Equity]]+Table2[[#This Row],[Market Value of Debt]])</f>
        <v>0.77536890767100031</v>
      </c>
      <c r="V1182" s="3">
        <f>Table2[[#This Row],[Market Value of Debt]]/(Table2[[#This Row],[Market Value of Equity]]+Table2[[#This Row],[Market Value of Debt]])</f>
        <v>0.22463109232899975</v>
      </c>
      <c r="W1182" s="32">
        <f>(Table2[[#This Row],[Cost of Equity (Daily Beta)]]*Table2[[#This Row],[Weight of Equity]])+(Table2[[#This Row],[Cost of Debt]]*Table2[[#This Row],[Weight of Debt]])</f>
        <v>0.12922595584853314</v>
      </c>
      <c r="X1182" s="33">
        <f>(Table2[[#This Row],[Cost of Equity (Weekly Beta)]]*Table2[[#This Row],[Weight of Equity]])+(Table2[[#This Row],[Cost of Debt]]*Table2[[#This Row],[Weight of Debt]])</f>
        <v>0.14477139050316273</v>
      </c>
      <c r="Y1182" s="34">
        <f>(Table2[[#This Row],[Cost of Equity (Monthly Beta)]]*Table2[[#This Row],[Weight of Equity]])+(Table2[[#This Row],[Cost of Debt]]*Table2[[#This Row],[Weight of Debt]])</f>
        <v>0.17440937734653858</v>
      </c>
      <c r="Z1182" t="b">
        <f>IF(Table2[[#This Row],[Sector]]="Financial Services",TRUE,FALSE)</f>
        <v>0</v>
      </c>
      <c r="AA1182" t="b">
        <f>IF(Table2[[#This Row],[Market Capitalisation In(Cr)]]&gt;25000,TRUE,FALSE)</f>
        <v>0</v>
      </c>
    </row>
    <row r="1183" spans="2:27" ht="14" customHeight="1">
      <c r="B1183" s="37" t="s">
        <v>1751</v>
      </c>
      <c r="C1183" s="38" t="str">
        <f>_xlfn.XLOOKUP(B1183,stock_analysis[Stock],stock_analysis[Company_Name])</f>
        <v>Jagsonpal Pharmaceuticals Limited</v>
      </c>
      <c r="D1183" s="37" t="str">
        <f>_xlfn.XLOOKUP(B1183,stock_analysis[Stock],stock_analysis[Sector])</f>
        <v>Healthcare</v>
      </c>
      <c r="E1183" s="37" t="str">
        <f>_xlfn.XLOOKUP($B1183,stock_analysis[Stock],stock_analysis[Industry])</f>
        <v>Drug Manufacturers - Specialty &amp; Generic</v>
      </c>
      <c r="F1183" s="2">
        <f>_xlfn.XLOOKUP($B1183,stock_analysis[Stock],stock_analysis[Market_Cap_Cr])</f>
        <v>1138.3009280000001</v>
      </c>
      <c r="G1183" s="3">
        <f>Imputs!$C$2</f>
        <v>6.6699999999999995E-2</v>
      </c>
      <c r="H1183" s="3">
        <f>Imputs!$C$3</f>
        <v>5.2299999999999999E-2</v>
      </c>
      <c r="I1183" s="2">
        <f>_xlfn.XLOOKUP($B1183,stock_analysis[Stock],stock_analysis[Beta_Daily])</f>
        <v>1.221623624373686</v>
      </c>
      <c r="J1183" s="2">
        <f>_xlfn.XLOOKUP($B1183,stock_analysis[Stock],stock_analysis[Beta_Weekly])</f>
        <v>1.293755580495803</v>
      </c>
      <c r="K1183" s="2">
        <f>_xlfn.XLOOKUP($B1183,stock_analysis[Stock],stock_analysis[Beta_Monthly])</f>
        <v>0.17699508533820579</v>
      </c>
      <c r="L1183" s="3">
        <f>G1183+H1183*I1183</f>
        <v>0.13059091555474378</v>
      </c>
      <c r="M1183" s="3">
        <f>J1183*H1183+G1183</f>
        <v>0.13436341685993047</v>
      </c>
      <c r="N1183" s="3">
        <f>K1183*H1183+G1183</f>
        <v>7.5956842963188165E-2</v>
      </c>
      <c r="O1183" s="2">
        <f>_xlfn.XLOOKUP($B1183,stock_analysis[Stock],stock_analysis[Interest_Coverage_Ratio])</f>
        <v>73.921711899791234</v>
      </c>
      <c r="P1183" s="3" cm="1">
        <f t="array" ref="P118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83" s="3" t="str" cm="1">
        <f t="array" ref="Q118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83" s="3">
        <f>Table2[[#This Row],[Default Spread]]+Table2[[#This Row],[Risk Free Rate]]</f>
        <v>7.0699999999999999E-2</v>
      </c>
      <c r="S1183" s="2">
        <f>_xlfn.XLOOKUP($B1183,stock_analysis[Stock],stock_analysis[Market_Cap_Cr])</f>
        <v>1138.3009280000001</v>
      </c>
      <c r="T1183" s="2">
        <f>_xlfn.XLOOKUP($B1183,stock_analysis[Stock],stock_analysis[Total_Debt_Cr])</f>
        <v>8.8360000000000003</v>
      </c>
      <c r="U1183" s="3">
        <f>Table2[[#This Row],[Market Value of Equity]]/(Table2[[#This Row],[Market Value of Equity]]+Table2[[#This Row],[Market Value of Debt]])</f>
        <v>0.99229734499489497</v>
      </c>
      <c r="V1183" s="3">
        <f>Table2[[#This Row],[Market Value of Debt]]/(Table2[[#This Row],[Market Value of Equity]]+Table2[[#This Row],[Market Value of Debt]])</f>
        <v>7.7026550051050224E-3</v>
      </c>
      <c r="W1183" s="32">
        <f>(Table2[[#This Row],[Cost of Equity (Daily Beta)]]*Table2[[#This Row],[Weight of Equity]])+(Table2[[#This Row],[Cost of Debt]]*Table2[[#This Row],[Weight of Debt]])</f>
        <v>0.13012959649428571</v>
      </c>
      <c r="X1183" s="33">
        <f>(Table2[[#This Row],[Cost of Equity (Weekly Beta)]]*Table2[[#This Row],[Weight of Equity]])+(Table2[[#This Row],[Cost of Debt]]*Table2[[#This Row],[Weight of Debt]])</f>
        <v>0.13387303952341226</v>
      </c>
      <c r="Y1183" s="34">
        <f>(Table2[[#This Row],[Cost of Equity (Monthly Beta)]]*Table2[[#This Row],[Weight of Equity]])+(Table2[[#This Row],[Cost of Debt]]*Table2[[#This Row],[Weight of Debt]])</f>
        <v>7.5916351315426706E-2</v>
      </c>
      <c r="Z1183" t="b">
        <f>IF(Table2[[#This Row],[Sector]]="Financial Services",TRUE,FALSE)</f>
        <v>0</v>
      </c>
      <c r="AA1183" t="b">
        <f>IF(Table2[[#This Row],[Market Capitalisation In(Cr)]]&gt;25000,TRUE,FALSE)</f>
        <v>0</v>
      </c>
    </row>
    <row r="1184" spans="2:27" ht="14" customHeight="1">
      <c r="B1184" s="37" t="s">
        <v>3386</v>
      </c>
      <c r="C1184" s="38" t="str">
        <f>_xlfn.XLOOKUP(B1184,stock_analysis[Stock],stock_analysis[Company_Name])</f>
        <v>Sudeep Pharma Limited</v>
      </c>
      <c r="D1184" s="37" t="str">
        <f>_xlfn.XLOOKUP(B1184,stock_analysis[Stock],stock_analysis[Sector])</f>
        <v>Healthcare</v>
      </c>
      <c r="E1184" s="37" t="str">
        <f>_xlfn.XLOOKUP($B1184,stock_analysis[Stock],stock_analysis[Industry])</f>
        <v>Drug Manufacturers - Specialty &amp; Generic</v>
      </c>
      <c r="F1184" s="2">
        <f>_xlfn.XLOOKUP($B1184,stock_analysis[Stock],stock_analysis[Market_Cap_Cr])</f>
        <v>6596.1996288</v>
      </c>
      <c r="G1184" s="3">
        <f>Imputs!$C$2</f>
        <v>6.6699999999999995E-2</v>
      </c>
      <c r="H1184" s="3">
        <f>Imputs!$C$3</f>
        <v>5.2299999999999999E-2</v>
      </c>
      <c r="I1184" s="2">
        <f>_xlfn.XLOOKUP($B1184,stock_analysis[Stock],stock_analysis[Beta_Daily])</f>
        <v>1.2428644530350359</v>
      </c>
      <c r="J1184" s="2">
        <f>_xlfn.XLOOKUP($B1184,stock_analysis[Stock],stock_analysis[Beta_Weekly])</f>
        <v>1.6758566533414962</v>
      </c>
      <c r="K1184" s="2">
        <f>_xlfn.XLOOKUP($B1184,stock_analysis[Stock],stock_analysis[Beta_Monthly])</f>
        <v>2.1806329813123737</v>
      </c>
      <c r="L1184" s="3">
        <f>G1184+H1184*I1184</f>
        <v>0.13170181089373237</v>
      </c>
      <c r="M1184" s="3">
        <f>J1184*H1184+G1184</f>
        <v>0.15434730296976024</v>
      </c>
      <c r="N1184" s="3">
        <f>K1184*H1184+G1184</f>
        <v>0.18074710492263713</v>
      </c>
      <c r="O1184" s="2">
        <f>_xlfn.XLOOKUP($B1184,stock_analysis[Stock],stock_analysis[Interest_Coverage_Ratio])</f>
        <v>40.253971661657367</v>
      </c>
      <c r="P1184" s="3" cm="1">
        <f t="array" ref="P118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84" s="3" t="str" cm="1">
        <f t="array" ref="Q118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84" s="3">
        <f>Table2[[#This Row],[Default Spread]]+Table2[[#This Row],[Risk Free Rate]]</f>
        <v>7.0699999999999999E-2</v>
      </c>
      <c r="S1184" s="2">
        <f>_xlfn.XLOOKUP($B1184,stock_analysis[Stock],stock_analysis[Market_Cap_Cr])</f>
        <v>6596.1996288</v>
      </c>
      <c r="T1184" s="2">
        <f>_xlfn.XLOOKUP($B1184,stock_analysis[Stock],stock_analysis[Total_Debt_Cr])</f>
        <v>142.7202048</v>
      </c>
      <c r="U1184" s="3">
        <f>Table2[[#This Row],[Market Value of Equity]]/(Table2[[#This Row],[Market Value of Equity]]+Table2[[#This Row],[Market Value of Debt]])</f>
        <v>0.97882150132007772</v>
      </c>
      <c r="V1184" s="3">
        <f>Table2[[#This Row],[Market Value of Debt]]/(Table2[[#This Row],[Market Value of Equity]]+Table2[[#This Row],[Market Value of Debt]])</f>
        <v>2.1178498679922331E-2</v>
      </c>
      <c r="W1184" s="32">
        <f>(Table2[[#This Row],[Cost of Equity (Daily Beta)]]*Table2[[#This Row],[Weight of Equity]])+(Table2[[#This Row],[Cost of Debt]]*Table2[[#This Row],[Weight of Debt]])</f>
        <v>0.13040988412224661</v>
      </c>
      <c r="X1184" s="33">
        <f>(Table2[[#This Row],[Cost of Equity (Weekly Beta)]]*Table2[[#This Row],[Weight of Equity]])+(Table2[[#This Row],[Cost of Debt]]*Table2[[#This Row],[Weight of Debt]])</f>
        <v>0.15257577867423611</v>
      </c>
      <c r="Y1184" s="34">
        <f>(Table2[[#This Row],[Cost of Equity (Monthly Beta)]]*Table2[[#This Row],[Weight of Equity]])+(Table2[[#This Row],[Cost of Debt]]*Table2[[#This Row],[Weight of Debt]])</f>
        <v>0.17841647245630379</v>
      </c>
      <c r="Z1184" t="b">
        <f>IF(Table2[[#This Row],[Sector]]="Financial Services",TRUE,FALSE)</f>
        <v>0</v>
      </c>
      <c r="AA1184" t="b">
        <f>IF(Table2[[#This Row],[Market Capitalisation In(Cr)]]&gt;25000,TRUE,FALSE)</f>
        <v>0</v>
      </c>
    </row>
    <row r="1185" spans="2:27" ht="14" customHeight="1">
      <c r="B1185" s="37" t="s">
        <v>2044</v>
      </c>
      <c r="C1185" s="38" t="str">
        <f>_xlfn.XLOOKUP(B1185,stock_analysis[Stock],stock_analysis[Company_Name])</f>
        <v>Lasa Supergenerics Limited</v>
      </c>
      <c r="D1185" s="37" t="str">
        <f>_xlfn.XLOOKUP(B1185,stock_analysis[Stock],stock_analysis[Sector])</f>
        <v>Healthcare</v>
      </c>
      <c r="E1185" s="37" t="str">
        <f>_xlfn.XLOOKUP($B1185,stock_analysis[Stock],stock_analysis[Industry])</f>
        <v>Drug Manufacturers - Specialty &amp; Generic</v>
      </c>
      <c r="F1185" s="2">
        <f>_xlfn.XLOOKUP($B1185,stock_analysis[Stock],stock_analysis[Market_Cap_Cr])</f>
        <v>38.628057599999998</v>
      </c>
      <c r="G1185" s="3">
        <f>Imputs!$C$2</f>
        <v>6.6699999999999995E-2</v>
      </c>
      <c r="H1185" s="3">
        <f>Imputs!$C$3</f>
        <v>5.2299999999999999E-2</v>
      </c>
      <c r="I1185" s="2">
        <f>_xlfn.XLOOKUP($B1185,stock_analysis[Stock],stock_analysis[Beta_Daily])</f>
        <v>0.79372805840558525</v>
      </c>
      <c r="J1185" s="2">
        <f>_xlfn.XLOOKUP($B1185,stock_analysis[Stock],stock_analysis[Beta_Weekly])</f>
        <v>1.1170283625583686</v>
      </c>
      <c r="K1185" s="2">
        <f>_xlfn.XLOOKUP($B1185,stock_analysis[Stock],stock_analysis[Beta_Monthly])</f>
        <v>1.4563133335446663</v>
      </c>
      <c r="L1185" s="3">
        <f>G1185+H1185*I1185</f>
        <v>0.10821197745461211</v>
      </c>
      <c r="M1185" s="3">
        <f>J1185*H1185+G1185</f>
        <v>0.12512058336180268</v>
      </c>
      <c r="N1185" s="3">
        <f>K1185*H1185+G1185</f>
        <v>0.14286518734438602</v>
      </c>
      <c r="O1185" s="2">
        <f>_xlfn.XLOOKUP($B1185,stock_analysis[Stock],stock_analysis[Interest_Coverage_Ratio])</f>
        <v>-6.1991903134749666</v>
      </c>
      <c r="P1185" s="3" cm="1">
        <f t="array" ref="P118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185" s="3" t="str" cm="1">
        <f t="array" ref="Q118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185" s="3">
        <f>Table2[[#This Row],[Default Spread]]+Table2[[#This Row],[Risk Free Rate]]</f>
        <v>0.25669999999999998</v>
      </c>
      <c r="S1185" s="2">
        <f>_xlfn.XLOOKUP($B1185,stock_analysis[Stock],stock_analysis[Market_Cap_Cr])</f>
        <v>38.628057599999998</v>
      </c>
      <c r="T1185" s="2">
        <f>_xlfn.XLOOKUP($B1185,stock_analysis[Stock],stock_analysis[Total_Debt_Cr])</f>
        <v>7.3384</v>
      </c>
      <c r="U1185" s="3">
        <f>Table2[[#This Row],[Market Value of Equity]]/(Table2[[#This Row],[Market Value of Equity]]+Table2[[#This Row],[Market Value of Debt]])</f>
        <v>0.84035315351340012</v>
      </c>
      <c r="V1185" s="3">
        <f>Table2[[#This Row],[Market Value of Debt]]/(Table2[[#This Row],[Market Value of Equity]]+Table2[[#This Row],[Market Value of Debt]])</f>
        <v>0.15964684648659982</v>
      </c>
      <c r="W1185" s="32">
        <f>(Table2[[#This Row],[Cost of Equity (Daily Beta)]]*Table2[[#This Row],[Weight of Equity]])+(Table2[[#This Row],[Cost of Debt]]*Table2[[#This Row],[Weight of Debt]])</f>
        <v>0.13191762199501442</v>
      </c>
      <c r="X1185" s="33">
        <f>(Table2[[#This Row],[Cost of Equity (Weekly Beta)]]*Table2[[#This Row],[Weight of Equity]])+(Table2[[#This Row],[Cost of Debt]]*Table2[[#This Row],[Weight of Debt]])</f>
        <v>0.14612682229063731</v>
      </c>
      <c r="Y1185" s="34">
        <f>(Table2[[#This Row],[Cost of Equity (Monthly Beta)]]*Table2[[#This Row],[Weight of Equity]])+(Table2[[#This Row],[Cost of Debt]]*Table2[[#This Row],[Weight of Debt]])</f>
        <v>0.16103855620524768</v>
      </c>
      <c r="Z1185" t="b">
        <f>IF(Table2[[#This Row],[Sector]]="Financial Services",TRUE,FALSE)</f>
        <v>0</v>
      </c>
      <c r="AA1185" t="b">
        <f>IF(Table2[[#This Row],[Market Capitalisation In(Cr)]]&gt;25000,TRUE,FALSE)</f>
        <v>0</v>
      </c>
    </row>
    <row r="1186" spans="2:27" ht="14" customHeight="1">
      <c r="B1186" s="37" t="s">
        <v>656</v>
      </c>
      <c r="C1186" s="38" t="str">
        <f>_xlfn.XLOOKUP(B1186,stock_analysis[Stock],stock_analysis[Company_Name])</f>
        <v>Brooks Laboratories Limited</v>
      </c>
      <c r="D1186" s="37" t="str">
        <f>_xlfn.XLOOKUP(B1186,stock_analysis[Stock],stock_analysis[Sector])</f>
        <v>Healthcare</v>
      </c>
      <c r="E1186" s="37" t="str">
        <f>_xlfn.XLOOKUP($B1186,stock_analysis[Stock],stock_analysis[Industry])</f>
        <v>Drug Manufacturers - Specialty &amp; Generic</v>
      </c>
      <c r="F1186" s="2">
        <f>_xlfn.XLOOKUP($B1186,stock_analysis[Stock],stock_analysis[Market_Cap_Cr])</f>
        <v>182.70862080000001</v>
      </c>
      <c r="G1186" s="3">
        <f>Imputs!$C$2</f>
        <v>6.6699999999999995E-2</v>
      </c>
      <c r="H1186" s="3">
        <f>Imputs!$C$3</f>
        <v>5.2299999999999999E-2</v>
      </c>
      <c r="I1186" s="2">
        <f>_xlfn.XLOOKUP($B1186,stock_analysis[Stock],stock_analysis[Beta_Daily])</f>
        <v>1.1535388979463983</v>
      </c>
      <c r="J1186" s="2">
        <f>_xlfn.XLOOKUP($B1186,stock_analysis[Stock],stock_analysis[Beta_Weekly])</f>
        <v>1.4184969101847449</v>
      </c>
      <c r="K1186" s="2">
        <f>_xlfn.XLOOKUP($B1186,stock_analysis[Stock],stock_analysis[Beta_Monthly])</f>
        <v>1.8143381165423709</v>
      </c>
      <c r="L1186" s="3">
        <f>G1186+H1186*I1186</f>
        <v>0.12703008436259663</v>
      </c>
      <c r="M1186" s="3">
        <f>J1186*H1186+G1186</f>
        <v>0.14088738840266216</v>
      </c>
      <c r="N1186" s="3">
        <f>K1186*H1186+G1186</f>
        <v>0.16158988349516601</v>
      </c>
      <c r="O1186" s="2">
        <f>_xlfn.XLOOKUP($B1186,stock_analysis[Stock],stock_analysis[Interest_Coverage_Ratio])</f>
        <v>-10.520884809977645</v>
      </c>
      <c r="P1186" s="3" cm="1">
        <f t="array" ref="P118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186" s="3" t="str" cm="1">
        <f t="array" ref="Q118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186" s="3">
        <f>Table2[[#This Row],[Default Spread]]+Table2[[#This Row],[Risk Free Rate]]</f>
        <v>0.25669999999999998</v>
      </c>
      <c r="S1186" s="2">
        <f>_xlfn.XLOOKUP($B1186,stock_analysis[Stock],stock_analysis[Market_Cap_Cr])</f>
        <v>182.70862080000001</v>
      </c>
      <c r="T1186" s="2">
        <f>_xlfn.XLOOKUP($B1186,stock_analysis[Stock],stock_analysis[Total_Debt_Cr])</f>
        <v>7.8327</v>
      </c>
      <c r="U1186" s="3">
        <f>Table2[[#This Row],[Market Value of Equity]]/(Table2[[#This Row],[Market Value of Equity]]+Table2[[#This Row],[Market Value of Debt]])</f>
        <v>0.95889238110078223</v>
      </c>
      <c r="V1186" s="3">
        <f>Table2[[#This Row],[Market Value of Debt]]/(Table2[[#This Row],[Market Value of Equity]]+Table2[[#This Row],[Market Value of Debt]])</f>
        <v>4.1107618899217789E-2</v>
      </c>
      <c r="W1186" s="32">
        <f>(Table2[[#This Row],[Cost of Equity (Daily Beta)]]*Table2[[#This Row],[Weight of Equity]])+(Table2[[#This Row],[Cost of Debt]]*Table2[[#This Row],[Weight of Debt]])</f>
        <v>0.13236050583731274</v>
      </c>
      <c r="X1186" s="33">
        <f>(Table2[[#This Row],[Cost of Equity (Weekly Beta)]]*Table2[[#This Row],[Weight of Equity]])+(Table2[[#This Row],[Cost of Debt]]*Table2[[#This Row],[Weight of Debt]])</f>
        <v>0.14564816910392864</v>
      </c>
      <c r="Y1186" s="34">
        <f>(Table2[[#This Row],[Cost of Equity (Monthly Beta)]]*Table2[[#This Row],[Weight of Equity]])+(Table2[[#This Row],[Cost of Debt]]*Table2[[#This Row],[Weight of Debt]])</f>
        <v>0.16549963391790692</v>
      </c>
      <c r="Z1186" t="b">
        <f>IF(Table2[[#This Row],[Sector]]="Financial Services",TRUE,FALSE)</f>
        <v>0</v>
      </c>
      <c r="AA1186" t="b">
        <f>IF(Table2[[#This Row],[Market Capitalisation In(Cr)]]&gt;25000,TRUE,FALSE)</f>
        <v>0</v>
      </c>
    </row>
    <row r="1187" spans="2:27" ht="14" customHeight="1">
      <c r="B1187" s="37" t="s">
        <v>156</v>
      </c>
      <c r="C1187" s="38" t="str">
        <f>_xlfn.XLOOKUP(B1187,stock_analysis[Stock],stock_analysis[Company_Name])</f>
        <v>Aarti Drugs Limited</v>
      </c>
      <c r="D1187" s="37" t="str">
        <f>_xlfn.XLOOKUP(B1187,stock_analysis[Stock],stock_analysis[Sector])</f>
        <v>Healthcare</v>
      </c>
      <c r="E1187" s="37" t="str">
        <f>_xlfn.XLOOKUP($B1187,stock_analysis[Stock],stock_analysis[Industry])</f>
        <v>Drug Manufacturers - Specialty &amp; Generic</v>
      </c>
      <c r="F1187" s="2">
        <f>_xlfn.XLOOKUP($B1187,stock_analysis[Stock],stock_analysis[Market_Cap_Cr])</f>
        <v>3284.5770751999999</v>
      </c>
      <c r="G1187" s="3">
        <f>Imputs!$C$2</f>
        <v>6.6699999999999995E-2</v>
      </c>
      <c r="H1187" s="3">
        <f>Imputs!$C$3</f>
        <v>5.2299999999999999E-2</v>
      </c>
      <c r="I1187" s="2">
        <f>_xlfn.XLOOKUP($B1187,stock_analysis[Stock],stock_analysis[Beta_Daily])</f>
        <v>1.5194814379319268</v>
      </c>
      <c r="J1187" s="2">
        <f>_xlfn.XLOOKUP($B1187,stock_analysis[Stock],stock_analysis[Beta_Weekly])</f>
        <v>0.28231969400850931</v>
      </c>
      <c r="K1187" s="2">
        <f>_xlfn.XLOOKUP($B1187,stock_analysis[Stock],stock_analysis[Beta_Monthly])</f>
        <v>0.221976478228956</v>
      </c>
      <c r="L1187" s="3">
        <f>G1187+H1187*I1187</f>
        <v>0.14616887920383975</v>
      </c>
      <c r="M1187" s="3">
        <f>J1187*H1187+G1187</f>
        <v>8.1465319996645025E-2</v>
      </c>
      <c r="N1187" s="3">
        <f>K1187*H1187+G1187</f>
        <v>7.8309369811374388E-2</v>
      </c>
      <c r="O1187" s="2">
        <f>_xlfn.XLOOKUP($B1187,stock_analysis[Stock],stock_analysis[Interest_Coverage_Ratio])</f>
        <v>6.9034304733975231</v>
      </c>
      <c r="P1187" s="3" cm="1">
        <f t="array" ref="P118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187" s="3" t="str" cm="1">
        <f t="array" ref="Q118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187" s="3">
        <f>Table2[[#This Row],[Default Spread]]+Table2[[#This Row],[Risk Free Rate]]</f>
        <v>7.4499999999999997E-2</v>
      </c>
      <c r="S1187" s="2">
        <f>_xlfn.XLOOKUP($B1187,stock_analysis[Stock],stock_analysis[Market_Cap_Cr])</f>
        <v>3284.5770751999999</v>
      </c>
      <c r="T1187" s="2">
        <f>_xlfn.XLOOKUP($B1187,stock_analysis[Stock],stock_analysis[Total_Debt_Cr])</f>
        <v>573.49002240000004</v>
      </c>
      <c r="U1187" s="3">
        <f>Table2[[#This Row],[Market Value of Equity]]/(Table2[[#This Row],[Market Value of Equity]]+Table2[[#This Row],[Market Value of Debt]])</f>
        <v>0.85135302007661995</v>
      </c>
      <c r="V1187" s="3">
        <f>Table2[[#This Row],[Market Value of Debt]]/(Table2[[#This Row],[Market Value of Equity]]+Table2[[#This Row],[Market Value of Debt]])</f>
        <v>0.14864697992337997</v>
      </c>
      <c r="W1187" s="32">
        <f>(Table2[[#This Row],[Cost of Equity (Daily Beta)]]*Table2[[#This Row],[Weight of Equity]])+(Table2[[#This Row],[Cost of Debt]]*Table2[[#This Row],[Weight of Debt]])</f>
        <v>0.13551551675569543</v>
      </c>
      <c r="X1187" s="33">
        <f>(Table2[[#This Row],[Cost of Equity (Weekly Beta)]]*Table2[[#This Row],[Weight of Equity]])+(Table2[[#This Row],[Cost of Debt]]*Table2[[#This Row],[Weight of Debt]])</f>
        <v>8.0429946214943815E-2</v>
      </c>
      <c r="Y1187" s="34">
        <f>(Table2[[#This Row],[Cost of Equity (Monthly Beta)]]*Table2[[#This Row],[Weight of Equity]])+(Table2[[#This Row],[Cost of Debt]]*Table2[[#This Row],[Weight of Debt]])</f>
        <v>7.7743118493502281E-2</v>
      </c>
      <c r="Z1187" t="b">
        <f>IF(Table2[[#This Row],[Sector]]="Financial Services",TRUE,FALSE)</f>
        <v>0</v>
      </c>
      <c r="AA1187" t="b">
        <f>IF(Table2[[#This Row],[Market Capitalisation In(Cr)]]&gt;25000,TRUE,FALSE)</f>
        <v>0</v>
      </c>
    </row>
    <row r="1188" spans="2:27" ht="14" customHeight="1">
      <c r="B1188" s="37" t="s">
        <v>3472</v>
      </c>
      <c r="C1188" s="38" t="str">
        <f>_xlfn.XLOOKUP(B1188,stock_analysis[Stock],stock_analysis[Company_Name])</f>
        <v>Syncom Formulations (India) Limited</v>
      </c>
      <c r="D1188" s="37" t="str">
        <f>_xlfn.XLOOKUP(B1188,stock_analysis[Stock],stock_analysis[Sector])</f>
        <v>Healthcare</v>
      </c>
      <c r="E1188" s="37" t="str">
        <f>_xlfn.XLOOKUP($B1188,stock_analysis[Stock],stock_analysis[Industry])</f>
        <v>Drug Manufacturers - Specialty &amp; Generic</v>
      </c>
      <c r="F1188" s="2">
        <f>_xlfn.XLOOKUP($B1188,stock_analysis[Stock],stock_analysis[Market_Cap_Cr])</f>
        <v>1121.2657664000001</v>
      </c>
      <c r="G1188" s="3">
        <f>Imputs!$C$2</f>
        <v>6.6699999999999995E-2</v>
      </c>
      <c r="H1188" s="3">
        <f>Imputs!$C$3</f>
        <v>5.2299999999999999E-2</v>
      </c>
      <c r="I1188" s="2">
        <f>_xlfn.XLOOKUP($B1188,stock_analysis[Stock],stock_analysis[Beta_Daily])</f>
        <v>1.3258914395850374</v>
      </c>
      <c r="J1188" s="2">
        <f>_xlfn.XLOOKUP($B1188,stock_analysis[Stock],stock_analysis[Beta_Weekly])</f>
        <v>1.5658126142235766</v>
      </c>
      <c r="K1188" s="2">
        <f>_xlfn.XLOOKUP($B1188,stock_analysis[Stock],stock_analysis[Beta_Monthly])</f>
        <v>2.410442729700689</v>
      </c>
      <c r="L1188" s="3">
        <f>G1188+H1188*I1188</f>
        <v>0.13604412229029744</v>
      </c>
      <c r="M1188" s="3">
        <f>J1188*H1188+G1188</f>
        <v>0.14859199972389306</v>
      </c>
      <c r="N1188" s="3">
        <f>K1188*H1188+G1188</f>
        <v>0.19276615476334602</v>
      </c>
      <c r="O1188" s="2">
        <f>_xlfn.XLOOKUP($B1188,stock_analysis[Stock],stock_analysis[Interest_Coverage_Ratio])</f>
        <v>93.4015514809591</v>
      </c>
      <c r="P1188" s="3" cm="1">
        <f t="array" ref="P118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88" s="3" t="str" cm="1">
        <f t="array" ref="Q118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88" s="3">
        <f>Table2[[#This Row],[Default Spread]]+Table2[[#This Row],[Risk Free Rate]]</f>
        <v>7.0699999999999999E-2</v>
      </c>
      <c r="S1188" s="2">
        <f>_xlfn.XLOOKUP($B1188,stock_analysis[Stock],stock_analysis[Market_Cap_Cr])</f>
        <v>1121.2657664000001</v>
      </c>
      <c r="T1188" s="2">
        <f>_xlfn.XLOOKUP($B1188,stock_analysis[Stock],stock_analysis[Total_Debt_Cr])</f>
        <v>0.69699999999999995</v>
      </c>
      <c r="U1188" s="3">
        <f>Table2[[#This Row],[Market Value of Equity]]/(Table2[[#This Row],[Market Value of Equity]]+Table2[[#This Row],[Market Value of Debt]])</f>
        <v>0.99937876726316299</v>
      </c>
      <c r="V1188" s="3">
        <f>Table2[[#This Row],[Market Value of Debt]]/(Table2[[#This Row],[Market Value of Equity]]+Table2[[#This Row],[Market Value of Debt]])</f>
        <v>6.2123273683710358E-4</v>
      </c>
      <c r="W1188" s="32">
        <f>(Table2[[#This Row],[Cost of Equity (Daily Beta)]]*Table2[[#This Row],[Weight of Equity]])+(Table2[[#This Row],[Cost of Debt]]*Table2[[#This Row],[Weight of Debt]])</f>
        <v>0.13600352838237084</v>
      </c>
      <c r="X1188" s="33">
        <f>(Table2[[#This Row],[Cost of Equity (Weekly Beta)]]*Table2[[#This Row],[Weight of Equity]])+(Table2[[#This Row],[Cost of Debt]]*Table2[[#This Row],[Weight of Debt]])</f>
        <v>0.1485436106637269</v>
      </c>
      <c r="Y1188" s="34">
        <f>(Table2[[#This Row],[Cost of Equity (Monthly Beta)]]*Table2[[#This Row],[Weight of Equity]])+(Table2[[#This Row],[Cost of Debt]]*Table2[[#This Row],[Weight of Debt]])</f>
        <v>0.19269032327194724</v>
      </c>
      <c r="Z1188" t="b">
        <f>IF(Table2[[#This Row],[Sector]]="Financial Services",TRUE,FALSE)</f>
        <v>0</v>
      </c>
      <c r="AA1188" t="b">
        <f>IF(Table2[[#This Row],[Market Capitalisation In(Cr)]]&gt;25000,TRUE,FALSE)</f>
        <v>0</v>
      </c>
    </row>
    <row r="1189" spans="2:27" ht="14" customHeight="1">
      <c r="B1189" s="37" t="s">
        <v>3748</v>
      </c>
      <c r="C1189" s="38" t="str">
        <f>_xlfn.XLOOKUP(B1189,stock_analysis[Stock],stock_analysis[Company_Name])</f>
        <v>Valiant Laboratories Limited</v>
      </c>
      <c r="D1189" s="37" t="str">
        <f>_xlfn.XLOOKUP(B1189,stock_analysis[Stock],stock_analysis[Sector])</f>
        <v>Healthcare</v>
      </c>
      <c r="E1189" s="37" t="str">
        <f>_xlfn.XLOOKUP($B1189,stock_analysis[Stock],stock_analysis[Industry])</f>
        <v>Drug Manufacturers - Specialty &amp; Generic</v>
      </c>
      <c r="F1189" s="2">
        <f>_xlfn.XLOOKUP($B1189,stock_analysis[Stock],stock_analysis[Market_Cap_Cr])</f>
        <v>298.71874559999998</v>
      </c>
      <c r="G1189" s="3">
        <f>Imputs!$C$2</f>
        <v>6.6699999999999995E-2</v>
      </c>
      <c r="H1189" s="3">
        <f>Imputs!$C$3</f>
        <v>5.2299999999999999E-2</v>
      </c>
      <c r="I1189" s="2">
        <f>_xlfn.XLOOKUP($B1189,stock_analysis[Stock],stock_analysis[Beta_Daily])</f>
        <v>0.91976875158193683</v>
      </c>
      <c r="J1189" s="2">
        <f>_xlfn.XLOOKUP($B1189,stock_analysis[Stock],stock_analysis[Beta_Weekly])</f>
        <v>0.88909368373380293</v>
      </c>
      <c r="K1189" s="2">
        <f>_xlfn.XLOOKUP($B1189,stock_analysis[Stock],stock_analysis[Beta_Monthly])</f>
        <v>1.1495561699707804</v>
      </c>
      <c r="L1189" s="3">
        <f>G1189+H1189*I1189</f>
        <v>0.1148039057077353</v>
      </c>
      <c r="M1189" s="3">
        <f>J1189*H1189+G1189</f>
        <v>0.11319959965927789</v>
      </c>
      <c r="N1189" s="3">
        <f>K1189*H1189+G1189</f>
        <v>0.1268217876894718</v>
      </c>
      <c r="O1189" s="2">
        <f>_xlfn.XLOOKUP($B1189,stock_analysis[Stock],stock_analysis[Interest_Coverage_Ratio])</f>
        <v>-7.6286366229321168</v>
      </c>
      <c r="P1189" s="3" cm="1">
        <f t="array" ref="P118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189" s="3" t="str" cm="1">
        <f t="array" ref="Q118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189" s="3">
        <f>Table2[[#This Row],[Default Spread]]+Table2[[#This Row],[Risk Free Rate]]</f>
        <v>0.25669999999999998</v>
      </c>
      <c r="S1189" s="2">
        <f>_xlfn.XLOOKUP($B1189,stock_analysis[Stock],stock_analysis[Market_Cap_Cr])</f>
        <v>298.71874559999998</v>
      </c>
      <c r="T1189" s="2">
        <f>_xlfn.XLOOKUP($B1189,stock_analysis[Stock],stock_analysis[Total_Debt_Cr])</f>
        <v>53.768499200000001</v>
      </c>
      <c r="U1189" s="3">
        <f>Table2[[#This Row],[Market Value of Equity]]/(Table2[[#This Row],[Market Value of Equity]]+Table2[[#This Row],[Market Value of Debt]])</f>
        <v>0.84745973083222326</v>
      </c>
      <c r="V1189" s="3">
        <f>Table2[[#This Row],[Market Value of Debt]]/(Table2[[#This Row],[Market Value of Equity]]+Table2[[#This Row],[Market Value of Debt]])</f>
        <v>0.15254026916777672</v>
      </c>
      <c r="W1189" s="32">
        <f>(Table2[[#This Row],[Cost of Equity (Daily Beta)]]*Table2[[#This Row],[Weight of Equity]])+(Table2[[#This Row],[Cost of Debt]]*Table2[[#This Row],[Weight of Debt]])</f>
        <v>0.13644877412493359</v>
      </c>
      <c r="X1189" s="33">
        <f>(Table2[[#This Row],[Cost of Equity (Weekly Beta)]]*Table2[[#This Row],[Weight of Equity]])+(Table2[[#This Row],[Cost of Debt]]*Table2[[#This Row],[Weight of Debt]])</f>
        <v>0.13508918935293535</v>
      </c>
      <c r="Y1189" s="34">
        <f>(Table2[[#This Row],[Cost of Equity (Monthly Beta)]]*Table2[[#This Row],[Weight of Equity]])+(Table2[[#This Row],[Cost of Debt]]*Table2[[#This Row],[Weight of Debt]])</f>
        <v>0.14663344515434942</v>
      </c>
      <c r="Z1189" t="b">
        <f>IF(Table2[[#This Row],[Sector]]="Financial Services",TRUE,FALSE)</f>
        <v>0</v>
      </c>
      <c r="AA1189" t="b">
        <f>IF(Table2[[#This Row],[Market Capitalisation In(Cr)]]&gt;25000,TRUE,FALSE)</f>
        <v>0</v>
      </c>
    </row>
    <row r="1190" spans="2:27" ht="14" customHeight="1">
      <c r="B1190" s="37" t="s">
        <v>3874</v>
      </c>
      <c r="C1190" s="38" t="str">
        <f>_xlfn.XLOOKUP(B1190,stock_analysis[Stock],stock_analysis[Company_Name])</f>
        <v>Wanbury Limited</v>
      </c>
      <c r="D1190" s="37" t="str">
        <f>_xlfn.XLOOKUP(B1190,stock_analysis[Stock],stock_analysis[Sector])</f>
        <v>Healthcare</v>
      </c>
      <c r="E1190" s="37" t="str">
        <f>_xlfn.XLOOKUP($B1190,stock_analysis[Stock],stock_analysis[Industry])</f>
        <v>Drug Manufacturers - Specialty &amp; Generic</v>
      </c>
      <c r="F1190" s="2">
        <f>_xlfn.XLOOKUP($B1190,stock_analysis[Stock],stock_analysis[Market_Cap_Cr])</f>
        <v>868.90045439999994</v>
      </c>
      <c r="G1190" s="3">
        <f>Imputs!$C$2</f>
        <v>6.6699999999999995E-2</v>
      </c>
      <c r="H1190" s="3">
        <f>Imputs!$C$3</f>
        <v>5.2299999999999999E-2</v>
      </c>
      <c r="I1190" s="2">
        <f>_xlfn.XLOOKUP($B1190,stock_analysis[Stock],stock_analysis[Beta_Daily])</f>
        <v>1.4862012519688803</v>
      </c>
      <c r="J1190" s="2">
        <f>_xlfn.XLOOKUP($B1190,stock_analysis[Stock],stock_analysis[Beta_Weekly])</f>
        <v>2.5756389631721941</v>
      </c>
      <c r="K1190" s="2">
        <f>_xlfn.XLOOKUP($B1190,stock_analysis[Stock],stock_analysis[Beta_Monthly])</f>
        <v>1.201018945526771</v>
      </c>
      <c r="L1190" s="3">
        <f>G1190+H1190*I1190</f>
        <v>0.14442832547797244</v>
      </c>
      <c r="M1190" s="3">
        <f>J1190*H1190+G1190</f>
        <v>0.20140591777390576</v>
      </c>
      <c r="N1190" s="3">
        <f>K1190*H1190+G1190</f>
        <v>0.12951329085105012</v>
      </c>
      <c r="O1190" s="2">
        <f>_xlfn.XLOOKUP($B1190,stock_analysis[Stock],stock_analysis[Interest_Coverage_Ratio])</f>
        <v>1.799733157964531</v>
      </c>
      <c r="P1190" s="3" cm="1">
        <f t="array" ref="P119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190" s="3" t="str" cm="1">
        <f t="array" ref="Q119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190" s="3">
        <f>Table2[[#This Row],[Default Spread]]+Table2[[#This Row],[Risk Free Rate]]</f>
        <v>0.1176</v>
      </c>
      <c r="S1190" s="2">
        <f>_xlfn.XLOOKUP($B1190,stock_analysis[Stock],stock_analysis[Market_Cap_Cr])</f>
        <v>868.90045439999994</v>
      </c>
      <c r="T1190" s="2">
        <f>_xlfn.XLOOKUP($B1190,stock_analysis[Stock],stock_analysis[Total_Debt_Cr])</f>
        <v>196.0809984</v>
      </c>
      <c r="U1190" s="3">
        <f>Table2[[#This Row],[Market Value of Equity]]/(Table2[[#This Row],[Market Value of Equity]]+Table2[[#This Row],[Market Value of Debt]])</f>
        <v>0.81588318004555582</v>
      </c>
      <c r="V1190" s="3">
        <f>Table2[[#This Row],[Market Value of Debt]]/(Table2[[#This Row],[Market Value of Equity]]+Table2[[#This Row],[Market Value of Debt]])</f>
        <v>0.18411681995444421</v>
      </c>
      <c r="W1190" s="32">
        <f>(Table2[[#This Row],[Cost of Equity (Daily Beta)]]*Table2[[#This Row],[Weight of Equity]])+(Table2[[#This Row],[Cost of Debt]]*Table2[[#This Row],[Weight of Debt]])</f>
        <v>0.13948877950626537</v>
      </c>
      <c r="X1190" s="33">
        <f>(Table2[[#This Row],[Cost of Equity (Weekly Beta)]]*Table2[[#This Row],[Weight of Equity]])+(Table2[[#This Row],[Cost of Debt]]*Table2[[#This Row],[Weight of Debt]])</f>
        <v>0.18597583870001061</v>
      </c>
      <c r="Y1190" s="34">
        <f>(Table2[[#This Row],[Cost of Equity (Monthly Beta)]]*Table2[[#This Row],[Weight of Equity]])+(Table2[[#This Row],[Cost of Debt]]*Table2[[#This Row],[Weight of Debt]])</f>
        <v>0.12731985362436241</v>
      </c>
      <c r="Z1190" t="b">
        <f>IF(Table2[[#This Row],[Sector]]="Financial Services",TRUE,FALSE)</f>
        <v>0</v>
      </c>
      <c r="AA1190" t="b">
        <f>IF(Table2[[#This Row],[Market Capitalisation In(Cr)]]&gt;25000,TRUE,FALSE)</f>
        <v>0</v>
      </c>
    </row>
    <row r="1191" spans="2:27" ht="14" customHeight="1">
      <c r="B1191" s="37" t="s">
        <v>3318</v>
      </c>
      <c r="C1191" s="38" t="str">
        <f>_xlfn.XLOOKUP(B1191,stock_analysis[Stock],stock_analysis[Company_Name])</f>
        <v>Sun Pharma Advanced Research Company Limited</v>
      </c>
      <c r="D1191" s="37" t="str">
        <f>_xlfn.XLOOKUP(B1191,stock_analysis[Stock],stock_analysis[Sector])</f>
        <v>Healthcare</v>
      </c>
      <c r="E1191" s="37" t="str">
        <f>_xlfn.XLOOKUP($B1191,stock_analysis[Stock],stock_analysis[Industry])</f>
        <v>Drug Manufacturers - Specialty &amp; Generic</v>
      </c>
      <c r="F1191" s="2">
        <f>_xlfn.XLOOKUP($B1191,stock_analysis[Stock],stock_analysis[Market_Cap_Cr])</f>
        <v>3976.0383999999999</v>
      </c>
      <c r="G1191" s="3">
        <f>Imputs!$C$2</f>
        <v>6.6699999999999995E-2</v>
      </c>
      <c r="H1191" s="3">
        <f>Imputs!$C$3</f>
        <v>5.2299999999999999E-2</v>
      </c>
      <c r="I1191" s="2">
        <f>_xlfn.XLOOKUP($B1191,stock_analysis[Stock],stock_analysis[Beta_Daily])</f>
        <v>1.1836867569860798</v>
      </c>
      <c r="J1191" s="2">
        <f>_xlfn.XLOOKUP($B1191,stock_analysis[Stock],stock_analysis[Beta_Weekly])</f>
        <v>1.7146543489804855</v>
      </c>
      <c r="K1191" s="2">
        <f>_xlfn.XLOOKUP($B1191,stock_analysis[Stock],stock_analysis[Beta_Monthly])</f>
        <v>1.9988642598607576</v>
      </c>
      <c r="L1191" s="3">
        <f>G1191+H1191*I1191</f>
        <v>0.12860681739037197</v>
      </c>
      <c r="M1191" s="3">
        <f>J1191*H1191+G1191</f>
        <v>0.15637642245167938</v>
      </c>
      <c r="N1191" s="3">
        <f>K1191*H1191+G1191</f>
        <v>0.17124060079071762</v>
      </c>
      <c r="O1191" s="2">
        <f>_xlfn.XLOOKUP($B1191,stock_analysis[Stock],stock_analysis[Interest_Coverage_Ratio])</f>
        <v>-39.143014404497016</v>
      </c>
      <c r="P1191" s="3" cm="1">
        <f t="array" ref="P119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191" s="3" t="str" cm="1">
        <f t="array" ref="Q119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191" s="3">
        <f>Table2[[#This Row],[Default Spread]]+Table2[[#This Row],[Risk Free Rate]]</f>
        <v>0.25669999999999998</v>
      </c>
      <c r="S1191" s="2">
        <f>_xlfn.XLOOKUP($B1191,stock_analysis[Stock],stock_analysis[Market_Cap_Cr])</f>
        <v>3976.0383999999999</v>
      </c>
      <c r="T1191" s="2">
        <f>_xlfn.XLOOKUP($B1191,stock_analysis[Stock],stock_analysis[Total_Debt_Cr])</f>
        <v>416.60999679999998</v>
      </c>
      <c r="U1191" s="3">
        <f>Table2[[#This Row],[Market Value of Equity]]/(Table2[[#This Row],[Market Value of Equity]]+Table2[[#This Row],[Market Value of Debt]])</f>
        <v>0.90515744508404172</v>
      </c>
      <c r="V1191" s="3">
        <f>Table2[[#This Row],[Market Value of Debt]]/(Table2[[#This Row],[Market Value of Equity]]+Table2[[#This Row],[Market Value of Debt]])</f>
        <v>9.4842554915958249E-2</v>
      </c>
      <c r="W1191" s="32">
        <f>(Table2[[#This Row],[Cost of Equity (Daily Beta)]]*Table2[[#This Row],[Weight of Equity]])+(Table2[[#This Row],[Cost of Debt]]*Table2[[#This Row],[Weight of Debt]])</f>
        <v>0.14075550209638549</v>
      </c>
      <c r="X1191" s="33">
        <f>(Table2[[#This Row],[Cost of Equity (Weekly Beta)]]*Table2[[#This Row],[Weight of Equity]])+(Table2[[#This Row],[Cost of Debt]]*Table2[[#This Row],[Weight of Debt]])</f>
        <v>0.16589136686467137</v>
      </c>
      <c r="Y1191" s="34">
        <f>(Table2[[#This Row],[Cost of Equity (Monthly Beta)]]*Table2[[#This Row],[Weight of Equity]])+(Table2[[#This Row],[Cost of Debt]]*Table2[[#This Row],[Weight of Debt]])</f>
        <v>0.17934578855330879</v>
      </c>
      <c r="Z1191" t="b">
        <f>IF(Table2[[#This Row],[Sector]]="Financial Services",TRUE,FALSE)</f>
        <v>0</v>
      </c>
      <c r="AA1191" t="b">
        <f>IF(Table2[[#This Row],[Market Capitalisation In(Cr)]]&gt;25000,TRUE,FALSE)</f>
        <v>0</v>
      </c>
    </row>
    <row r="1192" spans="2:27" ht="14" customHeight="1">
      <c r="B1192" s="37" t="s">
        <v>2168</v>
      </c>
      <c r="C1192" s="38" t="str">
        <f>_xlfn.XLOOKUP(B1192,stock_analysis[Stock],stock_analysis[Company_Name])</f>
        <v>Mangalam Drugs And Organics Limited</v>
      </c>
      <c r="D1192" s="37" t="str">
        <f>_xlfn.XLOOKUP(B1192,stock_analysis[Stock],stock_analysis[Sector])</f>
        <v>Healthcare</v>
      </c>
      <c r="E1192" s="37" t="str">
        <f>_xlfn.XLOOKUP($B1192,stock_analysis[Stock],stock_analysis[Industry])</f>
        <v>Drug Manufacturers - Specialty &amp; Generic</v>
      </c>
      <c r="F1192" s="2">
        <f>_xlfn.XLOOKUP($B1192,stock_analysis[Stock],stock_analysis[Market_Cap_Cr])</f>
        <v>48.781654400000001</v>
      </c>
      <c r="G1192" s="3">
        <f>Imputs!$C$2</f>
        <v>6.6699999999999995E-2</v>
      </c>
      <c r="H1192" s="3">
        <f>Imputs!$C$3</f>
        <v>5.2299999999999999E-2</v>
      </c>
      <c r="I1192" s="2">
        <f>_xlfn.XLOOKUP($B1192,stock_analysis[Stock],stock_analysis[Beta_Daily])</f>
        <v>0.86612167656342987</v>
      </c>
      <c r="J1192" s="2">
        <f>_xlfn.XLOOKUP($B1192,stock_analysis[Stock],stock_analysis[Beta_Weekly])</f>
        <v>1.1323987064440402</v>
      </c>
      <c r="K1192" s="2">
        <f>_xlfn.XLOOKUP($B1192,stock_analysis[Stock],stock_analysis[Beta_Monthly])</f>
        <v>-0.16054839845682309</v>
      </c>
      <c r="L1192" s="3">
        <f>G1192+H1192*I1192</f>
        <v>0.11199816368426738</v>
      </c>
      <c r="M1192" s="3">
        <f>J1192*H1192+G1192</f>
        <v>0.12592445234702329</v>
      </c>
      <c r="N1192" s="3">
        <f>K1192*H1192+G1192</f>
        <v>5.8303318760708149E-2</v>
      </c>
      <c r="O1192" s="2">
        <f>_xlfn.XLOOKUP($B1192,stock_analysis[Stock],stock_analysis[Interest_Coverage_Ratio])</f>
        <v>1.4280526635898536</v>
      </c>
      <c r="P1192" s="3" cm="1">
        <f t="array" ref="P119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1192" s="3" t="str" cm="1">
        <f t="array" ref="Q119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1192" s="3">
        <f>Table2[[#This Row],[Default Spread]]+Table2[[#This Row],[Risk Free Rate]]</f>
        <v>0.1552</v>
      </c>
      <c r="S1192" s="2">
        <f>_xlfn.XLOOKUP($B1192,stock_analysis[Stock],stock_analysis[Market_Cap_Cr])</f>
        <v>48.781654400000001</v>
      </c>
      <c r="T1192" s="2">
        <f>_xlfn.XLOOKUP($B1192,stock_analysis[Stock],stock_analysis[Total_Debt_Cr])</f>
        <v>101.46639999999999</v>
      </c>
      <c r="U1192" s="3">
        <f>Table2[[#This Row],[Market Value of Equity]]/(Table2[[#This Row],[Market Value of Equity]]+Table2[[#This Row],[Market Value of Debt]])</f>
        <v>0.32467411704467303</v>
      </c>
      <c r="V1192" s="3">
        <f>Table2[[#This Row],[Market Value of Debt]]/(Table2[[#This Row],[Market Value of Equity]]+Table2[[#This Row],[Market Value of Debt]])</f>
        <v>0.67532588295532692</v>
      </c>
      <c r="W1192" s="32">
        <f>(Table2[[#This Row],[Cost of Equity (Daily Beta)]]*Table2[[#This Row],[Weight of Equity]])+(Table2[[#This Row],[Cost of Debt]]*Table2[[#This Row],[Weight of Debt]])</f>
        <v>0.14117348193948101</v>
      </c>
      <c r="X1192" s="33">
        <f>(Table2[[#This Row],[Cost of Equity (Weekly Beta)]]*Table2[[#This Row],[Weight of Equity]])+(Table2[[#This Row],[Cost of Debt]]*Table2[[#This Row],[Weight of Debt]])</f>
        <v>0.14569498741477055</v>
      </c>
      <c r="Y1192" s="34">
        <f>(Table2[[#This Row],[Cost of Equity (Monthly Beta)]]*Table2[[#This Row],[Weight of Equity]])+(Table2[[#This Row],[Cost of Debt]]*Table2[[#This Row],[Weight of Debt]])</f>
        <v>0.12374015557407378</v>
      </c>
      <c r="Z1192" t="b">
        <f>IF(Table2[[#This Row],[Sector]]="Financial Services",TRUE,FALSE)</f>
        <v>0</v>
      </c>
      <c r="AA1192" t="b">
        <f>IF(Table2[[#This Row],[Market Capitalisation In(Cr)]]&gt;25000,TRUE,FALSE)</f>
        <v>0</v>
      </c>
    </row>
    <row r="1193" spans="2:27" ht="14" customHeight="1">
      <c r="B1193" s="37" t="s">
        <v>3910</v>
      </c>
      <c r="C1193" s="38" t="str">
        <f>_xlfn.XLOOKUP(B1193,stock_analysis[Stock],stock_analysis[Company_Name])</f>
        <v>Wockhardt Limited</v>
      </c>
      <c r="D1193" s="37" t="str">
        <f>_xlfn.XLOOKUP(B1193,stock_analysis[Stock],stock_analysis[Sector])</f>
        <v>Healthcare</v>
      </c>
      <c r="E1193" s="37" t="str">
        <f>_xlfn.XLOOKUP($B1193,stock_analysis[Stock],stock_analysis[Industry])</f>
        <v>Drug Manufacturers - Specialty &amp; Generic</v>
      </c>
      <c r="F1193" s="2">
        <f>_xlfn.XLOOKUP($B1193,stock_analysis[Stock],stock_analysis[Market_Cap_Cr])</f>
        <v>21265.350655999999</v>
      </c>
      <c r="G1193" s="3">
        <f>Imputs!$C$2</f>
        <v>6.6699999999999995E-2</v>
      </c>
      <c r="H1193" s="3">
        <f>Imputs!$C$3</f>
        <v>5.2299999999999999E-2</v>
      </c>
      <c r="I1193" s="2">
        <f>_xlfn.XLOOKUP($B1193,stock_analysis[Stock],stock_analysis[Beta_Daily])</f>
        <v>1.3265764825727959</v>
      </c>
      <c r="J1193" s="2">
        <f>_xlfn.XLOOKUP($B1193,stock_analysis[Stock],stock_analysis[Beta_Weekly])</f>
        <v>1.699172930591504</v>
      </c>
      <c r="K1193" s="2">
        <f>_xlfn.XLOOKUP($B1193,stock_analysis[Stock],stock_analysis[Beta_Monthly])</f>
        <v>1.5421680705553436</v>
      </c>
      <c r="L1193" s="3">
        <f>G1193+H1193*I1193</f>
        <v>0.13607995003855722</v>
      </c>
      <c r="M1193" s="3">
        <f>J1193*H1193+G1193</f>
        <v>0.15556674426993566</v>
      </c>
      <c r="N1193" s="3">
        <f>K1193*H1193+G1193</f>
        <v>0.14735539009004445</v>
      </c>
      <c r="O1193" s="2">
        <f>_xlfn.XLOOKUP($B1193,stock_analysis[Stock],stock_analysis[Interest_Coverage_Ratio])</f>
        <v>0.93600000000000005</v>
      </c>
      <c r="P1193" s="3" cm="1">
        <f t="array" ref="P119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193" s="3" t="str" cm="1">
        <f t="array" ref="Q119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193" s="3">
        <f>Table2[[#This Row],[Default Spread]]+Table2[[#This Row],[Risk Free Rate]]</f>
        <v>0.19279999999999997</v>
      </c>
      <c r="S1193" s="2">
        <f>_xlfn.XLOOKUP($B1193,stock_analysis[Stock],stock_analysis[Market_Cap_Cr])</f>
        <v>21265.350655999999</v>
      </c>
      <c r="T1193" s="2">
        <f>_xlfn.XLOOKUP($B1193,stock_analysis[Stock],stock_analysis[Total_Debt_Cr])</f>
        <v>2456.0001023999998</v>
      </c>
      <c r="U1193" s="3">
        <f>Table2[[#This Row],[Market Value of Equity]]/(Table2[[#This Row],[Market Value of Equity]]+Table2[[#This Row],[Market Value of Debt]])</f>
        <v>0.89646457626236553</v>
      </c>
      <c r="V1193" s="3">
        <f>Table2[[#This Row],[Market Value of Debt]]/(Table2[[#This Row],[Market Value of Equity]]+Table2[[#This Row],[Market Value of Debt]])</f>
        <v>0.10353542373763443</v>
      </c>
      <c r="W1193" s="32">
        <f>(Table2[[#This Row],[Cost of Equity (Daily Beta)]]*Table2[[#This Row],[Weight of Equity]])+(Table2[[#This Row],[Cost of Debt]]*Table2[[#This Row],[Weight of Debt]])</f>
        <v>0.14195248444573499</v>
      </c>
      <c r="X1193" s="33">
        <f>(Table2[[#This Row],[Cost of Equity (Weekly Beta)]]*Table2[[#This Row],[Weight of Equity]])+(Table2[[#This Row],[Cost of Debt]]*Table2[[#This Row],[Weight of Debt]])</f>
        <v>0.15942170517907958</v>
      </c>
      <c r="Y1193" s="34">
        <f>(Table2[[#This Row],[Cost of Equity (Monthly Beta)]]*Table2[[#This Row],[Weight of Equity]])+(Table2[[#This Row],[Cost of Debt]]*Table2[[#This Row],[Weight of Debt]])</f>
        <v>0.15206051703366319</v>
      </c>
      <c r="Z1193" t="b">
        <f>IF(Table2[[#This Row],[Sector]]="Financial Services",TRUE,FALSE)</f>
        <v>0</v>
      </c>
      <c r="AA1193" t="b">
        <f>IF(Table2[[#This Row],[Market Capitalisation In(Cr)]]&gt;25000,TRUE,FALSE)</f>
        <v>0</v>
      </c>
    </row>
    <row r="1194" spans="2:27" ht="14" customHeight="1">
      <c r="B1194" s="37" t="s">
        <v>1703</v>
      </c>
      <c r="C1194" s="38" t="str">
        <f>_xlfn.XLOOKUP(B1194,stock_analysis[Stock],stock_analysis[Company_Name])</f>
        <v>IOL Chemicals and Pharmaceuticals Limited</v>
      </c>
      <c r="D1194" s="37" t="str">
        <f>_xlfn.XLOOKUP(B1194,stock_analysis[Stock],stock_analysis[Sector])</f>
        <v>Healthcare</v>
      </c>
      <c r="E1194" s="37" t="str">
        <f>_xlfn.XLOOKUP($B1194,stock_analysis[Stock],stock_analysis[Industry])</f>
        <v>Drug Manufacturers - Specialty &amp; Generic</v>
      </c>
      <c r="F1194" s="2">
        <f>_xlfn.XLOOKUP($B1194,stock_analysis[Stock],stock_analysis[Market_Cap_Cr])</f>
        <v>2064.6725631999998</v>
      </c>
      <c r="G1194" s="3">
        <f>Imputs!$C$2</f>
        <v>6.6699999999999995E-2</v>
      </c>
      <c r="H1194" s="3">
        <f>Imputs!$C$3</f>
        <v>5.2299999999999999E-2</v>
      </c>
      <c r="I1194" s="2">
        <f>_xlfn.XLOOKUP($B1194,stock_analysis[Stock],stock_analysis[Beta_Daily])</f>
        <v>1.6549548117994417</v>
      </c>
      <c r="J1194" s="2">
        <f>_xlfn.XLOOKUP($B1194,stock_analysis[Stock],stock_analysis[Beta_Weekly])</f>
        <v>1.9675596168015399</v>
      </c>
      <c r="K1194" s="2">
        <f>_xlfn.XLOOKUP($B1194,stock_analysis[Stock],stock_analysis[Beta_Monthly])</f>
        <v>1.3148222522151127</v>
      </c>
      <c r="L1194" s="3">
        <f>G1194+H1194*I1194</f>
        <v>0.1532541366571108</v>
      </c>
      <c r="M1194" s="3">
        <f>J1194*H1194+G1194</f>
        <v>0.16960336795872052</v>
      </c>
      <c r="N1194" s="3">
        <f>K1194*H1194+G1194</f>
        <v>0.13546520379085039</v>
      </c>
      <c r="O1194" s="2">
        <f>_xlfn.XLOOKUP($B1194,stock_analysis[Stock],stock_analysis[Interest_Coverage_Ratio])</f>
        <v>14.935353535353537</v>
      </c>
      <c r="P1194" s="3" cm="1">
        <f t="array" ref="P119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94" s="3" t="str" cm="1">
        <f t="array" ref="Q119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94" s="3">
        <f>Table2[[#This Row],[Default Spread]]+Table2[[#This Row],[Risk Free Rate]]</f>
        <v>7.0699999999999999E-2</v>
      </c>
      <c r="S1194" s="2">
        <f>_xlfn.XLOOKUP($B1194,stock_analysis[Stock],stock_analysis[Market_Cap_Cr])</f>
        <v>2064.6725631999998</v>
      </c>
      <c r="T1194" s="2">
        <f>_xlfn.XLOOKUP($B1194,stock_analysis[Stock],stock_analysis[Total_Debt_Cr])</f>
        <v>158.9799936</v>
      </c>
      <c r="U1194" s="3">
        <f>Table2[[#This Row],[Market Value of Equity]]/(Table2[[#This Row],[Market Value of Equity]]+Table2[[#This Row],[Market Value of Debt]])</f>
        <v>0.92850502066348717</v>
      </c>
      <c r="V1194" s="3">
        <f>Table2[[#This Row],[Market Value of Debt]]/(Table2[[#This Row],[Market Value of Equity]]+Table2[[#This Row],[Market Value of Debt]])</f>
        <v>7.1494979336512873E-2</v>
      </c>
      <c r="W1194" s="32">
        <f>(Table2[[#This Row],[Cost of Equity (Daily Beta)]]*Table2[[#This Row],[Weight of Equity]])+(Table2[[#This Row],[Cost of Debt]]*Table2[[#This Row],[Weight of Debt]])</f>
        <v>0.147351930362667</v>
      </c>
      <c r="X1194" s="33">
        <f>(Table2[[#This Row],[Cost of Equity (Weekly Beta)]]*Table2[[#This Row],[Weight of Equity]])+(Table2[[#This Row],[Cost of Debt]]*Table2[[#This Row],[Weight of Debt]])</f>
        <v>0.16253227371020026</v>
      </c>
      <c r="Y1194" s="34">
        <f>(Table2[[#This Row],[Cost of Equity (Monthly Beta)]]*Table2[[#This Row],[Weight of Equity]])+(Table2[[#This Row],[Cost of Debt]]*Table2[[#This Row],[Weight of Debt]])</f>
        <v>0.13083481688409848</v>
      </c>
      <c r="Z1194" t="b">
        <f>IF(Table2[[#This Row],[Sector]]="Financial Services",TRUE,FALSE)</f>
        <v>0</v>
      </c>
      <c r="AA1194" t="b">
        <f>IF(Table2[[#This Row],[Market Capitalisation In(Cr)]]&gt;25000,TRUE,FALSE)</f>
        <v>0</v>
      </c>
    </row>
    <row r="1195" spans="2:27" ht="14" customHeight="1">
      <c r="B1195" s="37" t="s">
        <v>2318</v>
      </c>
      <c r="C1195" s="38" t="str">
        <f>_xlfn.XLOOKUP(B1195,stock_analysis[Stock],stock_analysis[Company_Name])</f>
        <v>Morepen Laboratories Limited</v>
      </c>
      <c r="D1195" s="37" t="str">
        <f>_xlfn.XLOOKUP(B1195,stock_analysis[Stock],stock_analysis[Sector])</f>
        <v>Healthcare</v>
      </c>
      <c r="E1195" s="37" t="str">
        <f>_xlfn.XLOOKUP($B1195,stock_analysis[Stock],stock_analysis[Industry])</f>
        <v>Drug Manufacturers - Specialty &amp; Generic</v>
      </c>
      <c r="F1195" s="2">
        <f>_xlfn.XLOOKUP($B1195,stock_analysis[Stock],stock_analysis[Market_Cap_Cr])</f>
        <v>2209.2888063999999</v>
      </c>
      <c r="G1195" s="3">
        <f>Imputs!$C$2</f>
        <v>6.6699999999999995E-2</v>
      </c>
      <c r="H1195" s="3">
        <f>Imputs!$C$3</f>
        <v>5.2299999999999999E-2</v>
      </c>
      <c r="I1195" s="2">
        <f>_xlfn.XLOOKUP($B1195,stock_analysis[Stock],stock_analysis[Beta_Daily])</f>
        <v>1.7258659468543109</v>
      </c>
      <c r="J1195" s="2">
        <f>_xlfn.XLOOKUP($B1195,stock_analysis[Stock],stock_analysis[Beta_Weekly])</f>
        <v>1.9849892774044859</v>
      </c>
      <c r="K1195" s="2">
        <f>_xlfn.XLOOKUP($B1195,stock_analysis[Stock],stock_analysis[Beta_Monthly])</f>
        <v>1.1509700548635271</v>
      </c>
      <c r="L1195" s="3">
        <f>G1195+H1195*I1195</f>
        <v>0.15696278902048044</v>
      </c>
      <c r="M1195" s="3">
        <f>J1195*H1195+G1195</f>
        <v>0.17051493920825461</v>
      </c>
      <c r="N1195" s="3">
        <f>K1195*H1195+G1195</f>
        <v>0.12689573386936245</v>
      </c>
      <c r="O1195" s="2">
        <f>_xlfn.XLOOKUP($B1195,stock_analysis[Stock],stock_analysis[Interest_Coverage_Ratio])</f>
        <v>20.923112492614379</v>
      </c>
      <c r="P1195" s="3" cm="1">
        <f t="array" ref="P119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95" s="3" t="str" cm="1">
        <f t="array" ref="Q119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95" s="3">
        <f>Table2[[#This Row],[Default Spread]]+Table2[[#This Row],[Risk Free Rate]]</f>
        <v>7.0699999999999999E-2</v>
      </c>
      <c r="S1195" s="2">
        <f>_xlfn.XLOOKUP($B1195,stock_analysis[Stock],stock_analysis[Market_Cap_Cr])</f>
        <v>2209.2888063999999</v>
      </c>
      <c r="T1195" s="2">
        <f>_xlfn.XLOOKUP($B1195,stock_analysis[Stock],stock_analysis[Total_Debt_Cr])</f>
        <v>158.4621952</v>
      </c>
      <c r="U1195" s="3">
        <f>Table2[[#This Row],[Market Value of Equity]]/(Table2[[#This Row],[Market Value of Equity]]+Table2[[#This Row],[Market Value of Debt]])</f>
        <v>0.93307480596865144</v>
      </c>
      <c r="V1195" s="3">
        <f>Table2[[#This Row],[Market Value of Debt]]/(Table2[[#This Row],[Market Value of Equity]]+Table2[[#This Row],[Market Value of Debt]])</f>
        <v>6.6925194031348612E-2</v>
      </c>
      <c r="W1195" s="32">
        <f>(Table2[[#This Row],[Cost of Equity (Daily Beta)]]*Table2[[#This Row],[Weight of Equity]])+(Table2[[#This Row],[Cost of Debt]]*Table2[[#This Row],[Weight of Debt]])</f>
        <v>0.1511896351275995</v>
      </c>
      <c r="X1195" s="33">
        <f>(Table2[[#This Row],[Cost of Equity (Weekly Beta)]]*Table2[[#This Row],[Weight of Equity]])+(Table2[[#This Row],[Cost of Debt]]*Table2[[#This Row],[Weight of Debt]])</f>
        <v>0.16383480503451492</v>
      </c>
      <c r="Y1195" s="34">
        <f>(Table2[[#This Row],[Cost of Equity (Monthly Beta)]]*Table2[[#This Row],[Weight of Equity]])+(Table2[[#This Row],[Cost of Debt]]*Table2[[#This Row],[Weight of Debt]])</f>
        <v>0.12313482347642135</v>
      </c>
      <c r="Z1195" t="b">
        <f>IF(Table2[[#This Row],[Sector]]="Financial Services",TRUE,FALSE)</f>
        <v>0</v>
      </c>
      <c r="AA1195" t="b">
        <f>IF(Table2[[#This Row],[Market Capitalisation In(Cr)]]&gt;25000,TRUE,FALSE)</f>
        <v>0</v>
      </c>
    </row>
    <row r="1196" spans="2:27" ht="14" customHeight="1">
      <c r="B1196" s="37" t="s">
        <v>498</v>
      </c>
      <c r="C1196" s="38" t="str">
        <f>_xlfn.XLOOKUP(B1196,stock_analysis[Stock],stock_analysis[Company_Name])</f>
        <v>Bal Pharma Limited</v>
      </c>
      <c r="D1196" s="37" t="str">
        <f>_xlfn.XLOOKUP(B1196,stock_analysis[Stock],stock_analysis[Sector])</f>
        <v>Healthcare</v>
      </c>
      <c r="E1196" s="37" t="str">
        <f>_xlfn.XLOOKUP($B1196,stock_analysis[Stock],stock_analysis[Industry])</f>
        <v>Drug Manufacturers - Specialty &amp; Generic</v>
      </c>
      <c r="F1196" s="2">
        <f>_xlfn.XLOOKUP($B1196,stock_analysis[Stock],stock_analysis[Market_Cap_Cr])</f>
        <v>116.7636736</v>
      </c>
      <c r="G1196" s="3">
        <f>Imputs!$C$2</f>
        <v>6.6699999999999995E-2</v>
      </c>
      <c r="H1196" s="3">
        <f>Imputs!$C$3</f>
        <v>5.2299999999999999E-2</v>
      </c>
      <c r="I1196" s="2">
        <f>_xlfn.XLOOKUP($B1196,stock_analysis[Stock],stock_analysis[Beta_Daily])</f>
        <v>0.59651209349798184</v>
      </c>
      <c r="J1196" s="2">
        <f>_xlfn.XLOOKUP($B1196,stock_analysis[Stock],stock_analysis[Beta_Weekly])</f>
        <v>0.51803384817934661</v>
      </c>
      <c r="K1196" s="2">
        <f>_xlfn.XLOOKUP($B1196,stock_analysis[Stock],stock_analysis[Beta_Monthly])</f>
        <v>0.86549981451593638</v>
      </c>
      <c r="L1196" s="3">
        <f>G1196+H1196*I1196</f>
        <v>9.7897582489944443E-2</v>
      </c>
      <c r="M1196" s="3">
        <f>J1196*H1196+G1196</f>
        <v>9.3793170259779818E-2</v>
      </c>
      <c r="N1196" s="3">
        <f>K1196*H1196+G1196</f>
        <v>0.11196564029918346</v>
      </c>
      <c r="O1196" s="2">
        <f>_xlfn.XLOOKUP($B1196,stock_analysis[Stock],stock_analysis[Interest_Coverage_Ratio])</f>
        <v>1.1673865578127969</v>
      </c>
      <c r="P1196" s="3" cm="1">
        <f t="array" ref="P119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196" s="3" t="str" cm="1">
        <f t="array" ref="Q119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196" s="3">
        <f>Table2[[#This Row],[Default Spread]]+Table2[[#This Row],[Risk Free Rate]]</f>
        <v>0.19279999999999997</v>
      </c>
      <c r="S1196" s="2">
        <f>_xlfn.XLOOKUP($B1196,stock_analysis[Stock],stock_analysis[Market_Cap_Cr])</f>
        <v>116.7636736</v>
      </c>
      <c r="T1196" s="2">
        <f>_xlfn.XLOOKUP($B1196,stock_analysis[Stock],stock_analysis[Total_Debt_Cr])</f>
        <v>154.87910400000001</v>
      </c>
      <c r="U1196" s="3">
        <f>Table2[[#This Row],[Market Value of Equity]]/(Table2[[#This Row],[Market Value of Equity]]+Table2[[#This Row],[Market Value of Debt]])</f>
        <v>0.42984273180985166</v>
      </c>
      <c r="V1196" s="3">
        <f>Table2[[#This Row],[Market Value of Debt]]/(Table2[[#This Row],[Market Value of Equity]]+Table2[[#This Row],[Market Value of Debt]])</f>
        <v>0.57015726819014823</v>
      </c>
      <c r="W1196" s="32">
        <f>(Table2[[#This Row],[Cost of Equity (Daily Beta)]]*Table2[[#This Row],[Weight of Equity]])+(Table2[[#This Row],[Cost of Debt]]*Table2[[#This Row],[Weight of Debt]])</f>
        <v>0.15200688560211859</v>
      </c>
      <c r="X1196" s="33">
        <f>(Table2[[#This Row],[Cost of Equity (Weekly Beta)]]*Table2[[#This Row],[Weight of Equity]])+(Table2[[#This Row],[Cost of Debt]]*Table2[[#This Row],[Weight of Debt]])</f>
        <v>0.15024263383663086</v>
      </c>
      <c r="Y1196" s="34">
        <f>(Table2[[#This Row],[Cost of Equity (Monthly Beta)]]*Table2[[#This Row],[Weight of Equity]])+(Table2[[#This Row],[Cost of Debt]]*Table2[[#This Row],[Weight of Debt]])</f>
        <v>0.1580539380021008</v>
      </c>
      <c r="Z1196" t="b">
        <f>IF(Table2[[#This Row],[Sector]]="Financial Services",TRUE,FALSE)</f>
        <v>0</v>
      </c>
      <c r="AA1196" t="b">
        <f>IF(Table2[[#This Row],[Market Capitalisation In(Cr)]]&gt;25000,TRUE,FALSE)</f>
        <v>0</v>
      </c>
    </row>
    <row r="1197" spans="2:27" ht="14" customHeight="1">
      <c r="B1197" s="37" t="s">
        <v>3564</v>
      </c>
      <c r="C1197" s="38" t="str">
        <f>_xlfn.XLOOKUP(B1197,stock_analysis[Stock],stock_analysis[Company_Name])</f>
        <v>Themis Medicare Limited</v>
      </c>
      <c r="D1197" s="37" t="str">
        <f>_xlfn.XLOOKUP(B1197,stock_analysis[Stock],stock_analysis[Sector])</f>
        <v>Healthcare</v>
      </c>
      <c r="E1197" s="37" t="str">
        <f>_xlfn.XLOOKUP($B1197,stock_analysis[Stock],stock_analysis[Industry])</f>
        <v>Drug Manufacturers - Specialty &amp; Generic</v>
      </c>
      <c r="F1197" s="2">
        <f>_xlfn.XLOOKUP($B1197,stock_analysis[Stock],stock_analysis[Market_Cap_Cr])</f>
        <v>737.16715520000002</v>
      </c>
      <c r="G1197" s="3">
        <f>Imputs!$C$2</f>
        <v>6.6699999999999995E-2</v>
      </c>
      <c r="H1197" s="3">
        <f>Imputs!$C$3</f>
        <v>5.2299999999999999E-2</v>
      </c>
      <c r="I1197" s="2">
        <f>_xlfn.XLOOKUP($B1197,stock_analysis[Stock],stock_analysis[Beta_Daily])</f>
        <v>1.9554935996294656</v>
      </c>
      <c r="J1197" s="2">
        <f>_xlfn.XLOOKUP($B1197,stock_analysis[Stock],stock_analysis[Beta_Weekly])</f>
        <v>1.9632011430907297</v>
      </c>
      <c r="K1197" s="2">
        <f>_xlfn.XLOOKUP($B1197,stock_analysis[Stock],stock_analysis[Beta_Monthly])</f>
        <v>1.4093385891729873</v>
      </c>
      <c r="L1197" s="3">
        <f>G1197+H1197*I1197</f>
        <v>0.16897231526062104</v>
      </c>
      <c r="M1197" s="3">
        <f>J1197*H1197+G1197</f>
        <v>0.16937541978364518</v>
      </c>
      <c r="N1197" s="3">
        <f>K1197*H1197+G1197</f>
        <v>0.14040840821374723</v>
      </c>
      <c r="O1197" s="2">
        <f>_xlfn.XLOOKUP($B1197,stock_analysis[Stock],stock_analysis[Interest_Coverage_Ratio])</f>
        <v>5.6718674564016816</v>
      </c>
      <c r="P1197" s="3" cm="1">
        <f t="array" ref="P119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197" s="3" t="str" cm="1">
        <f t="array" ref="Q119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197" s="3">
        <f>Table2[[#This Row],[Default Spread]]+Table2[[#This Row],[Risk Free Rate]]</f>
        <v>7.5600000000000001E-2</v>
      </c>
      <c r="S1197" s="2">
        <f>_xlfn.XLOOKUP($B1197,stock_analysis[Stock],stock_analysis[Market_Cap_Cr])</f>
        <v>737.16715520000002</v>
      </c>
      <c r="T1197" s="2">
        <f>_xlfn.XLOOKUP($B1197,stock_analysis[Stock],stock_analysis[Total_Debt_Cr])</f>
        <v>95.563596799999999</v>
      </c>
      <c r="U1197" s="3">
        <f>Table2[[#This Row],[Market Value of Equity]]/(Table2[[#This Row],[Market Value of Equity]]+Table2[[#This Row],[Market Value of Debt]])</f>
        <v>0.88524070166679758</v>
      </c>
      <c r="V1197" s="3">
        <f>Table2[[#This Row],[Market Value of Debt]]/(Table2[[#This Row],[Market Value of Equity]]+Table2[[#This Row],[Market Value of Debt]])</f>
        <v>0.11475929833320242</v>
      </c>
      <c r="W1197" s="32">
        <f>(Table2[[#This Row],[Cost of Equity (Daily Beta)]]*Table2[[#This Row],[Weight of Equity]])+(Table2[[#This Row],[Cost of Debt]]*Table2[[#This Row],[Weight of Debt]])</f>
        <v>0.1582569738775656</v>
      </c>
      <c r="X1197" s="33">
        <f>(Table2[[#This Row],[Cost of Equity (Weekly Beta)]]*Table2[[#This Row],[Weight of Equity]])+(Table2[[#This Row],[Cost of Debt]]*Table2[[#This Row],[Weight of Debt]])</f>
        <v>0.15861381840837255</v>
      </c>
      <c r="Y1197" s="34">
        <f>(Table2[[#This Row],[Cost of Equity (Monthly Beta)]]*Table2[[#This Row],[Weight of Equity]])+(Table2[[#This Row],[Cost of Debt]]*Table2[[#This Row],[Weight of Debt]])</f>
        <v>0.13297104076104585</v>
      </c>
      <c r="Z1197" t="b">
        <f>IF(Table2[[#This Row],[Sector]]="Financial Services",TRUE,FALSE)</f>
        <v>0</v>
      </c>
      <c r="AA1197" t="b">
        <f>IF(Table2[[#This Row],[Market Capitalisation In(Cr)]]&gt;25000,TRUE,FALSE)</f>
        <v>0</v>
      </c>
    </row>
    <row r="1198" spans="2:27" ht="14" customHeight="1">
      <c r="B1198" s="37" t="s">
        <v>1649</v>
      </c>
      <c r="C1198" s="38" t="str">
        <f>_xlfn.XLOOKUP(B1198,stock_analysis[Stock],stock_analysis[Company_Name])</f>
        <v>Indoco Remedies Limited</v>
      </c>
      <c r="D1198" s="37" t="str">
        <f>_xlfn.XLOOKUP(B1198,stock_analysis[Stock],stock_analysis[Sector])</f>
        <v>Healthcare</v>
      </c>
      <c r="E1198" s="37" t="str">
        <f>_xlfn.XLOOKUP($B1198,stock_analysis[Stock],stock_analysis[Industry])</f>
        <v>Drug Manufacturers - Specialty &amp; Generic</v>
      </c>
      <c r="F1198" s="2">
        <f>_xlfn.XLOOKUP($B1198,stock_analysis[Stock],stock_analysis[Market_Cap_Cr])</f>
        <v>1813.7591808</v>
      </c>
      <c r="G1198" s="3">
        <f>Imputs!$C$2</f>
        <v>6.6699999999999995E-2</v>
      </c>
      <c r="H1198" s="3">
        <f>Imputs!$C$3</f>
        <v>5.2299999999999999E-2</v>
      </c>
      <c r="I1198" s="2">
        <f>_xlfn.XLOOKUP($B1198,stock_analysis[Stock],stock_analysis[Beta_Daily])</f>
        <v>0.97241269156090315</v>
      </c>
      <c r="J1198" s="2">
        <f>_xlfn.XLOOKUP($B1198,stock_analysis[Stock],stock_analysis[Beta_Weekly])</f>
        <v>1.2377391394067885</v>
      </c>
      <c r="K1198" s="2">
        <f>_xlfn.XLOOKUP($B1198,stock_analysis[Stock],stock_analysis[Beta_Monthly])</f>
        <v>1.5015289511345109</v>
      </c>
      <c r="L1198" s="3">
        <f>G1198+H1198*I1198</f>
        <v>0.11755718376863522</v>
      </c>
      <c r="M1198" s="3">
        <f>J1198*H1198+G1198</f>
        <v>0.13143375699097504</v>
      </c>
      <c r="N1198" s="3">
        <f>K1198*H1198+G1198</f>
        <v>0.14522996414433492</v>
      </c>
      <c r="O1198" s="2">
        <f>_xlfn.XLOOKUP($B1198,stock_analysis[Stock],stock_analysis[Interest_Coverage_Ratio])</f>
        <v>-0.19897241115806069</v>
      </c>
      <c r="P1198" s="3" cm="1">
        <f t="array" ref="P119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198" s="3" t="str" cm="1">
        <f t="array" ref="Q119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198" s="3">
        <f>Table2[[#This Row],[Default Spread]]+Table2[[#This Row],[Risk Free Rate]]</f>
        <v>0.25669999999999998</v>
      </c>
      <c r="S1198" s="2">
        <f>_xlfn.XLOOKUP($B1198,stock_analysis[Stock],stock_analysis[Market_Cap_Cr])</f>
        <v>1813.7591808</v>
      </c>
      <c r="T1198" s="2">
        <f>_xlfn.XLOOKUP($B1198,stock_analysis[Stock],stock_analysis[Total_Debt_Cr])</f>
        <v>998.70996479999997</v>
      </c>
      <c r="U1198" s="3">
        <f>Table2[[#This Row],[Market Value of Equity]]/(Table2[[#This Row],[Market Value of Equity]]+Table2[[#This Row],[Market Value of Debt]])</f>
        <v>0.64489922801021893</v>
      </c>
      <c r="V1198" s="3">
        <f>Table2[[#This Row],[Market Value of Debt]]/(Table2[[#This Row],[Market Value of Equity]]+Table2[[#This Row],[Market Value of Debt]])</f>
        <v>0.35510077198978107</v>
      </c>
      <c r="W1198" s="32">
        <f>(Table2[[#This Row],[Cost of Equity (Daily Beta)]]*Table2[[#This Row],[Weight of Equity]])+(Table2[[#This Row],[Cost of Debt]]*Table2[[#This Row],[Weight of Debt]])</f>
        <v>0.16696690522922508</v>
      </c>
      <c r="X1198" s="33">
        <f>(Table2[[#This Row],[Cost of Equity (Weekly Beta)]]*Table2[[#This Row],[Weight of Equity]])+(Table2[[#This Row],[Cost of Debt]]*Table2[[#This Row],[Weight of Debt]])</f>
        <v>0.17591589658773932</v>
      </c>
      <c r="Y1198" s="34">
        <f>(Table2[[#This Row],[Cost of Equity (Monthly Beta)]]*Table2[[#This Row],[Weight of Equity]])+(Table2[[#This Row],[Cost of Debt]]*Table2[[#This Row],[Weight of Debt]])</f>
        <v>0.18481305993041014</v>
      </c>
      <c r="Z1198" t="b">
        <f>IF(Table2[[#This Row],[Sector]]="Financial Services",TRUE,FALSE)</f>
        <v>0</v>
      </c>
      <c r="AA1198" t="b">
        <f>IF(Table2[[#This Row],[Market Capitalisation In(Cr)]]&gt;25000,TRUE,FALSE)</f>
        <v>0</v>
      </c>
    </row>
    <row r="1199" spans="2:27" ht="14" customHeight="1">
      <c r="B1199" s="37" t="s">
        <v>1417</v>
      </c>
      <c r="C1199" s="38" t="str">
        <f>_xlfn.XLOOKUP(B1199,stock_analysis[Stock],stock_analysis[Company_Name])</f>
        <v>Gujarat Themis Biosyn Limited</v>
      </c>
      <c r="D1199" s="37" t="str">
        <f>_xlfn.XLOOKUP(B1199,stock_analysis[Stock],stock_analysis[Sector])</f>
        <v>Healthcare</v>
      </c>
      <c r="E1199" s="37" t="str">
        <f>_xlfn.XLOOKUP($B1199,stock_analysis[Stock],stock_analysis[Industry])</f>
        <v>Drug Manufacturers - Specialty &amp; Generic</v>
      </c>
      <c r="F1199" s="2">
        <f>_xlfn.XLOOKUP($B1199,stock_analysis[Stock],stock_analysis[Market_Cap_Cr])</f>
        <v>3264.5085184</v>
      </c>
      <c r="G1199" s="3">
        <f>Imputs!$C$2</f>
        <v>6.6699999999999995E-2</v>
      </c>
      <c r="H1199" s="3">
        <f>Imputs!$C$3</f>
        <v>5.2299999999999999E-2</v>
      </c>
      <c r="I1199" s="2">
        <f>_xlfn.XLOOKUP($B1199,stock_analysis[Stock],stock_analysis[Beta_Daily])</f>
        <v>2.1369965079414395</v>
      </c>
      <c r="J1199" s="2">
        <f>_xlfn.XLOOKUP($B1199,stock_analysis[Stock],stock_analysis[Beta_Weekly])</f>
        <v>2.5269283516953922</v>
      </c>
      <c r="K1199" s="2">
        <f>_xlfn.XLOOKUP($B1199,stock_analysis[Stock],stock_analysis[Beta_Monthly])</f>
        <v>2.3083476067046376</v>
      </c>
      <c r="L1199" s="3">
        <f>G1199+H1199*I1199</f>
        <v>0.17846491736533726</v>
      </c>
      <c r="M1199" s="3">
        <f>J1199*H1199+G1199</f>
        <v>0.19885835279366898</v>
      </c>
      <c r="N1199" s="3">
        <f>K1199*H1199+G1199</f>
        <v>0.18742657983065253</v>
      </c>
      <c r="O1199" s="2">
        <f>_xlfn.XLOOKUP($B1199,stock_analysis[Stock],stock_analysis[Interest_Coverage_Ratio])</f>
        <v>282.52018900343643</v>
      </c>
      <c r="P1199" s="3" cm="1">
        <f t="array" ref="P119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199" s="3" t="str" cm="1">
        <f t="array" ref="Q119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199" s="3">
        <f>Table2[[#This Row],[Default Spread]]+Table2[[#This Row],[Risk Free Rate]]</f>
        <v>7.0699999999999999E-2</v>
      </c>
      <c r="S1199" s="2">
        <f>_xlfn.XLOOKUP($B1199,stock_analysis[Stock],stock_analysis[Market_Cap_Cr])</f>
        <v>3264.5085184</v>
      </c>
      <c r="T1199" s="2">
        <f>_xlfn.XLOOKUP($B1199,stock_analysis[Stock],stock_analysis[Total_Debt_Cr])</f>
        <v>71.491596799999996</v>
      </c>
      <c r="U1199" s="3">
        <f>Table2[[#This Row],[Market Value of Equity]]/(Table2[[#This Row],[Market Value of Equity]]+Table2[[#This Row],[Market Value of Debt]])</f>
        <v>0.9785696659678581</v>
      </c>
      <c r="V1199" s="3">
        <f>Table2[[#This Row],[Market Value of Debt]]/(Table2[[#This Row],[Market Value of Equity]]+Table2[[#This Row],[Market Value of Debt]])</f>
        <v>2.1430334032141941E-2</v>
      </c>
      <c r="W1199" s="32">
        <f>(Table2[[#This Row],[Cost of Equity (Daily Beta)]]*Table2[[#This Row],[Weight of Equity]])+(Table2[[#This Row],[Cost of Debt]]*Table2[[#This Row],[Weight of Debt]])</f>
        <v>0.1761554791892519</v>
      </c>
      <c r="X1199" s="33">
        <f>(Table2[[#This Row],[Cost of Equity (Weekly Beta)]]*Table2[[#This Row],[Weight of Equity]])+(Table2[[#This Row],[Cost of Debt]]*Table2[[#This Row],[Weight of Debt]])</f>
        <v>0.19611187648429157</v>
      </c>
      <c r="Y1199" s="34">
        <f>(Table2[[#This Row],[Cost of Equity (Monthly Beta)]]*Table2[[#This Row],[Weight of Equity]])+(Table2[[#This Row],[Cost of Debt]]*Table2[[#This Row],[Weight of Debt]])</f>
        <v>0.18492509023445217</v>
      </c>
      <c r="Z1199" t="b">
        <f>IF(Table2[[#This Row],[Sector]]="Financial Services",TRUE,FALSE)</f>
        <v>0</v>
      </c>
      <c r="AA1199" t="b">
        <f>IF(Table2[[#This Row],[Market Capitalisation In(Cr)]]&gt;25000,TRUE,FALSE)</f>
        <v>0</v>
      </c>
    </row>
    <row r="1200" spans="2:27" ht="14" customHeight="1">
      <c r="B1200" s="37" t="s">
        <v>2426</v>
      </c>
      <c r="C1200" s="38" t="str">
        <f>_xlfn.XLOOKUP(B1200,stock_analysis[Stock],stock_analysis[Company_Name])</f>
        <v>Nectar Lifesciences Limited</v>
      </c>
      <c r="D1200" s="37" t="str">
        <f>_xlfn.XLOOKUP(B1200,stock_analysis[Stock],stock_analysis[Sector])</f>
        <v>Healthcare</v>
      </c>
      <c r="E1200" s="37" t="str">
        <f>_xlfn.XLOOKUP($B1200,stock_analysis[Stock],stock_analysis[Industry])</f>
        <v>Drug Manufacturers - Specialty &amp; Generic</v>
      </c>
      <c r="F1200" s="2">
        <f>_xlfn.XLOOKUP($B1200,stock_analysis[Stock],stock_analysis[Market_Cap_Cr])</f>
        <v>228.45091840000001</v>
      </c>
      <c r="G1200" s="3">
        <f>Imputs!$C$2</f>
        <v>6.6699999999999995E-2</v>
      </c>
      <c r="H1200" s="3">
        <f>Imputs!$C$3</f>
        <v>5.2299999999999999E-2</v>
      </c>
      <c r="I1200" s="2">
        <f>_xlfn.XLOOKUP($B1200,stock_analysis[Stock],stock_analysis[Beta_Daily])</f>
        <v>1.0152597851672729</v>
      </c>
      <c r="J1200" s="2">
        <f>_xlfn.XLOOKUP($B1200,stock_analysis[Stock],stock_analysis[Beta_Weekly])</f>
        <v>1.2110186689256981</v>
      </c>
      <c r="K1200" s="2">
        <f>_xlfn.XLOOKUP($B1200,stock_analysis[Stock],stock_analysis[Beta_Monthly])</f>
        <v>1.2739560223720294</v>
      </c>
      <c r="L1200" s="3">
        <f>G1200+H1200*I1200</f>
        <v>0.11979808676424836</v>
      </c>
      <c r="M1200" s="3">
        <f>J1200*H1200+G1200</f>
        <v>0.13003627638481402</v>
      </c>
      <c r="N1200" s="3">
        <f>K1200*H1200+G1200</f>
        <v>0.13332789997005712</v>
      </c>
      <c r="O1200" s="2">
        <f>_xlfn.XLOOKUP($B1200,stock_analysis[Stock],stock_analysis[Interest_Coverage_Ratio])</f>
        <v>-1.0963739715005061</v>
      </c>
      <c r="P1200" s="3" cm="1">
        <f t="array" ref="P120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200" s="3" t="str" cm="1">
        <f t="array" ref="Q120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200" s="3">
        <f>Table2[[#This Row],[Default Spread]]+Table2[[#This Row],[Risk Free Rate]]</f>
        <v>0.25669999999999998</v>
      </c>
      <c r="S1200" s="2">
        <f>_xlfn.XLOOKUP($B1200,stock_analysis[Stock],stock_analysis[Market_Cap_Cr])</f>
        <v>228.45091840000001</v>
      </c>
      <c r="T1200" s="2">
        <f>_xlfn.XLOOKUP($B1200,stock_analysis[Stock],stock_analysis[Total_Debt_Cr])</f>
        <v>458.84851200000003</v>
      </c>
      <c r="U1200" s="3">
        <f>Table2[[#This Row],[Market Value of Equity]]/(Table2[[#This Row],[Market Value of Equity]]+Table2[[#This Row],[Market Value of Debt]])</f>
        <v>0.33238921537741462</v>
      </c>
      <c r="V1200" s="3">
        <f>Table2[[#This Row],[Market Value of Debt]]/(Table2[[#This Row],[Market Value of Equity]]+Table2[[#This Row],[Market Value of Debt]])</f>
        <v>0.66761078462258538</v>
      </c>
      <c r="W1200" s="32">
        <f>(Table2[[#This Row],[Cost of Equity (Daily Beta)]]*Table2[[#This Row],[Weight of Equity]])+(Table2[[#This Row],[Cost of Debt]]*Table2[[#This Row],[Weight of Debt]])</f>
        <v>0.21119528047590161</v>
      </c>
      <c r="X1200" s="33">
        <f>(Table2[[#This Row],[Cost of Equity (Weekly Beta)]]*Table2[[#This Row],[Weight of Equity]])+(Table2[[#This Row],[Cost of Debt]]*Table2[[#This Row],[Weight of Debt]])</f>
        <v>0.21459834429076663</v>
      </c>
      <c r="Y1200" s="34">
        <f>(Table2[[#This Row],[Cost of Equity (Monthly Beta)]]*Table2[[#This Row],[Weight of Equity]])+(Table2[[#This Row],[Cost of Debt]]*Table2[[#This Row],[Weight of Debt]])</f>
        <v>0.21569244447158337</v>
      </c>
      <c r="Z1200" t="b">
        <f>IF(Table2[[#This Row],[Sector]]="Financial Services",TRUE,FALSE)</f>
        <v>0</v>
      </c>
      <c r="AA1200" t="b">
        <f>IF(Table2[[#This Row],[Market Capitalisation In(Cr)]]&gt;25000,TRUE,FALSE)</f>
        <v>0</v>
      </c>
    </row>
    <row r="1201" spans="2:27" ht="14" customHeight="1">
      <c r="B1201" s="37" t="s">
        <v>1992</v>
      </c>
      <c r="C1201" s="38" t="str">
        <f>_xlfn.XLOOKUP(B1201,stock_analysis[Stock],stock_analysis[Company_Name])</f>
        <v>Krebs Biochemicals and Industries Limited</v>
      </c>
      <c r="D1201" s="37" t="str">
        <f>_xlfn.XLOOKUP(B1201,stock_analysis[Stock],stock_analysis[Sector])</f>
        <v>Healthcare</v>
      </c>
      <c r="E1201" s="37" t="str">
        <f>_xlfn.XLOOKUP($B1201,stock_analysis[Stock],stock_analysis[Industry])</f>
        <v>Drug Manufacturers - Specialty &amp; Generic</v>
      </c>
      <c r="F1201" s="2">
        <f>_xlfn.XLOOKUP($B1201,stock_analysis[Stock],stock_analysis[Market_Cap_Cr])</f>
        <v>115.372928</v>
      </c>
      <c r="G1201" s="3">
        <f>Imputs!$C$2</f>
        <v>6.6699999999999995E-2</v>
      </c>
      <c r="H1201" s="3">
        <f>Imputs!$C$3</f>
        <v>5.2299999999999999E-2</v>
      </c>
      <c r="I1201" s="2">
        <f>_xlfn.XLOOKUP($B1201,stock_analysis[Stock],stock_analysis[Beta_Daily])</f>
        <v>1.1881052345950245</v>
      </c>
      <c r="J1201" s="2">
        <f>_xlfn.XLOOKUP($B1201,stock_analysis[Stock],stock_analysis[Beta_Weekly])</f>
        <v>1.7719585814186674</v>
      </c>
      <c r="K1201" s="2">
        <f>_xlfn.XLOOKUP($B1201,stock_analysis[Stock],stock_analysis[Beta_Monthly])</f>
        <v>1.7639862903319781</v>
      </c>
      <c r="L1201" s="3">
        <f>G1201+H1201*I1201</f>
        <v>0.12883790376931978</v>
      </c>
      <c r="M1201" s="3">
        <f>J1201*H1201+G1201</f>
        <v>0.1593734338081963</v>
      </c>
      <c r="N1201" s="3">
        <f>K1201*H1201+G1201</f>
        <v>0.15895648298436243</v>
      </c>
      <c r="O1201" s="2">
        <f>_xlfn.XLOOKUP($B1201,stock_analysis[Stock],stock_analysis[Interest_Coverage_Ratio])</f>
        <v>-3.5534307260491698</v>
      </c>
      <c r="P1201" s="3" cm="1">
        <f t="array" ref="P120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201" s="3" t="str" cm="1">
        <f t="array" ref="Q120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201" s="3">
        <f>Table2[[#This Row],[Default Spread]]+Table2[[#This Row],[Risk Free Rate]]</f>
        <v>0.25669999999999998</v>
      </c>
      <c r="S1201" s="2">
        <f>_xlfn.XLOOKUP($B1201,stock_analysis[Stock],stock_analysis[Market_Cap_Cr])</f>
        <v>115.372928</v>
      </c>
      <c r="T1201" s="2">
        <f>_xlfn.XLOOKUP($B1201,stock_analysis[Stock],stock_analysis[Total_Debt_Cr])</f>
        <v>221.47240959999999</v>
      </c>
      <c r="U1201" s="3">
        <f>Table2[[#This Row],[Market Value of Equity]]/(Table2[[#This Row],[Market Value of Equity]]+Table2[[#This Row],[Market Value of Debt]])</f>
        <v>0.34251009327314497</v>
      </c>
      <c r="V1201" s="3">
        <f>Table2[[#This Row],[Market Value of Debt]]/(Table2[[#This Row],[Market Value of Equity]]+Table2[[#This Row],[Market Value of Debt]])</f>
        <v>0.65748990672685503</v>
      </c>
      <c r="W1201" s="32">
        <f>(Table2[[#This Row],[Cost of Equity (Daily Beta)]]*Table2[[#This Row],[Weight of Equity]])+(Table2[[#This Row],[Cost of Debt]]*Table2[[#This Row],[Weight of Debt]])</f>
        <v>0.21290594149392988</v>
      </c>
      <c r="X1201" s="33">
        <f>(Table2[[#This Row],[Cost of Equity (Weekly Beta)]]*Table2[[#This Row],[Weight of Equity]])+(Table2[[#This Row],[Cost of Debt]]*Table2[[#This Row],[Weight of Debt]])</f>
        <v>0.22336466873569039</v>
      </c>
      <c r="Y1201" s="34">
        <f>(Table2[[#This Row],[Cost of Equity (Monthly Beta)]]*Table2[[#This Row],[Weight of Equity]])+(Table2[[#This Row],[Cost of Debt]]*Table2[[#This Row],[Weight of Debt]])</f>
        <v>0.22322185887012874</v>
      </c>
      <c r="Z1201" t="b">
        <f>IF(Table2[[#This Row],[Sector]]="Financial Services",TRUE,FALSE)</f>
        <v>0</v>
      </c>
      <c r="AA1201" t="b">
        <f>IF(Table2[[#This Row],[Market Capitalisation In(Cr)]]&gt;25000,TRUE,FALSE)</f>
        <v>0</v>
      </c>
    </row>
    <row r="1202" spans="2:27" ht="14" customHeight="1">
      <c r="B1202" s="37" t="s">
        <v>3834</v>
      </c>
      <c r="C1202" s="38" t="str">
        <f>_xlfn.XLOOKUP(B1202,stock_analysis[Stock],stock_analysis[Company_Name])</f>
        <v>Vivimed Labs Limited</v>
      </c>
      <c r="D1202" s="37" t="str">
        <f>_xlfn.XLOOKUP(B1202,stock_analysis[Stock],stock_analysis[Sector])</f>
        <v>Healthcare</v>
      </c>
      <c r="E1202" s="37" t="str">
        <f>_xlfn.XLOOKUP($B1202,stock_analysis[Stock],stock_analysis[Industry])</f>
        <v>Drug Manufacturers - Specialty &amp; Generic</v>
      </c>
      <c r="F1202" s="2">
        <f>_xlfn.XLOOKUP($B1202,stock_analysis[Stock],stock_analysis[Market_Cap_Cr])</f>
        <v>58.537222399999997</v>
      </c>
      <c r="G1202" s="3">
        <f>Imputs!$C$2</f>
        <v>6.6699999999999995E-2</v>
      </c>
      <c r="H1202" s="3">
        <f>Imputs!$C$3</f>
        <v>5.2299999999999999E-2</v>
      </c>
      <c r="I1202" s="2">
        <f>_xlfn.XLOOKUP($B1202,stock_analysis[Stock],stock_analysis[Beta_Daily])</f>
        <v>-9.3504724643826906E-2</v>
      </c>
      <c r="J1202" s="2">
        <f>_xlfn.XLOOKUP($B1202,stock_analysis[Stock],stock_analysis[Beta_Weekly])</f>
        <v>-0.546213214993303</v>
      </c>
      <c r="K1202" s="2">
        <f>_xlfn.XLOOKUP($B1202,stock_analysis[Stock],stock_analysis[Beta_Monthly])</f>
        <v>-6.6026398891946406E-2</v>
      </c>
      <c r="L1202" s="3">
        <f>G1202+H1202*I1202</f>
        <v>6.1809702901127847E-2</v>
      </c>
      <c r="M1202" s="3">
        <f>J1202*H1202+G1202</f>
        <v>3.8133048855850248E-2</v>
      </c>
      <c r="N1202" s="3">
        <f>K1202*H1202+G1202</f>
        <v>6.3246819337951204E-2</v>
      </c>
      <c r="O1202" s="2">
        <f>_xlfn.XLOOKUP($B1202,stock_analysis[Stock],stock_analysis[Interest_Coverage_Ratio])</f>
        <v>-17.356195965417868</v>
      </c>
      <c r="P1202" s="3" cm="1">
        <f t="array" ref="P120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202" s="3" t="str" cm="1">
        <f t="array" ref="Q120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202" s="3">
        <f>Table2[[#This Row],[Default Spread]]+Table2[[#This Row],[Risk Free Rate]]</f>
        <v>0.25669999999999998</v>
      </c>
      <c r="S1202" s="2">
        <f>_xlfn.XLOOKUP($B1202,stock_analysis[Stock],stock_analysis[Market_Cap_Cr])</f>
        <v>58.537222399999997</v>
      </c>
      <c r="T1202" s="2">
        <f>_xlfn.XLOOKUP($B1202,stock_analysis[Stock],stock_analysis[Total_Debt_Cr])</f>
        <v>384.04600319999997</v>
      </c>
      <c r="U1202" s="3">
        <f>Table2[[#This Row],[Market Value of Equity]]/(Table2[[#This Row],[Market Value of Equity]]+Table2[[#This Row],[Market Value of Debt]])</f>
        <v>0.13226263223293747</v>
      </c>
      <c r="V1202" s="3">
        <f>Table2[[#This Row],[Market Value of Debt]]/(Table2[[#This Row],[Market Value of Equity]]+Table2[[#This Row],[Market Value of Debt]])</f>
        <v>0.86773736776706245</v>
      </c>
      <c r="W1202" s="32">
        <f>(Table2[[#This Row],[Cost of Equity (Daily Beta)]]*Table2[[#This Row],[Weight of Equity]])+(Table2[[#This Row],[Cost of Debt]]*Table2[[#This Row],[Weight of Debt]])</f>
        <v>0.23092329630904393</v>
      </c>
      <c r="X1202" s="33">
        <f>(Table2[[#This Row],[Cost of Equity (Weekly Beta)]]*Table2[[#This Row],[Weight of Equity]])+(Table2[[#This Row],[Cost of Debt]]*Table2[[#This Row],[Weight of Debt]])</f>
        <v>0.22779175972254689</v>
      </c>
      <c r="Y1202" s="34">
        <f>(Table2[[#This Row],[Cost of Equity (Monthly Beta)]]*Table2[[#This Row],[Weight of Equity]])+(Table2[[#This Row],[Cost of Debt]]*Table2[[#This Row],[Weight of Debt]])</f>
        <v>0.23111337311180341</v>
      </c>
      <c r="Z1202" t="b">
        <f>IF(Table2[[#This Row],[Sector]]="Financial Services",TRUE,FALSE)</f>
        <v>0</v>
      </c>
      <c r="AA1202" t="b">
        <f>IF(Table2[[#This Row],[Market Capitalisation In(Cr)]]&gt;25000,TRUE,FALSE)</f>
        <v>0</v>
      </c>
    </row>
    <row r="1203" spans="2:27" ht="14" customHeight="1">
      <c r="B1203" s="37" t="s">
        <v>1150</v>
      </c>
      <c r="C1203" s="38" t="str">
        <f>_xlfn.XLOOKUP(B1203,stock_analysis[Stock],stock_analysis[Company_Name])</f>
        <v>Fabtech Technologies Limited</v>
      </c>
      <c r="D1203" s="37" t="str">
        <f>_xlfn.XLOOKUP(B1203,stock_analysis[Stock],stock_analysis[Sector])</f>
        <v>Healthcare</v>
      </c>
      <c r="E1203" s="37" t="str">
        <f>_xlfn.XLOOKUP($B1203,stock_analysis[Stock],stock_analysis[Industry])</f>
        <v>Health Information Services</v>
      </c>
      <c r="F1203" s="2">
        <f>_xlfn.XLOOKUP($B1203,stock_analysis[Stock],stock_analysis[Market_Cap_Cr])</f>
        <v>637.86890240000002</v>
      </c>
      <c r="G1203" s="3">
        <f>Imputs!$C$2</f>
        <v>6.6699999999999995E-2</v>
      </c>
      <c r="H1203" s="3">
        <f>Imputs!$C$3</f>
        <v>5.2299999999999999E-2</v>
      </c>
      <c r="I1203" s="2">
        <f>_xlfn.XLOOKUP($B1203,stock_analysis[Stock],stock_analysis[Beta_Daily])</f>
        <v>0.64944118326982436</v>
      </c>
      <c r="J1203" s="2">
        <f>_xlfn.XLOOKUP($B1203,stock_analysis[Stock],stock_analysis[Beta_Weekly])</f>
        <v>0.64414202793667985</v>
      </c>
      <c r="K1203" s="2">
        <f>_xlfn.XLOOKUP($B1203,stock_analysis[Stock],stock_analysis[Beta_Monthly])</f>
        <v>-4.3647400970778398E-2</v>
      </c>
      <c r="L1203" s="3">
        <f>G1203+H1203*I1203</f>
        <v>0.1006657738850118</v>
      </c>
      <c r="M1203" s="3">
        <f>J1203*H1203+G1203</f>
        <v>0.10038862806108835</v>
      </c>
      <c r="N1203" s="3">
        <f>K1203*H1203+G1203</f>
        <v>6.4417240929228292E-2</v>
      </c>
      <c r="O1203" s="2">
        <f>_xlfn.XLOOKUP($B1203,stock_analysis[Stock],stock_analysis[Interest_Coverage_Ratio])</f>
        <v>29.96692709581556</v>
      </c>
      <c r="P1203" s="3" cm="1">
        <f t="array" ref="P120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03" s="3" t="str" cm="1">
        <f t="array" ref="Q120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03" s="3">
        <f>Table2[[#This Row],[Default Spread]]+Table2[[#This Row],[Risk Free Rate]]</f>
        <v>7.0699999999999999E-2</v>
      </c>
      <c r="S1203" s="2">
        <f>_xlfn.XLOOKUP($B1203,stock_analysis[Stock],stock_analysis[Market_Cap_Cr])</f>
        <v>637.86890240000002</v>
      </c>
      <c r="T1203" s="2">
        <f>_xlfn.XLOOKUP($B1203,stock_analysis[Stock],stock_analysis[Total_Debt_Cr])</f>
        <v>42.122799999999998</v>
      </c>
      <c r="U1203" s="3">
        <f>Table2[[#This Row],[Market Value of Equity]]/(Table2[[#This Row],[Market Value of Equity]]+Table2[[#This Row],[Market Value of Debt]])</f>
        <v>0.93805394999478753</v>
      </c>
      <c r="V1203" s="3">
        <f>Table2[[#This Row],[Market Value of Debt]]/(Table2[[#This Row],[Market Value of Equity]]+Table2[[#This Row],[Market Value of Debt]])</f>
        <v>6.1946050005212527E-2</v>
      </c>
      <c r="W1203" s="32">
        <f>(Table2[[#This Row],[Cost of Equity (Daily Beta)]]*Table2[[#This Row],[Weight of Equity]])+(Table2[[#This Row],[Cost of Debt]]*Table2[[#This Row],[Weight of Debt]])</f>
        <v>9.8809512557485962E-2</v>
      </c>
      <c r="X1203" s="33">
        <f>(Table2[[#This Row],[Cost of Equity (Weekly Beta)]]*Table2[[#This Row],[Weight of Equity]])+(Table2[[#This Row],[Cost of Debt]]*Table2[[#This Row],[Weight of Debt]])</f>
        <v>9.8549534822630014E-2</v>
      </c>
      <c r="Y1203" s="34">
        <f>(Table2[[#This Row],[Cost of Equity (Monthly Beta)]]*Table2[[#This Row],[Weight of Equity]])+(Table2[[#This Row],[Cost of Debt]]*Table2[[#This Row],[Weight of Debt]])</f>
        <v>6.480643303679702E-2</v>
      </c>
      <c r="Z1203" t="b">
        <f>IF(Table2[[#This Row],[Sector]]="Financial Services",TRUE,FALSE)</f>
        <v>0</v>
      </c>
      <c r="AA1203" t="b">
        <f>IF(Table2[[#This Row],[Market Capitalisation In(Cr)]]&gt;25000,TRUE,FALSE)</f>
        <v>0</v>
      </c>
    </row>
    <row r="1204" spans="2:27" ht="14" customHeight="1">
      <c r="B1204" s="37" t="s">
        <v>1607</v>
      </c>
      <c r="C1204" s="38" t="str">
        <f>_xlfn.XLOOKUP(B1204,stock_analysis[Stock],stock_analysis[Company_Name])</f>
        <v>Inventurus Knowledge Solutions Limited</v>
      </c>
      <c r="D1204" s="37" t="str">
        <f>_xlfn.XLOOKUP(B1204,stock_analysis[Stock],stock_analysis[Sector])</f>
        <v>Healthcare</v>
      </c>
      <c r="E1204" s="37" t="str">
        <f>_xlfn.XLOOKUP($B1204,stock_analysis[Stock],stock_analysis[Industry])</f>
        <v>Health Information Services</v>
      </c>
      <c r="F1204" s="2">
        <f>_xlfn.XLOOKUP($B1204,stock_analysis[Stock],stock_analysis[Market_Cap_Cr])</f>
        <v>21714.573721600002</v>
      </c>
      <c r="G1204" s="3">
        <f>Imputs!$C$2</f>
        <v>6.6699999999999995E-2</v>
      </c>
      <c r="H1204" s="3">
        <f>Imputs!$C$3</f>
        <v>5.2299999999999999E-2</v>
      </c>
      <c r="I1204" s="2">
        <f>_xlfn.XLOOKUP($B1204,stock_analysis[Stock],stock_analysis[Beta_Daily])</f>
        <v>0.7120783231018486</v>
      </c>
      <c r="J1204" s="2">
        <f>_xlfn.XLOOKUP($B1204,stock_analysis[Stock],stock_analysis[Beta_Weekly])</f>
        <v>0.71870830199053848</v>
      </c>
      <c r="K1204" s="2">
        <f>_xlfn.XLOOKUP($B1204,stock_analysis[Stock],stock_analysis[Beta_Monthly])</f>
        <v>0.2002476032495755</v>
      </c>
      <c r="L1204" s="3">
        <f>G1204+H1204*I1204</f>
        <v>0.10394169629822668</v>
      </c>
      <c r="M1204" s="3">
        <f>J1204*H1204+G1204</f>
        <v>0.10428844419410516</v>
      </c>
      <c r="N1204" s="3">
        <f>K1204*H1204+G1204</f>
        <v>7.7172949649952791E-2</v>
      </c>
      <c r="O1204" s="2">
        <f>_xlfn.XLOOKUP($B1204,stock_analysis[Stock],stock_analysis[Interest_Coverage_Ratio])</f>
        <v>7.81912967191173</v>
      </c>
      <c r="P1204" s="3" cm="1">
        <f t="array" ref="P120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204" s="3" t="str" cm="1">
        <f t="array" ref="Q120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204" s="3">
        <f>Table2[[#This Row],[Default Spread]]+Table2[[#This Row],[Risk Free Rate]]</f>
        <v>7.3700000000000002E-2</v>
      </c>
      <c r="S1204" s="2">
        <f>_xlfn.XLOOKUP($B1204,stock_analysis[Stock],stock_analysis[Market_Cap_Cr])</f>
        <v>21714.573721600002</v>
      </c>
      <c r="T1204" s="2">
        <f>_xlfn.XLOOKUP($B1204,stock_analysis[Stock],stock_analysis[Total_Debt_Cr])</f>
        <v>766.05301759999998</v>
      </c>
      <c r="U1204" s="3">
        <f>Table2[[#This Row],[Market Value of Equity]]/(Table2[[#This Row],[Market Value of Equity]]+Table2[[#This Row],[Market Value of Debt]])</f>
        <v>0.965923858507725</v>
      </c>
      <c r="V1204" s="3">
        <f>Table2[[#This Row],[Market Value of Debt]]/(Table2[[#This Row],[Market Value of Equity]]+Table2[[#This Row],[Market Value of Debt]])</f>
        <v>3.4076141492275003E-2</v>
      </c>
      <c r="W1204" s="32">
        <f>(Table2[[#This Row],[Cost of Equity (Daily Beta)]]*Table2[[#This Row],[Weight of Equity]])+(Table2[[#This Row],[Cost of Debt]]*Table2[[#This Row],[Weight of Debt]])</f>
        <v>0.1029111759762019</v>
      </c>
      <c r="X1204" s="33">
        <f>(Table2[[#This Row],[Cost of Equity (Weekly Beta)]]*Table2[[#This Row],[Weight of Equity]])+(Table2[[#This Row],[Cost of Debt]]*Table2[[#This Row],[Weight of Debt]])</f>
        <v>0.10324610804171827</v>
      </c>
      <c r="Y1204" s="34">
        <f>(Table2[[#This Row],[Cost of Equity (Monthly Beta)]]*Table2[[#This Row],[Weight of Equity]])+(Table2[[#This Row],[Cost of Debt]]*Table2[[#This Row],[Weight of Debt]])</f>
        <v>7.7054604926285464E-2</v>
      </c>
      <c r="Z1204" t="b">
        <f>IF(Table2[[#This Row],[Sector]]="Financial Services",TRUE,FALSE)</f>
        <v>0</v>
      </c>
      <c r="AA1204" t="b">
        <f>IF(Table2[[#This Row],[Market Capitalisation In(Cr)]]&gt;25000,TRUE,FALSE)</f>
        <v>0</v>
      </c>
    </row>
    <row r="1205" spans="2:27" ht="14" customHeight="1">
      <c r="B1205" s="37" t="s">
        <v>1621</v>
      </c>
      <c r="C1205" s="38" t="str">
        <f>_xlfn.XLOOKUP(B1205,stock_analysis[Stock],stock_analysis[Company_Name])</f>
        <v>Indegene Limited</v>
      </c>
      <c r="D1205" s="37" t="str">
        <f>_xlfn.XLOOKUP(B1205,stock_analysis[Stock],stock_analysis[Sector])</f>
        <v>Healthcare</v>
      </c>
      <c r="E1205" s="37" t="str">
        <f>_xlfn.XLOOKUP($B1205,stock_analysis[Stock],stock_analysis[Industry])</f>
        <v>Health Information Services</v>
      </c>
      <c r="F1205" s="2">
        <f>_xlfn.XLOOKUP($B1205,stock_analysis[Stock],stock_analysis[Market_Cap_Cr])</f>
        <v>11136.294911999999</v>
      </c>
      <c r="G1205" s="3">
        <f>Imputs!$C$2</f>
        <v>6.6699999999999995E-2</v>
      </c>
      <c r="H1205" s="3">
        <f>Imputs!$C$3</f>
        <v>5.2299999999999999E-2</v>
      </c>
      <c r="I1205" s="2">
        <f>_xlfn.XLOOKUP($B1205,stock_analysis[Stock],stock_analysis[Beta_Daily])</f>
        <v>0.77720291075259496</v>
      </c>
      <c r="J1205" s="2">
        <f>_xlfn.XLOOKUP($B1205,stock_analysis[Stock],stock_analysis[Beta_Weekly])</f>
        <v>0.46282198805532643</v>
      </c>
      <c r="K1205" s="2">
        <f>_xlfn.XLOOKUP($B1205,stock_analysis[Stock],stock_analysis[Beta_Monthly])</f>
        <v>1.5911647023984541</v>
      </c>
      <c r="L1205" s="3">
        <f>G1205+H1205*I1205</f>
        <v>0.10734771223236071</v>
      </c>
      <c r="M1205" s="3">
        <f>J1205*H1205+G1205</f>
        <v>9.0905589975293563E-2</v>
      </c>
      <c r="N1205" s="3">
        <f>K1205*H1205+G1205</f>
        <v>0.14991791393543913</v>
      </c>
      <c r="O1205" s="2">
        <f>_xlfn.XLOOKUP($B1205,stock_analysis[Stock],stock_analysis[Interest_Coverage_Ratio])</f>
        <v>25.513636363636358</v>
      </c>
      <c r="P1205" s="3" cm="1">
        <f t="array" ref="P120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05" s="3" t="str" cm="1">
        <f t="array" ref="Q120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05" s="3">
        <f>Table2[[#This Row],[Default Spread]]+Table2[[#This Row],[Risk Free Rate]]</f>
        <v>7.0699999999999999E-2</v>
      </c>
      <c r="S1205" s="2">
        <f>_xlfn.XLOOKUP($B1205,stock_analysis[Stock],stock_analysis[Market_Cap_Cr])</f>
        <v>11136.294911999999</v>
      </c>
      <c r="T1205" s="2">
        <f>_xlfn.XLOOKUP($B1205,stock_analysis[Stock],stock_analysis[Total_Debt_Cr])</f>
        <v>122</v>
      </c>
      <c r="U1205" s="3">
        <f>Table2[[#This Row],[Market Value of Equity]]/(Table2[[#This Row],[Market Value of Equity]]+Table2[[#This Row],[Market Value of Debt]])</f>
        <v>0.98916354554987163</v>
      </c>
      <c r="V1205" s="3">
        <f>Table2[[#This Row],[Market Value of Debt]]/(Table2[[#This Row],[Market Value of Equity]]+Table2[[#This Row],[Market Value of Debt]])</f>
        <v>1.0836454450128373E-2</v>
      </c>
      <c r="W1205" s="32">
        <f>(Table2[[#This Row],[Cost of Equity (Daily Beta)]]*Table2[[#This Row],[Weight of Equity]])+(Table2[[#This Row],[Cost of Debt]]*Table2[[#This Row],[Weight of Debt]])</f>
        <v>0.10695058096805332</v>
      </c>
      <c r="X1205" s="33">
        <f>(Table2[[#This Row],[Cost of Equity (Weekly Beta)]]*Table2[[#This Row],[Weight of Equity]])+(Table2[[#This Row],[Cost of Debt]]*Table2[[#This Row],[Weight of Debt]])</f>
        <v>9.068663301988833E-2</v>
      </c>
      <c r="Y1205" s="34">
        <f>(Table2[[#This Row],[Cost of Equity (Monthly Beta)]]*Table2[[#This Row],[Weight of Equity]])+(Table2[[#This Row],[Cost of Debt]]*Table2[[#This Row],[Weight of Debt]])</f>
        <v>0.14905947261944355</v>
      </c>
      <c r="Z1205" t="b">
        <f>IF(Table2[[#This Row],[Sector]]="Financial Services",TRUE,FALSE)</f>
        <v>0</v>
      </c>
      <c r="AA1205" t="b">
        <f>IF(Table2[[#This Row],[Market Capitalisation In(Cr)]]&gt;25000,TRUE,FALSE)</f>
        <v>0</v>
      </c>
    </row>
    <row r="1206" spans="2:27" ht="14" customHeight="1">
      <c r="B1206" s="37" t="s">
        <v>3034</v>
      </c>
      <c r="C1206" s="38" t="str">
        <f>_xlfn.XLOOKUP(B1206,stock_analysis[Stock],stock_analysis[Company_Name])</f>
        <v>SAGILITY LIMITED</v>
      </c>
      <c r="D1206" s="37" t="str">
        <f>_xlfn.XLOOKUP(B1206,stock_analysis[Stock],stock_analysis[Sector])</f>
        <v>Healthcare</v>
      </c>
      <c r="E1206" s="37" t="str">
        <f>_xlfn.XLOOKUP($B1206,stock_analysis[Stock],stock_analysis[Industry])</f>
        <v>Health Information Services</v>
      </c>
      <c r="F1206" s="2">
        <f>_xlfn.XLOOKUP($B1206,stock_analysis[Stock],stock_analysis[Market_Cap_Cr])</f>
        <v>18453.797273600001</v>
      </c>
      <c r="G1206" s="3">
        <f>Imputs!$C$2</f>
        <v>6.6699999999999995E-2</v>
      </c>
      <c r="H1206" s="3">
        <f>Imputs!$C$3</f>
        <v>5.2299999999999999E-2</v>
      </c>
      <c r="I1206" s="2">
        <f>_xlfn.XLOOKUP($B1206,stock_analysis[Stock],stock_analysis[Beta_Daily])</f>
        <v>0.98184756606652279</v>
      </c>
      <c r="J1206" s="2">
        <f>_xlfn.XLOOKUP($B1206,stock_analysis[Stock],stock_analysis[Beta_Weekly])</f>
        <v>1.405330577225556</v>
      </c>
      <c r="K1206" s="2">
        <f>_xlfn.XLOOKUP($B1206,stock_analysis[Stock],stock_analysis[Beta_Monthly])</f>
        <v>1.1206797705727034</v>
      </c>
      <c r="L1206" s="3">
        <f>G1206+H1206*I1206</f>
        <v>0.11805062770527913</v>
      </c>
      <c r="M1206" s="3">
        <f>J1206*H1206+G1206</f>
        <v>0.14019878918889656</v>
      </c>
      <c r="N1206" s="3">
        <f>K1206*H1206+G1206</f>
        <v>0.1253115520009524</v>
      </c>
      <c r="O1206" s="2">
        <f>_xlfn.XLOOKUP($B1206,stock_analysis[Stock],stock_analysis[Interest_Coverage_Ratio])</f>
        <v>6.9812199554691867</v>
      </c>
      <c r="P1206" s="3" cm="1">
        <f t="array" ref="P120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206" s="3" t="str" cm="1">
        <f t="array" ref="Q120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206" s="3">
        <f>Table2[[#This Row],[Default Spread]]+Table2[[#This Row],[Risk Free Rate]]</f>
        <v>7.4499999999999997E-2</v>
      </c>
      <c r="S1206" s="2">
        <f>_xlfn.XLOOKUP($B1206,stock_analysis[Stock],stock_analysis[Market_Cap_Cr])</f>
        <v>18453.797273600001</v>
      </c>
      <c r="T1206" s="2">
        <f>_xlfn.XLOOKUP($B1206,stock_analysis[Stock],stock_analysis[Total_Debt_Cr])</f>
        <v>1231.9529984000001</v>
      </c>
      <c r="U1206" s="3">
        <f>Table2[[#This Row],[Market Value of Equity]]/(Table2[[#This Row],[Market Value of Equity]]+Table2[[#This Row],[Market Value of Debt]])</f>
        <v>0.93741904771837592</v>
      </c>
      <c r="V1206" s="3">
        <f>Table2[[#This Row],[Market Value of Debt]]/(Table2[[#This Row],[Market Value of Equity]]+Table2[[#This Row],[Market Value of Debt]])</f>
        <v>6.2580952281624067E-2</v>
      </c>
      <c r="W1206" s="32">
        <f>(Table2[[#This Row],[Cost of Equity (Daily Beta)]]*Table2[[#This Row],[Weight of Equity]])+(Table2[[#This Row],[Cost of Debt]]*Table2[[#This Row],[Weight of Debt]])</f>
        <v>0.11532518795102027</v>
      </c>
      <c r="X1206" s="33">
        <f>(Table2[[#This Row],[Cost of Equity (Weekly Beta)]]*Table2[[#This Row],[Weight of Equity]])+(Table2[[#This Row],[Cost of Debt]]*Table2[[#This Row],[Weight of Debt]])</f>
        <v>0.13608729639770575</v>
      </c>
      <c r="Y1206" s="34">
        <f>(Table2[[#This Row],[Cost of Equity (Monthly Beta)]]*Table2[[#This Row],[Weight of Equity]])+(Table2[[#This Row],[Cost of Debt]]*Table2[[#This Row],[Weight of Debt]])</f>
        <v>0.12213171668982553</v>
      </c>
      <c r="Z1206" t="b">
        <f>IF(Table2[[#This Row],[Sector]]="Financial Services",TRUE,FALSE)</f>
        <v>0</v>
      </c>
      <c r="AA1206" t="b">
        <f>IF(Table2[[#This Row],[Market Capitalisation In(Cr)]]&gt;25000,TRUE,FALSE)</f>
        <v>0</v>
      </c>
    </row>
    <row r="1207" spans="2:27" ht="14" customHeight="1">
      <c r="B1207" s="37" t="s">
        <v>2238</v>
      </c>
      <c r="C1207" s="38" t="str">
        <f>_xlfn.XLOOKUP(B1207,stock_analysis[Stock],stock_analysis[Company_Name])</f>
        <v>Medi Assist Healthcare Services Limited</v>
      </c>
      <c r="D1207" s="37" t="str">
        <f>_xlfn.XLOOKUP(B1207,stock_analysis[Stock],stock_analysis[Sector])</f>
        <v>Healthcare</v>
      </c>
      <c r="E1207" s="37" t="str">
        <f>_xlfn.XLOOKUP($B1207,stock_analysis[Stock],stock_analysis[Industry])</f>
        <v>Healthcare Plans</v>
      </c>
      <c r="F1207" s="2">
        <f>_xlfn.XLOOKUP($B1207,stock_analysis[Stock],stock_analysis[Market_Cap_Cr])</f>
        <v>2464.5513215999999</v>
      </c>
      <c r="G1207" s="3">
        <f>Imputs!$C$2</f>
        <v>6.6699999999999995E-2</v>
      </c>
      <c r="H1207" s="3">
        <f>Imputs!$C$3</f>
        <v>5.2299999999999999E-2</v>
      </c>
      <c r="I1207" s="2">
        <f>_xlfn.XLOOKUP($B1207,stock_analysis[Stock],stock_analysis[Beta_Daily])</f>
        <v>0.87320609368402735</v>
      </c>
      <c r="J1207" s="2">
        <f>_xlfn.XLOOKUP($B1207,stock_analysis[Stock],stock_analysis[Beta_Weekly])</f>
        <v>1.1466088113608557</v>
      </c>
      <c r="K1207" s="2">
        <f>_xlfn.XLOOKUP($B1207,stock_analysis[Stock],stock_analysis[Beta_Monthly])</f>
        <v>1.7899252646069823</v>
      </c>
      <c r="L1207" s="3">
        <f>G1207+H1207*I1207</f>
        <v>0.11236867869967462</v>
      </c>
      <c r="M1207" s="3">
        <f>J1207*H1207+G1207</f>
        <v>0.12666764083417276</v>
      </c>
      <c r="N1207" s="3">
        <f>K1207*H1207+G1207</f>
        <v>0.16031309133894517</v>
      </c>
      <c r="O1207" s="2">
        <f>_xlfn.XLOOKUP($B1207,stock_analysis[Stock],stock_analysis[Interest_Coverage_Ratio])</f>
        <v>12.113132518142956</v>
      </c>
      <c r="P1207" s="3" cm="1">
        <f t="array" ref="P120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207" s="3" t="str" cm="1">
        <f t="array" ref="Q120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207" s="3">
        <f>Table2[[#This Row],[Default Spread]]+Table2[[#This Row],[Risk Free Rate]]</f>
        <v>7.22E-2</v>
      </c>
      <c r="S1207" s="2">
        <f>_xlfn.XLOOKUP($B1207,stock_analysis[Stock],stock_analysis[Market_Cap_Cr])</f>
        <v>2464.5513215999999</v>
      </c>
      <c r="T1207" s="2">
        <f>_xlfn.XLOOKUP($B1207,stock_analysis[Stock],stock_analysis[Total_Debt_Cr])</f>
        <v>304.84600319999998</v>
      </c>
      <c r="U1207" s="3">
        <f>Table2[[#This Row],[Market Value of Equity]]/(Table2[[#This Row],[Market Value of Equity]]+Table2[[#This Row],[Market Value of Debt]])</f>
        <v>0.8899233416346225</v>
      </c>
      <c r="V1207" s="3">
        <f>Table2[[#This Row],[Market Value of Debt]]/(Table2[[#This Row],[Market Value of Equity]]+Table2[[#This Row],[Market Value of Debt]])</f>
        <v>0.11007665836537751</v>
      </c>
      <c r="W1207" s="32">
        <f>(Table2[[#This Row],[Cost of Equity (Daily Beta)]]*Table2[[#This Row],[Weight of Equity]])+(Table2[[#This Row],[Cost of Debt]]*Table2[[#This Row],[Weight of Debt]])</f>
        <v>0.10794704477746192</v>
      </c>
      <c r="X1207" s="33">
        <f>(Table2[[#This Row],[Cost of Equity (Weekly Beta)]]*Table2[[#This Row],[Weight of Equity]])+(Table2[[#This Row],[Cost of Debt]]*Table2[[#This Row],[Weight of Debt]])</f>
        <v>0.12067202494210144</v>
      </c>
      <c r="Y1207" s="34">
        <f>(Table2[[#This Row],[Cost of Equity (Monthly Beta)]]*Table2[[#This Row],[Weight of Equity]])+(Table2[[#This Row],[Cost of Debt]]*Table2[[#This Row],[Weight of Debt]])</f>
        <v>0.15061389668611078</v>
      </c>
      <c r="Z1207" t="b">
        <f>IF(Table2[[#This Row],[Sector]]="Financial Services",TRUE,FALSE)</f>
        <v>0</v>
      </c>
      <c r="AA1207" t="b">
        <f>IF(Table2[[#This Row],[Market Capitalisation In(Cr)]]&gt;25000,TRUE,FALSE)</f>
        <v>0</v>
      </c>
    </row>
    <row r="1208" spans="2:27" ht="14" customHeight="1">
      <c r="B1208" s="37" t="s">
        <v>1818</v>
      </c>
      <c r="C1208" s="38" t="str">
        <f>_xlfn.XLOOKUP(B1208,stock_analysis[Stock],stock_analysis[Company_Name])</f>
        <v>Jupiter Life Line Hospitals Limited</v>
      </c>
      <c r="D1208" s="37" t="str">
        <f>_xlfn.XLOOKUP(B1208,stock_analysis[Stock],stock_analysis[Sector])</f>
        <v>Healthcare</v>
      </c>
      <c r="E1208" s="37" t="str">
        <f>_xlfn.XLOOKUP($B1208,stock_analysis[Stock],stock_analysis[Industry])</f>
        <v>Medical Care Facilities</v>
      </c>
      <c r="F1208" s="2">
        <f>_xlfn.XLOOKUP($B1208,stock_analysis[Stock],stock_analysis[Market_Cap_Cr])</f>
        <v>8553.7431551999998</v>
      </c>
      <c r="G1208" s="3">
        <f>Imputs!$C$2</f>
        <v>6.6699999999999995E-2</v>
      </c>
      <c r="H1208" s="3">
        <f>Imputs!$C$3</f>
        <v>5.2299999999999999E-2</v>
      </c>
      <c r="I1208" s="2">
        <f>_xlfn.XLOOKUP($B1208,stock_analysis[Stock],stock_analysis[Beta_Daily])</f>
        <v>0.2868688484254191</v>
      </c>
      <c r="J1208" s="2">
        <f>_xlfn.XLOOKUP($B1208,stock_analysis[Stock],stock_analysis[Beta_Weekly])</f>
        <v>0.17542025148657189</v>
      </c>
      <c r="K1208" s="2">
        <f>_xlfn.XLOOKUP($B1208,stock_analysis[Stock],stock_analysis[Beta_Monthly])</f>
        <v>0.84540297064810688</v>
      </c>
      <c r="L1208" s="3">
        <f>G1208+H1208*I1208</f>
        <v>8.1703240772649413E-2</v>
      </c>
      <c r="M1208" s="3">
        <f>J1208*H1208+G1208</f>
        <v>7.5874479152747698E-2</v>
      </c>
      <c r="N1208" s="3">
        <f>K1208*H1208+G1208</f>
        <v>0.11091457536489599</v>
      </c>
      <c r="O1208" s="2">
        <f>_xlfn.XLOOKUP($B1208,stock_analysis[Stock],stock_analysis[Interest_Coverage_Ratio])</f>
        <v>76.373208540508926</v>
      </c>
      <c r="P1208" s="3" cm="1">
        <f t="array" ref="P120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08" s="3" t="str" cm="1">
        <f t="array" ref="Q120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08" s="3">
        <f>Table2[[#This Row],[Default Spread]]+Table2[[#This Row],[Risk Free Rate]]</f>
        <v>7.0699999999999999E-2</v>
      </c>
      <c r="S1208" s="2">
        <f>_xlfn.XLOOKUP($B1208,stock_analysis[Stock],stock_analysis[Market_Cap_Cr])</f>
        <v>8553.7431551999998</v>
      </c>
      <c r="T1208" s="2">
        <f>_xlfn.XLOOKUP($B1208,stock_analysis[Stock],stock_analysis[Total_Debt_Cr])</f>
        <v>403.476992</v>
      </c>
      <c r="U1208" s="3">
        <f>Table2[[#This Row],[Market Value of Equity]]/(Table2[[#This Row],[Market Value of Equity]]+Table2[[#This Row],[Market Value of Debt]])</f>
        <v>0.95495511047296011</v>
      </c>
      <c r="V1208" s="3">
        <f>Table2[[#This Row],[Market Value of Debt]]/(Table2[[#This Row],[Market Value of Equity]]+Table2[[#This Row],[Market Value of Debt]])</f>
        <v>4.5044889527039896E-2</v>
      </c>
      <c r="W1208" s="32">
        <f>(Table2[[#This Row],[Cost of Equity (Daily Beta)]]*Table2[[#This Row],[Weight of Equity]])+(Table2[[#This Row],[Cost of Debt]]*Table2[[#This Row],[Weight of Debt]])</f>
        <v>8.1207601007606003E-2</v>
      </c>
      <c r="X1208" s="33">
        <f>(Table2[[#This Row],[Cost of Equity (Weekly Beta)]]*Table2[[#This Row],[Weight of Equity]])+(Table2[[#This Row],[Cost of Debt]]*Table2[[#This Row],[Weight of Debt]])</f>
        <v>7.5641395310952209E-2</v>
      </c>
      <c r="Y1208" s="34">
        <f>(Table2[[#This Row],[Cost of Equity (Monthly Beta)]]*Table2[[#This Row],[Weight of Equity]])+(Table2[[#This Row],[Cost of Debt]]*Table2[[#This Row],[Weight of Debt]])</f>
        <v>0.10910311426020744</v>
      </c>
      <c r="Z1208" t="b">
        <f>IF(Table2[[#This Row],[Sector]]="Financial Services",TRUE,FALSE)</f>
        <v>0</v>
      </c>
      <c r="AA1208" t="b">
        <f>IF(Table2[[#This Row],[Market Capitalisation In(Cr)]]&gt;25000,TRUE,FALSE)</f>
        <v>0</v>
      </c>
    </row>
    <row r="1209" spans="2:27" ht="14" customHeight="1">
      <c r="B1209" s="37" t="s">
        <v>386</v>
      </c>
      <c r="C1209" s="38" t="str">
        <f>_xlfn.XLOOKUP(B1209,stock_analysis[Stock],stock_analysis[Company_Name])</f>
        <v>Aster DM Healthcare Limited</v>
      </c>
      <c r="D1209" s="37" t="str">
        <f>_xlfn.XLOOKUP(B1209,stock_analysis[Stock],stock_analysis[Sector])</f>
        <v>Healthcare</v>
      </c>
      <c r="E1209" s="37" t="str">
        <f>_xlfn.XLOOKUP($B1209,stock_analysis[Stock],stock_analysis[Industry])</f>
        <v>Medical Care Facilities</v>
      </c>
      <c r="F1209" s="2">
        <f>_xlfn.XLOOKUP($B1209,stock_analysis[Stock],stock_analysis[Market_Cap_Cr])</f>
        <v>34113.018265600003</v>
      </c>
      <c r="G1209" s="3">
        <f>Imputs!$C$2</f>
        <v>6.6699999999999995E-2</v>
      </c>
      <c r="H1209" s="3">
        <f>Imputs!$C$3</f>
        <v>5.2299999999999999E-2</v>
      </c>
      <c r="I1209" s="2">
        <f>_xlfn.XLOOKUP($B1209,stock_analysis[Stock],stock_analysis[Beta_Daily])</f>
        <v>0.32554303108845589</v>
      </c>
      <c r="J1209" s="2">
        <f>_xlfn.XLOOKUP($B1209,stock_analysis[Stock],stock_analysis[Beta_Weekly])</f>
        <v>0.32282976543336889</v>
      </c>
      <c r="K1209" s="2">
        <f>_xlfn.XLOOKUP($B1209,stock_analysis[Stock],stock_analysis[Beta_Monthly])</f>
        <v>1.0927760510142317</v>
      </c>
      <c r="L1209" s="3">
        <f>G1209+H1209*I1209</f>
        <v>8.3725900525926239E-2</v>
      </c>
      <c r="M1209" s="3">
        <f>J1209*H1209+G1209</f>
        <v>8.3583996732165183E-2</v>
      </c>
      <c r="N1209" s="3">
        <f>K1209*H1209+G1209</f>
        <v>0.12385218746804431</v>
      </c>
      <c r="O1209" s="2">
        <f>_xlfn.XLOOKUP($B1209,stock_analysis[Stock],stock_analysis[Interest_Coverage_Ratio])</f>
        <v>5.3791019801059772</v>
      </c>
      <c r="P1209" s="3" cm="1">
        <f t="array" ref="P120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209" s="3" t="str" cm="1">
        <f t="array" ref="Q120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209" s="3">
        <f>Table2[[#This Row],[Default Spread]]+Table2[[#This Row],[Risk Free Rate]]</f>
        <v>7.4499999999999997E-2</v>
      </c>
      <c r="S1209" s="2">
        <f>_xlfn.XLOOKUP($B1209,stock_analysis[Stock],stock_analysis[Market_Cap_Cr])</f>
        <v>34113.018265600003</v>
      </c>
      <c r="T1209" s="2">
        <f>_xlfn.XLOOKUP($B1209,stock_analysis[Stock],stock_analysis[Total_Debt_Cr])</f>
        <v>2089.4900223999998</v>
      </c>
      <c r="U1209" s="3">
        <f>Table2[[#This Row],[Market Value of Equity]]/(Table2[[#This Row],[Market Value of Equity]]+Table2[[#This Row],[Market Value of Debt]])</f>
        <v>0.94228328032473374</v>
      </c>
      <c r="V1209" s="3">
        <f>Table2[[#This Row],[Market Value of Debt]]/(Table2[[#This Row],[Market Value of Equity]]+Table2[[#This Row],[Market Value of Debt]])</f>
        <v>5.7716719675266266E-2</v>
      </c>
      <c r="W1209" s="32">
        <f>(Table2[[#This Row],[Cost of Equity (Daily Beta)]]*Table2[[#This Row],[Weight of Equity]])+(Table2[[#This Row],[Cost of Debt]]*Table2[[#This Row],[Weight of Debt]])</f>
        <v>8.3193411811519458E-2</v>
      </c>
      <c r="X1209" s="33">
        <f>(Table2[[#This Row],[Cost of Equity (Weekly Beta)]]*Table2[[#This Row],[Weight of Equity]])+(Table2[[#This Row],[Cost of Debt]]*Table2[[#This Row],[Weight of Debt]])</f>
        <v>8.3059698239243765E-2</v>
      </c>
      <c r="Y1209" s="34">
        <f>(Table2[[#This Row],[Cost of Equity (Monthly Beta)]]*Table2[[#This Row],[Weight of Equity]])+(Table2[[#This Row],[Cost of Debt]]*Table2[[#This Row],[Weight of Debt]])</f>
        <v>0.12100374109859001</v>
      </c>
      <c r="Z1209" t="b">
        <f>IF(Table2[[#This Row],[Sector]]="Financial Services",TRUE,FALSE)</f>
        <v>0</v>
      </c>
      <c r="AA1209" t="b">
        <f>IF(Table2[[#This Row],[Market Capitalisation In(Cr)]]&gt;25000,TRUE,FALSE)</f>
        <v>1</v>
      </c>
    </row>
    <row r="1210" spans="2:27" ht="14" customHeight="1">
      <c r="B1210" s="37" t="s">
        <v>2838</v>
      </c>
      <c r="C1210" s="38" t="str">
        <f>_xlfn.XLOOKUP(B1210,stock_analysis[Stock],stock_analysis[Company_Name])</f>
        <v>Rainbow Childrens Medicare Limited</v>
      </c>
      <c r="D1210" s="37" t="str">
        <f>_xlfn.XLOOKUP(B1210,stock_analysis[Stock],stock_analysis[Sector])</f>
        <v>Healthcare</v>
      </c>
      <c r="E1210" s="37" t="str">
        <f>_xlfn.XLOOKUP($B1210,stock_analysis[Stock],stock_analysis[Industry])</f>
        <v>Medical Care Facilities</v>
      </c>
      <c r="F1210" s="2">
        <f>_xlfn.XLOOKUP($B1210,stock_analysis[Stock],stock_analysis[Market_Cap_Cr])</f>
        <v>12224.04096</v>
      </c>
      <c r="G1210" s="3">
        <f>Imputs!$C$2</f>
        <v>6.6699999999999995E-2</v>
      </c>
      <c r="H1210" s="3">
        <f>Imputs!$C$3</f>
        <v>5.2299999999999999E-2</v>
      </c>
      <c r="I1210" s="2">
        <f>_xlfn.XLOOKUP($B1210,stock_analysis[Stock],stock_analysis[Beta_Daily])</f>
        <v>0.3315867043543107</v>
      </c>
      <c r="J1210" s="2">
        <f>_xlfn.XLOOKUP($B1210,stock_analysis[Stock],stock_analysis[Beta_Weekly])</f>
        <v>0.4440149127325676</v>
      </c>
      <c r="K1210" s="2">
        <f>_xlfn.XLOOKUP($B1210,stock_analysis[Stock],stock_analysis[Beta_Monthly])</f>
        <v>0.85122700815709007</v>
      </c>
      <c r="L1210" s="3">
        <f>G1210+H1210*I1210</f>
        <v>8.4041984637730438E-2</v>
      </c>
      <c r="M1210" s="3">
        <f>J1210*H1210+G1210</f>
        <v>8.9921979935913277E-2</v>
      </c>
      <c r="N1210" s="3">
        <f>K1210*H1210+G1210</f>
        <v>0.11121917252661581</v>
      </c>
      <c r="O1210" s="2">
        <f>_xlfn.XLOOKUP($B1210,stock_analysis[Stock],stock_analysis[Interest_Coverage_Ratio])</f>
        <v>5.5545649023531851</v>
      </c>
      <c r="P1210" s="3" cm="1">
        <f t="array" ref="P12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210" s="3" t="str" cm="1">
        <f t="array" ref="Q12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210" s="3">
        <f>Table2[[#This Row],[Default Spread]]+Table2[[#This Row],[Risk Free Rate]]</f>
        <v>7.5600000000000001E-2</v>
      </c>
      <c r="S1210" s="2">
        <f>_xlfn.XLOOKUP($B1210,stock_analysis[Stock],stock_analysis[Market_Cap_Cr])</f>
        <v>12224.04096</v>
      </c>
      <c r="T1210" s="2">
        <f>_xlfn.XLOOKUP($B1210,stock_analysis[Stock],stock_analysis[Total_Debt_Cr])</f>
        <v>816.12600320000001</v>
      </c>
      <c r="U1210" s="3">
        <f>Table2[[#This Row],[Market Value of Equity]]/(Table2[[#This Row],[Market Value of Equity]]+Table2[[#This Row],[Market Value of Debt]])</f>
        <v>0.93741445140210633</v>
      </c>
      <c r="V1210" s="3">
        <f>Table2[[#This Row],[Market Value of Debt]]/(Table2[[#This Row],[Market Value of Equity]]+Table2[[#This Row],[Market Value of Debt]])</f>
        <v>6.2585548597893587E-2</v>
      </c>
      <c r="W1210" s="32">
        <f>(Table2[[#This Row],[Cost of Equity (Daily Beta)]]*Table2[[#This Row],[Weight of Equity]])+(Table2[[#This Row],[Cost of Debt]]*Table2[[#This Row],[Weight of Debt]])</f>
        <v>8.3513638397923085E-2</v>
      </c>
      <c r="X1210" s="33">
        <f>(Table2[[#This Row],[Cost of Equity (Weekly Beta)]]*Table2[[#This Row],[Weight of Equity]])+(Table2[[#This Row],[Cost of Debt]]*Table2[[#This Row],[Weight of Debt]])</f>
        <v>8.9025630964616118E-2</v>
      </c>
      <c r="Y1210" s="34">
        <f>(Table2[[#This Row],[Cost of Equity (Monthly Beta)]]*Table2[[#This Row],[Weight of Equity]])+(Table2[[#This Row],[Cost of Debt]]*Table2[[#This Row],[Weight of Debt]])</f>
        <v>0.10898992707343454</v>
      </c>
      <c r="Z1210" t="b">
        <f>IF(Table2[[#This Row],[Sector]]="Financial Services",TRUE,FALSE)</f>
        <v>0</v>
      </c>
      <c r="AA1210" t="b">
        <f>IF(Table2[[#This Row],[Market Capitalisation In(Cr)]]&gt;25000,TRUE,FALSE)</f>
        <v>0</v>
      </c>
    </row>
    <row r="1211" spans="2:27" ht="14" customHeight="1">
      <c r="B1211" s="37" t="s">
        <v>2632</v>
      </c>
      <c r="C1211" s="38" t="str">
        <f>_xlfn.XLOOKUP(B1211,stock_analysis[Stock],stock_analysis[Company_Name])</f>
        <v>Park Medi World Limited</v>
      </c>
      <c r="D1211" s="37" t="str">
        <f>_xlfn.XLOOKUP(B1211,stock_analysis[Stock],stock_analysis[Sector])</f>
        <v>Healthcare</v>
      </c>
      <c r="E1211" s="37" t="str">
        <f>_xlfn.XLOOKUP($B1211,stock_analysis[Stock],stock_analysis[Industry])</f>
        <v>Medical Care Facilities</v>
      </c>
      <c r="F1211" s="2">
        <f>_xlfn.XLOOKUP($B1211,stock_analysis[Stock],stock_analysis[Market_Cap_Cr])</f>
        <v>8395.8726655999999</v>
      </c>
      <c r="G1211" s="3">
        <f>Imputs!$C$2</f>
        <v>6.6699999999999995E-2</v>
      </c>
      <c r="H1211" s="3">
        <f>Imputs!$C$3</f>
        <v>5.2299999999999999E-2</v>
      </c>
      <c r="I1211" s="2">
        <f>_xlfn.XLOOKUP($B1211,stock_analysis[Stock],stock_analysis[Beta_Daily])</f>
        <v>0.43989785464417241</v>
      </c>
      <c r="J1211" s="2">
        <f>_xlfn.XLOOKUP($B1211,stock_analysis[Stock],stock_analysis[Beta_Weekly])</f>
        <v>-0.1038722839929192</v>
      </c>
      <c r="K1211" s="2">
        <f>_xlfn.XLOOKUP($B1211,stock_analysis[Stock],stock_analysis[Beta_Monthly])</f>
        <v>13.245799577766091</v>
      </c>
      <c r="L1211" s="3">
        <f>G1211+H1211*I1211</f>
        <v>8.9706657797890207E-2</v>
      </c>
      <c r="M1211" s="3">
        <f>J1211*H1211+G1211</f>
        <v>6.1267479547170323E-2</v>
      </c>
      <c r="N1211" s="3">
        <f>K1211*H1211+G1211</f>
        <v>0.75945531791716647</v>
      </c>
      <c r="O1211" s="2">
        <f>_xlfn.XLOOKUP($B1211,stock_analysis[Stock],stock_analysis[Interest_Coverage_Ratio])</f>
        <v>5.8712829226847916</v>
      </c>
      <c r="P1211" s="3" cm="1">
        <f t="array" ref="P12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211" s="3" t="str" cm="1">
        <f t="array" ref="Q12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211" s="3">
        <f>Table2[[#This Row],[Default Spread]]+Table2[[#This Row],[Risk Free Rate]]</f>
        <v>7.5600000000000001E-2</v>
      </c>
      <c r="S1211" s="2">
        <f>_xlfn.XLOOKUP($B1211,stock_analysis[Stock],stock_analysis[Market_Cap_Cr])</f>
        <v>8395.8726655999999</v>
      </c>
      <c r="T1211" s="2">
        <f>_xlfn.XLOOKUP($B1211,stock_analysis[Stock],stock_analysis[Total_Debt_Cr])</f>
        <v>733.91098880000004</v>
      </c>
      <c r="U1211" s="3">
        <f>Table2[[#This Row],[Market Value of Equity]]/(Table2[[#This Row],[Market Value of Equity]]+Table2[[#This Row],[Market Value of Debt]])</f>
        <v>0.91961353997185902</v>
      </c>
      <c r="V1211" s="3">
        <f>Table2[[#This Row],[Market Value of Debt]]/(Table2[[#This Row],[Market Value of Equity]]+Table2[[#This Row],[Market Value of Debt]])</f>
        <v>8.0386460028140927E-2</v>
      </c>
      <c r="W1211" s="32">
        <f>(Table2[[#This Row],[Cost of Equity (Daily Beta)]]*Table2[[#This Row],[Weight of Equity]])+(Table2[[#This Row],[Cost of Debt]]*Table2[[#This Row],[Weight of Debt]])</f>
        <v>8.8572673514689435E-2</v>
      </c>
      <c r="X1211" s="33">
        <f>(Table2[[#This Row],[Cost of Equity (Weekly Beta)]]*Table2[[#This Row],[Weight of Equity]])+(Table2[[#This Row],[Cost of Debt]]*Table2[[#This Row],[Weight of Debt]])</f>
        <v>6.2419620129654227E-2</v>
      </c>
      <c r="Y1211" s="34">
        <f>(Table2[[#This Row],[Cost of Equity (Monthly Beta)]]*Table2[[#This Row],[Weight of Equity]])+(Table2[[#This Row],[Cost of Debt]]*Table2[[#This Row],[Weight of Debt]])</f>
        <v>0.7044826097383865</v>
      </c>
      <c r="Z1211" t="b">
        <f>IF(Table2[[#This Row],[Sector]]="Financial Services",TRUE,FALSE)</f>
        <v>0</v>
      </c>
      <c r="AA1211" t="b">
        <f>IF(Table2[[#This Row],[Market Capitalisation In(Cr)]]&gt;25000,TRUE,FALSE)</f>
        <v>0</v>
      </c>
    </row>
    <row r="1212" spans="2:27" ht="14" customHeight="1">
      <c r="B1212" s="37" t="s">
        <v>2236</v>
      </c>
      <c r="C1212" s="38" t="str">
        <f>_xlfn.XLOOKUP(B1212,stock_analysis[Stock],stock_analysis[Company_Name])</f>
        <v>Global Health Limited</v>
      </c>
      <c r="D1212" s="37" t="str">
        <f>_xlfn.XLOOKUP(B1212,stock_analysis[Stock],stock_analysis[Sector])</f>
        <v>Healthcare</v>
      </c>
      <c r="E1212" s="37" t="str">
        <f>_xlfn.XLOOKUP($B1212,stock_analysis[Stock],stock_analysis[Industry])</f>
        <v>Medical Care Facilities</v>
      </c>
      <c r="F1212" s="2">
        <f>_xlfn.XLOOKUP($B1212,stock_analysis[Stock],stock_analysis[Market_Cap_Cr])</f>
        <v>29596.958719999999</v>
      </c>
      <c r="G1212" s="3">
        <f>Imputs!$C$2</f>
        <v>6.6699999999999995E-2</v>
      </c>
      <c r="H1212" s="3">
        <f>Imputs!$C$3</f>
        <v>5.2299999999999999E-2</v>
      </c>
      <c r="I1212" s="2">
        <f>_xlfn.XLOOKUP($B1212,stock_analysis[Stock],stock_analysis[Beta_Daily])</f>
        <v>0.47722605120437961</v>
      </c>
      <c r="J1212" s="2">
        <f>_xlfn.XLOOKUP($B1212,stock_analysis[Stock],stock_analysis[Beta_Weekly])</f>
        <v>0.60873323373205501</v>
      </c>
      <c r="K1212" s="2">
        <f>_xlfn.XLOOKUP($B1212,stock_analysis[Stock],stock_analysis[Beta_Monthly])</f>
        <v>6.7933196697667004E-3</v>
      </c>
      <c r="L1212" s="3">
        <f>G1212+H1212*I1212</f>
        <v>9.1658922477989041E-2</v>
      </c>
      <c r="M1212" s="3">
        <f>J1212*H1212+G1212</f>
        <v>9.8536748124186474E-2</v>
      </c>
      <c r="N1212" s="3">
        <f>K1212*H1212+G1212</f>
        <v>6.7055290618728794E-2</v>
      </c>
      <c r="O1212" s="2">
        <f>_xlfn.XLOOKUP($B1212,stock_analysis[Stock],stock_analysis[Interest_Coverage_Ratio])</f>
        <v>11.10959952517806</v>
      </c>
      <c r="P1212" s="3" cm="1">
        <f t="array" ref="P12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12" s="3" t="str" cm="1">
        <f t="array" ref="Q12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12" s="3">
        <f>Table2[[#This Row],[Default Spread]]+Table2[[#This Row],[Risk Free Rate]]</f>
        <v>7.0699999999999999E-2</v>
      </c>
      <c r="S1212" s="2">
        <f>_xlfn.XLOOKUP($B1212,stock_analysis[Stock],stock_analysis[Market_Cap_Cr])</f>
        <v>29596.958719999999</v>
      </c>
      <c r="T1212" s="2">
        <f>_xlfn.XLOOKUP($B1212,stock_analysis[Stock],stock_analysis[Total_Debt_Cr])</f>
        <v>944.89303040000004</v>
      </c>
      <c r="U1212" s="3">
        <f>Table2[[#This Row],[Market Value of Equity]]/(Table2[[#This Row],[Market Value of Equity]]+Table2[[#This Row],[Market Value of Debt]])</f>
        <v>0.96906235292731968</v>
      </c>
      <c r="V1212" s="3">
        <f>Table2[[#This Row],[Market Value of Debt]]/(Table2[[#This Row],[Market Value of Equity]]+Table2[[#This Row],[Market Value of Debt]])</f>
        <v>3.093764707268036E-2</v>
      </c>
      <c r="W1212" s="32">
        <f>(Table2[[#This Row],[Cost of Equity (Daily Beta)]]*Table2[[#This Row],[Weight of Equity]])+(Table2[[#This Row],[Cost of Debt]]*Table2[[#This Row],[Weight of Debt]])</f>
        <v>9.1010502731341356E-2</v>
      </c>
      <c r="X1212" s="33">
        <f>(Table2[[#This Row],[Cost of Equity (Weekly Beta)]]*Table2[[#This Row],[Weight of Equity]])+(Table2[[#This Row],[Cost of Debt]]*Table2[[#This Row],[Weight of Debt]])</f>
        <v>9.7675544635069306E-2</v>
      </c>
      <c r="Y1212" s="34">
        <f>(Table2[[#This Row],[Cost of Equity (Monthly Beta)]]*Table2[[#This Row],[Weight of Equity]])+(Table2[[#This Row],[Cost of Debt]]*Table2[[#This Row],[Weight of Debt]])</f>
        <v>6.7168049351249051E-2</v>
      </c>
      <c r="Z1212" t="b">
        <f>IF(Table2[[#This Row],[Sector]]="Financial Services",TRUE,FALSE)</f>
        <v>0</v>
      </c>
      <c r="AA1212" t="b">
        <f>IF(Table2[[#This Row],[Market Capitalisation In(Cr)]]&gt;25000,TRUE,FALSE)</f>
        <v>1</v>
      </c>
    </row>
    <row r="1213" spans="2:27" ht="14" customHeight="1">
      <c r="B1213" s="37" t="s">
        <v>1357</v>
      </c>
      <c r="C1213" s="38" t="str">
        <f>_xlfn.XLOOKUP(B1213,stock_analysis[Stock],stock_analysis[Company_Name])</f>
        <v>GPT Healthcare Limited</v>
      </c>
      <c r="D1213" s="37" t="str">
        <f>_xlfn.XLOOKUP(B1213,stock_analysis[Stock],stock_analysis[Sector])</f>
        <v>Healthcare</v>
      </c>
      <c r="E1213" s="37" t="str">
        <f>_xlfn.XLOOKUP($B1213,stock_analysis[Stock],stock_analysis[Industry])</f>
        <v>Medical Care Facilities</v>
      </c>
      <c r="F1213" s="2">
        <f>_xlfn.XLOOKUP($B1213,stock_analysis[Stock],stock_analysis[Market_Cap_Cr])</f>
        <v>988.35036160000004</v>
      </c>
      <c r="G1213" s="3">
        <f>Imputs!$C$2</f>
        <v>6.6699999999999995E-2</v>
      </c>
      <c r="H1213" s="3">
        <f>Imputs!$C$3</f>
        <v>5.2299999999999999E-2</v>
      </c>
      <c r="I1213" s="2">
        <f>_xlfn.XLOOKUP($B1213,stock_analysis[Stock],stock_analysis[Beta_Daily])</f>
        <v>0.60079165291950742</v>
      </c>
      <c r="J1213" s="2">
        <f>_xlfn.XLOOKUP($B1213,stock_analysis[Stock],stock_analysis[Beta_Weekly])</f>
        <v>1.1335878665133163</v>
      </c>
      <c r="K1213" s="2">
        <f>_xlfn.XLOOKUP($B1213,stock_analysis[Stock],stock_analysis[Beta_Monthly])</f>
        <v>1.4344336285345056</v>
      </c>
      <c r="L1213" s="3">
        <f>G1213+H1213*I1213</f>
        <v>9.8121403447690242E-2</v>
      </c>
      <c r="M1213" s="3">
        <f>J1213*H1213+G1213</f>
        <v>0.12598664541864643</v>
      </c>
      <c r="N1213" s="3">
        <f>K1213*H1213+G1213</f>
        <v>0.14172087877235462</v>
      </c>
      <c r="O1213" s="2">
        <f>_xlfn.XLOOKUP($B1213,stock_analysis[Stock],stock_analysis[Interest_Coverage_Ratio])</f>
        <v>28.414745997232657</v>
      </c>
      <c r="P1213" s="3" cm="1">
        <f t="array" ref="P12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13" s="3" t="str" cm="1">
        <f t="array" ref="Q12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13" s="3">
        <f>Table2[[#This Row],[Default Spread]]+Table2[[#This Row],[Risk Free Rate]]</f>
        <v>7.0699999999999999E-2</v>
      </c>
      <c r="S1213" s="2">
        <f>_xlfn.XLOOKUP($B1213,stock_analysis[Stock],stock_analysis[Market_Cap_Cr])</f>
        <v>988.35036160000004</v>
      </c>
      <c r="T1213" s="2">
        <f>_xlfn.XLOOKUP($B1213,stock_analysis[Stock],stock_analysis[Total_Debt_Cr])</f>
        <v>97.151699199999996</v>
      </c>
      <c r="U1213" s="3">
        <f>Table2[[#This Row],[Market Value of Equity]]/(Table2[[#This Row],[Market Value of Equity]]+Table2[[#This Row],[Market Value of Debt]])</f>
        <v>0.91050067732860818</v>
      </c>
      <c r="V1213" s="3">
        <f>Table2[[#This Row],[Market Value of Debt]]/(Table2[[#This Row],[Market Value of Equity]]+Table2[[#This Row],[Market Value of Debt]])</f>
        <v>8.9499322671391837E-2</v>
      </c>
      <c r="W1213" s="32">
        <f>(Table2[[#This Row],[Cost of Equity (Daily Beta)]]*Table2[[#This Row],[Weight of Equity]])+(Table2[[#This Row],[Cost of Debt]]*Table2[[#This Row],[Weight of Debt]])</f>
        <v>9.5667206412422989E-2</v>
      </c>
      <c r="X1213" s="33">
        <f>(Table2[[#This Row],[Cost of Equity (Weekly Beta)]]*Table2[[#This Row],[Weight of Equity]])+(Table2[[#This Row],[Cost of Debt]]*Table2[[#This Row],[Weight of Debt]])</f>
        <v>0.12103852810090417</v>
      </c>
      <c r="Y1213" s="34">
        <f>(Table2[[#This Row],[Cost of Equity (Monthly Beta)]]*Table2[[#This Row],[Weight of Equity]])+(Table2[[#This Row],[Cost of Debt]]*Table2[[#This Row],[Weight of Debt]])</f>
        <v>0.13536455822670185</v>
      </c>
      <c r="Z1213" t="b">
        <f>IF(Table2[[#This Row],[Sector]]="Financial Services",TRUE,FALSE)</f>
        <v>0</v>
      </c>
      <c r="AA1213" t="b">
        <f>IF(Table2[[#This Row],[Market Capitalisation In(Cr)]]&gt;25000,TRUE,FALSE)</f>
        <v>0</v>
      </c>
    </row>
    <row r="1214" spans="2:27" ht="14" customHeight="1">
      <c r="B1214" s="37" t="s">
        <v>2434</v>
      </c>
      <c r="C1214" s="38" t="str">
        <f>_xlfn.XLOOKUP(B1214,stock_analysis[Stock],stock_analysis[Company_Name])</f>
        <v>Nephrocare Health Services Limited</v>
      </c>
      <c r="D1214" s="37" t="str">
        <f>_xlfn.XLOOKUP(B1214,stock_analysis[Stock],stock_analysis[Sector])</f>
        <v>Healthcare</v>
      </c>
      <c r="E1214" s="37" t="str">
        <f>_xlfn.XLOOKUP($B1214,stock_analysis[Stock],stock_analysis[Industry])</f>
        <v>Medical Care Facilities</v>
      </c>
      <c r="F1214" s="2">
        <f>_xlfn.XLOOKUP($B1214,stock_analysis[Stock],stock_analysis[Market_Cap_Cr])</f>
        <v>5538.3060480000004</v>
      </c>
      <c r="G1214" s="3">
        <f>Imputs!$C$2</f>
        <v>6.6699999999999995E-2</v>
      </c>
      <c r="H1214" s="3">
        <f>Imputs!$C$3</f>
        <v>5.2299999999999999E-2</v>
      </c>
      <c r="I1214" s="2">
        <f>_xlfn.XLOOKUP($B1214,stock_analysis[Stock],stock_analysis[Beta_Daily])</f>
        <v>0.71576707184058497</v>
      </c>
      <c r="J1214" s="2">
        <f>_xlfn.XLOOKUP($B1214,stock_analysis[Stock],stock_analysis[Beta_Weekly])</f>
        <v>7.7015258805975595E-2</v>
      </c>
      <c r="K1214" s="2">
        <f>_xlfn.XLOOKUP($B1214,stock_analysis[Stock],stock_analysis[Beta_Monthly])</f>
        <v>10.497260158349944</v>
      </c>
      <c r="L1214" s="3">
        <f>G1214+H1214*I1214</f>
        <v>0.10413461785726258</v>
      </c>
      <c r="M1214" s="3">
        <f>J1214*H1214+G1214</f>
        <v>7.0727898035552517E-2</v>
      </c>
      <c r="N1214" s="3">
        <f>K1214*H1214+G1214</f>
        <v>0.61570670628170199</v>
      </c>
      <c r="O1214" s="2">
        <f>_xlfn.XLOOKUP($B1214,stock_analysis[Stock],stock_analysis[Interest_Coverage_Ratio])</f>
        <v>5.6343880850161661</v>
      </c>
      <c r="P1214" s="3" cm="1">
        <f t="array" ref="P12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214" s="3" t="str" cm="1">
        <f t="array" ref="Q12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214" s="3">
        <f>Table2[[#This Row],[Default Spread]]+Table2[[#This Row],[Risk Free Rate]]</f>
        <v>7.5600000000000001E-2</v>
      </c>
      <c r="S1214" s="2">
        <f>_xlfn.XLOOKUP($B1214,stock_analysis[Stock],stock_analysis[Market_Cap_Cr])</f>
        <v>5538.3060480000004</v>
      </c>
      <c r="T1214" s="2">
        <f>_xlfn.XLOOKUP($B1214,stock_analysis[Stock],stock_analysis[Total_Debt_Cr])</f>
        <v>261.47299839999999</v>
      </c>
      <c r="U1214" s="3">
        <f>Table2[[#This Row],[Market Value of Equity]]/(Table2[[#This Row],[Market Value of Equity]]+Table2[[#This Row],[Market Value of Debt]])</f>
        <v>0.95491673108438513</v>
      </c>
      <c r="V1214" s="3">
        <f>Table2[[#This Row],[Market Value of Debt]]/(Table2[[#This Row],[Market Value of Equity]]+Table2[[#This Row],[Market Value of Debt]])</f>
        <v>4.5083268915614941E-2</v>
      </c>
      <c r="W1214" s="32">
        <f>(Table2[[#This Row],[Cost of Equity (Daily Beta)]]*Table2[[#This Row],[Weight of Equity]])+(Table2[[#This Row],[Cost of Debt]]*Table2[[#This Row],[Weight of Debt]])</f>
        <v>0.1028481840069993</v>
      </c>
      <c r="X1214" s="33">
        <f>(Table2[[#This Row],[Cost of Equity (Weekly Beta)]]*Table2[[#This Row],[Weight of Equity]])+(Table2[[#This Row],[Cost of Debt]]*Table2[[#This Row],[Weight of Debt]])</f>
        <v>7.0947548318600007E-2</v>
      </c>
      <c r="Y1214" s="34">
        <f>(Table2[[#This Row],[Cost of Equity (Monthly Beta)]]*Table2[[#This Row],[Weight of Equity]])+(Table2[[#This Row],[Cost of Debt]]*Table2[[#This Row],[Weight of Debt]])</f>
        <v>0.59135693039927706</v>
      </c>
      <c r="Z1214" t="b">
        <f>IF(Table2[[#This Row],[Sector]]="Financial Services",TRUE,FALSE)</f>
        <v>0</v>
      </c>
      <c r="AA1214" t="b">
        <f>IF(Table2[[#This Row],[Market Capitalisation In(Cr)]]&gt;25000,TRUE,FALSE)</f>
        <v>0</v>
      </c>
    </row>
    <row r="1215" spans="2:27" ht="14" customHeight="1">
      <c r="B1215" s="37" t="s">
        <v>2456</v>
      </c>
      <c r="C1215" s="38" t="str">
        <f>_xlfn.XLOOKUP(B1215,stock_analysis[Stock],stock_analysis[Company_Name])</f>
        <v>Narayana Hrudayalaya Ltd.</v>
      </c>
      <c r="D1215" s="37" t="str">
        <f>_xlfn.XLOOKUP(B1215,stock_analysis[Stock],stock_analysis[Sector])</f>
        <v>Healthcare</v>
      </c>
      <c r="E1215" s="37" t="str">
        <f>_xlfn.XLOOKUP($B1215,stock_analysis[Stock],stock_analysis[Industry])</f>
        <v>Medical Care Facilities</v>
      </c>
      <c r="F1215" s="2">
        <f>_xlfn.XLOOKUP($B1215,stock_analysis[Stock],stock_analysis[Market_Cap_Cr])</f>
        <v>35891.8029312</v>
      </c>
      <c r="G1215" s="3">
        <f>Imputs!$C$2</f>
        <v>6.6699999999999995E-2</v>
      </c>
      <c r="H1215" s="3">
        <f>Imputs!$C$3</f>
        <v>5.2299999999999999E-2</v>
      </c>
      <c r="I1215" s="2">
        <f>_xlfn.XLOOKUP($B1215,stock_analysis[Stock],stock_analysis[Beta_Daily])</f>
        <v>0.73802588351359077</v>
      </c>
      <c r="J1215" s="2">
        <f>_xlfn.XLOOKUP($B1215,stock_analysis[Stock],stock_analysis[Beta_Weekly])</f>
        <v>0.63842189012135675</v>
      </c>
      <c r="K1215" s="2">
        <f>_xlfn.XLOOKUP($B1215,stock_analysis[Stock],stock_analysis[Beta_Monthly])</f>
        <v>0.75727258613679282</v>
      </c>
      <c r="L1215" s="3">
        <f>G1215+H1215*I1215</f>
        <v>0.10529875370776079</v>
      </c>
      <c r="M1215" s="3">
        <f>J1215*H1215+G1215</f>
        <v>0.10008946485334695</v>
      </c>
      <c r="N1215" s="3">
        <f>K1215*H1215+G1215</f>
        <v>0.10630535625495427</v>
      </c>
      <c r="O1215" s="2">
        <f>_xlfn.XLOOKUP($B1215,stock_analysis[Stock],stock_analysis[Interest_Coverage_Ratio])</f>
        <v>7.3899377083219493</v>
      </c>
      <c r="P1215" s="3" cm="1">
        <f t="array" ref="P12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215" s="3" t="str" cm="1">
        <f t="array" ref="Q12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215" s="3">
        <f>Table2[[#This Row],[Default Spread]]+Table2[[#This Row],[Risk Free Rate]]</f>
        <v>7.22E-2</v>
      </c>
      <c r="S1215" s="2">
        <f>_xlfn.XLOOKUP($B1215,stock_analysis[Stock],stock_analysis[Market_Cap_Cr])</f>
        <v>35891.8029312</v>
      </c>
      <c r="T1215" s="2">
        <f>_xlfn.XLOOKUP($B1215,stock_analysis[Stock],stock_analysis[Total_Debt_Cr])</f>
        <v>2340.2180607999999</v>
      </c>
      <c r="U1215" s="3">
        <f>Table2[[#This Row],[Market Value of Equity]]/(Table2[[#This Row],[Market Value of Equity]]+Table2[[#This Row],[Market Value of Debt]])</f>
        <v>0.93878905691933767</v>
      </c>
      <c r="V1215" s="3">
        <f>Table2[[#This Row],[Market Value of Debt]]/(Table2[[#This Row],[Market Value of Equity]]+Table2[[#This Row],[Market Value of Debt]])</f>
        <v>6.1210943080662349E-2</v>
      </c>
      <c r="W1215" s="32">
        <f>(Table2[[#This Row],[Cost of Equity (Daily Beta)]]*Table2[[#This Row],[Weight of Equity]])+(Table2[[#This Row],[Cost of Debt]]*Table2[[#This Row],[Weight of Debt]])</f>
        <v>0.10327274777851418</v>
      </c>
      <c r="X1215" s="33">
        <f>(Table2[[#This Row],[Cost of Equity (Weekly Beta)]]*Table2[[#This Row],[Weight of Equity]])+(Table2[[#This Row],[Cost of Debt]]*Table2[[#This Row],[Weight of Debt]])</f>
        <v>9.8382324407658608E-2</v>
      </c>
      <c r="Y1215" s="34">
        <f>(Table2[[#This Row],[Cost of Equity (Monthly Beta)]]*Table2[[#This Row],[Weight of Equity]])+(Table2[[#This Row],[Cost of Debt]]*Table2[[#This Row],[Weight of Debt]])</f>
        <v>0.10421773523448656</v>
      </c>
      <c r="Z1215" t="b">
        <f>IF(Table2[[#This Row],[Sector]]="Financial Services",TRUE,FALSE)</f>
        <v>0</v>
      </c>
      <c r="AA1215" t="b">
        <f>IF(Table2[[#This Row],[Market Capitalisation In(Cr)]]&gt;25000,TRUE,FALSE)</f>
        <v>1</v>
      </c>
    </row>
    <row r="1216" spans="2:27" ht="14" customHeight="1">
      <c r="B1216" s="37" t="s">
        <v>308</v>
      </c>
      <c r="C1216" s="38" t="str">
        <f>_xlfn.XLOOKUP(B1216,stock_analysis[Stock],stock_analysis[Company_Name])</f>
        <v>Apollo Hospitals Enterprise Limited</v>
      </c>
      <c r="D1216" s="37" t="str">
        <f>_xlfn.XLOOKUP(B1216,stock_analysis[Stock],stock_analysis[Sector])</f>
        <v>Healthcare</v>
      </c>
      <c r="E1216" s="37" t="str">
        <f>_xlfn.XLOOKUP($B1216,stock_analysis[Stock],stock_analysis[Industry])</f>
        <v>Medical Care Facilities</v>
      </c>
      <c r="F1216" s="2">
        <f>_xlfn.XLOOKUP($B1216,stock_analysis[Stock],stock_analysis[Market_Cap_Cr])</f>
        <v>110987.378688</v>
      </c>
      <c r="G1216" s="3">
        <f>Imputs!$C$2</f>
        <v>6.6699999999999995E-2</v>
      </c>
      <c r="H1216" s="3">
        <f>Imputs!$C$3</f>
        <v>5.2299999999999999E-2</v>
      </c>
      <c r="I1216" s="2">
        <f>_xlfn.XLOOKUP($B1216,stock_analysis[Stock],stock_analysis[Beta_Daily])</f>
        <v>0.75895408042479806</v>
      </c>
      <c r="J1216" s="2">
        <f>_xlfn.XLOOKUP($B1216,stock_analysis[Stock],stock_analysis[Beta_Weekly])</f>
        <v>1.0104665056943674</v>
      </c>
      <c r="K1216" s="2">
        <f>_xlfn.XLOOKUP($B1216,stock_analysis[Stock],stock_analysis[Beta_Monthly])</f>
        <v>0.78705751540414937</v>
      </c>
      <c r="L1216" s="3">
        <f>G1216+H1216*I1216</f>
        <v>0.10639329840621693</v>
      </c>
      <c r="M1216" s="3">
        <f>J1216*H1216+G1216</f>
        <v>0.11954739824781541</v>
      </c>
      <c r="N1216" s="3">
        <f>K1216*H1216+G1216</f>
        <v>0.10786310805563701</v>
      </c>
      <c r="O1216" s="2">
        <f>_xlfn.XLOOKUP($B1216,stock_analysis[Stock],stock_analysis[Interest_Coverage_Ratio])</f>
        <v>5.8262721893491127</v>
      </c>
      <c r="P1216" s="3" cm="1">
        <f t="array" ref="P121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216" s="3" t="str" cm="1">
        <f t="array" ref="Q121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216" s="3">
        <f>Table2[[#This Row],[Default Spread]]+Table2[[#This Row],[Risk Free Rate]]</f>
        <v>7.3700000000000002E-2</v>
      </c>
      <c r="S1216" s="2">
        <f>_xlfn.XLOOKUP($B1216,stock_analysis[Stock],stock_analysis[Market_Cap_Cr])</f>
        <v>110987.378688</v>
      </c>
      <c r="T1216" s="2">
        <f>_xlfn.XLOOKUP($B1216,stock_analysis[Stock],stock_analysis[Total_Debt_Cr])</f>
        <v>7987.2</v>
      </c>
      <c r="U1216" s="3">
        <f>Table2[[#This Row],[Market Value of Equity]]/(Table2[[#This Row],[Market Value of Equity]]+Table2[[#This Row],[Market Value of Debt]])</f>
        <v>0.93286633087438198</v>
      </c>
      <c r="V1216" s="3">
        <f>Table2[[#This Row],[Market Value of Debt]]/(Table2[[#This Row],[Market Value of Equity]]+Table2[[#This Row],[Market Value of Debt]])</f>
        <v>6.7133669125618051E-2</v>
      </c>
      <c r="W1216" s="32">
        <f>(Table2[[#This Row],[Cost of Equity (Daily Beta)]]*Table2[[#This Row],[Weight of Equity]])+(Table2[[#This Row],[Cost of Debt]]*Table2[[#This Row],[Weight of Debt]])</f>
        <v>0.10419847732838887</v>
      </c>
      <c r="X1216" s="33">
        <f>(Table2[[#This Row],[Cost of Equity (Weekly Beta)]]*Table2[[#This Row],[Weight of Equity]])+(Table2[[#This Row],[Cost of Debt]]*Table2[[#This Row],[Weight of Debt]])</f>
        <v>0.11646949418357613</v>
      </c>
      <c r="Y1216" s="34">
        <f>(Table2[[#This Row],[Cost of Equity (Monthly Beta)]]*Table2[[#This Row],[Weight of Equity]])+(Table2[[#This Row],[Cost of Debt]]*Table2[[#This Row],[Weight of Debt]])</f>
        <v>0.10556961326312714</v>
      </c>
      <c r="Z1216" t="b">
        <f>IF(Table2[[#This Row],[Sector]]="Financial Services",TRUE,FALSE)</f>
        <v>0</v>
      </c>
      <c r="AA1216" t="b">
        <f>IF(Table2[[#This Row],[Market Capitalisation In(Cr)]]&gt;25000,TRUE,FALSE)</f>
        <v>1</v>
      </c>
    </row>
    <row r="1217" spans="2:27" ht="14" customHeight="1">
      <c r="B1217" s="37" t="s">
        <v>2094</v>
      </c>
      <c r="C1217" s="38" t="str">
        <f>_xlfn.XLOOKUP(B1217,stock_analysis[Stock],stock_analysis[Company_Name])</f>
        <v>Lotus Eye Hospital and Institute Limited</v>
      </c>
      <c r="D1217" s="37" t="str">
        <f>_xlfn.XLOOKUP(B1217,stock_analysis[Stock],stock_analysis[Sector])</f>
        <v>Healthcare</v>
      </c>
      <c r="E1217" s="37" t="str">
        <f>_xlfn.XLOOKUP($B1217,stock_analysis[Stock],stock_analysis[Industry])</f>
        <v>Medical Care Facilities</v>
      </c>
      <c r="F1217" s="2">
        <f>_xlfn.XLOOKUP($B1217,stock_analysis[Stock],stock_analysis[Market_Cap_Cr])</f>
        <v>230.50652160000001</v>
      </c>
      <c r="G1217" s="3">
        <f>Imputs!$C$2</f>
        <v>6.6699999999999995E-2</v>
      </c>
      <c r="H1217" s="3">
        <f>Imputs!$C$3</f>
        <v>5.2299999999999999E-2</v>
      </c>
      <c r="I1217" s="2">
        <f>_xlfn.XLOOKUP($B1217,stock_analysis[Stock],stock_analysis[Beta_Daily])</f>
        <v>0.78426964615534078</v>
      </c>
      <c r="J1217" s="2">
        <f>_xlfn.XLOOKUP($B1217,stock_analysis[Stock],stock_analysis[Beta_Weekly])</f>
        <v>0.89233814566632419</v>
      </c>
      <c r="K1217" s="2">
        <f>_xlfn.XLOOKUP($B1217,stock_analysis[Stock],stock_analysis[Beta_Monthly])</f>
        <v>1.016770918751996</v>
      </c>
      <c r="L1217" s="3">
        <f>G1217+H1217*I1217</f>
        <v>0.10771730249392432</v>
      </c>
      <c r="M1217" s="3">
        <f>J1217*H1217+G1217</f>
        <v>0.11336928501834875</v>
      </c>
      <c r="N1217" s="3">
        <f>K1217*H1217+G1217</f>
        <v>0.11987711905072938</v>
      </c>
      <c r="O1217" s="2">
        <f>_xlfn.XLOOKUP($B1217,stock_analysis[Stock],stock_analysis[Interest_Coverage_Ratio])</f>
        <v>4.8946478873239441</v>
      </c>
      <c r="P1217" s="3" cm="1">
        <f t="array" ref="P121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217" s="3" t="str" cm="1">
        <f t="array" ref="Q121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217" s="3">
        <f>Table2[[#This Row],[Default Spread]]+Table2[[#This Row],[Risk Free Rate]]</f>
        <v>7.5600000000000001E-2</v>
      </c>
      <c r="S1217" s="2">
        <f>_xlfn.XLOOKUP($B1217,stock_analysis[Stock],stock_analysis[Market_Cap_Cr])</f>
        <v>230.50652160000001</v>
      </c>
      <c r="T1217" s="2">
        <f>_xlfn.XLOOKUP($B1217,stock_analysis[Stock],stock_analysis[Total_Debt_Cr])</f>
        <v>4.7992999999999997</v>
      </c>
      <c r="U1217" s="3">
        <f>Table2[[#This Row],[Market Value of Equity]]/(Table2[[#This Row],[Market Value of Equity]]+Table2[[#This Row],[Market Value of Debt]])</f>
        <v>0.97960398953427341</v>
      </c>
      <c r="V1217" s="3">
        <f>Table2[[#This Row],[Market Value of Debt]]/(Table2[[#This Row],[Market Value of Equity]]+Table2[[#This Row],[Market Value of Debt]])</f>
        <v>2.0396010465726616E-2</v>
      </c>
      <c r="W1217" s="32">
        <f>(Table2[[#This Row],[Cost of Equity (Daily Beta)]]*Table2[[#This Row],[Weight of Equity]])+(Table2[[#This Row],[Cost of Debt]]*Table2[[#This Row],[Weight of Debt]])</f>
        <v>0.10706223765612734</v>
      </c>
      <c r="X1217" s="33">
        <f>(Table2[[#This Row],[Cost of Equity (Weekly Beta)]]*Table2[[#This Row],[Weight of Equity]])+(Table2[[#This Row],[Cost of Debt]]*Table2[[#This Row],[Weight of Debt]])</f>
        <v>0.1125989422858315</v>
      </c>
      <c r="Y1217" s="34">
        <f>(Table2[[#This Row],[Cost of Equity (Monthly Beta)]]*Table2[[#This Row],[Weight of Equity]])+(Table2[[#This Row],[Cost of Debt]]*Table2[[#This Row],[Weight of Debt]])</f>
        <v>0.11897404246717849</v>
      </c>
      <c r="Z1217" t="b">
        <f>IF(Table2[[#This Row],[Sector]]="Financial Services",TRUE,FALSE)</f>
        <v>0</v>
      </c>
      <c r="AA1217" t="b">
        <f>IF(Table2[[#This Row],[Market Capitalisation In(Cr)]]&gt;25000,TRUE,FALSE)</f>
        <v>0</v>
      </c>
    </row>
    <row r="1218" spans="2:27" ht="14" customHeight="1">
      <c r="B1218" s="37" t="s">
        <v>1203</v>
      </c>
      <c r="C1218" s="38" t="str">
        <f>_xlfn.XLOOKUP(B1218,stock_analysis[Stock],stock_analysis[Company_Name])</f>
        <v>Fortis Healthcare Limited</v>
      </c>
      <c r="D1218" s="37" t="str">
        <f>_xlfn.XLOOKUP(B1218,stock_analysis[Stock],stock_analysis[Sector])</f>
        <v>Healthcare</v>
      </c>
      <c r="E1218" s="37" t="str">
        <f>_xlfn.XLOOKUP($B1218,stock_analysis[Stock],stock_analysis[Industry])</f>
        <v>Medical Care Facilities</v>
      </c>
      <c r="F1218" s="2">
        <f>_xlfn.XLOOKUP($B1218,stock_analysis[Stock],stock_analysis[Market_Cap_Cr])</f>
        <v>68810.663526400007</v>
      </c>
      <c r="G1218" s="3">
        <f>Imputs!$C$2</f>
        <v>6.6699999999999995E-2</v>
      </c>
      <c r="H1218" s="3">
        <f>Imputs!$C$3</f>
        <v>5.2299999999999999E-2</v>
      </c>
      <c r="I1218" s="2">
        <f>_xlfn.XLOOKUP($B1218,stock_analysis[Stock],stock_analysis[Beta_Daily])</f>
        <v>0.82892581200257809</v>
      </c>
      <c r="J1218" s="2">
        <f>_xlfn.XLOOKUP($B1218,stock_analysis[Stock],stock_analysis[Beta_Weekly])</f>
        <v>1.0875389592067894</v>
      </c>
      <c r="K1218" s="2">
        <f>_xlfn.XLOOKUP($B1218,stock_analysis[Stock],stock_analysis[Beta_Monthly])</f>
        <v>1.1475121272979578</v>
      </c>
      <c r="L1218" s="3">
        <f>G1218+H1218*I1218</f>
        <v>0.11005281996773483</v>
      </c>
      <c r="M1218" s="3">
        <f>J1218*H1218+G1218</f>
        <v>0.12357828756651508</v>
      </c>
      <c r="N1218" s="3">
        <f>K1218*H1218+G1218</f>
        <v>0.12671488425768318</v>
      </c>
      <c r="O1218" s="2">
        <f>_xlfn.XLOOKUP($B1218,stock_analysis[Stock],stock_analysis[Interest_Coverage_Ratio])</f>
        <v>7.5043852482045965</v>
      </c>
      <c r="P1218" s="3" cm="1">
        <f t="array" ref="P121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218" s="3" t="str" cm="1">
        <f t="array" ref="Q121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218" s="3">
        <f>Table2[[#This Row],[Default Spread]]+Table2[[#This Row],[Risk Free Rate]]</f>
        <v>7.22E-2</v>
      </c>
      <c r="S1218" s="2">
        <f>_xlfn.XLOOKUP($B1218,stock_analysis[Stock],stock_analysis[Market_Cap_Cr])</f>
        <v>68810.663526400007</v>
      </c>
      <c r="T1218" s="2">
        <f>_xlfn.XLOOKUP($B1218,stock_analysis[Stock],stock_analysis[Total_Debt_Cr])</f>
        <v>3194.6500096</v>
      </c>
      <c r="U1218" s="3">
        <f>Table2[[#This Row],[Market Value of Equity]]/(Table2[[#This Row],[Market Value of Equity]]+Table2[[#This Row],[Market Value of Debt]])</f>
        <v>0.95563313521296189</v>
      </c>
      <c r="V1218" s="3">
        <f>Table2[[#This Row],[Market Value of Debt]]/(Table2[[#This Row],[Market Value of Equity]]+Table2[[#This Row],[Market Value of Debt]])</f>
        <v>4.4366864787038149E-2</v>
      </c>
      <c r="W1218" s="32">
        <f>(Table2[[#This Row],[Cost of Equity (Daily Beta)]]*Table2[[#This Row],[Weight of Equity]])+(Table2[[#This Row],[Cost of Debt]]*Table2[[#This Row],[Weight of Debt]])</f>
        <v>0.10837340902241825</v>
      </c>
      <c r="X1218" s="33">
        <f>(Table2[[#This Row],[Cost of Equity (Weekly Beta)]]*Table2[[#This Row],[Weight of Equity]])+(Table2[[#This Row],[Cost of Debt]]*Table2[[#This Row],[Weight of Debt]])</f>
        <v>0.12129879402906195</v>
      </c>
      <c r="Y1218" s="34">
        <f>(Table2[[#This Row],[Cost of Equity (Monthly Beta)]]*Table2[[#This Row],[Weight of Equity]])+(Table2[[#This Row],[Cost of Debt]]*Table2[[#This Row],[Weight of Debt]])</f>
        <v>0.12429622975894153</v>
      </c>
      <c r="Z1218" t="b">
        <f>IF(Table2[[#This Row],[Sector]]="Financial Services",TRUE,FALSE)</f>
        <v>0</v>
      </c>
      <c r="AA1218" t="b">
        <f>IF(Table2[[#This Row],[Market Capitalisation In(Cr)]]&gt;25000,TRUE,FALSE)</f>
        <v>1</v>
      </c>
    </row>
    <row r="1219" spans="2:27" ht="14" customHeight="1">
      <c r="B1219" s="37" t="s">
        <v>1938</v>
      </c>
      <c r="C1219" s="38" t="str">
        <f>_xlfn.XLOOKUP(B1219,stock_analysis[Stock],stock_analysis[Company_Name])</f>
        <v>Krishna Institute of Medical Sciences Limited</v>
      </c>
      <c r="D1219" s="37" t="str">
        <f>_xlfn.XLOOKUP(B1219,stock_analysis[Stock],stock_analysis[Sector])</f>
        <v>Healthcare</v>
      </c>
      <c r="E1219" s="37" t="str">
        <f>_xlfn.XLOOKUP($B1219,stock_analysis[Stock],stock_analysis[Industry])</f>
        <v>Medical Care Facilities</v>
      </c>
      <c r="F1219" s="2">
        <f>_xlfn.XLOOKUP($B1219,stock_analysis[Stock],stock_analysis[Market_Cap_Cr])</f>
        <v>27999.721881599999</v>
      </c>
      <c r="G1219" s="3">
        <f>Imputs!$C$2</f>
        <v>6.6699999999999995E-2</v>
      </c>
      <c r="H1219" s="3">
        <f>Imputs!$C$3</f>
        <v>5.2299999999999999E-2</v>
      </c>
      <c r="I1219" s="2">
        <f>_xlfn.XLOOKUP($B1219,stock_analysis[Stock],stock_analysis[Beta_Daily])</f>
        <v>0.90870236442408558</v>
      </c>
      <c r="J1219" s="2">
        <f>_xlfn.XLOOKUP($B1219,stock_analysis[Stock],stock_analysis[Beta_Weekly])</f>
        <v>0.59755624623510684</v>
      </c>
      <c r="K1219" s="2">
        <f>_xlfn.XLOOKUP($B1219,stock_analysis[Stock],stock_analysis[Beta_Monthly])</f>
        <v>0.67988054573159196</v>
      </c>
      <c r="L1219" s="3">
        <f>G1219+H1219*I1219</f>
        <v>0.11422513365937967</v>
      </c>
      <c r="M1219" s="3">
        <f>J1219*H1219+G1219</f>
        <v>9.7952191678096073E-2</v>
      </c>
      <c r="N1219" s="3">
        <f>K1219*H1219+G1219</f>
        <v>0.10225775254176225</v>
      </c>
      <c r="O1219" s="2">
        <f>_xlfn.XLOOKUP($B1219,stock_analysis[Stock],stock_analysis[Interest_Coverage_Ratio])</f>
        <v>7.2919954904171362</v>
      </c>
      <c r="P1219" s="3" cm="1">
        <f t="array" ref="P121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219" s="3" t="str" cm="1">
        <f t="array" ref="Q121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219" s="3">
        <f>Table2[[#This Row],[Default Spread]]+Table2[[#This Row],[Risk Free Rate]]</f>
        <v>7.22E-2</v>
      </c>
      <c r="S1219" s="2">
        <f>_xlfn.XLOOKUP($B1219,stock_analysis[Stock],stock_analysis[Market_Cap_Cr])</f>
        <v>27999.721881599999</v>
      </c>
      <c r="T1219" s="2">
        <f>_xlfn.XLOOKUP($B1219,stock_analysis[Stock],stock_analysis[Total_Debt_Cr])</f>
        <v>3186.9999103999999</v>
      </c>
      <c r="U1219" s="3">
        <f>Table2[[#This Row],[Market Value of Equity]]/(Table2[[#This Row],[Market Value of Equity]]+Table2[[#This Row],[Market Value of Debt]])</f>
        <v>0.8978090761941665</v>
      </c>
      <c r="V1219" s="3">
        <f>Table2[[#This Row],[Market Value of Debt]]/(Table2[[#This Row],[Market Value of Equity]]+Table2[[#This Row],[Market Value of Debt]])</f>
        <v>0.10219092380583353</v>
      </c>
      <c r="W1219" s="32">
        <f>(Table2[[#This Row],[Cost of Equity (Daily Beta)]]*Table2[[#This Row],[Weight of Equity]])+(Table2[[#This Row],[Cost of Debt]]*Table2[[#This Row],[Weight of Debt]])</f>
        <v>0.10993054642766403</v>
      </c>
      <c r="X1219" s="33">
        <f>(Table2[[#This Row],[Cost of Equity (Weekly Beta)]]*Table2[[#This Row],[Weight of Equity]])+(Table2[[#This Row],[Cost of Debt]]*Table2[[#This Row],[Weight of Debt]])</f>
        <v>9.5320551420486538E-2</v>
      </c>
      <c r="Y1219" s="34">
        <f>(Table2[[#This Row],[Cost of Equity (Monthly Beta)]]*Table2[[#This Row],[Weight of Equity]])+(Table2[[#This Row],[Cost of Debt]]*Table2[[#This Row],[Weight of Debt]])</f>
        <v>9.9186123041992438E-2</v>
      </c>
      <c r="Z1219" t="b">
        <f>IF(Table2[[#This Row],[Sector]]="Financial Services",TRUE,FALSE)</f>
        <v>0</v>
      </c>
      <c r="AA1219" t="b">
        <f>IF(Table2[[#This Row],[Market Capitalisation In(Cr)]]&gt;25000,TRUE,FALSE)</f>
        <v>1</v>
      </c>
    </row>
    <row r="1220" spans="2:27" ht="14" customHeight="1">
      <c r="B1220" s="37" t="s">
        <v>2216</v>
      </c>
      <c r="C1220" s="38" t="str">
        <f>_xlfn.XLOOKUP(B1220,stock_analysis[Stock],stock_analysis[Company_Name])</f>
        <v>Max Healthcare Institute Limited</v>
      </c>
      <c r="D1220" s="37" t="str">
        <f>_xlfn.XLOOKUP(B1220,stock_analysis[Stock],stock_analysis[Sector])</f>
        <v>Healthcare</v>
      </c>
      <c r="E1220" s="37" t="str">
        <f>_xlfn.XLOOKUP($B1220,stock_analysis[Stock],stock_analysis[Industry])</f>
        <v>Medical Care Facilities</v>
      </c>
      <c r="F1220" s="2">
        <f>_xlfn.XLOOKUP($B1220,stock_analysis[Stock],stock_analysis[Market_Cap_Cr])</f>
        <v>102386.0473856</v>
      </c>
      <c r="G1220" s="3">
        <f>Imputs!$C$2</f>
        <v>6.6699999999999995E-2</v>
      </c>
      <c r="H1220" s="3">
        <f>Imputs!$C$3</f>
        <v>5.2299999999999999E-2</v>
      </c>
      <c r="I1220" s="2">
        <f>_xlfn.XLOOKUP($B1220,stock_analysis[Stock],stock_analysis[Beta_Daily])</f>
        <v>0.91246719656377884</v>
      </c>
      <c r="J1220" s="2">
        <f>_xlfn.XLOOKUP($B1220,stock_analysis[Stock],stock_analysis[Beta_Weekly])</f>
        <v>1.3908381660769336</v>
      </c>
      <c r="K1220" s="2">
        <f>_xlfn.XLOOKUP($B1220,stock_analysis[Stock],stock_analysis[Beta_Monthly])</f>
        <v>0.92174878028684237</v>
      </c>
      <c r="L1220" s="3">
        <f>G1220+H1220*I1220</f>
        <v>0.11442203438028563</v>
      </c>
      <c r="M1220" s="3">
        <f>J1220*H1220+G1220</f>
        <v>0.13944083608582364</v>
      </c>
      <c r="N1220" s="3">
        <f>K1220*H1220+G1220</f>
        <v>0.11490746120900186</v>
      </c>
      <c r="O1220" s="2">
        <f>_xlfn.XLOOKUP($B1220,stock_analysis[Stock],stock_analysis[Interest_Coverage_Ratio])</f>
        <v>10.454588235294118</v>
      </c>
      <c r="P1220" s="3" cm="1">
        <f t="array" ref="P122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20" s="3" t="str" cm="1">
        <f t="array" ref="Q122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20" s="3">
        <f>Table2[[#This Row],[Default Spread]]+Table2[[#This Row],[Risk Free Rate]]</f>
        <v>7.0699999999999999E-2</v>
      </c>
      <c r="S1220" s="2">
        <f>_xlfn.XLOOKUP($B1220,stock_analysis[Stock],stock_analysis[Market_Cap_Cr])</f>
        <v>102386.0473856</v>
      </c>
      <c r="T1220" s="2">
        <f>_xlfn.XLOOKUP($B1220,stock_analysis[Stock],stock_analysis[Total_Debt_Cr])</f>
        <v>3275.0200832</v>
      </c>
      <c r="U1220" s="3">
        <f>Table2[[#This Row],[Market Value of Equity]]/(Table2[[#This Row],[Market Value of Equity]]+Table2[[#This Row],[Market Value of Debt]])</f>
        <v>0.96900447665676803</v>
      </c>
      <c r="V1220" s="3">
        <f>Table2[[#This Row],[Market Value of Debt]]/(Table2[[#This Row],[Market Value of Equity]]+Table2[[#This Row],[Market Value of Debt]])</f>
        <v>3.0995523343231985E-2</v>
      </c>
      <c r="W1220" s="32">
        <f>(Table2[[#This Row],[Cost of Equity (Daily Beta)]]*Table2[[#This Row],[Weight of Equity]])+(Table2[[#This Row],[Cost of Debt]]*Table2[[#This Row],[Weight of Debt]])</f>
        <v>0.11306684704303789</v>
      </c>
      <c r="X1220" s="33">
        <f>(Table2[[#This Row],[Cost of Equity (Weekly Beta)]]*Table2[[#This Row],[Weight of Equity]])+(Table2[[#This Row],[Cost of Debt]]*Table2[[#This Row],[Weight of Debt]])</f>
        <v>0.13731017789629221</v>
      </c>
      <c r="Y1220" s="34">
        <f>(Table2[[#This Row],[Cost of Equity (Monthly Beta)]]*Table2[[#This Row],[Weight of Equity]])+(Table2[[#This Row],[Cost of Debt]]*Table2[[#This Row],[Weight of Debt]])</f>
        <v>0.11353722781315323</v>
      </c>
      <c r="Z1220" t="b">
        <f>IF(Table2[[#This Row],[Sector]]="Financial Services",TRUE,FALSE)</f>
        <v>0</v>
      </c>
      <c r="AA1220" t="b">
        <f>IF(Table2[[#This Row],[Market Capitalisation In(Cr)]]&gt;25000,TRUE,FALSE)</f>
        <v>1</v>
      </c>
    </row>
    <row r="1221" spans="2:27" ht="14" customHeight="1">
      <c r="B1221" s="37" t="s">
        <v>3168</v>
      </c>
      <c r="C1221" s="38" t="str">
        <f>_xlfn.XLOOKUP(B1221,stock_analysis[Stock],stock_analysis[Company_Name])</f>
        <v>Shalby Limited</v>
      </c>
      <c r="D1221" s="37" t="str">
        <f>_xlfn.XLOOKUP(B1221,stock_analysis[Stock],stock_analysis[Sector])</f>
        <v>Healthcare</v>
      </c>
      <c r="E1221" s="37" t="str">
        <f>_xlfn.XLOOKUP($B1221,stock_analysis[Stock],stock_analysis[Industry])</f>
        <v>Medical Care Facilities</v>
      </c>
      <c r="F1221" s="2">
        <f>_xlfn.XLOOKUP($B1221,stock_analysis[Stock],stock_analysis[Market_Cap_Cr])</f>
        <v>1561.7042432000001</v>
      </c>
      <c r="G1221" s="3">
        <f>Imputs!$C$2</f>
        <v>6.6699999999999995E-2</v>
      </c>
      <c r="H1221" s="3">
        <f>Imputs!$C$3</f>
        <v>5.2299999999999999E-2</v>
      </c>
      <c r="I1221" s="2">
        <f>_xlfn.XLOOKUP($B1221,stock_analysis[Stock],stock_analysis[Beta_Daily])</f>
        <v>1.1124037782116458</v>
      </c>
      <c r="J1221" s="2">
        <f>_xlfn.XLOOKUP($B1221,stock_analysis[Stock],stock_analysis[Beta_Weekly])</f>
        <v>1.2759427921105018</v>
      </c>
      <c r="K1221" s="2">
        <f>_xlfn.XLOOKUP($B1221,stock_analysis[Stock],stock_analysis[Beta_Monthly])</f>
        <v>1.1019822334951872</v>
      </c>
      <c r="L1221" s="3">
        <f>G1221+H1221*I1221</f>
        <v>0.12487871760046906</v>
      </c>
      <c r="M1221" s="3">
        <f>J1221*H1221+G1221</f>
        <v>0.13343180802737925</v>
      </c>
      <c r="N1221" s="3">
        <f>K1221*H1221+G1221</f>
        <v>0.12433367081179829</v>
      </c>
      <c r="O1221" s="2">
        <f>_xlfn.XLOOKUP($B1221,stock_analysis[Stock],stock_analysis[Interest_Coverage_Ratio])</f>
        <v>2.5800680464984405</v>
      </c>
      <c r="P1221" s="3" cm="1">
        <f t="array" ref="P122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221" s="3" t="str" cm="1">
        <f t="array" ref="Q122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221" s="3">
        <f>Table2[[#This Row],[Default Spread]]+Table2[[#This Row],[Risk Free Rate]]</f>
        <v>9.4199999999999992E-2</v>
      </c>
      <c r="S1221" s="2">
        <f>_xlfn.XLOOKUP($B1221,stock_analysis[Stock],stock_analysis[Market_Cap_Cr])</f>
        <v>1561.7042432000001</v>
      </c>
      <c r="T1221" s="2">
        <f>_xlfn.XLOOKUP($B1221,stock_analysis[Stock],stock_analysis[Total_Debt_Cr])</f>
        <v>534.69102080000005</v>
      </c>
      <c r="U1221" s="3">
        <f>Table2[[#This Row],[Market Value of Equity]]/(Table2[[#This Row],[Market Value of Equity]]+Table2[[#This Row],[Market Value of Debt]])</f>
        <v>0.74494741999188174</v>
      </c>
      <c r="V1221" s="3">
        <f>Table2[[#This Row],[Market Value of Debt]]/(Table2[[#This Row],[Market Value of Equity]]+Table2[[#This Row],[Market Value of Debt]])</f>
        <v>0.25505258000811815</v>
      </c>
      <c r="W1221" s="32">
        <f>(Table2[[#This Row],[Cost of Equity (Daily Beta)]]*Table2[[#This Row],[Weight of Equity]])+(Table2[[#This Row],[Cost of Debt]]*Table2[[#This Row],[Weight of Debt]])</f>
        <v>0.11705403152512894</v>
      </c>
      <c r="X1221" s="33">
        <f>(Table2[[#This Row],[Cost of Equity (Weekly Beta)]]*Table2[[#This Row],[Weight of Equity]])+(Table2[[#This Row],[Cost of Debt]]*Table2[[#This Row],[Weight of Debt]])</f>
        <v>0.12342563417161295</v>
      </c>
      <c r="Y1221" s="34">
        <f>(Table2[[#This Row],[Cost of Equity (Monthly Beta)]]*Table2[[#This Row],[Weight of Equity]])+(Table2[[#This Row],[Cost of Debt]]*Table2[[#This Row],[Weight of Debt]])</f>
        <v>0.11664800032613379</v>
      </c>
      <c r="Z1221" t="b">
        <f>IF(Table2[[#This Row],[Sector]]="Financial Services",TRUE,FALSE)</f>
        <v>0</v>
      </c>
      <c r="AA1221" t="b">
        <f>IF(Table2[[#This Row],[Market Capitalisation In(Cr)]]&gt;25000,TRUE,FALSE)</f>
        <v>0</v>
      </c>
    </row>
    <row r="1222" spans="2:27" ht="14" customHeight="1">
      <c r="B1222" s="37" t="s">
        <v>1459</v>
      </c>
      <c r="C1222" s="38" t="str">
        <f>_xlfn.XLOOKUP(B1222,stock_analysis[Stock],stock_analysis[Company_Name])</f>
        <v>Healthcare Global Enterprises Limited</v>
      </c>
      <c r="D1222" s="37" t="str">
        <f>_xlfn.XLOOKUP(B1222,stock_analysis[Stock],stock_analysis[Sector])</f>
        <v>Healthcare</v>
      </c>
      <c r="E1222" s="37" t="str">
        <f>_xlfn.XLOOKUP($B1222,stock_analysis[Stock],stock_analysis[Industry])</f>
        <v>Medical Care Facilities</v>
      </c>
      <c r="F1222" s="2">
        <f>_xlfn.XLOOKUP($B1222,stock_analysis[Stock],stock_analysis[Market_Cap_Cr])</f>
        <v>7659.3463296</v>
      </c>
      <c r="G1222" s="3">
        <f>Imputs!$C$2</f>
        <v>6.6699999999999995E-2</v>
      </c>
      <c r="H1222" s="3">
        <f>Imputs!$C$3</f>
        <v>5.2299999999999999E-2</v>
      </c>
      <c r="I1222" s="2">
        <f>_xlfn.XLOOKUP($B1222,stock_analysis[Stock],stock_analysis[Beta_Daily])</f>
        <v>0.82803122158200837</v>
      </c>
      <c r="J1222" s="2">
        <f>_xlfn.XLOOKUP($B1222,stock_analysis[Stock],stock_analysis[Beta_Weekly])</f>
        <v>0.54111171965025906</v>
      </c>
      <c r="K1222" s="2">
        <f>_xlfn.XLOOKUP($B1222,stock_analysis[Stock],stock_analysis[Beta_Monthly])</f>
        <v>9.4288721404568399E-2</v>
      </c>
      <c r="L1222" s="3">
        <f>G1222+H1222*I1222</f>
        <v>0.11000603288873903</v>
      </c>
      <c r="M1222" s="3">
        <f>J1222*H1222+G1222</f>
        <v>9.5000142937708545E-2</v>
      </c>
      <c r="N1222" s="3">
        <f>K1222*H1222+G1222</f>
        <v>7.1631300129458925E-2</v>
      </c>
      <c r="O1222" s="2">
        <f>_xlfn.XLOOKUP($B1222,stock_analysis[Stock],stock_analysis[Interest_Coverage_Ratio])</f>
        <v>1.3889416150595046</v>
      </c>
      <c r="P1222" s="3" cm="1">
        <f t="array" ref="P122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1222" s="3" t="str" cm="1">
        <f t="array" ref="Q122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1222" s="3">
        <f>Table2[[#This Row],[Default Spread]]+Table2[[#This Row],[Risk Free Rate]]</f>
        <v>0.1552</v>
      </c>
      <c r="S1222" s="2">
        <f>_xlfn.XLOOKUP($B1222,stock_analysis[Stock],stock_analysis[Market_Cap_Cr])</f>
        <v>7659.3463296</v>
      </c>
      <c r="T1222" s="2">
        <f>_xlfn.XLOOKUP($B1222,stock_analysis[Stock],stock_analysis[Total_Debt_Cr])</f>
        <v>1767.8800896</v>
      </c>
      <c r="U1222" s="3">
        <f>Table2[[#This Row],[Market Value of Equity]]/(Table2[[#This Row],[Market Value of Equity]]+Table2[[#This Row],[Market Value of Debt]])</f>
        <v>0.81247081474574112</v>
      </c>
      <c r="V1222" s="3">
        <f>Table2[[#This Row],[Market Value of Debt]]/(Table2[[#This Row],[Market Value of Equity]]+Table2[[#This Row],[Market Value of Debt]])</f>
        <v>0.18752918525425882</v>
      </c>
      <c r="W1222" s="32">
        <f>(Table2[[#This Row],[Cost of Equity (Daily Beta)]]*Table2[[#This Row],[Weight of Equity]])+(Table2[[#This Row],[Cost of Debt]]*Table2[[#This Row],[Weight of Debt]])</f>
        <v>0.11848122071952155</v>
      </c>
      <c r="X1222" s="33">
        <f>(Table2[[#This Row],[Cost of Equity (Weekly Beta)]]*Table2[[#This Row],[Weight of Equity]])+(Table2[[#This Row],[Cost of Debt]]*Table2[[#This Row],[Weight of Debt]])</f>
        <v>0.1062893730850229</v>
      </c>
      <c r="Y1222" s="34">
        <f>(Table2[[#This Row],[Cost of Equity (Monthly Beta)]]*Table2[[#This Row],[Weight of Equity]])+(Table2[[#This Row],[Cost of Debt]]*Table2[[#This Row],[Weight of Debt]])</f>
        <v>8.7302870328939172E-2</v>
      </c>
      <c r="Z1222" t="b">
        <f>IF(Table2[[#This Row],[Sector]]="Financial Services",TRUE,FALSE)</f>
        <v>0</v>
      </c>
      <c r="AA1222" t="b">
        <f>IF(Table2[[#This Row],[Market Capitalisation In(Cr)]]&gt;25000,TRUE,FALSE)</f>
        <v>0</v>
      </c>
    </row>
    <row r="1223" spans="2:27" ht="14" customHeight="1">
      <c r="B1223" s="37" t="s">
        <v>3930</v>
      </c>
      <c r="C1223" s="38" t="str">
        <f>_xlfn.XLOOKUP(B1223,stock_analysis[Stock],stock_analysis[Company_Name])</f>
        <v>Yatharth Hospital &amp; Trauma Care Services Limited</v>
      </c>
      <c r="D1223" s="37" t="str">
        <f>_xlfn.XLOOKUP(B1223,stock_analysis[Stock],stock_analysis[Sector])</f>
        <v>Healthcare</v>
      </c>
      <c r="E1223" s="37" t="str">
        <f>_xlfn.XLOOKUP($B1223,stock_analysis[Stock],stock_analysis[Industry])</f>
        <v>Medical Care Facilities</v>
      </c>
      <c r="F1223" s="2">
        <f>_xlfn.XLOOKUP($B1223,stock_analysis[Stock],stock_analysis[Market_Cap_Cr])</f>
        <v>6264.9606143999999</v>
      </c>
      <c r="G1223" s="3">
        <f>Imputs!$C$2</f>
        <v>6.6699999999999995E-2</v>
      </c>
      <c r="H1223" s="3">
        <f>Imputs!$C$3</f>
        <v>5.2299999999999999E-2</v>
      </c>
      <c r="I1223" s="2">
        <f>_xlfn.XLOOKUP($B1223,stock_analysis[Stock],stock_analysis[Beta_Daily])</f>
        <v>1.0829177455475854</v>
      </c>
      <c r="J1223" s="2">
        <f>_xlfn.XLOOKUP($B1223,stock_analysis[Stock],stock_analysis[Beta_Weekly])</f>
        <v>1.3564147447035986</v>
      </c>
      <c r="K1223" s="2">
        <f>_xlfn.XLOOKUP($B1223,stock_analysis[Stock],stock_analysis[Beta_Monthly])</f>
        <v>0.88024928324540286</v>
      </c>
      <c r="L1223" s="3">
        <f>G1223+H1223*I1223</f>
        <v>0.12333659809213871</v>
      </c>
      <c r="M1223" s="3">
        <f>J1223*H1223+G1223</f>
        <v>0.1376404911479982</v>
      </c>
      <c r="N1223" s="3">
        <f>K1223*H1223+G1223</f>
        <v>0.11273703751373457</v>
      </c>
      <c r="O1223" s="2">
        <f>_xlfn.XLOOKUP($B1223,stock_analysis[Stock],stock_analysis[Interest_Coverage_Ratio])</f>
        <v>23.864998002929038</v>
      </c>
      <c r="P1223" s="3" cm="1">
        <f t="array" ref="P122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23" s="3" t="str" cm="1">
        <f t="array" ref="Q122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23" s="3">
        <f>Table2[[#This Row],[Default Spread]]+Table2[[#This Row],[Risk Free Rate]]</f>
        <v>7.0699999999999999E-2</v>
      </c>
      <c r="S1223" s="2">
        <f>_xlfn.XLOOKUP($B1223,stock_analysis[Stock],stock_analysis[Market_Cap_Cr])</f>
        <v>6264.9606143999999</v>
      </c>
      <c r="T1223" s="2">
        <f>_xlfn.XLOOKUP($B1223,stock_analysis[Stock],stock_analysis[Total_Debt_Cr])</f>
        <v>26.233000000000001</v>
      </c>
      <c r="U1223" s="3">
        <f>Table2[[#This Row],[Market Value of Equity]]/(Table2[[#This Row],[Market Value of Equity]]+Table2[[#This Row],[Market Value of Debt]])</f>
        <v>0.99583020304128689</v>
      </c>
      <c r="V1223" s="3">
        <f>Table2[[#This Row],[Market Value of Debt]]/(Table2[[#This Row],[Market Value of Equity]]+Table2[[#This Row],[Market Value of Debt]])</f>
        <v>4.1697969587130368E-3</v>
      </c>
      <c r="W1223" s="32">
        <f>(Table2[[#This Row],[Cost of Equity (Daily Beta)]]*Table2[[#This Row],[Weight of Equity]])+(Table2[[#This Row],[Cost of Debt]]*Table2[[#This Row],[Weight of Debt]])</f>
        <v>0.12311711416549709</v>
      </c>
      <c r="X1223" s="33">
        <f>(Table2[[#This Row],[Cost of Equity (Weekly Beta)]]*Table2[[#This Row],[Weight of Equity]])+(Table2[[#This Row],[Cost of Debt]]*Table2[[#This Row],[Weight of Debt]])</f>
        <v>0.13736136289159454</v>
      </c>
      <c r="Y1223" s="34">
        <f>(Table2[[#This Row],[Cost of Equity (Monthly Beta)]]*Table2[[#This Row],[Weight of Equity]])+(Table2[[#This Row],[Cost of Debt]]*Table2[[#This Row],[Weight of Debt]])</f>
        <v>0.11256175160255648</v>
      </c>
      <c r="Z1223" t="b">
        <f>IF(Table2[[#This Row],[Sector]]="Financial Services",TRUE,FALSE)</f>
        <v>0</v>
      </c>
      <c r="AA1223" t="b">
        <f>IF(Table2[[#This Row],[Market Capitalisation In(Cr)]]&gt;25000,TRUE,FALSE)</f>
        <v>0</v>
      </c>
    </row>
    <row r="1224" spans="2:27" ht="14" customHeight="1">
      <c r="B1224" s="37" t="s">
        <v>2218</v>
      </c>
      <c r="C1224" s="38" t="str">
        <f>_xlfn.XLOOKUP(B1224,stock_analysis[Stock],stock_analysis[Company_Name])</f>
        <v>Max India Limited</v>
      </c>
      <c r="D1224" s="37" t="str">
        <f>_xlfn.XLOOKUP(B1224,stock_analysis[Stock],stock_analysis[Sector])</f>
        <v>Healthcare</v>
      </c>
      <c r="E1224" s="37" t="str">
        <f>_xlfn.XLOOKUP($B1224,stock_analysis[Stock],stock_analysis[Industry])</f>
        <v>Medical Care Facilities</v>
      </c>
      <c r="F1224" s="2">
        <f>_xlfn.XLOOKUP($B1224,stock_analysis[Stock],stock_analysis[Market_Cap_Cr])</f>
        <v>773.49821440000005</v>
      </c>
      <c r="G1224" s="3">
        <f>Imputs!$C$2</f>
        <v>6.6699999999999995E-2</v>
      </c>
      <c r="H1224" s="3">
        <f>Imputs!$C$3</f>
        <v>5.2299999999999999E-2</v>
      </c>
      <c r="I1224" s="2">
        <f>_xlfn.XLOOKUP($B1224,stock_analysis[Stock],stock_analysis[Beta_Daily])</f>
        <v>0.72124491858322914</v>
      </c>
      <c r="J1224" s="2">
        <f>_xlfn.XLOOKUP($B1224,stock_analysis[Stock],stock_analysis[Beta_Weekly])</f>
        <v>1.3579992472766356</v>
      </c>
      <c r="K1224" s="2">
        <f>_xlfn.XLOOKUP($B1224,stock_analysis[Stock],stock_analysis[Beta_Monthly])</f>
        <v>0.93958781208814124</v>
      </c>
      <c r="L1224" s="3">
        <f>G1224+H1224*I1224</f>
        <v>0.10442110924190287</v>
      </c>
      <c r="M1224" s="3">
        <f>J1224*H1224+G1224</f>
        <v>0.13772336063256801</v>
      </c>
      <c r="N1224" s="3">
        <f>K1224*H1224+G1224</f>
        <v>0.11584044257220978</v>
      </c>
      <c r="O1224" s="2">
        <f>_xlfn.XLOOKUP($B1224,stock_analysis[Stock],stock_analysis[Interest_Coverage_Ratio])</f>
        <v>-16.575778713474026</v>
      </c>
      <c r="P1224" s="3" cm="1">
        <f t="array" ref="P122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224" s="3" t="str" cm="1">
        <f t="array" ref="Q122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224" s="3">
        <f>Table2[[#This Row],[Default Spread]]+Table2[[#This Row],[Risk Free Rate]]</f>
        <v>0.25669999999999998</v>
      </c>
      <c r="S1224" s="2">
        <f>_xlfn.XLOOKUP($B1224,stock_analysis[Stock],stock_analysis[Market_Cap_Cr])</f>
        <v>773.49821440000005</v>
      </c>
      <c r="T1224" s="2">
        <f>_xlfn.XLOOKUP($B1224,stock_analysis[Stock],stock_analysis[Total_Debt_Cr])</f>
        <v>203.75000320000001</v>
      </c>
      <c r="U1224" s="3">
        <f>Table2[[#This Row],[Market Value of Equity]]/(Table2[[#This Row],[Market Value of Equity]]+Table2[[#This Row],[Market Value of Debt]])</f>
        <v>0.79150639568278292</v>
      </c>
      <c r="V1224" s="3">
        <f>Table2[[#This Row],[Market Value of Debt]]/(Table2[[#This Row],[Market Value of Equity]]+Table2[[#This Row],[Market Value of Debt]])</f>
        <v>0.208493604317217</v>
      </c>
      <c r="W1224" s="32">
        <f>(Table2[[#This Row],[Cost of Equity (Daily Beta)]]*Table2[[#This Row],[Weight of Equity]])+(Table2[[#This Row],[Cost of Debt]]*Table2[[#This Row],[Weight of Debt]])</f>
        <v>0.13617028403748627</v>
      </c>
      <c r="X1224" s="33">
        <f>(Table2[[#This Row],[Cost of Equity (Weekly Beta)]]*Table2[[#This Row],[Weight of Equity]])+(Table2[[#This Row],[Cost of Debt]]*Table2[[#This Row],[Weight of Debt]])</f>
        <v>0.1625292290038336</v>
      </c>
      <c r="Y1224" s="34">
        <f>(Table2[[#This Row],[Cost of Equity (Monthly Beta)]]*Table2[[#This Row],[Weight of Equity]])+(Table2[[#This Row],[Cost of Debt]]*Table2[[#This Row],[Weight of Debt]])</f>
        <v>0.14520875940285777</v>
      </c>
      <c r="Z1224" t="b">
        <f>IF(Table2[[#This Row],[Sector]]="Financial Services",TRUE,FALSE)</f>
        <v>0</v>
      </c>
      <c r="AA1224" t="b">
        <f>IF(Table2[[#This Row],[Market Capitalisation In(Cr)]]&gt;25000,TRUE,FALSE)</f>
        <v>0</v>
      </c>
    </row>
    <row r="1225" spans="2:27" ht="14" customHeight="1">
      <c r="B1225" s="37" t="s">
        <v>1663</v>
      </c>
      <c r="C1225" s="38" t="str">
        <f>_xlfn.XLOOKUP(B1225,stock_analysis[Stock],stock_analysis[Company_Name])</f>
        <v>Indraprastha Medical Corporation Limited</v>
      </c>
      <c r="D1225" s="37" t="str">
        <f>_xlfn.XLOOKUP(B1225,stock_analysis[Stock],stock_analysis[Sector])</f>
        <v>Healthcare</v>
      </c>
      <c r="E1225" s="37" t="str">
        <f>_xlfn.XLOOKUP($B1225,stock_analysis[Stock],stock_analysis[Industry])</f>
        <v>Medical Care Facilities</v>
      </c>
      <c r="F1225" s="2">
        <f>_xlfn.XLOOKUP($B1225,stock_analysis[Stock],stock_analysis[Market_Cap_Cr])</f>
        <v>3578.2303744000001</v>
      </c>
      <c r="G1225" s="3">
        <f>Imputs!$C$2</f>
        <v>6.6699999999999995E-2</v>
      </c>
      <c r="H1225" s="3">
        <f>Imputs!$C$3</f>
        <v>5.2299999999999999E-2</v>
      </c>
      <c r="I1225" s="2">
        <f>_xlfn.XLOOKUP($B1225,stock_analysis[Stock],stock_analysis[Beta_Daily])</f>
        <v>1.4598097220137365</v>
      </c>
      <c r="J1225" s="2">
        <f>_xlfn.XLOOKUP($B1225,stock_analysis[Stock],stock_analysis[Beta_Weekly])</f>
        <v>1.6885120457065099</v>
      </c>
      <c r="K1225" s="2">
        <f>_xlfn.XLOOKUP($B1225,stock_analysis[Stock],stock_analysis[Beta_Monthly])</f>
        <v>1.2063295164510257</v>
      </c>
      <c r="L1225" s="3">
        <f>G1225+H1225*I1225</f>
        <v>0.14304804846131841</v>
      </c>
      <c r="M1225" s="3">
        <f>J1225*H1225+G1225</f>
        <v>0.15500917999045047</v>
      </c>
      <c r="N1225" s="3">
        <f>K1225*H1225+G1225</f>
        <v>0.12979103371038864</v>
      </c>
      <c r="O1225" s="2">
        <f>_xlfn.XLOOKUP($B1225,stock_analysis[Stock],stock_analysis[Interest_Coverage_Ratio])</f>
        <v>72.39273927392739</v>
      </c>
      <c r="P1225" s="3" cm="1">
        <f t="array" ref="P122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25" s="3" t="str" cm="1">
        <f t="array" ref="Q122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25" s="3">
        <f>Table2[[#This Row],[Default Spread]]+Table2[[#This Row],[Risk Free Rate]]</f>
        <v>7.0699999999999999E-2</v>
      </c>
      <c r="S1225" s="2">
        <f>_xlfn.XLOOKUP($B1225,stock_analysis[Stock],stock_analysis[Market_Cap_Cr])</f>
        <v>3578.2303744000001</v>
      </c>
      <c r="T1225" s="2">
        <f>_xlfn.XLOOKUP($B1225,stock_analysis[Stock],stock_analysis[Total_Debt_Cr])</f>
        <v>31.34</v>
      </c>
      <c r="U1225" s="3">
        <f>Table2[[#This Row],[Market Value of Equity]]/(Table2[[#This Row],[Market Value of Equity]]+Table2[[#This Row],[Market Value of Debt]])</f>
        <v>0.99131752625678904</v>
      </c>
      <c r="V1225" s="3">
        <f>Table2[[#This Row],[Market Value of Debt]]/(Table2[[#This Row],[Market Value of Equity]]+Table2[[#This Row],[Market Value of Debt]])</f>
        <v>8.682473743210916E-3</v>
      </c>
      <c r="W1225" s="32">
        <f>(Table2[[#This Row],[Cost of Equity (Daily Beta)]]*Table2[[#This Row],[Weight of Equity]])+(Table2[[#This Row],[Cost of Debt]]*Table2[[#This Row],[Weight of Debt]])</f>
        <v>0.14241988843018047</v>
      </c>
      <c r="X1225" s="33">
        <f>(Table2[[#This Row],[Cost of Equity (Weekly Beta)]]*Table2[[#This Row],[Weight of Equity]])+(Table2[[#This Row],[Cost of Debt]]*Table2[[#This Row],[Weight of Debt]])</f>
        <v>0.15427716774887174</v>
      </c>
      <c r="Y1225" s="34">
        <f>(Table2[[#This Row],[Cost of Equity (Monthly Beta)]]*Table2[[#This Row],[Weight of Equity]])+(Table2[[#This Row],[Cost of Debt]]*Table2[[#This Row],[Weight of Debt]])</f>
        <v>0.12927797736173899</v>
      </c>
      <c r="Z1225" t="b">
        <f>IF(Table2[[#This Row],[Sector]]="Financial Services",TRUE,FALSE)</f>
        <v>0</v>
      </c>
      <c r="AA1225" t="b">
        <f>IF(Table2[[#This Row],[Market Capitalisation In(Cr)]]&gt;25000,TRUE,FALSE)</f>
        <v>0</v>
      </c>
    </row>
    <row r="1226" spans="2:27" ht="14" customHeight="1">
      <c r="B1226" s="37" t="s">
        <v>1832</v>
      </c>
      <c r="C1226" s="38" t="str">
        <f>_xlfn.XLOOKUP(B1226,stock_analysis[Stock],stock_analysis[Company_Name])</f>
        <v>Jeena Sikho Lifecare Limited</v>
      </c>
      <c r="D1226" s="37" t="str">
        <f>_xlfn.XLOOKUP(B1226,stock_analysis[Stock],stock_analysis[Sector])</f>
        <v>Healthcare</v>
      </c>
      <c r="E1226" s="37" t="str">
        <f>_xlfn.XLOOKUP($B1226,stock_analysis[Stock],stock_analysis[Industry])</f>
        <v>Medical Care Facilities</v>
      </c>
      <c r="F1226" s="2">
        <f>_xlfn.XLOOKUP($B1226,stock_analysis[Stock],stock_analysis[Market_Cap_Cr])</f>
        <v>7528.2735104000003</v>
      </c>
      <c r="G1226" s="3">
        <f>Imputs!$C$2</f>
        <v>6.6699999999999995E-2</v>
      </c>
      <c r="H1226" s="3">
        <f>Imputs!$C$3</f>
        <v>5.2299999999999999E-2</v>
      </c>
      <c r="I1226" s="2">
        <f>_xlfn.XLOOKUP($B1226,stock_analysis[Stock],stock_analysis[Beta_Daily])</f>
        <v>1.6423411255616975</v>
      </c>
      <c r="J1226" s="2">
        <f>_xlfn.XLOOKUP($B1226,stock_analysis[Stock],stock_analysis[Beta_Weekly])</f>
        <v>0.91355693643358682</v>
      </c>
      <c r="K1226" s="2">
        <f>_xlfn.XLOOKUP($B1226,stock_analysis[Stock],stock_analysis[Beta_Monthly])</f>
        <v>-8.1481958557039894E-2</v>
      </c>
      <c r="L1226" s="3">
        <f>G1226+H1226*I1226</f>
        <v>0.15259444086687679</v>
      </c>
      <c r="M1226" s="3">
        <f>J1226*H1226+G1226</f>
        <v>0.11447902777547658</v>
      </c>
      <c r="N1226" s="3">
        <f>K1226*H1226+G1226</f>
        <v>6.2438493567466807E-2</v>
      </c>
      <c r="O1226" s="2">
        <f>_xlfn.XLOOKUP($B1226,stock_analysis[Stock],stock_analysis[Interest_Coverage_Ratio])</f>
        <v>248.55039545731088</v>
      </c>
      <c r="P1226" s="3" cm="1">
        <f t="array" ref="P122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26" s="3" t="str" cm="1">
        <f t="array" ref="Q122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26" s="3">
        <f>Table2[[#This Row],[Default Spread]]+Table2[[#This Row],[Risk Free Rate]]</f>
        <v>7.0699999999999999E-2</v>
      </c>
      <c r="S1226" s="2">
        <f>_xlfn.XLOOKUP($B1226,stock_analysis[Stock],stock_analysis[Market_Cap_Cr])</f>
        <v>7528.2735104000003</v>
      </c>
      <c r="T1226" s="2">
        <f>_xlfn.XLOOKUP($B1226,stock_analysis[Stock],stock_analysis[Total_Debt_Cr])</f>
        <v>106.2220992</v>
      </c>
      <c r="U1226" s="3">
        <f>Table2[[#This Row],[Market Value of Equity]]/(Table2[[#This Row],[Market Value of Equity]]+Table2[[#This Row],[Market Value of Debt]])</f>
        <v>0.98608655965871128</v>
      </c>
      <c r="V1226" s="3">
        <f>Table2[[#This Row],[Market Value of Debt]]/(Table2[[#This Row],[Market Value of Equity]]+Table2[[#This Row],[Market Value of Debt]])</f>
        <v>1.3913440341288686E-2</v>
      </c>
      <c r="W1226" s="32">
        <f>(Table2[[#This Row],[Cost of Equity (Daily Beta)]]*Table2[[#This Row],[Weight of Equity]])+(Table2[[#This Row],[Cost of Debt]]*Table2[[#This Row],[Weight of Debt]])</f>
        <v>0.15145500744959231</v>
      </c>
      <c r="X1226" s="33">
        <f>(Table2[[#This Row],[Cost of Equity (Weekly Beta)]]*Table2[[#This Row],[Weight of Equity]])+(Table2[[#This Row],[Cost of Debt]]*Table2[[#This Row],[Weight of Debt]])</f>
        <v>0.11386991088432287</v>
      </c>
      <c r="Y1226" s="34">
        <f>(Table2[[#This Row],[Cost of Equity (Monthly Beta)]]*Table2[[#This Row],[Weight of Equity]])+(Table2[[#This Row],[Cost of Debt]]*Table2[[#This Row],[Weight of Debt]])</f>
        <v>6.255343954434503E-2</v>
      </c>
      <c r="Z1226" t="b">
        <f>IF(Table2[[#This Row],[Sector]]="Financial Services",TRUE,FALSE)</f>
        <v>0</v>
      </c>
      <c r="AA1226" t="b">
        <f>IF(Table2[[#This Row],[Market Capitalisation In(Cr)]]&gt;25000,TRUE,FALSE)</f>
        <v>0</v>
      </c>
    </row>
    <row r="1227" spans="2:27" ht="14" customHeight="1">
      <c r="B1227" s="37" t="s">
        <v>1185</v>
      </c>
      <c r="C1227" s="38" t="str">
        <f>_xlfn.XLOOKUP(B1227,stock_analysis[Stock],stock_analysis[Company_Name])</f>
        <v>Fischer Medical Ventures Limited</v>
      </c>
      <c r="D1227" s="37" t="str">
        <f>_xlfn.XLOOKUP(B1227,stock_analysis[Stock],stock_analysis[Sector])</f>
        <v>Healthcare</v>
      </c>
      <c r="E1227" s="37" t="str">
        <f>_xlfn.XLOOKUP($B1227,stock_analysis[Stock],stock_analysis[Industry])</f>
        <v>Medical Devices</v>
      </c>
      <c r="F1227" s="2">
        <f>_xlfn.XLOOKUP($B1227,stock_analysis[Stock],stock_analysis[Market_Cap_Cr])</f>
        <v>2288.9918464000002</v>
      </c>
      <c r="G1227" s="3">
        <f>Imputs!$C$2</f>
        <v>6.6699999999999995E-2</v>
      </c>
      <c r="H1227" s="3">
        <f>Imputs!$C$3</f>
        <v>5.2299999999999999E-2</v>
      </c>
      <c r="I1227" s="2">
        <f>_xlfn.XLOOKUP($B1227,stock_analysis[Stock],stock_analysis[Beta_Daily])</f>
        <v>0.84754282473047904</v>
      </c>
      <c r="J1227" s="2">
        <f>_xlfn.XLOOKUP($B1227,stock_analysis[Stock],stock_analysis[Beta_Weekly])</f>
        <v>0.42038246056882839</v>
      </c>
      <c r="K1227" s="2">
        <f>_xlfn.XLOOKUP($B1227,stock_analysis[Stock],stock_analysis[Beta_Monthly])</f>
        <v>-0.57907108149236253</v>
      </c>
      <c r="L1227" s="3">
        <f>G1227+H1227*I1227</f>
        <v>0.11102648973340405</v>
      </c>
      <c r="M1227" s="3">
        <f>J1227*H1227+G1227</f>
        <v>8.8686002687749718E-2</v>
      </c>
      <c r="N1227" s="3">
        <f>K1227*H1227+G1227</f>
        <v>3.6414582437949435E-2</v>
      </c>
      <c r="O1227" s="2">
        <f>_xlfn.XLOOKUP($B1227,stock_analysis[Stock],stock_analysis[Interest_Coverage_Ratio])</f>
        <v>6.5222360248447204</v>
      </c>
      <c r="P1227" s="3" cm="1">
        <f t="array" ref="P122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227" s="3" t="str" cm="1">
        <f t="array" ref="Q122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227" s="3">
        <f>Table2[[#This Row],[Default Spread]]+Table2[[#This Row],[Risk Free Rate]]</f>
        <v>7.4499999999999997E-2</v>
      </c>
      <c r="S1227" s="2">
        <f>_xlfn.XLOOKUP($B1227,stock_analysis[Stock],stock_analysis[Market_Cap_Cr])</f>
        <v>2288.9918464000002</v>
      </c>
      <c r="T1227" s="2">
        <f>_xlfn.XLOOKUP($B1227,stock_analysis[Stock],stock_analysis[Total_Debt_Cr])</f>
        <v>37.008499200000003</v>
      </c>
      <c r="U1227" s="3">
        <f>Table2[[#This Row],[Market Value of Equity]]/(Table2[[#This Row],[Market Value of Equity]]+Table2[[#This Row],[Market Value of Debt]])</f>
        <v>0.98408921165037333</v>
      </c>
      <c r="V1227" s="3">
        <f>Table2[[#This Row],[Market Value of Debt]]/(Table2[[#This Row],[Market Value of Equity]]+Table2[[#This Row],[Market Value of Debt]])</f>
        <v>1.5910788349626632E-2</v>
      </c>
      <c r="W1227" s="32">
        <f>(Table2[[#This Row],[Cost of Equity (Daily Beta)]]*Table2[[#This Row],[Weight of Equity]])+(Table2[[#This Row],[Cost of Debt]]*Table2[[#This Row],[Weight of Debt]])</f>
        <v>0.11044532448610105</v>
      </c>
      <c r="X1227" s="33">
        <f>(Table2[[#This Row],[Cost of Equity (Weekly Beta)]]*Table2[[#This Row],[Weight of Equity]])+(Table2[[#This Row],[Cost of Debt]]*Table2[[#This Row],[Weight of Debt]])</f>
        <v>8.8460292201457694E-2</v>
      </c>
      <c r="Y1227" s="34">
        <f>(Table2[[#This Row],[Cost of Equity (Monthly Beta)]]*Table2[[#This Row],[Weight of Equity]])+(Table2[[#This Row],[Cost of Debt]]*Table2[[#This Row],[Weight of Debt]])</f>
        <v>3.7020551455986372E-2</v>
      </c>
      <c r="Z1227" t="b">
        <f>IF(Table2[[#This Row],[Sector]]="Financial Services",TRUE,FALSE)</f>
        <v>0</v>
      </c>
      <c r="AA1227" t="b">
        <f>IF(Table2[[#This Row],[Market Capitalisation In(Cr)]]&gt;25000,TRUE,FALSE)</f>
        <v>0</v>
      </c>
    </row>
    <row r="1228" spans="2:27" ht="14" customHeight="1">
      <c r="B1228" s="37" t="s">
        <v>2520</v>
      </c>
      <c r="C1228" s="38" t="str">
        <f>_xlfn.XLOOKUP(B1228,stock_analysis[Stock],stock_analysis[Company_Name])</f>
        <v>Nureca Limited</v>
      </c>
      <c r="D1228" s="37" t="str">
        <f>_xlfn.XLOOKUP(B1228,stock_analysis[Stock],stock_analysis[Sector])</f>
        <v>Healthcare</v>
      </c>
      <c r="E1228" s="37" t="str">
        <f>_xlfn.XLOOKUP($B1228,stock_analysis[Stock],stock_analysis[Industry])</f>
        <v>Medical Devices</v>
      </c>
      <c r="F1228" s="2">
        <f>_xlfn.XLOOKUP($B1228,stock_analysis[Stock],stock_analysis[Market_Cap_Cr])</f>
        <v>270.10915840000001</v>
      </c>
      <c r="G1228" s="3">
        <f>Imputs!$C$2</f>
        <v>6.6699999999999995E-2</v>
      </c>
      <c r="H1228" s="3">
        <f>Imputs!$C$3</f>
        <v>5.2299999999999999E-2</v>
      </c>
      <c r="I1228" s="2">
        <f>_xlfn.XLOOKUP($B1228,stock_analysis[Stock],stock_analysis[Beta_Daily])</f>
        <v>0.9387207511872232</v>
      </c>
      <c r="J1228" s="2">
        <f>_xlfn.XLOOKUP($B1228,stock_analysis[Stock],stock_analysis[Beta_Weekly])</f>
        <v>1.1384386005246805</v>
      </c>
      <c r="K1228" s="2">
        <f>_xlfn.XLOOKUP($B1228,stock_analysis[Stock],stock_analysis[Beta_Monthly])</f>
        <v>1.5525414825943211</v>
      </c>
      <c r="L1228" s="3">
        <f>G1228+H1228*I1228</f>
        <v>0.11579509528709177</v>
      </c>
      <c r="M1228" s="3">
        <f>J1228*H1228+G1228</f>
        <v>0.12624033880744079</v>
      </c>
      <c r="N1228" s="3">
        <f>K1228*H1228+G1228</f>
        <v>0.14789791953968301</v>
      </c>
      <c r="O1228" s="2">
        <f>_xlfn.XLOOKUP($B1228,stock_analysis[Stock],stock_analysis[Interest_Coverage_Ratio])</f>
        <v>4.4613402061855671</v>
      </c>
      <c r="P1228" s="3" cm="1">
        <f t="array" ref="P122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228" s="3" t="str" cm="1">
        <f t="array" ref="Q122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228" s="3">
        <f>Table2[[#This Row],[Default Spread]]+Table2[[#This Row],[Risk Free Rate]]</f>
        <v>7.7799999999999994E-2</v>
      </c>
      <c r="S1228" s="2">
        <f>_xlfn.XLOOKUP($B1228,stock_analysis[Stock],stock_analysis[Market_Cap_Cr])</f>
        <v>270.10915840000001</v>
      </c>
      <c r="T1228" s="2">
        <f>_xlfn.XLOOKUP($B1228,stock_analysis[Stock],stock_analysis[Total_Debt_Cr])</f>
        <v>5.3920000000000003</v>
      </c>
      <c r="U1228" s="3">
        <f>Table2[[#This Row],[Market Value of Equity]]/(Table2[[#This Row],[Market Value of Equity]]+Table2[[#This Row],[Market Value of Debt]])</f>
        <v>0.98042839445280539</v>
      </c>
      <c r="V1228" s="3">
        <f>Table2[[#This Row],[Market Value of Debt]]/(Table2[[#This Row],[Market Value of Equity]]+Table2[[#This Row],[Market Value of Debt]])</f>
        <v>1.9571605547194681E-2</v>
      </c>
      <c r="W1228" s="32">
        <f>(Table2[[#This Row],[Cost of Equity (Daily Beta)]]*Table2[[#This Row],[Weight of Equity]])+(Table2[[#This Row],[Cost of Debt]]*Table2[[#This Row],[Weight of Debt]])</f>
        <v>0.11505147026940475</v>
      </c>
      <c r="X1228" s="33">
        <f>(Table2[[#This Row],[Cost of Equity (Weekly Beta)]]*Table2[[#This Row],[Weight of Equity]])+(Table2[[#This Row],[Cost of Debt]]*Table2[[#This Row],[Weight of Debt]])</f>
        <v>0.1252922836037291</v>
      </c>
      <c r="Y1228" s="34">
        <f>(Table2[[#This Row],[Cost of Equity (Monthly Beta)]]*Table2[[#This Row],[Weight of Equity]])+(Table2[[#This Row],[Cost of Debt]]*Table2[[#This Row],[Weight of Debt]])</f>
        <v>0.14652599070877334</v>
      </c>
      <c r="Z1228" t="b">
        <f>IF(Table2[[#This Row],[Sector]]="Financial Services",TRUE,FALSE)</f>
        <v>0</v>
      </c>
      <c r="AA1228" t="b">
        <f>IF(Table2[[#This Row],[Market Capitalisation In(Cr)]]&gt;25000,TRUE,FALSE)</f>
        <v>0</v>
      </c>
    </row>
    <row r="1229" spans="2:27" ht="14" customHeight="1">
      <c r="B1229" s="37" t="s">
        <v>1098</v>
      </c>
      <c r="C1229" s="38" t="str">
        <f>_xlfn.XLOOKUP(B1229,stock_analysis[Stock],stock_analysis[Company_Name])</f>
        <v>Entero Healthcare Solutions Limited</v>
      </c>
      <c r="D1229" s="37" t="str">
        <f>_xlfn.XLOOKUP(B1229,stock_analysis[Stock],stock_analysis[Sector])</f>
        <v>Healthcare</v>
      </c>
      <c r="E1229" s="37" t="str">
        <f>_xlfn.XLOOKUP($B1229,stock_analysis[Stock],stock_analysis[Industry])</f>
        <v>Medical Distribution</v>
      </c>
      <c r="F1229" s="2">
        <f>_xlfn.XLOOKUP($B1229,stock_analysis[Stock],stock_analysis[Market_Cap_Cr])</f>
        <v>4547.3280000000004</v>
      </c>
      <c r="G1229" s="3">
        <f>Imputs!$C$2</f>
        <v>6.6699999999999995E-2</v>
      </c>
      <c r="H1229" s="3">
        <f>Imputs!$C$3</f>
        <v>5.2299999999999999E-2</v>
      </c>
      <c r="I1229" s="2">
        <f>_xlfn.XLOOKUP($B1229,stock_analysis[Stock],stock_analysis[Beta_Daily])</f>
        <v>0.48622585067719498</v>
      </c>
      <c r="J1229" s="2">
        <f>_xlfn.XLOOKUP($B1229,stock_analysis[Stock],stock_analysis[Beta_Weekly])</f>
        <v>0.9990760660228406</v>
      </c>
      <c r="K1229" s="2">
        <f>_xlfn.XLOOKUP($B1229,stock_analysis[Stock],stock_analysis[Beta_Monthly])</f>
        <v>0.1079383501670914</v>
      </c>
      <c r="L1229" s="3">
        <f>G1229+H1229*I1229</f>
        <v>9.212961199041729E-2</v>
      </c>
      <c r="M1229" s="3">
        <f>J1229*H1229+G1229</f>
        <v>0.11895167825299456</v>
      </c>
      <c r="N1229" s="3">
        <f>K1229*H1229+G1229</f>
        <v>7.2345175713738871E-2</v>
      </c>
      <c r="O1229" s="2">
        <f>_xlfn.XLOOKUP($B1229,stock_analysis[Stock],stock_analysis[Interest_Coverage_Ratio])</f>
        <v>4.6962568269615028</v>
      </c>
      <c r="P1229" s="3" cm="1">
        <f t="array" ref="P122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229" s="3" t="str" cm="1">
        <f t="array" ref="Q122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229" s="3">
        <f>Table2[[#This Row],[Default Spread]]+Table2[[#This Row],[Risk Free Rate]]</f>
        <v>7.5600000000000001E-2</v>
      </c>
      <c r="S1229" s="2">
        <f>_xlfn.XLOOKUP($B1229,stock_analysis[Stock],stock_analysis[Market_Cap_Cr])</f>
        <v>4547.3280000000004</v>
      </c>
      <c r="T1229" s="2">
        <f>_xlfn.XLOOKUP($B1229,stock_analysis[Stock],stock_analysis[Total_Debt_Cr])</f>
        <v>442.59097600000001</v>
      </c>
      <c r="U1229" s="3">
        <f>Table2[[#This Row],[Market Value of Equity]]/(Table2[[#This Row],[Market Value of Equity]]+Table2[[#This Row],[Market Value of Debt]])</f>
        <v>0.91130297342928235</v>
      </c>
      <c r="V1229" s="3">
        <f>Table2[[#This Row],[Market Value of Debt]]/(Table2[[#This Row],[Market Value of Equity]]+Table2[[#This Row],[Market Value of Debt]])</f>
        <v>8.8697026570717596E-2</v>
      </c>
      <c r="W1229" s="32">
        <f>(Table2[[#This Row],[Cost of Equity (Daily Beta)]]*Table2[[#This Row],[Weight of Equity]])+(Table2[[#This Row],[Cost of Debt]]*Table2[[#This Row],[Weight of Debt]])</f>
        <v>9.0663484556499585E-2</v>
      </c>
      <c r="X1229" s="33">
        <f>(Table2[[#This Row],[Cost of Equity (Weekly Beta)]]*Table2[[#This Row],[Weight of Equity]])+(Table2[[#This Row],[Cost of Debt]]*Table2[[#This Row],[Weight of Debt]])</f>
        <v>0.11510651329510349</v>
      </c>
      <c r="Y1229" s="34">
        <f>(Table2[[#This Row],[Cost of Equity (Monthly Beta)]]*Table2[[#This Row],[Weight of Equity]])+(Table2[[#This Row],[Cost of Debt]]*Table2[[#This Row],[Weight of Debt]])</f>
        <v>7.2633868949940381E-2</v>
      </c>
      <c r="Z1229" t="b">
        <f>IF(Table2[[#This Row],[Sector]]="Financial Services",TRUE,FALSE)</f>
        <v>0</v>
      </c>
      <c r="AA1229" t="b">
        <f>IF(Table2[[#This Row],[Market Capitalisation In(Cr)]]&gt;25000,TRUE,FALSE)</f>
        <v>0</v>
      </c>
    </row>
    <row r="1230" spans="2:27" ht="14" customHeight="1">
      <c r="B1230" s="37" t="s">
        <v>3496</v>
      </c>
      <c r="C1230" s="38" t="str">
        <f>_xlfn.XLOOKUP(B1230,stock_analysis[Stock],stock_analysis[Company_Name])</f>
        <v>Tarsons Products Limited</v>
      </c>
      <c r="D1230" s="37" t="str">
        <f>_xlfn.XLOOKUP(B1230,stock_analysis[Stock],stock_analysis[Sector])</f>
        <v>Healthcare</v>
      </c>
      <c r="E1230" s="37" t="str">
        <f>_xlfn.XLOOKUP($B1230,stock_analysis[Stock],stock_analysis[Industry])</f>
        <v>Medical Instruments &amp; Supplies</v>
      </c>
      <c r="F1230" s="2">
        <f>_xlfn.XLOOKUP($B1230,stock_analysis[Stock],stock_analysis[Market_Cap_Cr])</f>
        <v>1046.9825536000001</v>
      </c>
      <c r="G1230" s="3">
        <f>Imputs!$C$2</f>
        <v>6.6699999999999995E-2</v>
      </c>
      <c r="H1230" s="3">
        <f>Imputs!$C$3</f>
        <v>5.2299999999999999E-2</v>
      </c>
      <c r="I1230" s="2">
        <f>_xlfn.XLOOKUP($B1230,stock_analysis[Stock],stock_analysis[Beta_Daily])</f>
        <v>0.85538176352089879</v>
      </c>
      <c r="J1230" s="2">
        <f>_xlfn.XLOOKUP($B1230,stock_analysis[Stock],stock_analysis[Beta_Weekly])</f>
        <v>0.99702732526210003</v>
      </c>
      <c r="K1230" s="2">
        <f>_xlfn.XLOOKUP($B1230,stock_analysis[Stock],stock_analysis[Beta_Monthly])</f>
        <v>1.3841152665569596</v>
      </c>
      <c r="L1230" s="3">
        <f>G1230+H1230*I1230</f>
        <v>0.11143646623214301</v>
      </c>
      <c r="M1230" s="3">
        <f>J1230*H1230+G1230</f>
        <v>0.11884452911120783</v>
      </c>
      <c r="N1230" s="3">
        <f>K1230*H1230+G1230</f>
        <v>0.13908922844092897</v>
      </c>
      <c r="O1230" s="2">
        <f>_xlfn.XLOOKUP($B1230,stock_analysis[Stock],stock_analysis[Interest_Coverage_Ratio])</f>
        <v>3.322980400290366</v>
      </c>
      <c r="P1230" s="3" cm="1">
        <f t="array" ref="P123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230" s="3" t="str" cm="1">
        <f t="array" ref="Q123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230" s="3">
        <f>Table2[[#This Row],[Default Spread]]+Table2[[#This Row],[Risk Free Rate]]</f>
        <v>8.5099999999999995E-2</v>
      </c>
      <c r="S1230" s="2">
        <f>_xlfn.XLOOKUP($B1230,stock_analysis[Stock],stock_analysis[Market_Cap_Cr])</f>
        <v>1046.9825536000001</v>
      </c>
      <c r="T1230" s="2">
        <f>_xlfn.XLOOKUP($B1230,stock_analysis[Stock],stock_analysis[Total_Debt_Cr])</f>
        <v>395.9229952</v>
      </c>
      <c r="U1230" s="3">
        <f>Table2[[#This Row],[Market Value of Equity]]/(Table2[[#This Row],[Market Value of Equity]]+Table2[[#This Row],[Market Value of Debt]])</f>
        <v>0.72560712963556662</v>
      </c>
      <c r="V1230" s="3">
        <f>Table2[[#This Row],[Market Value of Debt]]/(Table2[[#This Row],[Market Value of Equity]]+Table2[[#This Row],[Market Value of Debt]])</f>
        <v>0.27439287036443333</v>
      </c>
      <c r="W1230" s="32">
        <f>(Table2[[#This Row],[Cost of Equity (Daily Beta)]]*Table2[[#This Row],[Weight of Equity]])+(Table2[[#This Row],[Cost of Debt]]*Table2[[#This Row],[Weight of Debt]])</f>
        <v>0.10420992766744931</v>
      </c>
      <c r="X1230" s="33">
        <f>(Table2[[#This Row],[Cost of Equity (Weekly Beta)]]*Table2[[#This Row],[Weight of Equity]])+(Table2[[#This Row],[Cost of Debt]]*Table2[[#This Row],[Weight of Debt]])</f>
        <v>0.10958527090928732</v>
      </c>
      <c r="Y1230" s="34">
        <f>(Table2[[#This Row],[Cost of Equity (Monthly Beta)]]*Table2[[#This Row],[Weight of Equity]])+(Table2[[#This Row],[Cost of Debt]]*Table2[[#This Row],[Weight of Debt]])</f>
        <v>0.12427496908026137</v>
      </c>
      <c r="Z1230" t="b">
        <f>IF(Table2[[#This Row],[Sector]]="Financial Services",TRUE,FALSE)</f>
        <v>0</v>
      </c>
      <c r="AA1230" t="b">
        <f>IF(Table2[[#This Row],[Market Capitalisation In(Cr)]]&gt;25000,TRUE,FALSE)</f>
        <v>0</v>
      </c>
    </row>
    <row r="1231" spans="2:27" ht="14" customHeight="1">
      <c r="B1231" s="37" t="s">
        <v>2726</v>
      </c>
      <c r="C1231" s="38" t="str">
        <f>_xlfn.XLOOKUP(B1231,stock_analysis[Stock],stock_analysis[Company_Name])</f>
        <v>Poly Medicure Limited</v>
      </c>
      <c r="D1231" s="37" t="str">
        <f>_xlfn.XLOOKUP(B1231,stock_analysis[Stock],stock_analysis[Sector])</f>
        <v>Healthcare</v>
      </c>
      <c r="E1231" s="37" t="str">
        <f>_xlfn.XLOOKUP($B1231,stock_analysis[Stock],stock_analysis[Industry])</f>
        <v>Medical Instruments &amp; Supplies</v>
      </c>
      <c r="F1231" s="2">
        <f>_xlfn.XLOOKUP($B1231,stock_analysis[Stock],stock_analysis[Market_Cap_Cr])</f>
        <v>13679.435776</v>
      </c>
      <c r="G1231" s="3">
        <f>Imputs!$C$2</f>
        <v>6.6699999999999995E-2</v>
      </c>
      <c r="H1231" s="3">
        <f>Imputs!$C$3</f>
        <v>5.2299999999999999E-2</v>
      </c>
      <c r="I1231" s="2">
        <f>_xlfn.XLOOKUP($B1231,stock_analysis[Stock],stock_analysis[Beta_Daily])</f>
        <v>0.91009019164790816</v>
      </c>
      <c r="J1231" s="2">
        <f>_xlfn.XLOOKUP($B1231,stock_analysis[Stock],stock_analysis[Beta_Weekly])</f>
        <v>0.88720126193534798</v>
      </c>
      <c r="K1231" s="2">
        <f>_xlfn.XLOOKUP($B1231,stock_analysis[Stock],stock_analysis[Beta_Monthly])</f>
        <v>0.5037047149205045</v>
      </c>
      <c r="L1231" s="3">
        <f>G1231+H1231*I1231</f>
        <v>0.11429771702318559</v>
      </c>
      <c r="M1231" s="3">
        <f>J1231*H1231+G1231</f>
        <v>0.11310062599921869</v>
      </c>
      <c r="N1231" s="3">
        <f>K1231*H1231+G1231</f>
        <v>9.3043756590342377E-2</v>
      </c>
      <c r="O1231" s="2">
        <f>_xlfn.XLOOKUP($B1231,stock_analysis[Stock],stock_analysis[Interest_Coverage_Ratio])</f>
        <v>40.524421346842509</v>
      </c>
      <c r="P1231" s="3" cm="1">
        <f t="array" ref="P123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31" s="3" t="str" cm="1">
        <f t="array" ref="Q123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31" s="3">
        <f>Table2[[#This Row],[Default Spread]]+Table2[[#This Row],[Risk Free Rate]]</f>
        <v>7.0699999999999999E-2</v>
      </c>
      <c r="S1231" s="2">
        <f>_xlfn.XLOOKUP($B1231,stock_analysis[Stock],stock_analysis[Market_Cap_Cr])</f>
        <v>13679.435776</v>
      </c>
      <c r="T1231" s="2">
        <f>_xlfn.XLOOKUP($B1231,stock_analysis[Stock],stock_analysis[Total_Debt_Cr])</f>
        <v>239.5548928</v>
      </c>
      <c r="U1231" s="3">
        <f>Table2[[#This Row],[Market Value of Equity]]/(Table2[[#This Row],[Market Value of Equity]]+Table2[[#This Row],[Market Value of Debt]])</f>
        <v>0.98278934884718527</v>
      </c>
      <c r="V1231" s="3">
        <f>Table2[[#This Row],[Market Value of Debt]]/(Table2[[#This Row],[Market Value of Equity]]+Table2[[#This Row],[Market Value of Debt]])</f>
        <v>1.7210651152814716E-2</v>
      </c>
      <c r="W1231" s="32">
        <f>(Table2[[#This Row],[Cost of Equity (Daily Beta)]]*Table2[[#This Row],[Weight of Equity]])+(Table2[[#This Row],[Cost of Debt]]*Table2[[#This Row],[Weight of Debt]])</f>
        <v>0.11354737192444041</v>
      </c>
      <c r="X1231" s="33">
        <f>(Table2[[#This Row],[Cost of Equity (Weekly Beta)]]*Table2[[#This Row],[Weight of Equity]])+(Table2[[#This Row],[Cost of Debt]]*Table2[[#This Row],[Weight of Debt]])</f>
        <v>0.11237088361648517</v>
      </c>
      <c r="Y1231" s="34">
        <f>(Table2[[#This Row],[Cost of Equity (Monthly Beta)]]*Table2[[#This Row],[Weight of Equity]])+(Table2[[#This Row],[Cost of Debt]]*Table2[[#This Row],[Weight of Debt]])</f>
        <v>9.2659205990222593E-2</v>
      </c>
      <c r="Z1231" t="b">
        <f>IF(Table2[[#This Row],[Sector]]="Financial Services",TRUE,FALSE)</f>
        <v>0</v>
      </c>
      <c r="AA1231" t="b">
        <f>IF(Table2[[#This Row],[Market Capitalisation In(Cr)]]&gt;25000,TRUE,FALSE)</f>
        <v>0</v>
      </c>
    </row>
    <row r="1232" spans="2:27" ht="14" customHeight="1">
      <c r="B1232" s="37" t="s">
        <v>2054</v>
      </c>
      <c r="C1232" s="38" t="str">
        <f>_xlfn.XLOOKUP(B1232,stock_analysis[Stock],stock_analysis[Company_Name])</f>
        <v>Laxmi Dental Limited</v>
      </c>
      <c r="D1232" s="37" t="str">
        <f>_xlfn.XLOOKUP(B1232,stock_analysis[Stock],stock_analysis[Sector])</f>
        <v>Healthcare</v>
      </c>
      <c r="E1232" s="37" t="str">
        <f>_xlfn.XLOOKUP($B1232,stock_analysis[Stock],stock_analysis[Industry])</f>
        <v>Medical Instruments &amp; Supplies</v>
      </c>
      <c r="F1232" s="2">
        <f>_xlfn.XLOOKUP($B1232,stock_analysis[Stock],stock_analysis[Market_Cap_Cr])</f>
        <v>990.41791999999998</v>
      </c>
      <c r="G1232" s="3">
        <f>Imputs!$C$2</f>
        <v>6.6699999999999995E-2</v>
      </c>
      <c r="H1232" s="3">
        <f>Imputs!$C$3</f>
        <v>5.2299999999999999E-2</v>
      </c>
      <c r="I1232" s="2">
        <f>_xlfn.XLOOKUP($B1232,stock_analysis[Stock],stock_analysis[Beta_Daily])</f>
        <v>1.4062688761639544</v>
      </c>
      <c r="J1232" s="2">
        <f>_xlfn.XLOOKUP($B1232,stock_analysis[Stock],stock_analysis[Beta_Weekly])</f>
        <v>2.0649522232007231</v>
      </c>
      <c r="K1232" s="2">
        <f>_xlfn.XLOOKUP($B1232,stock_analysis[Stock],stock_analysis[Beta_Monthly])</f>
        <v>3.2060953624497643</v>
      </c>
      <c r="L1232" s="3">
        <f>G1232+H1232*I1232</f>
        <v>0.14024786222337482</v>
      </c>
      <c r="M1232" s="3">
        <f>J1232*H1232+G1232</f>
        <v>0.17469700127339782</v>
      </c>
      <c r="N1232" s="3">
        <f>K1232*H1232+G1232</f>
        <v>0.23437878745612267</v>
      </c>
      <c r="O1232" s="2">
        <f>_xlfn.XLOOKUP($B1232,stock_analysis[Stock],stock_analysis[Interest_Coverage_Ratio])</f>
        <v>6.9249813849590467</v>
      </c>
      <c r="P1232" s="3" cm="1">
        <f t="array" ref="P123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232" s="3" t="str" cm="1">
        <f t="array" ref="Q123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232" s="3">
        <f>Table2[[#This Row],[Default Spread]]+Table2[[#This Row],[Risk Free Rate]]</f>
        <v>7.4499999999999997E-2</v>
      </c>
      <c r="S1232" s="2">
        <f>_xlfn.XLOOKUP($B1232,stock_analysis[Stock],stock_analysis[Market_Cap_Cr])</f>
        <v>990.41791999999998</v>
      </c>
      <c r="T1232" s="2">
        <f>_xlfn.XLOOKUP($B1232,stock_analysis[Stock],stock_analysis[Total_Debt_Cr])</f>
        <v>8.907</v>
      </c>
      <c r="U1232" s="3">
        <f>Table2[[#This Row],[Market Value of Equity]]/(Table2[[#This Row],[Market Value of Equity]]+Table2[[#This Row],[Market Value of Debt]])</f>
        <v>0.99108698300048392</v>
      </c>
      <c r="V1232" s="3">
        <f>Table2[[#This Row],[Market Value of Debt]]/(Table2[[#This Row],[Market Value of Equity]]+Table2[[#This Row],[Market Value of Debt]])</f>
        <v>8.9130169995160335E-3</v>
      </c>
      <c r="W1232" s="32">
        <f>(Table2[[#This Row],[Cost of Equity (Daily Beta)]]*Table2[[#This Row],[Weight of Equity]])+(Table2[[#This Row],[Cost of Debt]]*Table2[[#This Row],[Weight of Debt]])</f>
        <v>0.13966185040969603</v>
      </c>
      <c r="X1232" s="33">
        <f>(Table2[[#This Row],[Cost of Equity (Weekly Beta)]]*Table2[[#This Row],[Weight of Equity]])+(Table2[[#This Row],[Cost of Debt]]*Table2[[#This Row],[Weight of Debt]])</f>
        <v>0.17380394369774749</v>
      </c>
      <c r="Y1232" s="34">
        <f>(Table2[[#This Row],[Cost of Equity (Monthly Beta)]]*Table2[[#This Row],[Weight of Equity]])+(Table2[[#This Row],[Cost of Debt]]*Table2[[#This Row],[Weight of Debt]])</f>
        <v>0.23295378510566422</v>
      </c>
      <c r="Z1232" t="b">
        <f>IF(Table2[[#This Row],[Sector]]="Financial Services",TRUE,FALSE)</f>
        <v>0</v>
      </c>
      <c r="AA1232" t="b">
        <f>IF(Table2[[#This Row],[Market Capitalisation In(Cr)]]&gt;25000,TRUE,FALSE)</f>
        <v>0</v>
      </c>
    </row>
    <row r="1233" spans="2:27" ht="14" customHeight="1">
      <c r="B1233" s="37" t="s">
        <v>3102</v>
      </c>
      <c r="C1233" s="38" t="str">
        <f>_xlfn.XLOOKUP(B1233,stock_analysis[Stock],stock_analysis[Company_Name])</f>
        <v>Sastasundar Ventures Limited</v>
      </c>
      <c r="D1233" s="37" t="str">
        <f>_xlfn.XLOOKUP(B1233,stock_analysis[Stock],stock_analysis[Sector])</f>
        <v>Healthcare</v>
      </c>
      <c r="E1233" s="37" t="str">
        <f>_xlfn.XLOOKUP($B1233,stock_analysis[Stock],stock_analysis[Industry])</f>
        <v>Pharmaceutical Retailers</v>
      </c>
      <c r="F1233" s="2">
        <f>_xlfn.XLOOKUP($B1233,stock_analysis[Stock],stock_analysis[Market_Cap_Cr])</f>
        <v>860.89123840000002</v>
      </c>
      <c r="G1233" s="3">
        <f>Imputs!$C$2</f>
        <v>6.6699999999999995E-2</v>
      </c>
      <c r="H1233" s="3">
        <f>Imputs!$C$3</f>
        <v>5.2299999999999999E-2</v>
      </c>
      <c r="I1233" s="2">
        <f>_xlfn.XLOOKUP($B1233,stock_analysis[Stock],stock_analysis[Beta_Daily])</f>
        <v>0.57860597099138389</v>
      </c>
      <c r="J1233" s="2">
        <f>_xlfn.XLOOKUP($B1233,stock_analysis[Stock],stock_analysis[Beta_Weekly])</f>
        <v>1.1001372112580845</v>
      </c>
      <c r="K1233" s="2">
        <f>_xlfn.XLOOKUP($B1233,stock_analysis[Stock],stock_analysis[Beta_Monthly])</f>
        <v>0.79596733344718862</v>
      </c>
      <c r="L1233" s="3">
        <f>G1233+H1233*I1233</f>
        <v>9.6961092282849368E-2</v>
      </c>
      <c r="M1233" s="3">
        <f>J1233*H1233+G1233</f>
        <v>0.12423717614879781</v>
      </c>
      <c r="N1233" s="3">
        <f>K1233*H1233+G1233</f>
        <v>0.10832909153928796</v>
      </c>
      <c r="O1233" s="2">
        <f>_xlfn.XLOOKUP($B1233,stock_analysis[Stock],stock_analysis[Interest_Coverage_Ratio])</f>
        <v>-936.6841620626152</v>
      </c>
      <c r="P1233" s="3" cm="1">
        <f t="array" ref="P123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233" s="3" t="str" cm="1">
        <f t="array" ref="Q123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233" s="3">
        <f>Table2[[#This Row],[Default Spread]]+Table2[[#This Row],[Risk Free Rate]]</f>
        <v>0.25669999999999998</v>
      </c>
      <c r="S1233" s="2">
        <f>_xlfn.XLOOKUP($B1233,stock_analysis[Stock],stock_analysis[Market_Cap_Cr])</f>
        <v>860.89123840000002</v>
      </c>
      <c r="T1233" s="2">
        <f>_xlfn.XLOOKUP($B1233,stock_analysis[Stock],stock_analysis[Total_Debt_Cr])</f>
        <v>5.1486000000000001</v>
      </c>
      <c r="U1233" s="3">
        <f>Table2[[#This Row],[Market Value of Equity]]/(Table2[[#This Row],[Market Value of Equity]]+Table2[[#This Row],[Market Value of Debt]])</f>
        <v>0.99405500789719792</v>
      </c>
      <c r="V1233" s="3">
        <f>Table2[[#This Row],[Market Value of Debt]]/(Table2[[#This Row],[Market Value of Equity]]+Table2[[#This Row],[Market Value of Debt]])</f>
        <v>5.944992102802092E-3</v>
      </c>
      <c r="W1233" s="32">
        <f>(Table2[[#This Row],[Cost of Equity (Daily Beta)]]*Table2[[#This Row],[Weight of Equity]])+(Table2[[#This Row],[Cost of Debt]]*Table2[[#This Row],[Weight of Debt]])</f>
        <v>9.7910738827738056E-2</v>
      </c>
      <c r="X1233" s="33">
        <f>(Table2[[#This Row],[Cost of Equity (Weekly Beta)]]*Table2[[#This Row],[Weight of Equity]])+(Table2[[#This Row],[Cost of Debt]]*Table2[[#This Row],[Weight of Debt]])</f>
        <v>0.12502466659050807</v>
      </c>
      <c r="Y1233" s="34">
        <f>(Table2[[#This Row],[Cost of Equity (Monthly Beta)]]*Table2[[#This Row],[Weight of Equity]])+(Table2[[#This Row],[Cost of Debt]]*Table2[[#This Row],[Weight of Debt]])</f>
        <v>0.10921115541837247</v>
      </c>
      <c r="Z1233" t="b">
        <f>IF(Table2[[#This Row],[Sector]]="Financial Services",TRUE,FALSE)</f>
        <v>0</v>
      </c>
      <c r="AA1233" t="b">
        <f>IF(Table2[[#This Row],[Market Capitalisation In(Cr)]]&gt;25000,TRUE,FALSE)</f>
        <v>0</v>
      </c>
    </row>
    <row r="1234" spans="2:27" ht="14" customHeight="1">
      <c r="B1234" s="37" t="s">
        <v>2244</v>
      </c>
      <c r="C1234" s="38" t="str">
        <f>_xlfn.XLOOKUP(B1234,stock_analysis[Stock],stock_analysis[Company_Name])</f>
        <v>Medplus Health Services Limited</v>
      </c>
      <c r="D1234" s="37" t="str">
        <f>_xlfn.XLOOKUP(B1234,stock_analysis[Stock],stock_analysis[Sector])</f>
        <v>Healthcare</v>
      </c>
      <c r="E1234" s="37" t="str">
        <f>_xlfn.XLOOKUP($B1234,stock_analysis[Stock],stock_analysis[Industry])</f>
        <v>Pharmaceutical Retailers</v>
      </c>
      <c r="F1234" s="2">
        <f>_xlfn.XLOOKUP($B1234,stock_analysis[Stock],stock_analysis[Market_Cap_Cr])</f>
        <v>9964.7217664</v>
      </c>
      <c r="G1234" s="3">
        <f>Imputs!$C$2</f>
        <v>6.6699999999999995E-2</v>
      </c>
      <c r="H1234" s="3">
        <f>Imputs!$C$3</f>
        <v>5.2299999999999999E-2</v>
      </c>
      <c r="I1234" s="2">
        <f>_xlfn.XLOOKUP($B1234,stock_analysis[Stock],stock_analysis[Beta_Daily])</f>
        <v>1.0185015350683986</v>
      </c>
      <c r="J1234" s="2">
        <f>_xlfn.XLOOKUP($B1234,stock_analysis[Stock],stock_analysis[Beta_Weekly])</f>
        <v>0.57200745309894174</v>
      </c>
      <c r="K1234" s="2">
        <f>_xlfn.XLOOKUP($B1234,stock_analysis[Stock],stock_analysis[Beta_Monthly])</f>
        <v>0.56982213357349643</v>
      </c>
      <c r="L1234" s="3">
        <f>G1234+H1234*I1234</f>
        <v>0.11996763028407724</v>
      </c>
      <c r="M1234" s="3">
        <f>J1234*H1234+G1234</f>
        <v>9.6615989797074642E-2</v>
      </c>
      <c r="N1234" s="3">
        <f>K1234*H1234+G1234</f>
        <v>9.6501697585893859E-2</v>
      </c>
      <c r="O1234" s="2">
        <f>_xlfn.XLOOKUP($B1234,stock_analysis[Stock],stock_analysis[Interest_Coverage_Ratio])</f>
        <v>2.7866862924765563</v>
      </c>
      <c r="P1234" s="3" cm="1">
        <f t="array" ref="P123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234" s="3" t="str" cm="1">
        <f t="array" ref="Q123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234" s="3">
        <f>Table2[[#This Row],[Default Spread]]+Table2[[#This Row],[Risk Free Rate]]</f>
        <v>9.4199999999999992E-2</v>
      </c>
      <c r="S1234" s="2">
        <f>_xlfn.XLOOKUP($B1234,stock_analysis[Stock],stock_analysis[Market_Cap_Cr])</f>
        <v>9964.7217664</v>
      </c>
      <c r="T1234" s="2">
        <f>_xlfn.XLOOKUP($B1234,stock_analysis[Stock],stock_analysis[Total_Debt_Cr])</f>
        <v>1193.0739712</v>
      </c>
      <c r="U1234" s="3">
        <f>Table2[[#This Row],[Market Value of Equity]]/(Table2[[#This Row],[Market Value of Equity]]+Table2[[#This Row],[Market Value of Debt]])</f>
        <v>0.89307261046377384</v>
      </c>
      <c r="V1234" s="3">
        <f>Table2[[#This Row],[Market Value of Debt]]/(Table2[[#This Row],[Market Value of Equity]]+Table2[[#This Row],[Market Value of Debt]])</f>
        <v>0.10692738953622624</v>
      </c>
      <c r="W1234" s="32">
        <f>(Table2[[#This Row],[Cost of Equity (Daily Beta)]]*Table2[[#This Row],[Weight of Equity]])+(Table2[[#This Row],[Cost of Debt]]*Table2[[#This Row],[Weight of Debt]])</f>
        <v>0.11721236484326626</v>
      </c>
      <c r="X1234" s="33">
        <f>(Table2[[#This Row],[Cost of Equity (Weekly Beta)]]*Table2[[#This Row],[Weight of Equity]])+(Table2[[#This Row],[Cost of Debt]]*Table2[[#This Row],[Weight of Debt]])</f>
        <v>9.6357654314927293E-2</v>
      </c>
      <c r="Y1234" s="34">
        <f>(Table2[[#This Row],[Cost of Equity (Monthly Beta)]]*Table2[[#This Row],[Weight of Equity]])+(Table2[[#This Row],[Cost of Debt]]*Table2[[#This Row],[Weight of Debt]])</f>
        <v>9.6255583071532397E-2</v>
      </c>
      <c r="Z1234" t="b">
        <f>IF(Table2[[#This Row],[Sector]]="Financial Services",TRUE,FALSE)</f>
        <v>0</v>
      </c>
      <c r="AA1234" t="b">
        <f>IF(Table2[[#This Row],[Market Capitalisation In(Cr)]]&gt;25000,TRUE,FALSE)</f>
        <v>0</v>
      </c>
    </row>
    <row r="1235" spans="2:27" ht="14" customHeight="1">
      <c r="B1235" s="37" t="s">
        <v>3460</v>
      </c>
      <c r="C1235" s="38" t="str">
        <f>_xlfn.XLOOKUP(B1235,stock_analysis[Stock],stock_analysis[Company_Name])</f>
        <v>Swan Defence and Heavy Industries Limited</v>
      </c>
      <c r="D1235" s="37" t="str">
        <f>_xlfn.XLOOKUP(B1235,stock_analysis[Stock],stock_analysis[Sector])</f>
        <v>Industrials</v>
      </c>
      <c r="E1235" s="37" t="str">
        <f>_xlfn.XLOOKUP($B1235,stock_analysis[Stock],stock_analysis[Industry])</f>
        <v>Aerospace &amp; Defense</v>
      </c>
      <c r="F1235" s="2">
        <f>_xlfn.XLOOKUP($B1235,stock_analysis[Stock],stock_analysis[Market_Cap_Cr])</f>
        <v>9951.6588032</v>
      </c>
      <c r="G1235" s="3">
        <f>Imputs!$C$2</f>
        <v>6.6699999999999995E-2</v>
      </c>
      <c r="H1235" s="3">
        <f>Imputs!$C$3</f>
        <v>5.2299999999999999E-2</v>
      </c>
      <c r="I1235" s="2">
        <f>_xlfn.XLOOKUP($B1235,stock_analysis[Stock],stock_analysis[Beta_Daily])</f>
        <v>0.1003521826395229</v>
      </c>
      <c r="J1235" s="2">
        <f>_xlfn.XLOOKUP($B1235,stock_analysis[Stock],stock_analysis[Beta_Weekly])</f>
        <v>-6.8069804919241597E-2</v>
      </c>
      <c r="K1235" s="2">
        <f>_xlfn.XLOOKUP($B1235,stock_analysis[Stock],stock_analysis[Beta_Monthly])</f>
        <v>1.0758847725254377</v>
      </c>
      <c r="L1235" s="3">
        <f>G1235+H1235*I1235</f>
        <v>7.1948419152047041E-2</v>
      </c>
      <c r="M1235" s="3">
        <f>J1235*H1235+G1235</f>
        <v>6.3139949202723658E-2</v>
      </c>
      <c r="N1235" s="3">
        <f>K1235*H1235+G1235</f>
        <v>0.12296877360308039</v>
      </c>
      <c r="O1235" s="2">
        <f>_xlfn.XLOOKUP($B1235,stock_analysis[Stock],stock_analysis[Interest_Coverage_Ratio])</f>
        <v>-7.6721294243559361</v>
      </c>
      <c r="P1235" s="3" cm="1">
        <f t="array" ref="P123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235" s="3" t="str" cm="1">
        <f t="array" ref="Q123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235" s="3">
        <f>Table2[[#This Row],[Default Spread]]+Table2[[#This Row],[Risk Free Rate]]</f>
        <v>0.25669999999999998</v>
      </c>
      <c r="S1235" s="2">
        <f>_xlfn.XLOOKUP($B1235,stock_analysis[Stock],stock_analysis[Market_Cap_Cr])</f>
        <v>9951.6588032</v>
      </c>
      <c r="T1235" s="2">
        <f>_xlfn.XLOOKUP($B1235,stock_analysis[Stock],stock_analysis[Total_Debt_Cr])</f>
        <v>2614.5200128000001</v>
      </c>
      <c r="U1235" s="3">
        <f>Table2[[#This Row],[Market Value of Equity]]/(Table2[[#This Row],[Market Value of Equity]]+Table2[[#This Row],[Market Value of Debt]])</f>
        <v>0.79193993248997552</v>
      </c>
      <c r="V1235" s="3">
        <f>Table2[[#This Row],[Market Value of Debt]]/(Table2[[#This Row],[Market Value of Equity]]+Table2[[#This Row],[Market Value of Debt]])</f>
        <v>0.20806006751002454</v>
      </c>
      <c r="W1235" s="32">
        <f>(Table2[[#This Row],[Cost of Equity (Daily Beta)]]*Table2[[#This Row],[Weight of Equity]])+(Table2[[#This Row],[Cost of Debt]]*Table2[[#This Row],[Weight of Debt]])</f>
        <v>0.1103878455358559</v>
      </c>
      <c r="X1235" s="33">
        <f>(Table2[[#This Row],[Cost of Equity (Weekly Beta)]]*Table2[[#This Row],[Weight of Equity]])+(Table2[[#This Row],[Cost of Debt]]*Table2[[#This Row],[Weight of Debt]])</f>
        <v>0.10341206643884876</v>
      </c>
      <c r="Y1235" s="34">
        <f>(Table2[[#This Row],[Cost of Equity (Monthly Beta)]]*Table2[[#This Row],[Weight of Equity]])+(Table2[[#This Row],[Cost of Debt]]*Table2[[#This Row],[Weight of Debt]])</f>
        <v>0.15079290159542186</v>
      </c>
      <c r="Z1235" t="b">
        <f>IF(Table2[[#This Row],[Sector]]="Financial Services",TRUE,FALSE)</f>
        <v>0</v>
      </c>
      <c r="AA1235" t="b">
        <f>IF(Table2[[#This Row],[Market Capitalisation In(Cr)]]&gt;25000,TRUE,FALSE)</f>
        <v>0</v>
      </c>
    </row>
    <row r="1236" spans="2:27" ht="14" customHeight="1">
      <c r="B1236" s="37" t="s">
        <v>3950</v>
      </c>
      <c r="C1236" s="38" t="str">
        <f>_xlfn.XLOOKUP(B1236,stock_analysis[Stock],stock_analysis[Company_Name])</f>
        <v>Zen Technologies Limited</v>
      </c>
      <c r="D1236" s="37" t="str">
        <f>_xlfn.XLOOKUP(B1236,stock_analysis[Stock],stock_analysis[Sector])</f>
        <v>Industrials</v>
      </c>
      <c r="E1236" s="37" t="str">
        <f>_xlfn.XLOOKUP($B1236,stock_analysis[Stock],stock_analysis[Industry])</f>
        <v>Aerospace &amp; Defense</v>
      </c>
      <c r="F1236" s="2">
        <f>_xlfn.XLOOKUP($B1236,stock_analysis[Stock],stock_analysis[Market_Cap_Cr])</f>
        <v>12726.980608</v>
      </c>
      <c r="G1236" s="3">
        <f>Imputs!$C$2</f>
        <v>6.6699999999999995E-2</v>
      </c>
      <c r="H1236" s="3">
        <f>Imputs!$C$3</f>
        <v>5.2299999999999999E-2</v>
      </c>
      <c r="I1236" s="2">
        <f>_xlfn.XLOOKUP($B1236,stock_analysis[Stock],stock_analysis[Beta_Daily])</f>
        <v>0.85075263824704783</v>
      </c>
      <c r="J1236" s="2">
        <f>_xlfn.XLOOKUP($B1236,stock_analysis[Stock],stock_analysis[Beta_Weekly])</f>
        <v>1.6987217218329871</v>
      </c>
      <c r="K1236" s="2">
        <f>_xlfn.XLOOKUP($B1236,stock_analysis[Stock],stock_analysis[Beta_Monthly])</f>
        <v>1.5214095335808508</v>
      </c>
      <c r="L1236" s="3">
        <f>G1236+H1236*I1236</f>
        <v>0.11119436298032059</v>
      </c>
      <c r="M1236" s="3">
        <f>J1236*H1236+G1236</f>
        <v>0.1555431460518652</v>
      </c>
      <c r="N1236" s="3">
        <f>K1236*H1236+G1236</f>
        <v>0.14626971860627849</v>
      </c>
      <c r="O1236" s="2">
        <f>_xlfn.XLOOKUP($B1236,stock_analysis[Stock],stock_analysis[Interest_Coverage_Ratio])</f>
        <v>24.66811796934196</v>
      </c>
      <c r="P1236" s="3" cm="1">
        <f t="array" ref="P123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36" s="3" t="str" cm="1">
        <f t="array" ref="Q123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36" s="3">
        <f>Table2[[#This Row],[Default Spread]]+Table2[[#This Row],[Risk Free Rate]]</f>
        <v>7.0699999999999999E-2</v>
      </c>
      <c r="S1236" s="2">
        <f>_xlfn.XLOOKUP($B1236,stock_analysis[Stock],stock_analysis[Market_Cap_Cr])</f>
        <v>12726.980608</v>
      </c>
      <c r="T1236" s="2">
        <f>_xlfn.XLOOKUP($B1236,stock_analysis[Stock],stock_analysis[Total_Debt_Cr])</f>
        <v>17.9434</v>
      </c>
      <c r="U1236" s="3">
        <f>Table2[[#This Row],[Market Value of Equity]]/(Table2[[#This Row],[Market Value of Equity]]+Table2[[#This Row],[Market Value of Debt]])</f>
        <v>0.99859211400642822</v>
      </c>
      <c r="V1236" s="3">
        <f>Table2[[#This Row],[Market Value of Debt]]/(Table2[[#This Row],[Market Value of Equity]]+Table2[[#This Row],[Market Value of Debt]])</f>
        <v>1.4078859935717869E-3</v>
      </c>
      <c r="W1236" s="32">
        <f>(Table2[[#This Row],[Cost of Equity (Daily Beta)]]*Table2[[#This Row],[Weight of Equity]])+(Table2[[#This Row],[Cost of Debt]]*Table2[[#This Row],[Weight of Debt]])</f>
        <v>0.11113735153386199</v>
      </c>
      <c r="X1236" s="33">
        <f>(Table2[[#This Row],[Cost of Equity (Weekly Beta)]]*Table2[[#This Row],[Weight of Equity]])+(Table2[[#This Row],[Cost of Debt]]*Table2[[#This Row],[Weight of Debt]])</f>
        <v>0.15542369657488822</v>
      </c>
      <c r="Y1236" s="34">
        <f>(Table2[[#This Row],[Cost of Equity (Monthly Beta)]]*Table2[[#This Row],[Weight of Equity]])+(Table2[[#This Row],[Cost of Debt]]*Table2[[#This Row],[Weight of Debt]])</f>
        <v>0.14616332505791457</v>
      </c>
      <c r="Z1236" t="b">
        <f>IF(Table2[[#This Row],[Sector]]="Financial Services",TRUE,FALSE)</f>
        <v>0</v>
      </c>
      <c r="AA1236" t="b">
        <f>IF(Table2[[#This Row],[Market Capitalisation In(Cr)]]&gt;25000,TRUE,FALSE)</f>
        <v>0</v>
      </c>
    </row>
    <row r="1237" spans="2:27" ht="14" customHeight="1">
      <c r="B1237" s="37" t="s">
        <v>544</v>
      </c>
      <c r="C1237" s="38" t="str">
        <f>_xlfn.XLOOKUP(B1237,stock_analysis[Stock],stock_analysis[Company_Name])</f>
        <v>Bharat Electronics Limited</v>
      </c>
      <c r="D1237" s="37" t="str">
        <f>_xlfn.XLOOKUP(B1237,stock_analysis[Stock],stock_analysis[Sector])</f>
        <v>Industrials</v>
      </c>
      <c r="E1237" s="37" t="str">
        <f>_xlfn.XLOOKUP($B1237,stock_analysis[Stock],stock_analysis[Industry])</f>
        <v>Aerospace &amp; Defense</v>
      </c>
      <c r="F1237" s="2">
        <f>_xlfn.XLOOKUP($B1237,stock_analysis[Stock],stock_analysis[Market_Cap_Cr])</f>
        <v>341110.84298239998</v>
      </c>
      <c r="G1237" s="3">
        <f>Imputs!$C$2</f>
        <v>6.6699999999999995E-2</v>
      </c>
      <c r="H1237" s="3">
        <f>Imputs!$C$3</f>
        <v>5.2299999999999999E-2</v>
      </c>
      <c r="I1237" s="2">
        <f>_xlfn.XLOOKUP($B1237,stock_analysis[Stock],stock_analysis[Beta_Daily])</f>
        <v>0.8518160853130895</v>
      </c>
      <c r="J1237" s="2">
        <f>_xlfn.XLOOKUP($B1237,stock_analysis[Stock],stock_analysis[Beta_Weekly])</f>
        <v>1.5001750104561642</v>
      </c>
      <c r="K1237" s="2">
        <f>_xlfn.XLOOKUP($B1237,stock_analysis[Stock],stock_analysis[Beta_Monthly])</f>
        <v>1.1644957290815661</v>
      </c>
      <c r="L1237" s="3">
        <f>G1237+H1237*I1237</f>
        <v>0.11124998126187458</v>
      </c>
      <c r="M1237" s="3">
        <f>J1237*H1237+G1237</f>
        <v>0.14515915304685739</v>
      </c>
      <c r="N1237" s="3">
        <f>K1237*H1237+G1237</f>
        <v>0.1276031266309659</v>
      </c>
      <c r="O1237" s="2">
        <f>_xlfn.XLOOKUP($B1237,stock_analysis[Stock],stock_analysis[Interest_Coverage_Ratio])</f>
        <v>757.01703940362086</v>
      </c>
      <c r="P1237" s="3" cm="1">
        <f t="array" ref="P123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37" s="3" t="str" cm="1">
        <f t="array" ref="Q123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37" s="3">
        <f>Table2[[#This Row],[Default Spread]]+Table2[[#This Row],[Risk Free Rate]]</f>
        <v>7.0699999999999999E-2</v>
      </c>
      <c r="S1237" s="2">
        <f>_xlfn.XLOOKUP($B1237,stock_analysis[Stock],stock_analysis[Market_Cap_Cr])</f>
        <v>341110.84298239998</v>
      </c>
      <c r="T1237" s="2">
        <f>_xlfn.XLOOKUP($B1237,stock_analysis[Stock],stock_analysis[Total_Debt_Cr])</f>
        <v>58.889996799999999</v>
      </c>
      <c r="U1237" s="3">
        <f>Table2[[#This Row],[Market Value of Equity]]/(Table2[[#This Row],[Market Value of Equity]]+Table2[[#This Row],[Market Value of Debt]])</f>
        <v>0.9998273879799191</v>
      </c>
      <c r="V1237" s="3">
        <f>Table2[[#This Row],[Market Value of Debt]]/(Table2[[#This Row],[Market Value of Equity]]+Table2[[#This Row],[Market Value of Debt]])</f>
        <v>1.726120200808972E-4</v>
      </c>
      <c r="W1237" s="32">
        <f>(Table2[[#This Row],[Cost of Equity (Daily Beta)]]*Table2[[#This Row],[Weight of Equity]])+(Table2[[#This Row],[Cost of Debt]]*Table2[[#This Row],[Weight of Debt]])</f>
        <v>0.11124298184769471</v>
      </c>
      <c r="X1237" s="33">
        <f>(Table2[[#This Row],[Cost of Equity (Weekly Beta)]]*Table2[[#This Row],[Weight of Equity]])+(Table2[[#This Row],[Cost of Debt]]*Table2[[#This Row],[Weight of Debt]])</f>
        <v>0.14514630050203645</v>
      </c>
      <c r="Y1237" s="34">
        <f>(Table2[[#This Row],[Cost of Equity (Monthly Beta)]]*Table2[[#This Row],[Weight of Equity]])+(Table2[[#This Row],[Cost of Debt]]*Table2[[#This Row],[Weight of Debt]])</f>
        <v>0.12759330446732922</v>
      </c>
      <c r="Z1237" t="b">
        <f>IF(Table2[[#This Row],[Sector]]="Financial Services",TRUE,FALSE)</f>
        <v>0</v>
      </c>
      <c r="AA1237" t="b">
        <f>IF(Table2[[#This Row],[Market Capitalisation In(Cr)]]&gt;25000,TRUE,FALSE)</f>
        <v>1</v>
      </c>
    </row>
    <row r="1238" spans="2:27" ht="14" customHeight="1">
      <c r="B1238" s="37" t="s">
        <v>1431</v>
      </c>
      <c r="C1238" s="38" t="str">
        <f>_xlfn.XLOOKUP(B1238,stock_analysis[Stock],stock_analysis[Company_Name])</f>
        <v>Hindustan Aeronautics Limited</v>
      </c>
      <c r="D1238" s="37" t="str">
        <f>_xlfn.XLOOKUP(B1238,stock_analysis[Stock],stock_analysis[Sector])</f>
        <v>Industrials</v>
      </c>
      <c r="E1238" s="37" t="str">
        <f>_xlfn.XLOOKUP($B1238,stock_analysis[Stock],stock_analysis[Industry])</f>
        <v>Aerospace &amp; Defense</v>
      </c>
      <c r="F1238" s="2">
        <f>_xlfn.XLOOKUP($B1238,stock_analysis[Stock],stock_analysis[Market_Cap_Cr])</f>
        <v>260815.55906560001</v>
      </c>
      <c r="G1238" s="3">
        <f>Imputs!$C$2</f>
        <v>6.6699999999999995E-2</v>
      </c>
      <c r="H1238" s="3">
        <f>Imputs!$C$3</f>
        <v>5.2299999999999999E-2</v>
      </c>
      <c r="I1238" s="2">
        <f>_xlfn.XLOOKUP($B1238,stock_analysis[Stock],stock_analysis[Beta_Daily])</f>
        <v>0.94925515122925164</v>
      </c>
      <c r="J1238" s="2">
        <f>_xlfn.XLOOKUP($B1238,stock_analysis[Stock],stock_analysis[Beta_Weekly])</f>
        <v>1.5164437014939316</v>
      </c>
      <c r="K1238" s="2">
        <f>_xlfn.XLOOKUP($B1238,stock_analysis[Stock],stock_analysis[Beta_Monthly])</f>
        <v>1.6229261178664425</v>
      </c>
      <c r="L1238" s="3">
        <f>G1238+H1238*I1238</f>
        <v>0.11634604440928986</v>
      </c>
      <c r="M1238" s="3">
        <f>J1238*H1238+G1238</f>
        <v>0.1460100055881326</v>
      </c>
      <c r="N1238" s="3">
        <f>K1238*H1238+G1238</f>
        <v>0.15157903596441494</v>
      </c>
      <c r="O1238" s="2">
        <f>_xlfn.XLOOKUP($B1238,stock_analysis[Stock],stock_analysis[Interest_Coverage_Ratio])</f>
        <v>1252.9884792626729</v>
      </c>
      <c r="P1238" s="3" cm="1">
        <f t="array" ref="P123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38" s="3" t="str" cm="1">
        <f t="array" ref="Q123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38" s="3">
        <f>Table2[[#This Row],[Default Spread]]+Table2[[#This Row],[Risk Free Rate]]</f>
        <v>7.0699999999999999E-2</v>
      </c>
      <c r="S1238" s="2">
        <f>_xlfn.XLOOKUP($B1238,stock_analysis[Stock],stock_analysis[Market_Cap_Cr])</f>
        <v>260815.55906560001</v>
      </c>
      <c r="T1238" s="2">
        <f>_xlfn.XLOOKUP($B1238,stock_analysis[Stock],stock_analysis[Total_Debt_Cr])</f>
        <v>11.4</v>
      </c>
      <c r="U1238" s="3">
        <f>Table2[[#This Row],[Market Value of Equity]]/(Table2[[#This Row],[Market Value of Equity]]+Table2[[#This Row],[Market Value of Debt]])</f>
        <v>0.9999562928615936</v>
      </c>
      <c r="V1238" s="3">
        <f>Table2[[#This Row],[Market Value of Debt]]/(Table2[[#This Row],[Market Value of Equity]]+Table2[[#This Row],[Market Value of Debt]])</f>
        <v>4.3707138406397678E-5</v>
      </c>
      <c r="W1238" s="32">
        <f>(Table2[[#This Row],[Cost of Equity (Daily Beta)]]*Table2[[#This Row],[Weight of Equity]])+(Table2[[#This Row],[Cost of Debt]]*Table2[[#This Row],[Weight of Debt]])</f>
        <v>0.11634404935130915</v>
      </c>
      <c r="X1238" s="33">
        <f>(Table2[[#This Row],[Cost of Equity (Weekly Beta)]]*Table2[[#This Row],[Weight of Equity]])+(Table2[[#This Row],[Cost of Debt]]*Table2[[#This Row],[Weight of Debt]])</f>
        <v>0.14600671400329496</v>
      </c>
      <c r="Y1238" s="34">
        <f>(Table2[[#This Row],[Cost of Equity (Monthly Beta)]]*Table2[[#This Row],[Weight of Equity]])+(Table2[[#This Row],[Cost of Debt]]*Table2[[#This Row],[Weight of Debt]])</f>
        <v>0.15157550097319586</v>
      </c>
      <c r="Z1238" t="b">
        <f>IF(Table2[[#This Row],[Sector]]="Financial Services",TRUE,FALSE)</f>
        <v>0</v>
      </c>
      <c r="AA1238" t="b">
        <f>IF(Table2[[#This Row],[Market Capitalisation In(Cr)]]&gt;25000,TRUE,FALSE)</f>
        <v>1</v>
      </c>
    </row>
    <row r="1239" spans="2:27" ht="14" customHeight="1">
      <c r="B1239" s="37" t="s">
        <v>2966</v>
      </c>
      <c r="C1239" s="38" t="str">
        <f>_xlfn.XLOOKUP(B1239,stock_analysis[Stock],stock_analysis[Company_Name])</f>
        <v>Rossell Techsys Limited</v>
      </c>
      <c r="D1239" s="37" t="str">
        <f>_xlfn.XLOOKUP(B1239,stock_analysis[Stock],stock_analysis[Sector])</f>
        <v>Industrials</v>
      </c>
      <c r="E1239" s="37" t="str">
        <f>_xlfn.XLOOKUP($B1239,stock_analysis[Stock],stock_analysis[Industry])</f>
        <v>Aerospace &amp; Defense</v>
      </c>
      <c r="F1239" s="2">
        <f>_xlfn.XLOOKUP($B1239,stock_analysis[Stock],stock_analysis[Market_Cap_Cr])</f>
        <v>2628.9522688000002</v>
      </c>
      <c r="G1239" s="3">
        <f>Imputs!$C$2</f>
        <v>6.6699999999999995E-2</v>
      </c>
      <c r="H1239" s="3">
        <f>Imputs!$C$3</f>
        <v>5.2299999999999999E-2</v>
      </c>
      <c r="I1239" s="2">
        <f>_xlfn.XLOOKUP($B1239,stock_analysis[Stock],stock_analysis[Beta_Daily])</f>
        <v>0.98440355292542758</v>
      </c>
      <c r="J1239" s="2">
        <f>_xlfn.XLOOKUP($B1239,stock_analysis[Stock],stock_analysis[Beta_Weekly])</f>
        <v>1.4329505001755651</v>
      </c>
      <c r="K1239" s="2">
        <f>_xlfn.XLOOKUP($B1239,stock_analysis[Stock],stock_analysis[Beta_Monthly])</f>
        <v>1.0580317594257107</v>
      </c>
      <c r="L1239" s="3">
        <f>G1239+H1239*I1239</f>
        <v>0.11818430581799985</v>
      </c>
      <c r="M1239" s="3">
        <f>J1239*H1239+G1239</f>
        <v>0.14164331115918205</v>
      </c>
      <c r="N1239" s="3">
        <f>K1239*H1239+G1239</f>
        <v>0.12203506101796466</v>
      </c>
      <c r="O1239" s="2">
        <f>_xlfn.XLOOKUP($B1239,stock_analysis[Stock],stock_analysis[Interest_Coverage_Ratio])</f>
        <v>1.6980859875383985</v>
      </c>
      <c r="P1239" s="3" cm="1">
        <f t="array" ref="P123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239" s="3" t="str" cm="1">
        <f t="array" ref="Q123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239" s="3">
        <f>Table2[[#This Row],[Default Spread]]+Table2[[#This Row],[Risk Free Rate]]</f>
        <v>0.1176</v>
      </c>
      <c r="S1239" s="2">
        <f>_xlfn.XLOOKUP($B1239,stock_analysis[Stock],stock_analysis[Market_Cap_Cr])</f>
        <v>2628.9522688000002</v>
      </c>
      <c r="T1239" s="2">
        <f>_xlfn.XLOOKUP($B1239,stock_analysis[Stock],stock_analysis[Total_Debt_Cr])</f>
        <v>264.61171200000001</v>
      </c>
      <c r="U1239" s="3">
        <f>Table2[[#This Row],[Market Value of Equity]]/(Table2[[#This Row],[Market Value of Equity]]+Table2[[#This Row],[Market Value of Debt]])</f>
        <v>0.90855162914806498</v>
      </c>
      <c r="V1239" s="3">
        <f>Table2[[#This Row],[Market Value of Debt]]/(Table2[[#This Row],[Market Value of Equity]]+Table2[[#This Row],[Market Value of Debt]])</f>
        <v>9.1448370851935093E-2</v>
      </c>
      <c r="W1239" s="32">
        <f>(Table2[[#This Row],[Cost of Equity (Daily Beta)]]*Table2[[#This Row],[Weight of Equity]])+(Table2[[#This Row],[Cost of Debt]]*Table2[[#This Row],[Weight of Debt]])</f>
        <v>0.11813087200286447</v>
      </c>
      <c r="X1239" s="33">
        <f>(Table2[[#This Row],[Cost of Equity (Weekly Beta)]]*Table2[[#This Row],[Weight of Equity]])+(Table2[[#This Row],[Cost of Debt]]*Table2[[#This Row],[Weight of Debt]])</f>
        <v>0.13944458952378871</v>
      </c>
      <c r="Y1239" s="34">
        <f>(Table2[[#This Row],[Cost of Equity (Monthly Beta)]]*Table2[[#This Row],[Weight of Equity]])+(Table2[[#This Row],[Cost of Debt]]*Table2[[#This Row],[Weight of Debt]])</f>
        <v>0.12162948191324288</v>
      </c>
      <c r="Z1239" t="b">
        <f>IF(Table2[[#This Row],[Sector]]="Financial Services",TRUE,FALSE)</f>
        <v>0</v>
      </c>
      <c r="AA1239" t="b">
        <f>IF(Table2[[#This Row],[Market Capitalisation In(Cr)]]&gt;25000,TRUE,FALSE)</f>
        <v>0</v>
      </c>
    </row>
    <row r="1240" spans="2:27" ht="14" customHeight="1">
      <c r="B1240" s="37" t="s">
        <v>2630</v>
      </c>
      <c r="C1240" s="38" t="str">
        <f>_xlfn.XLOOKUP(B1240,stock_analysis[Stock],stock_analysis[Company_Name])</f>
        <v>Paras Defence and Space Technologies Limited</v>
      </c>
      <c r="D1240" s="37" t="str">
        <f>_xlfn.XLOOKUP(B1240,stock_analysis[Stock],stock_analysis[Sector])</f>
        <v>Industrials</v>
      </c>
      <c r="E1240" s="37" t="str">
        <f>_xlfn.XLOOKUP($B1240,stock_analysis[Stock],stock_analysis[Industry])</f>
        <v>Aerospace &amp; Defense</v>
      </c>
      <c r="F1240" s="2">
        <f>_xlfn.XLOOKUP($B1240,stock_analysis[Stock],stock_analysis[Market_Cap_Cr])</f>
        <v>5872.3987456000004</v>
      </c>
      <c r="G1240" s="3">
        <f>Imputs!$C$2</f>
        <v>6.6699999999999995E-2</v>
      </c>
      <c r="H1240" s="3">
        <f>Imputs!$C$3</f>
        <v>5.2299999999999999E-2</v>
      </c>
      <c r="I1240" s="2">
        <f>_xlfn.XLOOKUP($B1240,stock_analysis[Stock],stock_analysis[Beta_Daily])</f>
        <v>0.99869091190022363</v>
      </c>
      <c r="J1240" s="2">
        <f>_xlfn.XLOOKUP($B1240,stock_analysis[Stock],stock_analysis[Beta_Weekly])</f>
        <v>1.6402607187356224</v>
      </c>
      <c r="K1240" s="2">
        <f>_xlfn.XLOOKUP($B1240,stock_analysis[Stock],stock_analysis[Beta_Monthly])</f>
        <v>1.7851620213805222</v>
      </c>
      <c r="L1240" s="3">
        <f>G1240+H1240*I1240</f>
        <v>0.11893153469238169</v>
      </c>
      <c r="M1240" s="3">
        <f>J1240*H1240+G1240</f>
        <v>0.15248563558987305</v>
      </c>
      <c r="N1240" s="3">
        <f>K1240*H1240+G1240</f>
        <v>0.1600639737182013</v>
      </c>
      <c r="O1240" s="2">
        <f>_xlfn.XLOOKUP($B1240,stock_analysis[Stock],stock_analysis[Interest_Coverage_Ratio])</f>
        <v>21.532136454060957</v>
      </c>
      <c r="P1240" s="3" cm="1">
        <f t="array" ref="P124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40" s="3" t="str" cm="1">
        <f t="array" ref="Q124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40" s="3">
        <f>Table2[[#This Row],[Default Spread]]+Table2[[#This Row],[Risk Free Rate]]</f>
        <v>7.0699999999999999E-2</v>
      </c>
      <c r="S1240" s="2">
        <f>_xlfn.XLOOKUP($B1240,stock_analysis[Stock],stock_analysis[Market_Cap_Cr])</f>
        <v>5872.3987456000004</v>
      </c>
      <c r="T1240" s="2">
        <f>_xlfn.XLOOKUP($B1240,stock_analysis[Stock],stock_analysis[Total_Debt_Cr])</f>
        <v>55.96</v>
      </c>
      <c r="U1240" s="3">
        <f>Table2[[#This Row],[Market Value of Equity]]/(Table2[[#This Row],[Market Value of Equity]]+Table2[[#This Row],[Market Value of Debt]])</f>
        <v>0.99056062522506194</v>
      </c>
      <c r="V1240" s="3">
        <f>Table2[[#This Row],[Market Value of Debt]]/(Table2[[#This Row],[Market Value of Equity]]+Table2[[#This Row],[Market Value of Debt]])</f>
        <v>9.4393747749380464E-3</v>
      </c>
      <c r="W1240" s="32">
        <f>(Table2[[#This Row],[Cost of Equity (Daily Beta)]]*Table2[[#This Row],[Weight of Equity]])+(Table2[[#This Row],[Cost of Debt]]*Table2[[#This Row],[Weight of Debt]])</f>
        <v>0.11847625916044986</v>
      </c>
      <c r="X1240" s="33">
        <f>(Table2[[#This Row],[Cost of Equity (Weekly Beta)]]*Table2[[#This Row],[Weight of Equity]])+(Table2[[#This Row],[Cost of Debt]]*Table2[[#This Row],[Weight of Debt]])</f>
        <v>0.15171363032433374</v>
      </c>
      <c r="Y1240" s="34">
        <f>(Table2[[#This Row],[Cost of Equity (Monthly Beta)]]*Table2[[#This Row],[Weight of Equity]])+(Table2[[#This Row],[Cost of Debt]]*Table2[[#This Row],[Weight of Debt]])</f>
        <v>0.15922043367889749</v>
      </c>
      <c r="Z1240" t="b">
        <f>IF(Table2[[#This Row],[Sector]]="Financial Services",TRUE,FALSE)</f>
        <v>0</v>
      </c>
      <c r="AA1240" t="b">
        <f>IF(Table2[[#This Row],[Market Capitalisation In(Cr)]]&gt;25000,TRUE,FALSE)</f>
        <v>0</v>
      </c>
    </row>
    <row r="1241" spans="2:27" ht="14" customHeight="1">
      <c r="B1241" s="37" t="s">
        <v>306</v>
      </c>
      <c r="C1241" s="38" t="str">
        <f>_xlfn.XLOOKUP(B1241,stock_analysis[Stock],stock_analysis[Company_Name])</f>
        <v>Apollo Micro Systems Limited</v>
      </c>
      <c r="D1241" s="37" t="str">
        <f>_xlfn.XLOOKUP(B1241,stock_analysis[Stock],stock_analysis[Sector])</f>
        <v>Industrials</v>
      </c>
      <c r="E1241" s="37" t="str">
        <f>_xlfn.XLOOKUP($B1241,stock_analysis[Stock],stock_analysis[Industry])</f>
        <v>Aerospace &amp; Defense</v>
      </c>
      <c r="F1241" s="2">
        <f>_xlfn.XLOOKUP($B1241,stock_analysis[Stock],stock_analysis[Market_Cap_Cr])</f>
        <v>8209.8962432000008</v>
      </c>
      <c r="G1241" s="3">
        <f>Imputs!$C$2</f>
        <v>6.6699999999999995E-2</v>
      </c>
      <c r="H1241" s="3">
        <f>Imputs!$C$3</f>
        <v>5.2299999999999999E-2</v>
      </c>
      <c r="I1241" s="2">
        <f>_xlfn.XLOOKUP($B1241,stock_analysis[Stock],stock_analysis[Beta_Daily])</f>
        <v>1.0362765468728543</v>
      </c>
      <c r="J1241" s="2">
        <f>_xlfn.XLOOKUP($B1241,stock_analysis[Stock],stock_analysis[Beta_Weekly])</f>
        <v>1.4714290803351326</v>
      </c>
      <c r="K1241" s="2">
        <f>_xlfn.XLOOKUP($B1241,stock_analysis[Stock],stock_analysis[Beta_Monthly])</f>
        <v>0.80167768028322761</v>
      </c>
      <c r="L1241" s="3">
        <f>G1241+H1241*I1241</f>
        <v>0.12089726340145027</v>
      </c>
      <c r="M1241" s="3">
        <f>J1241*H1241+G1241</f>
        <v>0.14365574090152744</v>
      </c>
      <c r="N1241" s="3">
        <f>K1241*H1241+G1241</f>
        <v>0.1086277426788128</v>
      </c>
      <c r="O1241" s="2">
        <f>_xlfn.XLOOKUP($B1241,stock_analysis[Stock],stock_analysis[Interest_Coverage_Ratio])</f>
        <v>4.9514980923795706</v>
      </c>
      <c r="P1241" s="3" cm="1">
        <f t="array" ref="P124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241" s="3" t="str" cm="1">
        <f t="array" ref="Q124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241" s="3">
        <f>Table2[[#This Row],[Default Spread]]+Table2[[#This Row],[Risk Free Rate]]</f>
        <v>7.5600000000000001E-2</v>
      </c>
      <c r="S1241" s="2">
        <f>_xlfn.XLOOKUP($B1241,stock_analysis[Stock],stock_analysis[Market_Cap_Cr])</f>
        <v>8209.8962432000008</v>
      </c>
      <c r="T1241" s="2">
        <f>_xlfn.XLOOKUP($B1241,stock_analysis[Stock],stock_analysis[Total_Debt_Cr])</f>
        <v>361.02981119999998</v>
      </c>
      <c r="U1241" s="3">
        <f>Table2[[#This Row],[Market Value of Equity]]/(Table2[[#This Row],[Market Value of Equity]]+Table2[[#This Row],[Market Value of Debt]])</f>
        <v>0.95787738583806115</v>
      </c>
      <c r="V1241" s="3">
        <f>Table2[[#This Row],[Market Value of Debt]]/(Table2[[#This Row],[Market Value of Equity]]+Table2[[#This Row],[Market Value of Debt]])</f>
        <v>4.2122614161938833E-2</v>
      </c>
      <c r="W1241" s="32">
        <f>(Table2[[#This Row],[Cost of Equity (Daily Beta)]]*Table2[[#This Row],[Weight of Equity]])+(Table2[[#This Row],[Cost of Debt]]*Table2[[#This Row],[Weight of Debt]])</f>
        <v>0.11898922425259927</v>
      </c>
      <c r="X1241" s="33">
        <f>(Table2[[#This Row],[Cost of Equity (Weekly Beta)]]*Table2[[#This Row],[Weight of Equity]])+(Table2[[#This Row],[Cost of Debt]]*Table2[[#This Row],[Weight of Debt]])</f>
        <v>0.14078905518602752</v>
      </c>
      <c r="Y1241" s="34">
        <f>(Table2[[#This Row],[Cost of Equity (Monthly Beta)]]*Table2[[#This Row],[Weight of Equity]])+(Table2[[#This Row],[Cost of Debt]]*Table2[[#This Row],[Weight of Debt]])</f>
        <v>0.10723652781731337</v>
      </c>
      <c r="Z1241" t="b">
        <f>IF(Table2[[#This Row],[Sector]]="Financial Services",TRUE,FALSE)</f>
        <v>0</v>
      </c>
      <c r="AA1241" t="b">
        <f>IF(Table2[[#This Row],[Market Capitalisation In(Cr)]]&gt;25000,TRUE,FALSE)</f>
        <v>0</v>
      </c>
    </row>
    <row r="1242" spans="2:27" ht="14" customHeight="1">
      <c r="B1242" s="37" t="s">
        <v>3704</v>
      </c>
      <c r="C1242" s="38" t="str">
        <f>_xlfn.XLOOKUP(B1242,stock_analysis[Stock],stock_analysis[Company_Name])</f>
        <v>Unimech Aerospace and Manufacturing Limited</v>
      </c>
      <c r="D1242" s="37" t="str">
        <f>_xlfn.XLOOKUP(B1242,stock_analysis[Stock],stock_analysis[Sector])</f>
        <v>Industrials</v>
      </c>
      <c r="E1242" s="37" t="str">
        <f>_xlfn.XLOOKUP($B1242,stock_analysis[Stock],stock_analysis[Industry])</f>
        <v>Aerospace &amp; Defense</v>
      </c>
      <c r="F1242" s="2">
        <f>_xlfn.XLOOKUP($B1242,stock_analysis[Stock],stock_analysis[Market_Cap_Cr])</f>
        <v>4423.2773631999999</v>
      </c>
      <c r="G1242" s="3">
        <f>Imputs!$C$2</f>
        <v>6.6699999999999995E-2</v>
      </c>
      <c r="H1242" s="3">
        <f>Imputs!$C$3</f>
        <v>5.2299999999999999E-2</v>
      </c>
      <c r="I1242" s="2">
        <f>_xlfn.XLOOKUP($B1242,stock_analysis[Stock],stock_analysis[Beta_Daily])</f>
        <v>1.1115098794968701</v>
      </c>
      <c r="J1242" s="2">
        <f>_xlfn.XLOOKUP($B1242,stock_analysis[Stock],stock_analysis[Beta_Weekly])</f>
        <v>2.410950412826963</v>
      </c>
      <c r="K1242" s="2">
        <f>_xlfn.XLOOKUP($B1242,stock_analysis[Stock],stock_analysis[Beta_Monthly])</f>
        <v>2.1065178226489243</v>
      </c>
      <c r="L1242" s="3">
        <f>G1242+H1242*I1242</f>
        <v>0.1248319666976863</v>
      </c>
      <c r="M1242" s="3">
        <f>J1242*H1242+G1242</f>
        <v>0.19279270659085018</v>
      </c>
      <c r="N1242" s="3">
        <f>K1242*H1242+G1242</f>
        <v>0.17687088212453872</v>
      </c>
      <c r="O1242" s="2">
        <f>_xlfn.XLOOKUP($B1242,stock_analysis[Stock],stock_analysis[Interest_Coverage_Ratio])</f>
        <v>27.026922094508301</v>
      </c>
      <c r="P1242" s="3" cm="1">
        <f t="array" ref="P124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42" s="3" t="str" cm="1">
        <f t="array" ref="Q124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42" s="3">
        <f>Table2[[#This Row],[Default Spread]]+Table2[[#This Row],[Risk Free Rate]]</f>
        <v>7.0699999999999999E-2</v>
      </c>
      <c r="S1242" s="2">
        <f>_xlfn.XLOOKUP($B1242,stock_analysis[Stock],stock_analysis[Market_Cap_Cr])</f>
        <v>4423.2773631999999</v>
      </c>
      <c r="T1242" s="2">
        <f>_xlfn.XLOOKUP($B1242,stock_analysis[Stock],stock_analysis[Total_Debt_Cr])</f>
        <v>113.5195008</v>
      </c>
      <c r="U1242" s="3">
        <f>Table2[[#This Row],[Market Value of Equity]]/(Table2[[#This Row],[Market Value of Equity]]+Table2[[#This Row],[Market Value of Debt]])</f>
        <v>0.97497805076952193</v>
      </c>
      <c r="V1242" s="3">
        <f>Table2[[#This Row],[Market Value of Debt]]/(Table2[[#This Row],[Market Value of Equity]]+Table2[[#This Row],[Market Value of Debt]])</f>
        <v>2.5021949230478045E-2</v>
      </c>
      <c r="W1242" s="32">
        <f>(Table2[[#This Row],[Cost of Equity (Daily Beta)]]*Table2[[#This Row],[Weight of Equity]])+(Table2[[#This Row],[Cost of Debt]]*Table2[[#This Row],[Weight of Debt]])</f>
        <v>0.12347747937523086</v>
      </c>
      <c r="X1242" s="33">
        <f>(Table2[[#This Row],[Cost of Equity (Weekly Beta)]]*Table2[[#This Row],[Weight of Equity]])+(Table2[[#This Row],[Cost of Debt]]*Table2[[#This Row],[Weight of Debt]])</f>
        <v>0.18973770908512227</v>
      </c>
      <c r="Y1242" s="34">
        <f>(Table2[[#This Row],[Cost of Equity (Monthly Beta)]]*Table2[[#This Row],[Weight of Equity]])+(Table2[[#This Row],[Cost of Debt]]*Table2[[#This Row],[Weight of Debt]])</f>
        <v>0.17421427970226344</v>
      </c>
      <c r="Z1242" t="b">
        <f>IF(Table2[[#This Row],[Sector]]="Financial Services",TRUE,FALSE)</f>
        <v>0</v>
      </c>
      <c r="AA1242" t="b">
        <f>IF(Table2[[#This Row],[Market Capitalisation In(Cr)]]&gt;25000,TRUE,FALSE)</f>
        <v>0</v>
      </c>
    </row>
    <row r="1243" spans="2:27" ht="14" customHeight="1">
      <c r="B1243" s="37" t="s">
        <v>536</v>
      </c>
      <c r="C1243" s="38" t="str">
        <f>_xlfn.XLOOKUP(B1243,stock_analysis[Stock],stock_analysis[Company_Name])</f>
        <v>Bharat Dynamics Limited</v>
      </c>
      <c r="D1243" s="37" t="str">
        <f>_xlfn.XLOOKUP(B1243,stock_analysis[Stock],stock_analysis[Sector])</f>
        <v>Industrials</v>
      </c>
      <c r="E1243" s="37" t="str">
        <f>_xlfn.XLOOKUP($B1243,stock_analysis[Stock],stock_analysis[Industry])</f>
        <v>Aerospace &amp; Defense</v>
      </c>
      <c r="F1243" s="2">
        <f>_xlfn.XLOOKUP($B1243,stock_analysis[Stock],stock_analysis[Market_Cap_Cr])</f>
        <v>47869.398220800002</v>
      </c>
      <c r="G1243" s="3">
        <f>Imputs!$C$2</f>
        <v>6.6699999999999995E-2</v>
      </c>
      <c r="H1243" s="3">
        <f>Imputs!$C$3</f>
        <v>5.2299999999999999E-2</v>
      </c>
      <c r="I1243" s="2">
        <f>_xlfn.XLOOKUP($B1243,stock_analysis[Stock],stock_analysis[Beta_Daily])</f>
        <v>1.3201053806862977</v>
      </c>
      <c r="J1243" s="2">
        <f>_xlfn.XLOOKUP($B1243,stock_analysis[Stock],stock_analysis[Beta_Weekly])</f>
        <v>1.5850112960795155</v>
      </c>
      <c r="K1243" s="2">
        <f>_xlfn.XLOOKUP($B1243,stock_analysis[Stock],stock_analysis[Beta_Monthly])</f>
        <v>1.4665986089132903</v>
      </c>
      <c r="L1243" s="3">
        <f>G1243+H1243*I1243</f>
        <v>0.13574151140989338</v>
      </c>
      <c r="M1243" s="3">
        <f>J1243*H1243+G1243</f>
        <v>0.14959609078495867</v>
      </c>
      <c r="N1243" s="3">
        <f>K1243*H1243+G1243</f>
        <v>0.14340310724616506</v>
      </c>
      <c r="O1243" s="2">
        <f>_xlfn.XLOOKUP($B1243,stock_analysis[Stock],stock_analysis[Interest_Coverage_Ratio])</f>
        <v>391.20407525144611</v>
      </c>
      <c r="P1243" s="3" cm="1">
        <f t="array" ref="P124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43" s="3" t="str" cm="1">
        <f t="array" ref="Q124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43" s="3">
        <f>Table2[[#This Row],[Default Spread]]+Table2[[#This Row],[Risk Free Rate]]</f>
        <v>7.0699999999999999E-2</v>
      </c>
      <c r="S1243" s="2">
        <f>_xlfn.XLOOKUP($B1243,stock_analysis[Stock],stock_analysis[Market_Cap_Cr])</f>
        <v>47869.398220800002</v>
      </c>
      <c r="T1243" s="2">
        <f>_xlfn.XLOOKUP($B1243,stock_analysis[Stock],stock_analysis[Total_Debt_Cr])</f>
        <v>1.2362</v>
      </c>
      <c r="U1243" s="3">
        <f>Table2[[#This Row],[Market Value of Equity]]/(Table2[[#This Row],[Market Value of Equity]]+Table2[[#This Row],[Market Value of Debt]])</f>
        <v>0.99997417623528584</v>
      </c>
      <c r="V1243" s="3">
        <f>Table2[[#This Row],[Market Value of Debt]]/(Table2[[#This Row],[Market Value of Equity]]+Table2[[#This Row],[Market Value of Debt]])</f>
        <v>2.5823764714153563E-5</v>
      </c>
      <c r="W1243" s="32">
        <f>(Table2[[#This Row],[Cost of Equity (Daily Beta)]]*Table2[[#This Row],[Weight of Equity]])+(Table2[[#This Row],[Cost of Debt]]*Table2[[#This Row],[Weight of Debt]])</f>
        <v>0.13573983179320609</v>
      </c>
      <c r="X1243" s="33">
        <f>(Table2[[#This Row],[Cost of Equity (Weekly Beta)]]*Table2[[#This Row],[Weight of Equity]])+(Table2[[#This Row],[Cost of Debt]]*Table2[[#This Row],[Weight of Debt]])</f>
        <v>0.14959405339087339</v>
      </c>
      <c r="Y1243" s="34">
        <f>(Table2[[#This Row],[Cost of Equity (Monthly Beta)]]*Table2[[#This Row],[Weight of Equity]])+(Table2[[#This Row],[Cost of Debt]]*Table2[[#This Row],[Weight of Debt]])</f>
        <v>0.14340122977822956</v>
      </c>
      <c r="Z1243" t="b">
        <f>IF(Table2[[#This Row],[Sector]]="Financial Services",TRUE,FALSE)</f>
        <v>0</v>
      </c>
      <c r="AA1243" t="b">
        <f>IF(Table2[[#This Row],[Market Capitalisation In(Cr)]]&gt;25000,TRUE,FALSE)</f>
        <v>1</v>
      </c>
    </row>
    <row r="1244" spans="2:27" ht="14" customHeight="1">
      <c r="B1244" s="37" t="s">
        <v>788</v>
      </c>
      <c r="C1244" s="38" t="str">
        <f>_xlfn.XLOOKUP(B1244,stock_analysis[Stock],stock_analysis[Company_Name])</f>
        <v>Cochin Shipyard Limited</v>
      </c>
      <c r="D1244" s="37" t="str">
        <f>_xlfn.XLOOKUP(B1244,stock_analysis[Stock],stock_analysis[Sector])</f>
        <v>Industrials</v>
      </c>
      <c r="E1244" s="37" t="str">
        <f>_xlfn.XLOOKUP($B1244,stock_analysis[Stock],stock_analysis[Industry])</f>
        <v>Aerospace &amp; Defense</v>
      </c>
      <c r="F1244" s="2">
        <f>_xlfn.XLOOKUP($B1244,stock_analysis[Stock],stock_analysis[Market_Cap_Cr])</f>
        <v>39025.718067200003</v>
      </c>
      <c r="G1244" s="3">
        <f>Imputs!$C$2</f>
        <v>6.6699999999999995E-2</v>
      </c>
      <c r="H1244" s="3">
        <f>Imputs!$C$3</f>
        <v>5.2299999999999999E-2</v>
      </c>
      <c r="I1244" s="2">
        <f>_xlfn.XLOOKUP($B1244,stock_analysis[Stock],stock_analysis[Beta_Daily])</f>
        <v>1.3598441608516598</v>
      </c>
      <c r="J1244" s="2">
        <f>_xlfn.XLOOKUP($B1244,stock_analysis[Stock],stock_analysis[Beta_Weekly])</f>
        <v>2.2950759272952062</v>
      </c>
      <c r="K1244" s="2">
        <f>_xlfn.XLOOKUP($B1244,stock_analysis[Stock],stock_analysis[Beta_Monthly])</f>
        <v>1.4539922836754384</v>
      </c>
      <c r="L1244" s="3">
        <f>G1244+H1244*I1244</f>
        <v>0.13781984961254179</v>
      </c>
      <c r="M1244" s="3">
        <f>J1244*H1244+G1244</f>
        <v>0.18673247099753926</v>
      </c>
      <c r="N1244" s="3">
        <f>K1244*H1244+G1244</f>
        <v>0.14274379643622542</v>
      </c>
      <c r="O1244" s="2">
        <f>_xlfn.XLOOKUP($B1244,stock_analysis[Stock],stock_analysis[Interest_Coverage_Ratio])</f>
        <v>26.559509422647064</v>
      </c>
      <c r="P1244" s="3" cm="1">
        <f t="array" ref="P124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44" s="3" t="str" cm="1">
        <f t="array" ref="Q124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44" s="3">
        <f>Table2[[#This Row],[Default Spread]]+Table2[[#This Row],[Risk Free Rate]]</f>
        <v>7.0699999999999999E-2</v>
      </c>
      <c r="S1244" s="2">
        <f>_xlfn.XLOOKUP($B1244,stock_analysis[Stock],stock_analysis[Market_Cap_Cr])</f>
        <v>39025.718067200003</v>
      </c>
      <c r="T1244" s="2">
        <f>_xlfn.XLOOKUP($B1244,stock_analysis[Stock],stock_analysis[Total_Debt_Cr])</f>
        <v>1156.0335359999999</v>
      </c>
      <c r="U1244" s="3">
        <f>Table2[[#This Row],[Market Value of Equity]]/(Table2[[#This Row],[Market Value of Equity]]+Table2[[#This Row],[Market Value of Debt]])</f>
        <v>0.97122988695425772</v>
      </c>
      <c r="V1244" s="3">
        <f>Table2[[#This Row],[Market Value of Debt]]/(Table2[[#This Row],[Market Value of Equity]]+Table2[[#This Row],[Market Value of Debt]])</f>
        <v>2.8770113045742271E-2</v>
      </c>
      <c r="W1244" s="32">
        <f>(Table2[[#This Row],[Cost of Equity (Daily Beta)]]*Table2[[#This Row],[Weight of Equity]])+(Table2[[#This Row],[Cost of Debt]]*Table2[[#This Row],[Weight of Debt]])</f>
        <v>0.13588880395157574</v>
      </c>
      <c r="X1244" s="33">
        <f>(Table2[[#This Row],[Cost of Equity (Weekly Beta)]]*Table2[[#This Row],[Weight of Equity]])+(Table2[[#This Row],[Cost of Debt]]*Table2[[#This Row],[Weight of Debt]])</f>
        <v>0.18339420368996323</v>
      </c>
      <c r="Y1244" s="34">
        <f>(Table2[[#This Row],[Cost of Equity (Monthly Beta)]]*Table2[[#This Row],[Weight of Equity]])+(Table2[[#This Row],[Cost of Debt]]*Table2[[#This Row],[Weight of Debt]])</f>
        <v>0.14067108826851077</v>
      </c>
      <c r="Z1244" t="b">
        <f>IF(Table2[[#This Row],[Sector]]="Financial Services",TRUE,FALSE)</f>
        <v>0</v>
      </c>
      <c r="AA1244" t="b">
        <f>IF(Table2[[#This Row],[Market Capitalisation In(Cr)]]&gt;25000,TRUE,FALSE)</f>
        <v>1</v>
      </c>
    </row>
    <row r="1245" spans="2:27" ht="14" customHeight="1">
      <c r="B1245" s="37" t="s">
        <v>902</v>
      </c>
      <c r="C1245" s="38" t="str">
        <f>_xlfn.XLOOKUP(B1245,stock_analysis[Stock],stock_analysis[Company_Name])</f>
        <v>DCX Systems Limited</v>
      </c>
      <c r="D1245" s="37" t="str">
        <f>_xlfn.XLOOKUP(B1245,stock_analysis[Stock],stock_analysis[Sector])</f>
        <v>Industrials</v>
      </c>
      <c r="E1245" s="37" t="str">
        <f>_xlfn.XLOOKUP($B1245,stock_analysis[Stock],stock_analysis[Industry])</f>
        <v>Aerospace &amp; Defense</v>
      </c>
      <c r="F1245" s="2">
        <f>_xlfn.XLOOKUP($B1245,stock_analysis[Stock],stock_analysis[Market_Cap_Cr])</f>
        <v>2004.4785664000001</v>
      </c>
      <c r="G1245" s="3">
        <f>Imputs!$C$2</f>
        <v>6.6699999999999995E-2</v>
      </c>
      <c r="H1245" s="3">
        <f>Imputs!$C$3</f>
        <v>5.2299999999999999E-2</v>
      </c>
      <c r="I1245" s="2">
        <f>_xlfn.XLOOKUP($B1245,stock_analysis[Stock],stock_analysis[Beta_Daily])</f>
        <v>1.3754364644792247</v>
      </c>
      <c r="J1245" s="2">
        <f>_xlfn.XLOOKUP($B1245,stock_analysis[Stock],stock_analysis[Beta_Weekly])</f>
        <v>1.5287219480141303</v>
      </c>
      <c r="K1245" s="2">
        <f>_xlfn.XLOOKUP($B1245,stock_analysis[Stock],stock_analysis[Beta_Monthly])</f>
        <v>1.4807095349280572</v>
      </c>
      <c r="L1245" s="3">
        <f>G1245+H1245*I1245</f>
        <v>0.13863532709226345</v>
      </c>
      <c r="M1245" s="3">
        <f>J1245*H1245+G1245</f>
        <v>0.146652157881139</v>
      </c>
      <c r="N1245" s="3">
        <f>K1245*H1245+G1245</f>
        <v>0.14414110867673741</v>
      </c>
      <c r="O1245" s="2">
        <f>_xlfn.XLOOKUP($B1245,stock_analysis[Stock],stock_analysis[Interest_Coverage_Ratio])</f>
        <v>8.4360142874738262</v>
      </c>
      <c r="P1245" s="3" cm="1">
        <f t="array" ref="P124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245" s="3" t="str" cm="1">
        <f t="array" ref="Q124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245" s="3">
        <f>Table2[[#This Row],[Default Spread]]+Table2[[#This Row],[Risk Free Rate]]</f>
        <v>7.3700000000000002E-2</v>
      </c>
      <c r="S1245" s="2">
        <f>_xlfn.XLOOKUP($B1245,stock_analysis[Stock],stock_analysis[Market_Cap_Cr])</f>
        <v>2004.4785664000001</v>
      </c>
      <c r="T1245" s="2">
        <f>_xlfn.XLOOKUP($B1245,stock_analysis[Stock],stock_analysis[Total_Debt_Cr])</f>
        <v>3.5110000000000001</v>
      </c>
      <c r="U1245" s="3">
        <f>Table2[[#This Row],[Market Value of Equity]]/(Table2[[#This Row],[Market Value of Equity]]+Table2[[#This Row],[Market Value of Debt]])</f>
        <v>0.99825148493859228</v>
      </c>
      <c r="V1245" s="3">
        <f>Table2[[#This Row],[Market Value of Debt]]/(Table2[[#This Row],[Market Value of Equity]]+Table2[[#This Row],[Market Value of Debt]])</f>
        <v>1.7485150614077415E-3</v>
      </c>
      <c r="W1245" s="32">
        <f>(Table2[[#This Row],[Cost of Equity (Daily Beta)]]*Table2[[#This Row],[Weight of Equity]])+(Table2[[#This Row],[Cost of Debt]]*Table2[[#This Row],[Weight of Debt]])</f>
        <v>0.13852178669482521</v>
      </c>
      <c r="X1245" s="33">
        <f>(Table2[[#This Row],[Cost of Equity (Weekly Beta)]]*Table2[[#This Row],[Weight of Equity]])+(Table2[[#This Row],[Cost of Debt]]*Table2[[#This Row],[Weight of Debt]])</f>
        <v>0.14652459993432165</v>
      </c>
      <c r="Y1245" s="34">
        <f>(Table2[[#This Row],[Cost of Equity (Monthly Beta)]]*Table2[[#This Row],[Weight of Equity]])+(Table2[[#This Row],[Cost of Debt]]*Table2[[#This Row],[Weight of Debt]])</f>
        <v>0.14401794133727389</v>
      </c>
      <c r="Z1245" t="b">
        <f>IF(Table2[[#This Row],[Sector]]="Financial Services",TRUE,FALSE)</f>
        <v>0</v>
      </c>
      <c r="AA1245" t="b">
        <f>IF(Table2[[#This Row],[Market Capitalisation In(Cr)]]&gt;25000,TRUE,FALSE)</f>
        <v>0</v>
      </c>
    </row>
    <row r="1246" spans="2:27" ht="14" customHeight="1">
      <c r="B1246" s="37" t="s">
        <v>2222</v>
      </c>
      <c r="C1246" s="38" t="str">
        <f>_xlfn.XLOOKUP(B1246,stock_analysis[Stock],stock_analysis[Company_Name])</f>
        <v>Mazagon Dock Shipbuilders Limited</v>
      </c>
      <c r="D1246" s="37" t="str">
        <f>_xlfn.XLOOKUP(B1246,stock_analysis[Stock],stock_analysis[Sector])</f>
        <v>Industrials</v>
      </c>
      <c r="E1246" s="37" t="str">
        <f>_xlfn.XLOOKUP($B1246,stock_analysis[Stock],stock_analysis[Industry])</f>
        <v>Aerospace &amp; Defense</v>
      </c>
      <c r="F1246" s="2">
        <f>_xlfn.XLOOKUP($B1246,stock_analysis[Stock],stock_analysis[Market_Cap_Cr])</f>
        <v>94604.715622400006</v>
      </c>
      <c r="G1246" s="3">
        <f>Imputs!$C$2</f>
        <v>6.6699999999999995E-2</v>
      </c>
      <c r="H1246" s="3">
        <f>Imputs!$C$3</f>
        <v>5.2299999999999999E-2</v>
      </c>
      <c r="I1246" s="2">
        <f>_xlfn.XLOOKUP($B1246,stock_analysis[Stock],stock_analysis[Beta_Daily])</f>
        <v>1.3818666943310067</v>
      </c>
      <c r="J1246" s="2">
        <f>_xlfn.XLOOKUP($B1246,stock_analysis[Stock],stock_analysis[Beta_Weekly])</f>
        <v>1.9102162643150171</v>
      </c>
      <c r="K1246" s="2">
        <f>_xlfn.XLOOKUP($B1246,stock_analysis[Stock],stock_analysis[Beta_Monthly])</f>
        <v>1.9615615805572433</v>
      </c>
      <c r="L1246" s="3">
        <f>G1246+H1246*I1246</f>
        <v>0.13897162811351166</v>
      </c>
      <c r="M1246" s="3">
        <f>J1246*H1246+G1246</f>
        <v>0.16660431062367539</v>
      </c>
      <c r="N1246" s="3">
        <f>K1246*H1246+G1246</f>
        <v>0.16928967066314382</v>
      </c>
      <c r="O1246" s="2">
        <f>_xlfn.XLOOKUP($B1246,stock_analysis[Stock],stock_analysis[Interest_Coverage_Ratio])</f>
        <v>319.92291666666665</v>
      </c>
      <c r="P1246" s="3" cm="1">
        <f t="array" ref="P124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46" s="3" t="str" cm="1">
        <f t="array" ref="Q124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46" s="3">
        <f>Table2[[#This Row],[Default Spread]]+Table2[[#This Row],[Risk Free Rate]]</f>
        <v>7.0699999999999999E-2</v>
      </c>
      <c r="S1246" s="2">
        <f>_xlfn.XLOOKUP($B1246,stock_analysis[Stock],stock_analysis[Market_Cap_Cr])</f>
        <v>94604.715622400006</v>
      </c>
      <c r="T1246" s="2">
        <f>_xlfn.XLOOKUP($B1246,stock_analysis[Stock],stock_analysis[Total_Debt_Cr])</f>
        <v>1.84</v>
      </c>
      <c r="U1246" s="3">
        <f>Table2[[#This Row],[Market Value of Equity]]/(Table2[[#This Row],[Market Value of Equity]]+Table2[[#This Row],[Market Value of Debt]])</f>
        <v>0.99998055103065653</v>
      </c>
      <c r="V1246" s="3">
        <f>Table2[[#This Row],[Market Value of Debt]]/(Table2[[#This Row],[Market Value of Equity]]+Table2[[#This Row],[Market Value of Debt]])</f>
        <v>1.9448969343561464E-5</v>
      </c>
      <c r="W1246" s="32">
        <f>(Table2[[#This Row],[Cost of Equity (Daily Beta)]]*Table2[[#This Row],[Weight of Equity]])+(Table2[[#This Row],[Cost of Debt]]*Table2[[#This Row],[Weight of Debt]])</f>
        <v>0.13897030030070948</v>
      </c>
      <c r="X1246" s="33">
        <f>(Table2[[#This Row],[Cost of Equity (Weekly Beta)]]*Table2[[#This Row],[Weight of Equity]])+(Table2[[#This Row],[Cost of Debt]]*Table2[[#This Row],[Weight of Debt]])</f>
        <v>0.16660244538367819</v>
      </c>
      <c r="Y1246" s="34">
        <f>(Table2[[#This Row],[Cost of Equity (Monthly Beta)]]*Table2[[#This Row],[Weight of Equity]])+(Table2[[#This Row],[Cost of Debt]]*Table2[[#This Row],[Weight of Debt]])</f>
        <v>0.16928775319566153</v>
      </c>
      <c r="Z1246" t="b">
        <f>IF(Table2[[#This Row],[Sector]]="Financial Services",TRUE,FALSE)</f>
        <v>0</v>
      </c>
      <c r="AA1246" t="b">
        <f>IF(Table2[[#This Row],[Market Capitalisation In(Cr)]]&gt;25000,TRUE,FALSE)</f>
        <v>1</v>
      </c>
    </row>
    <row r="1247" spans="2:27" ht="14" customHeight="1">
      <c r="B1247" s="37" t="s">
        <v>1389</v>
      </c>
      <c r="C1247" s="38" t="str">
        <f>_xlfn.XLOOKUP(B1247,stock_analysis[Stock],stock_analysis[Company_Name])</f>
        <v>Garden Reach Shipbuilders &amp; Engineers Limited</v>
      </c>
      <c r="D1247" s="37" t="str">
        <f>_xlfn.XLOOKUP(B1247,stock_analysis[Stock],stock_analysis[Sector])</f>
        <v>Industrials</v>
      </c>
      <c r="E1247" s="37" t="str">
        <f>_xlfn.XLOOKUP($B1247,stock_analysis[Stock],stock_analysis[Industry])</f>
        <v>Aerospace &amp; Defense</v>
      </c>
      <c r="F1247" s="2">
        <f>_xlfn.XLOOKUP($B1247,stock_analysis[Stock],stock_analysis[Market_Cap_Cr])</f>
        <v>28289.810431999998</v>
      </c>
      <c r="G1247" s="3">
        <f>Imputs!$C$2</f>
        <v>6.6699999999999995E-2</v>
      </c>
      <c r="H1247" s="3">
        <f>Imputs!$C$3</f>
        <v>5.2299999999999999E-2</v>
      </c>
      <c r="I1247" s="2">
        <f>_xlfn.XLOOKUP($B1247,stock_analysis[Stock],stock_analysis[Beta_Daily])</f>
        <v>1.426445117330976</v>
      </c>
      <c r="J1247" s="2">
        <f>_xlfn.XLOOKUP($B1247,stock_analysis[Stock],stock_analysis[Beta_Weekly])</f>
        <v>2.9151807355509174</v>
      </c>
      <c r="K1247" s="2">
        <f>_xlfn.XLOOKUP($B1247,stock_analysis[Stock],stock_analysis[Beta_Monthly])</f>
        <v>1.7286975192123857</v>
      </c>
      <c r="L1247" s="3">
        <f>G1247+H1247*I1247</f>
        <v>0.14130307963641003</v>
      </c>
      <c r="M1247" s="3">
        <f>J1247*H1247+G1247</f>
        <v>0.21916395246931297</v>
      </c>
      <c r="N1247" s="3">
        <f>K1247*H1247+G1247</f>
        <v>0.15711088025480777</v>
      </c>
      <c r="O1247" s="2">
        <f>_xlfn.XLOOKUP($B1247,stock_analysis[Stock],stock_analysis[Interest_Coverage_Ratio])</f>
        <v>69.129741930483974</v>
      </c>
      <c r="P1247" s="3" cm="1">
        <f t="array" ref="P124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47" s="3" t="str" cm="1">
        <f t="array" ref="Q124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47" s="3">
        <f>Table2[[#This Row],[Default Spread]]+Table2[[#This Row],[Risk Free Rate]]</f>
        <v>7.0699999999999999E-2</v>
      </c>
      <c r="S1247" s="2">
        <f>_xlfn.XLOOKUP($B1247,stock_analysis[Stock],stock_analysis[Market_Cap_Cr])</f>
        <v>28289.810431999998</v>
      </c>
      <c r="T1247" s="2">
        <f>_xlfn.XLOOKUP($B1247,stock_analysis[Stock],stock_analysis[Total_Debt_Cr])</f>
        <v>31.973900799999999</v>
      </c>
      <c r="U1247" s="3">
        <f>Table2[[#This Row],[Market Value of Equity]]/(Table2[[#This Row],[Market Value of Equity]]+Table2[[#This Row],[Market Value of Debt]])</f>
        <v>0.99887104920988434</v>
      </c>
      <c r="V1247" s="3">
        <f>Table2[[#This Row],[Market Value of Debt]]/(Table2[[#This Row],[Market Value of Equity]]+Table2[[#This Row],[Market Value of Debt]])</f>
        <v>1.1289507901156642E-3</v>
      </c>
      <c r="W1247" s="32">
        <f>(Table2[[#This Row],[Cost of Equity (Daily Beta)]]*Table2[[#This Row],[Weight of Equity]])+(Table2[[#This Row],[Cost of Debt]]*Table2[[#This Row],[Weight of Debt]])</f>
        <v>0.14122337223386991</v>
      </c>
      <c r="X1247" s="33">
        <f>(Table2[[#This Row],[Cost of Equity (Weekly Beta)]]*Table2[[#This Row],[Weight of Equity]])+(Table2[[#This Row],[Cost of Debt]]*Table2[[#This Row],[Weight of Debt]])</f>
        <v>0.21899634397286905</v>
      </c>
      <c r="Y1247" s="34">
        <f>(Table2[[#This Row],[Cost of Equity (Monthly Beta)]]*Table2[[#This Row],[Weight of Equity]])+(Table2[[#This Row],[Cost of Debt]]*Table2[[#This Row],[Weight of Debt]])</f>
        <v>0.1570133266232695</v>
      </c>
      <c r="Z1247" t="b">
        <f>IF(Table2[[#This Row],[Sector]]="Financial Services",TRUE,FALSE)</f>
        <v>0</v>
      </c>
      <c r="AA1247" t="b">
        <f>IF(Table2[[#This Row],[Market Capitalisation In(Cr)]]&gt;25000,TRUE,FALSE)</f>
        <v>1</v>
      </c>
    </row>
    <row r="1248" spans="2:27" ht="14" customHeight="1">
      <c r="B1248" s="37" t="s">
        <v>870</v>
      </c>
      <c r="C1248" s="38" t="str">
        <f>_xlfn.XLOOKUP(B1248,stock_analysis[Stock],stock_analysis[Company_Name])</f>
        <v>Data Patterns (India) Limited</v>
      </c>
      <c r="D1248" s="37" t="str">
        <f>_xlfn.XLOOKUP(B1248,stock_analysis[Stock],stock_analysis[Sector])</f>
        <v>Industrials</v>
      </c>
      <c r="E1248" s="37" t="str">
        <f>_xlfn.XLOOKUP($B1248,stock_analysis[Stock],stock_analysis[Industry])</f>
        <v>Aerospace &amp; Defense</v>
      </c>
      <c r="F1248" s="2">
        <f>_xlfn.XLOOKUP($B1248,stock_analysis[Stock],stock_analysis[Market_Cap_Cr])</f>
        <v>18616.908185600001</v>
      </c>
      <c r="G1248" s="3">
        <f>Imputs!$C$2</f>
        <v>6.6699999999999995E-2</v>
      </c>
      <c r="H1248" s="3">
        <f>Imputs!$C$3</f>
        <v>5.2299999999999999E-2</v>
      </c>
      <c r="I1248" s="2">
        <f>_xlfn.XLOOKUP($B1248,stock_analysis[Stock],stock_analysis[Beta_Daily])</f>
        <v>1.5360529345878595</v>
      </c>
      <c r="J1248" s="2">
        <f>_xlfn.XLOOKUP($B1248,stock_analysis[Stock],stock_analysis[Beta_Weekly])</f>
        <v>2.0131163845391944</v>
      </c>
      <c r="K1248" s="2">
        <f>_xlfn.XLOOKUP($B1248,stock_analysis[Stock],stock_analysis[Beta_Monthly])</f>
        <v>1.7951363271431793</v>
      </c>
      <c r="L1248" s="3">
        <f>G1248+H1248*I1248</f>
        <v>0.14703556847894506</v>
      </c>
      <c r="M1248" s="3">
        <f>J1248*H1248+G1248</f>
        <v>0.17198598691139988</v>
      </c>
      <c r="N1248" s="3">
        <f>K1248*H1248+G1248</f>
        <v>0.16058562990958827</v>
      </c>
      <c r="O1248" s="2">
        <f>_xlfn.XLOOKUP($B1248,stock_analysis[Stock],stock_analysis[Interest_Coverage_Ratio])</f>
        <v>510.20689655172413</v>
      </c>
      <c r="P1248" s="3" cm="1">
        <f t="array" ref="P124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48" s="3" t="str" cm="1">
        <f t="array" ref="Q124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48" s="3">
        <f>Table2[[#This Row],[Default Spread]]+Table2[[#This Row],[Risk Free Rate]]</f>
        <v>7.0699999999999999E-2</v>
      </c>
      <c r="S1248" s="2">
        <f>_xlfn.XLOOKUP($B1248,stock_analysis[Stock],stock_analysis[Market_Cap_Cr])</f>
        <v>18616.908185600001</v>
      </c>
      <c r="T1248" s="2">
        <f>_xlfn.XLOOKUP($B1248,stock_analysis[Stock],stock_analysis[Total_Debt_Cr])</f>
        <v>5.81</v>
      </c>
      <c r="U1248" s="3">
        <f>Table2[[#This Row],[Market Value of Equity]]/(Table2[[#This Row],[Market Value of Equity]]+Table2[[#This Row],[Market Value of Debt]])</f>
        <v>0.99968801546895047</v>
      </c>
      <c r="V1248" s="3">
        <f>Table2[[#This Row],[Market Value of Debt]]/(Table2[[#This Row],[Market Value of Equity]]+Table2[[#This Row],[Market Value of Debt]])</f>
        <v>3.1198453104942412E-4</v>
      </c>
      <c r="W1248" s="32">
        <f>(Table2[[#This Row],[Cost of Equity (Daily Beta)]]*Table2[[#This Row],[Weight of Equity]])+(Table2[[#This Row],[Cost of Debt]]*Table2[[#This Row],[Weight of Debt]])</f>
        <v>0.14701175296241073</v>
      </c>
      <c r="X1248" s="33">
        <f>(Table2[[#This Row],[Cost of Equity (Weekly Beta)]]*Table2[[#This Row],[Weight of Equity]])+(Table2[[#This Row],[Cost of Debt]]*Table2[[#This Row],[Weight of Debt]])</f>
        <v>0.17195438725027143</v>
      </c>
      <c r="Y1248" s="34">
        <f>(Table2[[#This Row],[Cost of Equity (Monthly Beta)]]*Table2[[#This Row],[Weight of Equity]])+(Table2[[#This Row],[Cost of Debt]]*Table2[[#This Row],[Weight of Debt]])</f>
        <v>0.16055758698349282</v>
      </c>
      <c r="Z1248" t="b">
        <f>IF(Table2[[#This Row],[Sector]]="Financial Services",TRUE,FALSE)</f>
        <v>0</v>
      </c>
      <c r="AA1248" t="b">
        <f>IF(Table2[[#This Row],[Market Capitalisation In(Cr)]]&gt;25000,TRUE,FALSE)</f>
        <v>0</v>
      </c>
    </row>
    <row r="1249" spans="2:27" ht="14" customHeight="1">
      <c r="B1249" s="37" t="s">
        <v>1637</v>
      </c>
      <c r="C1249" s="38" t="str">
        <f>_xlfn.XLOOKUP(B1249,stock_analysis[Stock],stock_analysis[Company_Name])</f>
        <v>InterGlobe Aviation Limited</v>
      </c>
      <c r="D1249" s="37" t="str">
        <f>_xlfn.XLOOKUP(B1249,stock_analysis[Stock],stock_analysis[Sector])</f>
        <v>Industrials</v>
      </c>
      <c r="E1249" s="37" t="str">
        <f>_xlfn.XLOOKUP($B1249,stock_analysis[Stock],stock_analysis[Industry])</f>
        <v>Airlines</v>
      </c>
      <c r="F1249" s="2">
        <f>_xlfn.XLOOKUP($B1249,stock_analysis[Stock],stock_analysis[Market_Cap_Cr])</f>
        <v>168949.7894912</v>
      </c>
      <c r="G1249" s="3">
        <f>Imputs!$C$2</f>
        <v>6.6699999999999995E-2</v>
      </c>
      <c r="H1249" s="3">
        <f>Imputs!$C$3</f>
        <v>5.2299999999999999E-2</v>
      </c>
      <c r="I1249" s="2">
        <f>_xlfn.XLOOKUP($B1249,stock_analysis[Stock],stock_analysis[Beta_Daily])</f>
        <v>1.2357232526413751</v>
      </c>
      <c r="J1249" s="2">
        <f>_xlfn.XLOOKUP($B1249,stock_analysis[Stock],stock_analysis[Beta_Weekly])</f>
        <v>1.3960876545213836</v>
      </c>
      <c r="K1249" s="2">
        <f>_xlfn.XLOOKUP($B1249,stock_analysis[Stock],stock_analysis[Beta_Monthly])</f>
        <v>1.4237416029064054</v>
      </c>
      <c r="L1249" s="3">
        <f>G1249+H1249*I1249</f>
        <v>0.13132832611314391</v>
      </c>
      <c r="M1249" s="3">
        <f>J1249*H1249+G1249</f>
        <v>0.13971538433146835</v>
      </c>
      <c r="N1249" s="3">
        <f>K1249*H1249+G1249</f>
        <v>0.141161685832005</v>
      </c>
      <c r="O1249" s="2">
        <f>_xlfn.XLOOKUP($B1249,stock_analysis[Stock],stock_analysis[Interest_Coverage_Ratio])</f>
        <v>2.4947637795275592</v>
      </c>
      <c r="P1249" s="3" cm="1">
        <f t="array" ref="P124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249" s="3" t="str" cm="1">
        <f t="array" ref="Q124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249" s="3">
        <f>Table2[[#This Row],[Default Spread]]+Table2[[#This Row],[Risk Free Rate]]</f>
        <v>8.0499999999999988E-2</v>
      </c>
      <c r="S1249" s="2">
        <f>_xlfn.XLOOKUP($B1249,stock_analysis[Stock],stock_analysis[Market_Cap_Cr])</f>
        <v>168949.7894912</v>
      </c>
      <c r="T1249" s="2">
        <f>_xlfn.XLOOKUP($B1249,stock_analysis[Stock],stock_analysis[Total_Debt_Cr])</f>
        <v>74813.800447999995</v>
      </c>
      <c r="U1249" s="3">
        <f>Table2[[#This Row],[Market Value of Equity]]/(Table2[[#This Row],[Market Value of Equity]]+Table2[[#This Row],[Market Value of Debt]])</f>
        <v>0.69308869931452766</v>
      </c>
      <c r="V1249" s="3">
        <f>Table2[[#This Row],[Market Value of Debt]]/(Table2[[#This Row],[Market Value of Equity]]+Table2[[#This Row],[Market Value of Debt]])</f>
        <v>0.30691130068547234</v>
      </c>
      <c r="W1249" s="32">
        <f>(Table2[[#This Row],[Cost of Equity (Daily Beta)]]*Table2[[#This Row],[Weight of Equity]])+(Table2[[#This Row],[Cost of Debt]]*Table2[[#This Row],[Weight of Debt]])</f>
        <v>0.11572853843409354</v>
      </c>
      <c r="X1249" s="33">
        <f>(Table2[[#This Row],[Cost of Equity (Weekly Beta)]]*Table2[[#This Row],[Weight of Equity]])+(Table2[[#This Row],[Cost of Debt]]*Table2[[#This Row],[Weight of Debt]])</f>
        <v>0.12154151370570726</v>
      </c>
      <c r="Y1249" s="34">
        <f>(Table2[[#This Row],[Cost of Equity (Monthly Beta)]]*Table2[[#This Row],[Weight of Equity]])+(Table2[[#This Row],[Cost of Debt]]*Table2[[#This Row],[Weight of Debt]])</f>
        <v>0.12254392893153085</v>
      </c>
      <c r="Z1249" t="b">
        <f>IF(Table2[[#This Row],[Sector]]="Financial Services",TRUE,FALSE)</f>
        <v>0</v>
      </c>
      <c r="AA1249" t="b">
        <f>IF(Table2[[#This Row],[Market Capitalisation In(Cr)]]&gt;25000,TRUE,FALSE)</f>
        <v>1</v>
      </c>
    </row>
    <row r="1250" spans="2:27" ht="14" customHeight="1">
      <c r="B1250" s="37" t="s">
        <v>1002</v>
      </c>
      <c r="C1250" s="38" t="str">
        <f>_xlfn.XLOOKUP(B1250,stock_analysis[Stock],stock_analysis[Company_Name])</f>
        <v>Dreamfolks Services Limited</v>
      </c>
      <c r="D1250" s="37" t="str">
        <f>_xlfn.XLOOKUP(B1250,stock_analysis[Stock],stock_analysis[Sector])</f>
        <v>Industrials</v>
      </c>
      <c r="E1250" s="37" t="str">
        <f>_xlfn.XLOOKUP($B1250,stock_analysis[Stock],stock_analysis[Industry])</f>
        <v>Airports &amp; Air Services</v>
      </c>
      <c r="F1250" s="2">
        <f>_xlfn.XLOOKUP($B1250,stock_analysis[Stock],stock_analysis[Market_Cap_Cr])</f>
        <v>408.84620799999999</v>
      </c>
      <c r="G1250" s="3">
        <f>Imputs!$C$2</f>
        <v>6.6699999999999995E-2</v>
      </c>
      <c r="H1250" s="3">
        <f>Imputs!$C$3</f>
        <v>5.2299999999999999E-2</v>
      </c>
      <c r="I1250" s="2">
        <f>_xlfn.XLOOKUP($B1250,stock_analysis[Stock],stock_analysis[Beta_Daily])</f>
        <v>0.91834650615646596</v>
      </c>
      <c r="J1250" s="2">
        <f>_xlfn.XLOOKUP($B1250,stock_analysis[Stock],stock_analysis[Beta_Weekly])</f>
        <v>1.7195769567982744</v>
      </c>
      <c r="K1250" s="2">
        <f>_xlfn.XLOOKUP($B1250,stock_analysis[Stock],stock_analysis[Beta_Monthly])</f>
        <v>1.6905035970100979</v>
      </c>
      <c r="L1250" s="3">
        <f>G1250+H1250*I1250</f>
        <v>0.11472952227198316</v>
      </c>
      <c r="M1250" s="3">
        <f>J1250*H1250+G1250</f>
        <v>0.15663387484054975</v>
      </c>
      <c r="N1250" s="3">
        <f>K1250*H1250+G1250</f>
        <v>0.1551133381236281</v>
      </c>
      <c r="O1250" s="2">
        <f>_xlfn.XLOOKUP($B1250,stock_analysis[Stock],stock_analysis[Interest_Coverage_Ratio])</f>
        <v>26.784566838783707</v>
      </c>
      <c r="P1250" s="3" cm="1">
        <f t="array" ref="P125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50" s="3" t="str" cm="1">
        <f t="array" ref="Q125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50" s="3">
        <f>Table2[[#This Row],[Default Spread]]+Table2[[#This Row],[Risk Free Rate]]</f>
        <v>7.0699999999999999E-2</v>
      </c>
      <c r="S1250" s="2">
        <f>_xlfn.XLOOKUP($B1250,stock_analysis[Stock],stock_analysis[Market_Cap_Cr])</f>
        <v>408.84620799999999</v>
      </c>
      <c r="T1250" s="2">
        <f>_xlfn.XLOOKUP($B1250,stock_analysis[Stock],stock_analysis[Total_Debt_Cr])</f>
        <v>10.179</v>
      </c>
      <c r="U1250" s="3">
        <f>Table2[[#This Row],[Market Value of Equity]]/(Table2[[#This Row],[Market Value of Equity]]+Table2[[#This Row],[Market Value of Debt]])</f>
        <v>0.97570790538215069</v>
      </c>
      <c r="V1250" s="3">
        <f>Table2[[#This Row],[Market Value of Debt]]/(Table2[[#This Row],[Market Value of Equity]]+Table2[[#This Row],[Market Value of Debt]])</f>
        <v>2.4292094617849341E-2</v>
      </c>
      <c r="W1250" s="32">
        <f>(Table2[[#This Row],[Cost of Equity (Daily Beta)]]*Table2[[#This Row],[Weight of Equity]])+(Table2[[#This Row],[Cost of Debt]]*Table2[[#This Row],[Weight of Debt]])</f>
        <v>0.11365995295097343</v>
      </c>
      <c r="X1250" s="33">
        <f>(Table2[[#This Row],[Cost of Equity (Weekly Beta)]]*Table2[[#This Row],[Weight of Equity]])+(Table2[[#This Row],[Cost of Debt]]*Table2[[#This Row],[Weight of Debt]])</f>
        <v>0.15454636102204469</v>
      </c>
      <c r="Y1250" s="34">
        <f>(Table2[[#This Row],[Cost of Equity (Monthly Beta)]]*Table2[[#This Row],[Weight of Equity]])+(Table2[[#This Row],[Cost of Debt]]*Table2[[#This Row],[Weight of Debt]])</f>
        <v>0.15306276132692043</v>
      </c>
      <c r="Z1250" t="b">
        <f>IF(Table2[[#This Row],[Sector]]="Financial Services",TRUE,FALSE)</f>
        <v>0</v>
      </c>
      <c r="AA1250" t="b">
        <f>IF(Table2[[#This Row],[Market Capitalisation In(Cr)]]&gt;25000,TRUE,FALSE)</f>
        <v>0</v>
      </c>
    </row>
    <row r="1251" spans="2:27" ht="14" customHeight="1">
      <c r="B1251" s="37" t="s">
        <v>1307</v>
      </c>
      <c r="C1251" s="38" t="str">
        <f>_xlfn.XLOOKUP(B1251,stock_analysis[Stock],stock_analysis[Company_Name])</f>
        <v>GMR AIRPORTS LIMITED</v>
      </c>
      <c r="D1251" s="37" t="str">
        <f>_xlfn.XLOOKUP(B1251,stock_analysis[Stock],stock_analysis[Sector])</f>
        <v>Industrials</v>
      </c>
      <c r="E1251" s="37" t="str">
        <f>_xlfn.XLOOKUP($B1251,stock_analysis[Stock],stock_analysis[Industry])</f>
        <v>Airports &amp; Air Services</v>
      </c>
      <c r="F1251" s="2">
        <f>_xlfn.XLOOKUP($B1251,stock_analysis[Stock],stock_analysis[Market_Cap_Cr])</f>
        <v>102274.2429696</v>
      </c>
      <c r="G1251" s="3">
        <f>Imputs!$C$2</f>
        <v>6.6699999999999995E-2</v>
      </c>
      <c r="H1251" s="3">
        <f>Imputs!$C$3</f>
        <v>5.2299999999999999E-2</v>
      </c>
      <c r="I1251" s="2">
        <f>_xlfn.XLOOKUP($B1251,stock_analysis[Stock],stock_analysis[Beta_Daily])</f>
        <v>0.90943099063353705</v>
      </c>
      <c r="J1251" s="2">
        <f>_xlfn.XLOOKUP($B1251,stock_analysis[Stock],stock_analysis[Beta_Weekly])</f>
        <v>1.4240232769382632</v>
      </c>
      <c r="K1251" s="2">
        <f>_xlfn.XLOOKUP($B1251,stock_analysis[Stock],stock_analysis[Beta_Monthly])</f>
        <v>1.6505993280529982</v>
      </c>
      <c r="L1251" s="3">
        <f>G1251+H1251*I1251</f>
        <v>0.11426324081013398</v>
      </c>
      <c r="M1251" s="3">
        <f>J1251*H1251+G1251</f>
        <v>0.14117641738387116</v>
      </c>
      <c r="N1251" s="3">
        <f>K1251*H1251+G1251</f>
        <v>0.15302634485717181</v>
      </c>
      <c r="O1251" s="2">
        <f>_xlfn.XLOOKUP($B1251,stock_analysis[Stock],stock_analysis[Interest_Coverage_Ratio])</f>
        <v>0.81966175401943864</v>
      </c>
      <c r="P1251" s="3" cm="1">
        <f t="array" ref="P125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1251" s="3" t="str" cm="1">
        <f t="array" ref="Q125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1251" s="3">
        <f>Table2[[#This Row],[Default Spread]]+Table2[[#This Row],[Risk Free Rate]]</f>
        <v>0.1552</v>
      </c>
      <c r="S1251" s="2">
        <f>_xlfn.XLOOKUP($B1251,stock_analysis[Stock],stock_analysis[Market_Cap_Cr])</f>
        <v>102274.2429696</v>
      </c>
      <c r="T1251" s="2">
        <f>_xlfn.XLOOKUP($B1251,stock_analysis[Stock],stock_analysis[Total_Debt_Cr])</f>
        <v>41465.230131199998</v>
      </c>
      <c r="U1251" s="3">
        <f>Table2[[#This Row],[Market Value of Equity]]/(Table2[[#This Row],[Market Value of Equity]]+Table2[[#This Row],[Market Value of Debt]])</f>
        <v>0.71152509998334468</v>
      </c>
      <c r="V1251" s="3">
        <f>Table2[[#This Row],[Market Value of Debt]]/(Table2[[#This Row],[Market Value of Equity]]+Table2[[#This Row],[Market Value of Debt]])</f>
        <v>0.28847490001665532</v>
      </c>
      <c r="W1251" s="32">
        <f>(Table2[[#This Row],[Cost of Equity (Daily Beta)]]*Table2[[#This Row],[Weight of Equity]])+(Table2[[#This Row],[Cost of Debt]]*Table2[[#This Row],[Weight of Debt]])</f>
        <v>0.12607246832443647</v>
      </c>
      <c r="X1251" s="33">
        <f>(Table2[[#This Row],[Cost of Equity (Weekly Beta)]]*Table2[[#This Row],[Weight of Equity]])+(Table2[[#This Row],[Cost of Debt]]*Table2[[#This Row],[Weight of Debt]])</f>
        <v>0.14522186897693423</v>
      </c>
      <c r="Y1251" s="34">
        <f>(Table2[[#This Row],[Cost of Equity (Monthly Beta)]]*Table2[[#This Row],[Weight of Equity]])+(Table2[[#This Row],[Cost of Debt]]*Table2[[#This Row],[Weight of Debt]])</f>
        <v>0.15365338980716986</v>
      </c>
      <c r="Z1251" t="b">
        <f>IF(Table2[[#This Row],[Sector]]="Financial Services",TRUE,FALSE)</f>
        <v>0</v>
      </c>
      <c r="AA1251" t="b">
        <f>IF(Table2[[#This Row],[Market Capitalisation In(Cr)]]&gt;25000,TRUE,FALSE)</f>
        <v>1</v>
      </c>
    </row>
    <row r="1252" spans="2:27" ht="14" customHeight="1">
      <c r="B1252" s="37" t="s">
        <v>1289</v>
      </c>
      <c r="C1252" s="38" t="str">
        <f>_xlfn.XLOOKUP(B1252,stock_analysis[Stock],stock_analysis[Company_Name])</f>
        <v>Global Vectra Helicorp Limited</v>
      </c>
      <c r="D1252" s="37" t="str">
        <f>_xlfn.XLOOKUP(B1252,stock_analysis[Stock],stock_analysis[Sector])</f>
        <v>Industrials</v>
      </c>
      <c r="E1252" s="37" t="str">
        <f>_xlfn.XLOOKUP($B1252,stock_analysis[Stock],stock_analysis[Industry])</f>
        <v>Airports &amp; Air Services</v>
      </c>
      <c r="F1252" s="2">
        <f>_xlfn.XLOOKUP($B1252,stock_analysis[Stock],stock_analysis[Market_Cap_Cr])</f>
        <v>219.33800959999999</v>
      </c>
      <c r="G1252" s="3">
        <f>Imputs!$C$2</f>
        <v>6.6699999999999995E-2</v>
      </c>
      <c r="H1252" s="3">
        <f>Imputs!$C$3</f>
        <v>5.2299999999999999E-2</v>
      </c>
      <c r="I1252" s="2">
        <f>_xlfn.XLOOKUP($B1252,stock_analysis[Stock],stock_analysis[Beta_Daily])</f>
        <v>1.2108807323222517</v>
      </c>
      <c r="J1252" s="2">
        <f>_xlfn.XLOOKUP($B1252,stock_analysis[Stock],stock_analysis[Beta_Weekly])</f>
        <v>1.5696730886238912</v>
      </c>
      <c r="K1252" s="2">
        <f>_xlfn.XLOOKUP($B1252,stock_analysis[Stock],stock_analysis[Beta_Monthly])</f>
        <v>1.363805040477208</v>
      </c>
      <c r="L1252" s="3">
        <f>G1252+H1252*I1252</f>
        <v>0.13002906230045375</v>
      </c>
      <c r="M1252" s="3">
        <f>J1252*H1252+G1252</f>
        <v>0.1487939025350295</v>
      </c>
      <c r="N1252" s="3">
        <f>K1252*H1252+G1252</f>
        <v>0.13802700361695797</v>
      </c>
      <c r="O1252" s="2">
        <f>_xlfn.XLOOKUP($B1252,stock_analysis[Stock],stock_analysis[Interest_Coverage_Ratio])</f>
        <v>1.1119301628772562</v>
      </c>
      <c r="P1252" s="3" cm="1">
        <f t="array" ref="P125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252" s="3" t="str" cm="1">
        <f t="array" ref="Q125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252" s="3">
        <f>Table2[[#This Row],[Default Spread]]+Table2[[#This Row],[Risk Free Rate]]</f>
        <v>0.19279999999999997</v>
      </c>
      <c r="S1252" s="2">
        <f>_xlfn.XLOOKUP($B1252,stock_analysis[Stock],stock_analysis[Market_Cap_Cr])</f>
        <v>219.33800959999999</v>
      </c>
      <c r="T1252" s="2">
        <f>_xlfn.XLOOKUP($B1252,stock_analysis[Stock],stock_analysis[Total_Debt_Cr])</f>
        <v>635.38718719999997</v>
      </c>
      <c r="U1252" s="3">
        <f>Table2[[#This Row],[Market Value of Equity]]/(Table2[[#This Row],[Market Value of Equity]]+Table2[[#This Row],[Market Value of Debt]])</f>
        <v>0.2566181626810326</v>
      </c>
      <c r="V1252" s="3">
        <f>Table2[[#This Row],[Market Value of Debt]]/(Table2[[#This Row],[Market Value of Equity]]+Table2[[#This Row],[Market Value of Debt]])</f>
        <v>0.74338183731896745</v>
      </c>
      <c r="W1252" s="32">
        <f>(Table2[[#This Row],[Cost of Equity (Daily Beta)]]*Table2[[#This Row],[Weight of Equity]])+(Table2[[#This Row],[Cost of Debt]]*Table2[[#This Row],[Weight of Debt]])</f>
        <v>0.17669183729777688</v>
      </c>
      <c r="X1252" s="33">
        <f>(Table2[[#This Row],[Cost of Equity (Weekly Beta)]]*Table2[[#This Row],[Weight of Equity]])+(Table2[[#This Row],[Cost of Debt]]*Table2[[#This Row],[Weight of Debt]])</f>
        <v>0.18150723612177683</v>
      </c>
      <c r="Y1252" s="34">
        <f>(Table2[[#This Row],[Cost of Equity (Monthly Beta)]]*Table2[[#This Row],[Weight of Equity]])+(Table2[[#This Row],[Cost of Debt]]*Table2[[#This Row],[Weight of Debt]])</f>
        <v>0.1787442543036489</v>
      </c>
      <c r="Z1252" t="b">
        <f>IF(Table2[[#This Row],[Sector]]="Financial Services",TRUE,FALSE)</f>
        <v>0</v>
      </c>
      <c r="AA1252" t="b">
        <f>IF(Table2[[#This Row],[Market Capitalisation In(Cr)]]&gt;25000,TRUE,FALSE)</f>
        <v>0</v>
      </c>
    </row>
    <row r="1253" spans="2:27" ht="14" customHeight="1">
      <c r="B1253" s="37" t="s">
        <v>2578</v>
      </c>
      <c r="C1253" s="38" t="str">
        <f>_xlfn.XLOOKUP(B1253,stock_analysis[Stock],stock_analysis[Company_Name])</f>
        <v>Orient Bell Limited</v>
      </c>
      <c r="D1253" s="37" t="str">
        <f>_xlfn.XLOOKUP(B1253,stock_analysis[Stock],stock_analysis[Sector])</f>
        <v>Industrials</v>
      </c>
      <c r="E1253" s="37" t="str">
        <f>_xlfn.XLOOKUP($B1253,stock_analysis[Stock],stock_analysis[Industry])</f>
        <v>Building Products &amp; Equipment</v>
      </c>
      <c r="F1253" s="2">
        <f>_xlfn.XLOOKUP($B1253,stock_analysis[Stock],stock_analysis[Market_Cap_Cr])</f>
        <v>414.64501760000002</v>
      </c>
      <c r="G1253" s="3">
        <f>Imputs!$C$2</f>
        <v>6.6699999999999995E-2</v>
      </c>
      <c r="H1253" s="3">
        <f>Imputs!$C$3</f>
        <v>5.2299999999999999E-2</v>
      </c>
      <c r="I1253" s="2">
        <f>_xlfn.XLOOKUP($B1253,stock_analysis[Stock],stock_analysis[Beta_Daily])</f>
        <v>0.25919021406720039</v>
      </c>
      <c r="J1253" s="2">
        <f>_xlfn.XLOOKUP($B1253,stock_analysis[Stock],stock_analysis[Beta_Weekly])</f>
        <v>0.62610242410573302</v>
      </c>
      <c r="K1253" s="2">
        <f>_xlfn.XLOOKUP($B1253,stock_analysis[Stock],stock_analysis[Beta_Monthly])</f>
        <v>-0.33503963708287271</v>
      </c>
      <c r="L1253" s="3">
        <f>G1253+H1253*I1253</f>
        <v>8.0255648195714568E-2</v>
      </c>
      <c r="M1253" s="3">
        <f>J1253*H1253+G1253</f>
        <v>9.9445156780729835E-2</v>
      </c>
      <c r="N1253" s="3">
        <f>K1253*H1253+G1253</f>
        <v>4.917742698056575E-2</v>
      </c>
      <c r="O1253" s="2">
        <f>_xlfn.XLOOKUP($B1253,stock_analysis[Stock],stock_analysis[Interest_Coverage_Ratio])</f>
        <v>1.858993035007056</v>
      </c>
      <c r="P1253" s="3" cm="1">
        <f t="array" ref="P125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253" s="3" t="str" cm="1">
        <f t="array" ref="Q125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253" s="3">
        <f>Table2[[#This Row],[Default Spread]]+Table2[[#This Row],[Risk Free Rate]]</f>
        <v>0.1176</v>
      </c>
      <c r="S1253" s="2">
        <f>_xlfn.XLOOKUP($B1253,stock_analysis[Stock],stock_analysis[Market_Cap_Cr])</f>
        <v>414.64501760000002</v>
      </c>
      <c r="T1253" s="2">
        <f>_xlfn.XLOOKUP($B1253,stock_analysis[Stock],stock_analysis[Total_Debt_Cr])</f>
        <v>37.8204992</v>
      </c>
      <c r="U1253" s="3">
        <f>Table2[[#This Row],[Market Value of Equity]]/(Table2[[#This Row],[Market Value of Equity]]+Table2[[#This Row],[Market Value of Debt]])</f>
        <v>0.91641241642571947</v>
      </c>
      <c r="V1253" s="3">
        <f>Table2[[#This Row],[Market Value of Debt]]/(Table2[[#This Row],[Market Value of Equity]]+Table2[[#This Row],[Market Value of Debt]])</f>
        <v>8.358758357428045E-2</v>
      </c>
      <c r="W1253" s="32">
        <f>(Table2[[#This Row],[Cost of Equity (Daily Beta)]]*Table2[[#This Row],[Weight of Equity]])+(Table2[[#This Row],[Cost of Debt]]*Table2[[#This Row],[Weight of Debt]])</f>
        <v>8.3377172323182591E-2</v>
      </c>
      <c r="X1253" s="33">
        <f>(Table2[[#This Row],[Cost of Equity (Weekly Beta)]]*Table2[[#This Row],[Weight of Equity]])+(Table2[[#This Row],[Cost of Debt]]*Table2[[#This Row],[Weight of Debt]])</f>
        <v>0.10096267625559853</v>
      </c>
      <c r="Y1253" s="34">
        <f>(Table2[[#This Row],[Cost of Equity (Monthly Beta)]]*Table2[[#This Row],[Weight of Equity]])+(Table2[[#This Row],[Cost of Debt]]*Table2[[#This Row],[Weight of Debt]])</f>
        <v>5.4896704521195015E-2</v>
      </c>
      <c r="Z1253" t="b">
        <f>IF(Table2[[#This Row],[Sector]]="Financial Services",TRUE,FALSE)</f>
        <v>0</v>
      </c>
      <c r="AA1253" t="b">
        <f>IF(Table2[[#This Row],[Market Capitalisation In(Cr)]]&gt;25000,TRUE,FALSE)</f>
        <v>0</v>
      </c>
    </row>
    <row r="1254" spans="2:27" ht="14" customHeight="1">
      <c r="B1254" s="37" t="s">
        <v>2576</v>
      </c>
      <c r="C1254" s="38" t="str">
        <f>_xlfn.XLOOKUP(B1254,stock_analysis[Stock],stock_analysis[Company_Name])</f>
        <v>Oriental Trimex Limited</v>
      </c>
      <c r="D1254" s="37" t="str">
        <f>_xlfn.XLOOKUP(B1254,stock_analysis[Stock],stock_analysis[Sector])</f>
        <v>Industrials</v>
      </c>
      <c r="E1254" s="37" t="str">
        <f>_xlfn.XLOOKUP($B1254,stock_analysis[Stock],stock_analysis[Industry])</f>
        <v>Building Products &amp; Equipment</v>
      </c>
      <c r="F1254" s="2">
        <f>_xlfn.XLOOKUP($B1254,stock_analysis[Stock],stock_analysis[Market_Cap_Cr])</f>
        <v>46.015548799999998</v>
      </c>
      <c r="G1254" s="3">
        <f>Imputs!$C$2</f>
        <v>6.6699999999999995E-2</v>
      </c>
      <c r="H1254" s="3">
        <f>Imputs!$C$3</f>
        <v>5.2299999999999999E-2</v>
      </c>
      <c r="I1254" s="2">
        <f>_xlfn.XLOOKUP($B1254,stock_analysis[Stock],stock_analysis[Beta_Daily])</f>
        <v>0.50926213736666226</v>
      </c>
      <c r="J1254" s="2">
        <f>_xlfn.XLOOKUP($B1254,stock_analysis[Stock],stock_analysis[Beta_Weekly])</f>
        <v>1.0176605734435182</v>
      </c>
      <c r="K1254" s="2">
        <f>_xlfn.XLOOKUP($B1254,stock_analysis[Stock],stock_analysis[Beta_Monthly])</f>
        <v>1.3965842459659801</v>
      </c>
      <c r="L1254" s="3">
        <f>G1254+H1254*I1254</f>
        <v>9.3334409784276429E-2</v>
      </c>
      <c r="M1254" s="3">
        <f>J1254*H1254+G1254</f>
        <v>0.11992364799109601</v>
      </c>
      <c r="N1254" s="3">
        <f>K1254*H1254+G1254</f>
        <v>0.13974135606402077</v>
      </c>
      <c r="O1254" s="2">
        <f>_xlfn.XLOOKUP($B1254,stock_analysis[Stock],stock_analysis[Interest_Coverage_Ratio])</f>
        <v>12.151294820717132</v>
      </c>
      <c r="P1254" s="3" cm="1">
        <f t="array" ref="P125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254" s="3" t="str" cm="1">
        <f t="array" ref="Q125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254" s="3">
        <f>Table2[[#This Row],[Default Spread]]+Table2[[#This Row],[Risk Free Rate]]</f>
        <v>7.22E-2</v>
      </c>
      <c r="S1254" s="2">
        <f>_xlfn.XLOOKUP($B1254,stock_analysis[Stock],stock_analysis[Market_Cap_Cr])</f>
        <v>46.015548799999998</v>
      </c>
      <c r="T1254" s="2">
        <f>_xlfn.XLOOKUP($B1254,stock_analysis[Stock],stock_analysis[Total_Debt_Cr])</f>
        <v>2.8664000000000001</v>
      </c>
      <c r="U1254" s="3">
        <f>Table2[[#This Row],[Market Value of Equity]]/(Table2[[#This Row],[Market Value of Equity]]+Table2[[#This Row],[Market Value of Debt]])</f>
        <v>0.94136076669676483</v>
      </c>
      <c r="V1254" s="3">
        <f>Table2[[#This Row],[Market Value of Debt]]/(Table2[[#This Row],[Market Value of Equity]]+Table2[[#This Row],[Market Value of Debt]])</f>
        <v>5.8639233303235248E-2</v>
      </c>
      <c r="W1254" s="32">
        <f>(Table2[[#This Row],[Cost of Equity (Daily Beta)]]*Table2[[#This Row],[Weight of Equity]])+(Table2[[#This Row],[Cost of Debt]]*Table2[[#This Row],[Weight of Debt]])</f>
        <v>9.2095104198210084E-2</v>
      </c>
      <c r="X1254" s="33">
        <f>(Table2[[#This Row],[Cost of Equity (Weekly Beta)]]*Table2[[#This Row],[Weight of Equity]])+(Table2[[#This Row],[Cost of Debt]]*Table2[[#This Row],[Weight of Debt]])</f>
        <v>0.11712516986246467</v>
      </c>
      <c r="Y1254" s="34">
        <f>(Table2[[#This Row],[Cost of Equity (Monthly Beta)]]*Table2[[#This Row],[Weight of Equity]])+(Table2[[#This Row],[Cost of Debt]]*Table2[[#This Row],[Weight of Debt]])</f>
        <v>0.13578078272816577</v>
      </c>
      <c r="Z1254" t="b">
        <f>IF(Table2[[#This Row],[Sector]]="Financial Services",TRUE,FALSE)</f>
        <v>0</v>
      </c>
      <c r="AA1254" t="b">
        <f>IF(Table2[[#This Row],[Market Capitalisation In(Cr)]]&gt;25000,TRUE,FALSE)</f>
        <v>0</v>
      </c>
    </row>
    <row r="1255" spans="2:27" ht="14" customHeight="1">
      <c r="B1255" s="37" t="s">
        <v>1868</v>
      </c>
      <c r="C1255" s="38" t="str">
        <f>_xlfn.XLOOKUP(B1255,stock_analysis[Stock],stock_analysis[Company_Name])</f>
        <v>Kajaria Ceramics Limited</v>
      </c>
      <c r="D1255" s="37" t="str">
        <f>_xlfn.XLOOKUP(B1255,stock_analysis[Stock],stock_analysis[Sector])</f>
        <v>Industrials</v>
      </c>
      <c r="E1255" s="37" t="str">
        <f>_xlfn.XLOOKUP($B1255,stock_analysis[Stock],stock_analysis[Industry])</f>
        <v>Building Products &amp; Equipment</v>
      </c>
      <c r="F1255" s="2">
        <f>_xlfn.XLOOKUP($B1255,stock_analysis[Stock],stock_analysis[Market_Cap_Cr])</f>
        <v>14889.5694848</v>
      </c>
      <c r="G1255" s="3">
        <f>Imputs!$C$2</f>
        <v>6.6699999999999995E-2</v>
      </c>
      <c r="H1255" s="3">
        <f>Imputs!$C$3</f>
        <v>5.2299999999999999E-2</v>
      </c>
      <c r="I1255" s="2">
        <f>_xlfn.XLOOKUP($B1255,stock_analysis[Stock],stock_analysis[Beta_Daily])</f>
        <v>0.64465079077294341</v>
      </c>
      <c r="J1255" s="2">
        <f>_xlfn.XLOOKUP($B1255,stock_analysis[Stock],stock_analysis[Beta_Weekly])</f>
        <v>0.92221607123846305</v>
      </c>
      <c r="K1255" s="2">
        <f>_xlfn.XLOOKUP($B1255,stock_analysis[Stock],stock_analysis[Beta_Monthly])</f>
        <v>1.2791449426309145</v>
      </c>
      <c r="L1255" s="3">
        <f>G1255+H1255*I1255</f>
        <v>0.10041523635742494</v>
      </c>
      <c r="M1255" s="3">
        <f>J1255*H1255+G1255</f>
        <v>0.11493190052577161</v>
      </c>
      <c r="N1255" s="3">
        <f>K1255*H1255+G1255</f>
        <v>0.13359928049959682</v>
      </c>
      <c r="O1255" s="2">
        <f>_xlfn.XLOOKUP($B1255,stock_analysis[Stock],stock_analysis[Interest_Coverage_Ratio])</f>
        <v>28.099048684946837</v>
      </c>
      <c r="P1255" s="3" cm="1">
        <f t="array" ref="P125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55" s="3" t="str" cm="1">
        <f t="array" ref="Q125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55" s="3">
        <f>Table2[[#This Row],[Default Spread]]+Table2[[#This Row],[Risk Free Rate]]</f>
        <v>7.0699999999999999E-2</v>
      </c>
      <c r="S1255" s="2">
        <f>_xlfn.XLOOKUP($B1255,stock_analysis[Stock],stock_analysis[Market_Cap_Cr])</f>
        <v>14889.5694848</v>
      </c>
      <c r="T1255" s="2">
        <f>_xlfn.XLOOKUP($B1255,stock_analysis[Stock],stock_analysis[Total_Debt_Cr])</f>
        <v>290.06999039999999</v>
      </c>
      <c r="U1255" s="3">
        <f>Table2[[#This Row],[Market Value of Equity]]/(Table2[[#This Row],[Market Value of Equity]]+Table2[[#This Row],[Market Value of Debt]])</f>
        <v>0.98089085113820351</v>
      </c>
      <c r="V1255" s="3">
        <f>Table2[[#This Row],[Market Value of Debt]]/(Table2[[#This Row],[Market Value of Equity]]+Table2[[#This Row],[Market Value of Debt]])</f>
        <v>1.9109148861796547E-2</v>
      </c>
      <c r="W1255" s="32">
        <f>(Table2[[#This Row],[Cost of Equity (Daily Beta)]]*Table2[[#This Row],[Weight of Equity]])+(Table2[[#This Row],[Cost of Debt]]*Table2[[#This Row],[Weight of Debt]])</f>
        <v>9.9847403482407435E-2</v>
      </c>
      <c r="X1255" s="33">
        <f>(Table2[[#This Row],[Cost of Equity (Weekly Beta)]]*Table2[[#This Row],[Weight of Equity]])+(Table2[[#This Row],[Cost of Debt]]*Table2[[#This Row],[Weight of Debt]])</f>
        <v>0.11408666655418447</v>
      </c>
      <c r="Y1255" s="34">
        <f>(Table2[[#This Row],[Cost of Equity (Monthly Beta)]]*Table2[[#This Row],[Weight of Equity]])+(Table2[[#This Row],[Cost of Debt]]*Table2[[#This Row],[Weight of Debt]])</f>
        <v>0.13239732878523014</v>
      </c>
      <c r="Z1255" t="b">
        <f>IF(Table2[[#This Row],[Sector]]="Financial Services",TRUE,FALSE)</f>
        <v>0</v>
      </c>
      <c r="AA1255" t="b">
        <f>IF(Table2[[#This Row],[Market Capitalisation In(Cr)]]&gt;25000,TRUE,FALSE)</f>
        <v>0</v>
      </c>
    </row>
    <row r="1256" spans="2:27" ht="14" customHeight="1">
      <c r="B1256" s="37" t="s">
        <v>3036</v>
      </c>
      <c r="C1256" s="38" t="str">
        <f>_xlfn.XLOOKUP(B1256,stock_analysis[Stock],stock_analysis[Company_Name])</f>
        <v>Sahyadri Industries Limited</v>
      </c>
      <c r="D1256" s="37" t="str">
        <f>_xlfn.XLOOKUP(B1256,stock_analysis[Stock],stock_analysis[Sector])</f>
        <v>Industrials</v>
      </c>
      <c r="E1256" s="37" t="str">
        <f>_xlfn.XLOOKUP($B1256,stock_analysis[Stock],stock_analysis[Industry])</f>
        <v>Building Products &amp; Equipment</v>
      </c>
      <c r="F1256" s="2">
        <f>_xlfn.XLOOKUP($B1256,stock_analysis[Stock],stock_analysis[Market_Cap_Cr])</f>
        <v>271.52296960000001</v>
      </c>
      <c r="G1256" s="3">
        <f>Imputs!$C$2</f>
        <v>6.6699999999999995E-2</v>
      </c>
      <c r="H1256" s="3">
        <f>Imputs!$C$3</f>
        <v>5.2299999999999999E-2</v>
      </c>
      <c r="I1256" s="2">
        <f>_xlfn.XLOOKUP($B1256,stock_analysis[Stock],stock_analysis[Beta_Daily])</f>
        <v>0.7516711115739626</v>
      </c>
      <c r="J1256" s="2">
        <f>_xlfn.XLOOKUP($B1256,stock_analysis[Stock],stock_analysis[Beta_Weekly])</f>
        <v>0.98916939066422316</v>
      </c>
      <c r="K1256" s="2">
        <f>_xlfn.XLOOKUP($B1256,stock_analysis[Stock],stock_analysis[Beta_Monthly])</f>
        <v>1.1514732234366072</v>
      </c>
      <c r="L1256" s="3">
        <f>G1256+H1256*I1256</f>
        <v>0.10601239913531824</v>
      </c>
      <c r="M1256" s="3">
        <f>J1256*H1256+G1256</f>
        <v>0.11843355913173886</v>
      </c>
      <c r="N1256" s="3">
        <f>K1256*H1256+G1256</f>
        <v>0.12692204958573455</v>
      </c>
      <c r="O1256" s="2">
        <f>_xlfn.XLOOKUP($B1256,stock_analysis[Stock],stock_analysis[Interest_Coverage_Ratio])</f>
        <v>4.7293447293447297</v>
      </c>
      <c r="P1256" s="3" cm="1">
        <f t="array" ref="P125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256" s="3" t="str" cm="1">
        <f t="array" ref="Q125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256" s="3">
        <f>Table2[[#This Row],[Default Spread]]+Table2[[#This Row],[Risk Free Rate]]</f>
        <v>7.5600000000000001E-2</v>
      </c>
      <c r="S1256" s="2">
        <f>_xlfn.XLOOKUP($B1256,stock_analysis[Stock],stock_analysis[Market_Cap_Cr])</f>
        <v>271.52296960000001</v>
      </c>
      <c r="T1256" s="2">
        <f>_xlfn.XLOOKUP($B1256,stock_analysis[Stock],stock_analysis[Total_Debt_Cr])</f>
        <v>35.01</v>
      </c>
      <c r="U1256" s="3">
        <f>Table2[[#This Row],[Market Value of Equity]]/(Table2[[#This Row],[Market Value of Equity]]+Table2[[#This Row],[Market Value of Debt]])</f>
        <v>0.8857871633002965</v>
      </c>
      <c r="V1256" s="3">
        <f>Table2[[#This Row],[Market Value of Debt]]/(Table2[[#This Row],[Market Value of Equity]]+Table2[[#This Row],[Market Value of Debt]])</f>
        <v>0.11421283669970357</v>
      </c>
      <c r="W1256" s="32">
        <f>(Table2[[#This Row],[Cost of Equity (Daily Beta)]]*Table2[[#This Row],[Weight of Equity]])+(Table2[[#This Row],[Cost of Debt]]*Table2[[#This Row],[Weight of Debt]])</f>
        <v>0.10253891275922994</v>
      </c>
      <c r="X1256" s="33">
        <f>(Table2[[#This Row],[Cost of Equity (Weekly Beta)]]*Table2[[#This Row],[Weight of Equity]])+(Table2[[#This Row],[Cost of Debt]]*Table2[[#This Row],[Weight of Debt]])</f>
        <v>0.11354141683735848</v>
      </c>
      <c r="Y1256" s="34">
        <f>(Table2[[#This Row],[Cost of Equity (Monthly Beta)]]*Table2[[#This Row],[Weight of Equity]])+(Table2[[#This Row],[Cost of Debt]]*Table2[[#This Row],[Weight of Debt]])</f>
        <v>0.12106041271730497</v>
      </c>
      <c r="Z1256" t="b">
        <f>IF(Table2[[#This Row],[Sector]]="Financial Services",TRUE,FALSE)</f>
        <v>0</v>
      </c>
      <c r="AA1256" t="b">
        <f>IF(Table2[[#This Row],[Market Capitalisation In(Cr)]]&gt;25000,TRUE,FALSE)</f>
        <v>0</v>
      </c>
    </row>
    <row r="1257" spans="2:27" ht="14" customHeight="1">
      <c r="B1257" s="37" t="s">
        <v>218</v>
      </c>
      <c r="C1257" s="38" t="str">
        <f>_xlfn.XLOOKUP(B1257,stock_analysis[Stock],stock_analysis[Company_Name])</f>
        <v>Ahlada Engineers Limited</v>
      </c>
      <c r="D1257" s="37" t="str">
        <f>_xlfn.XLOOKUP(B1257,stock_analysis[Stock],stock_analysis[Sector])</f>
        <v>Industrials</v>
      </c>
      <c r="E1257" s="37" t="str">
        <f>_xlfn.XLOOKUP($B1257,stock_analysis[Stock],stock_analysis[Industry])</f>
        <v>Building Products &amp; Equipment</v>
      </c>
      <c r="F1257" s="2">
        <f>_xlfn.XLOOKUP($B1257,stock_analysis[Stock],stock_analysis[Market_Cap_Cr])</f>
        <v>55.728275199999999</v>
      </c>
      <c r="G1257" s="3">
        <f>Imputs!$C$2</f>
        <v>6.6699999999999995E-2</v>
      </c>
      <c r="H1257" s="3">
        <f>Imputs!$C$3</f>
        <v>5.2299999999999999E-2</v>
      </c>
      <c r="I1257" s="2">
        <f>_xlfn.XLOOKUP($B1257,stock_analysis[Stock],stock_analysis[Beta_Daily])</f>
        <v>0.7887649043311532</v>
      </c>
      <c r="J1257" s="2">
        <f>_xlfn.XLOOKUP($B1257,stock_analysis[Stock],stock_analysis[Beta_Weekly])</f>
        <v>0.7646289885270251</v>
      </c>
      <c r="K1257" s="2">
        <f>_xlfn.XLOOKUP($B1257,stock_analysis[Stock],stock_analysis[Beta_Monthly])</f>
        <v>0.82475904188026683</v>
      </c>
      <c r="L1257" s="3">
        <f>G1257+H1257*I1257</f>
        <v>0.1079524044965193</v>
      </c>
      <c r="M1257" s="3">
        <f>J1257*H1257+G1257</f>
        <v>0.10669009609996341</v>
      </c>
      <c r="N1257" s="3">
        <f>K1257*H1257+G1257</f>
        <v>0.10983489789033796</v>
      </c>
      <c r="O1257" s="2">
        <f>_xlfn.XLOOKUP($B1257,stock_analysis[Stock],stock_analysis[Interest_Coverage_Ratio])</f>
        <v>2.264974796517337</v>
      </c>
      <c r="P1257" s="3" cm="1">
        <f t="array" ref="P125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257" s="3" t="str" cm="1">
        <f t="array" ref="Q125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257" s="3">
        <f>Table2[[#This Row],[Default Spread]]+Table2[[#This Row],[Risk Free Rate]]</f>
        <v>9.8799999999999999E-2</v>
      </c>
      <c r="S1257" s="2">
        <f>_xlfn.XLOOKUP($B1257,stock_analysis[Stock],stock_analysis[Market_Cap_Cr])</f>
        <v>55.728275199999999</v>
      </c>
      <c r="T1257" s="2">
        <f>_xlfn.XLOOKUP($B1257,stock_analysis[Stock],stock_analysis[Total_Debt_Cr])</f>
        <v>37.275299199999999</v>
      </c>
      <c r="U1257" s="3">
        <f>Table2[[#This Row],[Market Value of Equity]]/(Table2[[#This Row],[Market Value of Equity]]+Table2[[#This Row],[Market Value of Debt]])</f>
        <v>0.59920573547332401</v>
      </c>
      <c r="V1257" s="3">
        <f>Table2[[#This Row],[Market Value of Debt]]/(Table2[[#This Row],[Market Value of Equity]]+Table2[[#This Row],[Market Value of Debt]])</f>
        <v>0.4007942645266761</v>
      </c>
      <c r="W1257" s="32">
        <f>(Table2[[#This Row],[Cost of Equity (Daily Beta)]]*Table2[[#This Row],[Weight of Equity]])+(Table2[[#This Row],[Cost of Debt]]*Table2[[#This Row],[Weight of Debt]])</f>
        <v>0.10428417326768621</v>
      </c>
      <c r="X1257" s="33">
        <f>(Table2[[#This Row],[Cost of Equity (Weekly Beta)]]*Table2[[#This Row],[Weight of Equity]])+(Table2[[#This Row],[Cost of Debt]]*Table2[[#This Row],[Weight of Debt]])</f>
        <v>0.1035277908365338</v>
      </c>
      <c r="Y1257" s="34">
        <f>(Table2[[#This Row],[Cost of Equity (Monthly Beta)]]*Table2[[#This Row],[Weight of Equity]])+(Table2[[#This Row],[Cost of Debt]]*Table2[[#This Row],[Weight of Debt]])</f>
        <v>0.105412174106253</v>
      </c>
      <c r="Z1257" t="b">
        <f>IF(Table2[[#This Row],[Sector]]="Financial Services",TRUE,FALSE)</f>
        <v>0</v>
      </c>
      <c r="AA1257" t="b">
        <f>IF(Table2[[#This Row],[Market Capitalisation In(Cr)]]&gt;25000,TRUE,FALSE)</f>
        <v>0</v>
      </c>
    </row>
    <row r="1258" spans="2:27" ht="14" customHeight="1">
      <c r="B1258" s="37" t="s">
        <v>1379</v>
      </c>
      <c r="C1258" s="38" t="str">
        <f>_xlfn.XLOOKUP(B1258,stock_analysis[Stock],stock_analysis[Company_Name])</f>
        <v>Grindwell Norton Limited</v>
      </c>
      <c r="D1258" s="37" t="str">
        <f>_xlfn.XLOOKUP(B1258,stock_analysis[Stock],stock_analysis[Sector])</f>
        <v>Industrials</v>
      </c>
      <c r="E1258" s="37" t="str">
        <f>_xlfn.XLOOKUP($B1258,stock_analysis[Stock],stock_analysis[Industry])</f>
        <v>Building Products &amp; Equipment</v>
      </c>
      <c r="F1258" s="2">
        <f>_xlfn.XLOOKUP($B1258,stock_analysis[Stock],stock_analysis[Market_Cap_Cr])</f>
        <v>17368.645632</v>
      </c>
      <c r="G1258" s="3">
        <f>Imputs!$C$2</f>
        <v>6.6699999999999995E-2</v>
      </c>
      <c r="H1258" s="3">
        <f>Imputs!$C$3</f>
        <v>5.2299999999999999E-2</v>
      </c>
      <c r="I1258" s="2">
        <f>_xlfn.XLOOKUP($B1258,stock_analysis[Stock],stock_analysis[Beta_Daily])</f>
        <v>0.75987086462700992</v>
      </c>
      <c r="J1258" s="2">
        <f>_xlfn.XLOOKUP($B1258,stock_analysis[Stock],stock_analysis[Beta_Weekly])</f>
        <v>1.5326529593327669</v>
      </c>
      <c r="K1258" s="2">
        <f>_xlfn.XLOOKUP($B1258,stock_analysis[Stock],stock_analysis[Beta_Monthly])</f>
        <v>1.332306056889746</v>
      </c>
      <c r="L1258" s="3">
        <f>G1258+H1258*I1258</f>
        <v>0.10644124621999261</v>
      </c>
      <c r="M1258" s="3">
        <f>J1258*H1258+G1258</f>
        <v>0.1468577497731037</v>
      </c>
      <c r="N1258" s="3">
        <f>K1258*H1258+G1258</f>
        <v>0.13637960677533373</v>
      </c>
      <c r="O1258" s="2">
        <f>_xlfn.XLOOKUP($B1258,stock_analysis[Stock],stock_analysis[Interest_Coverage_Ratio])</f>
        <v>53.632731007478256</v>
      </c>
      <c r="P1258" s="3" cm="1">
        <f t="array" ref="P125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58" s="3" t="str" cm="1">
        <f t="array" ref="Q125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58" s="3">
        <f>Table2[[#This Row],[Default Spread]]+Table2[[#This Row],[Risk Free Rate]]</f>
        <v>7.0699999999999999E-2</v>
      </c>
      <c r="S1258" s="2">
        <f>_xlfn.XLOOKUP($B1258,stock_analysis[Stock],stock_analysis[Market_Cap_Cr])</f>
        <v>17368.645632</v>
      </c>
      <c r="T1258" s="2">
        <f>_xlfn.XLOOKUP($B1258,stock_analysis[Stock],stock_analysis[Total_Debt_Cr])</f>
        <v>79.9411968</v>
      </c>
      <c r="U1258" s="3">
        <f>Table2[[#This Row],[Market Value of Equity]]/(Table2[[#This Row],[Market Value of Equity]]+Table2[[#This Row],[Market Value of Debt]])</f>
        <v>0.99541847155965368</v>
      </c>
      <c r="V1258" s="3">
        <f>Table2[[#This Row],[Market Value of Debt]]/(Table2[[#This Row],[Market Value of Equity]]+Table2[[#This Row],[Market Value of Debt]])</f>
        <v>4.5815284403463545E-3</v>
      </c>
      <c r="W1258" s="32">
        <f>(Table2[[#This Row],[Cost of Equity (Daily Beta)]]*Table2[[#This Row],[Weight of Equity]])+(Table2[[#This Row],[Cost of Debt]]*Table2[[#This Row],[Weight of Debt]])</f>
        <v>0.10627749668394229</v>
      </c>
      <c r="X1258" s="33">
        <f>(Table2[[#This Row],[Cost of Equity (Weekly Beta)]]*Table2[[#This Row],[Weight of Equity]])+(Table2[[#This Row],[Cost of Debt]]*Table2[[#This Row],[Weight of Debt]])</f>
        <v>0.14650883087656544</v>
      </c>
      <c r="Y1258" s="34">
        <f>(Table2[[#This Row],[Cost of Equity (Monthly Beta)]]*Table2[[#This Row],[Weight of Equity]])+(Table2[[#This Row],[Cost of Debt]]*Table2[[#This Row],[Weight of Debt]])</f>
        <v>0.13607869378894177</v>
      </c>
      <c r="Z1258" t="b">
        <f>IF(Table2[[#This Row],[Sector]]="Financial Services",TRUE,FALSE)</f>
        <v>0</v>
      </c>
      <c r="AA1258" t="b">
        <f>IF(Table2[[#This Row],[Market Capitalisation In(Cr)]]&gt;25000,TRUE,FALSE)</f>
        <v>0</v>
      </c>
    </row>
    <row r="1259" spans="2:27" ht="14" customHeight="1">
      <c r="B1259" s="37" t="s">
        <v>1437</v>
      </c>
      <c r="C1259" s="38" t="str">
        <f>_xlfn.XLOOKUP(B1259,stock_analysis[Stock],stock_analysis[Company_Name])</f>
        <v>Hardwyn India Limited</v>
      </c>
      <c r="D1259" s="37" t="str">
        <f>_xlfn.XLOOKUP(B1259,stock_analysis[Stock],stock_analysis[Sector])</f>
        <v>Industrials</v>
      </c>
      <c r="E1259" s="37" t="str">
        <f>_xlfn.XLOOKUP($B1259,stock_analysis[Stock],stock_analysis[Industry])</f>
        <v>Building Products &amp; Equipment</v>
      </c>
      <c r="F1259" s="2">
        <f>_xlfn.XLOOKUP($B1259,stock_analysis[Stock],stock_analysis[Market_Cap_Cr])</f>
        <v>826.42636800000002</v>
      </c>
      <c r="G1259" s="3">
        <f>Imputs!$C$2</f>
        <v>6.6699999999999995E-2</v>
      </c>
      <c r="H1259" s="3">
        <f>Imputs!$C$3</f>
        <v>5.2299999999999999E-2</v>
      </c>
      <c r="I1259" s="2">
        <f>_xlfn.XLOOKUP($B1259,stock_analysis[Stock],stock_analysis[Beta_Daily])</f>
        <v>0.76395305963068338</v>
      </c>
      <c r="J1259" s="2">
        <f>_xlfn.XLOOKUP($B1259,stock_analysis[Stock],stock_analysis[Beta_Weekly])</f>
        <v>1.1645552403696211</v>
      </c>
      <c r="K1259" s="2">
        <f>_xlfn.XLOOKUP($B1259,stock_analysis[Stock],stock_analysis[Beta_Monthly])</f>
        <v>1.7369744444189854</v>
      </c>
      <c r="L1259" s="3">
        <f>G1259+H1259*I1259</f>
        <v>0.10665474501868474</v>
      </c>
      <c r="M1259" s="3">
        <f>J1259*H1259+G1259</f>
        <v>0.12760623907133117</v>
      </c>
      <c r="N1259" s="3">
        <f>K1259*H1259+G1259</f>
        <v>0.15754376344311294</v>
      </c>
      <c r="O1259" s="2">
        <f>_xlfn.XLOOKUP($B1259,stock_analysis[Stock],stock_analysis[Interest_Coverage_Ratio])</f>
        <v>14.210451741956993</v>
      </c>
      <c r="P1259" s="3" cm="1">
        <f t="array" ref="P125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59" s="3" t="str" cm="1">
        <f t="array" ref="Q125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59" s="3">
        <f>Table2[[#This Row],[Default Spread]]+Table2[[#This Row],[Risk Free Rate]]</f>
        <v>7.0699999999999999E-2</v>
      </c>
      <c r="S1259" s="2">
        <f>_xlfn.XLOOKUP($B1259,stock_analysis[Stock],stock_analysis[Market_Cap_Cr])</f>
        <v>826.42636800000002</v>
      </c>
      <c r="T1259" s="2">
        <f>_xlfn.XLOOKUP($B1259,stock_analysis[Stock],stock_analysis[Total_Debt_Cr])</f>
        <v>6.2091000000000003</v>
      </c>
      <c r="U1259" s="3">
        <f>Table2[[#This Row],[Market Value of Equity]]/(Table2[[#This Row],[Market Value of Equity]]+Table2[[#This Row],[Market Value of Debt]])</f>
        <v>0.99254283508374397</v>
      </c>
      <c r="V1259" s="3">
        <f>Table2[[#This Row],[Market Value of Debt]]/(Table2[[#This Row],[Market Value of Equity]]+Table2[[#This Row],[Market Value of Debt]])</f>
        <v>7.4571649162560056E-3</v>
      </c>
      <c r="W1259" s="32">
        <f>(Table2[[#This Row],[Cost of Equity (Daily Beta)]]*Table2[[#This Row],[Weight of Equity]])+(Table2[[#This Row],[Cost of Debt]]*Table2[[#This Row],[Weight of Debt]])</f>
        <v>0.10638662455555847</v>
      </c>
      <c r="X1259" s="33">
        <f>(Table2[[#This Row],[Cost of Equity (Weekly Beta)]]*Table2[[#This Row],[Weight of Equity]])+(Table2[[#This Row],[Cost of Debt]]*Table2[[#This Row],[Weight of Debt]])</f>
        <v>0.12718187986181237</v>
      </c>
      <c r="Y1259" s="34">
        <f>(Table2[[#This Row],[Cost of Equity (Monthly Beta)]]*Table2[[#This Row],[Weight of Equity]])+(Table2[[#This Row],[Cost of Debt]]*Table2[[#This Row],[Weight of Debt]])</f>
        <v>0.15689615517716932</v>
      </c>
      <c r="Z1259" t="b">
        <f>IF(Table2[[#This Row],[Sector]]="Financial Services",TRUE,FALSE)</f>
        <v>0</v>
      </c>
      <c r="AA1259" t="b">
        <f>IF(Table2[[#This Row],[Market Capitalisation In(Cr)]]&gt;25000,TRUE,FALSE)</f>
        <v>0</v>
      </c>
    </row>
    <row r="1260" spans="2:27" ht="14" customHeight="1">
      <c r="B1260" s="37" t="s">
        <v>310</v>
      </c>
      <c r="C1260" s="38" t="str">
        <f>_xlfn.XLOOKUP(B1260,stock_analysis[Stock],stock_analysis[Company_Name])</f>
        <v>Apollo Pipes Limited</v>
      </c>
      <c r="D1260" s="37" t="str">
        <f>_xlfn.XLOOKUP(B1260,stock_analysis[Stock],stock_analysis[Sector])</f>
        <v>Industrials</v>
      </c>
      <c r="E1260" s="37" t="str">
        <f>_xlfn.XLOOKUP($B1260,stock_analysis[Stock],stock_analysis[Industry])</f>
        <v>Building Products &amp; Equipment</v>
      </c>
      <c r="F1260" s="2">
        <f>_xlfn.XLOOKUP($B1260,stock_analysis[Stock],stock_analysis[Market_Cap_Cr])</f>
        <v>1524.243968</v>
      </c>
      <c r="G1260" s="3">
        <f>Imputs!$C$2</f>
        <v>6.6699999999999995E-2</v>
      </c>
      <c r="H1260" s="3">
        <f>Imputs!$C$3</f>
        <v>5.2299999999999999E-2</v>
      </c>
      <c r="I1260" s="2">
        <f>_xlfn.XLOOKUP($B1260,stock_analysis[Stock],stock_analysis[Beta_Daily])</f>
        <v>0.79631904854156643</v>
      </c>
      <c r="J1260" s="2">
        <f>_xlfn.XLOOKUP($B1260,stock_analysis[Stock],stock_analysis[Beta_Weekly])</f>
        <v>0.91025068795425079</v>
      </c>
      <c r="K1260" s="2">
        <f>_xlfn.XLOOKUP($B1260,stock_analysis[Stock],stock_analysis[Beta_Monthly])</f>
        <v>1.1228812576075604</v>
      </c>
      <c r="L1260" s="3">
        <f>G1260+H1260*I1260</f>
        <v>0.10834748623872392</v>
      </c>
      <c r="M1260" s="3">
        <f>J1260*H1260+G1260</f>
        <v>0.11430611098000731</v>
      </c>
      <c r="N1260" s="3">
        <f>K1260*H1260+G1260</f>
        <v>0.12542668977287541</v>
      </c>
      <c r="O1260" s="2">
        <f>_xlfn.XLOOKUP($B1260,stock_analysis[Stock],stock_analysis[Interest_Coverage_Ratio])</f>
        <v>5.139013412056272</v>
      </c>
      <c r="P1260" s="3" cm="1">
        <f t="array" ref="P126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260" s="3" t="str" cm="1">
        <f t="array" ref="Q126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260" s="3">
        <f>Table2[[#This Row],[Default Spread]]+Table2[[#This Row],[Risk Free Rate]]</f>
        <v>7.5600000000000001E-2</v>
      </c>
      <c r="S1260" s="2">
        <f>_xlfn.XLOOKUP($B1260,stock_analysis[Stock],stock_analysis[Market_Cap_Cr])</f>
        <v>1524.243968</v>
      </c>
      <c r="T1260" s="2">
        <f>_xlfn.XLOOKUP($B1260,stock_analysis[Stock],stock_analysis[Total_Debt_Cr])</f>
        <v>71.219500800000006</v>
      </c>
      <c r="U1260" s="3">
        <f>Table2[[#This Row],[Market Value of Equity]]/(Table2[[#This Row],[Market Value of Equity]]+Table2[[#This Row],[Market Value of Debt]])</f>
        <v>0.95536124631323172</v>
      </c>
      <c r="V1260" s="3">
        <f>Table2[[#This Row],[Market Value of Debt]]/(Table2[[#This Row],[Market Value of Equity]]+Table2[[#This Row],[Market Value of Debt]])</f>
        <v>4.4638753686768215E-2</v>
      </c>
      <c r="W1260" s="32">
        <f>(Table2[[#This Row],[Cost of Equity (Daily Beta)]]*Table2[[#This Row],[Weight of Equity]])+(Table2[[#This Row],[Cost of Debt]]*Table2[[#This Row],[Weight of Debt]])</f>
        <v>0.10688567926665268</v>
      </c>
      <c r="X1260" s="33">
        <f>(Table2[[#This Row],[Cost of Equity (Weekly Beta)]]*Table2[[#This Row],[Weight of Equity]])+(Table2[[#This Row],[Cost of Debt]]*Table2[[#This Row],[Weight of Debt]])</f>
        <v>0.11257831842579805</v>
      </c>
      <c r="Y1260" s="34">
        <f>(Table2[[#This Row],[Cost of Equity (Monthly Beta)]]*Table2[[#This Row],[Weight of Equity]])+(Table2[[#This Row],[Cost of Debt]]*Table2[[#This Row],[Weight of Debt]])</f>
        <v>0.12320248844107699</v>
      </c>
      <c r="Z1260" t="b">
        <f>IF(Table2[[#This Row],[Sector]]="Financial Services",TRUE,FALSE)</f>
        <v>0</v>
      </c>
      <c r="AA1260" t="b">
        <f>IF(Table2[[#This Row],[Market Capitalisation In(Cr)]]&gt;25000,TRUE,FALSE)</f>
        <v>0</v>
      </c>
    </row>
    <row r="1261" spans="2:27" ht="14" customHeight="1">
      <c r="B1261" s="37" t="s">
        <v>622</v>
      </c>
      <c r="C1261" s="38" t="str">
        <f>_xlfn.XLOOKUP(B1261,stock_analysis[Stock],stock_analysis[Company_Name])</f>
        <v>Blue Star Limited</v>
      </c>
      <c r="D1261" s="37" t="str">
        <f>_xlfn.XLOOKUP(B1261,stock_analysis[Stock],stock_analysis[Sector])</f>
        <v>Industrials</v>
      </c>
      <c r="E1261" s="37" t="str">
        <f>_xlfn.XLOOKUP($B1261,stock_analysis[Stock],stock_analysis[Industry])</f>
        <v>Building Products &amp; Equipment</v>
      </c>
      <c r="F1261" s="2">
        <f>_xlfn.XLOOKUP($B1261,stock_analysis[Stock],stock_analysis[Market_Cap_Cr])</f>
        <v>39605.013708799997</v>
      </c>
      <c r="G1261" s="3">
        <f>Imputs!$C$2</f>
        <v>6.6699999999999995E-2</v>
      </c>
      <c r="H1261" s="3">
        <f>Imputs!$C$3</f>
        <v>5.2299999999999999E-2</v>
      </c>
      <c r="I1261" s="2">
        <f>_xlfn.XLOOKUP($B1261,stock_analysis[Stock],stock_analysis[Beta_Daily])</f>
        <v>0.80872895826054669</v>
      </c>
      <c r="J1261" s="2">
        <f>_xlfn.XLOOKUP($B1261,stock_analysis[Stock],stock_analysis[Beta_Weekly])</f>
        <v>1.2064020049816733</v>
      </c>
      <c r="K1261" s="2">
        <f>_xlfn.XLOOKUP($B1261,stock_analysis[Stock],stock_analysis[Beta_Monthly])</f>
        <v>0.22461748986587371</v>
      </c>
      <c r="L1261" s="3">
        <f>G1261+H1261*I1261</f>
        <v>0.10899652451702659</v>
      </c>
      <c r="M1261" s="3">
        <f>J1261*H1261+G1261</f>
        <v>0.1297948248605415</v>
      </c>
      <c r="N1261" s="3">
        <f>K1261*H1261+G1261</f>
        <v>7.8447494719985189E-2</v>
      </c>
      <c r="O1261" s="2">
        <f>_xlfn.XLOOKUP($B1261,stock_analysis[Stock],stock_analysis[Interest_Coverage_Ratio])</f>
        <v>20.697114178168132</v>
      </c>
      <c r="P1261" s="3" cm="1">
        <f t="array" ref="P126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61" s="3" t="str" cm="1">
        <f t="array" ref="Q126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61" s="3">
        <f>Table2[[#This Row],[Default Spread]]+Table2[[#This Row],[Risk Free Rate]]</f>
        <v>7.0699999999999999E-2</v>
      </c>
      <c r="S1261" s="2">
        <f>_xlfn.XLOOKUP($B1261,stock_analysis[Stock],stock_analysis[Market_Cap_Cr])</f>
        <v>39605.013708799997</v>
      </c>
      <c r="T1261" s="2">
        <f>_xlfn.XLOOKUP($B1261,stock_analysis[Stock],stock_analysis[Total_Debt_Cr])</f>
        <v>1030.1899776</v>
      </c>
      <c r="U1261" s="3">
        <f>Table2[[#This Row],[Market Value of Equity]]/(Table2[[#This Row],[Market Value of Equity]]+Table2[[#This Row],[Market Value of Debt]])</f>
        <v>0.97464784511601232</v>
      </c>
      <c r="V1261" s="3">
        <f>Table2[[#This Row],[Market Value of Debt]]/(Table2[[#This Row],[Market Value of Equity]]+Table2[[#This Row],[Market Value of Debt]])</f>
        <v>2.5352154883987683E-2</v>
      </c>
      <c r="W1261" s="32">
        <f>(Table2[[#This Row],[Cost of Equity (Daily Beta)]]*Table2[[#This Row],[Weight of Equity]])+(Table2[[#This Row],[Cost of Debt]]*Table2[[#This Row],[Weight of Debt]])</f>
        <v>0.1080256250959525</v>
      </c>
      <c r="X1261" s="33">
        <f>(Table2[[#This Row],[Cost of Equity (Weekly Beta)]]*Table2[[#This Row],[Weight of Equity]])+(Table2[[#This Row],[Cost of Debt]]*Table2[[#This Row],[Weight of Debt]])</f>
        <v>0.12829664370783492</v>
      </c>
      <c r="Y1261" s="34">
        <f>(Table2[[#This Row],[Cost of Equity (Monthly Beta)]]*Table2[[#This Row],[Weight of Equity]])+(Table2[[#This Row],[Cost of Debt]]*Table2[[#This Row],[Weight of Debt]])</f>
        <v>7.8251079033881246E-2</v>
      </c>
      <c r="Z1261" t="b">
        <f>IF(Table2[[#This Row],[Sector]]="Financial Services",TRUE,FALSE)</f>
        <v>0</v>
      </c>
      <c r="AA1261" t="b">
        <f>IF(Table2[[#This Row],[Market Capitalisation In(Cr)]]&gt;25000,TRUE,FALSE)</f>
        <v>1</v>
      </c>
    </row>
    <row r="1262" spans="2:27" ht="14" customHeight="1">
      <c r="B1262" s="37" t="s">
        <v>822</v>
      </c>
      <c r="C1262" s="38" t="str">
        <f>_xlfn.XLOOKUP(B1262,stock_analysis[Stock],stock_analysis[Company_Name])</f>
        <v>Aditya Infotech Limited</v>
      </c>
      <c r="D1262" s="37" t="str">
        <f>_xlfn.XLOOKUP(B1262,stock_analysis[Stock],stock_analysis[Sector])</f>
        <v>Industrials</v>
      </c>
      <c r="E1262" s="37" t="str">
        <f>_xlfn.XLOOKUP($B1262,stock_analysis[Stock],stock_analysis[Industry])</f>
        <v>Building Products &amp; Equipment</v>
      </c>
      <c r="F1262" s="2">
        <f>_xlfn.XLOOKUP($B1262,stock_analysis[Stock],stock_analysis[Market_Cap_Cr])</f>
        <v>19966.774476800001</v>
      </c>
      <c r="G1262" s="3">
        <f>Imputs!$C$2</f>
        <v>6.6699999999999995E-2</v>
      </c>
      <c r="H1262" s="3">
        <f>Imputs!$C$3</f>
        <v>5.2299999999999999E-2</v>
      </c>
      <c r="I1262" s="2">
        <f>_xlfn.XLOOKUP($B1262,stock_analysis[Stock],stock_analysis[Beta_Daily])</f>
        <v>0.84565451178597872</v>
      </c>
      <c r="J1262" s="2">
        <f>_xlfn.XLOOKUP($B1262,stock_analysis[Stock],stock_analysis[Beta_Weekly])</f>
        <v>1.4993158160992843</v>
      </c>
      <c r="K1262" s="2">
        <f>_xlfn.XLOOKUP($B1262,stock_analysis[Stock],stock_analysis[Beta_Monthly])</f>
        <v>0.99159858066381223</v>
      </c>
      <c r="L1262" s="3">
        <f>G1262+H1262*I1262</f>
        <v>0.11092773096640668</v>
      </c>
      <c r="M1262" s="3">
        <f>J1262*H1262+G1262</f>
        <v>0.14511421718199258</v>
      </c>
      <c r="N1262" s="3">
        <f>K1262*H1262+G1262</f>
        <v>0.11856060576871738</v>
      </c>
      <c r="O1262" s="2">
        <f>_xlfn.XLOOKUP($B1262,stock_analysis[Stock],stock_analysis[Interest_Coverage_Ratio])</f>
        <v>11.688778902267858</v>
      </c>
      <c r="P1262" s="3" cm="1">
        <f t="array" ref="P126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262" s="3" t="str" cm="1">
        <f t="array" ref="Q126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262" s="3">
        <f>Table2[[#This Row],[Default Spread]]+Table2[[#This Row],[Risk Free Rate]]</f>
        <v>7.22E-2</v>
      </c>
      <c r="S1262" s="2">
        <f>_xlfn.XLOOKUP($B1262,stock_analysis[Stock],stock_analysis[Market_Cap_Cr])</f>
        <v>19966.774476800001</v>
      </c>
      <c r="T1262" s="2">
        <f>_xlfn.XLOOKUP($B1262,stock_analysis[Stock],stock_analysis[Total_Debt_Cr])</f>
        <v>127.5660032</v>
      </c>
      <c r="U1262" s="3">
        <f>Table2[[#This Row],[Market Value of Equity]]/(Table2[[#This Row],[Market Value of Equity]]+Table2[[#This Row],[Market Value of Debt]])</f>
        <v>0.99365164518203675</v>
      </c>
      <c r="V1262" s="3">
        <f>Table2[[#This Row],[Market Value of Debt]]/(Table2[[#This Row],[Market Value of Equity]]+Table2[[#This Row],[Market Value of Debt]])</f>
        <v>6.3483548179631508E-3</v>
      </c>
      <c r="W1262" s="32">
        <f>(Table2[[#This Row],[Cost of Equity (Daily Beta)]]*Table2[[#This Row],[Weight of Equity]])+(Table2[[#This Row],[Cost of Debt]]*Table2[[#This Row],[Weight of Debt]])</f>
        <v>0.1106818735889373</v>
      </c>
      <c r="X1262" s="33">
        <f>(Table2[[#This Row],[Cost of Equity (Weekly Beta)]]*Table2[[#This Row],[Weight of Equity]])+(Table2[[#This Row],[Cost of Debt]]*Table2[[#This Row],[Weight of Debt]])</f>
        <v>0.14465133186004725</v>
      </c>
      <c r="Y1262" s="34">
        <f>(Table2[[#This Row],[Cost of Equity (Monthly Beta)]]*Table2[[#This Row],[Weight of Equity]])+(Table2[[#This Row],[Cost of Debt]]*Table2[[#This Row],[Weight of Debt]])</f>
        <v>0.11826629219372184</v>
      </c>
      <c r="Z1262" t="b">
        <f>IF(Table2[[#This Row],[Sector]]="Financial Services",TRUE,FALSE)</f>
        <v>0</v>
      </c>
      <c r="AA1262" t="b">
        <f>IF(Table2[[#This Row],[Market Capitalisation In(Cr)]]&gt;25000,TRUE,FALSE)</f>
        <v>0</v>
      </c>
    </row>
    <row r="1263" spans="2:27" ht="14" customHeight="1">
      <c r="B1263" s="37" t="s">
        <v>730</v>
      </c>
      <c r="C1263" s="38" t="str">
        <f>_xlfn.XLOOKUP(B1263,stock_analysis[Stock],stock_analysis[Company_Name])</f>
        <v>Cera Sanitaryware Limited</v>
      </c>
      <c r="D1263" s="37" t="str">
        <f>_xlfn.XLOOKUP(B1263,stock_analysis[Stock],stock_analysis[Sector])</f>
        <v>Industrials</v>
      </c>
      <c r="E1263" s="37" t="str">
        <f>_xlfn.XLOOKUP($B1263,stock_analysis[Stock],stock_analysis[Industry])</f>
        <v>Building Products &amp; Equipment</v>
      </c>
      <c r="F1263" s="2">
        <f>_xlfn.XLOOKUP($B1263,stock_analysis[Stock],stock_analysis[Market_Cap_Cr])</f>
        <v>6134.1335552</v>
      </c>
      <c r="G1263" s="3">
        <f>Imputs!$C$2</f>
        <v>6.6699999999999995E-2</v>
      </c>
      <c r="H1263" s="3">
        <f>Imputs!$C$3</f>
        <v>5.2299999999999999E-2</v>
      </c>
      <c r="I1263" s="2">
        <f>_xlfn.XLOOKUP($B1263,stock_analysis[Stock],stock_analysis[Beta_Daily])</f>
        <v>0.87365023374157791</v>
      </c>
      <c r="J1263" s="2">
        <f>_xlfn.XLOOKUP($B1263,stock_analysis[Stock],stock_analysis[Beta_Weekly])</f>
        <v>1.0537028814111202</v>
      </c>
      <c r="K1263" s="2">
        <f>_xlfn.XLOOKUP($B1263,stock_analysis[Stock],stock_analysis[Beta_Monthly])</f>
        <v>0.77284758943627807</v>
      </c>
      <c r="L1263" s="3">
        <f>G1263+H1263*I1263</f>
        <v>0.11239190722468452</v>
      </c>
      <c r="M1263" s="3">
        <f>J1263*H1263+G1263</f>
        <v>0.12180866069780158</v>
      </c>
      <c r="N1263" s="3">
        <f>K1263*H1263+G1263</f>
        <v>0.10711992892751734</v>
      </c>
      <c r="O1263" s="2">
        <f>_xlfn.XLOOKUP($B1263,stock_analysis[Stock],stock_analysis[Interest_Coverage_Ratio])</f>
        <v>43.373752113905411</v>
      </c>
      <c r="P1263" s="3" cm="1">
        <f t="array" ref="P126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63" s="3" t="str" cm="1">
        <f t="array" ref="Q126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63" s="3">
        <f>Table2[[#This Row],[Default Spread]]+Table2[[#This Row],[Risk Free Rate]]</f>
        <v>7.0699999999999999E-2</v>
      </c>
      <c r="S1263" s="2">
        <f>_xlfn.XLOOKUP($B1263,stock_analysis[Stock],stock_analysis[Market_Cap_Cr])</f>
        <v>6134.1335552</v>
      </c>
      <c r="T1263" s="2">
        <f>_xlfn.XLOOKUP($B1263,stock_analysis[Stock],stock_analysis[Total_Debt_Cr])</f>
        <v>59.651302399999999</v>
      </c>
      <c r="U1263" s="3">
        <f>Table2[[#This Row],[Market Value of Equity]]/(Table2[[#This Row],[Market Value of Equity]]+Table2[[#This Row],[Market Value of Debt]])</f>
        <v>0.99036916783978934</v>
      </c>
      <c r="V1263" s="3">
        <f>Table2[[#This Row],[Market Value of Debt]]/(Table2[[#This Row],[Market Value of Equity]]+Table2[[#This Row],[Market Value of Debt]])</f>
        <v>9.6308321602106787E-3</v>
      </c>
      <c r="W1263" s="32">
        <f>(Table2[[#This Row],[Cost of Equity (Daily Beta)]]*Table2[[#This Row],[Weight of Equity]])+(Table2[[#This Row],[Cost of Debt]]*Table2[[#This Row],[Weight of Debt]])</f>
        <v>0.11199037946376451</v>
      </c>
      <c r="X1263" s="33">
        <f>(Table2[[#This Row],[Cost of Equity (Weekly Beta)]]*Table2[[#This Row],[Weight of Equity]])+(Table2[[#This Row],[Cost of Debt]]*Table2[[#This Row],[Weight of Debt]])</f>
        <v>0.12131644176468789</v>
      </c>
      <c r="Y1263" s="34">
        <f>(Table2[[#This Row],[Cost of Equity (Monthly Beta)]]*Table2[[#This Row],[Weight of Equity]])+(Table2[[#This Row],[Cost of Debt]]*Table2[[#This Row],[Weight of Debt]])</f>
        <v>0.10676917470472962</v>
      </c>
      <c r="Z1263" t="b">
        <f>IF(Table2[[#This Row],[Sector]]="Financial Services",TRUE,FALSE)</f>
        <v>0</v>
      </c>
      <c r="AA1263" t="b">
        <f>IF(Table2[[#This Row],[Market Capitalisation In(Cr)]]&gt;25000,TRUE,FALSE)</f>
        <v>0</v>
      </c>
    </row>
    <row r="1264" spans="2:27" ht="14" customHeight="1">
      <c r="B1264" s="37" t="s">
        <v>3300</v>
      </c>
      <c r="C1264" s="38" t="str">
        <f>_xlfn.XLOOKUP(B1264,stock_analysis[Stock],stock_analysis[Company_Name])</f>
        <v>Somany Ceramics Limited</v>
      </c>
      <c r="D1264" s="37" t="str">
        <f>_xlfn.XLOOKUP(B1264,stock_analysis[Stock],stock_analysis[Sector])</f>
        <v>Industrials</v>
      </c>
      <c r="E1264" s="37" t="str">
        <f>_xlfn.XLOOKUP($B1264,stock_analysis[Stock],stock_analysis[Industry])</f>
        <v>Building Products &amp; Equipment</v>
      </c>
      <c r="F1264" s="2">
        <f>_xlfn.XLOOKUP($B1264,stock_analysis[Stock],stock_analysis[Market_Cap_Cr])</f>
        <v>1546.6176512</v>
      </c>
      <c r="G1264" s="3">
        <f>Imputs!$C$2</f>
        <v>6.6699999999999995E-2</v>
      </c>
      <c r="H1264" s="3">
        <f>Imputs!$C$3</f>
        <v>5.2299999999999999E-2</v>
      </c>
      <c r="I1264" s="2">
        <f>_xlfn.XLOOKUP($B1264,stock_analysis[Stock],stock_analysis[Beta_Daily])</f>
        <v>0.94126881436600762</v>
      </c>
      <c r="J1264" s="2">
        <f>_xlfn.XLOOKUP($B1264,stock_analysis[Stock],stock_analysis[Beta_Weekly])</f>
        <v>0.85407787840863636</v>
      </c>
      <c r="K1264" s="2">
        <f>_xlfn.XLOOKUP($B1264,stock_analysis[Stock],stock_analysis[Beta_Monthly])</f>
        <v>1.0526626180847234</v>
      </c>
      <c r="L1264" s="3">
        <f>G1264+H1264*I1264</f>
        <v>0.11592835899134218</v>
      </c>
      <c r="M1264" s="3">
        <f>J1264*H1264+G1264</f>
        <v>0.11136827304077168</v>
      </c>
      <c r="N1264" s="3">
        <f>K1264*H1264+G1264</f>
        <v>0.12175425492583103</v>
      </c>
      <c r="O1264" s="2">
        <f>_xlfn.XLOOKUP($B1264,stock_analysis[Stock],stock_analysis[Interest_Coverage_Ratio])</f>
        <v>2.625219331705829</v>
      </c>
      <c r="P1264" s="3" cm="1">
        <f t="array" ref="P126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264" s="3" t="str" cm="1">
        <f t="array" ref="Q126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264" s="3">
        <f>Table2[[#This Row],[Default Spread]]+Table2[[#This Row],[Risk Free Rate]]</f>
        <v>9.4199999999999992E-2</v>
      </c>
      <c r="S1264" s="2">
        <f>_xlfn.XLOOKUP($B1264,stock_analysis[Stock],stock_analysis[Market_Cap_Cr])</f>
        <v>1546.6176512</v>
      </c>
      <c r="T1264" s="2">
        <f>_xlfn.XLOOKUP($B1264,stock_analysis[Stock],stock_analysis[Total_Debt_Cr])</f>
        <v>327.29999359999999</v>
      </c>
      <c r="U1264" s="3">
        <f>Table2[[#This Row],[Market Value of Equity]]/(Table2[[#This Row],[Market Value of Equity]]+Table2[[#This Row],[Market Value of Debt]])</f>
        <v>0.82533917938803969</v>
      </c>
      <c r="V1264" s="3">
        <f>Table2[[#This Row],[Market Value of Debt]]/(Table2[[#This Row],[Market Value of Equity]]+Table2[[#This Row],[Market Value of Debt]])</f>
        <v>0.17466082061196034</v>
      </c>
      <c r="W1264" s="32">
        <f>(Table2[[#This Row],[Cost of Equity (Daily Beta)]]*Table2[[#This Row],[Weight of Equity]])+(Table2[[#This Row],[Cost of Debt]]*Table2[[#This Row],[Weight of Debt]])</f>
        <v>0.1121332659793631</v>
      </c>
      <c r="X1264" s="33">
        <f>(Table2[[#This Row],[Cost of Equity (Weekly Beta)]]*Table2[[#This Row],[Weight of Equity]])+(Table2[[#This Row],[Cost of Debt]]*Table2[[#This Row],[Weight of Debt]])</f>
        <v>0.10836964838298031</v>
      </c>
      <c r="Y1264" s="34">
        <f>(Table2[[#This Row],[Cost of Equity (Monthly Beta)]]*Table2[[#This Row],[Weight of Equity]])+(Table2[[#This Row],[Cost of Debt]]*Table2[[#This Row],[Weight of Debt]])</f>
        <v>0.11694160614913424</v>
      </c>
      <c r="Z1264" t="b">
        <f>IF(Table2[[#This Row],[Sector]]="Financial Services",TRUE,FALSE)</f>
        <v>0</v>
      </c>
      <c r="AA1264" t="b">
        <f>IF(Table2[[#This Row],[Market Capitalisation In(Cr)]]&gt;25000,TRUE,FALSE)</f>
        <v>0</v>
      </c>
    </row>
    <row r="1265" spans="2:27" ht="14" customHeight="1">
      <c r="B1265" s="37" t="s">
        <v>3546</v>
      </c>
      <c r="C1265" s="38" t="str">
        <f>_xlfn.XLOOKUP(B1265,stock_analysis[Stock],stock_analysis[Company_Name])</f>
        <v>Texmo Pipes and Products Limited</v>
      </c>
      <c r="D1265" s="37" t="str">
        <f>_xlfn.XLOOKUP(B1265,stock_analysis[Stock],stock_analysis[Sector])</f>
        <v>Industrials</v>
      </c>
      <c r="E1265" s="37" t="str">
        <f>_xlfn.XLOOKUP($B1265,stock_analysis[Stock],stock_analysis[Industry])</f>
        <v>Building Products &amp; Equipment</v>
      </c>
      <c r="F1265" s="2">
        <f>_xlfn.XLOOKUP($B1265,stock_analysis[Stock],stock_analysis[Market_Cap_Cr])</f>
        <v>124.48747520000001</v>
      </c>
      <c r="G1265" s="3">
        <f>Imputs!$C$2</f>
        <v>6.6699999999999995E-2</v>
      </c>
      <c r="H1265" s="3">
        <f>Imputs!$C$3</f>
        <v>5.2299999999999999E-2</v>
      </c>
      <c r="I1265" s="2">
        <f>_xlfn.XLOOKUP($B1265,stock_analysis[Stock],stock_analysis[Beta_Daily])</f>
        <v>1.234266913173993</v>
      </c>
      <c r="J1265" s="2">
        <f>_xlfn.XLOOKUP($B1265,stock_analysis[Stock],stock_analysis[Beta_Weekly])</f>
        <v>1.719743394512111</v>
      </c>
      <c r="K1265" s="2">
        <f>_xlfn.XLOOKUP($B1265,stock_analysis[Stock],stock_analysis[Beta_Monthly])</f>
        <v>1.1696012752884346</v>
      </c>
      <c r="L1265" s="3">
        <f>G1265+H1265*I1265</f>
        <v>0.13125215955899983</v>
      </c>
      <c r="M1265" s="3">
        <f>J1265*H1265+G1265</f>
        <v>0.15664257953298338</v>
      </c>
      <c r="N1265" s="3">
        <f>K1265*H1265+G1265</f>
        <v>0.12787014669758512</v>
      </c>
      <c r="O1265" s="2">
        <f>_xlfn.XLOOKUP($B1265,stock_analysis[Stock],stock_analysis[Interest_Coverage_Ratio])</f>
        <v>5.9029082267737918</v>
      </c>
      <c r="P1265" s="3" cm="1">
        <f t="array" ref="P126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265" s="3" t="str" cm="1">
        <f t="array" ref="Q126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265" s="3">
        <f>Table2[[#This Row],[Default Spread]]+Table2[[#This Row],[Risk Free Rate]]</f>
        <v>7.5600000000000001E-2</v>
      </c>
      <c r="S1265" s="2">
        <f>_xlfn.XLOOKUP($B1265,stock_analysis[Stock],stock_analysis[Market_Cap_Cr])</f>
        <v>124.48747520000001</v>
      </c>
      <c r="T1265" s="2">
        <f>_xlfn.XLOOKUP($B1265,stock_analysis[Stock],stock_analysis[Total_Debt_Cr])</f>
        <v>63.763699199999998</v>
      </c>
      <c r="U1265" s="3">
        <f>Table2[[#This Row],[Market Value of Equity]]/(Table2[[#This Row],[Market Value of Equity]]+Table2[[#This Row],[Market Value of Debt]])</f>
        <v>0.66128392344308273</v>
      </c>
      <c r="V1265" s="3">
        <f>Table2[[#This Row],[Market Value of Debt]]/(Table2[[#This Row],[Market Value of Equity]]+Table2[[#This Row],[Market Value of Debt]])</f>
        <v>0.33871607655691732</v>
      </c>
      <c r="W1265" s="32">
        <f>(Table2[[#This Row],[Cost of Equity (Daily Beta)]]*Table2[[#This Row],[Weight of Equity]])+(Table2[[#This Row],[Cost of Debt]]*Table2[[#This Row],[Weight of Debt]])</f>
        <v>0.11240187842125587</v>
      </c>
      <c r="X1265" s="33">
        <f>(Table2[[#This Row],[Cost of Equity (Weekly Beta)]]*Table2[[#This Row],[Weight of Equity]])+(Table2[[#This Row],[Cost of Debt]]*Table2[[#This Row],[Weight of Debt]])</f>
        <v>0.12919215495951933</v>
      </c>
      <c r="Y1265" s="34">
        <f>(Table2[[#This Row],[Cost of Equity (Monthly Beta)]]*Table2[[#This Row],[Weight of Equity]])+(Table2[[#This Row],[Cost of Debt]]*Table2[[#This Row],[Weight of Debt]])</f>
        <v>0.11016540768712459</v>
      </c>
      <c r="Z1265" t="b">
        <f>IF(Table2[[#This Row],[Sector]]="Financial Services",TRUE,FALSE)</f>
        <v>0</v>
      </c>
      <c r="AA1265" t="b">
        <f>IF(Table2[[#This Row],[Market Capitalisation In(Cr)]]&gt;25000,TRUE,FALSE)</f>
        <v>0</v>
      </c>
    </row>
    <row r="1266" spans="2:27" ht="14" customHeight="1">
      <c r="B1266" s="37" t="s">
        <v>538</v>
      </c>
      <c r="C1266" s="38" t="str">
        <f>_xlfn.XLOOKUP(B1266,stock_analysis[Stock],stock_analysis[Company_Name])</f>
        <v>Beardsell Limited</v>
      </c>
      <c r="D1266" s="37" t="str">
        <f>_xlfn.XLOOKUP(B1266,stock_analysis[Stock],stock_analysis[Sector])</f>
        <v>Industrials</v>
      </c>
      <c r="E1266" s="37" t="str">
        <f>_xlfn.XLOOKUP($B1266,stock_analysis[Stock],stock_analysis[Industry])</f>
        <v>Building Products &amp; Equipment</v>
      </c>
      <c r="F1266" s="2">
        <f>_xlfn.XLOOKUP($B1266,stock_analysis[Stock],stock_analysis[Market_Cap_Cr])</f>
        <v>97.567136000000005</v>
      </c>
      <c r="G1266" s="3">
        <f>Imputs!$C$2</f>
        <v>6.6699999999999995E-2</v>
      </c>
      <c r="H1266" s="3">
        <f>Imputs!$C$3</f>
        <v>5.2299999999999999E-2</v>
      </c>
      <c r="I1266" s="2">
        <f>_xlfn.XLOOKUP($B1266,stock_analysis[Stock],stock_analysis[Beta_Daily])</f>
        <v>1.0945219637697352</v>
      </c>
      <c r="J1266" s="2">
        <f>_xlfn.XLOOKUP($B1266,stock_analysis[Stock],stock_analysis[Beta_Weekly])</f>
        <v>0.81821631585003818</v>
      </c>
      <c r="K1266" s="2">
        <f>_xlfn.XLOOKUP($B1266,stock_analysis[Stock],stock_analysis[Beta_Monthly])</f>
        <v>0.6237811034074302</v>
      </c>
      <c r="L1266" s="3">
        <f>G1266+H1266*I1266</f>
        <v>0.12394349870515714</v>
      </c>
      <c r="M1266" s="3">
        <f>J1266*H1266+G1266</f>
        <v>0.10949271331895699</v>
      </c>
      <c r="N1266" s="3">
        <f>K1266*H1266+G1266</f>
        <v>9.9323751708208591E-2</v>
      </c>
      <c r="O1266" s="2">
        <f>_xlfn.XLOOKUP($B1266,stock_analysis[Stock],stock_analysis[Interest_Coverage_Ratio])</f>
        <v>4.4931129476584024</v>
      </c>
      <c r="P1266" s="3" cm="1">
        <f t="array" ref="P126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266" s="3" t="str" cm="1">
        <f t="array" ref="Q126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266" s="3">
        <f>Table2[[#This Row],[Default Spread]]+Table2[[#This Row],[Risk Free Rate]]</f>
        <v>7.7799999999999994E-2</v>
      </c>
      <c r="S1266" s="2">
        <f>_xlfn.XLOOKUP($B1266,stock_analysis[Stock],stock_analysis[Market_Cap_Cr])</f>
        <v>97.567136000000005</v>
      </c>
      <c r="T1266" s="2">
        <f>_xlfn.XLOOKUP($B1266,stock_analysis[Stock],stock_analysis[Total_Debt_Cr])</f>
        <v>30.95</v>
      </c>
      <c r="U1266" s="3">
        <f>Table2[[#This Row],[Market Value of Equity]]/(Table2[[#This Row],[Market Value of Equity]]+Table2[[#This Row],[Market Value of Debt]])</f>
        <v>0.75917608372474166</v>
      </c>
      <c r="V1266" s="3">
        <f>Table2[[#This Row],[Market Value of Debt]]/(Table2[[#This Row],[Market Value of Equity]]+Table2[[#This Row],[Market Value of Debt]])</f>
        <v>0.24082391627525843</v>
      </c>
      <c r="W1266" s="32">
        <f>(Table2[[#This Row],[Cost of Equity (Daily Beta)]]*Table2[[#This Row],[Weight of Equity]])+(Table2[[#This Row],[Cost of Debt]]*Table2[[#This Row],[Weight of Debt]])</f>
        <v>0.11283104063633889</v>
      </c>
      <c r="X1266" s="33">
        <f>(Table2[[#This Row],[Cost of Equity (Weekly Beta)]]*Table2[[#This Row],[Weight of Equity]])+(Table2[[#This Row],[Cost of Debt]]*Table2[[#This Row],[Weight of Debt]])</f>
        <v>0.10186034998009673</v>
      </c>
      <c r="Y1266" s="34">
        <f>(Table2[[#This Row],[Cost of Equity (Monthly Beta)]]*Table2[[#This Row],[Weight of Equity]])+(Table2[[#This Row],[Cost of Debt]]*Table2[[#This Row],[Weight of Debt]])</f>
        <v>9.4140317528901521E-2</v>
      </c>
      <c r="Z1266" t="b">
        <f>IF(Table2[[#This Row],[Sector]]="Financial Services",TRUE,FALSE)</f>
        <v>0</v>
      </c>
      <c r="AA1266" t="b">
        <f>IF(Table2[[#This Row],[Market Capitalisation In(Cr)]]&gt;25000,TRUE,FALSE)</f>
        <v>0</v>
      </c>
    </row>
    <row r="1267" spans="2:27" ht="14" customHeight="1">
      <c r="B1267" s="37" t="s">
        <v>1181</v>
      </c>
      <c r="C1267" s="38" t="str">
        <f>_xlfn.XLOOKUP(B1267,stock_analysis[Stock],stock_analysis[Company_Name])</f>
        <v>Finolex Industries Limited</v>
      </c>
      <c r="D1267" s="37" t="str">
        <f>_xlfn.XLOOKUP(B1267,stock_analysis[Stock],stock_analysis[Sector])</f>
        <v>Industrials</v>
      </c>
      <c r="E1267" s="37" t="str">
        <f>_xlfn.XLOOKUP($B1267,stock_analysis[Stock],stock_analysis[Industry])</f>
        <v>Building Products &amp; Equipment</v>
      </c>
      <c r="F1267" s="2">
        <f>_xlfn.XLOOKUP($B1267,stock_analysis[Stock],stock_analysis[Market_Cap_Cr])</f>
        <v>11451.173273599999</v>
      </c>
      <c r="G1267" s="3">
        <f>Imputs!$C$2</f>
        <v>6.6699999999999995E-2</v>
      </c>
      <c r="H1267" s="3">
        <f>Imputs!$C$3</f>
        <v>5.2299999999999999E-2</v>
      </c>
      <c r="I1267" s="2">
        <f>_xlfn.XLOOKUP($B1267,stock_analysis[Stock],stock_analysis[Beta_Daily])</f>
        <v>0.89235068410379215</v>
      </c>
      <c r="J1267" s="2">
        <f>_xlfn.XLOOKUP($B1267,stock_analysis[Stock],stock_analysis[Beta_Weekly])</f>
        <v>1.3226404481495171</v>
      </c>
      <c r="K1267" s="2">
        <f>_xlfn.XLOOKUP($B1267,stock_analysis[Stock],stock_analysis[Beta_Monthly])</f>
        <v>0.5938734826572466</v>
      </c>
      <c r="L1267" s="3">
        <f>G1267+H1267*I1267</f>
        <v>0.11336994077862833</v>
      </c>
      <c r="M1267" s="3">
        <f>J1267*H1267+G1267</f>
        <v>0.13587409543821974</v>
      </c>
      <c r="N1267" s="3">
        <f>K1267*H1267+G1267</f>
        <v>9.7759583142973991E-2</v>
      </c>
      <c r="O1267" s="2">
        <f>_xlfn.XLOOKUP($B1267,stock_analysis[Stock],stock_analysis[Interest_Coverage_Ratio])</f>
        <v>53.214214214214216</v>
      </c>
      <c r="P1267" s="3" cm="1">
        <f t="array" ref="P126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67" s="3" t="str" cm="1">
        <f t="array" ref="Q126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67" s="3">
        <f>Table2[[#This Row],[Default Spread]]+Table2[[#This Row],[Risk Free Rate]]</f>
        <v>7.0699999999999999E-2</v>
      </c>
      <c r="S1267" s="2">
        <f>_xlfn.XLOOKUP($B1267,stock_analysis[Stock],stock_analysis[Market_Cap_Cr])</f>
        <v>11451.173273599999</v>
      </c>
      <c r="T1267" s="2">
        <f>_xlfn.XLOOKUP($B1267,stock_analysis[Stock],stock_analysis[Total_Debt_Cr])</f>
        <v>21.22</v>
      </c>
      <c r="U1267" s="3">
        <f>Table2[[#This Row],[Market Value of Equity]]/(Table2[[#This Row],[Market Value of Equity]]+Table2[[#This Row],[Market Value of Debt]])</f>
        <v>0.99815034234845923</v>
      </c>
      <c r="V1267" s="3">
        <f>Table2[[#This Row],[Market Value of Debt]]/(Table2[[#This Row],[Market Value of Equity]]+Table2[[#This Row],[Market Value of Debt]])</f>
        <v>1.8496576515408484E-3</v>
      </c>
      <c r="W1267" s="32">
        <f>(Table2[[#This Row],[Cost of Equity (Daily Beta)]]*Table2[[#This Row],[Weight of Equity]])+(Table2[[#This Row],[Cost of Debt]]*Table2[[#This Row],[Weight of Debt]])</f>
        <v>0.11329101599617636</v>
      </c>
      <c r="X1267" s="33">
        <f>(Table2[[#This Row],[Cost of Equity (Weekly Beta)]]*Table2[[#This Row],[Weight of Equity]])+(Table2[[#This Row],[Cost of Debt]]*Table2[[#This Row],[Weight of Debt]])</f>
        <v>0.13575354567391018</v>
      </c>
      <c r="Y1267" s="34">
        <f>(Table2[[#This Row],[Cost of Equity (Monthly Beta)]]*Table2[[#This Row],[Weight of Equity]])+(Table2[[#This Row],[Cost of Debt]]*Table2[[#This Row],[Weight of Debt]])</f>
        <v>9.7709532177966088E-2</v>
      </c>
      <c r="Z1267" t="b">
        <f>IF(Table2[[#This Row],[Sector]]="Financial Services",TRUE,FALSE)</f>
        <v>0</v>
      </c>
      <c r="AA1267" t="b">
        <f>IF(Table2[[#This Row],[Market Capitalisation In(Cr)]]&gt;25000,TRUE,FALSE)</f>
        <v>0</v>
      </c>
    </row>
    <row r="1268" spans="2:27" ht="14" customHeight="1">
      <c r="B1268" s="37" t="s">
        <v>2864</v>
      </c>
      <c r="C1268" s="38" t="str">
        <f>_xlfn.XLOOKUP(B1268,stock_analysis[Stock],stock_analysis[Company_Name])</f>
        <v>Ramco Industries Limited</v>
      </c>
      <c r="D1268" s="37" t="str">
        <f>_xlfn.XLOOKUP(B1268,stock_analysis[Stock],stock_analysis[Sector])</f>
        <v>Industrials</v>
      </c>
      <c r="E1268" s="37" t="str">
        <f>_xlfn.XLOOKUP($B1268,stock_analysis[Stock],stock_analysis[Industry])</f>
        <v>Building Products &amp; Equipment</v>
      </c>
      <c r="F1268" s="2">
        <f>_xlfn.XLOOKUP($B1268,stock_analysis[Stock],stock_analysis[Market_Cap_Cr])</f>
        <v>2386.8403711999999</v>
      </c>
      <c r="G1268" s="3">
        <f>Imputs!$C$2</f>
        <v>6.6699999999999995E-2</v>
      </c>
      <c r="H1268" s="3">
        <f>Imputs!$C$3</f>
        <v>5.2299999999999999E-2</v>
      </c>
      <c r="I1268" s="2">
        <f>_xlfn.XLOOKUP($B1268,stock_analysis[Stock],stock_analysis[Beta_Daily])</f>
        <v>0.9500222156883672</v>
      </c>
      <c r="J1268" s="2">
        <f>_xlfn.XLOOKUP($B1268,stock_analysis[Stock],stock_analysis[Beta_Weekly])</f>
        <v>1.0727517989261643</v>
      </c>
      <c r="K1268" s="2">
        <f>_xlfn.XLOOKUP($B1268,stock_analysis[Stock],stock_analysis[Beta_Monthly])</f>
        <v>0.52559233924579385</v>
      </c>
      <c r="L1268" s="3">
        <f>G1268+H1268*I1268</f>
        <v>0.1163861618805016</v>
      </c>
      <c r="M1268" s="3">
        <f>J1268*H1268+G1268</f>
        <v>0.12280491908383839</v>
      </c>
      <c r="N1268" s="3">
        <f>K1268*H1268+G1268</f>
        <v>9.4188479342555018E-2</v>
      </c>
      <c r="O1268" s="2">
        <f>_xlfn.XLOOKUP($B1268,stock_analysis[Stock],stock_analysis[Interest_Coverage_Ratio])</f>
        <v>11.237171387519044</v>
      </c>
      <c r="P1268" s="3" cm="1">
        <f t="array" ref="P126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268" s="3" t="str" cm="1">
        <f t="array" ref="Q126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268" s="3">
        <f>Table2[[#This Row],[Default Spread]]+Table2[[#This Row],[Risk Free Rate]]</f>
        <v>7.22E-2</v>
      </c>
      <c r="S1268" s="2">
        <f>_xlfn.XLOOKUP($B1268,stock_analysis[Stock],stock_analysis[Market_Cap_Cr])</f>
        <v>2386.8403711999999</v>
      </c>
      <c r="T1268" s="2">
        <f>_xlfn.XLOOKUP($B1268,stock_analysis[Stock],stock_analysis[Total_Debt_Cr])</f>
        <v>175.5399936</v>
      </c>
      <c r="U1268" s="3">
        <f>Table2[[#This Row],[Market Value of Equity]]/(Table2[[#This Row],[Market Value of Equity]]+Table2[[#This Row],[Market Value of Debt]])</f>
        <v>0.93149338950163973</v>
      </c>
      <c r="V1268" s="3">
        <f>Table2[[#This Row],[Market Value of Debt]]/(Table2[[#This Row],[Market Value of Equity]]+Table2[[#This Row],[Market Value of Debt]])</f>
        <v>6.8506610498360321E-2</v>
      </c>
      <c r="W1268" s="32">
        <f>(Table2[[#This Row],[Cost of Equity (Daily Beta)]]*Table2[[#This Row],[Weight of Equity]])+(Table2[[#This Row],[Cost of Debt]]*Table2[[#This Row],[Weight of Debt]])</f>
        <v>0.11335911769913659</v>
      </c>
      <c r="X1268" s="33">
        <f>(Table2[[#This Row],[Cost of Equity (Weekly Beta)]]*Table2[[#This Row],[Weight of Equity]])+(Table2[[#This Row],[Cost of Debt]]*Table2[[#This Row],[Weight of Debt]])</f>
        <v>0.11933814760286085</v>
      </c>
      <c r="Y1268" s="34">
        <f>(Table2[[#This Row],[Cost of Equity (Monthly Beta)]]*Table2[[#This Row],[Weight of Equity]])+(Table2[[#This Row],[Cost of Debt]]*Table2[[#This Row],[Weight of Debt]])</f>
        <v>9.2682123152783374E-2</v>
      </c>
      <c r="Z1268" t="b">
        <f>IF(Table2[[#This Row],[Sector]]="Financial Services",TRUE,FALSE)</f>
        <v>0</v>
      </c>
      <c r="AA1268" t="b">
        <f>IF(Table2[[#This Row],[Market Capitalisation In(Cr)]]&gt;25000,TRUE,FALSE)</f>
        <v>0</v>
      </c>
    </row>
    <row r="1269" spans="2:27" ht="14" customHeight="1">
      <c r="B1269" s="37" t="s">
        <v>1056</v>
      </c>
      <c r="C1269" s="38" t="str">
        <f>_xlfn.XLOOKUP(B1269,stock_analysis[Stock],stock_analysis[Company_Name])</f>
        <v>Electrosteel Castings Limited</v>
      </c>
      <c r="D1269" s="37" t="str">
        <f>_xlfn.XLOOKUP(B1269,stock_analysis[Stock],stock_analysis[Sector])</f>
        <v>Industrials</v>
      </c>
      <c r="E1269" s="37" t="str">
        <f>_xlfn.XLOOKUP($B1269,stock_analysis[Stock],stock_analysis[Industry])</f>
        <v>Building Products &amp; Equipment</v>
      </c>
      <c r="F1269" s="2">
        <f>_xlfn.XLOOKUP($B1269,stock_analysis[Stock],stock_analysis[Market_Cap_Cr])</f>
        <v>3958.2359551999998</v>
      </c>
      <c r="G1269" s="3">
        <f>Imputs!$C$2</f>
        <v>6.6699999999999995E-2</v>
      </c>
      <c r="H1269" s="3">
        <f>Imputs!$C$3</f>
        <v>5.2299999999999999E-2</v>
      </c>
      <c r="I1269" s="2">
        <f>_xlfn.XLOOKUP($B1269,stock_analysis[Stock],stock_analysis[Beta_Daily])</f>
        <v>1.3191063883574583</v>
      </c>
      <c r="J1269" s="2">
        <f>_xlfn.XLOOKUP($B1269,stock_analysis[Stock],stock_analysis[Beta_Weekly])</f>
        <v>2.0797198076615695</v>
      </c>
      <c r="K1269" s="2">
        <f>_xlfn.XLOOKUP($B1269,stock_analysis[Stock],stock_analysis[Beta_Monthly])</f>
        <v>1.6256311446180765</v>
      </c>
      <c r="L1269" s="3">
        <f>G1269+H1269*I1269</f>
        <v>0.13568926411109505</v>
      </c>
      <c r="M1269" s="3">
        <f>J1269*H1269+G1269</f>
        <v>0.17546934594070007</v>
      </c>
      <c r="N1269" s="3">
        <f>K1269*H1269+G1269</f>
        <v>0.15172050886352539</v>
      </c>
      <c r="O1269" s="2">
        <f>_xlfn.XLOOKUP($B1269,stock_analysis[Stock],stock_analysis[Interest_Coverage_Ratio])</f>
        <v>6.9430200972827611</v>
      </c>
      <c r="P1269" s="3" cm="1">
        <f t="array" ref="P126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269" s="3" t="str" cm="1">
        <f t="array" ref="Q126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269" s="3">
        <f>Table2[[#This Row],[Default Spread]]+Table2[[#This Row],[Risk Free Rate]]</f>
        <v>7.4499999999999997E-2</v>
      </c>
      <c r="S1269" s="2">
        <f>_xlfn.XLOOKUP($B1269,stock_analysis[Stock],stock_analysis[Market_Cap_Cr])</f>
        <v>3958.2359551999998</v>
      </c>
      <c r="T1269" s="2">
        <f>_xlfn.XLOOKUP($B1269,stock_analysis[Stock],stock_analysis[Total_Debt_Cr])</f>
        <v>2222.5508352000002</v>
      </c>
      <c r="U1269" s="3">
        <f>Table2[[#This Row],[Market Value of Equity]]/(Table2[[#This Row],[Market Value of Equity]]+Table2[[#This Row],[Market Value of Debt]])</f>
        <v>0.64040972281197817</v>
      </c>
      <c r="V1269" s="3">
        <f>Table2[[#This Row],[Market Value of Debt]]/(Table2[[#This Row],[Market Value of Equity]]+Table2[[#This Row],[Market Value of Debt]])</f>
        <v>0.35959027718802195</v>
      </c>
      <c r="W1269" s="32">
        <f>(Table2[[#This Row],[Cost of Equity (Daily Beta)]]*Table2[[#This Row],[Weight of Equity]])+(Table2[[#This Row],[Cost of Debt]]*Table2[[#This Row],[Weight of Debt]])</f>
        <v>0.11368619966845531</v>
      </c>
      <c r="X1269" s="33">
        <f>(Table2[[#This Row],[Cost of Equity (Weekly Beta)]]*Table2[[#This Row],[Weight of Equity]])+(Table2[[#This Row],[Cost of Debt]]*Table2[[#This Row],[Weight of Debt]])</f>
        <v>0.13916175084639049</v>
      </c>
      <c r="Y1269" s="34">
        <f>(Table2[[#This Row],[Cost of Equity (Monthly Beta)]]*Table2[[#This Row],[Weight of Equity]])+(Table2[[#This Row],[Cost of Debt]]*Table2[[#This Row],[Weight of Debt]])</f>
        <v>0.1239527646766902</v>
      </c>
      <c r="Z1269" t="b">
        <f>IF(Table2[[#This Row],[Sector]]="Financial Services",TRUE,FALSE)</f>
        <v>0</v>
      </c>
      <c r="AA1269" t="b">
        <f>IF(Table2[[#This Row],[Market Capitalisation In(Cr)]]&gt;25000,TRUE,FALSE)</f>
        <v>0</v>
      </c>
    </row>
    <row r="1270" spans="2:27" ht="14" customHeight="1">
      <c r="B1270" s="37" t="s">
        <v>388</v>
      </c>
      <c r="C1270" s="38" t="str">
        <f>_xlfn.XLOOKUP(B1270,stock_analysis[Stock],stock_analysis[Company_Name])</f>
        <v>Astral Limited</v>
      </c>
      <c r="D1270" s="37" t="str">
        <f>_xlfn.XLOOKUP(B1270,stock_analysis[Stock],stock_analysis[Sector])</f>
        <v>Industrials</v>
      </c>
      <c r="E1270" s="37" t="str">
        <f>_xlfn.XLOOKUP($B1270,stock_analysis[Stock],stock_analysis[Industry])</f>
        <v>Building Products &amp; Equipment</v>
      </c>
      <c r="F1270" s="2">
        <f>_xlfn.XLOOKUP($B1270,stock_analysis[Stock],stock_analysis[Market_Cap_Cr])</f>
        <v>44270.862335999998</v>
      </c>
      <c r="G1270" s="3">
        <f>Imputs!$C$2</f>
        <v>6.6699999999999995E-2</v>
      </c>
      <c r="H1270" s="3">
        <f>Imputs!$C$3</f>
        <v>5.2299999999999999E-2</v>
      </c>
      <c r="I1270" s="2">
        <f>_xlfn.XLOOKUP($B1270,stock_analysis[Stock],stock_analysis[Beta_Daily])</f>
        <v>1.0084349577044489</v>
      </c>
      <c r="J1270" s="2">
        <f>_xlfn.XLOOKUP($B1270,stock_analysis[Stock],stock_analysis[Beta_Weekly])</f>
        <v>0.91827611502933981</v>
      </c>
      <c r="K1270" s="2">
        <f>_xlfn.XLOOKUP($B1270,stock_analysis[Stock],stock_analysis[Beta_Monthly])</f>
        <v>0.85842537704019406</v>
      </c>
      <c r="L1270" s="3">
        <f>G1270+H1270*I1270</f>
        <v>0.11944114828794267</v>
      </c>
      <c r="M1270" s="3">
        <f>J1270*H1270+G1270</f>
        <v>0.11472584081603446</v>
      </c>
      <c r="N1270" s="3">
        <f>K1270*H1270+G1270</f>
        <v>0.11159564721920215</v>
      </c>
      <c r="O1270" s="2">
        <f>_xlfn.XLOOKUP($B1270,stock_analysis[Stock],stock_analysis[Interest_Coverage_Ratio])</f>
        <v>25.823321554770317</v>
      </c>
      <c r="P1270" s="3" cm="1">
        <f t="array" ref="P127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70" s="3" t="str" cm="1">
        <f t="array" ref="Q127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70" s="3">
        <f>Table2[[#This Row],[Default Spread]]+Table2[[#This Row],[Risk Free Rate]]</f>
        <v>7.0699999999999999E-2</v>
      </c>
      <c r="S1270" s="2">
        <f>_xlfn.XLOOKUP($B1270,stock_analysis[Stock],stock_analysis[Market_Cap_Cr])</f>
        <v>44270.862335999998</v>
      </c>
      <c r="T1270" s="2">
        <f>_xlfn.XLOOKUP($B1270,stock_analysis[Stock],stock_analysis[Total_Debt_Cr])</f>
        <v>255.6</v>
      </c>
      <c r="U1270" s="3">
        <f>Table2[[#This Row],[Market Value of Equity]]/(Table2[[#This Row],[Market Value of Equity]]+Table2[[#This Row],[Market Value of Debt]])</f>
        <v>0.99425959336110692</v>
      </c>
      <c r="V1270" s="3">
        <f>Table2[[#This Row],[Market Value of Debt]]/(Table2[[#This Row],[Market Value of Equity]]+Table2[[#This Row],[Market Value of Debt]])</f>
        <v>5.7404066388931458E-3</v>
      </c>
      <c r="W1270" s="32">
        <f>(Table2[[#This Row],[Cost of Equity (Daily Beta)]]*Table2[[#This Row],[Weight of Equity]])+(Table2[[#This Row],[Cost of Debt]]*Table2[[#This Row],[Weight of Debt]])</f>
        <v>0.11916135427672329</v>
      </c>
      <c r="X1270" s="33">
        <f>(Table2[[#This Row],[Cost of Equity (Weekly Beta)]]*Table2[[#This Row],[Weight of Equity]])+(Table2[[#This Row],[Cost of Debt]]*Table2[[#This Row],[Weight of Debt]])</f>
        <v>0.11447311458713125</v>
      </c>
      <c r="Y1270" s="34">
        <f>(Table2[[#This Row],[Cost of Equity (Monthly Beta)]]*Table2[[#This Row],[Weight of Equity]])+(Table2[[#This Row],[Cost of Debt]]*Table2[[#This Row],[Weight of Debt]])</f>
        <v>0.11136088957440322</v>
      </c>
      <c r="Z1270" t="b">
        <f>IF(Table2[[#This Row],[Sector]]="Financial Services",TRUE,FALSE)</f>
        <v>0</v>
      </c>
      <c r="AA1270" t="b">
        <f>IF(Table2[[#This Row],[Market Capitalisation In(Cr)]]&gt;25000,TRUE,FALSE)</f>
        <v>1</v>
      </c>
    </row>
    <row r="1271" spans="2:27" ht="14" customHeight="1">
      <c r="B1271" s="37" t="s">
        <v>1126</v>
      </c>
      <c r="C1271" s="38" t="str">
        <f>_xlfn.XLOOKUP(B1271,stock_analysis[Stock],stock_analysis[Company_Name])</f>
        <v>Euro Panel Products Limited</v>
      </c>
      <c r="D1271" s="37" t="str">
        <f>_xlfn.XLOOKUP(B1271,stock_analysis[Stock],stock_analysis[Sector])</f>
        <v>Industrials</v>
      </c>
      <c r="E1271" s="37" t="str">
        <f>_xlfn.XLOOKUP($B1271,stock_analysis[Stock],stock_analysis[Industry])</f>
        <v>Building Products &amp; Equipment</v>
      </c>
      <c r="F1271" s="2">
        <f>_xlfn.XLOOKUP($B1271,stock_analysis[Stock],stock_analysis[Market_Cap_Cr])</f>
        <v>413.657984</v>
      </c>
      <c r="G1271" s="3">
        <f>Imputs!$C$2</f>
        <v>6.6699999999999995E-2</v>
      </c>
      <c r="H1271" s="3">
        <f>Imputs!$C$3</f>
        <v>5.2299999999999999E-2</v>
      </c>
      <c r="I1271" s="2">
        <f>_xlfn.XLOOKUP($B1271,stock_analysis[Stock],stock_analysis[Beta_Daily])</f>
        <v>1.2245469306056445</v>
      </c>
      <c r="J1271" s="2">
        <f>_xlfn.XLOOKUP($B1271,stock_analysis[Stock],stock_analysis[Beta_Weekly])</f>
        <v>1.1312679384763935</v>
      </c>
      <c r="K1271" s="2">
        <f>_xlfn.XLOOKUP($B1271,stock_analysis[Stock],stock_analysis[Beta_Monthly])</f>
        <v>0.28860702439257291</v>
      </c>
      <c r="L1271" s="3">
        <f>G1271+H1271*I1271</f>
        <v>0.13074380447067518</v>
      </c>
      <c r="M1271" s="3">
        <f>J1271*H1271+G1271</f>
        <v>0.12586531318231536</v>
      </c>
      <c r="N1271" s="3">
        <f>K1271*H1271+G1271</f>
        <v>8.1794147375731555E-2</v>
      </c>
      <c r="O1271" s="2">
        <f>_xlfn.XLOOKUP($B1271,stock_analysis[Stock],stock_analysis[Interest_Coverage_Ratio])</f>
        <v>3.3350326931891527</v>
      </c>
      <c r="P1271" s="3" cm="1">
        <f t="array" ref="P127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271" s="3" t="str" cm="1">
        <f t="array" ref="Q127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271" s="3">
        <f>Table2[[#This Row],[Default Spread]]+Table2[[#This Row],[Risk Free Rate]]</f>
        <v>8.5099999999999995E-2</v>
      </c>
      <c r="S1271" s="2">
        <f>_xlfn.XLOOKUP($B1271,stock_analysis[Stock],stock_analysis[Market_Cap_Cr])</f>
        <v>413.657984</v>
      </c>
      <c r="T1271" s="2">
        <f>_xlfn.XLOOKUP($B1271,stock_analysis[Stock],stock_analysis[Total_Debt_Cr])</f>
        <v>129.08000000000001</v>
      </c>
      <c r="U1271" s="3">
        <f>Table2[[#This Row],[Market Value of Equity]]/(Table2[[#This Row],[Market Value of Equity]]+Table2[[#This Row],[Market Value of Debt]])</f>
        <v>0.7621688479426566</v>
      </c>
      <c r="V1271" s="3">
        <f>Table2[[#This Row],[Market Value of Debt]]/(Table2[[#This Row],[Market Value of Equity]]+Table2[[#This Row],[Market Value of Debt]])</f>
        <v>0.23783115205734343</v>
      </c>
      <c r="W1271" s="32">
        <f>(Table2[[#This Row],[Cost of Equity (Daily Beta)]]*Table2[[#This Row],[Weight of Equity]])+(Table2[[#This Row],[Cost of Debt]]*Table2[[#This Row],[Weight of Debt]])</f>
        <v>0.11988828586913439</v>
      </c>
      <c r="X1271" s="33">
        <f>(Table2[[#This Row],[Cost of Equity (Weekly Beta)]]*Table2[[#This Row],[Weight of Equity]])+(Table2[[#This Row],[Cost of Debt]]*Table2[[#This Row],[Weight of Debt]])</f>
        <v>0.11617005178418689</v>
      </c>
      <c r="Y1271" s="34">
        <f>(Table2[[#This Row],[Cost of Equity (Monthly Beta)]]*Table2[[#This Row],[Weight of Equity]])+(Table2[[#This Row],[Cost of Debt]]*Table2[[#This Row],[Weight of Debt]])</f>
        <v>8.2580382113893111E-2</v>
      </c>
      <c r="Z1271" t="b">
        <f>IF(Table2[[#This Row],[Sector]]="Financial Services",TRUE,FALSE)</f>
        <v>0</v>
      </c>
      <c r="AA1271" t="b">
        <f>IF(Table2[[#This Row],[Market Capitalisation In(Cr)]]&gt;25000,TRUE,FALSE)</f>
        <v>0</v>
      </c>
    </row>
    <row r="1272" spans="2:27" ht="14" customHeight="1">
      <c r="B1272" s="37" t="s">
        <v>2360</v>
      </c>
      <c r="C1272" s="38" t="str">
        <f>_xlfn.XLOOKUP(B1272,stock_analysis[Stock],stock_analysis[Company_Name])</f>
        <v>Murudeshwar Ceramics Limited</v>
      </c>
      <c r="D1272" s="37" t="str">
        <f>_xlfn.XLOOKUP(B1272,stock_analysis[Stock],stock_analysis[Sector])</f>
        <v>Industrials</v>
      </c>
      <c r="E1272" s="37" t="str">
        <f>_xlfn.XLOOKUP($B1272,stock_analysis[Stock],stock_analysis[Industry])</f>
        <v>Building Products &amp; Equipment</v>
      </c>
      <c r="F1272" s="2">
        <f>_xlfn.XLOOKUP($B1272,stock_analysis[Stock],stock_analysis[Market_Cap_Cr])</f>
        <v>187.48136959999999</v>
      </c>
      <c r="G1272" s="3">
        <f>Imputs!$C$2</f>
        <v>6.6699999999999995E-2</v>
      </c>
      <c r="H1272" s="3">
        <f>Imputs!$C$3</f>
        <v>5.2299999999999999E-2</v>
      </c>
      <c r="I1272" s="2">
        <f>_xlfn.XLOOKUP($B1272,stock_analysis[Stock],stock_analysis[Beta_Daily])</f>
        <v>1.3683037728155256</v>
      </c>
      <c r="J1272" s="2">
        <f>_xlfn.XLOOKUP($B1272,stock_analysis[Stock],stock_analysis[Beta_Weekly])</f>
        <v>1.6345210137145458</v>
      </c>
      <c r="K1272" s="2">
        <f>_xlfn.XLOOKUP($B1272,stock_analysis[Stock],stock_analysis[Beta_Monthly])</f>
        <v>0.96145206039774322</v>
      </c>
      <c r="L1272" s="3">
        <f>G1272+H1272*I1272</f>
        <v>0.13826228731825196</v>
      </c>
      <c r="M1272" s="3">
        <f>J1272*H1272+G1272</f>
        <v>0.15218544901727074</v>
      </c>
      <c r="N1272" s="3">
        <f>K1272*H1272+G1272</f>
        <v>0.11698394275880197</v>
      </c>
      <c r="O1272" s="2">
        <f>_xlfn.XLOOKUP($B1272,stock_analysis[Stock],stock_analysis[Interest_Coverage_Ratio])</f>
        <v>2.094186376580685</v>
      </c>
      <c r="P1272" s="3" cm="1">
        <f t="array" ref="P127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272" s="3" t="str" cm="1">
        <f t="array" ref="Q127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272" s="3">
        <f>Table2[[#This Row],[Default Spread]]+Table2[[#This Row],[Risk Free Rate]]</f>
        <v>9.8799999999999999E-2</v>
      </c>
      <c r="S1272" s="2">
        <f>_xlfn.XLOOKUP($B1272,stock_analysis[Stock],stock_analysis[Market_Cap_Cr])</f>
        <v>187.48136959999999</v>
      </c>
      <c r="T1272" s="2">
        <f>_xlfn.XLOOKUP($B1272,stock_analysis[Stock],stock_analysis[Total_Debt_Cr])</f>
        <v>129.9008</v>
      </c>
      <c r="U1272" s="3">
        <f>Table2[[#This Row],[Market Value of Equity]]/(Table2[[#This Row],[Market Value of Equity]]+Table2[[#This Row],[Market Value of Debt]])</f>
        <v>0.5907117272412773</v>
      </c>
      <c r="V1272" s="3">
        <f>Table2[[#This Row],[Market Value of Debt]]/(Table2[[#This Row],[Market Value of Equity]]+Table2[[#This Row],[Market Value of Debt]])</f>
        <v>0.40928827275872276</v>
      </c>
      <c r="W1272" s="32">
        <f>(Table2[[#This Row],[Cost of Equity (Daily Beta)]]*Table2[[#This Row],[Weight of Equity]])+(Table2[[#This Row],[Cost of Debt]]*Table2[[#This Row],[Weight of Debt]])</f>
        <v>0.12211083590265617</v>
      </c>
      <c r="X1272" s="33">
        <f>(Table2[[#This Row],[Cost of Equity (Weekly Beta)]]*Table2[[#This Row],[Weight of Equity]])+(Table2[[#This Row],[Cost of Debt]]*Table2[[#This Row],[Weight of Debt]])</f>
        <v>0.13033541079854316</v>
      </c>
      <c r="Y1272" s="34">
        <f>(Table2[[#This Row],[Cost of Equity (Monthly Beta)]]*Table2[[#This Row],[Weight of Equity]])+(Table2[[#This Row],[Cost of Debt]]*Table2[[#This Row],[Weight of Debt]])</f>
        <v>0.10954146823510844</v>
      </c>
      <c r="Z1272" t="b">
        <f>IF(Table2[[#This Row],[Sector]]="Financial Services",TRUE,FALSE)</f>
        <v>0</v>
      </c>
      <c r="AA1272" t="b">
        <f>IF(Table2[[#This Row],[Market Capitalisation In(Cr)]]&gt;25000,TRUE,FALSE)</f>
        <v>0</v>
      </c>
    </row>
    <row r="1273" spans="2:27" ht="14" customHeight="1">
      <c r="B1273" s="37" t="s">
        <v>3134</v>
      </c>
      <c r="C1273" s="38" t="str">
        <f>_xlfn.XLOOKUP(B1273,stock_analysis[Stock],stock_analysis[Company_Name])</f>
        <v>Sejal Glass Limited</v>
      </c>
      <c r="D1273" s="37" t="str">
        <f>_xlfn.XLOOKUP(B1273,stock_analysis[Stock],stock_analysis[Sector])</f>
        <v>Industrials</v>
      </c>
      <c r="E1273" s="37" t="str">
        <f>_xlfn.XLOOKUP($B1273,stock_analysis[Stock],stock_analysis[Industry])</f>
        <v>Building Products &amp; Equipment</v>
      </c>
      <c r="F1273" s="2">
        <f>_xlfn.XLOOKUP($B1273,stock_analysis[Stock],stock_analysis[Market_Cap_Cr])</f>
        <v>507.96856320000001</v>
      </c>
      <c r="G1273" s="3">
        <f>Imputs!$C$2</f>
        <v>6.6699999999999995E-2</v>
      </c>
      <c r="H1273" s="3">
        <f>Imputs!$C$3</f>
        <v>5.2299999999999999E-2</v>
      </c>
      <c r="I1273" s="2">
        <f>_xlfn.XLOOKUP($B1273,stock_analysis[Stock],stock_analysis[Beta_Daily])</f>
        <v>1.0981162683217518</v>
      </c>
      <c r="J1273" s="2">
        <f>_xlfn.XLOOKUP($B1273,stock_analysis[Stock],stock_analysis[Beta_Weekly])</f>
        <v>1.2939607630523184</v>
      </c>
      <c r="K1273" s="2">
        <f>_xlfn.XLOOKUP($B1273,stock_analysis[Stock],stock_analysis[Beta_Monthly])</f>
        <v>-0.73360636420118031</v>
      </c>
      <c r="L1273" s="3">
        <f>G1273+H1273*I1273</f>
        <v>0.12413148083322761</v>
      </c>
      <c r="M1273" s="3">
        <f>J1273*H1273+G1273</f>
        <v>0.13437414790763624</v>
      </c>
      <c r="N1273" s="3">
        <f>K1273*H1273+G1273</f>
        <v>2.8332387152278267E-2</v>
      </c>
      <c r="O1273" s="2">
        <f>_xlfn.XLOOKUP($B1273,stock_analysis[Stock],stock_analysis[Interest_Coverage_Ratio])</f>
        <v>1.8688834295357639</v>
      </c>
      <c r="P1273" s="3" cm="1">
        <f t="array" ref="P127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273" s="3" t="str" cm="1">
        <f t="array" ref="Q127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273" s="3">
        <f>Table2[[#This Row],[Default Spread]]+Table2[[#This Row],[Risk Free Rate]]</f>
        <v>0.1176</v>
      </c>
      <c r="S1273" s="2">
        <f>_xlfn.XLOOKUP($B1273,stock_analysis[Stock],stock_analysis[Market_Cap_Cr])</f>
        <v>507.96856320000001</v>
      </c>
      <c r="T1273" s="2">
        <f>_xlfn.XLOOKUP($B1273,stock_analysis[Stock],stock_analysis[Total_Debt_Cr])</f>
        <v>227.18430720000001</v>
      </c>
      <c r="U1273" s="3">
        <f>Table2[[#This Row],[Market Value of Equity]]/(Table2[[#This Row],[Market Value of Equity]]+Table2[[#This Row],[Market Value of Debt]])</f>
        <v>0.69096997869791632</v>
      </c>
      <c r="V1273" s="3">
        <f>Table2[[#This Row],[Market Value of Debt]]/(Table2[[#This Row],[Market Value of Equity]]+Table2[[#This Row],[Market Value of Debt]])</f>
        <v>0.30903002130208373</v>
      </c>
      <c r="W1273" s="32">
        <f>(Table2[[#This Row],[Cost of Equity (Daily Beta)]]*Table2[[#This Row],[Weight of Equity]])+(Table2[[#This Row],[Cost of Debt]]*Table2[[#This Row],[Weight of Debt]])</f>
        <v>0.12211305717220114</v>
      </c>
      <c r="X1273" s="33">
        <f>(Table2[[#This Row],[Cost of Equity (Weekly Beta)]]*Table2[[#This Row],[Weight of Equity]])+(Table2[[#This Row],[Cost of Debt]]*Table2[[#This Row],[Weight of Debt]])</f>
        <v>0.12919043262241511</v>
      </c>
      <c r="Y1273" s="34">
        <f>(Table2[[#This Row],[Cost of Equity (Monthly Beta)]]*Table2[[#This Row],[Weight of Equity]])+(Table2[[#This Row],[Cost of Debt]]*Table2[[#This Row],[Weight of Debt]])</f>
        <v>5.5918759452195876E-2</v>
      </c>
      <c r="Z1273" t="b">
        <f>IF(Table2[[#This Row],[Sector]]="Financial Services",TRUE,FALSE)</f>
        <v>0</v>
      </c>
      <c r="AA1273" t="b">
        <f>IF(Table2[[#This Row],[Market Capitalisation In(Cr)]]&gt;25000,TRUE,FALSE)</f>
        <v>0</v>
      </c>
    </row>
    <row r="1274" spans="2:27" ht="14" customHeight="1">
      <c r="B1274" s="37" t="s">
        <v>1148</v>
      </c>
      <c r="C1274" s="38" t="str">
        <f>_xlfn.XLOOKUP(B1274,stock_analysis[Stock],stock_analysis[Company_Name])</f>
        <v>Exxaro Tiles Limited</v>
      </c>
      <c r="D1274" s="37" t="str">
        <f>_xlfn.XLOOKUP(B1274,stock_analysis[Stock],stock_analysis[Sector])</f>
        <v>Industrials</v>
      </c>
      <c r="E1274" s="37" t="str">
        <f>_xlfn.XLOOKUP($B1274,stock_analysis[Stock],stock_analysis[Industry])</f>
        <v>Building Products &amp; Equipment</v>
      </c>
      <c r="F1274" s="2">
        <f>_xlfn.XLOOKUP($B1274,stock_analysis[Stock],stock_analysis[Market_Cap_Cr])</f>
        <v>321.24085760000003</v>
      </c>
      <c r="G1274" s="3">
        <f>Imputs!$C$2</f>
        <v>6.6699999999999995E-2</v>
      </c>
      <c r="H1274" s="3">
        <f>Imputs!$C$3</f>
        <v>5.2299999999999999E-2</v>
      </c>
      <c r="I1274" s="2">
        <f>_xlfn.XLOOKUP($B1274,stock_analysis[Stock],stock_analysis[Beta_Daily])</f>
        <v>0.74779206245731367</v>
      </c>
      <c r="J1274" s="2">
        <f>_xlfn.XLOOKUP($B1274,stock_analysis[Stock],stock_analysis[Beta_Weekly])</f>
        <v>0.84045856374603267</v>
      </c>
      <c r="K1274" s="2">
        <f>_xlfn.XLOOKUP($B1274,stock_analysis[Stock],stock_analysis[Beta_Monthly])</f>
        <v>0.50434152575425772</v>
      </c>
      <c r="L1274" s="3">
        <f>G1274+H1274*I1274</f>
        <v>0.1058095248665175</v>
      </c>
      <c r="M1274" s="3">
        <f>J1274*H1274+G1274</f>
        <v>0.11065598288391751</v>
      </c>
      <c r="N1274" s="3">
        <f>K1274*H1274+G1274</f>
        <v>9.3077061796947677E-2</v>
      </c>
      <c r="O1274" s="2">
        <f>_xlfn.XLOOKUP($B1274,stock_analysis[Stock],stock_analysis[Interest_Coverage_Ratio])</f>
        <v>1.1536583416938198</v>
      </c>
      <c r="P1274" s="3" cm="1">
        <f t="array" ref="P127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274" s="3" t="str" cm="1">
        <f t="array" ref="Q127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274" s="3">
        <f>Table2[[#This Row],[Default Spread]]+Table2[[#This Row],[Risk Free Rate]]</f>
        <v>0.19279999999999997</v>
      </c>
      <c r="S1274" s="2">
        <f>_xlfn.XLOOKUP($B1274,stock_analysis[Stock],stock_analysis[Market_Cap_Cr])</f>
        <v>321.24085760000003</v>
      </c>
      <c r="T1274" s="2">
        <f>_xlfn.XLOOKUP($B1274,stock_analysis[Stock],stock_analysis[Total_Debt_Cr])</f>
        <v>88.279001600000001</v>
      </c>
      <c r="U1274" s="3">
        <f>Table2[[#This Row],[Market Value of Equity]]/(Table2[[#This Row],[Market Value of Equity]]+Table2[[#This Row],[Market Value of Debt]])</f>
        <v>0.78443291670285864</v>
      </c>
      <c r="V1274" s="3">
        <f>Table2[[#This Row],[Market Value of Debt]]/(Table2[[#This Row],[Market Value of Equity]]+Table2[[#This Row],[Market Value of Debt]])</f>
        <v>0.21556708329714133</v>
      </c>
      <c r="W1274" s="32">
        <f>(Table2[[#This Row],[Cost of Equity (Daily Beta)]]*Table2[[#This Row],[Weight of Equity]])+(Table2[[#This Row],[Cost of Debt]]*Table2[[#This Row],[Weight of Debt]])</f>
        <v>0.12456180786567481</v>
      </c>
      <c r="X1274" s="33">
        <f>(Table2[[#This Row],[Cost of Equity (Weekly Beta)]]*Table2[[#This Row],[Weight of Equity]])+(Table2[[#This Row],[Cost of Debt]]*Table2[[#This Row],[Weight of Debt]])</f>
        <v>0.12836352906394186</v>
      </c>
      <c r="Y1274" s="34">
        <f>(Table2[[#This Row],[Cost of Equity (Monthly Beta)]]*Table2[[#This Row],[Weight of Equity]])+(Table2[[#This Row],[Cost of Debt]]*Table2[[#This Row],[Weight of Debt]])</f>
        <v>0.11457404472320074</v>
      </c>
      <c r="Z1274" t="b">
        <f>IF(Table2[[#This Row],[Sector]]="Financial Services",TRUE,FALSE)</f>
        <v>0</v>
      </c>
      <c r="AA1274" t="b">
        <f>IF(Table2[[#This Row],[Market Capitalisation In(Cr)]]&gt;25000,TRUE,FALSE)</f>
        <v>0</v>
      </c>
    </row>
    <row r="1275" spans="2:27" ht="14" customHeight="1">
      <c r="B1275" s="37" t="s">
        <v>3426</v>
      </c>
      <c r="C1275" s="38" t="str">
        <f>_xlfn.XLOOKUP(B1275,stock_analysis[Stock],stock_analysis[Company_Name])</f>
        <v>Supreme Industries Limited</v>
      </c>
      <c r="D1275" s="37" t="str">
        <f>_xlfn.XLOOKUP(B1275,stock_analysis[Stock],stock_analysis[Sector])</f>
        <v>Industrials</v>
      </c>
      <c r="E1275" s="37" t="str">
        <f>_xlfn.XLOOKUP($B1275,stock_analysis[Stock],stock_analysis[Industry])</f>
        <v>Building Products &amp; Equipment</v>
      </c>
      <c r="F1275" s="2">
        <f>_xlfn.XLOOKUP($B1275,stock_analysis[Stock],stock_analysis[Market_Cap_Cr])</f>
        <v>50046.081433599997</v>
      </c>
      <c r="G1275" s="3">
        <f>Imputs!$C$2</f>
        <v>6.6699999999999995E-2</v>
      </c>
      <c r="H1275" s="3">
        <f>Imputs!$C$3</f>
        <v>5.2299999999999999E-2</v>
      </c>
      <c r="I1275" s="2">
        <f>_xlfn.XLOOKUP($B1275,stock_analysis[Stock],stock_analysis[Beta_Daily])</f>
        <v>1.1133285927282786</v>
      </c>
      <c r="J1275" s="2">
        <f>_xlfn.XLOOKUP($B1275,stock_analysis[Stock],stock_analysis[Beta_Weekly])</f>
        <v>0.95117147406917324</v>
      </c>
      <c r="K1275" s="2">
        <f>_xlfn.XLOOKUP($B1275,stock_analysis[Stock],stock_analysis[Beta_Monthly])</f>
        <v>0.73802848849934422</v>
      </c>
      <c r="L1275" s="3">
        <f>G1275+H1275*I1275</f>
        <v>0.12492708539968897</v>
      </c>
      <c r="M1275" s="3">
        <f>J1275*H1275+G1275</f>
        <v>0.11644626809381775</v>
      </c>
      <c r="N1275" s="3">
        <f>K1275*H1275+G1275</f>
        <v>0.10529888994851569</v>
      </c>
      <c r="O1275" s="2">
        <f>_xlfn.XLOOKUP($B1275,stock_analysis[Stock],stock_analysis[Interest_Coverage_Ratio])</f>
        <v>200.20096463022509</v>
      </c>
      <c r="P1275" s="3" cm="1">
        <f t="array" ref="P127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75" s="3" t="str" cm="1">
        <f t="array" ref="Q127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75" s="3">
        <f>Table2[[#This Row],[Default Spread]]+Table2[[#This Row],[Risk Free Rate]]</f>
        <v>7.0699999999999999E-2</v>
      </c>
      <c r="S1275" s="2">
        <f>_xlfn.XLOOKUP($B1275,stock_analysis[Stock],stock_analysis[Market_Cap_Cr])</f>
        <v>50046.081433599997</v>
      </c>
      <c r="T1275" s="2">
        <f>_xlfn.XLOOKUP($B1275,stock_analysis[Stock],stock_analysis[Total_Debt_Cr])</f>
        <v>322.04999679999997</v>
      </c>
      <c r="U1275" s="3">
        <f>Table2[[#This Row],[Market Value of Equity]]/(Table2[[#This Row],[Market Value of Equity]]+Table2[[#This Row],[Market Value of Debt]])</f>
        <v>0.99360607615065055</v>
      </c>
      <c r="V1275" s="3">
        <f>Table2[[#This Row],[Market Value of Debt]]/(Table2[[#This Row],[Market Value of Equity]]+Table2[[#This Row],[Market Value of Debt]])</f>
        <v>6.3939238493494061E-3</v>
      </c>
      <c r="W1275" s="32">
        <f>(Table2[[#This Row],[Cost of Equity (Daily Beta)]]*Table2[[#This Row],[Weight of Equity]])+(Table2[[#This Row],[Cost of Debt]]*Table2[[#This Row],[Weight of Debt]])</f>
        <v>0.12458036154507118</v>
      </c>
      <c r="X1275" s="33">
        <f>(Table2[[#This Row],[Cost of Equity (Weekly Beta)]]*Table2[[#This Row],[Weight of Equity]])+(Table2[[#This Row],[Cost of Debt]]*Table2[[#This Row],[Weight of Debt]])</f>
        <v>0.11615376993923394</v>
      </c>
      <c r="Y1275" s="34">
        <f>(Table2[[#This Row],[Cost of Equity (Monthly Beta)]]*Table2[[#This Row],[Weight of Equity]])+(Table2[[#This Row],[Cost of Debt]]*Table2[[#This Row],[Weight of Debt]])</f>
        <v>0.10507766728091285</v>
      </c>
      <c r="Z1275" t="b">
        <f>IF(Table2[[#This Row],[Sector]]="Financial Services",TRUE,FALSE)</f>
        <v>0</v>
      </c>
      <c r="AA1275" t="b">
        <f>IF(Table2[[#This Row],[Market Capitalisation In(Cr)]]&gt;25000,TRUE,FALSE)</f>
        <v>1</v>
      </c>
    </row>
    <row r="1276" spans="2:27" ht="14" customHeight="1">
      <c r="B1276" s="37" t="s">
        <v>2002</v>
      </c>
      <c r="C1276" s="38" t="str">
        <f>_xlfn.XLOOKUP(B1276,stock_analysis[Stock],stock_analysis[Company_Name])</f>
        <v>Kriti Industries (India) Limited</v>
      </c>
      <c r="D1276" s="37" t="str">
        <f>_xlfn.XLOOKUP(B1276,stock_analysis[Stock],stock_analysis[Sector])</f>
        <v>Industrials</v>
      </c>
      <c r="E1276" s="37" t="str">
        <f>_xlfn.XLOOKUP($B1276,stock_analysis[Stock],stock_analysis[Industry])</f>
        <v>Building Products &amp; Equipment</v>
      </c>
      <c r="F1276" s="2">
        <f>_xlfn.XLOOKUP($B1276,stock_analysis[Stock],stock_analysis[Market_Cap_Cr])</f>
        <v>408.07784959999998</v>
      </c>
      <c r="G1276" s="3">
        <f>Imputs!$C$2</f>
        <v>6.6699999999999995E-2</v>
      </c>
      <c r="H1276" s="3">
        <f>Imputs!$C$3</f>
        <v>5.2299999999999999E-2</v>
      </c>
      <c r="I1276" s="2">
        <f>_xlfn.XLOOKUP($B1276,stock_analysis[Stock],stock_analysis[Beta_Daily])</f>
        <v>0.72930389785164718</v>
      </c>
      <c r="J1276" s="2">
        <f>_xlfn.XLOOKUP($B1276,stock_analysis[Stock],stock_analysis[Beta_Weekly])</f>
        <v>1.1500460761511606</v>
      </c>
      <c r="K1276" s="2">
        <f>_xlfn.XLOOKUP($B1276,stock_analysis[Stock],stock_analysis[Beta_Monthly])</f>
        <v>-7.9413669555437183</v>
      </c>
      <c r="L1276" s="3">
        <f>G1276+H1276*I1276</f>
        <v>0.10484259385764114</v>
      </c>
      <c r="M1276" s="3">
        <f>J1276*H1276+G1276</f>
        <v>0.1268474097827057</v>
      </c>
      <c r="N1276" s="3">
        <f>K1276*H1276+G1276</f>
        <v>-0.34863349177493647</v>
      </c>
      <c r="O1276" s="2">
        <f>_xlfn.XLOOKUP($B1276,stock_analysis[Stock],stock_analysis[Interest_Coverage_Ratio])</f>
        <v>0.65553265836394592</v>
      </c>
      <c r="P1276" s="3" cm="1">
        <f t="array" ref="P127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1276" s="3" t="str" cm="1">
        <f t="array" ref="Q127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1276" s="3">
        <f>Table2[[#This Row],[Default Spread]]+Table2[[#This Row],[Risk Free Rate]]</f>
        <v>0.22670000000000001</v>
      </c>
      <c r="S1276" s="2">
        <f>_xlfn.XLOOKUP($B1276,stock_analysis[Stock],stock_analysis[Market_Cap_Cr])</f>
        <v>408.07784959999998</v>
      </c>
      <c r="T1276" s="2">
        <f>_xlfn.XLOOKUP($B1276,stock_analysis[Stock],stock_analysis[Total_Debt_Cr])</f>
        <v>100.51249919999999</v>
      </c>
      <c r="U1276" s="3">
        <f>Table2[[#This Row],[Market Value of Equity]]/(Table2[[#This Row],[Market Value of Equity]]+Table2[[#This Row],[Market Value of Debt]])</f>
        <v>0.80237041572425527</v>
      </c>
      <c r="V1276" s="3">
        <f>Table2[[#This Row],[Market Value of Debt]]/(Table2[[#This Row],[Market Value of Equity]]+Table2[[#This Row],[Market Value of Debt]])</f>
        <v>0.19762958427574473</v>
      </c>
      <c r="W1276" s="32">
        <f>(Table2[[#This Row],[Cost of Equity (Daily Beta)]]*Table2[[#This Row],[Weight of Equity]])+(Table2[[#This Row],[Cost of Debt]]*Table2[[#This Row],[Weight of Debt]])</f>
        <v>0.1289252223744761</v>
      </c>
      <c r="X1276" s="33">
        <f>(Table2[[#This Row],[Cost of Equity (Weekly Beta)]]*Table2[[#This Row],[Weight of Equity]])+(Table2[[#This Row],[Cost of Debt]]*Table2[[#This Row],[Weight of Debt]])</f>
        <v>0.14658123567620587</v>
      </c>
      <c r="Y1276" s="34">
        <f>(Table2[[#This Row],[Cost of Equity (Monthly Beta)]]*Table2[[#This Row],[Weight of Equity]])+(Table2[[#This Row],[Cost of Debt]]*Table2[[#This Row],[Weight of Debt]])</f>
        <v>-0.23493057297554315</v>
      </c>
      <c r="Z1276" t="b">
        <f>IF(Table2[[#This Row],[Sector]]="Financial Services",TRUE,FALSE)</f>
        <v>0</v>
      </c>
      <c r="AA1276" t="b">
        <f>IF(Table2[[#This Row],[Market Capitalisation In(Cr)]]&gt;25000,TRUE,FALSE)</f>
        <v>0</v>
      </c>
    </row>
    <row r="1277" spans="2:27" ht="14" customHeight="1">
      <c r="B1277" s="37" t="s">
        <v>2776</v>
      </c>
      <c r="C1277" s="38" t="str">
        <f>_xlfn.XLOOKUP(B1277,stock_analysis[Stock],stock_analysis[Company_Name])</f>
        <v>Prince Pipes And Fittings Limited</v>
      </c>
      <c r="D1277" s="37" t="str">
        <f>_xlfn.XLOOKUP(B1277,stock_analysis[Stock],stock_analysis[Sector])</f>
        <v>Industrials</v>
      </c>
      <c r="E1277" s="37" t="str">
        <f>_xlfn.XLOOKUP($B1277,stock_analysis[Stock],stock_analysis[Industry])</f>
        <v>Building Products &amp; Equipment</v>
      </c>
      <c r="F1277" s="2">
        <f>_xlfn.XLOOKUP($B1277,stock_analysis[Stock],stock_analysis[Market_Cap_Cr])</f>
        <v>2609.7410048000002</v>
      </c>
      <c r="G1277" s="3">
        <f>Imputs!$C$2</f>
        <v>6.6699999999999995E-2</v>
      </c>
      <c r="H1277" s="3">
        <f>Imputs!$C$3</f>
        <v>5.2299999999999999E-2</v>
      </c>
      <c r="I1277" s="2">
        <f>_xlfn.XLOOKUP($B1277,stock_analysis[Stock],stock_analysis[Beta_Daily])</f>
        <v>1.3492950542245774</v>
      </c>
      <c r="J1277" s="2">
        <f>_xlfn.XLOOKUP($B1277,stock_analysis[Stock],stock_analysis[Beta_Weekly])</f>
        <v>1.356867924675464</v>
      </c>
      <c r="K1277" s="2">
        <f>_xlfn.XLOOKUP($B1277,stock_analysis[Stock],stock_analysis[Beta_Monthly])</f>
        <v>1.0456333937055731</v>
      </c>
      <c r="L1277" s="3">
        <f>G1277+H1277*I1277</f>
        <v>0.1372681313359454</v>
      </c>
      <c r="M1277" s="3">
        <f>J1277*H1277+G1277</f>
        <v>0.13766419246052675</v>
      </c>
      <c r="N1277" s="3">
        <f>K1277*H1277+G1277</f>
        <v>0.12138662649080147</v>
      </c>
      <c r="O1277" s="2">
        <f>_xlfn.XLOOKUP($B1277,stock_analysis[Stock],stock_analysis[Interest_Coverage_Ratio])</f>
        <v>8.315638985579314</v>
      </c>
      <c r="P1277" s="3" cm="1">
        <f t="array" ref="P127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277" s="3" t="str" cm="1">
        <f t="array" ref="Q127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277" s="3">
        <f>Table2[[#This Row],[Default Spread]]+Table2[[#This Row],[Risk Free Rate]]</f>
        <v>7.3700000000000002E-2</v>
      </c>
      <c r="S1277" s="2">
        <f>_xlfn.XLOOKUP($B1277,stock_analysis[Stock],stock_analysis[Market_Cap_Cr])</f>
        <v>2609.7410048000002</v>
      </c>
      <c r="T1277" s="2">
        <f>_xlfn.XLOOKUP($B1277,stock_analysis[Stock],stock_analysis[Total_Debt_Cr])</f>
        <v>237.1589888</v>
      </c>
      <c r="U1277" s="3">
        <f>Table2[[#This Row],[Market Value of Equity]]/(Table2[[#This Row],[Market Value of Equity]]+Table2[[#This Row],[Market Value of Debt]])</f>
        <v>0.91669570784602639</v>
      </c>
      <c r="V1277" s="3">
        <f>Table2[[#This Row],[Market Value of Debt]]/(Table2[[#This Row],[Market Value of Equity]]+Table2[[#This Row],[Market Value of Debt]])</f>
        <v>8.3304292153973614E-2</v>
      </c>
      <c r="W1277" s="32">
        <f>(Table2[[#This Row],[Cost of Equity (Daily Beta)]]*Table2[[#This Row],[Weight of Equity]])+(Table2[[#This Row],[Cost of Debt]]*Table2[[#This Row],[Weight of Debt]])</f>
        <v>0.13197263315145363</v>
      </c>
      <c r="X1277" s="33">
        <f>(Table2[[#This Row],[Cost of Equity (Weekly Beta)]]*Table2[[#This Row],[Weight of Equity]])+(Table2[[#This Row],[Cost of Debt]]*Table2[[#This Row],[Weight of Debt]])</f>
        <v>0.13233570068440204</v>
      </c>
      <c r="Y1277" s="34">
        <f>(Table2[[#This Row],[Cost of Equity (Monthly Beta)]]*Table2[[#This Row],[Weight of Equity]])+(Table2[[#This Row],[Cost of Debt]]*Table2[[#This Row],[Weight of Debt]])</f>
        <v>0.11741412582577433</v>
      </c>
      <c r="Z1277" t="b">
        <f>IF(Table2[[#This Row],[Sector]]="Financial Services",TRUE,FALSE)</f>
        <v>0</v>
      </c>
      <c r="AA1277" t="b">
        <f>IF(Table2[[#This Row],[Market Capitalisation In(Cr)]]&gt;25000,TRUE,FALSE)</f>
        <v>0</v>
      </c>
    </row>
    <row r="1278" spans="2:27" ht="14" customHeight="1">
      <c r="B1278" s="37" t="s">
        <v>376</v>
      </c>
      <c r="C1278" s="38" t="str">
        <f>_xlfn.XLOOKUP(B1278,stock_analysis[Stock],stock_analysis[Company_Name])</f>
        <v>Asian Granito India Limited</v>
      </c>
      <c r="D1278" s="37" t="str">
        <f>_xlfn.XLOOKUP(B1278,stock_analysis[Stock],stock_analysis[Sector])</f>
        <v>Industrials</v>
      </c>
      <c r="E1278" s="37" t="str">
        <f>_xlfn.XLOOKUP($B1278,stock_analysis[Stock],stock_analysis[Industry])</f>
        <v>Building Products &amp; Equipment</v>
      </c>
      <c r="F1278" s="2">
        <f>_xlfn.XLOOKUP($B1278,stock_analysis[Stock],stock_analysis[Market_Cap_Cr])</f>
        <v>1583.5997184</v>
      </c>
      <c r="G1278" s="3">
        <f>Imputs!$C$2</f>
        <v>6.6699999999999995E-2</v>
      </c>
      <c r="H1278" s="3">
        <f>Imputs!$C$3</f>
        <v>5.2299999999999999E-2</v>
      </c>
      <c r="I1278" s="2">
        <f>_xlfn.XLOOKUP($B1278,stock_analysis[Stock],stock_analysis[Beta_Daily])</f>
        <v>1.2396546324477906</v>
      </c>
      <c r="J1278" s="2">
        <f>_xlfn.XLOOKUP($B1278,stock_analysis[Stock],stock_analysis[Beta_Weekly])</f>
        <v>1.9703978144639731</v>
      </c>
      <c r="K1278" s="2">
        <f>_xlfn.XLOOKUP($B1278,stock_analysis[Stock],stock_analysis[Beta_Monthly])</f>
        <v>1.6997304116558969</v>
      </c>
      <c r="L1278" s="3">
        <f>G1278+H1278*I1278</f>
        <v>0.13153393727701945</v>
      </c>
      <c r="M1278" s="3">
        <f>J1278*H1278+G1278</f>
        <v>0.16975180569646581</v>
      </c>
      <c r="N1278" s="3">
        <f>K1278*H1278+G1278</f>
        <v>0.1555959005296034</v>
      </c>
      <c r="O1278" s="2">
        <f>_xlfn.XLOOKUP($B1278,stock_analysis[Stock],stock_analysis[Interest_Coverage_Ratio])</f>
        <v>1.3197780668104513</v>
      </c>
      <c r="P1278" s="3" cm="1">
        <f t="array" ref="P127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1278" s="3" t="str" cm="1">
        <f t="array" ref="Q127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1278" s="3">
        <f>Table2[[#This Row],[Default Spread]]+Table2[[#This Row],[Risk Free Rate]]</f>
        <v>0.1552</v>
      </c>
      <c r="S1278" s="2">
        <f>_xlfn.XLOOKUP($B1278,stock_analysis[Stock],stock_analysis[Market_Cap_Cr])</f>
        <v>1583.5997184</v>
      </c>
      <c r="T1278" s="2">
        <f>_xlfn.XLOOKUP($B1278,stock_analysis[Stock],stock_analysis[Total_Debt_Cr])</f>
        <v>294.80719360000001</v>
      </c>
      <c r="U1278" s="3">
        <f>Table2[[#This Row],[Market Value of Equity]]/(Table2[[#This Row],[Market Value of Equity]]+Table2[[#This Row],[Market Value of Debt]])</f>
        <v>0.84305466950922303</v>
      </c>
      <c r="V1278" s="3">
        <f>Table2[[#This Row],[Market Value of Debt]]/(Table2[[#This Row],[Market Value of Equity]]+Table2[[#This Row],[Market Value of Debt]])</f>
        <v>0.15694533049077708</v>
      </c>
      <c r="W1278" s="32">
        <f>(Table2[[#This Row],[Cost of Equity (Daily Beta)]]*Table2[[#This Row],[Weight of Equity]])+(Table2[[#This Row],[Cost of Debt]]*Table2[[#This Row],[Weight of Debt]])</f>
        <v>0.13524821531249309</v>
      </c>
      <c r="X1278" s="33">
        <f>(Table2[[#This Row],[Cost of Equity (Weekly Beta)]]*Table2[[#This Row],[Weight of Equity]])+(Table2[[#This Row],[Cost of Debt]]*Table2[[#This Row],[Weight of Debt]])</f>
        <v>0.16746796774219644</v>
      </c>
      <c r="Y1278" s="34">
        <f>(Table2[[#This Row],[Cost of Equity (Monthly Beta)]]*Table2[[#This Row],[Weight of Equity]])+(Table2[[#This Row],[Cost of Debt]]*Table2[[#This Row],[Weight of Debt]])</f>
        <v>0.15553376579014333</v>
      </c>
      <c r="Z1278" t="b">
        <f>IF(Table2[[#This Row],[Sector]]="Financial Services",TRUE,FALSE)</f>
        <v>0</v>
      </c>
      <c r="AA1278" t="b">
        <f>IF(Table2[[#This Row],[Market Capitalisation In(Cr)]]&gt;25000,TRUE,FALSE)</f>
        <v>0</v>
      </c>
    </row>
    <row r="1279" spans="2:27" ht="14" customHeight="1">
      <c r="B1279" s="37" t="s">
        <v>2738</v>
      </c>
      <c r="C1279" s="38" t="str">
        <f>_xlfn.XLOOKUP(B1279,stock_analysis[Stock],stock_analysis[Company_Name])</f>
        <v>Prakash Pipes Limited</v>
      </c>
      <c r="D1279" s="37" t="str">
        <f>_xlfn.XLOOKUP(B1279,stock_analysis[Stock],stock_analysis[Sector])</f>
        <v>Industrials</v>
      </c>
      <c r="E1279" s="37" t="str">
        <f>_xlfn.XLOOKUP($B1279,stock_analysis[Stock],stock_analysis[Industry])</f>
        <v>Building Products &amp; Equipment</v>
      </c>
      <c r="F1279" s="2">
        <f>_xlfn.XLOOKUP($B1279,stock_analysis[Stock],stock_analysis[Market_Cap_Cr])</f>
        <v>467.7667328</v>
      </c>
      <c r="G1279" s="3">
        <f>Imputs!$C$2</f>
        <v>6.6699999999999995E-2</v>
      </c>
      <c r="H1279" s="3">
        <f>Imputs!$C$3</f>
        <v>5.2299999999999999E-2</v>
      </c>
      <c r="I1279" s="2">
        <f>_xlfn.XLOOKUP($B1279,stock_analysis[Stock],stock_analysis[Beta_Daily])</f>
        <v>1.3470045937164266</v>
      </c>
      <c r="J1279" s="2">
        <f>_xlfn.XLOOKUP($B1279,stock_analysis[Stock],stock_analysis[Beta_Weekly])</f>
        <v>1.6732010120427885</v>
      </c>
      <c r="K1279" s="2">
        <f>_xlfn.XLOOKUP($B1279,stock_analysis[Stock],stock_analysis[Beta_Monthly])</f>
        <v>0.47800487471829262</v>
      </c>
      <c r="L1279" s="3">
        <f>G1279+H1279*I1279</f>
        <v>0.1371483402513691</v>
      </c>
      <c r="M1279" s="3">
        <f>J1279*H1279+G1279</f>
        <v>0.15420841292983783</v>
      </c>
      <c r="N1279" s="3">
        <f>K1279*H1279+G1279</f>
        <v>9.1699654947766704E-2</v>
      </c>
      <c r="O1279" s="2">
        <f>_xlfn.XLOOKUP($B1279,stock_analysis[Stock],stock_analysis[Interest_Coverage_Ratio])</f>
        <v>17.047210300429185</v>
      </c>
      <c r="P1279" s="3" cm="1">
        <f t="array" ref="P127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79" s="3" t="str" cm="1">
        <f t="array" ref="Q127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79" s="3">
        <f>Table2[[#This Row],[Default Spread]]+Table2[[#This Row],[Risk Free Rate]]</f>
        <v>7.0699999999999999E-2</v>
      </c>
      <c r="S1279" s="2">
        <f>_xlfn.XLOOKUP($B1279,stock_analysis[Stock],stock_analysis[Market_Cap_Cr])</f>
        <v>467.7667328</v>
      </c>
      <c r="T1279" s="2">
        <f>_xlfn.XLOOKUP($B1279,stock_analysis[Stock],stock_analysis[Total_Debt_Cr])</f>
        <v>12.68</v>
      </c>
      <c r="U1279" s="3">
        <f>Table2[[#This Row],[Market Value of Equity]]/(Table2[[#This Row],[Market Value of Equity]]+Table2[[#This Row],[Market Value of Debt]])</f>
        <v>0.97360789628831046</v>
      </c>
      <c r="V1279" s="3">
        <f>Table2[[#This Row],[Market Value of Debt]]/(Table2[[#This Row],[Market Value of Equity]]+Table2[[#This Row],[Market Value of Debt]])</f>
        <v>2.6392103711689555E-2</v>
      </c>
      <c r="W1279" s="32">
        <f>(Table2[[#This Row],[Cost of Equity (Daily Beta)]]*Table2[[#This Row],[Weight of Equity]])+(Table2[[#This Row],[Cost of Debt]]*Table2[[#This Row],[Weight of Debt]])</f>
        <v>0.13539462876398534</v>
      </c>
      <c r="X1279" s="33">
        <f>(Table2[[#This Row],[Cost of Equity (Weekly Beta)]]*Table2[[#This Row],[Weight of Equity]])+(Table2[[#This Row],[Cost of Debt]]*Table2[[#This Row],[Weight of Debt]])</f>
        <v>0.15200445023499495</v>
      </c>
      <c r="Y1279" s="34">
        <f>(Table2[[#This Row],[Cost of Equity (Monthly Beta)]]*Table2[[#This Row],[Weight of Equity]])+(Table2[[#This Row],[Cost of Debt]]*Table2[[#This Row],[Weight of Debt]])</f>
        <v>9.1145429876475559E-2</v>
      </c>
      <c r="Z1279" t="b">
        <f>IF(Table2[[#This Row],[Sector]]="Financial Services",TRUE,FALSE)</f>
        <v>0</v>
      </c>
      <c r="AA1279" t="b">
        <f>IF(Table2[[#This Row],[Market Capitalisation In(Cr)]]&gt;25000,TRUE,FALSE)</f>
        <v>0</v>
      </c>
    </row>
    <row r="1280" spans="2:27" ht="14" customHeight="1">
      <c r="B1280" s="37" t="s">
        <v>1134</v>
      </c>
      <c r="C1280" s="38" t="str">
        <f>_xlfn.XLOOKUP(B1280,stock_analysis[Stock],stock_analysis[Company_Name])</f>
        <v>Everest Industries Limited</v>
      </c>
      <c r="D1280" s="37" t="str">
        <f>_xlfn.XLOOKUP(B1280,stock_analysis[Stock],stock_analysis[Sector])</f>
        <v>Industrials</v>
      </c>
      <c r="E1280" s="37" t="str">
        <f>_xlfn.XLOOKUP($B1280,stock_analysis[Stock],stock_analysis[Industry])</f>
        <v>Building Products &amp; Equipment</v>
      </c>
      <c r="F1280" s="2">
        <f>_xlfn.XLOOKUP($B1280,stock_analysis[Stock],stock_analysis[Market_Cap_Cr])</f>
        <v>610.76367359999995</v>
      </c>
      <c r="G1280" s="3">
        <f>Imputs!$C$2</f>
        <v>6.6699999999999995E-2</v>
      </c>
      <c r="H1280" s="3">
        <f>Imputs!$C$3</f>
        <v>5.2299999999999999E-2</v>
      </c>
      <c r="I1280" s="2">
        <f>_xlfn.XLOOKUP($B1280,stock_analysis[Stock],stock_analysis[Beta_Daily])</f>
        <v>0.66583778610750166</v>
      </c>
      <c r="J1280" s="2">
        <f>_xlfn.XLOOKUP($B1280,stock_analysis[Stock],stock_analysis[Beta_Weekly])</f>
        <v>1.2843862998226083</v>
      </c>
      <c r="K1280" s="2">
        <f>_xlfn.XLOOKUP($B1280,stock_analysis[Stock],stock_analysis[Beta_Monthly])</f>
        <v>0.89098625547978028</v>
      </c>
      <c r="L1280" s="3">
        <f>G1280+H1280*I1280</f>
        <v>0.10152331621342234</v>
      </c>
      <c r="M1280" s="3">
        <f>J1280*H1280+G1280</f>
        <v>0.13387340348072241</v>
      </c>
      <c r="N1280" s="3">
        <f>K1280*H1280+G1280</f>
        <v>0.1132985811615925</v>
      </c>
      <c r="O1280" s="2">
        <f>_xlfn.XLOOKUP($B1280,stock_analysis[Stock],stock_analysis[Interest_Coverage_Ratio])</f>
        <v>0.73243417590439164</v>
      </c>
      <c r="P1280" s="3" cm="1">
        <f t="array" ref="P128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1280" s="3" t="str" cm="1">
        <f t="array" ref="Q128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1280" s="3">
        <f>Table2[[#This Row],[Default Spread]]+Table2[[#This Row],[Risk Free Rate]]</f>
        <v>0.22670000000000001</v>
      </c>
      <c r="S1280" s="2">
        <f>_xlfn.XLOOKUP($B1280,stock_analysis[Stock],stock_analysis[Market_Cap_Cr])</f>
        <v>610.76367359999995</v>
      </c>
      <c r="T1280" s="2">
        <f>_xlfn.XLOOKUP($B1280,stock_analysis[Stock],stock_analysis[Total_Debt_Cr])</f>
        <v>308.94909439999998</v>
      </c>
      <c r="U1280" s="3">
        <f>Table2[[#This Row],[Market Value of Equity]]/(Table2[[#This Row],[Market Value of Equity]]+Table2[[#This Row],[Market Value of Debt]])</f>
        <v>0.66408089008937199</v>
      </c>
      <c r="V1280" s="3">
        <f>Table2[[#This Row],[Market Value of Debt]]/(Table2[[#This Row],[Market Value of Equity]]+Table2[[#This Row],[Market Value of Debt]])</f>
        <v>0.33591910991062812</v>
      </c>
      <c r="W1280" s="32">
        <f>(Table2[[#This Row],[Cost of Equity (Daily Beta)]]*Table2[[#This Row],[Weight of Equity]])+(Table2[[#This Row],[Cost of Debt]]*Table2[[#This Row],[Weight of Debt]])</f>
        <v>0.14357255641257369</v>
      </c>
      <c r="X1280" s="33">
        <f>(Table2[[#This Row],[Cost of Equity (Weekly Beta)]]*Table2[[#This Row],[Weight of Equity]])+(Table2[[#This Row],[Cost of Debt]]*Table2[[#This Row],[Weight of Debt]])</f>
        <v>0.16505563115951116</v>
      </c>
      <c r="Y1280" s="34">
        <f>(Table2[[#This Row],[Cost of Equity (Monthly Beta)]]*Table2[[#This Row],[Weight of Equity]])+(Table2[[#This Row],[Cost of Debt]]*Table2[[#This Row],[Weight of Debt]])</f>
        <v>0.15139228484039269</v>
      </c>
      <c r="Z1280" t="b">
        <f>IF(Table2[[#This Row],[Sector]]="Financial Services",TRUE,FALSE)</f>
        <v>0</v>
      </c>
      <c r="AA1280" t="b">
        <f>IF(Table2[[#This Row],[Market Capitalisation In(Cr)]]&gt;25000,TRUE,FALSE)</f>
        <v>0</v>
      </c>
    </row>
    <row r="1281" spans="2:27" ht="14" customHeight="1">
      <c r="B1281" s="37" t="s">
        <v>584</v>
      </c>
      <c r="C1281" s="38" t="str">
        <f>_xlfn.XLOOKUP(B1281,stock_analysis[Stock],stock_analysis[Company_Name])</f>
        <v>Bigbloc Construction Limited</v>
      </c>
      <c r="D1281" s="37" t="str">
        <f>_xlfn.XLOOKUP(B1281,stock_analysis[Stock],stock_analysis[Sector])</f>
        <v>Industrials</v>
      </c>
      <c r="E1281" s="37" t="str">
        <f>_xlfn.XLOOKUP($B1281,stock_analysis[Stock],stock_analysis[Industry])</f>
        <v>Building Products &amp; Equipment</v>
      </c>
      <c r="F1281" s="2">
        <f>_xlfn.XLOOKUP($B1281,stock_analysis[Stock],stock_analysis[Market_Cap_Cr])</f>
        <v>728.40719360000003</v>
      </c>
      <c r="G1281" s="3">
        <f>Imputs!$C$2</f>
        <v>6.6699999999999995E-2</v>
      </c>
      <c r="H1281" s="3">
        <f>Imputs!$C$3</f>
        <v>5.2299999999999999E-2</v>
      </c>
      <c r="I1281" s="2">
        <f>_xlfn.XLOOKUP($B1281,stock_analysis[Stock],stock_analysis[Beta_Daily])</f>
        <v>1.4661750072430826</v>
      </c>
      <c r="J1281" s="2">
        <f>_xlfn.XLOOKUP($B1281,stock_analysis[Stock],stock_analysis[Beta_Weekly])</f>
        <v>1.726567273328756</v>
      </c>
      <c r="K1281" s="2">
        <f>_xlfn.XLOOKUP($B1281,stock_analysis[Stock],stock_analysis[Beta_Monthly])</f>
        <v>0.55559275295469279</v>
      </c>
      <c r="L1281" s="3">
        <f>G1281+H1281*I1281</f>
        <v>0.14338095287881319</v>
      </c>
      <c r="M1281" s="3">
        <f>J1281*H1281+G1281</f>
        <v>0.15699946839509393</v>
      </c>
      <c r="N1281" s="3">
        <f>K1281*H1281+G1281</f>
        <v>9.5757500979530424E-2</v>
      </c>
      <c r="O1281" s="2">
        <f>_xlfn.XLOOKUP($B1281,stock_analysis[Stock],stock_analysis[Interest_Coverage_Ratio])</f>
        <v>1.3324273712282952</v>
      </c>
      <c r="P1281" s="3" cm="1">
        <f t="array" ref="P128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1281" s="3" t="str" cm="1">
        <f t="array" ref="Q128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1281" s="3">
        <f>Table2[[#This Row],[Default Spread]]+Table2[[#This Row],[Risk Free Rate]]</f>
        <v>0.1552</v>
      </c>
      <c r="S1281" s="2">
        <f>_xlfn.XLOOKUP($B1281,stock_analysis[Stock],stock_analysis[Market_Cap_Cr])</f>
        <v>728.40719360000003</v>
      </c>
      <c r="T1281" s="2">
        <f>_xlfn.XLOOKUP($B1281,stock_analysis[Stock],stock_analysis[Total_Debt_Cr])</f>
        <v>197.72099840000001</v>
      </c>
      <c r="U1281" s="3">
        <f>Table2[[#This Row],[Market Value of Equity]]/(Table2[[#This Row],[Market Value of Equity]]+Table2[[#This Row],[Market Value of Debt]])</f>
        <v>0.78650795850084654</v>
      </c>
      <c r="V1281" s="3">
        <f>Table2[[#This Row],[Market Value of Debt]]/(Table2[[#This Row],[Market Value of Equity]]+Table2[[#This Row],[Market Value of Debt]])</f>
        <v>0.21349204149915352</v>
      </c>
      <c r="W1281" s="32">
        <f>(Table2[[#This Row],[Cost of Equity (Daily Beta)]]*Table2[[#This Row],[Weight of Equity]])+(Table2[[#This Row],[Cost of Debt]]*Table2[[#This Row],[Weight of Debt]])</f>
        <v>0.14590422537729006</v>
      </c>
      <c r="X1281" s="33">
        <f>(Table2[[#This Row],[Cost of Equity (Weekly Beta)]]*Table2[[#This Row],[Weight of Equity]])+(Table2[[#This Row],[Cost of Debt]]*Table2[[#This Row],[Weight of Debt]])</f>
        <v>0.15661529621381212</v>
      </c>
      <c r="Y1281" s="34">
        <f>(Table2[[#This Row],[Cost of Equity (Monthly Beta)]]*Table2[[#This Row],[Weight of Equity]])+(Table2[[#This Row],[Cost of Debt]]*Table2[[#This Row],[Weight of Debt]])</f>
        <v>0.10844800144722191</v>
      </c>
      <c r="Z1281" t="b">
        <f>IF(Table2[[#This Row],[Sector]]="Financial Services",TRUE,FALSE)</f>
        <v>0</v>
      </c>
      <c r="AA1281" t="b">
        <f>IF(Table2[[#This Row],[Market Capitalisation In(Cr)]]&gt;25000,TRUE,FALSE)</f>
        <v>0</v>
      </c>
    </row>
    <row r="1282" spans="2:27" ht="14" customHeight="1">
      <c r="B1282" s="37" t="s">
        <v>3824</v>
      </c>
      <c r="C1282" s="38" t="str">
        <f>_xlfn.XLOOKUP(B1282,stock_analysis[Stock],stock_analysis[Company_Name])</f>
        <v>Visaka Industries Limited</v>
      </c>
      <c r="D1282" s="37" t="str">
        <f>_xlfn.XLOOKUP(B1282,stock_analysis[Stock],stock_analysis[Sector])</f>
        <v>Industrials</v>
      </c>
      <c r="E1282" s="37" t="str">
        <f>_xlfn.XLOOKUP($B1282,stock_analysis[Stock],stock_analysis[Industry])</f>
        <v>Building Products &amp; Equipment</v>
      </c>
      <c r="F1282" s="2">
        <f>_xlfn.XLOOKUP($B1282,stock_analysis[Stock],stock_analysis[Market_Cap_Cr])</f>
        <v>509.78810879999997</v>
      </c>
      <c r="G1282" s="3">
        <f>Imputs!$C$2</f>
        <v>6.6699999999999995E-2</v>
      </c>
      <c r="H1282" s="3">
        <f>Imputs!$C$3</f>
        <v>5.2299999999999999E-2</v>
      </c>
      <c r="I1282" s="2">
        <f>_xlfn.XLOOKUP($B1282,stock_analysis[Stock],stock_analysis[Beta_Daily])</f>
        <v>0.90494587370601964</v>
      </c>
      <c r="J1282" s="2">
        <f>_xlfn.XLOOKUP($B1282,stock_analysis[Stock],stock_analysis[Beta_Weekly])</f>
        <v>1.3110253839464547</v>
      </c>
      <c r="K1282" s="2">
        <f>_xlfn.XLOOKUP($B1282,stock_analysis[Stock],stock_analysis[Beta_Monthly])</f>
        <v>0.86535422033040521</v>
      </c>
      <c r="L1282" s="3">
        <f>G1282+H1282*I1282</f>
        <v>0.11402866919482482</v>
      </c>
      <c r="M1282" s="3">
        <f>J1282*H1282+G1282</f>
        <v>0.13526662758039959</v>
      </c>
      <c r="N1282" s="3">
        <f>K1282*H1282+G1282</f>
        <v>0.11195802572328019</v>
      </c>
      <c r="O1282" s="2">
        <f>_xlfn.XLOOKUP($B1282,stock_analysis[Stock],stock_analysis[Interest_Coverage_Ratio])</f>
        <v>0.95412269000557925</v>
      </c>
      <c r="P1282" s="3" cm="1">
        <f t="array" ref="P128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282" s="3" t="str" cm="1">
        <f t="array" ref="Q128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282" s="3">
        <f>Table2[[#This Row],[Default Spread]]+Table2[[#This Row],[Risk Free Rate]]</f>
        <v>0.19279999999999997</v>
      </c>
      <c r="S1282" s="2">
        <f>_xlfn.XLOOKUP($B1282,stock_analysis[Stock],stock_analysis[Market_Cap_Cr])</f>
        <v>509.78810879999997</v>
      </c>
      <c r="T1282" s="2">
        <f>_xlfn.XLOOKUP($B1282,stock_analysis[Stock],stock_analysis[Total_Debt_Cr])</f>
        <v>418.87910399999998</v>
      </c>
      <c r="U1282" s="3">
        <f>Table2[[#This Row],[Market Value of Equity]]/(Table2[[#This Row],[Market Value of Equity]]+Table2[[#This Row],[Market Value of Debt]])</f>
        <v>0.54894595369955113</v>
      </c>
      <c r="V1282" s="3">
        <f>Table2[[#This Row],[Market Value of Debt]]/(Table2[[#This Row],[Market Value of Equity]]+Table2[[#This Row],[Market Value of Debt]])</f>
        <v>0.45105404630044882</v>
      </c>
      <c r="W1282" s="32">
        <f>(Table2[[#This Row],[Cost of Equity (Daily Beta)]]*Table2[[#This Row],[Weight of Equity]])+(Table2[[#This Row],[Cost of Debt]]*Table2[[#This Row],[Weight of Debt]])</f>
        <v>0.14955879668697025</v>
      </c>
      <c r="X1282" s="33">
        <f>(Table2[[#This Row],[Cost of Equity (Weekly Beta)]]*Table2[[#This Row],[Weight of Equity]])+(Table2[[#This Row],[Cost of Debt]]*Table2[[#This Row],[Weight of Debt]])</f>
        <v>0.16121728800757099</v>
      </c>
      <c r="Y1282" s="34">
        <f>(Table2[[#This Row],[Cost of Equity (Monthly Beta)]]*Table2[[#This Row],[Weight of Equity]])+(Table2[[#This Row],[Cost of Debt]]*Table2[[#This Row],[Weight of Debt]])</f>
        <v>0.14842212533171145</v>
      </c>
      <c r="Z1282" t="b">
        <f>IF(Table2[[#This Row],[Sector]]="Financial Services",TRUE,FALSE)</f>
        <v>0</v>
      </c>
      <c r="AA1282" t="b">
        <f>IF(Table2[[#This Row],[Market Capitalisation In(Cr)]]&gt;25000,TRUE,FALSE)</f>
        <v>0</v>
      </c>
    </row>
    <row r="1283" spans="2:27" ht="14" customHeight="1">
      <c r="B1283" s="37" t="s">
        <v>2062</v>
      </c>
      <c r="C1283" s="38" t="str">
        <f>_xlfn.XLOOKUP(B1283,stock_analysis[Stock],stock_analysis[Company_Name])</f>
        <v>Lexus Granito (India) Limited</v>
      </c>
      <c r="D1283" s="37" t="str">
        <f>_xlfn.XLOOKUP(B1283,stock_analysis[Stock],stock_analysis[Sector])</f>
        <v>Industrials</v>
      </c>
      <c r="E1283" s="37" t="str">
        <f>_xlfn.XLOOKUP($B1283,stock_analysis[Stock],stock_analysis[Industry])</f>
        <v>Building Products &amp; Equipment</v>
      </c>
      <c r="F1283" s="2">
        <f>_xlfn.XLOOKUP($B1283,stock_analysis[Stock],stock_analysis[Market_Cap_Cr])</f>
        <v>78.138105600000003</v>
      </c>
      <c r="G1283" s="3">
        <f>Imputs!$C$2</f>
        <v>6.6699999999999995E-2</v>
      </c>
      <c r="H1283" s="3">
        <f>Imputs!$C$3</f>
        <v>5.2299999999999999E-2</v>
      </c>
      <c r="I1283" s="2">
        <f>_xlfn.XLOOKUP($B1283,stock_analysis[Stock],stock_analysis[Beta_Daily])</f>
        <v>0.33335545259222238</v>
      </c>
      <c r="J1283" s="2">
        <f>_xlfn.XLOOKUP($B1283,stock_analysis[Stock],stock_analysis[Beta_Weekly])</f>
        <v>0.56490403003841427</v>
      </c>
      <c r="K1283" s="2">
        <f>_xlfn.XLOOKUP($B1283,stock_analysis[Stock],stock_analysis[Beta_Monthly])</f>
        <v>-1.352613887003276</v>
      </c>
      <c r="L1283" s="3">
        <f>G1283+H1283*I1283</f>
        <v>8.4134490170573228E-2</v>
      </c>
      <c r="M1283" s="3">
        <f>J1283*H1283+G1283</f>
        <v>9.6244480771009056E-2</v>
      </c>
      <c r="N1283" s="3">
        <f>K1283*H1283+G1283</f>
        <v>-4.0417062902713408E-3</v>
      </c>
      <c r="O1283" s="2">
        <f>_xlfn.XLOOKUP($B1283,stock_analysis[Stock],stock_analysis[Interest_Coverage_Ratio])</f>
        <v>-0.33009165835987447</v>
      </c>
      <c r="P1283" s="3" cm="1">
        <f t="array" ref="P128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283" s="3" t="str" cm="1">
        <f t="array" ref="Q128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283" s="3">
        <f>Table2[[#This Row],[Default Spread]]+Table2[[#This Row],[Risk Free Rate]]</f>
        <v>0.25669999999999998</v>
      </c>
      <c r="S1283" s="2">
        <f>_xlfn.XLOOKUP($B1283,stock_analysis[Stock],stock_analysis[Market_Cap_Cr])</f>
        <v>78.138105600000003</v>
      </c>
      <c r="T1283" s="2">
        <f>_xlfn.XLOOKUP($B1283,stock_analysis[Stock],stock_analysis[Total_Debt_Cr])</f>
        <v>53.713900799999998</v>
      </c>
      <c r="U1283" s="3">
        <f>Table2[[#This Row],[Market Value of Equity]]/(Table2[[#This Row],[Market Value of Equity]]+Table2[[#This Row],[Market Value of Debt]])</f>
        <v>0.59261976918995152</v>
      </c>
      <c r="V1283" s="3">
        <f>Table2[[#This Row],[Market Value of Debt]]/(Table2[[#This Row],[Market Value of Equity]]+Table2[[#This Row],[Market Value of Debt]])</f>
        <v>0.40738023081004854</v>
      </c>
      <c r="W1283" s="32">
        <f>(Table2[[#This Row],[Cost of Equity (Daily Beta)]]*Table2[[#This Row],[Weight of Equity]])+(Table2[[#This Row],[Cost of Debt]]*Table2[[#This Row],[Weight of Debt]])</f>
        <v>0.15443426739473881</v>
      </c>
      <c r="X1283" s="33">
        <f>(Table2[[#This Row],[Cost of Equity (Weekly Beta)]]*Table2[[#This Row],[Weight of Equity]])+(Table2[[#This Row],[Cost of Debt]]*Table2[[#This Row],[Weight of Debt]])</f>
        <v>0.16161088722926156</v>
      </c>
      <c r="Y1283" s="34">
        <f>(Table2[[#This Row],[Cost of Equity (Monthly Beta)]]*Table2[[#This Row],[Weight of Equity]])+(Table2[[#This Row],[Cost of Debt]]*Table2[[#This Row],[Weight of Debt]])</f>
        <v>0.10217931020006528</v>
      </c>
      <c r="Z1283" t="b">
        <f>IF(Table2[[#This Row],[Sector]]="Financial Services",TRUE,FALSE)</f>
        <v>0</v>
      </c>
      <c r="AA1283" t="b">
        <f>IF(Table2[[#This Row],[Market Capitalisation In(Cr)]]&gt;25000,TRUE,FALSE)</f>
        <v>0</v>
      </c>
    </row>
    <row r="1284" spans="2:27" ht="14" customHeight="1">
      <c r="B1284" s="37" t="s">
        <v>2900</v>
      </c>
      <c r="C1284" s="38" t="str">
        <f>_xlfn.XLOOKUP(B1284,stock_analysis[Stock],stock_analysis[Company_Name])</f>
        <v>Regency Ceramics Limited</v>
      </c>
      <c r="D1284" s="37" t="str">
        <f>_xlfn.XLOOKUP(B1284,stock_analysis[Stock],stock_analysis[Sector])</f>
        <v>Industrials</v>
      </c>
      <c r="E1284" s="37" t="str">
        <f>_xlfn.XLOOKUP($B1284,stock_analysis[Stock],stock_analysis[Industry])</f>
        <v>Building Products &amp; Equipment</v>
      </c>
      <c r="F1284" s="2">
        <f>_xlfn.XLOOKUP($B1284,stock_analysis[Stock],stock_analysis[Market_Cap_Cr])</f>
        <v>118.2414464</v>
      </c>
      <c r="G1284" s="3">
        <f>Imputs!$C$2</f>
        <v>6.6699999999999995E-2</v>
      </c>
      <c r="H1284" s="3">
        <f>Imputs!$C$3</f>
        <v>5.2299999999999999E-2</v>
      </c>
      <c r="I1284" s="2">
        <f>_xlfn.XLOOKUP($B1284,stock_analysis[Stock],stock_analysis[Beta_Daily])</f>
        <v>0.39935799449421022</v>
      </c>
      <c r="J1284" s="2">
        <f>_xlfn.XLOOKUP($B1284,stock_analysis[Stock],stock_analysis[Beta_Weekly])</f>
        <v>0.47669992845608261</v>
      </c>
      <c r="K1284" s="2">
        <f>_xlfn.XLOOKUP($B1284,stock_analysis[Stock],stock_analysis[Beta_Monthly])</f>
        <v>2.0879830117221299</v>
      </c>
      <c r="L1284" s="3">
        <f>G1284+H1284*I1284</f>
        <v>8.7586423112047188E-2</v>
      </c>
      <c r="M1284" s="3">
        <f>J1284*H1284+G1284</f>
        <v>9.1631406258253112E-2</v>
      </c>
      <c r="N1284" s="3">
        <f>K1284*H1284+G1284</f>
        <v>0.17590151151306738</v>
      </c>
      <c r="O1284" s="2">
        <f>_xlfn.XLOOKUP($B1284,stock_analysis[Stock],stock_analysis[Interest_Coverage_Ratio])</f>
        <v>-13.854141291108403</v>
      </c>
      <c r="P1284" s="3" cm="1">
        <f t="array" ref="P128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284" s="3" t="str" cm="1">
        <f t="array" ref="Q128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284" s="3">
        <f>Table2[[#This Row],[Default Spread]]+Table2[[#This Row],[Risk Free Rate]]</f>
        <v>0.25669999999999998</v>
      </c>
      <c r="S1284" s="2">
        <f>_xlfn.XLOOKUP($B1284,stock_analysis[Stock],stock_analysis[Market_Cap_Cr])</f>
        <v>118.2414464</v>
      </c>
      <c r="T1284" s="2">
        <f>_xlfn.XLOOKUP($B1284,stock_analysis[Stock],stock_analysis[Total_Debt_Cr])</f>
        <v>90.418700799999996</v>
      </c>
      <c r="U1284" s="3">
        <f>Table2[[#This Row],[Market Value of Equity]]/(Table2[[#This Row],[Market Value of Equity]]+Table2[[#This Row],[Market Value of Debt]])</f>
        <v>0.56667000376773435</v>
      </c>
      <c r="V1284" s="3">
        <f>Table2[[#This Row],[Market Value of Debt]]/(Table2[[#This Row],[Market Value of Equity]]+Table2[[#This Row],[Market Value of Debt]])</f>
        <v>0.4333299962322657</v>
      </c>
      <c r="W1284" s="32">
        <f>(Table2[[#This Row],[Cost of Equity (Daily Beta)]]*Table2[[#This Row],[Weight of Equity]])+(Table2[[#This Row],[Cost of Debt]]*Table2[[#This Row],[Weight of Debt]])</f>
        <v>0.16086840874772876</v>
      </c>
      <c r="X1284" s="33">
        <f>(Table2[[#This Row],[Cost of Equity (Weekly Beta)]]*Table2[[#This Row],[Weight of Equity]])+(Table2[[#This Row],[Cost of Debt]]*Table2[[#This Row],[Weight of Debt]])</f>
        <v>0.16316057936242967</v>
      </c>
      <c r="Y1284" s="34">
        <f>(Table2[[#This Row],[Cost of Equity (Monthly Beta)]]*Table2[[#This Row],[Weight of Equity]])+(Table2[[#This Row],[Cost of Debt]]*Table2[[#This Row],[Weight of Debt]])</f>
        <v>0.21091392022468264</v>
      </c>
      <c r="Z1284" t="b">
        <f>IF(Table2[[#This Row],[Sector]]="Financial Services",TRUE,FALSE)</f>
        <v>0</v>
      </c>
      <c r="AA1284" t="b">
        <f>IF(Table2[[#This Row],[Market Capitalisation In(Cr)]]&gt;25000,TRUE,FALSE)</f>
        <v>0</v>
      </c>
    </row>
    <row r="1285" spans="2:27" ht="14" customHeight="1">
      <c r="B1285" s="37" t="s">
        <v>2478</v>
      </c>
      <c r="C1285" s="38" t="str">
        <f>_xlfn.XLOOKUP(B1285,stock_analysis[Stock],stock_analysis[Company_Name])</f>
        <v>Nitco Limited</v>
      </c>
      <c r="D1285" s="37" t="str">
        <f>_xlfn.XLOOKUP(B1285,stock_analysis[Stock],stock_analysis[Sector])</f>
        <v>Industrials</v>
      </c>
      <c r="E1285" s="37" t="str">
        <f>_xlfn.XLOOKUP($B1285,stock_analysis[Stock],stock_analysis[Industry])</f>
        <v>Building Products &amp; Equipment</v>
      </c>
      <c r="F1285" s="2">
        <f>_xlfn.XLOOKUP($B1285,stock_analysis[Stock],stock_analysis[Market_Cap_Cr])</f>
        <v>1540.3476992000001</v>
      </c>
      <c r="G1285" s="3">
        <f>Imputs!$C$2</f>
        <v>6.6699999999999995E-2</v>
      </c>
      <c r="H1285" s="3">
        <f>Imputs!$C$3</f>
        <v>5.2299999999999999E-2</v>
      </c>
      <c r="I1285" s="2">
        <f>_xlfn.XLOOKUP($B1285,stock_analysis[Stock],stock_analysis[Beta_Daily])</f>
        <v>1.4872483068975253</v>
      </c>
      <c r="J1285" s="2">
        <f>_xlfn.XLOOKUP($B1285,stock_analysis[Stock],stock_analysis[Beta_Weekly])</f>
        <v>1.5852238635635836</v>
      </c>
      <c r="K1285" s="2">
        <f>_xlfn.XLOOKUP($B1285,stock_analysis[Stock],stock_analysis[Beta_Monthly])</f>
        <v>0.49895986032042677</v>
      </c>
      <c r="L1285" s="3">
        <f>G1285+H1285*I1285</f>
        <v>0.14448308645074057</v>
      </c>
      <c r="M1285" s="3">
        <f>J1285*H1285+G1285</f>
        <v>0.14960720806437541</v>
      </c>
      <c r="N1285" s="3">
        <f>K1285*H1285+G1285</f>
        <v>9.2795600694758312E-2</v>
      </c>
      <c r="O1285" s="2">
        <f>_xlfn.XLOOKUP($B1285,stock_analysis[Stock],stock_analysis[Interest_Coverage_Ratio])</f>
        <v>-9.6498886446254861</v>
      </c>
      <c r="P1285" s="3" cm="1">
        <f t="array" ref="P128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285" s="3" t="str" cm="1">
        <f t="array" ref="Q128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285" s="3">
        <f>Table2[[#This Row],[Default Spread]]+Table2[[#This Row],[Risk Free Rate]]</f>
        <v>0.25669999999999998</v>
      </c>
      <c r="S1285" s="2">
        <f>_xlfn.XLOOKUP($B1285,stock_analysis[Stock],stock_analysis[Market_Cap_Cr])</f>
        <v>1540.3476992000001</v>
      </c>
      <c r="T1285" s="2">
        <f>_xlfn.XLOOKUP($B1285,stock_analysis[Stock],stock_analysis[Total_Debt_Cr])</f>
        <v>306.06730240000002</v>
      </c>
      <c r="U1285" s="3">
        <f>Table2[[#This Row],[Market Value of Equity]]/(Table2[[#This Row],[Market Value of Equity]]+Table2[[#This Row],[Market Value of Debt]])</f>
        <v>0.83423699323565981</v>
      </c>
      <c r="V1285" s="3">
        <f>Table2[[#This Row],[Market Value of Debt]]/(Table2[[#This Row],[Market Value of Equity]]+Table2[[#This Row],[Market Value of Debt]])</f>
        <v>0.16576300676434019</v>
      </c>
      <c r="W1285" s="32">
        <f>(Table2[[#This Row],[Cost of Equity (Daily Beta)]]*Table2[[#This Row],[Weight of Equity]])+(Table2[[#This Row],[Cost of Debt]]*Table2[[#This Row],[Weight of Debt]])</f>
        <v>0.16308449945047984</v>
      </c>
      <c r="X1285" s="33">
        <f>(Table2[[#This Row],[Cost of Equity (Weekly Beta)]]*Table2[[#This Row],[Weight of Equity]])+(Table2[[#This Row],[Cost of Debt]]*Table2[[#This Row],[Weight of Debt]])</f>
        <v>0.16735923125841243</v>
      </c>
      <c r="Y1285" s="34">
        <f>(Table2[[#This Row],[Cost of Equity (Monthly Beta)]]*Table2[[#This Row],[Weight of Equity]])+(Table2[[#This Row],[Cost of Debt]]*Table2[[#This Row],[Weight of Debt]])</f>
        <v>0.11996488674549821</v>
      </c>
      <c r="Z1285" t="b">
        <f>IF(Table2[[#This Row],[Sector]]="Financial Services",TRUE,FALSE)</f>
        <v>0</v>
      </c>
      <c r="AA1285" t="b">
        <f>IF(Table2[[#This Row],[Market Capitalisation In(Cr)]]&gt;25000,TRUE,FALSE)</f>
        <v>0</v>
      </c>
    </row>
    <row r="1286" spans="2:27" ht="14" customHeight="1">
      <c r="B1286" s="37" t="s">
        <v>2124</v>
      </c>
      <c r="C1286" s="38" t="str">
        <f>_xlfn.XLOOKUP(B1286,stock_analysis[Stock],stock_analysis[Company_Name])</f>
        <v>Madhav Marbles and Granites Limited</v>
      </c>
      <c r="D1286" s="37" t="str">
        <f>_xlfn.XLOOKUP(B1286,stock_analysis[Stock],stock_analysis[Sector])</f>
        <v>Industrials</v>
      </c>
      <c r="E1286" s="37" t="str">
        <f>_xlfn.XLOOKUP($B1286,stock_analysis[Stock],stock_analysis[Industry])</f>
        <v>Building Products &amp; Equipment</v>
      </c>
      <c r="F1286" s="2">
        <f>_xlfn.XLOOKUP($B1286,stock_analysis[Stock],stock_analysis[Market_Cap_Cr])</f>
        <v>31.123961600000001</v>
      </c>
      <c r="G1286" s="3">
        <f>Imputs!$C$2</f>
        <v>6.6699999999999995E-2</v>
      </c>
      <c r="H1286" s="3">
        <f>Imputs!$C$3</f>
        <v>5.2299999999999999E-2</v>
      </c>
      <c r="I1286" s="2">
        <f>_xlfn.XLOOKUP($B1286,stock_analysis[Stock],stock_analysis[Beta_Daily])</f>
        <v>1.2692012374675723</v>
      </c>
      <c r="J1286" s="2">
        <f>_xlfn.XLOOKUP($B1286,stock_analysis[Stock],stock_analysis[Beta_Weekly])</f>
        <v>1.802741738007233</v>
      </c>
      <c r="K1286" s="2">
        <f>_xlfn.XLOOKUP($B1286,stock_analysis[Stock],stock_analysis[Beta_Monthly])</f>
        <v>0.93304315914579516</v>
      </c>
      <c r="L1286" s="3">
        <f>G1286+H1286*I1286</f>
        <v>0.13307922471955402</v>
      </c>
      <c r="M1286" s="3">
        <f>J1286*H1286+G1286</f>
        <v>0.1609833928977783</v>
      </c>
      <c r="N1286" s="3">
        <f>K1286*H1286+G1286</f>
        <v>0.11549815722332508</v>
      </c>
      <c r="O1286" s="2">
        <f>_xlfn.XLOOKUP($B1286,stock_analysis[Stock],stock_analysis[Interest_Coverage_Ratio])</f>
        <v>-0.47400043668683128</v>
      </c>
      <c r="P1286" s="3" cm="1">
        <f t="array" ref="P128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286" s="3" t="str" cm="1">
        <f t="array" ref="Q128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286" s="3">
        <f>Table2[[#This Row],[Default Spread]]+Table2[[#This Row],[Risk Free Rate]]</f>
        <v>0.25669999999999998</v>
      </c>
      <c r="S1286" s="2">
        <f>_xlfn.XLOOKUP($B1286,stock_analysis[Stock],stock_analysis[Market_Cap_Cr])</f>
        <v>31.123961600000001</v>
      </c>
      <c r="T1286" s="2">
        <f>_xlfn.XLOOKUP($B1286,stock_analysis[Stock],stock_analysis[Total_Debt_Cr])</f>
        <v>10.2934</v>
      </c>
      <c r="U1286" s="3">
        <f>Table2[[#This Row],[Market Value of Equity]]/(Table2[[#This Row],[Market Value of Equity]]+Table2[[#This Row],[Market Value of Debt]])</f>
        <v>0.75147137329964542</v>
      </c>
      <c r="V1286" s="3">
        <f>Table2[[#This Row],[Market Value of Debt]]/(Table2[[#This Row],[Market Value of Equity]]+Table2[[#This Row],[Market Value of Debt]])</f>
        <v>0.24852862670035458</v>
      </c>
      <c r="W1286" s="32">
        <f>(Table2[[#This Row],[Cost of Equity (Daily Beta)]]*Table2[[#This Row],[Weight of Equity]])+(Table2[[#This Row],[Cost of Debt]]*Table2[[#This Row],[Weight of Debt]])</f>
        <v>0.16380252623163641</v>
      </c>
      <c r="X1286" s="33">
        <f>(Table2[[#This Row],[Cost of Equity (Weekly Beta)]]*Table2[[#This Row],[Weight of Equity]])+(Table2[[#This Row],[Cost of Debt]]*Table2[[#This Row],[Weight of Debt]])</f>
        <v>0.18477170981331087</v>
      </c>
      <c r="Y1286" s="34">
        <f>(Table2[[#This Row],[Cost of Equity (Monthly Beta)]]*Table2[[#This Row],[Weight of Equity]])+(Table2[[#This Row],[Cost of Debt]]*Table2[[#This Row],[Weight of Debt]])</f>
        <v>0.1505908572961715</v>
      </c>
      <c r="Z1286" t="b">
        <f>IF(Table2[[#This Row],[Sector]]="Financial Services",TRUE,FALSE)</f>
        <v>0</v>
      </c>
      <c r="AA1286" t="b">
        <f>IF(Table2[[#This Row],[Market Capitalisation In(Cr)]]&gt;25000,TRUE,FALSE)</f>
        <v>0</v>
      </c>
    </row>
    <row r="1287" spans="2:27" ht="14" customHeight="1">
      <c r="B1287" s="37" t="s">
        <v>2722</v>
      </c>
      <c r="C1287" s="38" t="str">
        <f>_xlfn.XLOOKUP(B1287,stock_analysis[Stock],stock_analysis[Company_Name])</f>
        <v>Pokarna Limited</v>
      </c>
      <c r="D1287" s="37" t="str">
        <f>_xlfn.XLOOKUP(B1287,stock_analysis[Stock],stock_analysis[Sector])</f>
        <v>Industrials</v>
      </c>
      <c r="E1287" s="37" t="str">
        <f>_xlfn.XLOOKUP($B1287,stock_analysis[Stock],stock_analysis[Industry])</f>
        <v>Building Products &amp; Equipment</v>
      </c>
      <c r="F1287" s="2">
        <f>_xlfn.XLOOKUP($B1287,stock_analysis[Stock],stock_analysis[Market_Cap_Cr])</f>
        <v>2674.0406272</v>
      </c>
      <c r="G1287" s="3">
        <f>Imputs!$C$2</f>
        <v>6.6699999999999995E-2</v>
      </c>
      <c r="H1287" s="3">
        <f>Imputs!$C$3</f>
        <v>5.2299999999999999E-2</v>
      </c>
      <c r="I1287" s="2">
        <f>_xlfn.XLOOKUP($B1287,stock_analysis[Stock],stock_analysis[Beta_Daily])</f>
        <v>2.0907075666499546</v>
      </c>
      <c r="J1287" s="2">
        <f>_xlfn.XLOOKUP($B1287,stock_analysis[Stock],stock_analysis[Beta_Weekly])</f>
        <v>2.8485162479574839</v>
      </c>
      <c r="K1287" s="2">
        <f>_xlfn.XLOOKUP($B1287,stock_analysis[Stock],stock_analysis[Beta_Monthly])</f>
        <v>2.1194536705949201</v>
      </c>
      <c r="L1287" s="3">
        <f>G1287+H1287*I1287</f>
        <v>0.17604400573579262</v>
      </c>
      <c r="M1287" s="3">
        <f>J1287*H1287+G1287</f>
        <v>0.2156773997681764</v>
      </c>
      <c r="N1287" s="3">
        <f>K1287*H1287+G1287</f>
        <v>0.17754742697211431</v>
      </c>
      <c r="O1287" s="2">
        <f>_xlfn.XLOOKUP($B1287,stock_analysis[Stock],stock_analysis[Interest_Coverage_Ratio])</f>
        <v>8.1633916634320958</v>
      </c>
      <c r="P1287" s="3" cm="1">
        <f t="array" ref="P128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287" s="3" t="str" cm="1">
        <f t="array" ref="Q128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287" s="3">
        <f>Table2[[#This Row],[Default Spread]]+Table2[[#This Row],[Risk Free Rate]]</f>
        <v>7.3700000000000002E-2</v>
      </c>
      <c r="S1287" s="2">
        <f>_xlfn.XLOOKUP($B1287,stock_analysis[Stock],stock_analysis[Market_Cap_Cr])</f>
        <v>2674.0406272</v>
      </c>
      <c r="T1287" s="2">
        <f>_xlfn.XLOOKUP($B1287,stock_analysis[Stock],stock_analysis[Total_Debt_Cr])</f>
        <v>305.1826944</v>
      </c>
      <c r="U1287" s="3">
        <f>Table2[[#This Row],[Market Value of Equity]]/(Table2[[#This Row],[Market Value of Equity]]+Table2[[#This Row],[Market Value of Debt]])</f>
        <v>0.89756300167652392</v>
      </c>
      <c r="V1287" s="3">
        <f>Table2[[#This Row],[Market Value of Debt]]/(Table2[[#This Row],[Market Value of Equity]]+Table2[[#This Row],[Market Value of Debt]])</f>
        <v>0.10243699832347607</v>
      </c>
      <c r="W1287" s="32">
        <f>(Table2[[#This Row],[Cost of Equity (Daily Beta)]]*Table2[[#This Row],[Weight of Equity]])+(Table2[[#This Row],[Cost of Debt]]*Table2[[#This Row],[Weight of Debt]])</f>
        <v>0.1655601929918174</v>
      </c>
      <c r="X1287" s="33">
        <f>(Table2[[#This Row],[Cost of Equity (Weekly Beta)]]*Table2[[#This Row],[Weight of Equity]])+(Table2[[#This Row],[Cost of Debt]]*Table2[[#This Row],[Weight of Debt]])</f>
        <v>0.20113366110615222</v>
      </c>
      <c r="Y1287" s="34">
        <f>(Table2[[#This Row],[Cost of Equity (Monthly Beta)]]*Table2[[#This Row],[Weight of Equity]])+(Table2[[#This Row],[Cost of Debt]]*Table2[[#This Row],[Weight of Debt]])</f>
        <v>0.16690960826947451</v>
      </c>
      <c r="Z1287" t="b">
        <f>IF(Table2[[#This Row],[Sector]]="Financial Services",TRUE,FALSE)</f>
        <v>0</v>
      </c>
      <c r="AA1287" t="b">
        <f>IF(Table2[[#This Row],[Market Capitalisation In(Cr)]]&gt;25000,TRUE,FALSE)</f>
        <v>0</v>
      </c>
    </row>
    <row r="1288" spans="2:27" ht="14" customHeight="1">
      <c r="B1288" s="37" t="s">
        <v>600</v>
      </c>
      <c r="C1288" s="38" t="str">
        <f>_xlfn.XLOOKUP(B1288,stock_analysis[Stock],stock_analysis[Company_Name])</f>
        <v>BirlaNu Limited</v>
      </c>
      <c r="D1288" s="37" t="str">
        <f>_xlfn.XLOOKUP(B1288,stock_analysis[Stock],stock_analysis[Sector])</f>
        <v>Industrials</v>
      </c>
      <c r="E1288" s="37" t="str">
        <f>_xlfn.XLOOKUP($B1288,stock_analysis[Stock],stock_analysis[Industry])</f>
        <v>Building Products &amp; Equipment</v>
      </c>
      <c r="F1288" s="2">
        <f>_xlfn.XLOOKUP($B1288,stock_analysis[Stock],stock_analysis[Market_Cap_Cr])</f>
        <v>1115.7719039999999</v>
      </c>
      <c r="G1288" s="3">
        <f>Imputs!$C$2</f>
        <v>6.6699999999999995E-2</v>
      </c>
      <c r="H1288" s="3">
        <f>Imputs!$C$3</f>
        <v>5.2299999999999999E-2</v>
      </c>
      <c r="I1288" s="2">
        <f>_xlfn.XLOOKUP($B1288,stock_analysis[Stock],stock_analysis[Beta_Daily])</f>
        <v>0.32373523694141848</v>
      </c>
      <c r="J1288" s="2">
        <f>_xlfn.XLOOKUP($B1288,stock_analysis[Stock],stock_analysis[Beta_Weekly])</f>
        <v>1.2186212906287299</v>
      </c>
      <c r="K1288" s="2">
        <f>_xlfn.XLOOKUP($B1288,stock_analysis[Stock],stock_analysis[Beta_Monthly])</f>
        <v>0.37168488876330802</v>
      </c>
      <c r="L1288" s="3">
        <f>G1288+H1288*I1288</f>
        <v>8.3631352892036187E-2</v>
      </c>
      <c r="M1288" s="3">
        <f>J1288*H1288+G1288</f>
        <v>0.13043389349988257</v>
      </c>
      <c r="N1288" s="3">
        <f>K1288*H1288+G1288</f>
        <v>8.6139119682321005E-2</v>
      </c>
      <c r="O1288" s="2">
        <f>_xlfn.XLOOKUP($B1288,stock_analysis[Stock],stock_analysis[Interest_Coverage_Ratio])</f>
        <v>0.36030399959961318</v>
      </c>
      <c r="P1288" s="3" cm="1">
        <f t="array" ref="P128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288" s="3" t="str" cm="1">
        <f t="array" ref="Q128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288" s="3">
        <f>Table2[[#This Row],[Default Spread]]+Table2[[#This Row],[Risk Free Rate]]</f>
        <v>0.25669999999999998</v>
      </c>
      <c r="S1288" s="2">
        <f>_xlfn.XLOOKUP($B1288,stock_analysis[Stock],stock_analysis[Market_Cap_Cr])</f>
        <v>1115.7719039999999</v>
      </c>
      <c r="T1288" s="2">
        <f>_xlfn.XLOOKUP($B1288,stock_analysis[Stock],stock_analysis[Total_Debt_Cr])</f>
        <v>1041.2399616</v>
      </c>
      <c r="U1288" s="3">
        <f>Table2[[#This Row],[Market Value of Equity]]/(Table2[[#This Row],[Market Value of Equity]]+Table2[[#This Row],[Market Value of Debt]])</f>
        <v>0.51727666490589008</v>
      </c>
      <c r="V1288" s="3">
        <f>Table2[[#This Row],[Market Value of Debt]]/(Table2[[#This Row],[Market Value of Equity]]+Table2[[#This Row],[Market Value of Debt]])</f>
        <v>0.48272333509410992</v>
      </c>
      <c r="W1288" s="32">
        <f>(Table2[[#This Row],[Cost of Equity (Daily Beta)]]*Table2[[#This Row],[Weight of Equity]])+(Table2[[#This Row],[Cost of Debt]]*Table2[[#This Row],[Weight of Debt]])</f>
        <v>0.16717562742421804</v>
      </c>
      <c r="X1288" s="33">
        <f>(Table2[[#This Row],[Cost of Equity (Weekly Beta)]]*Table2[[#This Row],[Weight of Equity]])+(Table2[[#This Row],[Cost of Debt]]*Table2[[#This Row],[Weight of Debt]])</f>
        <v>0.19138548953896733</v>
      </c>
      <c r="Y1288" s="34">
        <f>(Table2[[#This Row],[Cost of Equity (Monthly Beta)]]*Table2[[#This Row],[Weight of Equity]])+(Table2[[#This Row],[Cost of Debt]]*Table2[[#This Row],[Weight of Debt]])</f>
        <v>0.16847283666585833</v>
      </c>
      <c r="Z1288" t="b">
        <f>IF(Table2[[#This Row],[Sector]]="Financial Services",TRUE,FALSE)</f>
        <v>0</v>
      </c>
      <c r="AA1288" t="b">
        <f>IF(Table2[[#This Row],[Market Capitalisation In(Cr)]]&gt;25000,TRUE,FALSE)</f>
        <v>0</v>
      </c>
    </row>
    <row r="1289" spans="2:27" ht="14" customHeight="1">
      <c r="B1289" s="37" t="s">
        <v>334</v>
      </c>
      <c r="C1289" s="38" t="str">
        <f>_xlfn.XLOOKUP(B1289,stock_analysis[Stock],stock_analysis[Company_Name])</f>
        <v>Aro Granite Industries Limited</v>
      </c>
      <c r="D1289" s="37" t="str">
        <f>_xlfn.XLOOKUP(B1289,stock_analysis[Stock],stock_analysis[Sector])</f>
        <v>Industrials</v>
      </c>
      <c r="E1289" s="37" t="str">
        <f>_xlfn.XLOOKUP($B1289,stock_analysis[Stock],stock_analysis[Industry])</f>
        <v>Building Products &amp; Equipment</v>
      </c>
      <c r="F1289" s="2">
        <f>_xlfn.XLOOKUP($B1289,stock_analysis[Stock],stock_analysis[Market_Cap_Cr])</f>
        <v>39.015001599999998</v>
      </c>
      <c r="G1289" s="3">
        <f>Imputs!$C$2</f>
        <v>6.6699999999999995E-2</v>
      </c>
      <c r="H1289" s="3">
        <f>Imputs!$C$3</f>
        <v>5.2299999999999999E-2</v>
      </c>
      <c r="I1289" s="2">
        <f>_xlfn.XLOOKUP($B1289,stock_analysis[Stock],stock_analysis[Beta_Daily])</f>
        <v>0.60399615163951514</v>
      </c>
      <c r="J1289" s="2">
        <f>_xlfn.XLOOKUP($B1289,stock_analysis[Stock],stock_analysis[Beta_Weekly])</f>
        <v>1.7040987337236839</v>
      </c>
      <c r="K1289" s="2">
        <f>_xlfn.XLOOKUP($B1289,stock_analysis[Stock],stock_analysis[Beta_Monthly])</f>
        <v>1.1281785640832598</v>
      </c>
      <c r="L1289" s="3">
        <f>G1289+H1289*I1289</f>
        <v>9.8288998730746646E-2</v>
      </c>
      <c r="M1289" s="3">
        <f>J1289*H1289+G1289</f>
        <v>0.15582436377374867</v>
      </c>
      <c r="N1289" s="3">
        <f>K1289*H1289+G1289</f>
        <v>0.12570373890155448</v>
      </c>
      <c r="O1289" s="2">
        <f>_xlfn.XLOOKUP($B1289,stock_analysis[Stock],stock_analysis[Interest_Coverage_Ratio])</f>
        <v>0.46775471522232231</v>
      </c>
      <c r="P1289" s="3" cm="1">
        <f t="array" ref="P128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289" s="3" t="str" cm="1">
        <f t="array" ref="Q128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289" s="3">
        <f>Table2[[#This Row],[Default Spread]]+Table2[[#This Row],[Risk Free Rate]]</f>
        <v>0.25669999999999998</v>
      </c>
      <c r="S1289" s="2">
        <f>_xlfn.XLOOKUP($B1289,stock_analysis[Stock],stock_analysis[Market_Cap_Cr])</f>
        <v>39.015001599999998</v>
      </c>
      <c r="T1289" s="2">
        <f>_xlfn.XLOOKUP($B1289,stock_analysis[Stock],stock_analysis[Total_Debt_Cr])</f>
        <v>148.2119936</v>
      </c>
      <c r="U1289" s="3">
        <f>Table2[[#This Row],[Market Value of Equity]]/(Table2[[#This Row],[Market Value of Equity]]+Table2[[#This Row],[Market Value of Debt]])</f>
        <v>0.20838342012765473</v>
      </c>
      <c r="V1289" s="3">
        <f>Table2[[#This Row],[Market Value of Debt]]/(Table2[[#This Row],[Market Value of Equity]]+Table2[[#This Row],[Market Value of Debt]])</f>
        <v>0.79161657987234524</v>
      </c>
      <c r="W1289" s="32">
        <f>(Table2[[#This Row],[Cost of Equity (Daily Beta)]]*Table2[[#This Row],[Weight of Equity]])+(Table2[[#This Row],[Cost of Debt]]*Table2[[#This Row],[Weight of Debt]])</f>
        <v>0.22368977376966673</v>
      </c>
      <c r="X1289" s="33">
        <f>(Table2[[#This Row],[Cost of Equity (Weekly Beta)]]*Table2[[#This Row],[Weight of Equity]])+(Table2[[#This Row],[Cost of Debt]]*Table2[[#This Row],[Weight of Debt]])</f>
        <v>0.23567918991562059</v>
      </c>
      <c r="Y1289" s="34">
        <f>(Table2[[#This Row],[Cost of Equity (Monthly Beta)]]*Table2[[#This Row],[Weight of Equity]])+(Table2[[#This Row],[Cost of Debt]]*Table2[[#This Row],[Weight of Debt]])</f>
        <v>0.22940255108837065</v>
      </c>
      <c r="Z1289" t="b">
        <f>IF(Table2[[#This Row],[Sector]]="Financial Services",TRUE,FALSE)</f>
        <v>0</v>
      </c>
      <c r="AA1289" t="b">
        <f>IF(Table2[[#This Row],[Market Capitalisation In(Cr)]]&gt;25000,TRUE,FALSE)</f>
        <v>0</v>
      </c>
    </row>
    <row r="1290" spans="2:27" ht="14" customHeight="1">
      <c r="B1290" s="37" t="s">
        <v>1189</v>
      </c>
      <c r="C1290" s="38" t="str">
        <f>_xlfn.XLOOKUP(B1290,stock_analysis[Stock],stock_analysis[Company_Name])</f>
        <v>Flair Writing Industries Limited</v>
      </c>
      <c r="D1290" s="37" t="str">
        <f>_xlfn.XLOOKUP(B1290,stock_analysis[Stock],stock_analysis[Sector])</f>
        <v>Industrials</v>
      </c>
      <c r="E1290" s="37" t="str">
        <f>_xlfn.XLOOKUP($B1290,stock_analysis[Stock],stock_analysis[Industry])</f>
        <v>Business Equipment &amp; Supplies</v>
      </c>
      <c r="F1290" s="2">
        <f>_xlfn.XLOOKUP($B1290,stock_analysis[Stock],stock_analysis[Market_Cap_Cr])</f>
        <v>3309.4148095999999</v>
      </c>
      <c r="G1290" s="3">
        <f>Imputs!$C$2</f>
        <v>6.6699999999999995E-2</v>
      </c>
      <c r="H1290" s="3">
        <f>Imputs!$C$3</f>
        <v>5.2299999999999999E-2</v>
      </c>
      <c r="I1290" s="2">
        <f>_xlfn.XLOOKUP($B1290,stock_analysis[Stock],stock_analysis[Beta_Daily])</f>
        <v>0.59964424810365879</v>
      </c>
      <c r="J1290" s="2">
        <f>_xlfn.XLOOKUP($B1290,stock_analysis[Stock],stock_analysis[Beta_Weekly])</f>
        <v>1.1865599123097013</v>
      </c>
      <c r="K1290" s="2">
        <f>_xlfn.XLOOKUP($B1290,stock_analysis[Stock],stock_analysis[Beta_Monthly])</f>
        <v>0.96541201497909601</v>
      </c>
      <c r="L1290" s="3">
        <f>G1290+H1290*I1290</f>
        <v>9.8061394175821354E-2</v>
      </c>
      <c r="M1290" s="3">
        <f>J1290*H1290+G1290</f>
        <v>0.12875708341379738</v>
      </c>
      <c r="N1290" s="3">
        <f>K1290*H1290+G1290</f>
        <v>0.11719104838340672</v>
      </c>
      <c r="O1290" s="2">
        <f>_xlfn.XLOOKUP($B1290,stock_analysis[Stock],stock_analysis[Interest_Coverage_Ratio])</f>
        <v>40.564706758702883</v>
      </c>
      <c r="P1290" s="3" cm="1">
        <f t="array" ref="P129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90" s="3" t="str" cm="1">
        <f t="array" ref="Q129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90" s="3">
        <f>Table2[[#This Row],[Default Spread]]+Table2[[#This Row],[Risk Free Rate]]</f>
        <v>7.0699999999999999E-2</v>
      </c>
      <c r="S1290" s="2">
        <f>_xlfn.XLOOKUP($B1290,stock_analysis[Stock],stock_analysis[Market_Cap_Cr])</f>
        <v>3309.4148095999999</v>
      </c>
      <c r="T1290" s="2">
        <f>_xlfn.XLOOKUP($B1290,stock_analysis[Stock],stock_analysis[Total_Debt_Cr])</f>
        <v>58.9222976</v>
      </c>
      <c r="U1290" s="3">
        <f>Table2[[#This Row],[Market Value of Equity]]/(Table2[[#This Row],[Market Value of Equity]]+Table2[[#This Row],[Market Value of Debt]])</f>
        <v>0.98250700695187232</v>
      </c>
      <c r="V1290" s="3">
        <f>Table2[[#This Row],[Market Value of Debt]]/(Table2[[#This Row],[Market Value of Equity]]+Table2[[#This Row],[Market Value of Debt]])</f>
        <v>1.749299304812765E-2</v>
      </c>
      <c r="W1290" s="32">
        <f>(Table2[[#This Row],[Cost of Equity (Daily Beta)]]*Table2[[#This Row],[Weight of Equity]])+(Table2[[#This Row],[Cost of Debt]]*Table2[[#This Row],[Weight of Debt]])</f>
        <v>9.7582761497716636E-2</v>
      </c>
      <c r="X1290" s="33">
        <f>(Table2[[#This Row],[Cost of Equity (Weekly Beta)]]*Table2[[#This Row],[Weight of Equity]])+(Table2[[#This Row],[Cost of Debt]]*Table2[[#This Row],[Weight of Debt]])</f>
        <v>0.12774149125724524</v>
      </c>
      <c r="Y1290" s="34">
        <f>(Table2[[#This Row],[Cost of Equity (Monthly Beta)]]*Table2[[#This Row],[Weight of Equity]])+(Table2[[#This Row],[Cost of Debt]]*Table2[[#This Row],[Weight of Debt]])</f>
        <v>0.11637778079723561</v>
      </c>
      <c r="Z1290" t="b">
        <f>IF(Table2[[#This Row],[Sector]]="Financial Services",TRUE,FALSE)</f>
        <v>0</v>
      </c>
      <c r="AA1290" t="b">
        <f>IF(Table2[[#This Row],[Market Capitalisation In(Cr)]]&gt;25000,TRUE,FALSE)</f>
        <v>0</v>
      </c>
    </row>
    <row r="1291" spans="2:27" ht="14" customHeight="1">
      <c r="B1291" s="37" t="s">
        <v>810</v>
      </c>
      <c r="C1291" s="38" t="str">
        <f>_xlfn.XLOOKUP(B1291,stock_analysis[Stock],stock_analysis[Company_Name])</f>
        <v>Control Print Limited</v>
      </c>
      <c r="D1291" s="37" t="str">
        <f>_xlfn.XLOOKUP(B1291,stock_analysis[Stock],stock_analysis[Sector])</f>
        <v>Industrials</v>
      </c>
      <c r="E1291" s="37" t="str">
        <f>_xlfn.XLOOKUP($B1291,stock_analysis[Stock],stock_analysis[Industry])</f>
        <v>Business Equipment &amp; Supplies</v>
      </c>
      <c r="F1291" s="2">
        <f>_xlfn.XLOOKUP($B1291,stock_analysis[Stock],stock_analysis[Market_Cap_Cr])</f>
        <v>1037.8067968</v>
      </c>
      <c r="G1291" s="3">
        <f>Imputs!$C$2</f>
        <v>6.6699999999999995E-2</v>
      </c>
      <c r="H1291" s="3">
        <f>Imputs!$C$3</f>
        <v>5.2299999999999999E-2</v>
      </c>
      <c r="I1291" s="2">
        <f>_xlfn.XLOOKUP($B1291,stock_analysis[Stock],stock_analysis[Beta_Daily])</f>
        <v>0.69448468296217536</v>
      </c>
      <c r="J1291" s="2">
        <f>_xlfn.XLOOKUP($B1291,stock_analysis[Stock],stock_analysis[Beta_Weekly])</f>
        <v>0.61800502256620615</v>
      </c>
      <c r="K1291" s="2">
        <f>_xlfn.XLOOKUP($B1291,stock_analysis[Stock],stock_analysis[Beta_Monthly])</f>
        <v>0.55869806967773561</v>
      </c>
      <c r="L1291" s="3">
        <f>G1291+H1291*I1291</f>
        <v>0.10302154891892176</v>
      </c>
      <c r="M1291" s="3">
        <f>J1291*H1291+G1291</f>
        <v>9.9021662680212577E-2</v>
      </c>
      <c r="N1291" s="3">
        <f>K1291*H1291+G1291</f>
        <v>9.5919909044145574E-2</v>
      </c>
      <c r="O1291" s="2">
        <f>_xlfn.XLOOKUP($B1291,stock_analysis[Stock],stock_analysis[Interest_Coverage_Ratio])</f>
        <v>23.094542072218715</v>
      </c>
      <c r="P1291" s="3" cm="1">
        <f t="array" ref="P129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91" s="3" t="str" cm="1">
        <f t="array" ref="Q129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91" s="3">
        <f>Table2[[#This Row],[Default Spread]]+Table2[[#This Row],[Risk Free Rate]]</f>
        <v>7.0699999999999999E-2</v>
      </c>
      <c r="S1291" s="2">
        <f>_xlfn.XLOOKUP($B1291,stock_analysis[Stock],stock_analysis[Market_Cap_Cr])</f>
        <v>1037.8067968</v>
      </c>
      <c r="T1291" s="2">
        <f>_xlfn.XLOOKUP($B1291,stock_analysis[Stock],stock_analysis[Total_Debt_Cr])</f>
        <v>7.4161000000000001</v>
      </c>
      <c r="U1291" s="3">
        <f>Table2[[#This Row],[Market Value of Equity]]/(Table2[[#This Row],[Market Value of Equity]]+Table2[[#This Row],[Market Value of Debt]])</f>
        <v>0.99290476699017538</v>
      </c>
      <c r="V1291" s="3">
        <f>Table2[[#This Row],[Market Value of Debt]]/(Table2[[#This Row],[Market Value of Equity]]+Table2[[#This Row],[Market Value of Debt]])</f>
        <v>7.0952330098247429E-3</v>
      </c>
      <c r="W1291" s="32">
        <f>(Table2[[#This Row],[Cost of Equity (Daily Beta)]]*Table2[[#This Row],[Weight of Equity]])+(Table2[[#This Row],[Cost of Debt]]*Table2[[#This Row],[Weight of Debt]])</f>
        <v>0.10279221999810359</v>
      </c>
      <c r="X1291" s="33">
        <f>(Table2[[#This Row],[Cost of Equity (Weekly Beta)]]*Table2[[#This Row],[Weight of Equity]])+(Table2[[#This Row],[Cost of Debt]]*Table2[[#This Row],[Weight of Debt]])</f>
        <v>9.8820713884270828E-2</v>
      </c>
      <c r="Y1291" s="34">
        <f>(Table2[[#This Row],[Cost of Equity (Monthly Beta)]]*Table2[[#This Row],[Weight of Equity]])+(Table2[[#This Row],[Cost of Debt]]*Table2[[#This Row],[Weight of Debt]])</f>
        <v>9.5740967912990776E-2</v>
      </c>
      <c r="Z1291" t="b">
        <f>IF(Table2[[#This Row],[Sector]]="Financial Services",TRUE,FALSE)</f>
        <v>0</v>
      </c>
      <c r="AA1291" t="b">
        <f>IF(Table2[[#This Row],[Market Capitalisation In(Cr)]]&gt;25000,TRUE,FALSE)</f>
        <v>0</v>
      </c>
    </row>
    <row r="1292" spans="2:27" ht="14" customHeight="1">
      <c r="B1292" s="37" t="s">
        <v>992</v>
      </c>
      <c r="C1292" s="38" t="str">
        <f>_xlfn.XLOOKUP(B1292,stock_analysis[Stock],stock_analysis[Company_Name])</f>
        <v>DOMS Industries Limited</v>
      </c>
      <c r="D1292" s="37" t="str">
        <f>_xlfn.XLOOKUP(B1292,stock_analysis[Stock],stock_analysis[Sector])</f>
        <v>Industrials</v>
      </c>
      <c r="E1292" s="37" t="str">
        <f>_xlfn.XLOOKUP($B1292,stock_analysis[Stock],stock_analysis[Industry])</f>
        <v>Business Equipment &amp; Supplies</v>
      </c>
      <c r="F1292" s="2">
        <f>_xlfn.XLOOKUP($B1292,stock_analysis[Stock],stock_analysis[Market_Cap_Cr])</f>
        <v>12951.1825408</v>
      </c>
      <c r="G1292" s="3">
        <f>Imputs!$C$2</f>
        <v>6.6699999999999995E-2</v>
      </c>
      <c r="H1292" s="3">
        <f>Imputs!$C$3</f>
        <v>5.2299999999999999E-2</v>
      </c>
      <c r="I1292" s="2">
        <f>_xlfn.XLOOKUP($B1292,stock_analysis[Stock],stock_analysis[Beta_Daily])</f>
        <v>0.97111972120051937</v>
      </c>
      <c r="J1292" s="2">
        <f>_xlfn.XLOOKUP($B1292,stock_analysis[Stock],stock_analysis[Beta_Weekly])</f>
        <v>1.7285139165482919</v>
      </c>
      <c r="K1292" s="2">
        <f>_xlfn.XLOOKUP($B1292,stock_analysis[Stock],stock_analysis[Beta_Monthly])</f>
        <v>1.2776216903157331</v>
      </c>
      <c r="L1292" s="3">
        <f>G1292+H1292*I1292</f>
        <v>0.11748956141878716</v>
      </c>
      <c r="M1292" s="3">
        <f>J1292*H1292+G1292</f>
        <v>0.15710127783547567</v>
      </c>
      <c r="N1292" s="3">
        <f>K1292*H1292+G1292</f>
        <v>0.13351961440351284</v>
      </c>
      <c r="O1292" s="2">
        <f>_xlfn.XLOOKUP($B1292,stock_analysis[Stock],stock_analysis[Interest_Coverage_Ratio])</f>
        <v>21.16154700482209</v>
      </c>
      <c r="P1292" s="3" cm="1">
        <f t="array" ref="P129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92" s="3" t="str" cm="1">
        <f t="array" ref="Q129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92" s="3">
        <f>Table2[[#This Row],[Default Spread]]+Table2[[#This Row],[Risk Free Rate]]</f>
        <v>7.0699999999999999E-2</v>
      </c>
      <c r="S1292" s="2">
        <f>_xlfn.XLOOKUP($B1292,stock_analysis[Stock],stock_analysis[Market_Cap_Cr])</f>
        <v>12951.1825408</v>
      </c>
      <c r="T1292" s="2">
        <f>_xlfn.XLOOKUP($B1292,stock_analysis[Stock],stock_analysis[Total_Debt_Cr])</f>
        <v>161.42869759999999</v>
      </c>
      <c r="U1292" s="3">
        <f>Table2[[#This Row],[Market Value of Equity]]/(Table2[[#This Row],[Market Value of Equity]]+Table2[[#This Row],[Market Value of Debt]])</f>
        <v>0.9876890502841067</v>
      </c>
      <c r="V1292" s="3">
        <f>Table2[[#This Row],[Market Value of Debt]]/(Table2[[#This Row],[Market Value of Equity]]+Table2[[#This Row],[Market Value of Debt]])</f>
        <v>1.2310949715893317E-2</v>
      </c>
      <c r="W1292" s="32">
        <f>(Table2[[#This Row],[Cost of Equity (Daily Beta)]]*Table2[[#This Row],[Weight of Equity]])+(Table2[[#This Row],[Cost of Debt]]*Table2[[#This Row],[Weight of Debt]])</f>
        <v>0.11691353748093176</v>
      </c>
      <c r="X1292" s="33">
        <f>(Table2[[#This Row],[Cost of Equity (Weekly Beta)]]*Table2[[#This Row],[Weight of Equity]])+(Table2[[#This Row],[Cost of Debt]]*Table2[[#This Row],[Weight of Debt]])</f>
        <v>0.15603759604865422</v>
      </c>
      <c r="Y1292" s="34">
        <f>(Table2[[#This Row],[Cost of Equity (Monthly Beta)]]*Table2[[#This Row],[Weight of Equity]])+(Table2[[#This Row],[Cost of Debt]]*Table2[[#This Row],[Weight of Debt]])</f>
        <v>0.13274624528941939</v>
      </c>
      <c r="Z1292" t="b">
        <f>IF(Table2[[#This Row],[Sector]]="Financial Services",TRUE,FALSE)</f>
        <v>0</v>
      </c>
      <c r="AA1292" t="b">
        <f>IF(Table2[[#This Row],[Market Capitalisation In(Cr)]]&gt;25000,TRUE,FALSE)</f>
        <v>0</v>
      </c>
    </row>
    <row r="1293" spans="2:27" ht="14" customHeight="1">
      <c r="B1293" s="37" t="s">
        <v>2074</v>
      </c>
      <c r="C1293" s="38" t="str">
        <f>_xlfn.XLOOKUP(B1293,stock_analysis[Stock],stock_analysis[Company_Name])</f>
        <v>Linc Limited</v>
      </c>
      <c r="D1293" s="37" t="str">
        <f>_xlfn.XLOOKUP(B1293,stock_analysis[Stock],stock_analysis[Sector])</f>
        <v>Industrials</v>
      </c>
      <c r="E1293" s="37" t="str">
        <f>_xlfn.XLOOKUP($B1293,stock_analysis[Stock],stock_analysis[Industry])</f>
        <v>Business Equipment &amp; Supplies</v>
      </c>
      <c r="F1293" s="2">
        <f>_xlfn.XLOOKUP($B1293,stock_analysis[Stock],stock_analysis[Market_Cap_Cr])</f>
        <v>626.12203520000003</v>
      </c>
      <c r="G1293" s="3">
        <f>Imputs!$C$2</f>
        <v>6.6699999999999995E-2</v>
      </c>
      <c r="H1293" s="3">
        <f>Imputs!$C$3</f>
        <v>5.2299999999999999E-2</v>
      </c>
      <c r="I1293" s="2">
        <f>_xlfn.XLOOKUP($B1293,stock_analysis[Stock],stock_analysis[Beta_Daily])</f>
        <v>1.050090203704666</v>
      </c>
      <c r="J1293" s="2">
        <f>_xlfn.XLOOKUP($B1293,stock_analysis[Stock],stock_analysis[Beta_Weekly])</f>
        <v>1.494870229488239</v>
      </c>
      <c r="K1293" s="2">
        <f>_xlfn.XLOOKUP($B1293,stock_analysis[Stock],stock_analysis[Beta_Monthly])</f>
        <v>0.53460384624437551</v>
      </c>
      <c r="L1293" s="3">
        <f>G1293+H1293*I1293</f>
        <v>0.12161971765375403</v>
      </c>
      <c r="M1293" s="3">
        <f>J1293*H1293+G1293</f>
        <v>0.1448817130022349</v>
      </c>
      <c r="N1293" s="3">
        <f>K1293*H1293+G1293</f>
        <v>9.4659781158580841E-2</v>
      </c>
      <c r="O1293" s="2">
        <f>_xlfn.XLOOKUP($B1293,stock_analysis[Stock],stock_analysis[Interest_Coverage_Ratio])</f>
        <v>19.376332125300515</v>
      </c>
      <c r="P1293" s="3" cm="1">
        <f t="array" ref="P129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93" s="3" t="str" cm="1">
        <f t="array" ref="Q129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93" s="3">
        <f>Table2[[#This Row],[Default Spread]]+Table2[[#This Row],[Risk Free Rate]]</f>
        <v>7.0699999999999999E-2</v>
      </c>
      <c r="S1293" s="2">
        <f>_xlfn.XLOOKUP($B1293,stock_analysis[Stock],stock_analysis[Market_Cap_Cr])</f>
        <v>626.12203520000003</v>
      </c>
      <c r="T1293" s="2">
        <f>_xlfn.XLOOKUP($B1293,stock_analysis[Stock],stock_analysis[Total_Debt_Cr])</f>
        <v>27.092198400000001</v>
      </c>
      <c r="U1293" s="3">
        <f>Table2[[#This Row],[Market Value of Equity]]/(Table2[[#This Row],[Market Value of Equity]]+Table2[[#This Row],[Market Value of Debt]])</f>
        <v>0.95852478864293988</v>
      </c>
      <c r="V1293" s="3">
        <f>Table2[[#This Row],[Market Value of Debt]]/(Table2[[#This Row],[Market Value of Equity]]+Table2[[#This Row],[Market Value of Debt]])</f>
        <v>4.1475211357060053E-2</v>
      </c>
      <c r="W1293" s="32">
        <f>(Table2[[#This Row],[Cost of Equity (Daily Beta)]]*Table2[[#This Row],[Weight of Equity]])+(Table2[[#This Row],[Cost of Debt]]*Table2[[#This Row],[Weight of Debt]])</f>
        <v>0.11950781160182274</v>
      </c>
      <c r="X1293" s="33">
        <f>(Table2[[#This Row],[Cost of Equity (Weekly Beta)]]*Table2[[#This Row],[Weight of Equity]])+(Table2[[#This Row],[Cost of Debt]]*Table2[[#This Row],[Weight of Debt]])</f>
        <v>0.14180501077663843</v>
      </c>
      <c r="Y1293" s="34">
        <f>(Table2[[#This Row],[Cost of Equity (Monthly Beta)]]*Table2[[#This Row],[Weight of Equity]])+(Table2[[#This Row],[Cost of Debt]]*Table2[[#This Row],[Weight of Debt]])</f>
        <v>9.3666044170959778E-2</v>
      </c>
      <c r="Z1293" t="b">
        <f>IF(Table2[[#This Row],[Sector]]="Financial Services",TRUE,FALSE)</f>
        <v>0</v>
      </c>
      <c r="AA1293" t="b">
        <f>IF(Table2[[#This Row],[Market Capitalisation In(Cr)]]&gt;25000,TRUE,FALSE)</f>
        <v>0</v>
      </c>
    </row>
    <row r="1294" spans="2:27" ht="14" customHeight="1">
      <c r="B1294" s="37" t="s">
        <v>1968</v>
      </c>
      <c r="C1294" s="38" t="str">
        <f>_xlfn.XLOOKUP(B1294,stock_analysis[Stock],stock_analysis[Company_Name])</f>
        <v>Kokuyo Camlin Limited</v>
      </c>
      <c r="D1294" s="37" t="str">
        <f>_xlfn.XLOOKUP(B1294,stock_analysis[Stock],stock_analysis[Sector])</f>
        <v>Industrials</v>
      </c>
      <c r="E1294" s="37" t="str">
        <f>_xlfn.XLOOKUP($B1294,stock_analysis[Stock],stock_analysis[Industry])</f>
        <v>Business Equipment &amp; Supplies</v>
      </c>
      <c r="F1294" s="2">
        <f>_xlfn.XLOOKUP($B1294,stock_analysis[Stock],stock_analysis[Market_Cap_Cr])</f>
        <v>779.86211839999999</v>
      </c>
      <c r="G1294" s="3">
        <f>Imputs!$C$2</f>
        <v>6.6699999999999995E-2</v>
      </c>
      <c r="H1294" s="3">
        <f>Imputs!$C$3</f>
        <v>5.2299999999999999E-2</v>
      </c>
      <c r="I1294" s="2">
        <f>_xlfn.XLOOKUP($B1294,stock_analysis[Stock],stock_analysis[Beta_Daily])</f>
        <v>1.1051991149153215</v>
      </c>
      <c r="J1294" s="2">
        <f>_xlfn.XLOOKUP($B1294,stock_analysis[Stock],stock_analysis[Beta_Weekly])</f>
        <v>1.0473020271993494</v>
      </c>
      <c r="K1294" s="2">
        <f>_xlfn.XLOOKUP($B1294,stock_analysis[Stock],stock_analysis[Beta_Monthly])</f>
        <v>1.4837694424976848</v>
      </c>
      <c r="L1294" s="3">
        <f>G1294+H1294*I1294</f>
        <v>0.12450191371007131</v>
      </c>
      <c r="M1294" s="3">
        <f>J1294*H1294+G1294</f>
        <v>0.12147389602252597</v>
      </c>
      <c r="N1294" s="3">
        <f>K1294*H1294+G1294</f>
        <v>0.1443011418426289</v>
      </c>
      <c r="O1294" s="2">
        <f>_xlfn.XLOOKUP($B1294,stock_analysis[Stock],stock_analysis[Interest_Coverage_Ratio])</f>
        <v>3.0090483189417601</v>
      </c>
      <c r="P1294" s="3" cm="1">
        <f t="array" ref="P129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294" s="3" t="str" cm="1">
        <f t="array" ref="Q129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294" s="3">
        <f>Table2[[#This Row],[Default Spread]]+Table2[[#This Row],[Risk Free Rate]]</f>
        <v>8.5099999999999995E-2</v>
      </c>
      <c r="S1294" s="2">
        <f>_xlfn.XLOOKUP($B1294,stock_analysis[Stock],stock_analysis[Market_Cap_Cr])</f>
        <v>779.86211839999999</v>
      </c>
      <c r="T1294" s="2">
        <f>_xlfn.XLOOKUP($B1294,stock_analysis[Stock],stock_analysis[Total_Debt_Cr])</f>
        <v>70.517497599999999</v>
      </c>
      <c r="U1294" s="3">
        <f>Table2[[#This Row],[Market Value of Equity]]/(Table2[[#This Row],[Market Value of Equity]]+Table2[[#This Row],[Market Value of Debt]])</f>
        <v>0.91707527288612722</v>
      </c>
      <c r="V1294" s="3">
        <f>Table2[[#This Row],[Market Value of Debt]]/(Table2[[#This Row],[Market Value of Equity]]+Table2[[#This Row],[Market Value of Debt]])</f>
        <v>8.2924727113872873E-2</v>
      </c>
      <c r="W1294" s="32">
        <f>(Table2[[#This Row],[Cost of Equity (Daily Beta)]]*Table2[[#This Row],[Weight of Equity]])+(Table2[[#This Row],[Cost of Debt]]*Table2[[#This Row],[Weight of Debt]])</f>
        <v>0.12123452076789928</v>
      </c>
      <c r="X1294" s="33">
        <f>(Table2[[#This Row],[Cost of Equity (Weekly Beta)]]*Table2[[#This Row],[Weight of Equity]])+(Table2[[#This Row],[Cost of Debt]]*Table2[[#This Row],[Weight of Debt]])</f>
        <v>0.11845760062078962</v>
      </c>
      <c r="Y1294" s="34">
        <f>(Table2[[#This Row],[Cost of Equity (Monthly Beta)]]*Table2[[#This Row],[Weight of Equity]])+(Table2[[#This Row],[Cost of Debt]]*Table2[[#This Row],[Weight of Debt]])</f>
        <v>0.13939190331049925</v>
      </c>
      <c r="Z1294" t="b">
        <f>IF(Table2[[#This Row],[Sector]]="Financial Services",TRUE,FALSE)</f>
        <v>0</v>
      </c>
      <c r="AA1294" t="b">
        <f>IF(Table2[[#This Row],[Market Capitalisation In(Cr)]]&gt;25000,TRUE,FALSE)</f>
        <v>0</v>
      </c>
    </row>
    <row r="1295" spans="2:27" ht="14" customHeight="1">
      <c r="B1295" s="37" t="s">
        <v>2020</v>
      </c>
      <c r="C1295" s="38" t="str">
        <f>_xlfn.XLOOKUP(B1295,stock_analysis[Stock],stock_analysis[Company_Name])</f>
        <v>Kshitij Polyline Limited</v>
      </c>
      <c r="D1295" s="37" t="str">
        <f>_xlfn.XLOOKUP(B1295,stock_analysis[Stock],stock_analysis[Sector])</f>
        <v>Industrials</v>
      </c>
      <c r="E1295" s="37" t="str">
        <f>_xlfn.XLOOKUP($B1295,stock_analysis[Stock],stock_analysis[Industry])</f>
        <v>Business Equipment &amp; Supplies</v>
      </c>
      <c r="F1295" s="2">
        <f>_xlfn.XLOOKUP($B1295,stock_analysis[Stock],stock_analysis[Market_Cap_Cr])</f>
        <v>21.6271168</v>
      </c>
      <c r="G1295" s="3">
        <f>Imputs!$C$2</f>
        <v>6.6699999999999995E-2</v>
      </c>
      <c r="H1295" s="3">
        <f>Imputs!$C$3</f>
        <v>5.2299999999999999E-2</v>
      </c>
      <c r="I1295" s="2">
        <f>_xlfn.XLOOKUP($B1295,stock_analysis[Stock],stock_analysis[Beta_Daily])</f>
        <v>0.73110154758492152</v>
      </c>
      <c r="J1295" s="2">
        <f>_xlfn.XLOOKUP($B1295,stock_analysis[Stock],stock_analysis[Beta_Weekly])</f>
        <v>0.57085859697822516</v>
      </c>
      <c r="K1295" s="2">
        <f>_xlfn.XLOOKUP($B1295,stock_analysis[Stock],stock_analysis[Beta_Monthly])</f>
        <v>1.9090678437770383</v>
      </c>
      <c r="L1295" s="3">
        <f>G1295+H1295*I1295</f>
        <v>0.10493661093869139</v>
      </c>
      <c r="M1295" s="3">
        <f>J1295*H1295+G1295</f>
        <v>9.6555904621961175E-2</v>
      </c>
      <c r="N1295" s="3">
        <f>K1295*H1295+G1295</f>
        <v>0.16654424822953912</v>
      </c>
      <c r="O1295" s="2">
        <f>_xlfn.XLOOKUP($B1295,stock_analysis[Stock],stock_analysis[Interest_Coverage_Ratio])</f>
        <v>-2.5680135222150677</v>
      </c>
      <c r="P1295" s="3" cm="1">
        <f t="array" ref="P129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295" s="3" t="str" cm="1">
        <f t="array" ref="Q129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295" s="3">
        <f>Table2[[#This Row],[Default Spread]]+Table2[[#This Row],[Risk Free Rate]]</f>
        <v>0.25669999999999998</v>
      </c>
      <c r="S1295" s="2">
        <f>_xlfn.XLOOKUP($B1295,stock_analysis[Stock],stock_analysis[Market_Cap_Cr])</f>
        <v>21.6271168</v>
      </c>
      <c r="T1295" s="2">
        <f>_xlfn.XLOOKUP($B1295,stock_analysis[Stock],stock_analysis[Total_Debt_Cr])</f>
        <v>11.242900000000001</v>
      </c>
      <c r="U1295" s="3">
        <f>Table2[[#This Row],[Market Value of Equity]]/(Table2[[#This Row],[Market Value of Equity]]+Table2[[#This Row],[Market Value of Debt]])</f>
        <v>0.65795879970465965</v>
      </c>
      <c r="V1295" s="3">
        <f>Table2[[#This Row],[Market Value of Debt]]/(Table2[[#This Row],[Market Value of Equity]]+Table2[[#This Row],[Market Value of Debt]])</f>
        <v>0.3420412002953403</v>
      </c>
      <c r="W1295" s="32">
        <f>(Table2[[#This Row],[Cost of Equity (Daily Beta)]]*Table2[[#This Row],[Weight of Equity]])+(Table2[[#This Row],[Cost of Debt]]*Table2[[#This Row],[Weight of Debt]])</f>
        <v>0.15684594269411009</v>
      </c>
      <c r="X1295" s="33">
        <f>(Table2[[#This Row],[Cost of Equity (Weekly Beta)]]*Table2[[#This Row],[Weight of Equity]])+(Table2[[#This Row],[Cost of Debt]]*Table2[[#This Row],[Weight of Debt]])</f>
        <v>0.15133178322527702</v>
      </c>
      <c r="Y1295" s="34">
        <f>(Table2[[#This Row],[Cost of Equity (Monthly Beta)]]*Table2[[#This Row],[Weight of Equity]])+(Table2[[#This Row],[Cost of Debt]]*Table2[[#This Row],[Weight of Debt]])</f>
        <v>0.19738122977863629</v>
      </c>
      <c r="Z1295" t="b">
        <f>IF(Table2[[#This Row],[Sector]]="Financial Services",TRUE,FALSE)</f>
        <v>0</v>
      </c>
      <c r="AA1295" t="b">
        <f>IF(Table2[[#This Row],[Market Capitalisation In(Cr)]]&gt;25000,TRUE,FALSE)</f>
        <v>0</v>
      </c>
    </row>
    <row r="1296" spans="2:27" ht="14" customHeight="1">
      <c r="B1296" s="37" t="s">
        <v>148</v>
      </c>
      <c r="C1296" s="38" t="str">
        <f>_xlfn.XLOOKUP(B1296,stock_analysis[Stock],stock_analysis[Company_Name])</f>
        <v>3M India Limited</v>
      </c>
      <c r="D1296" s="37" t="str">
        <f>_xlfn.XLOOKUP(B1296,stock_analysis[Stock],stock_analysis[Sector])</f>
        <v>Industrials</v>
      </c>
      <c r="E1296" s="37" t="str">
        <f>_xlfn.XLOOKUP($B1296,stock_analysis[Stock],stock_analysis[Industry])</f>
        <v>Conglomerates</v>
      </c>
      <c r="F1296" s="2">
        <f>_xlfn.XLOOKUP($B1296,stock_analysis[Stock],stock_analysis[Market_Cap_Cr])</f>
        <v>38374.460620799997</v>
      </c>
      <c r="G1296" s="3">
        <f>Imputs!$C$2</f>
        <v>6.6699999999999995E-2</v>
      </c>
      <c r="H1296" s="3">
        <f>Imputs!$C$3</f>
        <v>5.2299999999999999E-2</v>
      </c>
      <c r="I1296" s="2">
        <f>_xlfn.XLOOKUP($B1296,stock_analysis[Stock],stock_analysis[Beta_Daily])</f>
        <v>0.17308839442517279</v>
      </c>
      <c r="J1296" s="2">
        <f>_xlfn.XLOOKUP($B1296,stock_analysis[Stock],stock_analysis[Beta_Weekly])</f>
        <v>1.8524195723273205</v>
      </c>
      <c r="K1296" s="2">
        <f>_xlfn.XLOOKUP($B1296,stock_analysis[Stock],stock_analysis[Beta_Monthly])</f>
        <v>0.49379736002612462</v>
      </c>
      <c r="L1296" s="3">
        <f>G1296+H1296*I1296</f>
        <v>7.5752523028436533E-2</v>
      </c>
      <c r="M1296" s="3">
        <f>J1296*H1296+G1296</f>
        <v>0.16358154363271887</v>
      </c>
      <c r="N1296" s="3">
        <f>K1296*H1296+G1296</f>
        <v>9.2525601929366319E-2</v>
      </c>
      <c r="O1296" s="2">
        <f>_xlfn.XLOOKUP($B1296,stock_analysis[Stock],stock_analysis[Interest_Coverage_Ratio])</f>
        <v>72.596474824805824</v>
      </c>
      <c r="P1296" s="3" cm="1">
        <f t="array" ref="P129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96" s="3" t="str" cm="1">
        <f t="array" ref="Q129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96" s="3">
        <f>Table2[[#This Row],[Default Spread]]+Table2[[#This Row],[Risk Free Rate]]</f>
        <v>7.0699999999999999E-2</v>
      </c>
      <c r="S1296" s="2">
        <f>_xlfn.XLOOKUP($B1296,stock_analysis[Stock],stock_analysis[Market_Cap_Cr])</f>
        <v>38374.460620799997</v>
      </c>
      <c r="T1296" s="2">
        <f>_xlfn.XLOOKUP($B1296,stock_analysis[Stock],stock_analysis[Total_Debt_Cr])</f>
        <v>103.3188992</v>
      </c>
      <c r="U1296" s="3">
        <f>Table2[[#This Row],[Market Value of Equity]]/(Table2[[#This Row],[Market Value of Equity]]+Table2[[#This Row],[Market Value of Debt]])</f>
        <v>0.99731484247560864</v>
      </c>
      <c r="V1296" s="3">
        <f>Table2[[#This Row],[Market Value of Debt]]/(Table2[[#This Row],[Market Value of Equity]]+Table2[[#This Row],[Market Value of Debt]])</f>
        <v>2.6851575243913663E-3</v>
      </c>
      <c r="W1296" s="32">
        <f>(Table2[[#This Row],[Cost of Equity (Daily Beta)]]*Table2[[#This Row],[Weight of Equity]])+(Table2[[#This Row],[Cost of Debt]]*Table2[[#This Row],[Weight of Debt]])</f>
        <v>7.5738956208209571E-2</v>
      </c>
      <c r="X1296" s="33">
        <f>(Table2[[#This Row],[Cost of Equity (Weekly Beta)]]*Table2[[#This Row],[Weight of Equity]])+(Table2[[#This Row],[Cost of Debt]]*Table2[[#This Row],[Weight of Debt]])</f>
        <v>0.1633321420569564</v>
      </c>
      <c r="Y1296" s="34">
        <f>(Table2[[#This Row],[Cost of Equity (Monthly Beta)]]*Table2[[#This Row],[Weight of Equity]])+(Table2[[#This Row],[Cost of Debt]]*Table2[[#This Row],[Weight of Debt]])</f>
        <v>9.2466996750121308E-2</v>
      </c>
      <c r="Z1296" t="b">
        <f>IF(Table2[[#This Row],[Sector]]="Financial Services",TRUE,FALSE)</f>
        <v>0</v>
      </c>
      <c r="AA1296" t="b">
        <f>IF(Table2[[#This Row],[Market Capitalisation In(Cr)]]&gt;25000,TRUE,FALSE)</f>
        <v>1</v>
      </c>
    </row>
    <row r="1297" spans="2:27" ht="14" customHeight="1">
      <c r="B1297" s="37" t="s">
        <v>1136</v>
      </c>
      <c r="C1297" s="38" t="str">
        <f>_xlfn.XLOOKUP(B1297,stock_analysis[Stock],stock_analysis[Company_Name])</f>
        <v>Excel Realty N Infra Limited</v>
      </c>
      <c r="D1297" s="37" t="str">
        <f>_xlfn.XLOOKUP(B1297,stock_analysis[Stock],stock_analysis[Sector])</f>
        <v>Industrials</v>
      </c>
      <c r="E1297" s="37" t="str">
        <f>_xlfn.XLOOKUP($B1297,stock_analysis[Stock],stock_analysis[Industry])</f>
        <v>Conglomerates</v>
      </c>
      <c r="F1297" s="2">
        <f>_xlfn.XLOOKUP($B1297,stock_analysis[Stock],stock_analysis[Market_Cap_Cr])</f>
        <v>149.1963264</v>
      </c>
      <c r="G1297" s="3">
        <f>Imputs!$C$2</f>
        <v>6.6699999999999995E-2</v>
      </c>
      <c r="H1297" s="3">
        <f>Imputs!$C$3</f>
        <v>5.2299999999999999E-2</v>
      </c>
      <c r="I1297" s="2">
        <f>_xlfn.XLOOKUP($B1297,stock_analysis[Stock],stock_analysis[Beta_Daily])</f>
        <v>0.25213901498440239</v>
      </c>
      <c r="J1297" s="2">
        <f>_xlfn.XLOOKUP($B1297,stock_analysis[Stock],stock_analysis[Beta_Weekly])</f>
        <v>1.0923417915893003</v>
      </c>
      <c r="K1297" s="2">
        <f>_xlfn.XLOOKUP($B1297,stock_analysis[Stock],stock_analysis[Beta_Monthly])</f>
        <v>-0.51585738906450185</v>
      </c>
      <c r="L1297" s="3">
        <f>G1297+H1297*I1297</f>
        <v>7.9886870483684244E-2</v>
      </c>
      <c r="M1297" s="3">
        <f>J1297*H1297+G1297</f>
        <v>0.1238294757001204</v>
      </c>
      <c r="N1297" s="3">
        <f>K1297*H1297+G1297</f>
        <v>3.9720658551926552E-2</v>
      </c>
      <c r="O1297" s="2">
        <f>_xlfn.XLOOKUP($B1297,stock_analysis[Stock],stock_analysis[Interest_Coverage_Ratio])</f>
        <v>49.788979988882723</v>
      </c>
      <c r="P1297" s="3" cm="1">
        <f t="array" ref="P129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297" s="3" t="str" cm="1">
        <f t="array" ref="Q129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297" s="3">
        <f>Table2[[#This Row],[Default Spread]]+Table2[[#This Row],[Risk Free Rate]]</f>
        <v>7.0699999999999999E-2</v>
      </c>
      <c r="S1297" s="2">
        <f>_xlfn.XLOOKUP($B1297,stock_analysis[Stock],stock_analysis[Market_Cap_Cr])</f>
        <v>149.1963264</v>
      </c>
      <c r="T1297" s="2">
        <f>_xlfn.XLOOKUP($B1297,stock_analysis[Stock],stock_analysis[Total_Debt_Cr])</f>
        <v>0.86160000000000003</v>
      </c>
      <c r="U1297" s="3">
        <f>Table2[[#This Row],[Market Value of Equity]]/(Table2[[#This Row],[Market Value of Equity]]+Table2[[#This Row],[Market Value of Debt]])</f>
        <v>0.99425821733866093</v>
      </c>
      <c r="V1297" s="3">
        <f>Table2[[#This Row],[Market Value of Debt]]/(Table2[[#This Row],[Market Value of Equity]]+Table2[[#This Row],[Market Value of Debt]])</f>
        <v>5.7417826613389749E-3</v>
      </c>
      <c r="W1297" s="32">
        <f>(Table2[[#This Row],[Cost of Equity (Daily Beta)]]*Table2[[#This Row],[Weight of Equity]])+(Table2[[#This Row],[Cost of Debt]]*Table2[[#This Row],[Weight of Debt]])</f>
        <v>7.9834121470029051E-2</v>
      </c>
      <c r="X1297" s="33">
        <f>(Table2[[#This Row],[Cost of Equity (Weekly Beta)]]*Table2[[#This Row],[Weight of Equity]])+(Table2[[#This Row],[Cost of Debt]]*Table2[[#This Row],[Weight of Debt]])</f>
        <v>0.12352441779773941</v>
      </c>
      <c r="Y1297" s="34">
        <f>(Table2[[#This Row],[Cost of Equity (Monthly Beta)]]*Table2[[#This Row],[Weight of Equity]])+(Table2[[#This Row],[Cost of Debt]]*Table2[[#This Row],[Weight of Debt]])</f>
        <v>3.9898535197512797E-2</v>
      </c>
      <c r="Z1297" t="b">
        <f>IF(Table2[[#This Row],[Sector]]="Financial Services",TRUE,FALSE)</f>
        <v>0</v>
      </c>
      <c r="AA1297" t="b">
        <f>IF(Table2[[#This Row],[Market Capitalisation In(Cr)]]&gt;25000,TRUE,FALSE)</f>
        <v>0</v>
      </c>
    </row>
    <row r="1298" spans="2:27" ht="14" customHeight="1">
      <c r="B1298" s="37" t="s">
        <v>3106</v>
      </c>
      <c r="C1298" s="38" t="str">
        <f>_xlfn.XLOOKUP(B1298,stock_analysis[Stock],stock_analysis[Company_Name])</f>
        <v>SBC Exports Limited</v>
      </c>
      <c r="D1298" s="37" t="str">
        <f>_xlfn.XLOOKUP(B1298,stock_analysis[Stock],stock_analysis[Sector])</f>
        <v>Industrials</v>
      </c>
      <c r="E1298" s="37" t="str">
        <f>_xlfn.XLOOKUP($B1298,stock_analysis[Stock],stock_analysis[Industry])</f>
        <v>Conglomerates</v>
      </c>
      <c r="F1298" s="2">
        <f>_xlfn.XLOOKUP($B1298,stock_analysis[Stock],stock_analysis[Market_Cap_Cr])</f>
        <v>1540.4746752000001</v>
      </c>
      <c r="G1298" s="3">
        <f>Imputs!$C$2</f>
        <v>6.6699999999999995E-2</v>
      </c>
      <c r="H1298" s="3">
        <f>Imputs!$C$3</f>
        <v>5.2299999999999999E-2</v>
      </c>
      <c r="I1298" s="2">
        <f>_xlfn.XLOOKUP($B1298,stock_analysis[Stock],stock_analysis[Beta_Daily])</f>
        <v>0.34040861153041591</v>
      </c>
      <c r="J1298" s="2">
        <f>_xlfn.XLOOKUP($B1298,stock_analysis[Stock],stock_analysis[Beta_Weekly])</f>
        <v>0.60734448673481101</v>
      </c>
      <c r="K1298" s="2">
        <f>_xlfn.XLOOKUP($B1298,stock_analysis[Stock],stock_analysis[Beta_Monthly])</f>
        <v>0.71443832548418151</v>
      </c>
      <c r="L1298" s="3">
        <f>G1298+H1298*I1298</f>
        <v>8.4503370383040746E-2</v>
      </c>
      <c r="M1298" s="3">
        <f>J1298*H1298+G1298</f>
        <v>9.8464116656230616E-2</v>
      </c>
      <c r="N1298" s="3">
        <f>K1298*H1298+G1298</f>
        <v>0.10406512442282269</v>
      </c>
      <c r="O1298" s="2">
        <f>_xlfn.XLOOKUP($B1298,stock_analysis[Stock],stock_analysis[Interest_Coverage_Ratio])</f>
        <v>3.628952617432323</v>
      </c>
      <c r="P1298" s="3" cm="1">
        <f t="array" ref="P129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298" s="3" t="str" cm="1">
        <f t="array" ref="Q129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298" s="3">
        <f>Table2[[#This Row],[Default Spread]]+Table2[[#This Row],[Risk Free Rate]]</f>
        <v>8.0499999999999988E-2</v>
      </c>
      <c r="S1298" s="2">
        <f>_xlfn.XLOOKUP($B1298,stock_analysis[Stock],stock_analysis[Market_Cap_Cr])</f>
        <v>1540.4746752000001</v>
      </c>
      <c r="T1298" s="2">
        <f>_xlfn.XLOOKUP($B1298,stock_analysis[Stock],stock_analysis[Total_Debt_Cr])</f>
        <v>198.59929600000001</v>
      </c>
      <c r="U1298" s="3">
        <f>Table2[[#This Row],[Market Value of Equity]]/(Table2[[#This Row],[Market Value of Equity]]+Table2[[#This Row],[Market Value of Debt]])</f>
        <v>0.88580169717394941</v>
      </c>
      <c r="V1298" s="3">
        <f>Table2[[#This Row],[Market Value of Debt]]/(Table2[[#This Row],[Market Value of Equity]]+Table2[[#This Row],[Market Value of Debt]])</f>
        <v>0.11419830282605059</v>
      </c>
      <c r="W1298" s="32">
        <f>(Table2[[#This Row],[Cost of Equity (Daily Beta)]]*Table2[[#This Row],[Weight of Equity]])+(Table2[[#This Row],[Cost of Debt]]*Table2[[#This Row],[Weight of Debt]])</f>
        <v>8.4046192279713425E-2</v>
      </c>
      <c r="X1298" s="33">
        <f>(Table2[[#This Row],[Cost of Equity (Weekly Beta)]]*Table2[[#This Row],[Weight of Equity]])+(Table2[[#This Row],[Cost of Debt]]*Table2[[#This Row],[Weight of Debt]])</f>
        <v>9.6412645022319887E-2</v>
      </c>
      <c r="Y1298" s="34">
        <f>(Table2[[#This Row],[Cost of Equity (Monthly Beta)]]*Table2[[#This Row],[Weight of Equity]])+(Table2[[#This Row],[Cost of Debt]]*Table2[[#This Row],[Weight of Debt]])</f>
        <v>0.10137402720785163</v>
      </c>
      <c r="Z1298" t="b">
        <f>IF(Table2[[#This Row],[Sector]]="Financial Services",TRUE,FALSE)</f>
        <v>0</v>
      </c>
      <c r="AA1298" t="b">
        <f>IF(Table2[[#This Row],[Market Capitalisation In(Cr)]]&gt;25000,TRUE,FALSE)</f>
        <v>0</v>
      </c>
    </row>
    <row r="1299" spans="2:27" ht="14" customHeight="1">
      <c r="B1299" s="37" t="s">
        <v>1539</v>
      </c>
      <c r="C1299" s="38" t="str">
        <f>_xlfn.XLOOKUP(B1299,stock_analysis[Stock],stock_analysis[Company_Name])</f>
        <v>Hindustan Foods Limited</v>
      </c>
      <c r="D1299" s="37" t="str">
        <f>_xlfn.XLOOKUP(B1299,stock_analysis[Stock],stock_analysis[Sector])</f>
        <v>Industrials</v>
      </c>
      <c r="E1299" s="37" t="str">
        <f>_xlfn.XLOOKUP($B1299,stock_analysis[Stock],stock_analysis[Industry])</f>
        <v>Conglomerates</v>
      </c>
      <c r="F1299" s="2">
        <f>_xlfn.XLOOKUP($B1299,stock_analysis[Stock],stock_analysis[Market_Cap_Cr])</f>
        <v>5620.7384576000004</v>
      </c>
      <c r="G1299" s="3">
        <f>Imputs!$C$2</f>
        <v>6.6699999999999995E-2</v>
      </c>
      <c r="H1299" s="3">
        <f>Imputs!$C$3</f>
        <v>5.2299999999999999E-2</v>
      </c>
      <c r="I1299" s="2">
        <f>_xlfn.XLOOKUP($B1299,stock_analysis[Stock],stock_analysis[Beta_Daily])</f>
        <v>0.48879415837195039</v>
      </c>
      <c r="J1299" s="2">
        <f>_xlfn.XLOOKUP($B1299,stock_analysis[Stock],stock_analysis[Beta_Weekly])</f>
        <v>1.2103589717349561</v>
      </c>
      <c r="K1299" s="2">
        <f>_xlfn.XLOOKUP($B1299,stock_analysis[Stock],stock_analysis[Beta_Monthly])</f>
        <v>1.1007915196202829</v>
      </c>
      <c r="L1299" s="3">
        <f>G1299+H1299*I1299</f>
        <v>9.2263934482852999E-2</v>
      </c>
      <c r="M1299" s="3">
        <f>J1299*H1299+G1299</f>
        <v>0.1300017742217382</v>
      </c>
      <c r="N1299" s="3">
        <f>K1299*H1299+G1299</f>
        <v>0.12427139647614079</v>
      </c>
      <c r="O1299" s="2">
        <f>_xlfn.XLOOKUP($B1299,stock_analysis[Stock],stock_analysis[Interest_Coverage_Ratio])</f>
        <v>2.981913183279743</v>
      </c>
      <c r="P1299" s="3" cm="1">
        <f t="array" ref="P129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299" s="3" t="str" cm="1">
        <f t="array" ref="Q129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299" s="3">
        <f>Table2[[#This Row],[Default Spread]]+Table2[[#This Row],[Risk Free Rate]]</f>
        <v>9.4199999999999992E-2</v>
      </c>
      <c r="S1299" s="2">
        <f>_xlfn.XLOOKUP($B1299,stock_analysis[Stock],stock_analysis[Market_Cap_Cr])</f>
        <v>5620.7384576000004</v>
      </c>
      <c r="T1299" s="2">
        <f>_xlfn.XLOOKUP($B1299,stock_analysis[Stock],stock_analysis[Total_Debt_Cr])</f>
        <v>900.81003520000002</v>
      </c>
      <c r="U1299" s="3">
        <f>Table2[[#This Row],[Market Value of Equity]]/(Table2[[#This Row],[Market Value of Equity]]+Table2[[#This Row],[Market Value of Debt]])</f>
        <v>0.8618717569616291</v>
      </c>
      <c r="V1299" s="3">
        <f>Table2[[#This Row],[Market Value of Debt]]/(Table2[[#This Row],[Market Value of Equity]]+Table2[[#This Row],[Market Value of Debt]])</f>
        <v>0.13812824303837093</v>
      </c>
      <c r="W1299" s="32">
        <f>(Table2[[#This Row],[Cost of Equity (Daily Beta)]]*Table2[[#This Row],[Weight of Equity]])+(Table2[[#This Row],[Cost of Debt]]*Table2[[#This Row],[Weight of Debt]])</f>
        <v>9.2531359811143687E-2</v>
      </c>
      <c r="X1299" s="33">
        <f>(Table2[[#This Row],[Cost of Equity (Weekly Beta)]]*Table2[[#This Row],[Weight of Equity]])+(Table2[[#This Row],[Cost of Debt]]*Table2[[#This Row],[Weight of Debt]])</f>
        <v>0.12505653805083305</v>
      </c>
      <c r="Y1299" s="34">
        <f>(Table2[[#This Row],[Cost of Equity (Monthly Beta)]]*Table2[[#This Row],[Weight of Equity]])+(Table2[[#This Row],[Cost of Debt]]*Table2[[#This Row],[Weight of Debt]])</f>
        <v>0.1201176873151812</v>
      </c>
      <c r="Z1299" t="b">
        <f>IF(Table2[[#This Row],[Sector]]="Financial Services",TRUE,FALSE)</f>
        <v>0</v>
      </c>
      <c r="AA1299" t="b">
        <f>IF(Table2[[#This Row],[Market Capitalisation In(Cr)]]&gt;25000,TRUE,FALSE)</f>
        <v>0</v>
      </c>
    </row>
    <row r="1300" spans="2:27" ht="14" customHeight="1">
      <c r="B1300" s="37" t="s">
        <v>2964</v>
      </c>
      <c r="C1300" s="38" t="str">
        <f>_xlfn.XLOOKUP(B1300,stock_analysis[Stock],stock_analysis[Company_Name])</f>
        <v>Rossell India Limited</v>
      </c>
      <c r="D1300" s="37" t="str">
        <f>_xlfn.XLOOKUP(B1300,stock_analysis[Stock],stock_analysis[Sector])</f>
        <v>Industrials</v>
      </c>
      <c r="E1300" s="37" t="str">
        <f>_xlfn.XLOOKUP($B1300,stock_analysis[Stock],stock_analysis[Industry])</f>
        <v>Conglomerates</v>
      </c>
      <c r="F1300" s="2">
        <f>_xlfn.XLOOKUP($B1300,stock_analysis[Stock],stock_analysis[Market_Cap_Cr])</f>
        <v>169.26356480000001</v>
      </c>
      <c r="G1300" s="3">
        <f>Imputs!$C$2</f>
        <v>6.6699999999999995E-2</v>
      </c>
      <c r="H1300" s="3">
        <f>Imputs!$C$3</f>
        <v>5.2299999999999999E-2</v>
      </c>
      <c r="I1300" s="2">
        <f>_xlfn.XLOOKUP($B1300,stock_analysis[Stock],stock_analysis[Beta_Daily])</f>
        <v>0.69019605080592494</v>
      </c>
      <c r="J1300" s="2">
        <f>_xlfn.XLOOKUP($B1300,stock_analysis[Stock],stock_analysis[Beta_Weekly])</f>
        <v>0.84835867390872899</v>
      </c>
      <c r="K1300" s="2">
        <f>_xlfn.XLOOKUP($B1300,stock_analysis[Stock],stock_analysis[Beta_Monthly])</f>
        <v>1.8871909059324712</v>
      </c>
      <c r="L1300" s="3">
        <f>G1300+H1300*I1300</f>
        <v>0.10279725345714988</v>
      </c>
      <c r="M1300" s="3">
        <f>J1300*H1300+G1300</f>
        <v>0.11106915864542652</v>
      </c>
      <c r="N1300" s="3">
        <f>K1300*H1300+G1300</f>
        <v>0.16540008438026824</v>
      </c>
      <c r="O1300" s="2">
        <f>_xlfn.XLOOKUP($B1300,stock_analysis[Stock],stock_analysis[Interest_Coverage_Ratio])</f>
        <v>7.6287609645675483</v>
      </c>
      <c r="P1300" s="3" cm="1">
        <f t="array" ref="P130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300" s="3" t="str" cm="1">
        <f t="array" ref="Q130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300" s="3">
        <f>Table2[[#This Row],[Default Spread]]+Table2[[#This Row],[Risk Free Rate]]</f>
        <v>7.3700000000000002E-2</v>
      </c>
      <c r="S1300" s="2">
        <f>_xlfn.XLOOKUP($B1300,stock_analysis[Stock],stock_analysis[Market_Cap_Cr])</f>
        <v>169.26356480000001</v>
      </c>
      <c r="T1300" s="2">
        <f>_xlfn.XLOOKUP($B1300,stock_analysis[Stock],stock_analysis[Total_Debt_Cr])</f>
        <v>78.470003199999994</v>
      </c>
      <c r="U1300" s="3">
        <f>Table2[[#This Row],[Market Value of Equity]]/(Table2[[#This Row],[Market Value of Equity]]+Table2[[#This Row],[Market Value of Debt]])</f>
        <v>0.68324840338149095</v>
      </c>
      <c r="V1300" s="3">
        <f>Table2[[#This Row],[Market Value of Debt]]/(Table2[[#This Row],[Market Value of Equity]]+Table2[[#This Row],[Market Value of Debt]])</f>
        <v>0.3167515966185091</v>
      </c>
      <c r="W1300" s="32">
        <f>(Table2[[#This Row],[Cost of Equity (Daily Beta)]]*Table2[[#This Row],[Weight of Equity]])+(Table2[[#This Row],[Cost of Debt]]*Table2[[#This Row],[Weight of Debt]])</f>
        <v>9.3580651967384229E-2</v>
      </c>
      <c r="X1300" s="33">
        <f>(Table2[[#This Row],[Cost of Equity (Weekly Beta)]]*Table2[[#This Row],[Weight of Equity]])+(Table2[[#This Row],[Cost of Debt]]*Table2[[#This Row],[Weight of Debt]])</f>
        <v>9.9232417980197316E-2</v>
      </c>
      <c r="Y1300" s="34">
        <f>(Table2[[#This Row],[Cost of Equity (Monthly Beta)]]*Table2[[#This Row],[Weight of Equity]])+(Table2[[#This Row],[Cost of Debt]]*Table2[[#This Row],[Weight of Debt]])</f>
        <v>0.13635393624276626</v>
      </c>
      <c r="Z1300" t="b">
        <f>IF(Table2[[#This Row],[Sector]]="Financial Services",TRUE,FALSE)</f>
        <v>0</v>
      </c>
      <c r="AA1300" t="b">
        <f>IF(Table2[[#This Row],[Market Capitalisation In(Cr)]]&gt;25000,TRUE,FALSE)</f>
        <v>0</v>
      </c>
    </row>
    <row r="1301" spans="2:27" ht="14" customHeight="1">
      <c r="B1301" s="37" t="s">
        <v>1331</v>
      </c>
      <c r="C1301" s="38" t="str">
        <f>_xlfn.XLOOKUP(B1301,stock_analysis[Stock],stock_analysis[Company_Name])</f>
        <v>Godrej Industries Limited</v>
      </c>
      <c r="D1301" s="37" t="str">
        <f>_xlfn.XLOOKUP(B1301,stock_analysis[Stock],stock_analysis[Sector])</f>
        <v>Industrials</v>
      </c>
      <c r="E1301" s="37" t="str">
        <f>_xlfn.XLOOKUP($B1301,stock_analysis[Stock],stock_analysis[Industry])</f>
        <v>Conglomerates</v>
      </c>
      <c r="F1301" s="2">
        <f>_xlfn.XLOOKUP($B1301,stock_analysis[Stock],stock_analysis[Market_Cap_Cr])</f>
        <v>31289.170329600001</v>
      </c>
      <c r="G1301" s="3">
        <f>Imputs!$C$2</f>
        <v>6.6699999999999995E-2</v>
      </c>
      <c r="H1301" s="3">
        <f>Imputs!$C$3</f>
        <v>5.2299999999999999E-2</v>
      </c>
      <c r="I1301" s="2">
        <f>_xlfn.XLOOKUP($B1301,stock_analysis[Stock],stock_analysis[Beta_Daily])</f>
        <v>0.94814347879126715</v>
      </c>
      <c r="J1301" s="2">
        <f>_xlfn.XLOOKUP($B1301,stock_analysis[Stock],stock_analysis[Beta_Weekly])</f>
        <v>1.0443254847156005</v>
      </c>
      <c r="K1301" s="2">
        <f>_xlfn.XLOOKUP($B1301,stock_analysis[Stock],stock_analysis[Beta_Monthly])</f>
        <v>0.63886710908871036</v>
      </c>
      <c r="L1301" s="3">
        <f>G1301+H1301*I1301</f>
        <v>0.11628790394078327</v>
      </c>
      <c r="M1301" s="3">
        <f>J1301*H1301+G1301</f>
        <v>0.12131822285062591</v>
      </c>
      <c r="N1301" s="3">
        <f>K1301*H1301+G1301</f>
        <v>0.10011274980533955</v>
      </c>
      <c r="O1301" s="2">
        <f>_xlfn.XLOOKUP($B1301,stock_analysis[Stock],stock_analysis[Interest_Coverage_Ratio])</f>
        <v>2.350884645854622</v>
      </c>
      <c r="P1301" s="3" cm="1">
        <f t="array" ref="P130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301" s="3" t="str" cm="1">
        <f t="array" ref="Q130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301" s="3">
        <f>Table2[[#This Row],[Default Spread]]+Table2[[#This Row],[Risk Free Rate]]</f>
        <v>8.0499999999999988E-2</v>
      </c>
      <c r="S1301" s="2">
        <f>_xlfn.XLOOKUP($B1301,stock_analysis[Stock],stock_analysis[Market_Cap_Cr])</f>
        <v>31289.170329600001</v>
      </c>
      <c r="T1301" s="2">
        <f>_xlfn.XLOOKUP($B1301,stock_analysis[Stock],stock_analysis[Total_Debt_Cr])</f>
        <v>46565.900287999997</v>
      </c>
      <c r="U1301" s="3">
        <f>Table2[[#This Row],[Market Value of Equity]]/(Table2[[#This Row],[Market Value of Equity]]+Table2[[#This Row],[Market Value of Debt]])</f>
        <v>0.40188994861083255</v>
      </c>
      <c r="V1301" s="3">
        <f>Table2[[#This Row],[Market Value of Debt]]/(Table2[[#This Row],[Market Value of Equity]]+Table2[[#This Row],[Market Value of Debt]])</f>
        <v>0.59811005138916751</v>
      </c>
      <c r="W1301" s="32">
        <f>(Table2[[#This Row],[Cost of Equity (Daily Beta)]]*Table2[[#This Row],[Weight of Equity]])+(Table2[[#This Row],[Cost of Debt]]*Table2[[#This Row],[Weight of Debt]])</f>
        <v>9.4882798875650792E-2</v>
      </c>
      <c r="X1301" s="33">
        <f>(Table2[[#This Row],[Cost of Equity (Weekly Beta)]]*Table2[[#This Row],[Weight of Equity]])+(Table2[[#This Row],[Cost of Debt]]*Table2[[#This Row],[Weight of Debt]])</f>
        <v>9.6904433483823549E-2</v>
      </c>
      <c r="Y1301" s="34">
        <f>(Table2[[#This Row],[Cost of Equity (Monthly Beta)]]*Table2[[#This Row],[Weight of Equity]])+(Table2[[#This Row],[Cost of Debt]]*Table2[[#This Row],[Weight of Debt]])</f>
        <v>8.8382167011385029E-2</v>
      </c>
      <c r="Z1301" t="b">
        <f>IF(Table2[[#This Row],[Sector]]="Financial Services",TRUE,FALSE)</f>
        <v>0</v>
      </c>
      <c r="AA1301" t="b">
        <f>IF(Table2[[#This Row],[Market Capitalisation In(Cr)]]&gt;25000,TRUE,FALSE)</f>
        <v>1</v>
      </c>
    </row>
    <row r="1302" spans="2:27" ht="14" customHeight="1">
      <c r="B1302" s="37" t="s">
        <v>3566</v>
      </c>
      <c r="C1302" s="38" t="str">
        <f>_xlfn.XLOOKUP(B1302,stock_analysis[Stock],stock_analysis[Company_Name])</f>
        <v>Thermax Limited</v>
      </c>
      <c r="D1302" s="37" t="str">
        <f>_xlfn.XLOOKUP(B1302,stock_analysis[Stock],stock_analysis[Sector])</f>
        <v>Industrials</v>
      </c>
      <c r="E1302" s="37" t="str">
        <f>_xlfn.XLOOKUP($B1302,stock_analysis[Stock],stock_analysis[Industry])</f>
        <v>Conglomerates</v>
      </c>
      <c r="F1302" s="2">
        <f>_xlfn.XLOOKUP($B1302,stock_analysis[Stock],stock_analysis[Market_Cap_Cr])</f>
        <v>34278.919372800003</v>
      </c>
      <c r="G1302" s="3">
        <f>Imputs!$C$2</f>
        <v>6.6699999999999995E-2</v>
      </c>
      <c r="H1302" s="3">
        <f>Imputs!$C$3</f>
        <v>5.2299999999999999E-2</v>
      </c>
      <c r="I1302" s="2">
        <f>_xlfn.XLOOKUP($B1302,stock_analysis[Stock],stock_analysis[Beta_Daily])</f>
        <v>0.75089612087597124</v>
      </c>
      <c r="J1302" s="2">
        <f>_xlfn.XLOOKUP($B1302,stock_analysis[Stock],stock_analysis[Beta_Weekly])</f>
        <v>0.76639590546940484</v>
      </c>
      <c r="K1302" s="2">
        <f>_xlfn.XLOOKUP($B1302,stock_analysis[Stock],stock_analysis[Beta_Monthly])</f>
        <v>0.35877209557745809</v>
      </c>
      <c r="L1302" s="3">
        <f>G1302+H1302*I1302</f>
        <v>0.10597186712181329</v>
      </c>
      <c r="M1302" s="3">
        <f>J1302*H1302+G1302</f>
        <v>0.10678250585604987</v>
      </c>
      <c r="N1302" s="3">
        <f>K1302*H1302+G1302</f>
        <v>8.546378059870105E-2</v>
      </c>
      <c r="O1302" s="2">
        <f>_xlfn.XLOOKUP($B1302,stock_analysis[Stock],stock_analysis[Interest_Coverage_Ratio])</f>
        <v>8.746956293246912</v>
      </c>
      <c r="P1302" s="3" cm="1">
        <f t="array" ref="P130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02" s="3" t="str" cm="1">
        <f t="array" ref="Q130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02" s="3">
        <f>Table2[[#This Row],[Default Spread]]+Table2[[#This Row],[Risk Free Rate]]</f>
        <v>7.0699999999999999E-2</v>
      </c>
      <c r="S1302" s="2">
        <f>_xlfn.XLOOKUP($B1302,stock_analysis[Stock],stock_analysis[Market_Cap_Cr])</f>
        <v>34278.919372800003</v>
      </c>
      <c r="T1302" s="2">
        <f>_xlfn.XLOOKUP($B1302,stock_analysis[Stock],stock_analysis[Total_Debt_Cr])</f>
        <v>1810.8000256</v>
      </c>
      <c r="U1302" s="3">
        <f>Table2[[#This Row],[Market Value of Equity]]/(Table2[[#This Row],[Market Value of Equity]]+Table2[[#This Row],[Market Value of Debt]])</f>
        <v>0.94982504558679715</v>
      </c>
      <c r="V1302" s="3">
        <f>Table2[[#This Row],[Market Value of Debt]]/(Table2[[#This Row],[Market Value of Equity]]+Table2[[#This Row],[Market Value of Debt]])</f>
        <v>5.0174954413202771E-2</v>
      </c>
      <c r="W1302" s="32">
        <f>(Table2[[#This Row],[Cost of Equity (Daily Beta)]]*Table2[[#This Row],[Weight of Equity]])+(Table2[[#This Row],[Cost of Debt]]*Table2[[#This Row],[Weight of Debt]])</f>
        <v>0.10420210279690775</v>
      </c>
      <c r="X1302" s="33">
        <f>(Table2[[#This Row],[Cost of Equity (Weekly Beta)]]*Table2[[#This Row],[Weight of Equity]])+(Table2[[#This Row],[Cost of Debt]]*Table2[[#This Row],[Weight of Debt]])</f>
        <v>0.10497206776960843</v>
      </c>
      <c r="Y1302" s="34">
        <f>(Table2[[#This Row],[Cost of Equity (Monthly Beta)]]*Table2[[#This Row],[Weight of Equity]])+(Table2[[#This Row],[Cost of Debt]]*Table2[[#This Row],[Weight of Debt]])</f>
        <v>8.4723008580194686E-2</v>
      </c>
      <c r="Z1302" t="b">
        <f>IF(Table2[[#This Row],[Sector]]="Financial Services",TRUE,FALSE)</f>
        <v>0</v>
      </c>
      <c r="AA1302" t="b">
        <f>IF(Table2[[#This Row],[Market Capitalisation In(Cr)]]&gt;25000,TRUE,FALSE)</f>
        <v>1</v>
      </c>
    </row>
    <row r="1303" spans="2:27" ht="14" customHeight="1">
      <c r="B1303" s="37" t="s">
        <v>896</v>
      </c>
      <c r="C1303" s="38" t="str">
        <f>_xlfn.XLOOKUP(B1303,stock_analysis[Stock],stock_analysis[Company_Name])</f>
        <v>DCM Shriram Limited</v>
      </c>
      <c r="D1303" s="37" t="str">
        <f>_xlfn.XLOOKUP(B1303,stock_analysis[Stock],stock_analysis[Sector])</f>
        <v>Industrials</v>
      </c>
      <c r="E1303" s="37" t="str">
        <f>_xlfn.XLOOKUP($B1303,stock_analysis[Stock],stock_analysis[Industry])</f>
        <v>Conglomerates</v>
      </c>
      <c r="F1303" s="2">
        <f>_xlfn.XLOOKUP($B1303,stock_analysis[Stock],stock_analysis[Market_Cap_Cr])</f>
        <v>15346.910822399999</v>
      </c>
      <c r="G1303" s="3">
        <f>Imputs!$C$2</f>
        <v>6.6699999999999995E-2</v>
      </c>
      <c r="H1303" s="3">
        <f>Imputs!$C$3</f>
        <v>5.2299999999999999E-2</v>
      </c>
      <c r="I1303" s="2">
        <f>_xlfn.XLOOKUP($B1303,stock_analysis[Stock],stock_analysis[Beta_Daily])</f>
        <v>0.9234058448760688</v>
      </c>
      <c r="J1303" s="2">
        <f>_xlfn.XLOOKUP($B1303,stock_analysis[Stock],stock_analysis[Beta_Weekly])</f>
        <v>0.69853387464436345</v>
      </c>
      <c r="K1303" s="2">
        <f>_xlfn.XLOOKUP($B1303,stock_analysis[Stock],stock_analysis[Beta_Monthly])</f>
        <v>0.75154782797210251</v>
      </c>
      <c r="L1303" s="3">
        <f>G1303+H1303*I1303</f>
        <v>0.11499412568701839</v>
      </c>
      <c r="M1303" s="3">
        <f>J1303*H1303+G1303</f>
        <v>0.1032333216439002</v>
      </c>
      <c r="N1303" s="3">
        <f>K1303*H1303+G1303</f>
        <v>0.10600595140294096</v>
      </c>
      <c r="O1303" s="2">
        <f>_xlfn.XLOOKUP($B1303,stock_analysis[Stock],stock_analysis[Interest_Coverage_Ratio])</f>
        <v>7.3604000559518816</v>
      </c>
      <c r="P1303" s="3" cm="1">
        <f t="array" ref="P130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303" s="3" t="str" cm="1">
        <f t="array" ref="Q130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303" s="3">
        <f>Table2[[#This Row],[Default Spread]]+Table2[[#This Row],[Risk Free Rate]]</f>
        <v>7.4499999999999997E-2</v>
      </c>
      <c r="S1303" s="2">
        <f>_xlfn.XLOOKUP($B1303,stock_analysis[Stock],stock_analysis[Market_Cap_Cr])</f>
        <v>15346.910822399999</v>
      </c>
      <c r="T1303" s="2">
        <f>_xlfn.XLOOKUP($B1303,stock_analysis[Stock],stock_analysis[Total_Debt_Cr])</f>
        <v>2177.3099007999999</v>
      </c>
      <c r="U1303" s="3">
        <f>Table2[[#This Row],[Market Value of Equity]]/(Table2[[#This Row],[Market Value of Equity]]+Table2[[#This Row],[Market Value of Debt]])</f>
        <v>0.87575425263175899</v>
      </c>
      <c r="V1303" s="3">
        <f>Table2[[#This Row],[Market Value of Debt]]/(Table2[[#This Row],[Market Value of Equity]]+Table2[[#This Row],[Market Value of Debt]])</f>
        <v>0.12424574736824096</v>
      </c>
      <c r="W1303" s="32">
        <f>(Table2[[#This Row],[Cost of Equity (Daily Beta)]]*Table2[[#This Row],[Weight of Equity]])+(Table2[[#This Row],[Cost of Debt]]*Table2[[#This Row],[Weight of Debt]])</f>
        <v>0.1099629027770113</v>
      </c>
      <c r="X1303" s="33">
        <f>(Table2[[#This Row],[Cost of Equity (Weekly Beta)]]*Table2[[#This Row],[Weight of Equity]])+(Table2[[#This Row],[Cost of Debt]]*Table2[[#This Row],[Weight of Debt]])</f>
        <v>9.9663328621881764E-2</v>
      </c>
      <c r="Y1303" s="34">
        <f>(Table2[[#This Row],[Cost of Equity (Monthly Beta)]]*Table2[[#This Row],[Weight of Equity]])+(Table2[[#This Row],[Cost of Debt]]*Table2[[#This Row],[Weight of Debt]])</f>
        <v>0.10209147092433508</v>
      </c>
      <c r="Z1303" t="b">
        <f>IF(Table2[[#This Row],[Sector]]="Financial Services",TRUE,FALSE)</f>
        <v>0</v>
      </c>
      <c r="AA1303" t="b">
        <f>IF(Table2[[#This Row],[Market Capitalisation In(Cr)]]&gt;25000,TRUE,FALSE)</f>
        <v>0</v>
      </c>
    </row>
    <row r="1304" spans="2:27" ht="14" customHeight="1">
      <c r="B1304" s="37" t="s">
        <v>496</v>
      </c>
      <c r="C1304" s="38" t="str">
        <f>_xlfn.XLOOKUP(B1304,stock_analysis[Stock],stock_analysis[Company_Name])</f>
        <v>Balmer Lawrie &amp; Company Limited</v>
      </c>
      <c r="D1304" s="37" t="str">
        <f>_xlfn.XLOOKUP(B1304,stock_analysis[Stock],stock_analysis[Sector])</f>
        <v>Industrials</v>
      </c>
      <c r="E1304" s="37" t="str">
        <f>_xlfn.XLOOKUP($B1304,stock_analysis[Stock],stock_analysis[Industry])</f>
        <v>Conglomerates</v>
      </c>
      <c r="F1304" s="2">
        <f>_xlfn.XLOOKUP($B1304,stock_analysis[Stock],stock_analysis[Market_Cap_Cr])</f>
        <v>2964.9270784</v>
      </c>
      <c r="G1304" s="3">
        <f>Imputs!$C$2</f>
        <v>6.6699999999999995E-2</v>
      </c>
      <c r="H1304" s="3">
        <f>Imputs!$C$3</f>
        <v>5.2299999999999999E-2</v>
      </c>
      <c r="I1304" s="2">
        <f>_xlfn.XLOOKUP($B1304,stock_analysis[Stock],stock_analysis[Beta_Daily])</f>
        <v>0.91385894310089799</v>
      </c>
      <c r="J1304" s="2">
        <f>_xlfn.XLOOKUP($B1304,stock_analysis[Stock],stock_analysis[Beta_Weekly])</f>
        <v>1.769593735136443</v>
      </c>
      <c r="K1304" s="2">
        <f>_xlfn.XLOOKUP($B1304,stock_analysis[Stock],stock_analysis[Beta_Monthly])</f>
        <v>1.6125698274712934</v>
      </c>
      <c r="L1304" s="3">
        <f>G1304+H1304*I1304</f>
        <v>0.11449482272417696</v>
      </c>
      <c r="M1304" s="3">
        <f>J1304*H1304+G1304</f>
        <v>0.15924975234763597</v>
      </c>
      <c r="N1304" s="3">
        <f>K1304*H1304+G1304</f>
        <v>0.15103740197674864</v>
      </c>
      <c r="O1304" s="2">
        <f>_xlfn.XLOOKUP($B1304,stock_analysis[Stock],stock_analysis[Interest_Coverage_Ratio])</f>
        <v>16.995087947202681</v>
      </c>
      <c r="P1304" s="3" cm="1">
        <f t="array" ref="P130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04" s="3" t="str" cm="1">
        <f t="array" ref="Q130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04" s="3">
        <f>Table2[[#This Row],[Default Spread]]+Table2[[#This Row],[Risk Free Rate]]</f>
        <v>7.0699999999999999E-2</v>
      </c>
      <c r="S1304" s="2">
        <f>_xlfn.XLOOKUP($B1304,stock_analysis[Stock],stock_analysis[Market_Cap_Cr])</f>
        <v>2964.9270784</v>
      </c>
      <c r="T1304" s="2">
        <f>_xlfn.XLOOKUP($B1304,stock_analysis[Stock],stock_analysis[Total_Debt_Cr])</f>
        <v>237.28980480000001</v>
      </c>
      <c r="U1304" s="3">
        <f>Table2[[#This Row],[Market Value of Equity]]/(Table2[[#This Row],[Market Value of Equity]]+Table2[[#This Row],[Market Value of Debt]])</f>
        <v>0.92589827189878704</v>
      </c>
      <c r="V1304" s="3">
        <f>Table2[[#This Row],[Market Value of Debt]]/(Table2[[#This Row],[Market Value of Equity]]+Table2[[#This Row],[Market Value of Debt]])</f>
        <v>7.4101728101212946E-2</v>
      </c>
      <c r="W1304" s="32">
        <f>(Table2[[#This Row],[Cost of Equity (Daily Beta)]]*Table2[[#This Row],[Weight of Equity]])+(Table2[[#This Row],[Cost of Debt]]*Table2[[#This Row],[Weight of Debt]])</f>
        <v>0.11124955067842919</v>
      </c>
      <c r="X1304" s="33">
        <f>(Table2[[#This Row],[Cost of Equity (Weekly Beta)]]*Table2[[#This Row],[Weight of Equity]])+(Table2[[#This Row],[Cost of Debt]]*Table2[[#This Row],[Weight of Debt]])</f>
        <v>0.1526880626757417</v>
      </c>
      <c r="Y1304" s="34">
        <f>(Table2[[#This Row],[Cost of Equity (Monthly Beta)]]*Table2[[#This Row],[Weight of Equity]])+(Table2[[#This Row],[Cost of Debt]]*Table2[[#This Row],[Weight of Debt]])</f>
        <v>0.14508426165910976</v>
      </c>
      <c r="Z1304" t="b">
        <f>IF(Table2[[#This Row],[Sector]]="Financial Services",TRUE,FALSE)</f>
        <v>0</v>
      </c>
      <c r="AA1304" t="b">
        <f>IF(Table2[[#This Row],[Market Capitalisation In(Cr)]]&gt;25000,TRUE,FALSE)</f>
        <v>0</v>
      </c>
    </row>
    <row r="1305" spans="2:27" ht="14" customHeight="1">
      <c r="B1305" s="37" t="s">
        <v>2436</v>
      </c>
      <c r="C1305" s="38" t="str">
        <f>_xlfn.XLOOKUP(B1305,stock_analysis[Stock],stock_analysis[Company_Name])</f>
        <v>Nesco Limited</v>
      </c>
      <c r="D1305" s="37" t="str">
        <f>_xlfn.XLOOKUP(B1305,stock_analysis[Stock],stock_analysis[Sector])</f>
        <v>Industrials</v>
      </c>
      <c r="E1305" s="37" t="str">
        <f>_xlfn.XLOOKUP($B1305,stock_analysis[Stock],stock_analysis[Industry])</f>
        <v>Conglomerates</v>
      </c>
      <c r="F1305" s="2">
        <f>_xlfn.XLOOKUP($B1305,stock_analysis[Stock],stock_analysis[Market_Cap_Cr])</f>
        <v>7762.9071359999998</v>
      </c>
      <c r="G1305" s="3">
        <f>Imputs!$C$2</f>
        <v>6.6699999999999995E-2</v>
      </c>
      <c r="H1305" s="3">
        <f>Imputs!$C$3</f>
        <v>5.2299999999999999E-2</v>
      </c>
      <c r="I1305" s="2">
        <f>_xlfn.XLOOKUP($B1305,stock_analysis[Stock],stock_analysis[Beta_Daily])</f>
        <v>0.98796064071847522</v>
      </c>
      <c r="J1305" s="2">
        <f>_xlfn.XLOOKUP($B1305,stock_analysis[Stock],stock_analysis[Beta_Weekly])</f>
        <v>0.88471610554148106</v>
      </c>
      <c r="K1305" s="2">
        <f>_xlfn.XLOOKUP($B1305,stock_analysis[Stock],stock_analysis[Beta_Monthly])</f>
        <v>0.83634934459031773</v>
      </c>
      <c r="L1305" s="3">
        <f>G1305+H1305*I1305</f>
        <v>0.11837034150957625</v>
      </c>
      <c r="M1305" s="3">
        <f>J1305*H1305+G1305</f>
        <v>0.11297065231981945</v>
      </c>
      <c r="N1305" s="3">
        <f>K1305*H1305+G1305</f>
        <v>0.11044107072207361</v>
      </c>
      <c r="O1305" s="2">
        <f>_xlfn.XLOOKUP($B1305,stock_analysis[Stock],stock_analysis[Interest_Coverage_Ratio])</f>
        <v>43.681825717451815</v>
      </c>
      <c r="P1305" s="3" cm="1">
        <f t="array" ref="P130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05" s="3" t="str" cm="1">
        <f t="array" ref="Q130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05" s="3">
        <f>Table2[[#This Row],[Default Spread]]+Table2[[#This Row],[Risk Free Rate]]</f>
        <v>7.0699999999999999E-2</v>
      </c>
      <c r="S1305" s="2">
        <f>_xlfn.XLOOKUP($B1305,stock_analysis[Stock],stock_analysis[Market_Cap_Cr])</f>
        <v>7762.9071359999998</v>
      </c>
      <c r="T1305" s="2">
        <f>_xlfn.XLOOKUP($B1305,stock_analysis[Stock],stock_analysis[Total_Debt_Cr])</f>
        <v>109.5000064</v>
      </c>
      <c r="U1305" s="3">
        <f>Table2[[#This Row],[Market Value of Equity]]/(Table2[[#This Row],[Market Value of Equity]]+Table2[[#This Row],[Market Value of Debt]])</f>
        <v>0.98609065760709413</v>
      </c>
      <c r="V1305" s="3">
        <f>Table2[[#This Row],[Market Value of Debt]]/(Table2[[#This Row],[Market Value of Equity]]+Table2[[#This Row],[Market Value of Debt]])</f>
        <v>1.3909342392905963E-2</v>
      </c>
      <c r="W1305" s="32">
        <f>(Table2[[#This Row],[Cost of Equity (Daily Beta)]]*Table2[[#This Row],[Weight of Equity]])+(Table2[[#This Row],[Cost of Debt]]*Table2[[#This Row],[Weight of Debt]])</f>
        <v>0.11770727840753281</v>
      </c>
      <c r="X1305" s="33">
        <f>(Table2[[#This Row],[Cost of Equity (Weekly Beta)]]*Table2[[#This Row],[Weight of Equity]])+(Table2[[#This Row],[Cost of Debt]]*Table2[[#This Row],[Weight of Debt]])</f>
        <v>0.11238269534353161</v>
      </c>
      <c r="Y1305" s="34">
        <f>(Table2[[#This Row],[Cost of Equity (Monthly Beta)]]*Table2[[#This Row],[Weight of Equity]])+(Table2[[#This Row],[Cost of Debt]]*Table2[[#This Row],[Weight of Debt]])</f>
        <v>0.10988829856233961</v>
      </c>
      <c r="Z1305" t="b">
        <f>IF(Table2[[#This Row],[Sector]]="Financial Services",TRUE,FALSE)</f>
        <v>0</v>
      </c>
      <c r="AA1305" t="b">
        <f>IF(Table2[[#This Row],[Market Capitalisation In(Cr)]]&gt;25000,TRUE,FALSE)</f>
        <v>0</v>
      </c>
    </row>
    <row r="1306" spans="2:27" ht="14" customHeight="1">
      <c r="B1306" s="37" t="s">
        <v>3338</v>
      </c>
      <c r="C1306" s="38" t="str">
        <f>_xlfn.XLOOKUP(B1306,stock_analysis[Stock],stock_analysis[Company_Name])</f>
        <v>SRF Limited</v>
      </c>
      <c r="D1306" s="37" t="str">
        <f>_xlfn.XLOOKUP(B1306,stock_analysis[Stock],stock_analysis[Sector])</f>
        <v>Industrials</v>
      </c>
      <c r="E1306" s="37" t="str">
        <f>_xlfn.XLOOKUP($B1306,stock_analysis[Stock],stock_analysis[Industry])</f>
        <v>Conglomerates</v>
      </c>
      <c r="F1306" s="2">
        <f>_xlfn.XLOOKUP($B1306,stock_analysis[Stock],stock_analysis[Market_Cap_Cr])</f>
        <v>75532.016025599994</v>
      </c>
      <c r="G1306" s="3">
        <f>Imputs!$C$2</f>
        <v>6.6699999999999995E-2</v>
      </c>
      <c r="H1306" s="3">
        <f>Imputs!$C$3</f>
        <v>5.2299999999999999E-2</v>
      </c>
      <c r="I1306" s="2">
        <f>_xlfn.XLOOKUP($B1306,stock_analysis[Stock],stock_analysis[Beta_Daily])</f>
        <v>1.0914251877161747</v>
      </c>
      <c r="J1306" s="2">
        <f>_xlfn.XLOOKUP($B1306,stock_analysis[Stock],stock_analysis[Beta_Weekly])</f>
        <v>0.7939801938933988</v>
      </c>
      <c r="K1306" s="2">
        <f>_xlfn.XLOOKUP($B1306,stock_analysis[Stock],stock_analysis[Beta_Monthly])</f>
        <v>0.9949612675849272</v>
      </c>
      <c r="L1306" s="3">
        <f>G1306+H1306*I1306</f>
        <v>0.12378153731755592</v>
      </c>
      <c r="M1306" s="3">
        <f>J1306*H1306+G1306</f>
        <v>0.10822516414062475</v>
      </c>
      <c r="N1306" s="3">
        <f>K1306*H1306+G1306</f>
        <v>0.1187364742946917</v>
      </c>
      <c r="O1306" s="2">
        <f>_xlfn.XLOOKUP($B1306,stock_analysis[Stock],stock_analysis[Interest_Coverage_Ratio])</f>
        <v>5.9076767967737291</v>
      </c>
      <c r="P1306" s="3" cm="1">
        <f t="array" ref="P130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306" s="3" t="str" cm="1">
        <f t="array" ref="Q130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306" s="3">
        <f>Table2[[#This Row],[Default Spread]]+Table2[[#This Row],[Risk Free Rate]]</f>
        <v>7.3700000000000002E-2</v>
      </c>
      <c r="S1306" s="2">
        <f>_xlfn.XLOOKUP($B1306,stock_analysis[Stock],stock_analysis[Market_Cap_Cr])</f>
        <v>75532.016025599994</v>
      </c>
      <c r="T1306" s="2">
        <f>_xlfn.XLOOKUP($B1306,stock_analysis[Stock],stock_analysis[Total_Debt_Cr])</f>
        <v>4604.9701888</v>
      </c>
      <c r="U1306" s="3">
        <f>Table2[[#This Row],[Market Value of Equity]]/(Table2[[#This Row],[Market Value of Equity]]+Table2[[#This Row],[Market Value of Debt]])</f>
        <v>0.94253626937654267</v>
      </c>
      <c r="V1306" s="3">
        <f>Table2[[#This Row],[Market Value of Debt]]/(Table2[[#This Row],[Market Value of Equity]]+Table2[[#This Row],[Market Value of Debt]])</f>
        <v>5.7463730623457394E-2</v>
      </c>
      <c r="W1306" s="32">
        <f>(Table2[[#This Row],[Cost of Equity (Daily Beta)]]*Table2[[#This Row],[Weight of Equity]])+(Table2[[#This Row],[Cost of Debt]]*Table2[[#This Row],[Weight of Debt]])</f>
        <v>0.12090366534793127</v>
      </c>
      <c r="X1306" s="33">
        <f>(Table2[[#This Row],[Cost of Equity (Weekly Beta)]]*Table2[[#This Row],[Weight of Equity]])+(Table2[[#This Row],[Cost of Debt]]*Table2[[#This Row],[Weight of Debt]])</f>
        <v>0.10624121940871725</v>
      </c>
      <c r="Y1306" s="34">
        <f>(Table2[[#This Row],[Cost of Equity (Monthly Beta)]]*Table2[[#This Row],[Weight of Equity]])+(Table2[[#This Row],[Cost of Debt]]*Table2[[#This Row],[Weight of Debt]])</f>
        <v>0.11614851046759128</v>
      </c>
      <c r="Z1306" t="b">
        <f>IF(Table2[[#This Row],[Sector]]="Financial Services",TRUE,FALSE)</f>
        <v>0</v>
      </c>
      <c r="AA1306" t="b">
        <f>IF(Table2[[#This Row],[Market Capitalisation In(Cr)]]&gt;25000,TRUE,FALSE)</f>
        <v>1</v>
      </c>
    </row>
    <row r="1307" spans="2:27" ht="14" customHeight="1">
      <c r="B1307" s="37" t="s">
        <v>3580</v>
      </c>
      <c r="C1307" s="38" t="str">
        <f>_xlfn.XLOOKUP(B1307,stock_analysis[Stock],stock_analysis[Company_Name])</f>
        <v>Tube Investments of India Limited</v>
      </c>
      <c r="D1307" s="37" t="str">
        <f>_xlfn.XLOOKUP(B1307,stock_analysis[Stock],stock_analysis[Sector])</f>
        <v>Industrials</v>
      </c>
      <c r="E1307" s="37" t="str">
        <f>_xlfn.XLOOKUP($B1307,stock_analysis[Stock],stock_analysis[Industry])</f>
        <v>Conglomerates</v>
      </c>
      <c r="F1307" s="2">
        <f>_xlfn.XLOOKUP($B1307,stock_analysis[Stock],stock_analysis[Market_Cap_Cr])</f>
        <v>53485.112524800003</v>
      </c>
      <c r="G1307" s="3">
        <f>Imputs!$C$2</f>
        <v>6.6699999999999995E-2</v>
      </c>
      <c r="H1307" s="3">
        <f>Imputs!$C$3</f>
        <v>5.2299999999999999E-2</v>
      </c>
      <c r="I1307" s="2">
        <f>_xlfn.XLOOKUP($B1307,stock_analysis[Stock],stock_analysis[Beta_Daily])</f>
        <v>1.1250553217306269</v>
      </c>
      <c r="J1307" s="2">
        <f>_xlfn.XLOOKUP($B1307,stock_analysis[Stock],stock_analysis[Beta_Weekly])</f>
        <v>1.0192495915164463</v>
      </c>
      <c r="K1307" s="2">
        <f>_xlfn.XLOOKUP($B1307,stock_analysis[Stock],stock_analysis[Beta_Monthly])</f>
        <v>0.85426527783741446</v>
      </c>
      <c r="L1307" s="3">
        <f>G1307+H1307*I1307</f>
        <v>0.12554039332651179</v>
      </c>
      <c r="M1307" s="3">
        <f>J1307*H1307+G1307</f>
        <v>0.12000675363631014</v>
      </c>
      <c r="N1307" s="3">
        <f>K1307*H1307+G1307</f>
        <v>0.11137807403089678</v>
      </c>
      <c r="O1307" s="2">
        <f>_xlfn.XLOOKUP($B1307,stock_analysis[Stock],stock_analysis[Interest_Coverage_Ratio])</f>
        <v>27.798508672394231</v>
      </c>
      <c r="P1307" s="3" cm="1">
        <f t="array" ref="P130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07" s="3" t="str" cm="1">
        <f t="array" ref="Q130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07" s="3">
        <f>Table2[[#This Row],[Default Spread]]+Table2[[#This Row],[Risk Free Rate]]</f>
        <v>7.0699999999999999E-2</v>
      </c>
      <c r="S1307" s="2">
        <f>_xlfn.XLOOKUP($B1307,stock_analysis[Stock],stock_analysis[Market_Cap_Cr])</f>
        <v>53485.112524800003</v>
      </c>
      <c r="T1307" s="2">
        <f>_xlfn.XLOOKUP($B1307,stock_analysis[Stock],stock_analysis[Total_Debt_Cr])</f>
        <v>3147.2199679999999</v>
      </c>
      <c r="U1307" s="3">
        <f>Table2[[#This Row],[Market Value of Equity]]/(Table2[[#This Row],[Market Value of Equity]]+Table2[[#This Row],[Market Value of Debt]])</f>
        <v>0.94442715266230426</v>
      </c>
      <c r="V1307" s="3">
        <f>Table2[[#This Row],[Market Value of Debt]]/(Table2[[#This Row],[Market Value of Equity]]+Table2[[#This Row],[Market Value of Debt]])</f>
        <v>5.5572847337695727E-2</v>
      </c>
      <c r="W1307" s="32">
        <f>(Table2[[#This Row],[Cost of Equity (Daily Beta)]]*Table2[[#This Row],[Weight of Equity]])+(Table2[[#This Row],[Cost of Debt]]*Table2[[#This Row],[Weight of Debt]])</f>
        <v>0.12249275652023836</v>
      </c>
      <c r="X1307" s="33">
        <f>(Table2[[#This Row],[Cost of Equity (Weekly Beta)]]*Table2[[#This Row],[Weight of Equity]])+(Table2[[#This Row],[Cost of Debt]]*Table2[[#This Row],[Weight of Debt]])</f>
        <v>0.1172666369437621</v>
      </c>
      <c r="Y1307" s="34">
        <f>(Table2[[#This Row],[Cost of Equity (Monthly Beta)]]*Table2[[#This Row],[Weight of Equity]])+(Table2[[#This Row],[Cost of Debt]]*Table2[[#This Row],[Weight of Debt]])</f>
        <v>0.10911747763278627</v>
      </c>
      <c r="Z1307" t="b">
        <f>IF(Table2[[#This Row],[Sector]]="Financial Services",TRUE,FALSE)</f>
        <v>0</v>
      </c>
      <c r="AA1307" t="b">
        <f>IF(Table2[[#This Row],[Market Capitalisation In(Cr)]]&gt;25000,TRUE,FALSE)</f>
        <v>1</v>
      </c>
    </row>
    <row r="1308" spans="2:27" ht="14" customHeight="1">
      <c r="B1308" s="37" t="s">
        <v>690</v>
      </c>
      <c r="C1308" s="38" t="str">
        <f>_xlfn.XLOOKUP(B1308,stock_analysis[Stock],stock_analysis[Company_Name])</f>
        <v>Carborundum Universal Limited</v>
      </c>
      <c r="D1308" s="37" t="str">
        <f>_xlfn.XLOOKUP(B1308,stock_analysis[Stock],stock_analysis[Sector])</f>
        <v>Industrials</v>
      </c>
      <c r="E1308" s="37" t="str">
        <f>_xlfn.XLOOKUP($B1308,stock_analysis[Stock],stock_analysis[Industry])</f>
        <v>Conglomerates</v>
      </c>
      <c r="F1308" s="2">
        <f>_xlfn.XLOOKUP($B1308,stock_analysis[Stock],stock_analysis[Market_Cap_Cr])</f>
        <v>15437.152255999999</v>
      </c>
      <c r="G1308" s="3">
        <f>Imputs!$C$2</f>
        <v>6.6699999999999995E-2</v>
      </c>
      <c r="H1308" s="3">
        <f>Imputs!$C$3</f>
        <v>5.2299999999999999E-2</v>
      </c>
      <c r="I1308" s="2">
        <f>_xlfn.XLOOKUP($B1308,stock_analysis[Stock],stock_analysis[Beta_Daily])</f>
        <v>1.1042120083372202</v>
      </c>
      <c r="J1308" s="2">
        <f>_xlfn.XLOOKUP($B1308,stock_analysis[Stock],stock_analysis[Beta_Weekly])</f>
        <v>0.93949126471760158</v>
      </c>
      <c r="K1308" s="2">
        <f>_xlfn.XLOOKUP($B1308,stock_analysis[Stock],stock_analysis[Beta_Monthly])</f>
        <v>1.1885175004000244</v>
      </c>
      <c r="L1308" s="3">
        <f>G1308+H1308*I1308</f>
        <v>0.12445028803603661</v>
      </c>
      <c r="M1308" s="3">
        <f>J1308*H1308+G1308</f>
        <v>0.11583539314473056</v>
      </c>
      <c r="N1308" s="3">
        <f>K1308*H1308+G1308</f>
        <v>0.12885946527092126</v>
      </c>
      <c r="O1308" s="2">
        <f>_xlfn.XLOOKUP($B1308,stock_analysis[Stock],stock_analysis[Interest_Coverage_Ratio])</f>
        <v>35.77257525083612</v>
      </c>
      <c r="P1308" s="3" cm="1">
        <f t="array" ref="P130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08" s="3" t="str" cm="1">
        <f t="array" ref="Q130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08" s="3">
        <f>Table2[[#This Row],[Default Spread]]+Table2[[#This Row],[Risk Free Rate]]</f>
        <v>7.0699999999999999E-2</v>
      </c>
      <c r="S1308" s="2">
        <f>_xlfn.XLOOKUP($B1308,stock_analysis[Stock],stock_analysis[Market_Cap_Cr])</f>
        <v>15437.152255999999</v>
      </c>
      <c r="T1308" s="2">
        <f>_xlfn.XLOOKUP($B1308,stock_analysis[Stock],stock_analysis[Total_Debt_Cr])</f>
        <v>308.01999360000002</v>
      </c>
      <c r="U1308" s="3">
        <f>Table2[[#This Row],[Market Value of Equity]]/(Table2[[#This Row],[Market Value of Equity]]+Table2[[#This Row],[Market Value of Debt]])</f>
        <v>0.98043717853846746</v>
      </c>
      <c r="V1308" s="3">
        <f>Table2[[#This Row],[Market Value of Debt]]/(Table2[[#This Row],[Market Value of Equity]]+Table2[[#This Row],[Market Value of Debt]])</f>
        <v>1.9562821461532449E-2</v>
      </c>
      <c r="W1308" s="32">
        <f>(Table2[[#This Row],[Cost of Equity (Daily Beta)]]*Table2[[#This Row],[Weight of Equity]])+(Table2[[#This Row],[Cost of Debt]]*Table2[[#This Row],[Weight of Debt]])</f>
        <v>0.12339878074768167</v>
      </c>
      <c r="X1308" s="33">
        <f>(Table2[[#This Row],[Cost of Equity (Weekly Beta)]]*Table2[[#This Row],[Weight of Equity]])+(Table2[[#This Row],[Cost of Debt]]*Table2[[#This Row],[Weight of Debt]])</f>
        <v>0.1149524175070441</v>
      </c>
      <c r="Y1308" s="34">
        <f>(Table2[[#This Row],[Cost of Equity (Monthly Beta)]]*Table2[[#This Row],[Weight of Equity]])+(Table2[[#This Row],[Cost of Debt]]*Table2[[#This Row],[Weight of Debt]])</f>
        <v>0.12772170203552802</v>
      </c>
      <c r="Z1308" t="b">
        <f>IF(Table2[[#This Row],[Sector]]="Financial Services",TRUE,FALSE)</f>
        <v>0</v>
      </c>
      <c r="AA1308" t="b">
        <f>IF(Table2[[#This Row],[Market Capitalisation In(Cr)]]&gt;25000,TRUE,FALSE)</f>
        <v>0</v>
      </c>
    </row>
    <row r="1309" spans="2:27" ht="14" customHeight="1">
      <c r="B1309" s="37" t="s">
        <v>2400</v>
      </c>
      <c r="C1309" s="38" t="str">
        <f>_xlfn.XLOOKUP(B1309,stock_analysis[Stock],stock_analysis[Company_Name])</f>
        <v>NAVA LIMITED</v>
      </c>
      <c r="D1309" s="37" t="str">
        <f>_xlfn.XLOOKUP(B1309,stock_analysis[Stock],stock_analysis[Sector])</f>
        <v>Industrials</v>
      </c>
      <c r="E1309" s="37" t="str">
        <f>_xlfn.XLOOKUP($B1309,stock_analysis[Stock],stock_analysis[Industry])</f>
        <v>Conglomerates</v>
      </c>
      <c r="F1309" s="2">
        <f>_xlfn.XLOOKUP($B1309,stock_analysis[Stock],stock_analysis[Market_Cap_Cr])</f>
        <v>16029.193011199999</v>
      </c>
      <c r="G1309" s="3">
        <f>Imputs!$C$2</f>
        <v>6.6699999999999995E-2</v>
      </c>
      <c r="H1309" s="3">
        <f>Imputs!$C$3</f>
        <v>5.2299999999999999E-2</v>
      </c>
      <c r="I1309" s="2">
        <f>_xlfn.XLOOKUP($B1309,stock_analysis[Stock],stock_analysis[Beta_Daily])</f>
        <v>1.2443572860467127</v>
      </c>
      <c r="J1309" s="2">
        <f>_xlfn.XLOOKUP($B1309,stock_analysis[Stock],stock_analysis[Beta_Weekly])</f>
        <v>1.7973064107398369</v>
      </c>
      <c r="K1309" s="2">
        <f>_xlfn.XLOOKUP($B1309,stock_analysis[Stock],stock_analysis[Beta_Monthly])</f>
        <v>1.2839372986534547</v>
      </c>
      <c r="L1309" s="3">
        <f>G1309+H1309*I1309</f>
        <v>0.13177988606024307</v>
      </c>
      <c r="M1309" s="3">
        <f>J1309*H1309+G1309</f>
        <v>0.16069912528169344</v>
      </c>
      <c r="N1309" s="3">
        <f>K1309*H1309+G1309</f>
        <v>0.13384992071957569</v>
      </c>
      <c r="O1309" s="2">
        <f>_xlfn.XLOOKUP($B1309,stock_analysis[Stock],stock_analysis[Interest_Coverage_Ratio])</f>
        <v>76.109604393141325</v>
      </c>
      <c r="P1309" s="3" cm="1">
        <f t="array" ref="P130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09" s="3" t="str" cm="1">
        <f t="array" ref="Q130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09" s="3">
        <f>Table2[[#This Row],[Default Spread]]+Table2[[#This Row],[Risk Free Rate]]</f>
        <v>7.0699999999999999E-2</v>
      </c>
      <c r="S1309" s="2">
        <f>_xlfn.XLOOKUP($B1309,stock_analysis[Stock],stock_analysis[Market_Cap_Cr])</f>
        <v>16029.193011199999</v>
      </c>
      <c r="T1309" s="2">
        <f>_xlfn.XLOOKUP($B1309,stock_analysis[Stock],stock_analysis[Total_Debt_Cr])</f>
        <v>1595.7984256</v>
      </c>
      <c r="U1309" s="3">
        <f>Table2[[#This Row],[Market Value of Equity]]/(Table2[[#This Row],[Market Value of Equity]]+Table2[[#This Row],[Market Value of Debt]])</f>
        <v>0.9094582013658139</v>
      </c>
      <c r="V1309" s="3">
        <f>Table2[[#This Row],[Market Value of Debt]]/(Table2[[#This Row],[Market Value of Equity]]+Table2[[#This Row],[Market Value of Debt]])</f>
        <v>9.0541798634186113E-2</v>
      </c>
      <c r="W1309" s="32">
        <f>(Table2[[#This Row],[Cost of Equity (Daily Beta)]]*Table2[[#This Row],[Weight of Equity]])+(Table2[[#This Row],[Cost of Debt]]*Table2[[#This Row],[Weight of Debt]])</f>
        <v>0.12624960331597751</v>
      </c>
      <c r="X1309" s="33">
        <f>(Table2[[#This Row],[Cost of Equity (Weekly Beta)]]*Table2[[#This Row],[Weight of Equity]])+(Table2[[#This Row],[Cost of Debt]]*Table2[[#This Row],[Weight of Debt]])</f>
        <v>0.15255044260318545</v>
      </c>
      <c r="Y1309" s="34">
        <f>(Table2[[#This Row],[Cost of Equity (Monthly Beta)]]*Table2[[#This Row],[Weight of Equity]])+(Table2[[#This Row],[Cost of Debt]]*Table2[[#This Row],[Weight of Debt]])</f>
        <v>0.12813221331401906</v>
      </c>
      <c r="Z1309" t="b">
        <f>IF(Table2[[#This Row],[Sector]]="Financial Services",TRUE,FALSE)</f>
        <v>0</v>
      </c>
      <c r="AA1309" t="b">
        <f>IF(Table2[[#This Row],[Market Capitalisation In(Cr)]]&gt;25000,TRUE,FALSE)</f>
        <v>0</v>
      </c>
    </row>
    <row r="1310" spans="2:27" ht="14" customHeight="1">
      <c r="B1310" s="37" t="s">
        <v>3458</v>
      </c>
      <c r="C1310" s="38" t="str">
        <f>_xlfn.XLOOKUP(B1310,stock_analysis[Stock],stock_analysis[Company_Name])</f>
        <v>SWAN CORP LIMITED</v>
      </c>
      <c r="D1310" s="37" t="str">
        <f>_xlfn.XLOOKUP(B1310,stock_analysis[Stock],stock_analysis[Sector])</f>
        <v>Industrials</v>
      </c>
      <c r="E1310" s="37" t="str">
        <f>_xlfn.XLOOKUP($B1310,stock_analysis[Stock],stock_analysis[Industry])</f>
        <v>Conglomerates</v>
      </c>
      <c r="F1310" s="2">
        <f>_xlfn.XLOOKUP($B1310,stock_analysis[Stock],stock_analysis[Market_Cap_Cr])</f>
        <v>11228.0264704</v>
      </c>
      <c r="G1310" s="3">
        <f>Imputs!$C$2</f>
        <v>6.6699999999999995E-2</v>
      </c>
      <c r="H1310" s="3">
        <f>Imputs!$C$3</f>
        <v>5.2299999999999999E-2</v>
      </c>
      <c r="I1310" s="2">
        <f>_xlfn.XLOOKUP($B1310,stock_analysis[Stock],stock_analysis[Beta_Daily])</f>
        <v>1.5102779473922925</v>
      </c>
      <c r="J1310" s="2">
        <f>_xlfn.XLOOKUP($B1310,stock_analysis[Stock],stock_analysis[Beta_Weekly])</f>
        <v>2.3616348812081096</v>
      </c>
      <c r="K1310" s="2">
        <f>_xlfn.XLOOKUP($B1310,stock_analysis[Stock],stock_analysis[Beta_Monthly])</f>
        <v>0.62835935483224004</v>
      </c>
      <c r="L1310" s="3">
        <f>G1310+H1310*I1310</f>
        <v>0.14568753664861689</v>
      </c>
      <c r="M1310" s="3">
        <f>J1310*H1310+G1310</f>
        <v>0.19021350428718414</v>
      </c>
      <c r="N1310" s="3">
        <f>K1310*H1310+G1310</f>
        <v>9.956319425772614E-2</v>
      </c>
      <c r="O1310" s="2">
        <f>_xlfn.XLOOKUP($B1310,stock_analysis[Stock],stock_analysis[Interest_Coverage_Ratio])</f>
        <v>9.6802228441868383</v>
      </c>
      <c r="P1310" s="3" cm="1">
        <f t="array" ref="P13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310" s="3" t="str" cm="1">
        <f t="array" ref="Q13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310" s="3">
        <f>Table2[[#This Row],[Default Spread]]+Table2[[#This Row],[Risk Free Rate]]</f>
        <v>7.22E-2</v>
      </c>
      <c r="S1310" s="2">
        <f>_xlfn.XLOOKUP($B1310,stock_analysis[Stock],stock_analysis[Market_Cap_Cr])</f>
        <v>11228.0264704</v>
      </c>
      <c r="T1310" s="2">
        <f>_xlfn.XLOOKUP($B1310,stock_analysis[Stock],stock_analysis[Total_Debt_Cr])</f>
        <v>2543.2135680000001</v>
      </c>
      <c r="U1310" s="3">
        <f>Table2[[#This Row],[Market Value of Equity]]/(Table2[[#This Row],[Market Value of Equity]]+Table2[[#This Row],[Market Value of Debt]])</f>
        <v>0.81532428736203477</v>
      </c>
      <c r="V1310" s="3">
        <f>Table2[[#This Row],[Market Value of Debt]]/(Table2[[#This Row],[Market Value of Equity]]+Table2[[#This Row],[Market Value of Debt]])</f>
        <v>0.18467571263796528</v>
      </c>
      <c r="W1310" s="32">
        <f>(Table2[[#This Row],[Cost of Equity (Daily Beta)]]*Table2[[#This Row],[Weight of Equity]])+(Table2[[#This Row],[Cost of Debt]]*Table2[[#This Row],[Weight of Debt]])</f>
        <v>0.13211617344802498</v>
      </c>
      <c r="X1310" s="33">
        <f>(Table2[[#This Row],[Cost of Equity (Weekly Beta)]]*Table2[[#This Row],[Weight of Equity]])+(Table2[[#This Row],[Cost of Debt]]*Table2[[#This Row],[Weight of Debt]])</f>
        <v>0.16841927628204487</v>
      </c>
      <c r="Y1310" s="34">
        <f>(Table2[[#This Row],[Cost of Equity (Monthly Beta)]]*Table2[[#This Row],[Weight of Equity]])+(Table2[[#This Row],[Cost of Debt]]*Table2[[#This Row],[Weight of Debt]])</f>
        <v>9.4509876858129491E-2</v>
      </c>
      <c r="Z1310" t="b">
        <f>IF(Table2[[#This Row],[Sector]]="Financial Services",TRUE,FALSE)</f>
        <v>0</v>
      </c>
      <c r="AA1310" t="b">
        <f>IF(Table2[[#This Row],[Market Capitalisation In(Cr)]]&gt;25000,TRUE,FALSE)</f>
        <v>0</v>
      </c>
    </row>
    <row r="1311" spans="2:27" ht="14" customHeight="1">
      <c r="B1311" s="37" t="s">
        <v>852</v>
      </c>
      <c r="C1311" s="38" t="str">
        <f>_xlfn.XLOOKUP(B1311,stock_analysis[Stock],stock_analysis[Company_Name])</f>
        <v>Cyient Limited</v>
      </c>
      <c r="D1311" s="37" t="str">
        <f>_xlfn.XLOOKUP(B1311,stock_analysis[Stock],stock_analysis[Sector])</f>
        <v>Industrials</v>
      </c>
      <c r="E1311" s="37" t="str">
        <f>_xlfn.XLOOKUP($B1311,stock_analysis[Stock],stock_analysis[Industry])</f>
        <v>Conglomerates</v>
      </c>
      <c r="F1311" s="2">
        <f>_xlfn.XLOOKUP($B1311,stock_analysis[Stock],stock_analysis[Market_Cap_Cr])</f>
        <v>9762.8577791999996</v>
      </c>
      <c r="G1311" s="3">
        <f>Imputs!$C$2</f>
        <v>6.6699999999999995E-2</v>
      </c>
      <c r="H1311" s="3">
        <f>Imputs!$C$3</f>
        <v>5.2299999999999999E-2</v>
      </c>
      <c r="I1311" s="2">
        <f>_xlfn.XLOOKUP($B1311,stock_analysis[Stock],stock_analysis[Beta_Daily])</f>
        <v>1.3782337747387621</v>
      </c>
      <c r="J1311" s="2">
        <f>_xlfn.XLOOKUP($B1311,stock_analysis[Stock],stock_analysis[Beta_Weekly])</f>
        <v>1.3836510902673351</v>
      </c>
      <c r="K1311" s="2">
        <f>_xlfn.XLOOKUP($B1311,stock_analysis[Stock],stock_analysis[Beta_Monthly])</f>
        <v>1.2031089015346541</v>
      </c>
      <c r="L1311" s="3">
        <f>G1311+H1311*I1311</f>
        <v>0.13878162641883723</v>
      </c>
      <c r="M1311" s="3">
        <f>J1311*H1311+G1311</f>
        <v>0.13906495202098162</v>
      </c>
      <c r="N1311" s="3">
        <f>K1311*H1311+G1311</f>
        <v>0.1296225955502624</v>
      </c>
      <c r="O1311" s="2">
        <f>_xlfn.XLOOKUP($B1311,stock_analysis[Stock],stock_analysis[Interest_Coverage_Ratio])</f>
        <v>10.428879310344827</v>
      </c>
      <c r="P1311" s="3" cm="1">
        <f t="array" ref="P13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311" s="3" t="str" cm="1">
        <f t="array" ref="Q13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311" s="3">
        <f>Table2[[#This Row],[Default Spread]]+Table2[[#This Row],[Risk Free Rate]]</f>
        <v>7.22E-2</v>
      </c>
      <c r="S1311" s="2">
        <f>_xlfn.XLOOKUP($B1311,stock_analysis[Stock],stock_analysis[Market_Cap_Cr])</f>
        <v>9762.8577791999996</v>
      </c>
      <c r="T1311" s="2">
        <f>_xlfn.XLOOKUP($B1311,stock_analysis[Stock],stock_analysis[Total_Debt_Cr])</f>
        <v>435.80001279999999</v>
      </c>
      <c r="U1311" s="3">
        <f>Table2[[#This Row],[Market Value of Equity]]/(Table2[[#This Row],[Market Value of Equity]]+Table2[[#This Row],[Market Value of Debt]])</f>
        <v>0.95726888560356937</v>
      </c>
      <c r="V1311" s="3">
        <f>Table2[[#This Row],[Market Value of Debt]]/(Table2[[#This Row],[Market Value of Equity]]+Table2[[#This Row],[Market Value of Debt]])</f>
        <v>4.273111439643057E-2</v>
      </c>
      <c r="W1311" s="32">
        <f>(Table2[[#This Row],[Cost of Equity (Daily Beta)]]*Table2[[#This Row],[Weight of Equity]])+(Table2[[#This Row],[Cost of Debt]]*Table2[[#This Row],[Weight of Debt]])</f>
        <v>0.13593651932363349</v>
      </c>
      <c r="X1311" s="33">
        <f>(Table2[[#This Row],[Cost of Equity (Weekly Beta)]]*Table2[[#This Row],[Weight of Equity]])+(Table2[[#This Row],[Cost of Debt]]*Table2[[#This Row],[Weight of Debt]])</f>
        <v>0.13620773810706122</v>
      </c>
      <c r="Y1311" s="34">
        <f>(Table2[[#This Row],[Cost of Equity (Monthly Beta)]]*Table2[[#This Row],[Weight of Equity]])+(Table2[[#This Row],[Cost of Debt]]*Table2[[#This Row],[Weight of Debt]])</f>
        <v>0.12716886405086417</v>
      </c>
      <c r="Z1311" t="b">
        <f>IF(Table2[[#This Row],[Sector]]="Financial Services",TRUE,FALSE)</f>
        <v>0</v>
      </c>
      <c r="AA1311" t="b">
        <f>IF(Table2[[#This Row],[Market Capitalisation In(Cr)]]&gt;25000,TRUE,FALSE)</f>
        <v>0</v>
      </c>
    </row>
    <row r="1312" spans="2:27" ht="14" customHeight="1">
      <c r="B1312" s="37" t="s">
        <v>3252</v>
      </c>
      <c r="C1312" s="38" t="str">
        <f>_xlfn.XLOOKUP(B1312,stock_analysis[Stock],stock_analysis[Company_Name])</f>
        <v>Sindhu Trade Links Limited</v>
      </c>
      <c r="D1312" s="37" t="str">
        <f>_xlfn.XLOOKUP(B1312,stock_analysis[Stock],stock_analysis[Sector])</f>
        <v>Industrials</v>
      </c>
      <c r="E1312" s="37" t="str">
        <f>_xlfn.XLOOKUP($B1312,stock_analysis[Stock],stock_analysis[Industry])</f>
        <v>Conglomerates</v>
      </c>
      <c r="F1312" s="2">
        <f>_xlfn.XLOOKUP($B1312,stock_analysis[Stock],stock_analysis[Market_Cap_Cr])</f>
        <v>3717.7364480000001</v>
      </c>
      <c r="G1312" s="3">
        <f>Imputs!$C$2</f>
        <v>6.6699999999999995E-2</v>
      </c>
      <c r="H1312" s="3">
        <f>Imputs!$C$3</f>
        <v>5.2299999999999999E-2</v>
      </c>
      <c r="I1312" s="2">
        <f>_xlfn.XLOOKUP($B1312,stock_analysis[Stock],stock_analysis[Beta_Daily])</f>
        <v>1.4519319640303034</v>
      </c>
      <c r="J1312" s="2">
        <f>_xlfn.XLOOKUP($B1312,stock_analysis[Stock],stock_analysis[Beta_Weekly])</f>
        <v>1.7329544244399042</v>
      </c>
      <c r="K1312" s="2">
        <f>_xlfn.XLOOKUP($B1312,stock_analysis[Stock],stock_analysis[Beta_Monthly])</f>
        <v>0.9370727937957416</v>
      </c>
      <c r="L1312" s="3">
        <f>G1312+H1312*I1312</f>
        <v>0.14263604171878486</v>
      </c>
      <c r="M1312" s="3">
        <f>J1312*H1312+G1312</f>
        <v>0.15733351639820697</v>
      </c>
      <c r="N1312" s="3">
        <f>K1312*H1312+G1312</f>
        <v>0.11570890711551729</v>
      </c>
      <c r="O1312" s="2">
        <f>_xlfn.XLOOKUP($B1312,stock_analysis[Stock],stock_analysis[Interest_Coverage_Ratio])</f>
        <v>2.3789534334248028</v>
      </c>
      <c r="P1312" s="3" cm="1">
        <f t="array" ref="P13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312" s="3" t="str" cm="1">
        <f t="array" ref="Q13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312" s="3">
        <f>Table2[[#This Row],[Default Spread]]+Table2[[#This Row],[Risk Free Rate]]</f>
        <v>9.8799999999999999E-2</v>
      </c>
      <c r="S1312" s="2">
        <f>_xlfn.XLOOKUP($B1312,stock_analysis[Stock],stock_analysis[Market_Cap_Cr])</f>
        <v>3717.7364480000001</v>
      </c>
      <c r="T1312" s="2">
        <f>_xlfn.XLOOKUP($B1312,stock_analysis[Stock],stock_analysis[Total_Debt_Cr])</f>
        <v>449.29909759999998</v>
      </c>
      <c r="U1312" s="3">
        <f>Table2[[#This Row],[Market Value of Equity]]/(Table2[[#This Row],[Market Value of Equity]]+Table2[[#This Row],[Market Value of Debt]])</f>
        <v>0.89217776218049838</v>
      </c>
      <c r="V1312" s="3">
        <f>Table2[[#This Row],[Market Value of Debt]]/(Table2[[#This Row],[Market Value of Equity]]+Table2[[#This Row],[Market Value of Debt]])</f>
        <v>0.10782223781950165</v>
      </c>
      <c r="W1312" s="32">
        <f>(Table2[[#This Row],[Cost of Equity (Daily Beta)]]*Table2[[#This Row],[Weight of Equity]])+(Table2[[#This Row],[Cost of Debt]]*Table2[[#This Row],[Weight of Debt]])</f>
        <v>0.13790954160351643</v>
      </c>
      <c r="X1312" s="33">
        <f>(Table2[[#This Row],[Cost of Equity (Weekly Beta)]]*Table2[[#This Row],[Weight of Equity]])+(Table2[[#This Row],[Cost of Debt]]*Table2[[#This Row],[Weight of Debt]])</f>
        <v>0.1510223016727078</v>
      </c>
      <c r="Y1312" s="34">
        <f>(Table2[[#This Row],[Cost of Equity (Monthly Beta)]]*Table2[[#This Row],[Weight of Equity]])+(Table2[[#This Row],[Cost of Debt]]*Table2[[#This Row],[Weight of Debt]])</f>
        <v>0.11388575091124013</v>
      </c>
      <c r="Z1312" t="b">
        <f>IF(Table2[[#This Row],[Sector]]="Financial Services",TRUE,FALSE)</f>
        <v>0</v>
      </c>
      <c r="AA1312" t="b">
        <f>IF(Table2[[#This Row],[Market Capitalisation In(Cr)]]&gt;25000,TRUE,FALSE)</f>
        <v>0</v>
      </c>
    </row>
    <row r="1313" spans="2:27" ht="14" customHeight="1">
      <c r="B1313" s="37" t="s">
        <v>2292</v>
      </c>
      <c r="C1313" s="38" t="str">
        <f>_xlfn.XLOOKUP(B1313,stock_analysis[Stock],stock_analysis[Company_Name])</f>
        <v>MMTC Limited</v>
      </c>
      <c r="D1313" s="37" t="str">
        <f>_xlfn.XLOOKUP(B1313,stock_analysis[Stock],stock_analysis[Sector])</f>
        <v>Industrials</v>
      </c>
      <c r="E1313" s="37" t="str">
        <f>_xlfn.XLOOKUP($B1313,stock_analysis[Stock],stock_analysis[Industry])</f>
        <v>Conglomerates</v>
      </c>
      <c r="F1313" s="2">
        <f>_xlfn.XLOOKUP($B1313,stock_analysis[Stock],stock_analysis[Market_Cap_Cr])</f>
        <v>8437.5240704000007</v>
      </c>
      <c r="G1313" s="3">
        <f>Imputs!$C$2</f>
        <v>6.6699999999999995E-2</v>
      </c>
      <c r="H1313" s="3">
        <f>Imputs!$C$3</f>
        <v>5.2299999999999999E-2</v>
      </c>
      <c r="I1313" s="2">
        <f>_xlfn.XLOOKUP($B1313,stock_analysis[Stock],stock_analysis[Beta_Daily])</f>
        <v>1.3675702599113351</v>
      </c>
      <c r="J1313" s="2">
        <f>_xlfn.XLOOKUP($B1313,stock_analysis[Stock],stock_analysis[Beta_Weekly])</f>
        <v>2.0208573756171657</v>
      </c>
      <c r="K1313" s="2">
        <f>_xlfn.XLOOKUP($B1313,stock_analysis[Stock],stock_analysis[Beta_Monthly])</f>
        <v>1.9589822731945119</v>
      </c>
      <c r="L1313" s="3">
        <f>G1313+H1313*I1313</f>
        <v>0.1382239245933628</v>
      </c>
      <c r="M1313" s="3">
        <f>J1313*H1313+G1313</f>
        <v>0.17239084074477776</v>
      </c>
      <c r="N1313" s="3">
        <f>K1313*H1313+G1313</f>
        <v>0.16915477288807296</v>
      </c>
      <c r="O1313" s="2">
        <f>_xlfn.XLOOKUP($B1313,stock_analysis[Stock],stock_analysis[Interest_Coverage_Ratio])</f>
        <v>22.205936920222634</v>
      </c>
      <c r="P1313" s="3" cm="1">
        <f t="array" ref="P13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13" s="3" t="str" cm="1">
        <f t="array" ref="Q13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13" s="3">
        <f>Table2[[#This Row],[Default Spread]]+Table2[[#This Row],[Risk Free Rate]]</f>
        <v>7.0699999999999999E-2</v>
      </c>
      <c r="S1313" s="2">
        <f>_xlfn.XLOOKUP($B1313,stock_analysis[Stock],stock_analysis[Market_Cap_Cr])</f>
        <v>8437.5240704000007</v>
      </c>
      <c r="T1313" s="2">
        <f>_xlfn.XLOOKUP($B1313,stock_analysis[Stock],stock_analysis[Total_Debt_Cr])</f>
        <v>34.549999999999997</v>
      </c>
      <c r="U1313" s="3">
        <f>Table2[[#This Row],[Market Value of Equity]]/(Table2[[#This Row],[Market Value of Equity]]+Table2[[#This Row],[Market Value of Debt]])</f>
        <v>0.99592189590023639</v>
      </c>
      <c r="V1313" s="3">
        <f>Table2[[#This Row],[Market Value of Debt]]/(Table2[[#This Row],[Market Value of Equity]]+Table2[[#This Row],[Market Value of Debt]])</f>
        <v>4.0781040997637024E-3</v>
      </c>
      <c r="W1313" s="32">
        <f>(Table2[[#This Row],[Cost of Equity (Daily Beta)]]*Table2[[#This Row],[Weight of Equity]])+(Table2[[#This Row],[Cost of Debt]]*Table2[[#This Row],[Weight of Debt]])</f>
        <v>0.13794855499964648</v>
      </c>
      <c r="X1313" s="33">
        <f>(Table2[[#This Row],[Cost of Equity (Weekly Beta)]]*Table2[[#This Row],[Weight of Equity]])+(Table2[[#This Row],[Cost of Debt]]*Table2[[#This Row],[Weight of Debt]])</f>
        <v>0.17197613491022806</v>
      </c>
      <c r="Y1313" s="34">
        <f>(Table2[[#This Row],[Cost of Equity (Monthly Beta)]]*Table2[[#This Row],[Weight of Equity]])+(Table2[[#This Row],[Cost of Debt]]*Table2[[#This Row],[Weight of Debt]])</f>
        <v>0.16875326407511682</v>
      </c>
      <c r="Z1313" t="b">
        <f>IF(Table2[[#This Row],[Sector]]="Financial Services",TRUE,FALSE)</f>
        <v>0</v>
      </c>
      <c r="AA1313" t="b">
        <f>IF(Table2[[#This Row],[Market Capitalisation In(Cr)]]&gt;25000,TRUE,FALSE)</f>
        <v>0</v>
      </c>
    </row>
    <row r="1314" spans="2:27" ht="14" customHeight="1">
      <c r="B1314" s="37" t="s">
        <v>550</v>
      </c>
      <c r="C1314" s="38" t="str">
        <f>_xlfn.XLOOKUP(B1314,stock_analysis[Stock],stock_analysis[Company_Name])</f>
        <v>BEML Limited</v>
      </c>
      <c r="D1314" s="37" t="str">
        <f>_xlfn.XLOOKUP(B1314,stock_analysis[Stock],stock_analysis[Sector])</f>
        <v>Industrials</v>
      </c>
      <c r="E1314" s="37" t="str">
        <f>_xlfn.XLOOKUP($B1314,stock_analysis[Stock],stock_analysis[Industry])</f>
        <v>Conglomerates</v>
      </c>
      <c r="F1314" s="2">
        <f>_xlfn.XLOOKUP($B1314,stock_analysis[Stock],stock_analysis[Market_Cap_Cr])</f>
        <v>13631.877119999999</v>
      </c>
      <c r="G1314" s="3">
        <f>Imputs!$C$2</f>
        <v>6.6699999999999995E-2</v>
      </c>
      <c r="H1314" s="3">
        <f>Imputs!$C$3</f>
        <v>5.2299999999999999E-2</v>
      </c>
      <c r="I1314" s="2">
        <f>_xlfn.XLOOKUP($B1314,stock_analysis[Stock],stock_analysis[Beta_Daily])</f>
        <v>1.4283058199381882</v>
      </c>
      <c r="J1314" s="2">
        <f>_xlfn.XLOOKUP($B1314,stock_analysis[Stock],stock_analysis[Beta_Weekly])</f>
        <v>1.9225533771535559</v>
      </c>
      <c r="K1314" s="2">
        <f>_xlfn.XLOOKUP($B1314,stock_analysis[Stock],stock_analysis[Beta_Monthly])</f>
        <v>1.515045295318298</v>
      </c>
      <c r="L1314" s="3">
        <f>G1314+H1314*I1314</f>
        <v>0.14140039438276725</v>
      </c>
      <c r="M1314" s="3">
        <f>J1314*H1314+G1314</f>
        <v>0.16724954162513095</v>
      </c>
      <c r="N1314" s="3">
        <f>K1314*H1314+G1314</f>
        <v>0.14593686894514699</v>
      </c>
      <c r="O1314" s="2">
        <f>_xlfn.XLOOKUP($B1314,stock_analysis[Stock],stock_analysis[Interest_Coverage_Ratio])</f>
        <v>9.210617075576252</v>
      </c>
      <c r="P1314" s="3" cm="1">
        <f t="array" ref="P13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314" s="3" t="str" cm="1">
        <f t="array" ref="Q13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314" s="3">
        <f>Table2[[#This Row],[Default Spread]]+Table2[[#This Row],[Risk Free Rate]]</f>
        <v>7.3700000000000002E-2</v>
      </c>
      <c r="S1314" s="2">
        <f>_xlfn.XLOOKUP($B1314,stock_analysis[Stock],stock_analysis[Market_Cap_Cr])</f>
        <v>13631.877119999999</v>
      </c>
      <c r="T1314" s="2">
        <f>_xlfn.XLOOKUP($B1314,stock_analysis[Stock],stock_analysis[Total_Debt_Cr])</f>
        <v>665.98000639999998</v>
      </c>
      <c r="U1314" s="3">
        <f>Table2[[#This Row],[Market Value of Equity]]/(Table2[[#This Row],[Market Value of Equity]]+Table2[[#This Row],[Market Value of Debt]])</f>
        <v>0.95342099165543392</v>
      </c>
      <c r="V1314" s="3">
        <f>Table2[[#This Row],[Market Value of Debt]]/(Table2[[#This Row],[Market Value of Equity]]+Table2[[#This Row],[Market Value of Debt]])</f>
        <v>4.6579008344566138E-2</v>
      </c>
      <c r="W1314" s="32">
        <f>(Table2[[#This Row],[Cost of Equity (Daily Beta)]]*Table2[[#This Row],[Weight of Equity]])+(Table2[[#This Row],[Cost of Debt]]*Table2[[#This Row],[Weight of Debt]])</f>
        <v>0.13824697714788192</v>
      </c>
      <c r="X1314" s="33">
        <f>(Table2[[#This Row],[Cost of Equity (Weekly Beta)]]*Table2[[#This Row],[Weight of Equity]])+(Table2[[#This Row],[Cost of Debt]]*Table2[[#This Row],[Weight of Debt]])</f>
        <v>0.16289209674514366</v>
      </c>
      <c r="Y1314" s="34">
        <f>(Table2[[#This Row],[Cost of Equity (Monthly Beta)]]*Table2[[#This Row],[Weight of Equity]])+(Table2[[#This Row],[Cost of Debt]]*Table2[[#This Row],[Weight of Debt]])</f>
        <v>0.14257214722376566</v>
      </c>
      <c r="Z1314" t="b">
        <f>IF(Table2[[#This Row],[Sector]]="Financial Services",TRUE,FALSE)</f>
        <v>0</v>
      </c>
      <c r="AA1314" t="b">
        <f>IF(Table2[[#This Row],[Market Capitalisation In(Cr)]]&gt;25000,TRUE,FALSE)</f>
        <v>0</v>
      </c>
    </row>
    <row r="1315" spans="2:27" ht="14" customHeight="1">
      <c r="B1315" s="37" t="s">
        <v>2340</v>
      </c>
      <c r="C1315" s="38" t="str">
        <f>_xlfn.XLOOKUP(B1315,stock_analysis[Stock],stock_analysis[Company_Name])</f>
        <v>Mstc Limited</v>
      </c>
      <c r="D1315" s="37" t="str">
        <f>_xlfn.XLOOKUP(B1315,stock_analysis[Stock],stock_analysis[Sector])</f>
        <v>Industrials</v>
      </c>
      <c r="E1315" s="37" t="str">
        <f>_xlfn.XLOOKUP($B1315,stock_analysis[Stock],stock_analysis[Industry])</f>
        <v>Conglomerates</v>
      </c>
      <c r="F1315" s="2">
        <f>_xlfn.XLOOKUP($B1315,stock_analysis[Stock],stock_analysis[Market_Cap_Cr])</f>
        <v>3062.7481600000001</v>
      </c>
      <c r="G1315" s="3">
        <f>Imputs!$C$2</f>
        <v>6.6699999999999995E-2</v>
      </c>
      <c r="H1315" s="3">
        <f>Imputs!$C$3</f>
        <v>5.2299999999999999E-2</v>
      </c>
      <c r="I1315" s="2">
        <f>_xlfn.XLOOKUP($B1315,stock_analysis[Stock],stock_analysis[Beta_Daily])</f>
        <v>1.4876550438501177</v>
      </c>
      <c r="J1315" s="2">
        <f>_xlfn.XLOOKUP($B1315,stock_analysis[Stock],stock_analysis[Beta_Weekly])</f>
        <v>2.1108068471348527</v>
      </c>
      <c r="K1315" s="2">
        <f>_xlfn.XLOOKUP($B1315,stock_analysis[Stock],stock_analysis[Beta_Monthly])</f>
        <v>2.0406742017087436</v>
      </c>
      <c r="L1315" s="3">
        <f>G1315+H1315*I1315</f>
        <v>0.14450435879336115</v>
      </c>
      <c r="M1315" s="3">
        <f>J1315*H1315+G1315</f>
        <v>0.17709519810515278</v>
      </c>
      <c r="N1315" s="3">
        <f>K1315*H1315+G1315</f>
        <v>0.17342726074936729</v>
      </c>
      <c r="O1315" s="2">
        <f>_xlfn.XLOOKUP($B1315,stock_analysis[Stock],stock_analysis[Interest_Coverage_Ratio])</f>
        <v>2823.1888888888889</v>
      </c>
      <c r="P1315" s="3" cm="1">
        <f t="array" ref="P13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15" s="3" t="str" cm="1">
        <f t="array" ref="Q13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15" s="3">
        <f>Table2[[#This Row],[Default Spread]]+Table2[[#This Row],[Risk Free Rate]]</f>
        <v>7.0699999999999999E-2</v>
      </c>
      <c r="S1315" s="2">
        <f>_xlfn.XLOOKUP($B1315,stock_analysis[Stock],stock_analysis[Market_Cap_Cr])</f>
        <v>3062.7481600000001</v>
      </c>
      <c r="T1315" s="2">
        <f>_xlfn.XLOOKUP($B1315,stock_analysis[Stock],stock_analysis[Total_Debt_Cr])</f>
        <v>145.0019968</v>
      </c>
      <c r="U1315" s="3">
        <f>Table2[[#This Row],[Market Value of Equity]]/(Table2[[#This Row],[Market Value of Equity]]+Table2[[#This Row],[Market Value of Debt]])</f>
        <v>0.95479635579079769</v>
      </c>
      <c r="V1315" s="3">
        <f>Table2[[#This Row],[Market Value of Debt]]/(Table2[[#This Row],[Market Value of Equity]]+Table2[[#This Row],[Market Value of Debt]])</f>
        <v>4.5203644209202268E-2</v>
      </c>
      <c r="W1315" s="32">
        <f>(Table2[[#This Row],[Cost of Equity (Daily Beta)]]*Table2[[#This Row],[Weight of Equity]])+(Table2[[#This Row],[Cost of Debt]]*Table2[[#This Row],[Weight of Debt]])</f>
        <v>0.14116813281737775</v>
      </c>
      <c r="X1315" s="33">
        <f>(Table2[[#This Row],[Cost of Equity (Weekly Beta)]]*Table2[[#This Row],[Weight of Equity]])+(Table2[[#This Row],[Cost of Debt]]*Table2[[#This Row],[Weight of Debt]])</f>
        <v>0.17228574742443986</v>
      </c>
      <c r="Y1315" s="34">
        <f>(Table2[[#This Row],[Cost of Equity (Monthly Beta)]]*Table2[[#This Row],[Weight of Equity]])+(Table2[[#This Row],[Cost of Debt]]*Table2[[#This Row],[Weight of Debt]])</f>
        <v>0.16878361420386695</v>
      </c>
      <c r="Z1315" t="b">
        <f>IF(Table2[[#This Row],[Sector]]="Financial Services",TRUE,FALSE)</f>
        <v>0</v>
      </c>
      <c r="AA1315" t="b">
        <f>IF(Table2[[#This Row],[Market Capitalisation In(Cr)]]&gt;25000,TRUE,FALSE)</f>
        <v>0</v>
      </c>
    </row>
    <row r="1316" spans="2:27" ht="14" customHeight="1">
      <c r="B1316" s="37" t="s">
        <v>3230</v>
      </c>
      <c r="C1316" s="38" t="str">
        <f>_xlfn.XLOOKUP(B1316,stock_analysis[Stock],stock_analysis[Company_Name])</f>
        <v>Signet Industries Limited</v>
      </c>
      <c r="D1316" s="37" t="str">
        <f>_xlfn.XLOOKUP(B1316,stock_analysis[Stock],stock_analysis[Sector])</f>
        <v>Industrials</v>
      </c>
      <c r="E1316" s="37" t="str">
        <f>_xlfn.XLOOKUP($B1316,stock_analysis[Stock],stock_analysis[Industry])</f>
        <v>Conglomerates</v>
      </c>
      <c r="F1316" s="2">
        <f>_xlfn.XLOOKUP($B1316,stock_analysis[Stock],stock_analysis[Market_Cap_Cr])</f>
        <v>133.8794752</v>
      </c>
      <c r="G1316" s="3">
        <f>Imputs!$C$2</f>
        <v>6.6699999999999995E-2</v>
      </c>
      <c r="H1316" s="3">
        <f>Imputs!$C$3</f>
        <v>5.2299999999999999E-2</v>
      </c>
      <c r="I1316" s="2">
        <f>_xlfn.XLOOKUP($B1316,stock_analysis[Stock],stock_analysis[Beta_Daily])</f>
        <v>0.97383979789511044</v>
      </c>
      <c r="J1316" s="2">
        <f>_xlfn.XLOOKUP($B1316,stock_analysis[Stock],stock_analysis[Beta_Weekly])</f>
        <v>1.5189701234989186</v>
      </c>
      <c r="K1316" s="2">
        <f>_xlfn.XLOOKUP($B1316,stock_analysis[Stock],stock_analysis[Beta_Monthly])</f>
        <v>1.5383902621266097</v>
      </c>
      <c r="L1316" s="3">
        <f>G1316+H1316*I1316</f>
        <v>0.11763182142991427</v>
      </c>
      <c r="M1316" s="3">
        <f>J1316*H1316+G1316</f>
        <v>0.14614213745899343</v>
      </c>
      <c r="N1316" s="3">
        <f>K1316*H1316+G1316</f>
        <v>0.14715781070922168</v>
      </c>
      <c r="O1316" s="2">
        <f>_xlfn.XLOOKUP($B1316,stock_analysis[Stock],stock_analysis[Interest_Coverage_Ratio])</f>
        <v>1.4150492678815183</v>
      </c>
      <c r="P1316" s="3" cm="1">
        <f t="array" ref="P131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1316" s="3" t="str" cm="1">
        <f t="array" ref="Q131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1316" s="3">
        <f>Table2[[#This Row],[Default Spread]]+Table2[[#This Row],[Risk Free Rate]]</f>
        <v>0.1552</v>
      </c>
      <c r="S1316" s="2">
        <f>_xlfn.XLOOKUP($B1316,stock_analysis[Stock],stock_analysis[Market_Cap_Cr])</f>
        <v>133.8794752</v>
      </c>
      <c r="T1316" s="2">
        <f>_xlfn.XLOOKUP($B1316,stock_analysis[Stock],stock_analysis[Total_Debt_Cr])</f>
        <v>410.82370559999998</v>
      </c>
      <c r="U1316" s="3">
        <f>Table2[[#This Row],[Market Value of Equity]]/(Table2[[#This Row],[Market Value of Equity]]+Table2[[#This Row],[Market Value of Debt]])</f>
        <v>0.24578427282795118</v>
      </c>
      <c r="V1316" s="3">
        <f>Table2[[#This Row],[Market Value of Debt]]/(Table2[[#This Row],[Market Value of Equity]]+Table2[[#This Row],[Market Value of Debt]])</f>
        <v>0.75421572717204888</v>
      </c>
      <c r="W1316" s="32">
        <f>(Table2[[#This Row],[Cost of Equity (Daily Beta)]]*Table2[[#This Row],[Weight of Equity]])+(Table2[[#This Row],[Cost of Debt]]*Table2[[#This Row],[Weight of Debt]])</f>
        <v>0.14596633254868085</v>
      </c>
      <c r="X1316" s="33">
        <f>(Table2[[#This Row],[Cost of Equity (Weekly Beta)]]*Table2[[#This Row],[Weight of Equity]])+(Table2[[#This Row],[Cost of Debt]]*Table2[[#This Row],[Weight of Debt]])</f>
        <v>0.15297371984198316</v>
      </c>
      <c r="Y1316" s="34">
        <f>(Table2[[#This Row],[Cost of Equity (Monthly Beta)]]*Table2[[#This Row],[Weight of Equity]])+(Table2[[#This Row],[Cost of Debt]]*Table2[[#This Row],[Weight of Debt]])</f>
        <v>0.15322335635322132</v>
      </c>
      <c r="Z1316" t="b">
        <f>IF(Table2[[#This Row],[Sector]]="Financial Services",TRUE,FALSE)</f>
        <v>0</v>
      </c>
      <c r="AA1316" t="b">
        <f>IF(Table2[[#This Row],[Market Capitalisation In(Cr)]]&gt;25000,TRUE,FALSE)</f>
        <v>0</v>
      </c>
    </row>
    <row r="1317" spans="2:27" ht="14" customHeight="1">
      <c r="B1317" s="37" t="s">
        <v>2804</v>
      </c>
      <c r="C1317" s="38" t="str">
        <f>_xlfn.XLOOKUP(B1317,stock_analysis[Stock],stock_analysis[Company_Name])</f>
        <v>PVP Ventures Limited</v>
      </c>
      <c r="D1317" s="37" t="str">
        <f>_xlfn.XLOOKUP(B1317,stock_analysis[Stock],stock_analysis[Sector])</f>
        <v>Industrials</v>
      </c>
      <c r="E1317" s="37" t="str">
        <f>_xlfn.XLOOKUP($B1317,stock_analysis[Stock],stock_analysis[Industry])</f>
        <v>Conglomerates</v>
      </c>
      <c r="F1317" s="2">
        <f>_xlfn.XLOOKUP($B1317,stock_analysis[Stock],stock_analysis[Market_Cap_Cr])</f>
        <v>723.92222719999995</v>
      </c>
      <c r="G1317" s="3">
        <f>Imputs!$C$2</f>
        <v>6.6699999999999995E-2</v>
      </c>
      <c r="H1317" s="3">
        <f>Imputs!$C$3</f>
        <v>5.2299999999999999E-2</v>
      </c>
      <c r="I1317" s="2">
        <f>_xlfn.XLOOKUP($B1317,stock_analysis[Stock],stock_analysis[Beta_Daily])</f>
        <v>1.2455837840250803</v>
      </c>
      <c r="J1317" s="2">
        <f>_xlfn.XLOOKUP($B1317,stock_analysis[Stock],stock_analysis[Beta_Weekly])</f>
        <v>1.6736689595904994</v>
      </c>
      <c r="K1317" s="2">
        <f>_xlfn.XLOOKUP($B1317,stock_analysis[Stock],stock_analysis[Beta_Monthly])</f>
        <v>0.7983039687250616</v>
      </c>
      <c r="L1317" s="3">
        <f>G1317+H1317*I1317</f>
        <v>0.13184403190451169</v>
      </c>
      <c r="M1317" s="3">
        <f>J1317*H1317+G1317</f>
        <v>0.15423288658658313</v>
      </c>
      <c r="N1317" s="3">
        <f>K1317*H1317+G1317</f>
        <v>0.10845129756432072</v>
      </c>
      <c r="O1317" s="2">
        <f>_xlfn.XLOOKUP($B1317,stock_analysis[Stock],stock_analysis[Interest_Coverage_Ratio])</f>
        <v>-1.2392024896895479</v>
      </c>
      <c r="P1317" s="3" cm="1">
        <f t="array" ref="P131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317" s="3" t="str" cm="1">
        <f t="array" ref="Q131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317" s="3">
        <f>Table2[[#This Row],[Default Spread]]+Table2[[#This Row],[Risk Free Rate]]</f>
        <v>0.25669999999999998</v>
      </c>
      <c r="S1317" s="2">
        <f>_xlfn.XLOOKUP($B1317,stock_analysis[Stock],stock_analysis[Market_Cap_Cr])</f>
        <v>723.92222719999995</v>
      </c>
      <c r="T1317" s="2">
        <f>_xlfn.XLOOKUP($B1317,stock_analysis[Stock],stock_analysis[Total_Debt_Cr])</f>
        <v>187.65130239999999</v>
      </c>
      <c r="U1317" s="3">
        <f>Table2[[#This Row],[Market Value of Equity]]/(Table2[[#This Row],[Market Value of Equity]]+Table2[[#This Row],[Market Value of Debt]])</f>
        <v>0.79414573119258769</v>
      </c>
      <c r="V1317" s="3">
        <f>Table2[[#This Row],[Market Value of Debt]]/(Table2[[#This Row],[Market Value of Equity]]+Table2[[#This Row],[Market Value of Debt]])</f>
        <v>0.20585426880741228</v>
      </c>
      <c r="W1317" s="32">
        <f>(Table2[[#This Row],[Cost of Equity (Daily Beta)]]*Table2[[#This Row],[Weight of Equity]])+(Table2[[#This Row],[Cost of Debt]]*Table2[[#This Row],[Weight of Debt]])</f>
        <v>0.15754616592305001</v>
      </c>
      <c r="X1317" s="33">
        <f>(Table2[[#This Row],[Cost of Equity (Weekly Beta)]]*Table2[[#This Row],[Weight of Equity]])+(Table2[[#This Row],[Cost of Debt]]*Table2[[#This Row],[Weight of Debt]])</f>
        <v>0.17532617929510824</v>
      </c>
      <c r="Y1317" s="34">
        <f>(Table2[[#This Row],[Cost of Equity (Monthly Beta)]]*Table2[[#This Row],[Weight of Equity]])+(Table2[[#This Row],[Cost of Debt]]*Table2[[#This Row],[Weight of Debt]])</f>
        <v>0.13896892580586512</v>
      </c>
      <c r="Z1317" t="b">
        <f>IF(Table2[[#This Row],[Sector]]="Financial Services",TRUE,FALSE)</f>
        <v>0</v>
      </c>
      <c r="AA1317" t="b">
        <f>IF(Table2[[#This Row],[Market Capitalisation In(Cr)]]&gt;25000,TRUE,FALSE)</f>
        <v>0</v>
      </c>
    </row>
    <row r="1318" spans="2:27" ht="14" customHeight="1">
      <c r="B1318" s="37" t="s">
        <v>1801</v>
      </c>
      <c r="C1318" s="38" t="str">
        <f>_xlfn.XLOOKUP(B1318,stock_analysis[Stock],stock_analysis[Company_Name])</f>
        <v>Jain Irrigation Systems Limited</v>
      </c>
      <c r="D1318" s="37" t="str">
        <f>_xlfn.XLOOKUP(B1318,stock_analysis[Stock],stock_analysis[Sector])</f>
        <v>Industrials</v>
      </c>
      <c r="E1318" s="37" t="str">
        <f>_xlfn.XLOOKUP($B1318,stock_analysis[Stock],stock_analysis[Industry])</f>
        <v>Conglomerates</v>
      </c>
      <c r="F1318" s="2">
        <f>_xlfn.XLOOKUP($B1318,stock_analysis[Stock],stock_analysis[Market_Cap_Cr])</f>
        <v>2735.3950208000001</v>
      </c>
      <c r="G1318" s="3">
        <f>Imputs!$C$2</f>
        <v>6.6699999999999995E-2</v>
      </c>
      <c r="H1318" s="3">
        <f>Imputs!$C$3</f>
        <v>5.2299999999999999E-2</v>
      </c>
      <c r="I1318" s="2">
        <f>_xlfn.XLOOKUP($B1318,stock_analysis[Stock],stock_analysis[Beta_Daily])</f>
        <v>0.98998121159356045</v>
      </c>
      <c r="J1318" s="2">
        <f>_xlfn.XLOOKUP($B1318,stock_analysis[Stock],stock_analysis[Beta_Weekly])</f>
        <v>1.6095293543568558</v>
      </c>
      <c r="K1318" s="2">
        <f>_xlfn.XLOOKUP($B1318,stock_analysis[Stock],stock_analysis[Beta_Monthly])</f>
        <v>0.8042614544480835</v>
      </c>
      <c r="L1318" s="3">
        <f>G1318+H1318*I1318</f>
        <v>0.11847601736634321</v>
      </c>
      <c r="M1318" s="3">
        <f>J1318*H1318+G1318</f>
        <v>0.15087838523286357</v>
      </c>
      <c r="N1318" s="3">
        <f>K1318*H1318+G1318</f>
        <v>0.10876287406763477</v>
      </c>
      <c r="O1318" s="2">
        <f>_xlfn.XLOOKUP($B1318,stock_analysis[Stock],stock_analysis[Interest_Coverage_Ratio])</f>
        <v>1.1163425887678029</v>
      </c>
      <c r="P1318" s="3" cm="1">
        <f t="array" ref="P131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318" s="3" t="str" cm="1">
        <f t="array" ref="Q131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318" s="3">
        <f>Table2[[#This Row],[Default Spread]]+Table2[[#This Row],[Risk Free Rate]]</f>
        <v>0.19279999999999997</v>
      </c>
      <c r="S1318" s="2">
        <f>_xlfn.XLOOKUP($B1318,stock_analysis[Stock],stock_analysis[Market_Cap_Cr])</f>
        <v>2735.3950208000001</v>
      </c>
      <c r="T1318" s="2">
        <f>_xlfn.XLOOKUP($B1318,stock_analysis[Stock],stock_analysis[Total_Debt_Cr])</f>
        <v>4127.5498496</v>
      </c>
      <c r="U1318" s="3">
        <f>Table2[[#This Row],[Market Value of Equity]]/(Table2[[#This Row],[Market Value of Equity]]+Table2[[#This Row],[Market Value of Debt]])</f>
        <v>0.39857452922255082</v>
      </c>
      <c r="V1318" s="3">
        <f>Table2[[#This Row],[Market Value of Debt]]/(Table2[[#This Row],[Market Value of Equity]]+Table2[[#This Row],[Market Value of Debt]])</f>
        <v>0.60142547077744912</v>
      </c>
      <c r="W1318" s="32">
        <f>(Table2[[#This Row],[Cost of Equity (Daily Beta)]]*Table2[[#This Row],[Weight of Equity]])+(Table2[[#This Row],[Cost of Debt]]*Table2[[#This Row],[Weight of Debt]])</f>
        <v>0.16317635361184518</v>
      </c>
      <c r="X1318" s="33">
        <f>(Table2[[#This Row],[Cost of Equity (Weekly Beta)]]*Table2[[#This Row],[Weight of Equity]])+(Table2[[#This Row],[Cost of Debt]]*Table2[[#This Row],[Weight of Debt]])</f>
        <v>0.17609111212993944</v>
      </c>
      <c r="Y1318" s="34">
        <f>(Table2[[#This Row],[Cost of Equity (Monthly Beta)]]*Table2[[#This Row],[Weight of Equity]])+(Table2[[#This Row],[Cost of Debt]]*Table2[[#This Row],[Weight of Debt]])</f>
        <v>0.1593049420942913</v>
      </c>
      <c r="Z1318" t="b">
        <f>IF(Table2[[#This Row],[Sector]]="Financial Services",TRUE,FALSE)</f>
        <v>0</v>
      </c>
      <c r="AA1318" t="b">
        <f>IF(Table2[[#This Row],[Market Capitalisation In(Cr)]]&gt;25000,TRUE,FALSE)</f>
        <v>0</v>
      </c>
    </row>
    <row r="1319" spans="2:27" ht="14" customHeight="1">
      <c r="B1319" s="37" t="s">
        <v>1803</v>
      </c>
      <c r="C1319" s="38" t="str">
        <f>_xlfn.XLOOKUP(B1319,stock_analysis[Stock],stock_analysis[Company_Name])</f>
        <v>Jain Irrigation Systems Limited</v>
      </c>
      <c r="D1319" s="37" t="str">
        <f>_xlfn.XLOOKUP(B1319,stock_analysis[Stock],stock_analysis[Sector])</f>
        <v>Industrials</v>
      </c>
      <c r="E1319" s="37" t="str">
        <f>_xlfn.XLOOKUP($B1319,stock_analysis[Stock],stock_analysis[Industry])</f>
        <v>Conglomerates</v>
      </c>
      <c r="F1319" s="2">
        <f>_xlfn.XLOOKUP($B1319,stock_analysis[Stock],stock_analysis[Market_Cap_Cr])</f>
        <v>2538.6455040000001</v>
      </c>
      <c r="G1319" s="3">
        <f>Imputs!$C$2</f>
        <v>6.6699999999999995E-2</v>
      </c>
      <c r="H1319" s="3">
        <f>Imputs!$C$3</f>
        <v>5.2299999999999999E-2</v>
      </c>
      <c r="I1319" s="2">
        <f>_xlfn.XLOOKUP($B1319,stock_analysis[Stock],stock_analysis[Beta_Daily])</f>
        <v>1.2765136725858548</v>
      </c>
      <c r="J1319" s="2">
        <f>_xlfn.XLOOKUP($B1319,stock_analysis[Stock],stock_analysis[Beta_Weekly])</f>
        <v>1.6433466676138455</v>
      </c>
      <c r="K1319" s="2">
        <f>_xlfn.XLOOKUP($B1319,stock_analysis[Stock],stock_analysis[Beta_Monthly])</f>
        <v>0.82279955415978623</v>
      </c>
      <c r="L1319" s="3">
        <f>G1319+H1319*I1319</f>
        <v>0.13346166507624019</v>
      </c>
      <c r="M1319" s="3">
        <f>J1319*H1319+G1319</f>
        <v>0.15264703071620411</v>
      </c>
      <c r="N1319" s="3">
        <f>K1319*H1319+G1319</f>
        <v>0.10973241668255682</v>
      </c>
      <c r="O1319" s="2">
        <f>_xlfn.XLOOKUP($B1319,stock_analysis[Stock],stock_analysis[Interest_Coverage_Ratio])</f>
        <v>1.1163425887678029</v>
      </c>
      <c r="P1319" s="3" cm="1">
        <f t="array" ref="P131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319" s="3" t="str" cm="1">
        <f t="array" ref="Q131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319" s="3">
        <f>Table2[[#This Row],[Default Spread]]+Table2[[#This Row],[Risk Free Rate]]</f>
        <v>0.19279999999999997</v>
      </c>
      <c r="S1319" s="2">
        <f>_xlfn.XLOOKUP($B1319,stock_analysis[Stock],stock_analysis[Market_Cap_Cr])</f>
        <v>2538.6455040000001</v>
      </c>
      <c r="T1319" s="2">
        <f>_xlfn.XLOOKUP($B1319,stock_analysis[Stock],stock_analysis[Total_Debt_Cr])</f>
        <v>4127.5498496</v>
      </c>
      <c r="U1319" s="3">
        <f>Table2[[#This Row],[Market Value of Equity]]/(Table2[[#This Row],[Market Value of Equity]]+Table2[[#This Row],[Market Value of Debt]])</f>
        <v>0.38082374868132757</v>
      </c>
      <c r="V1319" s="3">
        <f>Table2[[#This Row],[Market Value of Debt]]/(Table2[[#This Row],[Market Value of Equity]]+Table2[[#This Row],[Market Value of Debt]])</f>
        <v>0.61917625131867238</v>
      </c>
      <c r="W1319" s="32">
        <f>(Table2[[#This Row],[Cost of Equity (Daily Beta)]]*Table2[[#This Row],[Weight of Equity]])+(Table2[[#This Row],[Cost of Debt]]*Table2[[#This Row],[Weight of Debt]])</f>
        <v>0.17020255285382563</v>
      </c>
      <c r="X1319" s="33">
        <f>(Table2[[#This Row],[Cost of Equity (Weekly Beta)]]*Table2[[#This Row],[Weight of Equity]])+(Table2[[#This Row],[Cost of Debt]]*Table2[[#This Row],[Weight of Debt]])</f>
        <v>0.17750879571665862</v>
      </c>
      <c r="Y1319" s="34">
        <f>(Table2[[#This Row],[Cost of Equity (Monthly Beta)]]*Table2[[#This Row],[Weight of Equity]])+(Table2[[#This Row],[Cost of Debt]]*Table2[[#This Row],[Weight of Debt]])</f>
        <v>0.16116589152715274</v>
      </c>
      <c r="Z1319" t="b">
        <f>IF(Table2[[#This Row],[Sector]]="Financial Services",TRUE,FALSE)</f>
        <v>0</v>
      </c>
      <c r="AA1319" t="b">
        <f>IF(Table2[[#This Row],[Market Capitalisation In(Cr)]]&gt;25000,TRUE,FALSE)</f>
        <v>0</v>
      </c>
    </row>
    <row r="1320" spans="2:27" ht="14" customHeight="1">
      <c r="B1320" s="37" t="s">
        <v>1978</v>
      </c>
      <c r="C1320" s="38" t="str">
        <f>_xlfn.XLOOKUP(B1320,stock_analysis[Stock],stock_analysis[Company_Name])</f>
        <v>Kothari Products Limited</v>
      </c>
      <c r="D1320" s="37" t="str">
        <f>_xlfn.XLOOKUP(B1320,stock_analysis[Stock],stock_analysis[Sector])</f>
        <v>Industrials</v>
      </c>
      <c r="E1320" s="37" t="str">
        <f>_xlfn.XLOOKUP($B1320,stock_analysis[Stock],stock_analysis[Industry])</f>
        <v>Conglomerates</v>
      </c>
      <c r="F1320" s="2">
        <f>_xlfn.XLOOKUP($B1320,stock_analysis[Stock],stock_analysis[Market_Cap_Cr])</f>
        <v>388.41141759999999</v>
      </c>
      <c r="G1320" s="3">
        <f>Imputs!$C$2</f>
        <v>6.6699999999999995E-2</v>
      </c>
      <c r="H1320" s="3">
        <f>Imputs!$C$3</f>
        <v>5.2299999999999999E-2</v>
      </c>
      <c r="I1320" s="2">
        <f>_xlfn.XLOOKUP($B1320,stock_analysis[Stock],stock_analysis[Beta_Daily])</f>
        <v>0.99070157926629876</v>
      </c>
      <c r="J1320" s="2">
        <f>_xlfn.XLOOKUP($B1320,stock_analysis[Stock],stock_analysis[Beta_Weekly])</f>
        <v>1.456270440958048</v>
      </c>
      <c r="K1320" s="2">
        <f>_xlfn.XLOOKUP($B1320,stock_analysis[Stock],stock_analysis[Beta_Monthly])</f>
        <v>1.5315333339313411</v>
      </c>
      <c r="L1320" s="3">
        <f>G1320+H1320*I1320</f>
        <v>0.11851369259562741</v>
      </c>
      <c r="M1320" s="3">
        <f>J1320*H1320+G1320</f>
        <v>0.14286294406210592</v>
      </c>
      <c r="N1320" s="3">
        <f>K1320*H1320+G1320</f>
        <v>0.14679919336460912</v>
      </c>
      <c r="O1320" s="2">
        <f>_xlfn.XLOOKUP($B1320,stock_analysis[Stock],stock_analysis[Interest_Coverage_Ratio])</f>
        <v>-16.33984375</v>
      </c>
      <c r="P1320" s="3" cm="1">
        <f t="array" ref="P132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320" s="3" t="str" cm="1">
        <f t="array" ref="Q132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320" s="3">
        <f>Table2[[#This Row],[Default Spread]]+Table2[[#This Row],[Risk Free Rate]]</f>
        <v>0.25669999999999998</v>
      </c>
      <c r="S1320" s="2">
        <f>_xlfn.XLOOKUP($B1320,stock_analysis[Stock],stock_analysis[Market_Cap_Cr])</f>
        <v>388.41141759999999</v>
      </c>
      <c r="T1320" s="2">
        <f>_xlfn.XLOOKUP($B1320,stock_analysis[Stock],stock_analysis[Total_Debt_Cr])</f>
        <v>256.2500096</v>
      </c>
      <c r="U1320" s="3">
        <f>Table2[[#This Row],[Market Value of Equity]]/(Table2[[#This Row],[Market Value of Equity]]+Table2[[#This Row],[Market Value of Debt]])</f>
        <v>0.60250451044824049</v>
      </c>
      <c r="V1320" s="3">
        <f>Table2[[#This Row],[Market Value of Debt]]/(Table2[[#This Row],[Market Value of Equity]]+Table2[[#This Row],[Market Value of Debt]])</f>
        <v>0.39749548955175956</v>
      </c>
      <c r="W1320" s="32">
        <f>(Table2[[#This Row],[Cost of Equity (Daily Beta)]]*Table2[[#This Row],[Weight of Equity]])+(Table2[[#This Row],[Cost of Debt]]*Table2[[#This Row],[Weight of Debt]])</f>
        <v>0.17344212650667845</v>
      </c>
      <c r="X1320" s="33">
        <f>(Table2[[#This Row],[Cost of Equity (Weekly Beta)]]*Table2[[#This Row],[Weight of Equity]])+(Table2[[#This Row],[Cost of Debt]]*Table2[[#This Row],[Weight of Debt]])</f>
        <v>0.18811266034127017</v>
      </c>
      <c r="Y1320" s="34">
        <f>(Table2[[#This Row],[Cost of Equity (Monthly Beta)]]*Table2[[#This Row],[Weight of Equity]])+(Table2[[#This Row],[Cost of Debt]]*Table2[[#This Row],[Weight of Debt]])</f>
        <v>0.19048426830027709</v>
      </c>
      <c r="Z1320" t="b">
        <f>IF(Table2[[#This Row],[Sector]]="Financial Services",TRUE,FALSE)</f>
        <v>0</v>
      </c>
      <c r="AA1320" t="b">
        <f>IF(Table2[[#This Row],[Market Capitalisation In(Cr)]]&gt;25000,TRUE,FALSE)</f>
        <v>0</v>
      </c>
    </row>
    <row r="1321" spans="2:27" ht="14" customHeight="1">
      <c r="B1321" s="37" t="s">
        <v>3962</v>
      </c>
      <c r="C1321" s="38" t="str">
        <f>_xlfn.XLOOKUP(B1321,stock_analysis[Stock],stock_analysis[Company_Name])</f>
        <v>ZUARI INDUSTRIES LIMITED</v>
      </c>
      <c r="D1321" s="37" t="str">
        <f>_xlfn.XLOOKUP(B1321,stock_analysis[Stock],stock_analysis[Sector])</f>
        <v>Industrials</v>
      </c>
      <c r="E1321" s="37" t="str">
        <f>_xlfn.XLOOKUP($B1321,stock_analysis[Stock],stock_analysis[Industry])</f>
        <v>Conglomerates</v>
      </c>
      <c r="F1321" s="2">
        <f>_xlfn.XLOOKUP($B1321,stock_analysis[Stock],stock_analysis[Market_Cap_Cr])</f>
        <v>740.21135360000005</v>
      </c>
      <c r="G1321" s="3">
        <f>Imputs!$C$2</f>
        <v>6.6699999999999995E-2</v>
      </c>
      <c r="H1321" s="3">
        <f>Imputs!$C$3</f>
        <v>5.2299999999999999E-2</v>
      </c>
      <c r="I1321" s="2">
        <f>_xlfn.XLOOKUP($B1321,stock_analysis[Stock],stock_analysis[Beta_Daily])</f>
        <v>1.33591661034583</v>
      </c>
      <c r="J1321" s="2">
        <f>_xlfn.XLOOKUP($B1321,stock_analysis[Stock],stock_analysis[Beta_Weekly])</f>
        <v>1.3705941558811157</v>
      </c>
      <c r="K1321" s="2">
        <f>_xlfn.XLOOKUP($B1321,stock_analysis[Stock],stock_analysis[Beta_Monthly])</f>
        <v>1.2446792310018748</v>
      </c>
      <c r="L1321" s="3">
        <f>G1321+H1321*I1321</f>
        <v>0.1365684387210869</v>
      </c>
      <c r="M1321" s="3">
        <f>J1321*H1321+G1321</f>
        <v>0.13838207435258235</v>
      </c>
      <c r="N1321" s="3">
        <f>K1321*H1321+G1321</f>
        <v>0.13179672378139806</v>
      </c>
      <c r="O1321" s="2">
        <f>_xlfn.XLOOKUP($B1321,stock_analysis[Stock],stock_analysis[Interest_Coverage_Ratio])</f>
        <v>0.73277939606768905</v>
      </c>
      <c r="P1321" s="3" cm="1">
        <f t="array" ref="P132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1321" s="3" t="str" cm="1">
        <f t="array" ref="Q132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1321" s="3">
        <f>Table2[[#This Row],[Default Spread]]+Table2[[#This Row],[Risk Free Rate]]</f>
        <v>0.22670000000000001</v>
      </c>
      <c r="S1321" s="2">
        <f>_xlfn.XLOOKUP($B1321,stock_analysis[Stock],stock_analysis[Market_Cap_Cr])</f>
        <v>740.21135360000005</v>
      </c>
      <c r="T1321" s="2">
        <f>_xlfn.XLOOKUP($B1321,stock_analysis[Stock],stock_analysis[Total_Debt_Cr])</f>
        <v>2347.3389567999998</v>
      </c>
      <c r="U1321" s="3">
        <f>Table2[[#This Row],[Market Value of Equity]]/(Table2[[#This Row],[Market Value of Equity]]+Table2[[#This Row],[Market Value of Debt]])</f>
        <v>0.23974066142556355</v>
      </c>
      <c r="V1321" s="3">
        <f>Table2[[#This Row],[Market Value of Debt]]/(Table2[[#This Row],[Market Value of Equity]]+Table2[[#This Row],[Market Value of Debt]])</f>
        <v>0.76025933857443639</v>
      </c>
      <c r="W1321" s="32">
        <f>(Table2[[#This Row],[Cost of Equity (Daily Beta)]]*Table2[[#This Row],[Weight of Equity]])+(Table2[[#This Row],[Cost of Debt]]*Table2[[#This Row],[Weight of Debt]])</f>
        <v>0.20509179988367465</v>
      </c>
      <c r="X1321" s="33">
        <f>(Table2[[#This Row],[Cost of Equity (Weekly Beta)]]*Table2[[#This Row],[Weight of Equity]])+(Table2[[#This Row],[Cost of Debt]]*Table2[[#This Row],[Weight of Debt]])</f>
        <v>0.20552660208955434</v>
      </c>
      <c r="Y1321" s="34">
        <f>(Table2[[#This Row],[Cost of Equity (Monthly Beta)]]*Table2[[#This Row],[Weight of Equity]])+(Table2[[#This Row],[Cost of Debt]]*Table2[[#This Row],[Weight of Debt]])</f>
        <v>0.20394782578789941</v>
      </c>
      <c r="Z1321" t="b">
        <f>IF(Table2[[#This Row],[Sector]]="Financial Services",TRUE,FALSE)</f>
        <v>0</v>
      </c>
      <c r="AA1321" t="b">
        <f>IF(Table2[[#This Row],[Market Capitalisation In(Cr)]]&gt;25000,TRUE,FALSE)</f>
        <v>0</v>
      </c>
    </row>
    <row r="1322" spans="2:27" ht="14" customHeight="1">
      <c r="B1322" s="37" t="s">
        <v>3362</v>
      </c>
      <c r="C1322" s="38" t="str">
        <f>_xlfn.XLOOKUP(B1322,stock_analysis[Stock],stock_analysis[Company_Name])</f>
        <v>The State Trading Corporation of India Limited</v>
      </c>
      <c r="D1322" s="37" t="str">
        <f>_xlfn.XLOOKUP(B1322,stock_analysis[Stock],stock_analysis[Sector])</f>
        <v>Industrials</v>
      </c>
      <c r="E1322" s="37" t="str">
        <f>_xlfn.XLOOKUP($B1322,stock_analysis[Stock],stock_analysis[Industry])</f>
        <v>Conglomerates</v>
      </c>
      <c r="F1322" s="2">
        <f>_xlfn.XLOOKUP($B1322,stock_analysis[Stock],stock_analysis[Market_Cap_Cr])</f>
        <v>664.67998720000003</v>
      </c>
      <c r="G1322" s="3">
        <f>Imputs!$C$2</f>
        <v>6.6699999999999995E-2</v>
      </c>
      <c r="H1322" s="3">
        <f>Imputs!$C$3</f>
        <v>5.2299999999999999E-2</v>
      </c>
      <c r="I1322" s="2">
        <f>_xlfn.XLOOKUP($B1322,stock_analysis[Stock],stock_analysis[Beta_Daily])</f>
        <v>1.2386319509647421</v>
      </c>
      <c r="J1322" s="2">
        <f>_xlfn.XLOOKUP($B1322,stock_analysis[Stock],stock_analysis[Beta_Weekly])</f>
        <v>1.9871597666237211</v>
      </c>
      <c r="K1322" s="2">
        <f>_xlfn.XLOOKUP($B1322,stock_analysis[Stock],stock_analysis[Beta_Monthly])</f>
        <v>1.7351708679333702</v>
      </c>
      <c r="L1322" s="3">
        <f>G1322+H1322*I1322</f>
        <v>0.13148045103545603</v>
      </c>
      <c r="M1322" s="3">
        <f>J1322*H1322+G1322</f>
        <v>0.1706284557944206</v>
      </c>
      <c r="N1322" s="3">
        <f>K1322*H1322+G1322</f>
        <v>0.15744943639291525</v>
      </c>
      <c r="O1322" s="2">
        <f>_xlfn.XLOOKUP($B1322,stock_analysis[Stock],stock_analysis[Interest_Coverage_Ratio])</f>
        <v>-29.532458494880206</v>
      </c>
      <c r="P1322" s="3" cm="1">
        <f t="array" ref="P132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322" s="3" t="str" cm="1">
        <f t="array" ref="Q132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322" s="3">
        <f>Table2[[#This Row],[Default Spread]]+Table2[[#This Row],[Risk Free Rate]]</f>
        <v>0.25669999999999998</v>
      </c>
      <c r="S1322" s="2">
        <f>_xlfn.XLOOKUP($B1322,stock_analysis[Stock],stock_analysis[Market_Cap_Cr])</f>
        <v>664.67998720000003</v>
      </c>
      <c r="T1322" s="2">
        <f>_xlfn.XLOOKUP($B1322,stock_analysis[Stock],stock_analysis[Total_Debt_Cr])</f>
        <v>1176.6526976</v>
      </c>
      <c r="U1322" s="3">
        <f>Table2[[#This Row],[Market Value of Equity]]/(Table2[[#This Row],[Market Value of Equity]]+Table2[[#This Row],[Market Value of Debt]])</f>
        <v>0.36097767268612596</v>
      </c>
      <c r="V1322" s="3">
        <f>Table2[[#This Row],[Market Value of Debt]]/(Table2[[#This Row],[Market Value of Equity]]+Table2[[#This Row],[Market Value of Debt]])</f>
        <v>0.63902232731387398</v>
      </c>
      <c r="W1322" s="32">
        <f>(Table2[[#This Row],[Cost of Equity (Daily Beta)]]*Table2[[#This Row],[Weight of Equity]])+(Table2[[#This Row],[Cost of Debt]]*Table2[[#This Row],[Weight of Debt]])</f>
        <v>0.21149853863997251</v>
      </c>
      <c r="X1322" s="33">
        <f>(Table2[[#This Row],[Cost of Equity (Weekly Beta)]]*Table2[[#This Row],[Weight of Equity]])+(Table2[[#This Row],[Cost of Debt]]*Table2[[#This Row],[Weight of Debt]])</f>
        <v>0.22563009428816891</v>
      </c>
      <c r="Y1322" s="34">
        <f>(Table2[[#This Row],[Cost of Equity (Monthly Beta)]]*Table2[[#This Row],[Weight of Equity]])+(Table2[[#This Row],[Cost of Debt]]*Table2[[#This Row],[Weight of Debt]])</f>
        <v>0.2208727625363282</v>
      </c>
      <c r="Z1322" t="b">
        <f>IF(Table2[[#This Row],[Sector]]="Financial Services",TRUE,FALSE)</f>
        <v>0</v>
      </c>
      <c r="AA1322" t="b">
        <f>IF(Table2[[#This Row],[Market Capitalisation In(Cr)]]&gt;25000,TRUE,FALSE)</f>
        <v>0</v>
      </c>
    </row>
    <row r="1323" spans="2:27" ht="14" customHeight="1">
      <c r="B1323" s="37" t="s">
        <v>1824</v>
      </c>
      <c r="C1323" s="38" t="str">
        <f>_xlfn.XLOOKUP(B1323,stock_analysis[Stock],stock_analysis[Company_Name])</f>
        <v>Jaiprakash Associates Limited</v>
      </c>
      <c r="D1323" s="37" t="str">
        <f>_xlfn.XLOOKUP(B1323,stock_analysis[Stock],stock_analysis[Sector])</f>
        <v>Industrials</v>
      </c>
      <c r="E1323" s="37" t="str">
        <f>_xlfn.XLOOKUP($B1323,stock_analysis[Stock],stock_analysis[Industry])</f>
        <v>Conglomerates</v>
      </c>
      <c r="F1323" s="2">
        <f>_xlfn.XLOOKUP($B1323,stock_analysis[Stock],stock_analysis[Market_Cap_Cr])</f>
        <v>629.81795839999995</v>
      </c>
      <c r="G1323" s="3">
        <f>Imputs!$C$2</f>
        <v>6.6699999999999995E-2</v>
      </c>
      <c r="H1323" s="3">
        <f>Imputs!$C$3</f>
        <v>5.2299999999999999E-2</v>
      </c>
      <c r="I1323" s="2">
        <f>_xlfn.XLOOKUP($B1323,stock_analysis[Stock],stock_analysis[Beta_Daily])</f>
        <v>-0.23779118763084481</v>
      </c>
      <c r="J1323" s="2">
        <f>_xlfn.XLOOKUP($B1323,stock_analysis[Stock],stock_analysis[Beta_Weekly])</f>
        <v>0.31441907279487169</v>
      </c>
      <c r="K1323" s="2">
        <f>_xlfn.XLOOKUP($B1323,stock_analysis[Stock],stock_analysis[Beta_Monthly])</f>
        <v>-0.2998480236809849</v>
      </c>
      <c r="L1323" s="3">
        <f>G1323+H1323*I1323</f>
        <v>5.4263520886906814E-2</v>
      </c>
      <c r="M1323" s="3">
        <f>J1323*H1323+G1323</f>
        <v>8.314411750717178E-2</v>
      </c>
      <c r="N1323" s="3">
        <f>K1323*H1323+G1323</f>
        <v>5.1017948361484489E-2</v>
      </c>
      <c r="O1323" s="2">
        <f>_xlfn.XLOOKUP($B1323,stock_analysis[Stock],stock_analysis[Interest_Coverage_Ratio])</f>
        <v>-1.4820007013852361</v>
      </c>
      <c r="P1323" s="3" cm="1">
        <f t="array" ref="P132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323" s="3" t="str" cm="1">
        <f t="array" ref="Q132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323" s="3">
        <f>Table2[[#This Row],[Default Spread]]+Table2[[#This Row],[Risk Free Rate]]</f>
        <v>0.25669999999999998</v>
      </c>
      <c r="S1323" s="2">
        <f>_xlfn.XLOOKUP($B1323,stock_analysis[Stock],stock_analysis[Market_Cap_Cr])</f>
        <v>629.81795839999995</v>
      </c>
      <c r="T1323" s="2">
        <f>_xlfn.XLOOKUP($B1323,stock_analysis[Stock],stock_analysis[Total_Debt_Cr])</f>
        <v>17466.649804799999</v>
      </c>
      <c r="U1323" s="3">
        <f>Table2[[#This Row],[Market Value of Equity]]/(Table2[[#This Row],[Market Value of Equity]]+Table2[[#This Row],[Market Value of Debt]])</f>
        <v>3.4803364205735432E-2</v>
      </c>
      <c r="V1323" s="3">
        <f>Table2[[#This Row],[Market Value of Debt]]/(Table2[[#This Row],[Market Value of Equity]]+Table2[[#This Row],[Market Value of Debt]])</f>
        <v>0.96519663579426462</v>
      </c>
      <c r="W1323" s="32">
        <f>(Table2[[#This Row],[Cost of Equity (Daily Beta)]]*Table2[[#This Row],[Weight of Equity]])+(Table2[[#This Row],[Cost of Debt]]*Table2[[#This Row],[Weight of Debt]])</f>
        <v>0.24965452948890027</v>
      </c>
      <c r="X1323" s="33">
        <f>(Table2[[#This Row],[Cost of Equity (Weekly Beta)]]*Table2[[#This Row],[Weight of Equity]])+(Table2[[#This Row],[Cost of Debt]]*Table2[[#This Row],[Weight of Debt]])</f>
        <v>0.25065967141155426</v>
      </c>
      <c r="Y1323" s="34">
        <f>(Table2[[#This Row],[Cost of Equity (Monthly Beta)]]*Table2[[#This Row],[Weight of Equity]])+(Table2[[#This Row],[Cost of Debt]]*Table2[[#This Row],[Weight of Debt]])</f>
        <v>0.24954157264624185</v>
      </c>
      <c r="Z1323" t="b">
        <f>IF(Table2[[#This Row],[Sector]]="Financial Services",TRUE,FALSE)</f>
        <v>0</v>
      </c>
      <c r="AA1323" t="b">
        <f>IF(Table2[[#This Row],[Market Capitalisation In(Cr)]]&gt;25000,TRUE,FALSE)</f>
        <v>0</v>
      </c>
    </row>
    <row r="1324" spans="2:27" ht="14" customHeight="1">
      <c r="B1324" s="37" t="s">
        <v>2046</v>
      </c>
      <c r="C1324" s="38" t="str">
        <f>_xlfn.XLOOKUP(B1324,stock_analysis[Stock],stock_analysis[Company_Name])</f>
        <v>Latent View Analytics Limited</v>
      </c>
      <c r="D1324" s="37" t="str">
        <f>_xlfn.XLOOKUP(B1324,stock_analysis[Stock],stock_analysis[Sector])</f>
        <v>Industrials</v>
      </c>
      <c r="E1324" s="37" t="str">
        <f>_xlfn.XLOOKUP($B1324,stock_analysis[Stock],stock_analysis[Industry])</f>
        <v>Consulting Services</v>
      </c>
      <c r="F1324" s="2">
        <f>_xlfn.XLOOKUP($B1324,stock_analysis[Stock],stock_analysis[Market_Cap_Cr])</f>
        <v>6278.1034496000002</v>
      </c>
      <c r="G1324" s="3">
        <f>Imputs!$C$2</f>
        <v>6.6699999999999995E-2</v>
      </c>
      <c r="H1324" s="3">
        <f>Imputs!$C$3</f>
        <v>5.2299999999999999E-2</v>
      </c>
      <c r="I1324" s="2">
        <f>_xlfn.XLOOKUP($B1324,stock_analysis[Stock],stock_analysis[Beta_Daily])</f>
        <v>0.80299698817354914</v>
      </c>
      <c r="J1324" s="2">
        <f>_xlfn.XLOOKUP($B1324,stock_analysis[Stock],stock_analysis[Beta_Weekly])</f>
        <v>1.5518885897157408</v>
      </c>
      <c r="K1324" s="2">
        <f>_xlfn.XLOOKUP($B1324,stock_analysis[Stock],stock_analysis[Beta_Monthly])</f>
        <v>1.1675134826208395</v>
      </c>
      <c r="L1324" s="3">
        <f>G1324+H1324*I1324</f>
        <v>0.10869674248147662</v>
      </c>
      <c r="M1324" s="3">
        <f>J1324*H1324+G1324</f>
        <v>0.14786377324213323</v>
      </c>
      <c r="N1324" s="3">
        <f>K1324*H1324+G1324</f>
        <v>0.12776095514106989</v>
      </c>
      <c r="O1324" s="2">
        <f>_xlfn.XLOOKUP($B1324,stock_analysis[Stock],stock_analysis[Interest_Coverage_Ratio])</f>
        <v>37.078864353312305</v>
      </c>
      <c r="P1324" s="3" cm="1">
        <f t="array" ref="P132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24" s="3" t="str" cm="1">
        <f t="array" ref="Q132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24" s="3">
        <f>Table2[[#This Row],[Default Spread]]+Table2[[#This Row],[Risk Free Rate]]</f>
        <v>7.0699999999999999E-2</v>
      </c>
      <c r="S1324" s="2">
        <f>_xlfn.XLOOKUP($B1324,stock_analysis[Stock],stock_analysis[Market_Cap_Cr])</f>
        <v>6278.1034496000002</v>
      </c>
      <c r="T1324" s="2">
        <f>_xlfn.XLOOKUP($B1324,stock_analysis[Stock],stock_analysis[Total_Debt_Cr])</f>
        <v>25.064</v>
      </c>
      <c r="U1324" s="3">
        <f>Table2[[#This Row],[Market Value of Equity]]/(Table2[[#This Row],[Market Value of Equity]]+Table2[[#This Row],[Market Value of Debt]])</f>
        <v>0.99602358652210787</v>
      </c>
      <c r="V1324" s="3">
        <f>Table2[[#This Row],[Market Value of Debt]]/(Table2[[#This Row],[Market Value of Equity]]+Table2[[#This Row],[Market Value of Debt]])</f>
        <v>3.976413477892066E-3</v>
      </c>
      <c r="W1324" s="32">
        <f>(Table2[[#This Row],[Cost of Equity (Daily Beta)]]*Table2[[#This Row],[Weight of Equity]])+(Table2[[#This Row],[Cost of Debt]]*Table2[[#This Row],[Weight of Debt]])</f>
        <v>0.10854565172255727</v>
      </c>
      <c r="X1324" s="33">
        <f>(Table2[[#This Row],[Cost of Equity (Weekly Beta)]]*Table2[[#This Row],[Weight of Equity]])+(Table2[[#This Row],[Cost of Debt]]*Table2[[#This Row],[Weight of Debt]])</f>
        <v>0.1475569381742082</v>
      </c>
      <c r="Y1324" s="34">
        <f>(Table2[[#This Row],[Cost of Equity (Monthly Beta)]]*Table2[[#This Row],[Weight of Equity]])+(Table2[[#This Row],[Cost of Debt]]*Table2[[#This Row],[Weight of Debt]])</f>
        <v>0.12753405718998553</v>
      </c>
      <c r="Z1324" t="b">
        <f>IF(Table2[[#This Row],[Sector]]="Financial Services",TRUE,FALSE)</f>
        <v>0</v>
      </c>
      <c r="AA1324" t="b">
        <f>IF(Table2[[#This Row],[Market Capitalisation In(Cr)]]&gt;25000,TRUE,FALSE)</f>
        <v>0</v>
      </c>
    </row>
    <row r="1325" spans="2:27" ht="14" customHeight="1">
      <c r="B1325" s="37" t="s">
        <v>154</v>
      </c>
      <c r="C1325" s="38" t="str">
        <f>_xlfn.XLOOKUP(B1325,stock_analysis[Stock],stock_analysis[Company_Name])</f>
        <v>Aartech Solonics Limited</v>
      </c>
      <c r="D1325" s="37" t="str">
        <f>_xlfn.XLOOKUP(B1325,stock_analysis[Stock],stock_analysis[Sector])</f>
        <v>Industrials</v>
      </c>
      <c r="E1325" s="37" t="str">
        <f>_xlfn.XLOOKUP($B1325,stock_analysis[Stock],stock_analysis[Industry])</f>
        <v>Electrical Equipment &amp; Parts</v>
      </c>
      <c r="F1325" s="2">
        <f>_xlfn.XLOOKUP($B1325,stock_analysis[Stock],stock_analysis[Market_Cap_Cr])</f>
        <v>132.48247040000001</v>
      </c>
      <c r="G1325" s="3">
        <f>Imputs!$C$2</f>
        <v>6.6699999999999995E-2</v>
      </c>
      <c r="H1325" s="3">
        <f>Imputs!$C$3</f>
        <v>5.2299999999999999E-2</v>
      </c>
      <c r="I1325" s="2">
        <f>_xlfn.XLOOKUP($B1325,stock_analysis[Stock],stock_analysis[Beta_Daily])</f>
        <v>4.6652556326709602E-2</v>
      </c>
      <c r="J1325" s="2">
        <f>_xlfn.XLOOKUP($B1325,stock_analysis[Stock],stock_analysis[Beta_Weekly])</f>
        <v>1.0000000000000002</v>
      </c>
      <c r="K1325" s="2">
        <f>_xlfn.XLOOKUP($B1325,stock_analysis[Stock],stock_analysis[Beta_Monthly])</f>
        <v>1.1614304453311008</v>
      </c>
      <c r="L1325" s="3">
        <f>G1325+H1325*I1325</f>
        <v>6.9139928695886907E-2</v>
      </c>
      <c r="M1325" s="3">
        <f>J1325*H1325+G1325</f>
        <v>0.11900000000000001</v>
      </c>
      <c r="N1325" s="3">
        <f>K1325*H1325+G1325</f>
        <v>0.12744281229081655</v>
      </c>
      <c r="O1325" s="2">
        <f>_xlfn.XLOOKUP($B1325,stock_analysis[Stock],stock_analysis[Interest_Coverage_Ratio])</f>
        <v>5.1121118748518608</v>
      </c>
      <c r="P1325" s="3" cm="1">
        <f t="array" ref="P132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325" s="3" t="str" cm="1">
        <f t="array" ref="Q132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325" s="3">
        <f>Table2[[#This Row],[Default Spread]]+Table2[[#This Row],[Risk Free Rate]]</f>
        <v>7.5600000000000001E-2</v>
      </c>
      <c r="S1325" s="2">
        <f>_xlfn.XLOOKUP($B1325,stock_analysis[Stock],stock_analysis[Market_Cap_Cr])</f>
        <v>132.48247040000001</v>
      </c>
      <c r="T1325" s="2">
        <f>_xlfn.XLOOKUP($B1325,stock_analysis[Stock],stock_analysis[Total_Debt_Cr])</f>
        <v>5.4036999999999997</v>
      </c>
      <c r="U1325" s="3">
        <f>Table2[[#This Row],[Market Value of Equity]]/(Table2[[#This Row],[Market Value of Equity]]+Table2[[#This Row],[Market Value of Debt]])</f>
        <v>0.96081042801954575</v>
      </c>
      <c r="V1325" s="3">
        <f>Table2[[#This Row],[Market Value of Debt]]/(Table2[[#This Row],[Market Value of Equity]]+Table2[[#This Row],[Market Value of Debt]])</f>
        <v>3.9189571980454391E-2</v>
      </c>
      <c r="W1325" s="32">
        <f>(Table2[[#This Row],[Cost of Equity (Daily Beta)]]*Table2[[#This Row],[Weight of Equity]])+(Table2[[#This Row],[Cost of Debt]]*Table2[[#This Row],[Weight of Debt]])</f>
        <v>6.9393096125258319E-2</v>
      </c>
      <c r="X1325" s="33">
        <f>(Table2[[#This Row],[Cost of Equity (Weekly Beta)]]*Table2[[#This Row],[Weight of Equity]])+(Table2[[#This Row],[Cost of Debt]]*Table2[[#This Row],[Weight of Debt]])</f>
        <v>0.1172991725760483</v>
      </c>
      <c r="Y1325" s="34">
        <f>(Table2[[#This Row],[Cost of Equity (Monthly Beta)]]*Table2[[#This Row],[Weight of Equity]])+(Table2[[#This Row],[Cost of Debt]]*Table2[[#This Row],[Weight of Debt]])</f>
        <v>0.12541111466687643</v>
      </c>
      <c r="Z1325" t="b">
        <f>IF(Table2[[#This Row],[Sector]]="Financial Services",TRUE,FALSE)</f>
        <v>0</v>
      </c>
      <c r="AA1325" t="b">
        <f>IF(Table2[[#This Row],[Market Capitalisation In(Cr)]]&gt;25000,TRUE,FALSE)</f>
        <v>0</v>
      </c>
    </row>
    <row r="1326" spans="2:27" ht="14" customHeight="1">
      <c r="B1326" s="37" t="s">
        <v>416</v>
      </c>
      <c r="C1326" s="38" t="str">
        <f>_xlfn.XLOOKUP(B1326,stock_analysis[Stock],stock_analysis[Company_Name])</f>
        <v>Auri Grow India Limited</v>
      </c>
      <c r="D1326" s="37" t="str">
        <f>_xlfn.XLOOKUP(B1326,stock_analysis[Stock],stock_analysis[Sector])</f>
        <v>Industrials</v>
      </c>
      <c r="E1326" s="37" t="str">
        <f>_xlfn.XLOOKUP($B1326,stock_analysis[Stock],stock_analysis[Industry])</f>
        <v>Electrical Equipment &amp; Parts</v>
      </c>
      <c r="F1326" s="2">
        <f>_xlfn.XLOOKUP($B1326,stock_analysis[Stock],stock_analysis[Market_Cap_Cr])</f>
        <v>15.32352</v>
      </c>
      <c r="G1326" s="3">
        <f>Imputs!$C$2</f>
        <v>6.6699999999999995E-2</v>
      </c>
      <c r="H1326" s="3">
        <f>Imputs!$C$3</f>
        <v>5.2299999999999999E-2</v>
      </c>
      <c r="I1326" s="2">
        <f>_xlfn.XLOOKUP($B1326,stock_analysis[Stock],stock_analysis[Beta_Daily])</f>
        <v>0.8484576890892086</v>
      </c>
      <c r="J1326" s="2">
        <f>_xlfn.XLOOKUP($B1326,stock_analysis[Stock],stock_analysis[Beta_Weekly])</f>
        <v>-0.31498974357743109</v>
      </c>
      <c r="K1326" s="2">
        <f>_xlfn.XLOOKUP($B1326,stock_analysis[Stock],stock_analysis[Beta_Monthly])</f>
        <v>15.041496332695942</v>
      </c>
      <c r="L1326" s="3">
        <f>G1326+H1326*I1326</f>
        <v>0.1110743371393656</v>
      </c>
      <c r="M1326" s="3">
        <f>J1326*H1326+G1326</f>
        <v>5.022603641090035E-2</v>
      </c>
      <c r="N1326" s="3">
        <f>K1326*H1326+G1326</f>
        <v>0.85337025819999779</v>
      </c>
      <c r="O1326" s="2">
        <f>_xlfn.XLOOKUP($B1326,stock_analysis[Stock],stock_analysis[Interest_Coverage_Ratio])</f>
        <v>6.793056807935077</v>
      </c>
      <c r="P1326" s="3" cm="1">
        <f t="array" ref="P132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326" s="3" t="str" cm="1">
        <f t="array" ref="Q132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326" s="3">
        <f>Table2[[#This Row],[Default Spread]]+Table2[[#This Row],[Risk Free Rate]]</f>
        <v>7.4499999999999997E-2</v>
      </c>
      <c r="S1326" s="2">
        <f>_xlfn.XLOOKUP($B1326,stock_analysis[Stock],stock_analysis[Market_Cap_Cr])</f>
        <v>15.32352</v>
      </c>
      <c r="T1326" s="2">
        <f>_xlfn.XLOOKUP($B1326,stock_analysis[Stock],stock_analysis[Total_Debt_Cr])</f>
        <v>22.301600000000001</v>
      </c>
      <c r="U1326" s="3">
        <f>Table2[[#This Row],[Market Value of Equity]]/(Table2[[#This Row],[Market Value of Equity]]+Table2[[#This Row],[Market Value of Debt]])</f>
        <v>0.40726833562258402</v>
      </c>
      <c r="V1326" s="3">
        <f>Table2[[#This Row],[Market Value of Debt]]/(Table2[[#This Row],[Market Value of Equity]]+Table2[[#This Row],[Market Value of Debt]])</f>
        <v>0.59273166437741587</v>
      </c>
      <c r="W1326" s="32">
        <f>(Table2[[#This Row],[Cost of Equity (Daily Beta)]]*Table2[[#This Row],[Weight of Equity]])+(Table2[[#This Row],[Cost of Debt]]*Table2[[#This Row],[Weight of Debt]])</f>
        <v>8.9395569413248679E-2</v>
      </c>
      <c r="X1326" s="33">
        <f>(Table2[[#This Row],[Cost of Equity (Weekly Beta)]]*Table2[[#This Row],[Weight of Equity]])+(Table2[[#This Row],[Cost of Debt]]*Table2[[#This Row],[Weight of Debt]])</f>
        <v>6.4613983250104173E-2</v>
      </c>
      <c r="Y1326" s="34">
        <f>(Table2[[#This Row],[Cost of Equity (Monthly Beta)]]*Table2[[#This Row],[Weight of Equity]])+(Table2[[#This Row],[Cost of Debt]]*Table2[[#This Row],[Weight of Debt]])</f>
        <v>0.39170919372304536</v>
      </c>
      <c r="Z1326" t="b">
        <f>IF(Table2[[#This Row],[Sector]]="Financial Services",TRUE,FALSE)</f>
        <v>0</v>
      </c>
      <c r="AA1326" t="b">
        <f>IF(Table2[[#This Row],[Market Capitalisation In(Cr)]]&gt;25000,TRUE,FALSE)</f>
        <v>0</v>
      </c>
    </row>
    <row r="1327" spans="2:27" ht="14" customHeight="1">
      <c r="B1327" s="37" t="s">
        <v>1545</v>
      </c>
      <c r="C1327" s="38" t="str">
        <f>_xlfn.XLOOKUP(B1327,stock_analysis[Stock],stock_analysis[Company_Name])</f>
        <v>Honeywell Automation India Limited</v>
      </c>
      <c r="D1327" s="37" t="str">
        <f>_xlfn.XLOOKUP(B1327,stock_analysis[Stock],stock_analysis[Sector])</f>
        <v>Industrials</v>
      </c>
      <c r="E1327" s="37" t="str">
        <f>_xlfn.XLOOKUP($B1327,stock_analysis[Stock],stock_analysis[Industry])</f>
        <v>Electrical Equipment &amp; Parts</v>
      </c>
      <c r="F1327" s="2">
        <f>_xlfn.XLOOKUP($B1327,stock_analysis[Stock],stock_analysis[Market_Cap_Cr])</f>
        <v>26537.6530432</v>
      </c>
      <c r="G1327" s="3">
        <f>Imputs!$C$2</f>
        <v>6.6699999999999995E-2</v>
      </c>
      <c r="H1327" s="3">
        <f>Imputs!$C$3</f>
        <v>5.2299999999999999E-2</v>
      </c>
      <c r="I1327" s="2">
        <f>_xlfn.XLOOKUP($B1327,stock_analysis[Stock],stock_analysis[Beta_Daily])</f>
        <v>0.56398589398056154</v>
      </c>
      <c r="J1327" s="2">
        <f>_xlfn.XLOOKUP($B1327,stock_analysis[Stock],stock_analysis[Beta_Weekly])</f>
        <v>0.74840441458887508</v>
      </c>
      <c r="K1327" s="2">
        <f>_xlfn.XLOOKUP($B1327,stock_analysis[Stock],stock_analysis[Beta_Monthly])</f>
        <v>0.92338011860820801</v>
      </c>
      <c r="L1327" s="3">
        <f>G1327+H1327*I1327</f>
        <v>9.6196462255183357E-2</v>
      </c>
      <c r="M1327" s="3">
        <f>J1327*H1327+G1327</f>
        <v>0.10584155088299815</v>
      </c>
      <c r="N1327" s="3">
        <f>K1327*H1327+G1327</f>
        <v>0.11499278020320927</v>
      </c>
      <c r="O1327" s="2">
        <f>_xlfn.XLOOKUP($B1327,stock_analysis[Stock],stock_analysis[Interest_Coverage_Ratio])</f>
        <v>106.31343283582088</v>
      </c>
      <c r="P1327" s="3" cm="1">
        <f t="array" ref="P132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27" s="3" t="str" cm="1">
        <f t="array" ref="Q132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27" s="3">
        <f>Table2[[#This Row],[Default Spread]]+Table2[[#This Row],[Risk Free Rate]]</f>
        <v>7.0699999999999999E-2</v>
      </c>
      <c r="S1327" s="2">
        <f>_xlfn.XLOOKUP($B1327,stock_analysis[Stock],stock_analysis[Market_Cap_Cr])</f>
        <v>26537.6530432</v>
      </c>
      <c r="T1327" s="2">
        <f>_xlfn.XLOOKUP($B1327,stock_analysis[Stock],stock_analysis[Total_Debt_Cr])</f>
        <v>92.8</v>
      </c>
      <c r="U1327" s="3">
        <f>Table2[[#This Row],[Market Value of Equity]]/(Table2[[#This Row],[Market Value of Equity]]+Table2[[#This Row],[Market Value of Debt]])</f>
        <v>0.99651526769561682</v>
      </c>
      <c r="V1327" s="3">
        <f>Table2[[#This Row],[Market Value of Debt]]/(Table2[[#This Row],[Market Value of Equity]]+Table2[[#This Row],[Market Value of Debt]])</f>
        <v>3.4847323043832399E-3</v>
      </c>
      <c r="W1327" s="32">
        <f>(Table2[[#This Row],[Cost of Equity (Daily Beta)]]*Table2[[#This Row],[Weight of Equity]])+(Table2[[#This Row],[Cost of Debt]]*Table2[[#This Row],[Weight of Debt]])</f>
        <v>9.6107613909515235E-2</v>
      </c>
      <c r="X1327" s="33">
        <f>(Table2[[#This Row],[Cost of Equity (Weekly Beta)]]*Table2[[#This Row],[Weight of Equity]])+(Table2[[#This Row],[Cost of Debt]]*Table2[[#This Row],[Weight of Debt]])</f>
        <v>0.10571909198541005</v>
      </c>
      <c r="Y1327" s="34">
        <f>(Table2[[#This Row],[Cost of Equity (Monthly Beta)]]*Table2[[#This Row],[Weight of Equity]])+(Table2[[#This Row],[Cost of Debt]]*Table2[[#This Row],[Weight of Debt]])</f>
        <v>0.11483843172118421</v>
      </c>
      <c r="Z1327" t="b">
        <f>IF(Table2[[#This Row],[Sector]]="Financial Services",TRUE,FALSE)</f>
        <v>0</v>
      </c>
      <c r="AA1327" t="b">
        <f>IF(Table2[[#This Row],[Market Capitalisation In(Cr)]]&gt;25000,TRUE,FALSE)</f>
        <v>1</v>
      </c>
    </row>
    <row r="1328" spans="2:27" ht="14" customHeight="1">
      <c r="B1328" s="37" t="s">
        <v>3780</v>
      </c>
      <c r="C1328" s="38" t="str">
        <f>_xlfn.XLOOKUP(B1328,stock_analysis[Stock],stock_analysis[Company_Name])</f>
        <v>Veto Switchgears And Cables Limited</v>
      </c>
      <c r="D1328" s="37" t="str">
        <f>_xlfn.XLOOKUP(B1328,stock_analysis[Stock],stock_analysis[Sector])</f>
        <v>Industrials</v>
      </c>
      <c r="E1328" s="37" t="str">
        <f>_xlfn.XLOOKUP($B1328,stock_analysis[Stock],stock_analysis[Industry])</f>
        <v>Electrical Equipment &amp; Parts</v>
      </c>
      <c r="F1328" s="2">
        <f>_xlfn.XLOOKUP($B1328,stock_analysis[Stock],stock_analysis[Market_Cap_Cr])</f>
        <v>192.659648</v>
      </c>
      <c r="G1328" s="3">
        <f>Imputs!$C$2</f>
        <v>6.6699999999999995E-2</v>
      </c>
      <c r="H1328" s="3">
        <f>Imputs!$C$3</f>
        <v>5.2299999999999999E-2</v>
      </c>
      <c r="I1328" s="2">
        <f>_xlfn.XLOOKUP($B1328,stock_analysis[Stock],stock_analysis[Beta_Daily])</f>
        <v>0.67818052418536057</v>
      </c>
      <c r="J1328" s="2">
        <f>_xlfn.XLOOKUP($B1328,stock_analysis[Stock],stock_analysis[Beta_Weekly])</f>
        <v>1.036559872490822</v>
      </c>
      <c r="K1328" s="2">
        <f>_xlfn.XLOOKUP($B1328,stock_analysis[Stock],stock_analysis[Beta_Monthly])</f>
        <v>0.95282457974213541</v>
      </c>
      <c r="L1328" s="3">
        <f>G1328+H1328*I1328</f>
        <v>0.10216884141489435</v>
      </c>
      <c r="M1328" s="3">
        <f>J1328*H1328+G1328</f>
        <v>0.12091208133126999</v>
      </c>
      <c r="N1328" s="3">
        <f>K1328*H1328+G1328</f>
        <v>0.11653272552051368</v>
      </c>
      <c r="O1328" s="2">
        <f>_xlfn.XLOOKUP($B1328,stock_analysis[Stock],stock_analysis[Interest_Coverage_Ratio])</f>
        <v>20.414497896950579</v>
      </c>
      <c r="P1328" s="3" cm="1">
        <f t="array" ref="P132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28" s="3" t="str" cm="1">
        <f t="array" ref="Q132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28" s="3">
        <f>Table2[[#This Row],[Default Spread]]+Table2[[#This Row],[Risk Free Rate]]</f>
        <v>7.0699999999999999E-2</v>
      </c>
      <c r="S1328" s="2">
        <f>_xlfn.XLOOKUP($B1328,stock_analysis[Stock],stock_analysis[Market_Cap_Cr])</f>
        <v>192.659648</v>
      </c>
      <c r="T1328" s="2">
        <f>_xlfn.XLOOKUP($B1328,stock_analysis[Stock],stock_analysis[Total_Debt_Cr])</f>
        <v>16.109200000000001</v>
      </c>
      <c r="U1328" s="3">
        <f>Table2[[#This Row],[Market Value of Equity]]/(Table2[[#This Row],[Market Value of Equity]]+Table2[[#This Row],[Market Value of Debt]])</f>
        <v>0.92283714666088501</v>
      </c>
      <c r="V1328" s="3">
        <f>Table2[[#This Row],[Market Value of Debt]]/(Table2[[#This Row],[Market Value of Equity]]+Table2[[#This Row],[Market Value of Debt]])</f>
        <v>7.7162853339115045E-2</v>
      </c>
      <c r="W1328" s="32">
        <f>(Table2[[#This Row],[Cost of Equity (Daily Beta)]]*Table2[[#This Row],[Weight of Equity]])+(Table2[[#This Row],[Cost of Debt]]*Table2[[#This Row],[Weight of Debt]])</f>
        <v>9.9740615820044995E-2</v>
      </c>
      <c r="X1328" s="33">
        <f>(Table2[[#This Row],[Cost of Equity (Weekly Beta)]]*Table2[[#This Row],[Weight of Equity]])+(Table2[[#This Row],[Cost of Debt]]*Table2[[#This Row],[Weight of Debt]])</f>
        <v>0.11703757386365349</v>
      </c>
      <c r="Y1328" s="34">
        <f>(Table2[[#This Row],[Cost of Equity (Monthly Beta)]]*Table2[[#This Row],[Weight of Equity]])+(Table2[[#This Row],[Cost of Debt]]*Table2[[#This Row],[Weight of Debt]])</f>
        <v>0.11299614164304236</v>
      </c>
      <c r="Z1328" t="b">
        <f>IF(Table2[[#This Row],[Sector]]="Financial Services",TRUE,FALSE)</f>
        <v>0</v>
      </c>
      <c r="AA1328" t="b">
        <f>IF(Table2[[#This Row],[Market Capitalisation In(Cr)]]&gt;25000,TRUE,FALSE)</f>
        <v>0</v>
      </c>
    </row>
    <row r="1329" spans="2:27" ht="14" customHeight="1">
      <c r="B1329" s="37" t="s">
        <v>3784</v>
      </c>
      <c r="C1329" s="38" t="str">
        <f>_xlfn.XLOOKUP(B1329,stock_analysis[Stock],stock_analysis[Company_Name])</f>
        <v>V-Guard Industries Limited</v>
      </c>
      <c r="D1329" s="37" t="str">
        <f>_xlfn.XLOOKUP(B1329,stock_analysis[Stock],stock_analysis[Sector])</f>
        <v>Industrials</v>
      </c>
      <c r="E1329" s="37" t="str">
        <f>_xlfn.XLOOKUP($B1329,stock_analysis[Stock],stock_analysis[Industry])</f>
        <v>Electrical Equipment &amp; Parts</v>
      </c>
      <c r="F1329" s="2">
        <f>_xlfn.XLOOKUP($B1329,stock_analysis[Stock],stock_analysis[Market_Cap_Cr])</f>
        <v>13301.966438400001</v>
      </c>
      <c r="G1329" s="3">
        <f>Imputs!$C$2</f>
        <v>6.6699999999999995E-2</v>
      </c>
      <c r="H1329" s="3">
        <f>Imputs!$C$3</f>
        <v>5.2299999999999999E-2</v>
      </c>
      <c r="I1329" s="2">
        <f>_xlfn.XLOOKUP($B1329,stock_analysis[Stock],stock_analysis[Beta_Daily])</f>
        <v>0.69034132861704767</v>
      </c>
      <c r="J1329" s="2">
        <f>_xlfn.XLOOKUP($B1329,stock_analysis[Stock],stock_analysis[Beta_Weekly])</f>
        <v>0.88522091646625023</v>
      </c>
      <c r="K1329" s="2">
        <f>_xlfn.XLOOKUP($B1329,stock_analysis[Stock],stock_analysis[Beta_Monthly])</f>
        <v>0.72196703568596798</v>
      </c>
      <c r="L1329" s="3">
        <f>G1329+H1329*I1329</f>
        <v>0.10280485148667159</v>
      </c>
      <c r="M1329" s="3">
        <f>J1329*H1329+G1329</f>
        <v>0.11299705393118488</v>
      </c>
      <c r="N1329" s="3">
        <f>K1329*H1329+G1329</f>
        <v>0.10445887596637612</v>
      </c>
      <c r="O1329" s="2">
        <f>_xlfn.XLOOKUP($B1329,stock_analysis[Stock],stock_analysis[Interest_Coverage_Ratio])</f>
        <v>17.889024887800897</v>
      </c>
      <c r="P1329" s="3" cm="1">
        <f t="array" ref="P132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29" s="3" t="str" cm="1">
        <f t="array" ref="Q132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29" s="3">
        <f>Table2[[#This Row],[Default Spread]]+Table2[[#This Row],[Risk Free Rate]]</f>
        <v>7.0699999999999999E-2</v>
      </c>
      <c r="S1329" s="2">
        <f>_xlfn.XLOOKUP($B1329,stock_analysis[Stock],stock_analysis[Market_Cap_Cr])</f>
        <v>13301.966438400001</v>
      </c>
      <c r="T1329" s="2">
        <f>_xlfn.XLOOKUP($B1329,stock_analysis[Stock],stock_analysis[Total_Debt_Cr])</f>
        <v>150.7699968</v>
      </c>
      <c r="U1329" s="3">
        <f>Table2[[#This Row],[Market Value of Equity]]/(Table2[[#This Row],[Market Value of Equity]]+Table2[[#This Row],[Market Value of Debt]])</f>
        <v>0.98879261498013893</v>
      </c>
      <c r="V1329" s="3">
        <f>Table2[[#This Row],[Market Value of Debt]]/(Table2[[#This Row],[Market Value of Equity]]+Table2[[#This Row],[Market Value of Debt]])</f>
        <v>1.1207385019861092E-2</v>
      </c>
      <c r="W1329" s="32">
        <f>(Table2[[#This Row],[Cost of Equity (Daily Beta)]]*Table2[[#This Row],[Weight of Equity]])+(Table2[[#This Row],[Cost of Debt]]*Table2[[#This Row],[Weight of Debt]])</f>
        <v>0.102445040055055</v>
      </c>
      <c r="X1329" s="33">
        <f>(Table2[[#This Row],[Cost of Equity (Weekly Beta)]]*Table2[[#This Row],[Weight of Equity]])+(Table2[[#This Row],[Cost of Debt]]*Table2[[#This Row],[Weight of Debt]])</f>
        <v>0.11252301456257227</v>
      </c>
      <c r="Y1329" s="34">
        <f>(Table2[[#This Row],[Cost of Equity (Monthly Beta)]]*Table2[[#This Row],[Weight of Equity]])+(Table2[[#This Row],[Cost of Debt]]*Table2[[#This Row],[Weight of Debt]])</f>
        <v>0.10408052724558321</v>
      </c>
      <c r="Z1329" t="b">
        <f>IF(Table2[[#This Row],[Sector]]="Financial Services",TRUE,FALSE)</f>
        <v>0</v>
      </c>
      <c r="AA1329" t="b">
        <f>IF(Table2[[#This Row],[Market Capitalisation In(Cr)]]&gt;25000,TRUE,FALSE)</f>
        <v>0</v>
      </c>
    </row>
    <row r="1330" spans="2:27" ht="14" customHeight="1">
      <c r="B1330" s="37" t="s">
        <v>1247</v>
      </c>
      <c r="C1330" s="38" t="str">
        <f>_xlfn.XLOOKUP(B1330,stock_analysis[Stock],stock_analysis[Company_Name])</f>
        <v>Geekay Wires Limited</v>
      </c>
      <c r="D1330" s="37" t="str">
        <f>_xlfn.XLOOKUP(B1330,stock_analysis[Stock],stock_analysis[Sector])</f>
        <v>Industrials</v>
      </c>
      <c r="E1330" s="37" t="str">
        <f>_xlfn.XLOOKUP($B1330,stock_analysis[Stock],stock_analysis[Industry])</f>
        <v>Electrical Equipment &amp; Parts</v>
      </c>
      <c r="F1330" s="2">
        <f>_xlfn.XLOOKUP($B1330,stock_analysis[Stock],stock_analysis[Market_Cap_Cr])</f>
        <v>248.65308160000001</v>
      </c>
      <c r="G1330" s="3">
        <f>Imputs!$C$2</f>
        <v>6.6699999999999995E-2</v>
      </c>
      <c r="H1330" s="3">
        <f>Imputs!$C$3</f>
        <v>5.2299999999999999E-2</v>
      </c>
      <c r="I1330" s="2">
        <f>_xlfn.XLOOKUP($B1330,stock_analysis[Stock],stock_analysis[Beta_Daily])</f>
        <v>0.98133614165044702</v>
      </c>
      <c r="J1330" s="2">
        <f>_xlfn.XLOOKUP($B1330,stock_analysis[Stock],stock_analysis[Beta_Weekly])</f>
        <v>1.3467207474570031</v>
      </c>
      <c r="K1330" s="2">
        <f>_xlfn.XLOOKUP($B1330,stock_analysis[Stock],stock_analysis[Beta_Monthly])</f>
        <v>0.3774300257132337</v>
      </c>
      <c r="L1330" s="3">
        <f>G1330+H1330*I1330</f>
        <v>0.11802388020831837</v>
      </c>
      <c r="M1330" s="3">
        <f>J1330*H1330+G1330</f>
        <v>0.13713349509200126</v>
      </c>
      <c r="N1330" s="3">
        <f>K1330*H1330+G1330</f>
        <v>8.6439590344802114E-2</v>
      </c>
      <c r="O1330" s="2">
        <f>_xlfn.XLOOKUP($B1330,stock_analysis[Stock],stock_analysis[Interest_Coverage_Ratio])</f>
        <v>7.2756987832949687</v>
      </c>
      <c r="P1330" s="3" cm="1">
        <f t="array" ref="P133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330" s="3" t="str" cm="1">
        <f t="array" ref="Q133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330" s="3">
        <f>Table2[[#This Row],[Default Spread]]+Table2[[#This Row],[Risk Free Rate]]</f>
        <v>7.4499999999999997E-2</v>
      </c>
      <c r="S1330" s="2">
        <f>_xlfn.XLOOKUP($B1330,stock_analysis[Stock],stock_analysis[Market_Cap_Cr])</f>
        <v>248.65308160000001</v>
      </c>
      <c r="T1330" s="2">
        <f>_xlfn.XLOOKUP($B1330,stock_analysis[Stock],stock_analysis[Total_Debt_Cr])</f>
        <v>133.22530560000001</v>
      </c>
      <c r="U1330" s="3">
        <f>Table2[[#This Row],[Market Value of Equity]]/(Table2[[#This Row],[Market Value of Equity]]+Table2[[#This Row],[Market Value of Debt]])</f>
        <v>0.65113159040805757</v>
      </c>
      <c r="V1330" s="3">
        <f>Table2[[#This Row],[Market Value of Debt]]/(Table2[[#This Row],[Market Value of Equity]]+Table2[[#This Row],[Market Value of Debt]])</f>
        <v>0.34886840959194249</v>
      </c>
      <c r="W1330" s="32">
        <f>(Table2[[#This Row],[Cost of Equity (Daily Beta)]]*Table2[[#This Row],[Weight of Equity]])+(Table2[[#This Row],[Cost of Debt]]*Table2[[#This Row],[Weight of Debt]])</f>
        <v>0.10283977334077213</v>
      </c>
      <c r="X1330" s="33">
        <f>(Table2[[#This Row],[Cost of Equity (Weekly Beta)]]*Table2[[#This Row],[Weight of Equity]])+(Table2[[#This Row],[Cost of Debt]]*Table2[[#This Row],[Weight of Debt]])</f>
        <v>0.11528264727207006</v>
      </c>
      <c r="Y1330" s="34">
        <f>(Table2[[#This Row],[Cost of Equity (Monthly Beta)]]*Table2[[#This Row],[Weight of Equity]])+(Table2[[#This Row],[Cost of Debt]]*Table2[[#This Row],[Weight of Debt]])</f>
        <v>8.2274244450031689E-2</v>
      </c>
      <c r="Z1330" t="b">
        <f>IF(Table2[[#This Row],[Sector]]="Financial Services",TRUE,FALSE)</f>
        <v>0</v>
      </c>
      <c r="AA1330" t="b">
        <f>IF(Table2[[#This Row],[Market Capitalisation In(Cr)]]&gt;25000,TRUE,FALSE)</f>
        <v>0</v>
      </c>
    </row>
    <row r="1331" spans="2:27" ht="14" customHeight="1">
      <c r="B1331" s="37" t="s">
        <v>3324</v>
      </c>
      <c r="C1331" s="38" t="str">
        <f>_xlfn.XLOOKUP(B1331,stock_analysis[Stock],stock_analysis[Company_Name])</f>
        <v>Spectrum Electrical Industries Limited</v>
      </c>
      <c r="D1331" s="37" t="str">
        <f>_xlfn.XLOOKUP(B1331,stock_analysis[Stock],stock_analysis[Sector])</f>
        <v>Industrials</v>
      </c>
      <c r="E1331" s="37" t="str">
        <f>_xlfn.XLOOKUP($B1331,stock_analysis[Stock],stock_analysis[Industry])</f>
        <v>Electrical Equipment &amp; Parts</v>
      </c>
      <c r="F1331" s="2">
        <f>_xlfn.XLOOKUP($B1331,stock_analysis[Stock],stock_analysis[Market_Cap_Cr])</f>
        <v>2258.8645375999999</v>
      </c>
      <c r="G1331" s="3">
        <f>Imputs!$C$2</f>
        <v>6.6699999999999995E-2</v>
      </c>
      <c r="H1331" s="3">
        <f>Imputs!$C$3</f>
        <v>5.2299999999999999E-2</v>
      </c>
      <c r="I1331" s="2">
        <f>_xlfn.XLOOKUP($B1331,stock_analysis[Stock],stock_analysis[Beta_Daily])</f>
        <v>0.7903242546293352</v>
      </c>
      <c r="J1331" s="2">
        <f>_xlfn.XLOOKUP($B1331,stock_analysis[Stock],stock_analysis[Beta_Weekly])</f>
        <v>1.2342491256161825</v>
      </c>
      <c r="K1331" s="2">
        <f>_xlfn.XLOOKUP($B1331,stock_analysis[Stock],stock_analysis[Beta_Monthly])</f>
        <v>0.17256686301518839</v>
      </c>
      <c r="L1331" s="3">
        <f>G1331+H1331*I1331</f>
        <v>0.10803395851711423</v>
      </c>
      <c r="M1331" s="3">
        <f>J1331*H1331+G1331</f>
        <v>0.13125122926972632</v>
      </c>
      <c r="N1331" s="3">
        <f>K1331*H1331+G1331</f>
        <v>7.5725246935694351E-2</v>
      </c>
      <c r="O1331" s="2">
        <f>_xlfn.XLOOKUP($B1331,stock_analysis[Stock],stock_analysis[Interest_Coverage_Ratio])</f>
        <v>3.8636167664670658</v>
      </c>
      <c r="P1331" s="3" cm="1">
        <f t="array" ref="P133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331" s="3" t="str" cm="1">
        <f t="array" ref="Q133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331" s="3">
        <f>Table2[[#This Row],[Default Spread]]+Table2[[#This Row],[Risk Free Rate]]</f>
        <v>8.0499999999999988E-2</v>
      </c>
      <c r="S1331" s="2">
        <f>_xlfn.XLOOKUP($B1331,stock_analysis[Stock],stock_analysis[Market_Cap_Cr])</f>
        <v>2258.8645375999999</v>
      </c>
      <c r="T1331" s="2">
        <f>_xlfn.XLOOKUP($B1331,stock_analysis[Stock],stock_analysis[Total_Debt_Cr])</f>
        <v>163.98289919999999</v>
      </c>
      <c r="U1331" s="3">
        <f>Table2[[#This Row],[Market Value of Equity]]/(Table2[[#This Row],[Market Value of Equity]]+Table2[[#This Row],[Market Value of Debt]])</f>
        <v>0.9323181077317102</v>
      </c>
      <c r="V1331" s="3">
        <f>Table2[[#This Row],[Market Value of Debt]]/(Table2[[#This Row],[Market Value of Equity]]+Table2[[#This Row],[Market Value of Debt]])</f>
        <v>6.7681892268289939E-2</v>
      </c>
      <c r="W1331" s="32">
        <f>(Table2[[#This Row],[Cost of Equity (Daily Beta)]]*Table2[[#This Row],[Weight of Equity]])+(Table2[[#This Row],[Cost of Debt]]*Table2[[#This Row],[Weight of Debt]])</f>
        <v>0.10617040810303935</v>
      </c>
      <c r="X1331" s="33">
        <f>(Table2[[#This Row],[Cost of Equity (Weekly Beta)]]*Table2[[#This Row],[Weight of Equity]])+(Table2[[#This Row],[Cost of Debt]]*Table2[[#This Row],[Weight of Debt]])</f>
        <v>0.12781629003780945</v>
      </c>
      <c r="Y1331" s="34">
        <f>(Table2[[#This Row],[Cost of Equity (Monthly Beta)]]*Table2[[#This Row],[Weight of Equity]])+(Table2[[#This Row],[Cost of Debt]]*Table2[[#This Row],[Weight of Debt]])</f>
        <v>7.6048411258200374E-2</v>
      </c>
      <c r="Z1331" t="b">
        <f>IF(Table2[[#This Row],[Sector]]="Financial Services",TRUE,FALSE)</f>
        <v>0</v>
      </c>
      <c r="AA1331" t="b">
        <f>IF(Table2[[#This Row],[Market Capitalisation In(Cr)]]&gt;25000,TRUE,FALSE)</f>
        <v>0</v>
      </c>
    </row>
    <row r="1332" spans="2:27" ht="14" customHeight="1">
      <c r="B1332" s="37" t="s">
        <v>2474</v>
      </c>
      <c r="C1332" s="38" t="str">
        <f>_xlfn.XLOOKUP(B1332,stock_analysis[Stock],stock_analysis[Company_Name])</f>
        <v>Indo-National Limited</v>
      </c>
      <c r="D1332" s="37" t="str">
        <f>_xlfn.XLOOKUP(B1332,stock_analysis[Stock],stock_analysis[Sector])</f>
        <v>Industrials</v>
      </c>
      <c r="E1332" s="37" t="str">
        <f>_xlfn.XLOOKUP($B1332,stock_analysis[Stock],stock_analysis[Industry])</f>
        <v>Electrical Equipment &amp; Parts</v>
      </c>
      <c r="F1332" s="2">
        <f>_xlfn.XLOOKUP($B1332,stock_analysis[Stock],stock_analysis[Market_Cap_Cr])</f>
        <v>236.05055999999999</v>
      </c>
      <c r="G1332" s="3">
        <f>Imputs!$C$2</f>
        <v>6.6699999999999995E-2</v>
      </c>
      <c r="H1332" s="3">
        <f>Imputs!$C$3</f>
        <v>5.2299999999999999E-2</v>
      </c>
      <c r="I1332" s="2">
        <f>_xlfn.XLOOKUP($B1332,stock_analysis[Stock],stock_analysis[Beta_Daily])</f>
        <v>1.0854991916386023</v>
      </c>
      <c r="J1332" s="2">
        <f>_xlfn.XLOOKUP($B1332,stock_analysis[Stock],stock_analysis[Beta_Weekly])</f>
        <v>1.190927838705736</v>
      </c>
      <c r="K1332" s="2">
        <f>_xlfn.XLOOKUP($B1332,stock_analysis[Stock],stock_analysis[Beta_Monthly])</f>
        <v>1.1835948880303588</v>
      </c>
      <c r="L1332" s="3">
        <f>G1332+H1332*I1332</f>
        <v>0.1234716077226989</v>
      </c>
      <c r="M1332" s="3">
        <f>J1332*H1332+G1332</f>
        <v>0.12898552596430998</v>
      </c>
      <c r="N1332" s="3">
        <f>K1332*H1332+G1332</f>
        <v>0.12860201264398777</v>
      </c>
      <c r="O1332" s="2">
        <f>_xlfn.XLOOKUP($B1332,stock_analysis[Stock],stock_analysis[Interest_Coverage_Ratio])</f>
        <v>57.380263844376536</v>
      </c>
      <c r="P1332" s="3" cm="1">
        <f t="array" ref="P133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32" s="3" t="str" cm="1">
        <f t="array" ref="Q133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32" s="3">
        <f>Table2[[#This Row],[Default Spread]]+Table2[[#This Row],[Risk Free Rate]]</f>
        <v>7.0699999999999999E-2</v>
      </c>
      <c r="S1332" s="2">
        <f>_xlfn.XLOOKUP($B1332,stock_analysis[Stock],stock_analysis[Market_Cap_Cr])</f>
        <v>236.05055999999999</v>
      </c>
      <c r="T1332" s="2">
        <f>_xlfn.XLOOKUP($B1332,stock_analysis[Stock],stock_analysis[Total_Debt_Cr])</f>
        <v>105.6313024</v>
      </c>
      <c r="U1332" s="3">
        <f>Table2[[#This Row],[Market Value of Equity]]/(Table2[[#This Row],[Market Value of Equity]]+Table2[[#This Row],[Market Value of Debt]])</f>
        <v>0.69084896207823987</v>
      </c>
      <c r="V1332" s="3">
        <f>Table2[[#This Row],[Market Value of Debt]]/(Table2[[#This Row],[Market Value of Equity]]+Table2[[#This Row],[Market Value of Debt]])</f>
        <v>0.30915103792176002</v>
      </c>
      <c r="W1332" s="32">
        <f>(Table2[[#This Row],[Cost of Equity (Daily Beta)]]*Table2[[#This Row],[Weight of Equity]])+(Table2[[#This Row],[Cost of Debt]]*Table2[[#This Row],[Weight of Debt]])</f>
        <v>0.10715721042242654</v>
      </c>
      <c r="X1332" s="33">
        <f>(Table2[[#This Row],[Cost of Equity (Weekly Beta)]]*Table2[[#This Row],[Weight of Equity]])+(Table2[[#This Row],[Cost of Debt]]*Table2[[#This Row],[Weight of Debt]])</f>
        <v>0.11096649511662784</v>
      </c>
      <c r="Y1332" s="34">
        <f>(Table2[[#This Row],[Cost of Equity (Monthly Beta)]]*Table2[[#This Row],[Weight of Equity]])+(Table2[[#This Row],[Cost of Debt]]*Table2[[#This Row],[Weight of Debt]])</f>
        <v>0.11070154533734006</v>
      </c>
      <c r="Z1332" t="b">
        <f>IF(Table2[[#This Row],[Sector]]="Financial Services",TRUE,FALSE)</f>
        <v>0</v>
      </c>
      <c r="AA1332" t="b">
        <f>IF(Table2[[#This Row],[Market Capitalisation In(Cr)]]&gt;25000,TRUE,FALSE)</f>
        <v>0</v>
      </c>
    </row>
    <row r="1333" spans="2:27" ht="14" customHeight="1">
      <c r="B1333" s="37" t="s">
        <v>1132</v>
      </c>
      <c r="C1333" s="38" t="str">
        <f>_xlfn.XLOOKUP(B1333,stock_analysis[Stock],stock_analysis[Company_Name])</f>
        <v>Eveready Industries India Limited</v>
      </c>
      <c r="D1333" s="37" t="str">
        <f>_xlfn.XLOOKUP(B1333,stock_analysis[Stock],stock_analysis[Sector])</f>
        <v>Industrials</v>
      </c>
      <c r="E1333" s="37" t="str">
        <f>_xlfn.XLOOKUP($B1333,stock_analysis[Stock],stock_analysis[Industry])</f>
        <v>Electrical Equipment &amp; Parts</v>
      </c>
      <c r="F1333" s="2">
        <f>_xlfn.XLOOKUP($B1333,stock_analysis[Stock],stock_analysis[Market_Cap_Cr])</f>
        <v>2349.1239936000002</v>
      </c>
      <c r="G1333" s="3">
        <f>Imputs!$C$2</f>
        <v>6.6699999999999995E-2</v>
      </c>
      <c r="H1333" s="3">
        <f>Imputs!$C$3</f>
        <v>5.2299999999999999E-2</v>
      </c>
      <c r="I1333" s="2">
        <f>_xlfn.XLOOKUP($B1333,stock_analysis[Stock],stock_analysis[Beta_Daily])</f>
        <v>0.93014831520642183</v>
      </c>
      <c r="J1333" s="2">
        <f>_xlfn.XLOOKUP($B1333,stock_analysis[Stock],stock_analysis[Beta_Weekly])</f>
        <v>0.9061679881034832</v>
      </c>
      <c r="K1333" s="2">
        <f>_xlfn.XLOOKUP($B1333,stock_analysis[Stock],stock_analysis[Beta_Monthly])</f>
        <v>0.19485391338475591</v>
      </c>
      <c r="L1333" s="3">
        <f>G1333+H1333*I1333</f>
        <v>0.11534675688529586</v>
      </c>
      <c r="M1333" s="3">
        <f>J1333*H1333+G1333</f>
        <v>0.11409258577781217</v>
      </c>
      <c r="N1333" s="3">
        <f>K1333*H1333+G1333</f>
        <v>7.6890859670022724E-2</v>
      </c>
      <c r="O1333" s="2">
        <f>_xlfn.XLOOKUP($B1333,stock_analysis[Stock],stock_analysis[Interest_Coverage_Ratio])</f>
        <v>4.9605842409330485</v>
      </c>
      <c r="P1333" s="3" cm="1">
        <f t="array" ref="P133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333" s="3" t="str" cm="1">
        <f t="array" ref="Q133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333" s="3">
        <f>Table2[[#This Row],[Default Spread]]+Table2[[#This Row],[Risk Free Rate]]</f>
        <v>7.5600000000000001E-2</v>
      </c>
      <c r="S1333" s="2">
        <f>_xlfn.XLOOKUP($B1333,stock_analysis[Stock],stock_analysis[Market_Cap_Cr])</f>
        <v>2349.1239936000002</v>
      </c>
      <c r="T1333" s="2">
        <f>_xlfn.XLOOKUP($B1333,stock_analysis[Stock],stock_analysis[Total_Debt_Cr])</f>
        <v>356.75000319999998</v>
      </c>
      <c r="U1333" s="3">
        <f>Table2[[#This Row],[Market Value of Equity]]/(Table2[[#This Row],[Market Value of Equity]]+Table2[[#This Row],[Market Value of Debt]])</f>
        <v>0.86815720036413491</v>
      </c>
      <c r="V1333" s="3">
        <f>Table2[[#This Row],[Market Value of Debt]]/(Table2[[#This Row],[Market Value of Equity]]+Table2[[#This Row],[Market Value of Debt]])</f>
        <v>0.13184279963586515</v>
      </c>
      <c r="W1333" s="32">
        <f>(Table2[[#This Row],[Cost of Equity (Daily Beta)]]*Table2[[#This Row],[Weight of Equity]])+(Table2[[#This Row],[Cost of Debt]]*Table2[[#This Row],[Weight of Debt]])</f>
        <v>0.11010643318109235</v>
      </c>
      <c r="X1333" s="33">
        <f>(Table2[[#This Row],[Cost of Equity (Weekly Beta)]]*Table2[[#This Row],[Weight of Equity]])+(Table2[[#This Row],[Cost of Debt]]*Table2[[#This Row],[Weight of Debt]])</f>
        <v>0.10901761550364174</v>
      </c>
      <c r="Y1333" s="34">
        <f>(Table2[[#This Row],[Cost of Equity (Monthly Beta)]]*Table2[[#This Row],[Weight of Equity]])+(Table2[[#This Row],[Cost of Debt]]*Table2[[#This Row],[Weight of Debt]])</f>
        <v>7.6720669117189902E-2</v>
      </c>
      <c r="Z1333" t="b">
        <f>IF(Table2[[#This Row],[Sector]]="Financial Services",TRUE,FALSE)</f>
        <v>0</v>
      </c>
      <c r="AA1333" t="b">
        <f>IF(Table2[[#This Row],[Market Capitalisation In(Cr)]]&gt;25000,TRUE,FALSE)</f>
        <v>0</v>
      </c>
    </row>
    <row r="1334" spans="2:27" ht="14" customHeight="1">
      <c r="B1334" s="37" t="s">
        <v>2710</v>
      </c>
      <c r="C1334" s="38" t="str">
        <f>_xlfn.XLOOKUP(B1334,stock_analysis[Stock],stock_analysis[Company_Name])</f>
        <v>Plaza Wires Limited</v>
      </c>
      <c r="D1334" s="37" t="str">
        <f>_xlfn.XLOOKUP(B1334,stock_analysis[Stock],stock_analysis[Sector])</f>
        <v>Industrials</v>
      </c>
      <c r="E1334" s="37" t="str">
        <f>_xlfn.XLOOKUP($B1334,stock_analysis[Stock],stock_analysis[Industry])</f>
        <v>Electrical Equipment &amp; Parts</v>
      </c>
      <c r="F1334" s="2">
        <f>_xlfn.XLOOKUP($B1334,stock_analysis[Stock],stock_analysis[Market_Cap_Cr])</f>
        <v>159.17007359999999</v>
      </c>
      <c r="G1334" s="3">
        <f>Imputs!$C$2</f>
        <v>6.6699999999999995E-2</v>
      </c>
      <c r="H1334" s="3">
        <f>Imputs!$C$3</f>
        <v>5.2299999999999999E-2</v>
      </c>
      <c r="I1334" s="2">
        <f>_xlfn.XLOOKUP($B1334,stock_analysis[Stock],stock_analysis[Beta_Daily])</f>
        <v>0.89005127604511303</v>
      </c>
      <c r="J1334" s="2">
        <f>_xlfn.XLOOKUP($B1334,stock_analysis[Stock],stock_analysis[Beta_Weekly])</f>
        <v>0.88340375046435005</v>
      </c>
      <c r="K1334" s="2">
        <f>_xlfn.XLOOKUP($B1334,stock_analysis[Stock],stock_analysis[Beta_Monthly])</f>
        <v>0.35479384578294898</v>
      </c>
      <c r="L1334" s="3">
        <f>G1334+H1334*I1334</f>
        <v>0.11324968173715941</v>
      </c>
      <c r="M1334" s="3">
        <f>J1334*H1334+G1334</f>
        <v>0.11290201614928549</v>
      </c>
      <c r="N1334" s="3">
        <f>K1334*H1334+G1334</f>
        <v>8.5255718134448225E-2</v>
      </c>
      <c r="O1334" s="2">
        <f>_xlfn.XLOOKUP($B1334,stock_analysis[Stock],stock_analysis[Interest_Coverage_Ratio])</f>
        <v>2.4124864669794297</v>
      </c>
      <c r="P1334" s="3" cm="1">
        <f t="array" ref="P133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334" s="3" t="str" cm="1">
        <f t="array" ref="Q133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334" s="3">
        <f>Table2[[#This Row],[Default Spread]]+Table2[[#This Row],[Risk Free Rate]]</f>
        <v>9.8799999999999999E-2</v>
      </c>
      <c r="S1334" s="2">
        <f>_xlfn.XLOOKUP($B1334,stock_analysis[Stock],stock_analysis[Market_Cap_Cr])</f>
        <v>159.17007359999999</v>
      </c>
      <c r="T1334" s="2">
        <f>_xlfn.XLOOKUP($B1334,stock_analysis[Stock],stock_analysis[Total_Debt_Cr])</f>
        <v>33.743001599999999</v>
      </c>
      <c r="U1334" s="3">
        <f>Table2[[#This Row],[Market Value of Equity]]/(Table2[[#This Row],[Market Value of Equity]]+Table2[[#This Row],[Market Value of Debt]])</f>
        <v>0.82508701618582669</v>
      </c>
      <c r="V1334" s="3">
        <f>Table2[[#This Row],[Market Value of Debt]]/(Table2[[#This Row],[Market Value of Equity]]+Table2[[#This Row],[Market Value of Debt]])</f>
        <v>0.17491298381417333</v>
      </c>
      <c r="W1334" s="32">
        <f>(Table2[[#This Row],[Cost of Equity (Daily Beta)]]*Table2[[#This Row],[Weight of Equity]])+(Table2[[#This Row],[Cost of Debt]]*Table2[[#This Row],[Weight of Debt]])</f>
        <v>0.1107222447893477</v>
      </c>
      <c r="X1334" s="33">
        <f>(Table2[[#This Row],[Cost of Equity (Weekly Beta)]]*Table2[[#This Row],[Weight of Equity]])+(Table2[[#This Row],[Cost of Debt]]*Table2[[#This Row],[Weight of Debt]])</f>
        <v>0.11043539042681831</v>
      </c>
      <c r="Y1334" s="34">
        <f>(Table2[[#This Row],[Cost of Equity (Monthly Beta)]]*Table2[[#This Row],[Weight of Equity]])+(Table2[[#This Row],[Cost of Debt]]*Table2[[#This Row],[Weight of Debt]])</f>
        <v>8.7624788889172092E-2</v>
      </c>
      <c r="Z1334" t="b">
        <f>IF(Table2[[#This Row],[Sector]]="Financial Services",TRUE,FALSE)</f>
        <v>0</v>
      </c>
      <c r="AA1334" t="b">
        <f>IF(Table2[[#This Row],[Market Capitalisation In(Cr)]]&gt;25000,TRUE,FALSE)</f>
        <v>0</v>
      </c>
    </row>
    <row r="1335" spans="2:27" ht="14" customHeight="1">
      <c r="B1335" s="37" t="s">
        <v>1449</v>
      </c>
      <c r="C1335" s="38" t="str">
        <f>_xlfn.XLOOKUP(B1335,stock_analysis[Stock],stock_analysis[Company_Name])</f>
        <v>Havells India Limited</v>
      </c>
      <c r="D1335" s="37" t="str">
        <f>_xlfn.XLOOKUP(B1335,stock_analysis[Stock],stock_analysis[Sector])</f>
        <v>Industrials</v>
      </c>
      <c r="E1335" s="37" t="str">
        <f>_xlfn.XLOOKUP($B1335,stock_analysis[Stock],stock_analysis[Industry])</f>
        <v>Electrical Equipment &amp; Parts</v>
      </c>
      <c r="F1335" s="2">
        <f>_xlfn.XLOOKUP($B1335,stock_analysis[Stock],stock_analysis[Market_Cap_Cr])</f>
        <v>84596.824473600005</v>
      </c>
      <c r="G1335" s="3">
        <f>Imputs!$C$2</f>
        <v>6.6699999999999995E-2</v>
      </c>
      <c r="H1335" s="3">
        <f>Imputs!$C$3</f>
        <v>5.2299999999999999E-2</v>
      </c>
      <c r="I1335" s="2">
        <f>_xlfn.XLOOKUP($B1335,stock_analysis[Stock],stock_analysis[Beta_Daily])</f>
        <v>0.86326154833414737</v>
      </c>
      <c r="J1335" s="2">
        <f>_xlfn.XLOOKUP($B1335,stock_analysis[Stock],stock_analysis[Beta_Weekly])</f>
        <v>1.2133275296543726</v>
      </c>
      <c r="K1335" s="2">
        <f>_xlfn.XLOOKUP($B1335,stock_analysis[Stock],stock_analysis[Beta_Monthly])</f>
        <v>0.86093525073159305</v>
      </c>
      <c r="L1335" s="3">
        <f>G1335+H1335*I1335</f>
        <v>0.1118485789778759</v>
      </c>
      <c r="M1335" s="3">
        <f>J1335*H1335+G1335</f>
        <v>0.1301570298009237</v>
      </c>
      <c r="N1335" s="3">
        <f>K1335*H1335+G1335</f>
        <v>0.11172691361326231</v>
      </c>
      <c r="O1335" s="2">
        <f>_xlfn.XLOOKUP($B1335,stock_analysis[Stock],stock_analysis[Interest_Coverage_Ratio])</f>
        <v>47.033533765032381</v>
      </c>
      <c r="P1335" s="3" cm="1">
        <f t="array" ref="P133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35" s="3" t="str" cm="1">
        <f t="array" ref="Q133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35" s="3">
        <f>Table2[[#This Row],[Default Spread]]+Table2[[#This Row],[Risk Free Rate]]</f>
        <v>7.0699999999999999E-2</v>
      </c>
      <c r="S1335" s="2">
        <f>_xlfn.XLOOKUP($B1335,stock_analysis[Stock],stock_analysis[Market_Cap_Cr])</f>
        <v>84596.824473600005</v>
      </c>
      <c r="T1335" s="2">
        <f>_xlfn.XLOOKUP($B1335,stock_analysis[Stock],stock_analysis[Total_Debt_Cr])</f>
        <v>285.98000639999998</v>
      </c>
      <c r="U1335" s="3">
        <f>Table2[[#This Row],[Market Value of Equity]]/(Table2[[#This Row],[Market Value of Equity]]+Table2[[#This Row],[Market Value of Debt]])</f>
        <v>0.99663088409776346</v>
      </c>
      <c r="V1335" s="3">
        <f>Table2[[#This Row],[Market Value of Debt]]/(Table2[[#This Row],[Market Value of Equity]]+Table2[[#This Row],[Market Value of Debt]])</f>
        <v>3.369115902236504E-3</v>
      </c>
      <c r="W1335" s="32">
        <f>(Table2[[#This Row],[Cost of Equity (Daily Beta)]]*Table2[[#This Row],[Weight of Equity]])+(Table2[[#This Row],[Cost of Debt]]*Table2[[#This Row],[Weight of Debt]])</f>
        <v>0.11170994464608709</v>
      </c>
      <c r="X1335" s="33">
        <f>(Table2[[#This Row],[Cost of Equity (Weekly Beta)]]*Table2[[#This Row],[Weight of Equity]])+(Table2[[#This Row],[Cost of Debt]]*Table2[[#This Row],[Weight of Debt]])</f>
        <v>0.12995671217632165</v>
      </c>
      <c r="Y1335" s="34">
        <f>(Table2[[#This Row],[Cost of Equity (Monthly Beta)]]*Table2[[#This Row],[Weight of Equity]])+(Table2[[#This Row],[Cost of Debt]]*Table2[[#This Row],[Weight of Debt]])</f>
        <v>0.11158868918618818</v>
      </c>
      <c r="Z1335" t="b">
        <f>IF(Table2[[#This Row],[Sector]]="Financial Services",TRUE,FALSE)</f>
        <v>0</v>
      </c>
      <c r="AA1335" t="b">
        <f>IF(Table2[[#This Row],[Market Capitalisation In(Cr)]]&gt;25000,TRUE,FALSE)</f>
        <v>1</v>
      </c>
    </row>
    <row r="1336" spans="2:27" ht="14" customHeight="1">
      <c r="B1336" s="37" t="s">
        <v>3790</v>
      </c>
      <c r="C1336" s="38" t="str">
        <f>_xlfn.XLOOKUP(B1336,stock_analysis[Stock],stock_analysis[Company_Name])</f>
        <v>Vidya Wires Limited</v>
      </c>
      <c r="D1336" s="37" t="str">
        <f>_xlfn.XLOOKUP(B1336,stock_analysis[Stock],stock_analysis[Sector])</f>
        <v>Industrials</v>
      </c>
      <c r="E1336" s="37" t="str">
        <f>_xlfn.XLOOKUP($B1336,stock_analysis[Stock],stock_analysis[Industry])</f>
        <v>Electrical Equipment &amp; Parts</v>
      </c>
      <c r="F1336" s="2">
        <f>_xlfn.XLOOKUP($B1336,stock_analysis[Stock],stock_analysis[Market_Cap_Cr])</f>
        <v>1094.5145855999999</v>
      </c>
      <c r="G1336" s="3">
        <f>Imputs!$C$2</f>
        <v>6.6699999999999995E-2</v>
      </c>
      <c r="H1336" s="3">
        <f>Imputs!$C$3</f>
        <v>5.2299999999999999E-2</v>
      </c>
      <c r="I1336" s="2">
        <f>_xlfn.XLOOKUP($B1336,stock_analysis[Stock],stock_analysis[Beta_Daily])</f>
        <v>0.98598257702182079</v>
      </c>
      <c r="J1336" s="2">
        <f>_xlfn.XLOOKUP($B1336,stock_analysis[Stock],stock_analysis[Beta_Weekly])</f>
        <v>2.359878796928637</v>
      </c>
      <c r="K1336" s="2">
        <f>_xlfn.XLOOKUP($B1336,stock_analysis[Stock],stock_analysis[Beta_Monthly])</f>
        <v>19.514881802519952</v>
      </c>
      <c r="L1336" s="3">
        <f>G1336+H1336*I1336</f>
        <v>0.11826688877824122</v>
      </c>
      <c r="M1336" s="3">
        <f>J1336*H1336+G1336</f>
        <v>0.1901216610793677</v>
      </c>
      <c r="N1336" s="3">
        <f>K1336*H1336+G1336</f>
        <v>1.0873283182717934</v>
      </c>
      <c r="O1336" s="2">
        <f>_xlfn.XLOOKUP($B1336,stock_analysis[Stock],stock_analysis[Interest_Coverage_Ratio])</f>
        <v>6.0173026136053185</v>
      </c>
      <c r="P1336" s="3" cm="1">
        <f t="array" ref="P133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336" s="3" t="str" cm="1">
        <f t="array" ref="Q133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336" s="3">
        <f>Table2[[#This Row],[Default Spread]]+Table2[[#This Row],[Risk Free Rate]]</f>
        <v>7.4499999999999997E-2</v>
      </c>
      <c r="S1336" s="2">
        <f>_xlfn.XLOOKUP($B1336,stock_analysis[Stock],stock_analysis[Market_Cap_Cr])</f>
        <v>1094.5145855999999</v>
      </c>
      <c r="T1336" s="2">
        <f>_xlfn.XLOOKUP($B1336,stock_analysis[Stock],stock_analysis[Total_Debt_Cr])</f>
        <v>187.29500160000001</v>
      </c>
      <c r="U1336" s="3">
        <f>Table2[[#This Row],[Market Value of Equity]]/(Table2[[#This Row],[Market Value of Equity]]+Table2[[#This Row],[Market Value of Debt]])</f>
        <v>0.85388235236317012</v>
      </c>
      <c r="V1336" s="3">
        <f>Table2[[#This Row],[Market Value of Debt]]/(Table2[[#This Row],[Market Value of Equity]]+Table2[[#This Row],[Market Value of Debt]])</f>
        <v>0.14611764763682991</v>
      </c>
      <c r="W1336" s="32">
        <f>(Table2[[#This Row],[Cost of Equity (Daily Beta)]]*Table2[[#This Row],[Weight of Equity]])+(Table2[[#This Row],[Cost of Debt]]*Table2[[#This Row],[Weight of Debt]])</f>
        <v>0.11187177394558186</v>
      </c>
      <c r="X1336" s="33">
        <f>(Table2[[#This Row],[Cost of Equity (Weekly Beta)]]*Table2[[#This Row],[Weight of Equity]])+(Table2[[#This Row],[Cost of Debt]]*Table2[[#This Row],[Weight of Debt]])</f>
        <v>0.17322729594658767</v>
      </c>
      <c r="Y1336" s="34">
        <f>(Table2[[#This Row],[Cost of Equity (Monthly Beta)]]*Table2[[#This Row],[Weight of Equity]])+(Table2[[#This Row],[Cost of Debt]]*Table2[[#This Row],[Weight of Debt]])</f>
        <v>0.93933622694595253</v>
      </c>
      <c r="Z1336" t="b">
        <f>IF(Table2[[#This Row],[Sector]]="Financial Services",TRUE,FALSE)</f>
        <v>0</v>
      </c>
      <c r="AA1336" t="b">
        <f>IF(Table2[[#This Row],[Market Capitalisation In(Cr)]]&gt;25000,TRUE,FALSE)</f>
        <v>0</v>
      </c>
    </row>
    <row r="1337" spans="2:27" ht="14" customHeight="1">
      <c r="B1337" s="37" t="s">
        <v>3018</v>
      </c>
      <c r="C1337" s="38" t="str">
        <f>_xlfn.XLOOKUP(B1337,stock_analysis[Stock],stock_analysis[Company_Name])</f>
        <v>S&amp;S Power Switchgears Limited</v>
      </c>
      <c r="D1337" s="37" t="str">
        <f>_xlfn.XLOOKUP(B1337,stock_analysis[Stock],stock_analysis[Sector])</f>
        <v>Industrials</v>
      </c>
      <c r="E1337" s="37" t="str">
        <f>_xlfn.XLOOKUP($B1337,stock_analysis[Stock],stock_analysis[Industry])</f>
        <v>Electrical Equipment &amp; Parts</v>
      </c>
      <c r="F1337" s="2">
        <f>_xlfn.XLOOKUP($B1337,stock_analysis[Stock],stock_analysis[Market_Cap_Cr])</f>
        <v>389.12906240000001</v>
      </c>
      <c r="G1337" s="3">
        <f>Imputs!$C$2</f>
        <v>6.6699999999999995E-2</v>
      </c>
      <c r="H1337" s="3">
        <f>Imputs!$C$3</f>
        <v>5.2299999999999999E-2</v>
      </c>
      <c r="I1337" s="2">
        <f>_xlfn.XLOOKUP($B1337,stock_analysis[Stock],stock_analysis[Beta_Daily])</f>
        <v>0.61128129895203764</v>
      </c>
      <c r="J1337" s="2">
        <f>_xlfn.XLOOKUP($B1337,stock_analysis[Stock],stock_analysis[Beta_Weekly])</f>
        <v>0.83999198394803731</v>
      </c>
      <c r="K1337" s="2">
        <f>_xlfn.XLOOKUP($B1337,stock_analysis[Stock],stock_analysis[Beta_Monthly])</f>
        <v>1.9985818041681611</v>
      </c>
      <c r="L1337" s="3">
        <f>G1337+H1337*I1337</f>
        <v>9.8670011935191565E-2</v>
      </c>
      <c r="M1337" s="3">
        <f>J1337*H1337+G1337</f>
        <v>0.11063158076048235</v>
      </c>
      <c r="N1337" s="3">
        <f>K1337*H1337+G1337</f>
        <v>0.17122582835799482</v>
      </c>
      <c r="O1337" s="2">
        <f>_xlfn.XLOOKUP($B1337,stock_analysis[Stock],stock_analysis[Interest_Coverage_Ratio])</f>
        <v>6.3888334995014895E-2</v>
      </c>
      <c r="P1337" s="3" cm="1">
        <f t="array" ref="P133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337" s="3" t="str" cm="1">
        <f t="array" ref="Q133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337" s="3">
        <f>Table2[[#This Row],[Default Spread]]+Table2[[#This Row],[Risk Free Rate]]</f>
        <v>0.25669999999999998</v>
      </c>
      <c r="S1337" s="2">
        <f>_xlfn.XLOOKUP($B1337,stock_analysis[Stock],stock_analysis[Market_Cap_Cr])</f>
        <v>389.12906240000001</v>
      </c>
      <c r="T1337" s="2">
        <f>_xlfn.XLOOKUP($B1337,stock_analysis[Stock],stock_analysis[Total_Debt_Cr])</f>
        <v>36.096998399999997</v>
      </c>
      <c r="U1337" s="3">
        <f>Table2[[#This Row],[Market Value of Equity]]/(Table2[[#This Row],[Market Value of Equity]]+Table2[[#This Row],[Market Value of Debt]])</f>
        <v>0.91511103921502635</v>
      </c>
      <c r="V1337" s="3">
        <f>Table2[[#This Row],[Market Value of Debt]]/(Table2[[#This Row],[Market Value of Equity]]+Table2[[#This Row],[Market Value of Debt]])</f>
        <v>8.4888960784973586E-2</v>
      </c>
      <c r="W1337" s="32">
        <f>(Table2[[#This Row],[Cost of Equity (Daily Beta)]]*Table2[[#This Row],[Weight of Equity]])+(Table2[[#This Row],[Cost of Debt]]*Table2[[#This Row],[Weight of Debt]])</f>
        <v>0.11208501339487492</v>
      </c>
      <c r="X1337" s="33">
        <f>(Table2[[#This Row],[Cost of Equity (Weekly Beta)]]*Table2[[#This Row],[Weight of Equity]])+(Table2[[#This Row],[Cost of Debt]]*Table2[[#This Row],[Weight of Debt]])</f>
        <v>0.12303117707322883</v>
      </c>
      <c r="Y1337" s="34">
        <f>(Table2[[#This Row],[Cost of Equity (Monthly Beta)]]*Table2[[#This Row],[Weight of Equity]])+(Table2[[#This Row],[Cost of Debt]]*Table2[[#This Row],[Weight of Debt]])</f>
        <v>0.1784816419626411</v>
      </c>
      <c r="Z1337" t="b">
        <f>IF(Table2[[#This Row],[Sector]]="Financial Services",TRUE,FALSE)</f>
        <v>0</v>
      </c>
      <c r="AA1337" t="b">
        <f>IF(Table2[[#This Row],[Market Capitalisation In(Cr)]]&gt;25000,TRUE,FALSE)</f>
        <v>0</v>
      </c>
    </row>
    <row r="1338" spans="2:27" ht="14" customHeight="1">
      <c r="B1338" s="37" t="s">
        <v>2984</v>
      </c>
      <c r="C1338" s="38" t="str">
        <f>_xlfn.XLOOKUP(B1338,stock_analysis[Stock],stock_analysis[Company_Name])</f>
        <v>R R Kabel Limited</v>
      </c>
      <c r="D1338" s="37" t="str">
        <f>_xlfn.XLOOKUP(B1338,stock_analysis[Stock],stock_analysis[Sector])</f>
        <v>Industrials</v>
      </c>
      <c r="E1338" s="37" t="str">
        <f>_xlfn.XLOOKUP($B1338,stock_analysis[Stock],stock_analysis[Industry])</f>
        <v>Electrical Equipment &amp; Parts</v>
      </c>
      <c r="F1338" s="2">
        <f>_xlfn.XLOOKUP($B1338,stock_analysis[Stock],stock_analysis[Market_Cap_Cr])</f>
        <v>16676.750950400001</v>
      </c>
      <c r="G1338" s="3">
        <f>Imputs!$C$2</f>
        <v>6.6699999999999995E-2</v>
      </c>
      <c r="H1338" s="3">
        <f>Imputs!$C$3</f>
        <v>5.2299999999999999E-2</v>
      </c>
      <c r="I1338" s="2">
        <f>_xlfn.XLOOKUP($B1338,stock_analysis[Stock],stock_analysis[Beta_Daily])</f>
        <v>0.90678810685361499</v>
      </c>
      <c r="J1338" s="2">
        <f>_xlfn.XLOOKUP($B1338,stock_analysis[Stock],stock_analysis[Beta_Weekly])</f>
        <v>1.1200922135017986</v>
      </c>
      <c r="K1338" s="2">
        <f>_xlfn.XLOOKUP($B1338,stock_analysis[Stock],stock_analysis[Beta_Monthly])</f>
        <v>1.6850224288508138</v>
      </c>
      <c r="L1338" s="3">
        <f>G1338+H1338*I1338</f>
        <v>0.11412501798844406</v>
      </c>
      <c r="M1338" s="3">
        <f>J1338*H1338+G1338</f>
        <v>0.12528082276614405</v>
      </c>
      <c r="N1338" s="3">
        <f>K1338*H1338+G1338</f>
        <v>0.15482667302889755</v>
      </c>
      <c r="O1338" s="2">
        <f>_xlfn.XLOOKUP($B1338,stock_analysis[Stock],stock_analysis[Interest_Coverage_Ratio])</f>
        <v>8.5594597189297765</v>
      </c>
      <c r="P1338" s="3" cm="1">
        <f t="array" ref="P133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338" s="3" t="str" cm="1">
        <f t="array" ref="Q133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338" s="3">
        <f>Table2[[#This Row],[Default Spread]]+Table2[[#This Row],[Risk Free Rate]]</f>
        <v>7.3700000000000002E-2</v>
      </c>
      <c r="S1338" s="2">
        <f>_xlfn.XLOOKUP($B1338,stock_analysis[Stock],stock_analysis[Market_Cap_Cr])</f>
        <v>16676.750950400001</v>
      </c>
      <c r="T1338" s="2">
        <f>_xlfn.XLOOKUP($B1338,stock_analysis[Stock],stock_analysis[Total_Debt_Cr])</f>
        <v>392.62190079999999</v>
      </c>
      <c r="U1338" s="3">
        <f>Table2[[#This Row],[Market Value of Equity]]/(Table2[[#This Row],[Market Value of Equity]]+Table2[[#This Row],[Market Value of Debt]])</f>
        <v>0.97699845775104743</v>
      </c>
      <c r="V1338" s="3">
        <f>Table2[[#This Row],[Market Value of Debt]]/(Table2[[#This Row],[Market Value of Equity]]+Table2[[#This Row],[Market Value of Debt]])</f>
        <v>2.3001542248952522E-2</v>
      </c>
      <c r="W1338" s="32">
        <f>(Table2[[#This Row],[Cost of Equity (Daily Beta)]]*Table2[[#This Row],[Weight of Equity]])+(Table2[[#This Row],[Cost of Debt]]*Table2[[#This Row],[Weight of Debt]])</f>
        <v>0.11319518022926819</v>
      </c>
      <c r="X1338" s="33">
        <f>(Table2[[#This Row],[Cost of Equity (Weekly Beta)]]*Table2[[#This Row],[Weight of Equity]])+(Table2[[#This Row],[Cost of Debt]]*Table2[[#This Row],[Weight of Debt]])</f>
        <v>0.12409438429205286</v>
      </c>
      <c r="Y1338" s="34">
        <f>(Table2[[#This Row],[Cost of Equity (Monthly Beta)]]*Table2[[#This Row],[Weight of Equity]])+(Table2[[#This Row],[Cost of Debt]]*Table2[[#This Row],[Weight of Debt]])</f>
        <v>0.1529606344317064</v>
      </c>
      <c r="Z1338" t="b">
        <f>IF(Table2[[#This Row],[Sector]]="Financial Services",TRUE,FALSE)</f>
        <v>0</v>
      </c>
      <c r="AA1338" t="b">
        <f>IF(Table2[[#This Row],[Market Capitalisation In(Cr)]]&gt;25000,TRUE,FALSE)</f>
        <v>0</v>
      </c>
    </row>
    <row r="1339" spans="2:27" ht="14" customHeight="1">
      <c r="B1339" s="37" t="s">
        <v>2734</v>
      </c>
      <c r="C1339" s="38" t="str">
        <f>_xlfn.XLOOKUP(B1339,stock_analysis[Stock],stock_analysis[Company_Name])</f>
        <v>Hitachi Energy India Limited</v>
      </c>
      <c r="D1339" s="37" t="str">
        <f>_xlfn.XLOOKUP(B1339,stock_analysis[Stock],stock_analysis[Sector])</f>
        <v>Industrials</v>
      </c>
      <c r="E1339" s="37" t="str">
        <f>_xlfn.XLOOKUP($B1339,stock_analysis[Stock],stock_analysis[Industry])</f>
        <v>Electrical Equipment &amp; Parts</v>
      </c>
      <c r="F1339" s="2">
        <f>_xlfn.XLOOKUP($B1339,stock_analysis[Stock],stock_analysis[Market_Cap_Cr])</f>
        <v>112048.62935040001</v>
      </c>
      <c r="G1339" s="3">
        <f>Imputs!$C$2</f>
        <v>6.6699999999999995E-2</v>
      </c>
      <c r="H1339" s="3">
        <f>Imputs!$C$3</f>
        <v>5.2299999999999999E-2</v>
      </c>
      <c r="I1339" s="2">
        <f>_xlfn.XLOOKUP($B1339,stock_analysis[Stock],stock_analysis[Beta_Daily])</f>
        <v>0.9213565718830018</v>
      </c>
      <c r="J1339" s="2">
        <f>_xlfn.XLOOKUP($B1339,stock_analysis[Stock],stock_analysis[Beta_Weekly])</f>
        <v>1.5406968307206299</v>
      </c>
      <c r="K1339" s="2">
        <f>_xlfn.XLOOKUP($B1339,stock_analysis[Stock],stock_analysis[Beta_Monthly])</f>
        <v>0.66812529763332573</v>
      </c>
      <c r="L1339" s="3">
        <f>G1339+H1339*I1339</f>
        <v>0.11488694870948099</v>
      </c>
      <c r="M1339" s="3">
        <f>J1339*H1339+G1339</f>
        <v>0.14727844424668896</v>
      </c>
      <c r="N1339" s="3">
        <f>K1339*H1339+G1339</f>
        <v>0.10164295306622292</v>
      </c>
      <c r="O1339" s="2">
        <f>_xlfn.XLOOKUP($B1339,stock_analysis[Stock],stock_analysis[Interest_Coverage_Ratio])</f>
        <v>12.414456233421751</v>
      </c>
      <c r="P1339" s="3" cm="1">
        <f t="array" ref="P133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39" s="3" t="str" cm="1">
        <f t="array" ref="Q133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39" s="3">
        <f>Table2[[#This Row],[Default Spread]]+Table2[[#This Row],[Risk Free Rate]]</f>
        <v>7.0699999999999999E-2</v>
      </c>
      <c r="S1339" s="2">
        <f>_xlfn.XLOOKUP($B1339,stock_analysis[Stock],stock_analysis[Market_Cap_Cr])</f>
        <v>112048.62935040001</v>
      </c>
      <c r="T1339" s="2">
        <f>_xlfn.XLOOKUP($B1339,stock_analysis[Stock],stock_analysis[Total_Debt_Cr])</f>
        <v>84.48</v>
      </c>
      <c r="U1339" s="3">
        <f>Table2[[#This Row],[Market Value of Equity]]/(Table2[[#This Row],[Market Value of Equity]]+Table2[[#This Row],[Market Value of Debt]])</f>
        <v>0.99924660967229573</v>
      </c>
      <c r="V1339" s="3">
        <f>Table2[[#This Row],[Market Value of Debt]]/(Table2[[#This Row],[Market Value of Equity]]+Table2[[#This Row],[Market Value of Debt]])</f>
        <v>7.5339032770430038E-4</v>
      </c>
      <c r="W1339" s="32">
        <f>(Table2[[#This Row],[Cost of Equity (Daily Beta)]]*Table2[[#This Row],[Weight of Equity]])+(Table2[[#This Row],[Cost of Debt]]*Table2[[#This Row],[Weight of Debt]])</f>
        <v>0.11485365868971251</v>
      </c>
      <c r="X1339" s="33">
        <f>(Table2[[#This Row],[Cost of Equity (Weekly Beta)]]*Table2[[#This Row],[Weight of Equity]])+(Table2[[#This Row],[Cost of Debt]]*Table2[[#This Row],[Weight of Debt]])</f>
        <v>0.14722075078748287</v>
      </c>
      <c r="Y1339" s="34">
        <f>(Table2[[#This Row],[Cost of Equity (Monthly Beta)]]*Table2[[#This Row],[Weight of Equity]])+(Table2[[#This Row],[Cost of Debt]]*Table2[[#This Row],[Weight of Debt]])</f>
        <v>0.10161964094467223</v>
      </c>
      <c r="Z1339" t="b">
        <f>IF(Table2[[#This Row],[Sector]]="Financial Services",TRUE,FALSE)</f>
        <v>0</v>
      </c>
      <c r="AA1339" t="b">
        <f>IF(Table2[[#This Row],[Market Capitalisation In(Cr)]]&gt;25000,TRUE,FALSE)</f>
        <v>1</v>
      </c>
    </row>
    <row r="1340" spans="2:27" ht="14" customHeight="1">
      <c r="B1340" s="37" t="s">
        <v>322</v>
      </c>
      <c r="C1340" s="38" t="str">
        <f>_xlfn.XLOOKUP(B1340,stock_analysis[Stock],stock_analysis[Company_Name])</f>
        <v>Amara Raja Energy &amp; Mobility Limited</v>
      </c>
      <c r="D1340" s="37" t="str">
        <f>_xlfn.XLOOKUP(B1340,stock_analysis[Stock],stock_analysis[Sector])</f>
        <v>Industrials</v>
      </c>
      <c r="E1340" s="37" t="str">
        <f>_xlfn.XLOOKUP($B1340,stock_analysis[Stock],stock_analysis[Industry])</f>
        <v>Electrical Equipment &amp; Parts</v>
      </c>
      <c r="F1340" s="2">
        <f>_xlfn.XLOOKUP($B1340,stock_analysis[Stock],stock_analysis[Market_Cap_Cr])</f>
        <v>14711.365631999999</v>
      </c>
      <c r="G1340" s="3">
        <f>Imputs!$C$2</f>
        <v>6.6699999999999995E-2</v>
      </c>
      <c r="H1340" s="3">
        <f>Imputs!$C$3</f>
        <v>5.2299999999999999E-2</v>
      </c>
      <c r="I1340" s="2">
        <f>_xlfn.XLOOKUP($B1340,stock_analysis[Stock],stock_analysis[Beta_Daily])</f>
        <v>0.94637150438480844</v>
      </c>
      <c r="J1340" s="2">
        <f>_xlfn.XLOOKUP($B1340,stock_analysis[Stock],stock_analysis[Beta_Weekly])</f>
        <v>1.6516518363622783</v>
      </c>
      <c r="K1340" s="2">
        <f>_xlfn.XLOOKUP($B1340,stock_analysis[Stock],stock_analysis[Beta_Monthly])</f>
        <v>1.4972563396995091</v>
      </c>
      <c r="L1340" s="3">
        <f>G1340+H1340*I1340</f>
        <v>0.11619522967932547</v>
      </c>
      <c r="M1340" s="3">
        <f>J1340*H1340+G1340</f>
        <v>0.15308139104174714</v>
      </c>
      <c r="N1340" s="3">
        <f>K1340*H1340+G1340</f>
        <v>0.14500650656628433</v>
      </c>
      <c r="O1340" s="2">
        <f>_xlfn.XLOOKUP($B1340,stock_analysis[Stock],stock_analysis[Interest_Coverage_Ratio])</f>
        <v>44.497437649470449</v>
      </c>
      <c r="P1340" s="3" cm="1">
        <f t="array" ref="P134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40" s="3" t="str" cm="1">
        <f t="array" ref="Q134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40" s="3">
        <f>Table2[[#This Row],[Default Spread]]+Table2[[#This Row],[Risk Free Rate]]</f>
        <v>7.0699999999999999E-2</v>
      </c>
      <c r="S1340" s="2">
        <f>_xlfn.XLOOKUP($B1340,stock_analysis[Stock],stock_analysis[Market_Cap_Cr])</f>
        <v>14711.365631999999</v>
      </c>
      <c r="T1340" s="2">
        <f>_xlfn.XLOOKUP($B1340,stock_analysis[Stock],stock_analysis[Total_Debt_Cr])</f>
        <v>309.88999680000001</v>
      </c>
      <c r="U1340" s="3">
        <f>Table2[[#This Row],[Market Value of Equity]]/(Table2[[#This Row],[Market Value of Equity]]+Table2[[#This Row],[Market Value of Debt]])</f>
        <v>0.97936990059566964</v>
      </c>
      <c r="V1340" s="3">
        <f>Table2[[#This Row],[Market Value of Debt]]/(Table2[[#This Row],[Market Value of Equity]]+Table2[[#This Row],[Market Value of Debt]])</f>
        <v>2.0630099404330297E-2</v>
      </c>
      <c r="W1340" s="32">
        <f>(Table2[[#This Row],[Cost of Equity (Daily Beta)]]*Table2[[#This Row],[Weight of Equity]])+(Table2[[#This Row],[Cost of Debt]]*Table2[[#This Row],[Weight of Debt]])</f>
        <v>0.11525665856861814</v>
      </c>
      <c r="X1340" s="33">
        <f>(Table2[[#This Row],[Cost of Equity (Weekly Beta)]]*Table2[[#This Row],[Weight of Equity]])+(Table2[[#This Row],[Cost of Debt]]*Table2[[#This Row],[Weight of Debt]])</f>
        <v>0.15138185475548888</v>
      </c>
      <c r="Y1340" s="34">
        <f>(Table2[[#This Row],[Cost of Equity (Monthly Beta)]]*Table2[[#This Row],[Weight of Equity]])+(Table2[[#This Row],[Cost of Debt]]*Table2[[#This Row],[Weight of Debt]])</f>
        <v>0.14347355594943334</v>
      </c>
      <c r="Z1340" t="b">
        <f>IF(Table2[[#This Row],[Sector]]="Financial Services",TRUE,FALSE)</f>
        <v>0</v>
      </c>
      <c r="AA1340" t="b">
        <f>IF(Table2[[#This Row],[Market Capitalisation In(Cr)]]&gt;25000,TRUE,FALSE)</f>
        <v>0</v>
      </c>
    </row>
    <row r="1341" spans="2:27" ht="14" customHeight="1">
      <c r="B1341" s="37" t="s">
        <v>1175</v>
      </c>
      <c r="C1341" s="38" t="str">
        <f>_xlfn.XLOOKUP(B1341,stock_analysis[Stock],stock_analysis[Company_Name])</f>
        <v>Finolex Cables Limited</v>
      </c>
      <c r="D1341" s="37" t="str">
        <f>_xlfn.XLOOKUP(B1341,stock_analysis[Stock],stock_analysis[Sector])</f>
        <v>Industrials</v>
      </c>
      <c r="E1341" s="37" t="str">
        <f>_xlfn.XLOOKUP($B1341,stock_analysis[Stock],stock_analysis[Industry])</f>
        <v>Electrical Equipment &amp; Parts</v>
      </c>
      <c r="F1341" s="2">
        <f>_xlfn.XLOOKUP($B1341,stock_analysis[Stock],stock_analysis[Market_Cap_Cr])</f>
        <v>13896.833433600001</v>
      </c>
      <c r="G1341" s="3">
        <f>Imputs!$C$2</f>
        <v>6.6699999999999995E-2</v>
      </c>
      <c r="H1341" s="3">
        <f>Imputs!$C$3</f>
        <v>5.2299999999999999E-2</v>
      </c>
      <c r="I1341" s="2">
        <f>_xlfn.XLOOKUP($B1341,stock_analysis[Stock],stock_analysis[Beta_Daily])</f>
        <v>0.9335829676883528</v>
      </c>
      <c r="J1341" s="2">
        <f>_xlfn.XLOOKUP($B1341,stock_analysis[Stock],stock_analysis[Beta_Weekly])</f>
        <v>1.4448211676008709</v>
      </c>
      <c r="K1341" s="2">
        <f>_xlfn.XLOOKUP($B1341,stock_analysis[Stock],stock_analysis[Beta_Monthly])</f>
        <v>0.86663244182207555</v>
      </c>
      <c r="L1341" s="3">
        <f>G1341+H1341*I1341</f>
        <v>0.11552638921010085</v>
      </c>
      <c r="M1341" s="3">
        <f>J1341*H1341+G1341</f>
        <v>0.14226414706552554</v>
      </c>
      <c r="N1341" s="3">
        <f>K1341*H1341+G1341</f>
        <v>0.11202487670729455</v>
      </c>
      <c r="O1341" s="2">
        <f>_xlfn.XLOOKUP($B1341,stock_analysis[Stock],stock_analysis[Interest_Coverage_Ratio])</f>
        <v>553.3652694610779</v>
      </c>
      <c r="P1341" s="3" cm="1">
        <f t="array" ref="P134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41" s="3" t="str" cm="1">
        <f t="array" ref="Q134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41" s="3">
        <f>Table2[[#This Row],[Default Spread]]+Table2[[#This Row],[Risk Free Rate]]</f>
        <v>7.0699999999999999E-2</v>
      </c>
      <c r="S1341" s="2">
        <f>_xlfn.XLOOKUP($B1341,stock_analysis[Stock],stock_analysis[Market_Cap_Cr])</f>
        <v>13896.833433600001</v>
      </c>
      <c r="T1341" s="2">
        <f>_xlfn.XLOOKUP($B1341,stock_analysis[Stock],stock_analysis[Total_Debt_Cr])</f>
        <v>21.52</v>
      </c>
      <c r="U1341" s="3">
        <f>Table2[[#This Row],[Market Value of Equity]]/(Table2[[#This Row],[Market Value of Equity]]+Table2[[#This Row],[Market Value of Debt]])</f>
        <v>0.99845384009662741</v>
      </c>
      <c r="V1341" s="3">
        <f>Table2[[#This Row],[Market Value of Debt]]/(Table2[[#This Row],[Market Value of Equity]]+Table2[[#This Row],[Market Value of Debt]])</f>
        <v>1.5461599033725515E-3</v>
      </c>
      <c r="W1341" s="32">
        <f>(Table2[[#This Row],[Cost of Equity (Daily Beta)]]*Table2[[#This Row],[Weight of Equity]])+(Table2[[#This Row],[Cost of Debt]]*Table2[[#This Row],[Weight of Debt]])</f>
        <v>0.11545708044449121</v>
      </c>
      <c r="X1341" s="33">
        <f>(Table2[[#This Row],[Cost of Equity (Weekly Beta)]]*Table2[[#This Row],[Weight of Equity]])+(Table2[[#This Row],[Cost of Debt]]*Table2[[#This Row],[Weight of Debt]])</f>
        <v>0.14215349745081376</v>
      </c>
      <c r="Y1341" s="34">
        <f>(Table2[[#This Row],[Cost of Equity (Monthly Beta)]]*Table2[[#This Row],[Weight of Equity]])+(Table2[[#This Row],[Cost of Debt]]*Table2[[#This Row],[Weight of Debt]])</f>
        <v>0.11196098183991791</v>
      </c>
      <c r="Z1341" t="b">
        <f>IF(Table2[[#This Row],[Sector]]="Financial Services",TRUE,FALSE)</f>
        <v>0</v>
      </c>
      <c r="AA1341" t="b">
        <f>IF(Table2[[#This Row],[Market Capitalisation In(Cr)]]&gt;25000,TRUE,FALSE)</f>
        <v>0</v>
      </c>
    </row>
    <row r="1342" spans="2:27" ht="14" customHeight="1">
      <c r="B1342" s="37" t="s">
        <v>2300</v>
      </c>
      <c r="C1342" s="38" t="str">
        <f>_xlfn.XLOOKUP(B1342,stock_analysis[Stock],stock_analysis[Company_Name])</f>
        <v>MODISON LIMITED</v>
      </c>
      <c r="D1342" s="37" t="str">
        <f>_xlfn.XLOOKUP(B1342,stock_analysis[Stock],stock_analysis[Sector])</f>
        <v>Industrials</v>
      </c>
      <c r="E1342" s="37" t="str">
        <f>_xlfn.XLOOKUP($B1342,stock_analysis[Stock],stock_analysis[Industry])</f>
        <v>Electrical Equipment &amp; Parts</v>
      </c>
      <c r="F1342" s="2">
        <f>_xlfn.XLOOKUP($B1342,stock_analysis[Stock],stock_analysis[Market_Cap_Cr])</f>
        <v>419.93546240000001</v>
      </c>
      <c r="G1342" s="3">
        <f>Imputs!$C$2</f>
        <v>6.6699999999999995E-2</v>
      </c>
      <c r="H1342" s="3">
        <f>Imputs!$C$3</f>
        <v>5.2299999999999999E-2</v>
      </c>
      <c r="I1342" s="2">
        <f>_xlfn.XLOOKUP($B1342,stock_analysis[Stock],stock_analysis[Beta_Daily])</f>
        <v>1.1554516577242744</v>
      </c>
      <c r="J1342" s="2">
        <f>_xlfn.XLOOKUP($B1342,stock_analysis[Stock],stock_analysis[Beta_Weekly])</f>
        <v>1.4290344255381164</v>
      </c>
      <c r="K1342" s="2">
        <f>_xlfn.XLOOKUP($B1342,stock_analysis[Stock],stock_analysis[Beta_Monthly])</f>
        <v>1.2787074316198841</v>
      </c>
      <c r="L1342" s="3">
        <f>G1342+H1342*I1342</f>
        <v>0.12713012169897955</v>
      </c>
      <c r="M1342" s="3">
        <f>J1342*H1342+G1342</f>
        <v>0.14143850045564349</v>
      </c>
      <c r="N1342" s="3">
        <f>K1342*H1342+G1342</f>
        <v>0.13357639867371993</v>
      </c>
      <c r="O1342" s="2">
        <f>_xlfn.XLOOKUP($B1342,stock_analysis[Stock],stock_analysis[Interest_Coverage_Ratio])</f>
        <v>7.2649920627509568</v>
      </c>
      <c r="P1342" s="3" cm="1">
        <f t="array" ref="P134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342" s="3" t="str" cm="1">
        <f t="array" ref="Q134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342" s="3">
        <f>Table2[[#This Row],[Default Spread]]+Table2[[#This Row],[Risk Free Rate]]</f>
        <v>7.4499999999999997E-2</v>
      </c>
      <c r="S1342" s="2">
        <f>_xlfn.XLOOKUP($B1342,stock_analysis[Stock],stock_analysis[Market_Cap_Cr])</f>
        <v>419.93546240000001</v>
      </c>
      <c r="T1342" s="2">
        <f>_xlfn.XLOOKUP($B1342,stock_analysis[Stock],stock_analysis[Total_Debt_Cr])</f>
        <v>85.350399999999993</v>
      </c>
      <c r="U1342" s="3">
        <f>Table2[[#This Row],[Market Value of Equity]]/(Table2[[#This Row],[Market Value of Equity]]+Table2[[#This Row],[Market Value of Debt]])</f>
        <v>0.83108492370120191</v>
      </c>
      <c r="V1342" s="3">
        <f>Table2[[#This Row],[Market Value of Debt]]/(Table2[[#This Row],[Market Value of Equity]]+Table2[[#This Row],[Market Value of Debt]])</f>
        <v>0.16891507629879809</v>
      </c>
      <c r="W1342" s="32">
        <f>(Table2[[#This Row],[Cost of Equity (Daily Beta)]]*Table2[[#This Row],[Weight of Equity]])+(Table2[[#This Row],[Cost of Debt]]*Table2[[#This Row],[Weight of Debt]])</f>
        <v>0.11824010067658139</v>
      </c>
      <c r="X1342" s="33">
        <f>(Table2[[#This Row],[Cost of Equity (Weekly Beta)]]*Table2[[#This Row],[Weight of Equity]])+(Table2[[#This Row],[Cost of Debt]]*Table2[[#This Row],[Weight of Debt]])</f>
        <v>0.13013157854385132</v>
      </c>
      <c r="Y1342" s="34">
        <f>(Table2[[#This Row],[Cost of Equity (Monthly Beta)]]*Table2[[#This Row],[Weight of Equity]])+(Table2[[#This Row],[Cost of Debt]]*Table2[[#This Row],[Weight of Debt]])</f>
        <v>0.12359750428429031</v>
      </c>
      <c r="Z1342" t="b">
        <f>IF(Table2[[#This Row],[Sector]]="Financial Services",TRUE,FALSE)</f>
        <v>0</v>
      </c>
      <c r="AA1342" t="b">
        <f>IF(Table2[[#This Row],[Market Capitalisation In(Cr)]]&gt;25000,TRUE,FALSE)</f>
        <v>0</v>
      </c>
    </row>
    <row r="1343" spans="2:27" ht="14" customHeight="1">
      <c r="B1343" s="37" t="s">
        <v>2870</v>
      </c>
      <c r="C1343" s="38" t="str">
        <f>_xlfn.XLOOKUP(B1343,stock_analysis[Stock],stock_analysis[Company_Name])</f>
        <v>Ram Ratna Wires Limited</v>
      </c>
      <c r="D1343" s="37" t="str">
        <f>_xlfn.XLOOKUP(B1343,stock_analysis[Stock],stock_analysis[Sector])</f>
        <v>Industrials</v>
      </c>
      <c r="E1343" s="37" t="str">
        <f>_xlfn.XLOOKUP($B1343,stock_analysis[Stock],stock_analysis[Industry])</f>
        <v>Electrical Equipment &amp; Parts</v>
      </c>
      <c r="F1343" s="2">
        <f>_xlfn.XLOOKUP($B1343,stock_analysis[Stock],stock_analysis[Market_Cap_Cr])</f>
        <v>3246.2139391999999</v>
      </c>
      <c r="G1343" s="3">
        <f>Imputs!$C$2</f>
        <v>6.6699999999999995E-2</v>
      </c>
      <c r="H1343" s="3">
        <f>Imputs!$C$3</f>
        <v>5.2299999999999999E-2</v>
      </c>
      <c r="I1343" s="2">
        <f>_xlfn.XLOOKUP($B1343,stock_analysis[Stock],stock_analysis[Beta_Daily])</f>
        <v>1.088744981368081</v>
      </c>
      <c r="J1343" s="2">
        <f>_xlfn.XLOOKUP($B1343,stock_analysis[Stock],stock_analysis[Beta_Weekly])</f>
        <v>1.1612709888934769</v>
      </c>
      <c r="K1343" s="2">
        <f>_xlfn.XLOOKUP($B1343,stock_analysis[Stock],stock_analysis[Beta_Monthly])</f>
        <v>0.98857157029816523</v>
      </c>
      <c r="L1343" s="3">
        <f>G1343+H1343*I1343</f>
        <v>0.12364136252555064</v>
      </c>
      <c r="M1343" s="3">
        <f>J1343*H1343+G1343</f>
        <v>0.12743447271912883</v>
      </c>
      <c r="N1343" s="3">
        <f>K1343*H1343+G1343</f>
        <v>0.11840229312659403</v>
      </c>
      <c r="O1343" s="2">
        <f>_xlfn.XLOOKUP($B1343,stock_analysis[Stock],stock_analysis[Interest_Coverage_Ratio])</f>
        <v>2.8098411959204581</v>
      </c>
      <c r="P1343" s="3" cm="1">
        <f t="array" ref="P134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343" s="3" t="str" cm="1">
        <f t="array" ref="Q134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343" s="3">
        <f>Table2[[#This Row],[Default Spread]]+Table2[[#This Row],[Risk Free Rate]]</f>
        <v>9.4199999999999992E-2</v>
      </c>
      <c r="S1343" s="2">
        <f>_xlfn.XLOOKUP($B1343,stock_analysis[Stock],stock_analysis[Market_Cap_Cr])</f>
        <v>3246.2139391999999</v>
      </c>
      <c r="T1343" s="2">
        <f>_xlfn.XLOOKUP($B1343,stock_analysis[Stock],stock_analysis[Total_Debt_Cr])</f>
        <v>627.7943808</v>
      </c>
      <c r="U1343" s="3">
        <f>Table2[[#This Row],[Market Value of Equity]]/(Table2[[#This Row],[Market Value of Equity]]+Table2[[#This Row],[Market Value of Debt]])</f>
        <v>0.83794707472388696</v>
      </c>
      <c r="V1343" s="3">
        <f>Table2[[#This Row],[Market Value of Debt]]/(Table2[[#This Row],[Market Value of Equity]]+Table2[[#This Row],[Market Value of Debt]])</f>
        <v>0.16205292527611298</v>
      </c>
      <c r="W1343" s="32">
        <f>(Table2[[#This Row],[Cost of Equity (Daily Beta)]]*Table2[[#This Row],[Weight of Equity]])+(Table2[[#This Row],[Cost of Debt]]*Table2[[#This Row],[Weight of Debt]])</f>
        <v>0.11887030360417061</v>
      </c>
      <c r="X1343" s="33">
        <f>(Table2[[#This Row],[Cost of Equity (Weekly Beta)]]*Table2[[#This Row],[Weight of Equity]])+(Table2[[#This Row],[Cost of Debt]]*Table2[[#This Row],[Weight of Debt]])</f>
        <v>0.12204872919498483</v>
      </c>
      <c r="Y1343" s="34">
        <f>(Table2[[#This Row],[Cost of Equity (Monthly Beta)]]*Table2[[#This Row],[Weight of Equity]])+(Table2[[#This Row],[Cost of Debt]]*Table2[[#This Row],[Weight of Debt]])</f>
        <v>0.1144802407270395</v>
      </c>
      <c r="Z1343" t="b">
        <f>IF(Table2[[#This Row],[Sector]]="Financial Services",TRUE,FALSE)</f>
        <v>0</v>
      </c>
      <c r="AA1343" t="b">
        <f>IF(Table2[[#This Row],[Market Capitalisation In(Cr)]]&gt;25000,TRUE,FALSE)</f>
        <v>0</v>
      </c>
    </row>
    <row r="1344" spans="2:27" ht="14" customHeight="1">
      <c r="B1344" s="37" t="s">
        <v>2250</v>
      </c>
      <c r="C1344" s="38" t="str">
        <f>_xlfn.XLOOKUP(B1344,stock_analysis[Stock],stock_analysis[Company_Name])</f>
        <v>Mangal Electrical Industries Limited</v>
      </c>
      <c r="D1344" s="37" t="str">
        <f>_xlfn.XLOOKUP(B1344,stock_analysis[Stock],stock_analysis[Sector])</f>
        <v>Industrials</v>
      </c>
      <c r="E1344" s="37" t="str">
        <f>_xlfn.XLOOKUP($B1344,stock_analysis[Stock],stock_analysis[Industry])</f>
        <v>Electrical Equipment &amp; Parts</v>
      </c>
      <c r="F1344" s="2">
        <f>_xlfn.XLOOKUP($B1344,stock_analysis[Stock],stock_analysis[Market_Cap_Cr])</f>
        <v>643.78188799999998</v>
      </c>
      <c r="G1344" s="3">
        <f>Imputs!$C$2</f>
        <v>6.6699999999999995E-2</v>
      </c>
      <c r="H1344" s="3">
        <f>Imputs!$C$3</f>
        <v>5.2299999999999999E-2</v>
      </c>
      <c r="I1344" s="2">
        <f>_xlfn.XLOOKUP($B1344,stock_analysis[Stock],stock_analysis[Beta_Daily])</f>
        <v>1.1412501206771344</v>
      </c>
      <c r="J1344" s="2">
        <f>_xlfn.XLOOKUP($B1344,stock_analysis[Stock],stock_analysis[Beta_Weekly])</f>
        <v>1.3180726168267196</v>
      </c>
      <c r="K1344" s="2">
        <f>_xlfn.XLOOKUP($B1344,stock_analysis[Stock],stock_analysis[Beta_Monthly])</f>
        <v>1.550053384605141</v>
      </c>
      <c r="L1344" s="3">
        <f>G1344+H1344*I1344</f>
        <v>0.12638738131141414</v>
      </c>
      <c r="M1344" s="3">
        <f>J1344*H1344+G1344</f>
        <v>0.13563519786003742</v>
      </c>
      <c r="N1344" s="3">
        <f>K1344*H1344+G1344</f>
        <v>0.14776779201484885</v>
      </c>
      <c r="O1344" s="2">
        <f>_xlfn.XLOOKUP($B1344,stock_analysis[Stock],stock_analysis[Interest_Coverage_Ratio])</f>
        <v>5.9518720318365892</v>
      </c>
      <c r="P1344" s="3" cm="1">
        <f t="array" ref="P134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344" s="3" t="str" cm="1">
        <f t="array" ref="Q134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344" s="3">
        <f>Table2[[#This Row],[Default Spread]]+Table2[[#This Row],[Risk Free Rate]]</f>
        <v>7.5600000000000001E-2</v>
      </c>
      <c r="S1344" s="2">
        <f>_xlfn.XLOOKUP($B1344,stock_analysis[Stock],stock_analysis[Market_Cap_Cr])</f>
        <v>643.78188799999998</v>
      </c>
      <c r="T1344" s="2">
        <f>_xlfn.XLOOKUP($B1344,stock_analysis[Stock],stock_analysis[Total_Debt_Cr])</f>
        <v>67.529497599999999</v>
      </c>
      <c r="U1344" s="3">
        <f>Table2[[#This Row],[Market Value of Equity]]/(Table2[[#This Row],[Market Value of Equity]]+Table2[[#This Row],[Market Value of Debt]])</f>
        <v>0.90506338156946831</v>
      </c>
      <c r="V1344" s="3">
        <f>Table2[[#This Row],[Market Value of Debt]]/(Table2[[#This Row],[Market Value of Equity]]+Table2[[#This Row],[Market Value of Debt]])</f>
        <v>9.4936618430531694E-2</v>
      </c>
      <c r="W1344" s="32">
        <f>(Table2[[#This Row],[Cost of Equity (Daily Beta)]]*Table2[[#This Row],[Weight of Equity]])+(Table2[[#This Row],[Cost of Debt]]*Table2[[#This Row],[Weight of Debt]])</f>
        <v>0.12156579907076651</v>
      </c>
      <c r="X1344" s="33">
        <f>(Table2[[#This Row],[Cost of Equity (Weekly Beta)]]*Table2[[#This Row],[Weight of Equity]])+(Table2[[#This Row],[Cost of Debt]]*Table2[[#This Row],[Weight of Debt]])</f>
        <v>0.12993565918839756</v>
      </c>
      <c r="Y1344" s="34">
        <f>(Table2[[#This Row],[Cost of Equity (Monthly Beta)]]*Table2[[#This Row],[Weight of Equity]])+(Table2[[#This Row],[Cost of Debt]]*Table2[[#This Row],[Weight of Debt]])</f>
        <v>0.14091642588136119</v>
      </c>
      <c r="Z1344" t="b">
        <f>IF(Table2[[#This Row],[Sector]]="Financial Services",TRUE,FALSE)</f>
        <v>0</v>
      </c>
      <c r="AA1344" t="b">
        <f>IF(Table2[[#This Row],[Market Capitalisation In(Cr)]]&gt;25000,TRUE,FALSE)</f>
        <v>0</v>
      </c>
    </row>
    <row r="1345" spans="2:27" ht="14" customHeight="1">
      <c r="B1345" s="37" t="s">
        <v>1916</v>
      </c>
      <c r="C1345" s="38" t="str">
        <f>_xlfn.XLOOKUP(B1345,stock_analysis[Stock],stock_analysis[Company_Name])</f>
        <v>KEI Industries Limited</v>
      </c>
      <c r="D1345" s="37" t="str">
        <f>_xlfn.XLOOKUP(B1345,stock_analysis[Stock],stock_analysis[Sector])</f>
        <v>Industrials</v>
      </c>
      <c r="E1345" s="37" t="str">
        <f>_xlfn.XLOOKUP($B1345,stock_analysis[Stock],stock_analysis[Industry])</f>
        <v>Electrical Equipment &amp; Parts</v>
      </c>
      <c r="F1345" s="2">
        <f>_xlfn.XLOOKUP($B1345,stock_analysis[Stock],stock_analysis[Market_Cap_Cr])</f>
        <v>46868.191641600002</v>
      </c>
      <c r="G1345" s="3">
        <f>Imputs!$C$2</f>
        <v>6.6699999999999995E-2</v>
      </c>
      <c r="H1345" s="3">
        <f>Imputs!$C$3</f>
        <v>5.2299999999999999E-2</v>
      </c>
      <c r="I1345" s="2">
        <f>_xlfn.XLOOKUP($B1345,stock_analysis[Stock],stock_analysis[Beta_Daily])</f>
        <v>1.1017152761479865</v>
      </c>
      <c r="J1345" s="2">
        <f>_xlfn.XLOOKUP($B1345,stock_analysis[Stock],stock_analysis[Beta_Weekly])</f>
        <v>1.5492666904455172</v>
      </c>
      <c r="K1345" s="2">
        <f>_xlfn.XLOOKUP($B1345,stock_analysis[Stock],stock_analysis[Beta_Monthly])</f>
        <v>1.226814212226834</v>
      </c>
      <c r="L1345" s="3">
        <f>G1345+H1345*I1345</f>
        <v>0.12431970894253969</v>
      </c>
      <c r="M1345" s="3">
        <f>J1345*H1345+G1345</f>
        <v>0.14772664791030055</v>
      </c>
      <c r="N1345" s="3">
        <f>K1345*H1345+G1345</f>
        <v>0.13086238329946343</v>
      </c>
      <c r="O1345" s="2">
        <f>_xlfn.XLOOKUP($B1345,stock_analysis[Stock],stock_analysis[Interest_Coverage_Ratio])</f>
        <v>22.126719278466741</v>
      </c>
      <c r="P1345" s="3" cm="1">
        <f t="array" ref="P134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45" s="3" t="str" cm="1">
        <f t="array" ref="Q134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45" s="3">
        <f>Table2[[#This Row],[Default Spread]]+Table2[[#This Row],[Risk Free Rate]]</f>
        <v>7.0699999999999999E-2</v>
      </c>
      <c r="S1345" s="2">
        <f>_xlfn.XLOOKUP($B1345,stock_analysis[Stock],stock_analysis[Market_Cap_Cr])</f>
        <v>46868.191641600002</v>
      </c>
      <c r="T1345" s="2">
        <f>_xlfn.XLOOKUP($B1345,stock_analysis[Stock],stock_analysis[Total_Debt_Cr])</f>
        <v>235.05799680000001</v>
      </c>
      <c r="U1345" s="3">
        <f>Table2[[#This Row],[Market Value of Equity]]/(Table2[[#This Row],[Market Value of Equity]]+Table2[[#This Row],[Market Value of Debt]])</f>
        <v>0.99500972865769377</v>
      </c>
      <c r="V1345" s="3">
        <f>Table2[[#This Row],[Market Value of Debt]]/(Table2[[#This Row],[Market Value of Equity]]+Table2[[#This Row],[Market Value of Debt]])</f>
        <v>4.9902713423061488E-3</v>
      </c>
      <c r="W1345" s="32">
        <f>(Table2[[#This Row],[Cost of Equity (Daily Beta)]]*Table2[[#This Row],[Weight of Equity]])+(Table2[[#This Row],[Cost of Debt]]*Table2[[#This Row],[Weight of Debt]])</f>
        <v>0.12405213204562092</v>
      </c>
      <c r="X1345" s="33">
        <f>(Table2[[#This Row],[Cost of Equity (Weekly Beta)]]*Table2[[#This Row],[Weight of Equity]])+(Table2[[#This Row],[Cost of Debt]]*Table2[[#This Row],[Weight of Debt]])</f>
        <v>0.14734226403663986</v>
      </c>
      <c r="Y1345" s="34">
        <f>(Table2[[#This Row],[Cost of Equity (Monthly Beta)]]*Table2[[#This Row],[Weight of Equity]])+(Table2[[#This Row],[Cost of Debt]]*Table2[[#This Row],[Weight of Debt]])</f>
        <v>0.13056215668219925</v>
      </c>
      <c r="Z1345" t="b">
        <f>IF(Table2[[#This Row],[Sector]]="Financial Services",TRUE,FALSE)</f>
        <v>0</v>
      </c>
      <c r="AA1345" t="b">
        <f>IF(Table2[[#This Row],[Market Capitalisation In(Cr)]]&gt;25000,TRUE,FALSE)</f>
        <v>1</v>
      </c>
    </row>
    <row r="1346" spans="2:27" ht="14" customHeight="1">
      <c r="B1346" s="37" t="s">
        <v>1064</v>
      </c>
      <c r="C1346" s="38" t="str">
        <f>_xlfn.XLOOKUP(B1346,stock_analysis[Stock],stock_analysis[Company_Name])</f>
        <v>Elin Electronics Limited</v>
      </c>
      <c r="D1346" s="37" t="str">
        <f>_xlfn.XLOOKUP(B1346,stock_analysis[Stock],stock_analysis[Sector])</f>
        <v>Industrials</v>
      </c>
      <c r="E1346" s="37" t="str">
        <f>_xlfn.XLOOKUP($B1346,stock_analysis[Stock],stock_analysis[Industry])</f>
        <v>Electrical Equipment &amp; Parts</v>
      </c>
      <c r="F1346" s="2">
        <f>_xlfn.XLOOKUP($B1346,stock_analysis[Stock],stock_analysis[Market_Cap_Cr])</f>
        <v>632.21248000000003</v>
      </c>
      <c r="G1346" s="3">
        <f>Imputs!$C$2</f>
        <v>6.6699999999999995E-2</v>
      </c>
      <c r="H1346" s="3">
        <f>Imputs!$C$3</f>
        <v>5.2299999999999999E-2</v>
      </c>
      <c r="I1346" s="2">
        <f>_xlfn.XLOOKUP($B1346,stock_analysis[Stock],stock_analysis[Beta_Daily])</f>
        <v>1.1214655370552282</v>
      </c>
      <c r="J1346" s="2">
        <f>_xlfn.XLOOKUP($B1346,stock_analysis[Stock],stock_analysis[Beta_Weekly])</f>
        <v>1.3002453871192641</v>
      </c>
      <c r="K1346" s="2">
        <f>_xlfn.XLOOKUP($B1346,stock_analysis[Stock],stock_analysis[Beta_Monthly])</f>
        <v>2.0179279416952896</v>
      </c>
      <c r="L1346" s="3">
        <f>G1346+H1346*I1346</f>
        <v>0.12535264758798842</v>
      </c>
      <c r="M1346" s="3">
        <f>J1346*H1346+G1346</f>
        <v>0.13470283374633751</v>
      </c>
      <c r="N1346" s="3">
        <f>K1346*H1346+G1346</f>
        <v>0.17223763135066364</v>
      </c>
      <c r="O1346" s="2">
        <f>_xlfn.XLOOKUP($B1346,stock_analysis[Stock],stock_analysis[Interest_Coverage_Ratio])</f>
        <v>6.2259158751696067</v>
      </c>
      <c r="P1346" s="3" cm="1">
        <f t="array" ref="P134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346" s="3" t="str" cm="1">
        <f t="array" ref="Q134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346" s="3">
        <f>Table2[[#This Row],[Default Spread]]+Table2[[#This Row],[Risk Free Rate]]</f>
        <v>7.4499999999999997E-2</v>
      </c>
      <c r="S1346" s="2">
        <f>_xlfn.XLOOKUP($B1346,stock_analysis[Stock],stock_analysis[Market_Cap_Cr])</f>
        <v>632.21248000000003</v>
      </c>
      <c r="T1346" s="2">
        <f>_xlfn.XLOOKUP($B1346,stock_analysis[Stock],stock_analysis[Total_Debt_Cr])</f>
        <v>15.367000000000001</v>
      </c>
      <c r="U1346" s="3">
        <f>Table2[[#This Row],[Market Value of Equity]]/(Table2[[#This Row],[Market Value of Equity]]+Table2[[#This Row],[Market Value of Debt]])</f>
        <v>0.97627009429020206</v>
      </c>
      <c r="V1346" s="3">
        <f>Table2[[#This Row],[Market Value of Debt]]/(Table2[[#This Row],[Market Value of Equity]]+Table2[[#This Row],[Market Value of Debt]])</f>
        <v>2.3729905709797973E-2</v>
      </c>
      <c r="W1346" s="32">
        <f>(Table2[[#This Row],[Cost of Equity (Daily Beta)]]*Table2[[#This Row],[Weight of Equity]])+(Table2[[#This Row],[Cost of Debt]]*Table2[[#This Row],[Weight of Debt]])</f>
        <v>0.12414591905563187</v>
      </c>
      <c r="X1346" s="33">
        <f>(Table2[[#This Row],[Cost of Equity (Weekly Beta)]]*Table2[[#This Row],[Weight of Equity]])+(Table2[[#This Row],[Cost of Debt]]*Table2[[#This Row],[Weight of Debt]])</f>
        <v>0.13327422617807427</v>
      </c>
      <c r="Y1346" s="34">
        <f>(Table2[[#This Row],[Cost of Equity (Monthly Beta)]]*Table2[[#This Row],[Weight of Equity]])+(Table2[[#This Row],[Cost of Debt]]*Table2[[#This Row],[Weight of Debt]])</f>
        <v>0.16991832657441339</v>
      </c>
      <c r="Z1346" t="b">
        <f>IF(Table2[[#This Row],[Sector]]="Financial Services",TRUE,FALSE)</f>
        <v>0</v>
      </c>
      <c r="AA1346" t="b">
        <f>IF(Table2[[#This Row],[Market Capitalisation In(Cr)]]&gt;25000,TRUE,FALSE)</f>
        <v>0</v>
      </c>
    </row>
    <row r="1347" spans="2:27" ht="14" customHeight="1">
      <c r="B1347" s="37" t="s">
        <v>3716</v>
      </c>
      <c r="C1347" s="38" t="str">
        <f>_xlfn.XLOOKUP(B1347,stock_analysis[Stock],stock_analysis[Company_Name])</f>
        <v>Universal Cables Limited</v>
      </c>
      <c r="D1347" s="37" t="str">
        <f>_xlfn.XLOOKUP(B1347,stock_analysis[Stock],stock_analysis[Sector])</f>
        <v>Industrials</v>
      </c>
      <c r="E1347" s="37" t="str">
        <f>_xlfn.XLOOKUP($B1347,stock_analysis[Stock],stock_analysis[Industry])</f>
        <v>Electrical Equipment &amp; Parts</v>
      </c>
      <c r="F1347" s="2">
        <f>_xlfn.XLOOKUP($B1347,stock_analysis[Stock],stock_analysis[Market_Cap_Cr])</f>
        <v>2333.3894144000001</v>
      </c>
      <c r="G1347" s="3">
        <f>Imputs!$C$2</f>
        <v>6.6699999999999995E-2</v>
      </c>
      <c r="H1347" s="3">
        <f>Imputs!$C$3</f>
        <v>5.2299999999999999E-2</v>
      </c>
      <c r="I1347" s="2">
        <f>_xlfn.XLOOKUP($B1347,stock_analysis[Stock],stock_analysis[Beta_Daily])</f>
        <v>1.3334586078859041</v>
      </c>
      <c r="J1347" s="2">
        <f>_xlfn.XLOOKUP($B1347,stock_analysis[Stock],stock_analysis[Beta_Weekly])</f>
        <v>1.8903049240384395</v>
      </c>
      <c r="K1347" s="2">
        <f>_xlfn.XLOOKUP($B1347,stock_analysis[Stock],stock_analysis[Beta_Monthly])</f>
        <v>1.471394284390646</v>
      </c>
      <c r="L1347" s="3">
        <f>G1347+H1347*I1347</f>
        <v>0.13643988519243277</v>
      </c>
      <c r="M1347" s="3">
        <f>J1347*H1347+G1347</f>
        <v>0.16556294752721037</v>
      </c>
      <c r="N1347" s="3">
        <f>K1347*H1347+G1347</f>
        <v>0.14365392107363079</v>
      </c>
      <c r="O1347" s="2">
        <f>_xlfn.XLOOKUP($B1347,stock_analysis[Stock],stock_analysis[Interest_Coverage_Ratio])</f>
        <v>2.2543341428147312</v>
      </c>
      <c r="P1347" s="3" cm="1">
        <f t="array" ref="P134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347" s="3" t="str" cm="1">
        <f t="array" ref="Q134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347" s="3">
        <f>Table2[[#This Row],[Default Spread]]+Table2[[#This Row],[Risk Free Rate]]</f>
        <v>9.8799999999999999E-2</v>
      </c>
      <c r="S1347" s="2">
        <f>_xlfn.XLOOKUP($B1347,stock_analysis[Stock],stock_analysis[Market_Cap_Cr])</f>
        <v>2333.3894144000001</v>
      </c>
      <c r="T1347" s="2">
        <f>_xlfn.XLOOKUP($B1347,stock_analysis[Stock],stock_analysis[Total_Debt_Cr])</f>
        <v>1013.7407488</v>
      </c>
      <c r="U1347" s="3">
        <f>Table2[[#This Row],[Market Value of Equity]]/(Table2[[#This Row],[Market Value of Equity]]+Table2[[#This Row],[Market Value of Debt]])</f>
        <v>0.69713136347502536</v>
      </c>
      <c r="V1347" s="3">
        <f>Table2[[#This Row],[Market Value of Debt]]/(Table2[[#This Row],[Market Value of Equity]]+Table2[[#This Row],[Market Value of Debt]])</f>
        <v>0.3028686365249747</v>
      </c>
      <c r="W1347" s="32">
        <f>(Table2[[#This Row],[Cost of Equity (Daily Beta)]]*Table2[[#This Row],[Weight of Equity]])+(Table2[[#This Row],[Cost of Debt]]*Table2[[#This Row],[Weight of Debt]])</f>
        <v>0.12503994448524408</v>
      </c>
      <c r="X1347" s="33">
        <f>(Table2[[#This Row],[Cost of Equity (Weekly Beta)]]*Table2[[#This Row],[Weight of Equity]])+(Table2[[#This Row],[Cost of Debt]]*Table2[[#This Row],[Weight of Debt]])</f>
        <v>0.14534254463925575</v>
      </c>
      <c r="Y1347" s="34">
        <f>(Table2[[#This Row],[Cost of Equity (Monthly Beta)]]*Table2[[#This Row],[Weight of Equity]])+(Table2[[#This Row],[Cost of Debt]]*Table2[[#This Row],[Weight of Debt]])</f>
        <v>0.13006907515526139</v>
      </c>
      <c r="Z1347" t="b">
        <f>IF(Table2[[#This Row],[Sector]]="Financial Services",TRUE,FALSE)</f>
        <v>0</v>
      </c>
      <c r="AA1347" t="b">
        <f>IF(Table2[[#This Row],[Market Capitalisation In(Cr)]]&gt;25000,TRUE,FALSE)</f>
        <v>0</v>
      </c>
    </row>
    <row r="1348" spans="2:27" ht="14" customHeight="1">
      <c r="B1348" s="37" t="s">
        <v>524</v>
      </c>
      <c r="C1348" s="38" t="str">
        <f>_xlfn.XLOOKUP(B1348,stock_analysis[Stock],stock_analysis[Company_Name])</f>
        <v>Bharat Bijlee Limited</v>
      </c>
      <c r="D1348" s="37" t="str">
        <f>_xlfn.XLOOKUP(B1348,stock_analysis[Stock],stock_analysis[Sector])</f>
        <v>Industrials</v>
      </c>
      <c r="E1348" s="37" t="str">
        <f>_xlfn.XLOOKUP($B1348,stock_analysis[Stock],stock_analysis[Industry])</f>
        <v>Electrical Equipment &amp; Parts</v>
      </c>
      <c r="F1348" s="2">
        <f>_xlfn.XLOOKUP($B1348,stock_analysis[Stock],stock_analysis[Market_Cap_Cr])</f>
        <v>2595.6145151999999</v>
      </c>
      <c r="G1348" s="3">
        <f>Imputs!$C$2</f>
        <v>6.6699999999999995E-2</v>
      </c>
      <c r="H1348" s="3">
        <f>Imputs!$C$3</f>
        <v>5.2299999999999999E-2</v>
      </c>
      <c r="I1348" s="2">
        <f>_xlfn.XLOOKUP($B1348,stock_analysis[Stock],stock_analysis[Beta_Daily])</f>
        <v>1.2034709867246778</v>
      </c>
      <c r="J1348" s="2">
        <f>_xlfn.XLOOKUP($B1348,stock_analysis[Stock],stock_analysis[Beta_Weekly])</f>
        <v>1.8715058452300328</v>
      </c>
      <c r="K1348" s="2">
        <f>_xlfn.XLOOKUP($B1348,stock_analysis[Stock],stock_analysis[Beta_Monthly])</f>
        <v>1.1320469626241378</v>
      </c>
      <c r="L1348" s="3">
        <f>G1348+H1348*I1348</f>
        <v>0.12964153260570066</v>
      </c>
      <c r="M1348" s="3">
        <f>J1348*H1348+G1348</f>
        <v>0.16457975570553071</v>
      </c>
      <c r="N1348" s="3">
        <f>K1348*H1348+G1348</f>
        <v>0.12590605614524242</v>
      </c>
      <c r="O1348" s="2">
        <f>_xlfn.XLOOKUP($B1348,stock_analysis[Stock],stock_analysis[Interest_Coverage_Ratio])</f>
        <v>17.591288229842448</v>
      </c>
      <c r="P1348" s="3" cm="1">
        <f t="array" ref="P134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48" s="3" t="str" cm="1">
        <f t="array" ref="Q134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48" s="3">
        <f>Table2[[#This Row],[Default Spread]]+Table2[[#This Row],[Risk Free Rate]]</f>
        <v>7.0699999999999999E-2</v>
      </c>
      <c r="S1348" s="2">
        <f>_xlfn.XLOOKUP($B1348,stock_analysis[Stock],stock_analysis[Market_Cap_Cr])</f>
        <v>2595.6145151999999</v>
      </c>
      <c r="T1348" s="2">
        <f>_xlfn.XLOOKUP($B1348,stock_analysis[Stock],stock_analysis[Total_Debt_Cr])</f>
        <v>191.1399936</v>
      </c>
      <c r="U1348" s="3">
        <f>Table2[[#This Row],[Market Value of Equity]]/(Table2[[#This Row],[Market Value of Equity]]+Table2[[#This Row],[Market Value of Debt]])</f>
        <v>0.93141125528049962</v>
      </c>
      <c r="V1348" s="3">
        <f>Table2[[#This Row],[Market Value of Debt]]/(Table2[[#This Row],[Market Value of Equity]]+Table2[[#This Row],[Market Value of Debt]])</f>
        <v>6.8588744719500425E-2</v>
      </c>
      <c r="W1348" s="32">
        <f>(Table2[[#This Row],[Cost of Equity (Daily Beta)]]*Table2[[#This Row],[Weight of Equity]])+(Table2[[#This Row],[Cost of Debt]]*Table2[[#This Row],[Weight of Debt]])</f>
        <v>0.12559880687243216</v>
      </c>
      <c r="X1348" s="33">
        <f>(Table2[[#This Row],[Cost of Equity (Weekly Beta)]]*Table2[[#This Row],[Weight of Equity]])+(Table2[[#This Row],[Cost of Debt]]*Table2[[#This Row],[Weight of Debt]])</f>
        <v>0.158140661107115</v>
      </c>
      <c r="Y1348" s="34">
        <f>(Table2[[#This Row],[Cost of Equity (Monthly Beta)]]*Table2[[#This Row],[Weight of Equity]])+(Table2[[#This Row],[Cost of Debt]]*Table2[[#This Row],[Weight of Debt]])</f>
        <v>0.12211954205332599</v>
      </c>
      <c r="Z1348" t="b">
        <f>IF(Table2[[#This Row],[Sector]]="Financial Services",TRUE,FALSE)</f>
        <v>0</v>
      </c>
      <c r="AA1348" t="b">
        <f>IF(Table2[[#This Row],[Market Capitalisation In(Cr)]]&gt;25000,TRUE,FALSE)</f>
        <v>0</v>
      </c>
    </row>
    <row r="1349" spans="2:27" ht="14" customHeight="1">
      <c r="B1349" s="37" t="s">
        <v>3056</v>
      </c>
      <c r="C1349" s="38" t="str">
        <f>_xlfn.XLOOKUP(B1349,stock_analysis[Stock],stock_analysis[Company_Name])</f>
        <v>Salzer Electronics Limited</v>
      </c>
      <c r="D1349" s="37" t="str">
        <f>_xlfn.XLOOKUP(B1349,stock_analysis[Stock],stock_analysis[Sector])</f>
        <v>Industrials</v>
      </c>
      <c r="E1349" s="37" t="str">
        <f>_xlfn.XLOOKUP($B1349,stock_analysis[Stock],stock_analysis[Industry])</f>
        <v>Electrical Equipment &amp; Parts</v>
      </c>
      <c r="F1349" s="2">
        <f>_xlfn.XLOOKUP($B1349,stock_analysis[Stock],stock_analysis[Market_Cap_Cr])</f>
        <v>1057.4710783999999</v>
      </c>
      <c r="G1349" s="3">
        <f>Imputs!$C$2</f>
        <v>6.6699999999999995E-2</v>
      </c>
      <c r="H1349" s="3">
        <f>Imputs!$C$3</f>
        <v>5.2299999999999999E-2</v>
      </c>
      <c r="I1349" s="2">
        <f>_xlfn.XLOOKUP($B1349,stock_analysis[Stock],stock_analysis[Beta_Daily])</f>
        <v>1.5382323212084501</v>
      </c>
      <c r="J1349" s="2">
        <f>_xlfn.XLOOKUP($B1349,stock_analysis[Stock],stock_analysis[Beta_Weekly])</f>
        <v>1.604736489176404</v>
      </c>
      <c r="K1349" s="2">
        <f>_xlfn.XLOOKUP($B1349,stock_analysis[Stock],stock_analysis[Beta_Monthly])</f>
        <v>0.7203495934113362</v>
      </c>
      <c r="L1349" s="3">
        <f>G1349+H1349*I1349</f>
        <v>0.14714955039920194</v>
      </c>
      <c r="M1349" s="3">
        <f>J1349*H1349+G1349</f>
        <v>0.15062771838392591</v>
      </c>
      <c r="N1349" s="3">
        <f>K1349*H1349+G1349</f>
        <v>0.10437428373541288</v>
      </c>
      <c r="O1349" s="2">
        <f>_xlfn.XLOOKUP($B1349,stock_analysis[Stock],stock_analysis[Interest_Coverage_Ratio])</f>
        <v>3.5430714798936194</v>
      </c>
      <c r="P1349" s="3" cm="1">
        <f t="array" ref="P134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349" s="3" t="str" cm="1">
        <f t="array" ref="Q134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349" s="3">
        <f>Table2[[#This Row],[Default Spread]]+Table2[[#This Row],[Risk Free Rate]]</f>
        <v>8.0499999999999988E-2</v>
      </c>
      <c r="S1349" s="2">
        <f>_xlfn.XLOOKUP($B1349,stock_analysis[Stock],stock_analysis[Market_Cap_Cr])</f>
        <v>1057.4710783999999</v>
      </c>
      <c r="T1349" s="2">
        <f>_xlfn.XLOOKUP($B1349,stock_analysis[Stock],stock_analysis[Total_Debt_Cr])</f>
        <v>480.04587520000001</v>
      </c>
      <c r="U1349" s="3">
        <f>Table2[[#This Row],[Market Value of Equity]]/(Table2[[#This Row],[Market Value of Equity]]+Table2[[#This Row],[Market Value of Debt]])</f>
        <v>0.68777848330322311</v>
      </c>
      <c r="V1349" s="3">
        <f>Table2[[#This Row],[Market Value of Debt]]/(Table2[[#This Row],[Market Value of Equity]]+Table2[[#This Row],[Market Value of Debt]])</f>
        <v>0.31222151669677695</v>
      </c>
      <c r="W1349" s="32">
        <f>(Table2[[#This Row],[Cost of Equity (Daily Beta)]]*Table2[[#This Row],[Weight of Equity]])+(Table2[[#This Row],[Cost of Debt]]*Table2[[#This Row],[Weight of Debt]])</f>
        <v>0.12634012668640485</v>
      </c>
      <c r="X1349" s="33">
        <f>(Table2[[#This Row],[Cost of Equity (Weekly Beta)]]*Table2[[#This Row],[Weight of Equity]])+(Table2[[#This Row],[Cost of Debt]]*Table2[[#This Row],[Weight of Debt]])</f>
        <v>0.12873233578761212</v>
      </c>
      <c r="Y1349" s="34">
        <f>(Table2[[#This Row],[Cost of Equity (Monthly Beta)]]*Table2[[#This Row],[Weight of Equity]])+(Table2[[#This Row],[Cost of Debt]]*Table2[[#This Row],[Weight of Debt]])</f>
        <v>9.6920218657493076E-2</v>
      </c>
      <c r="Z1349" t="b">
        <f>IF(Table2[[#This Row],[Sector]]="Financial Services",TRUE,FALSE)</f>
        <v>0</v>
      </c>
      <c r="AA1349" t="b">
        <f>IF(Table2[[#This Row],[Market Capitalisation In(Cr)]]&gt;25000,TRUE,FALSE)</f>
        <v>0</v>
      </c>
    </row>
    <row r="1350" spans="2:27" ht="14" customHeight="1">
      <c r="B1350" s="37" t="s">
        <v>1553</v>
      </c>
      <c r="C1350" s="38" t="str">
        <f>_xlfn.XLOOKUP(B1350,stock_analysis[Stock],stock_analysis[Company_Name])</f>
        <v>HPL Electric &amp; Power Limited</v>
      </c>
      <c r="D1350" s="37" t="str">
        <f>_xlfn.XLOOKUP(B1350,stock_analysis[Stock],stock_analysis[Sector])</f>
        <v>Industrials</v>
      </c>
      <c r="E1350" s="37" t="str">
        <f>_xlfn.XLOOKUP($B1350,stock_analysis[Stock],stock_analysis[Industry])</f>
        <v>Electrical Equipment &amp; Parts</v>
      </c>
      <c r="F1350" s="2">
        <f>_xlfn.XLOOKUP($B1350,stock_analysis[Stock],stock_analysis[Market_Cap_Cr])</f>
        <v>1987.5280895999999</v>
      </c>
      <c r="G1350" s="3">
        <f>Imputs!$C$2</f>
        <v>6.6699999999999995E-2</v>
      </c>
      <c r="H1350" s="3">
        <f>Imputs!$C$3</f>
        <v>5.2299999999999999E-2</v>
      </c>
      <c r="I1350" s="2">
        <f>_xlfn.XLOOKUP($B1350,stock_analysis[Stock],stock_analysis[Beta_Daily])</f>
        <v>1.383408332416453</v>
      </c>
      <c r="J1350" s="2">
        <f>_xlfn.XLOOKUP($B1350,stock_analysis[Stock],stock_analysis[Beta_Weekly])</f>
        <v>1.6737606267171254</v>
      </c>
      <c r="K1350" s="2">
        <f>_xlfn.XLOOKUP($B1350,stock_analysis[Stock],stock_analysis[Beta_Monthly])</f>
        <v>2.0032266672103396</v>
      </c>
      <c r="L1350" s="3">
        <f>G1350+H1350*I1350</f>
        <v>0.1390522557853805</v>
      </c>
      <c r="M1350" s="3">
        <f>J1350*H1350+G1350</f>
        <v>0.15423768077730565</v>
      </c>
      <c r="N1350" s="3">
        <f>K1350*H1350+G1350</f>
        <v>0.17146875469510076</v>
      </c>
      <c r="O1350" s="2">
        <f>_xlfn.XLOOKUP($B1350,stock_analysis[Stock],stock_analysis[Interest_Coverage_Ratio])</f>
        <v>2.7265959044100838</v>
      </c>
      <c r="P1350" s="3" cm="1">
        <f t="array" ref="P135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350" s="3" t="str" cm="1">
        <f t="array" ref="Q135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350" s="3">
        <f>Table2[[#This Row],[Default Spread]]+Table2[[#This Row],[Risk Free Rate]]</f>
        <v>9.4199999999999992E-2</v>
      </c>
      <c r="S1350" s="2">
        <f>_xlfn.XLOOKUP($B1350,stock_analysis[Stock],stock_analysis[Market_Cap_Cr])</f>
        <v>1987.5280895999999</v>
      </c>
      <c r="T1350" s="2">
        <f>_xlfn.XLOOKUP($B1350,stock_analysis[Stock],stock_analysis[Total_Debt_Cr])</f>
        <v>742.0448768</v>
      </c>
      <c r="U1350" s="3">
        <f>Table2[[#This Row],[Market Value of Equity]]/(Table2[[#This Row],[Market Value of Equity]]+Table2[[#This Row],[Market Value of Debt]])</f>
        <v>0.72814616574303415</v>
      </c>
      <c r="V1350" s="3">
        <f>Table2[[#This Row],[Market Value of Debt]]/(Table2[[#This Row],[Market Value of Equity]]+Table2[[#This Row],[Market Value of Debt]])</f>
        <v>0.27185383425696574</v>
      </c>
      <c r="W1350" s="32">
        <f>(Table2[[#This Row],[Cost of Equity (Daily Beta)]]*Table2[[#This Row],[Weight of Equity]])+(Table2[[#This Row],[Cost of Debt]]*Table2[[#This Row],[Weight of Debt]])</f>
        <v>0.12685899807505063</v>
      </c>
      <c r="X1350" s="33">
        <f>(Table2[[#This Row],[Cost of Equity (Weekly Beta)]]*Table2[[#This Row],[Weight of Equity]])+(Table2[[#This Row],[Cost of Debt]]*Table2[[#This Row],[Weight of Debt]])</f>
        <v>0.13791620705809937</v>
      </c>
      <c r="Y1350" s="34">
        <f>(Table2[[#This Row],[Cost of Equity (Monthly Beta)]]*Table2[[#This Row],[Weight of Equity]])+(Table2[[#This Row],[Cost of Debt]]*Table2[[#This Row],[Weight of Debt]])</f>
        <v>0.15046294746297667</v>
      </c>
      <c r="Z1350" t="b">
        <f>IF(Table2[[#This Row],[Sector]]="Financial Services",TRUE,FALSE)</f>
        <v>0</v>
      </c>
      <c r="AA1350" t="b">
        <f>IF(Table2[[#This Row],[Market Capitalisation In(Cr)]]&gt;25000,TRUE,FALSE)</f>
        <v>0</v>
      </c>
    </row>
    <row r="1351" spans="2:27" ht="14" customHeight="1">
      <c r="B1351" s="37" t="s">
        <v>1257</v>
      </c>
      <c r="C1351" s="38" t="str">
        <f>_xlfn.XLOOKUP(B1351,stock_analysis[Stock],stock_analysis[Company_Name])</f>
        <v>Genus Power Infrastructures Limited</v>
      </c>
      <c r="D1351" s="37" t="str">
        <f>_xlfn.XLOOKUP(B1351,stock_analysis[Stock],stock_analysis[Sector])</f>
        <v>Industrials</v>
      </c>
      <c r="E1351" s="37" t="str">
        <f>_xlfn.XLOOKUP($B1351,stock_analysis[Stock],stock_analysis[Industry])</f>
        <v>Electrical Equipment &amp; Parts</v>
      </c>
      <c r="F1351" s="2">
        <f>_xlfn.XLOOKUP($B1351,stock_analysis[Stock],stock_analysis[Market_Cap_Cr])</f>
        <v>7090.7936768</v>
      </c>
      <c r="G1351" s="3">
        <f>Imputs!$C$2</f>
        <v>6.6699999999999995E-2</v>
      </c>
      <c r="H1351" s="3">
        <f>Imputs!$C$3</f>
        <v>5.2299999999999999E-2</v>
      </c>
      <c r="I1351" s="2">
        <f>_xlfn.XLOOKUP($B1351,stock_analysis[Stock],stock_analysis[Beta_Daily])</f>
        <v>1.4150155773884809</v>
      </c>
      <c r="J1351" s="2">
        <f>_xlfn.XLOOKUP($B1351,stock_analysis[Stock],stock_analysis[Beta_Weekly])</f>
        <v>1.6430182263737416</v>
      </c>
      <c r="K1351" s="2">
        <f>_xlfn.XLOOKUP($B1351,stock_analysis[Stock],stock_analysis[Beta_Monthly])</f>
        <v>0.9057220256985572</v>
      </c>
      <c r="L1351" s="3">
        <f>G1351+H1351*I1351</f>
        <v>0.14070531469741754</v>
      </c>
      <c r="M1351" s="3">
        <f>J1351*H1351+G1351</f>
        <v>0.15262985323934669</v>
      </c>
      <c r="N1351" s="3">
        <f>K1351*H1351+G1351</f>
        <v>0.11406926194403454</v>
      </c>
      <c r="O1351" s="2">
        <f>_xlfn.XLOOKUP($B1351,stock_analysis[Stock],stock_analysis[Interest_Coverage_Ratio])</f>
        <v>5.7275688623882814</v>
      </c>
      <c r="P1351" s="3" cm="1">
        <f t="array" ref="P135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351" s="3" t="str" cm="1">
        <f t="array" ref="Q135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351" s="3">
        <f>Table2[[#This Row],[Default Spread]]+Table2[[#This Row],[Risk Free Rate]]</f>
        <v>7.5600000000000001E-2</v>
      </c>
      <c r="S1351" s="2">
        <f>_xlfn.XLOOKUP($B1351,stock_analysis[Stock],stock_analysis[Market_Cap_Cr])</f>
        <v>7090.7936768</v>
      </c>
      <c r="T1351" s="2">
        <f>_xlfn.XLOOKUP($B1351,stock_analysis[Stock],stock_analysis[Total_Debt_Cr])</f>
        <v>1745.7750016</v>
      </c>
      <c r="U1351" s="3">
        <f>Table2[[#This Row],[Market Value of Equity]]/(Table2[[#This Row],[Market Value of Equity]]+Table2[[#This Row],[Market Value of Debt]])</f>
        <v>0.80243745449889947</v>
      </c>
      <c r="V1351" s="3">
        <f>Table2[[#This Row],[Market Value of Debt]]/(Table2[[#This Row],[Market Value of Equity]]+Table2[[#This Row],[Market Value of Debt]])</f>
        <v>0.19756254550110058</v>
      </c>
      <c r="W1351" s="32">
        <f>(Table2[[#This Row],[Cost of Equity (Daily Beta)]]*Table2[[#This Row],[Weight of Equity]])+(Table2[[#This Row],[Cost of Debt]]*Table2[[#This Row],[Weight of Debt]])</f>
        <v>0.12784294300014551</v>
      </c>
      <c r="X1351" s="33">
        <f>(Table2[[#This Row],[Cost of Equity (Weekly Beta)]]*Table2[[#This Row],[Weight of Equity]])+(Table2[[#This Row],[Cost of Debt]]*Table2[[#This Row],[Weight of Debt]])</f>
        <v>0.13741163935380515</v>
      </c>
      <c r="Y1351" s="34">
        <f>(Table2[[#This Row],[Cost of Equity (Monthly Beta)]]*Table2[[#This Row],[Weight of Equity]])+(Table2[[#This Row],[Cost of Debt]]*Table2[[#This Row],[Weight of Debt]])</f>
        <v>0.10646917663082246</v>
      </c>
      <c r="Z1351" t="b">
        <f>IF(Table2[[#This Row],[Sector]]="Financial Services",TRUE,FALSE)</f>
        <v>0</v>
      </c>
      <c r="AA1351" t="b">
        <f>IF(Table2[[#This Row],[Market Capitalisation In(Cr)]]&gt;25000,TRUE,FALSE)</f>
        <v>0</v>
      </c>
    </row>
    <row r="1352" spans="2:27" ht="14" customHeight="1">
      <c r="B1352" s="37" t="s">
        <v>812</v>
      </c>
      <c r="C1352" s="38" t="str">
        <f>_xlfn.XLOOKUP(B1352,stock_analysis[Stock],stock_analysis[Company_Name])</f>
        <v>Cords Cable Industries Limited</v>
      </c>
      <c r="D1352" s="37" t="str">
        <f>_xlfn.XLOOKUP(B1352,stock_analysis[Stock],stock_analysis[Sector])</f>
        <v>Industrials</v>
      </c>
      <c r="E1352" s="37" t="str">
        <f>_xlfn.XLOOKUP($B1352,stock_analysis[Stock],stock_analysis[Industry])</f>
        <v>Electrical Equipment &amp; Parts</v>
      </c>
      <c r="F1352" s="2">
        <f>_xlfn.XLOOKUP($B1352,stock_analysis[Stock],stock_analysis[Market_Cap_Cr])</f>
        <v>216.4402432</v>
      </c>
      <c r="G1352" s="3">
        <f>Imputs!$C$2</f>
        <v>6.6699999999999995E-2</v>
      </c>
      <c r="H1352" s="3">
        <f>Imputs!$C$3</f>
        <v>5.2299999999999999E-2</v>
      </c>
      <c r="I1352" s="2">
        <f>_xlfn.XLOOKUP($B1352,stock_analysis[Stock],stock_analysis[Beta_Daily])</f>
        <v>1.2968496875747435</v>
      </c>
      <c r="J1352" s="2">
        <f>_xlfn.XLOOKUP($B1352,stock_analysis[Stock],stock_analysis[Beta_Weekly])</f>
        <v>1.9047319285243811</v>
      </c>
      <c r="K1352" s="2">
        <f>_xlfn.XLOOKUP($B1352,stock_analysis[Stock],stock_analysis[Beta_Monthly])</f>
        <v>0.88832097240967722</v>
      </c>
      <c r="L1352" s="3">
        <f>G1352+H1352*I1352</f>
        <v>0.13452523866015909</v>
      </c>
      <c r="M1352" s="3">
        <f>J1352*H1352+G1352</f>
        <v>0.16631747986182513</v>
      </c>
      <c r="N1352" s="3">
        <f>K1352*H1352+G1352</f>
        <v>0.11315918685702611</v>
      </c>
      <c r="O1352" s="2">
        <f>_xlfn.XLOOKUP($B1352,stock_analysis[Stock],stock_analysis[Interest_Coverage_Ratio])</f>
        <v>1.8736195555002069</v>
      </c>
      <c r="P1352" s="3" cm="1">
        <f t="array" ref="P135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352" s="3" t="str" cm="1">
        <f t="array" ref="Q135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352" s="3">
        <f>Table2[[#This Row],[Default Spread]]+Table2[[#This Row],[Risk Free Rate]]</f>
        <v>0.1176</v>
      </c>
      <c r="S1352" s="2">
        <f>_xlfn.XLOOKUP($B1352,stock_analysis[Stock],stock_analysis[Market_Cap_Cr])</f>
        <v>216.4402432</v>
      </c>
      <c r="T1352" s="2">
        <f>_xlfn.XLOOKUP($B1352,stock_analysis[Stock],stock_analysis[Total_Debt_Cr])</f>
        <v>109.7473024</v>
      </c>
      <c r="U1352" s="3">
        <f>Table2[[#This Row],[Market Value of Equity]]/(Table2[[#This Row],[Market Value of Equity]]+Table2[[#This Row],[Market Value of Debt]])</f>
        <v>0.66354539319357753</v>
      </c>
      <c r="V1352" s="3">
        <f>Table2[[#This Row],[Market Value of Debt]]/(Table2[[#This Row],[Market Value of Equity]]+Table2[[#This Row],[Market Value of Debt]])</f>
        <v>0.33645460680642242</v>
      </c>
      <c r="W1352" s="32">
        <f>(Table2[[#This Row],[Cost of Equity (Daily Beta)]]*Table2[[#This Row],[Weight of Equity]])+(Table2[[#This Row],[Cost of Debt]]*Table2[[#This Row],[Weight of Debt]])</f>
        <v>0.1288306641416504</v>
      </c>
      <c r="X1352" s="33">
        <f>(Table2[[#This Row],[Cost of Equity (Weekly Beta)]]*Table2[[#This Row],[Weight of Equity]])+(Table2[[#This Row],[Cost of Debt]]*Table2[[#This Row],[Weight of Debt]])</f>
        <v>0.14992625933031495</v>
      </c>
      <c r="Y1352" s="34">
        <f>(Table2[[#This Row],[Cost of Equity (Monthly Beta)]]*Table2[[#This Row],[Weight of Equity]])+(Table2[[#This Row],[Cost of Debt]]*Table2[[#This Row],[Weight of Debt]])</f>
        <v>0.11465331889694619</v>
      </c>
      <c r="Z1352" t="b">
        <f>IF(Table2[[#This Row],[Sector]]="Financial Services",TRUE,FALSE)</f>
        <v>0</v>
      </c>
      <c r="AA1352" t="b">
        <f>IF(Table2[[#This Row],[Market Capitalisation In(Cr)]]&gt;25000,TRUE,FALSE)</f>
        <v>0</v>
      </c>
    </row>
    <row r="1353" spans="2:27" ht="14" customHeight="1">
      <c r="B1353" s="37" t="s">
        <v>1453</v>
      </c>
      <c r="C1353" s="38" t="str">
        <f>_xlfn.XLOOKUP(B1353,stock_analysis[Stock],stock_analysis[Company_Name])</f>
        <v>HBL Engineering Limited</v>
      </c>
      <c r="D1353" s="37" t="str">
        <f>_xlfn.XLOOKUP(B1353,stock_analysis[Stock],stock_analysis[Sector])</f>
        <v>Industrials</v>
      </c>
      <c r="E1353" s="37" t="str">
        <f>_xlfn.XLOOKUP($B1353,stock_analysis[Stock],stock_analysis[Industry])</f>
        <v>Electrical Equipment &amp; Parts</v>
      </c>
      <c r="F1353" s="2">
        <f>_xlfn.XLOOKUP($B1353,stock_analysis[Stock],stock_analysis[Market_Cap_Cr])</f>
        <v>18118.847692799998</v>
      </c>
      <c r="G1353" s="3">
        <f>Imputs!$C$2</f>
        <v>6.6699999999999995E-2</v>
      </c>
      <c r="H1353" s="3">
        <f>Imputs!$C$3</f>
        <v>5.2299999999999999E-2</v>
      </c>
      <c r="I1353" s="2">
        <f>_xlfn.XLOOKUP($B1353,stock_analysis[Stock],stock_analysis[Beta_Daily])</f>
        <v>1.2752779672562005</v>
      </c>
      <c r="J1353" s="2">
        <f>_xlfn.XLOOKUP($B1353,stock_analysis[Stock],stock_analysis[Beta_Weekly])</f>
        <v>2.0501768045576254</v>
      </c>
      <c r="K1353" s="2">
        <f>_xlfn.XLOOKUP($B1353,stock_analysis[Stock],stock_analysis[Beta_Monthly])</f>
        <v>2.3995428688322806</v>
      </c>
      <c r="L1353" s="3">
        <f>G1353+H1353*I1353</f>
        <v>0.13339703768749928</v>
      </c>
      <c r="M1353" s="3">
        <f>J1353*H1353+G1353</f>
        <v>0.1739242468783638</v>
      </c>
      <c r="N1353" s="3">
        <f>K1353*H1353+G1353</f>
        <v>0.19219609203992827</v>
      </c>
      <c r="O1353" s="2">
        <f>_xlfn.XLOOKUP($B1353,stock_analysis[Stock],stock_analysis[Interest_Coverage_Ratio])</f>
        <v>51.678049044991802</v>
      </c>
      <c r="P1353" s="3" cm="1">
        <f t="array" ref="P135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53" s="3" t="str" cm="1">
        <f t="array" ref="Q135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53" s="3">
        <f>Table2[[#This Row],[Default Spread]]+Table2[[#This Row],[Risk Free Rate]]</f>
        <v>7.0699999999999999E-2</v>
      </c>
      <c r="S1353" s="2">
        <f>_xlfn.XLOOKUP($B1353,stock_analysis[Stock],stock_analysis[Market_Cap_Cr])</f>
        <v>18118.847692799998</v>
      </c>
      <c r="T1353" s="2">
        <f>_xlfn.XLOOKUP($B1353,stock_analysis[Stock],stock_analysis[Total_Debt_Cr])</f>
        <v>87.24</v>
      </c>
      <c r="U1353" s="3">
        <f>Table2[[#This Row],[Market Value of Equity]]/(Table2[[#This Row],[Market Value of Equity]]+Table2[[#This Row],[Market Value of Debt]])</f>
        <v>0.99520819621040812</v>
      </c>
      <c r="V1353" s="3">
        <f>Table2[[#This Row],[Market Value of Debt]]/(Table2[[#This Row],[Market Value of Equity]]+Table2[[#This Row],[Market Value of Debt]])</f>
        <v>4.791803789591818E-3</v>
      </c>
      <c r="W1353" s="32">
        <f>(Table2[[#This Row],[Cost of Equity (Daily Beta)]]*Table2[[#This Row],[Weight of Equity]])+(Table2[[#This Row],[Cost of Debt]]*Table2[[#This Row],[Weight of Debt]])</f>
        <v>0.13309660578471211</v>
      </c>
      <c r="X1353" s="33">
        <f>(Table2[[#This Row],[Cost of Equity (Weekly Beta)]]*Table2[[#This Row],[Weight of Equity]])+(Table2[[#This Row],[Cost of Debt]]*Table2[[#This Row],[Weight of Debt]])</f>
        <v>0.17342961654099429</v>
      </c>
      <c r="Y1353" s="34">
        <f>(Table2[[#This Row],[Cost of Equity (Monthly Beta)]]*Table2[[#This Row],[Weight of Equity]])+(Table2[[#This Row],[Cost of Debt]]*Table2[[#This Row],[Weight of Debt]])</f>
        <v>0.19161390660567074</v>
      </c>
      <c r="Z1353" t="b">
        <f>IF(Table2[[#This Row],[Sector]]="Financial Services",TRUE,FALSE)</f>
        <v>0</v>
      </c>
      <c r="AA1353" t="b">
        <f>IF(Table2[[#This Row],[Market Capitalisation In(Cr)]]&gt;25000,TRUE,FALSE)</f>
        <v>0</v>
      </c>
    </row>
    <row r="1354" spans="2:27" ht="14" customHeight="1">
      <c r="B1354" s="37" t="s">
        <v>1469</v>
      </c>
      <c r="C1354" s="38" t="str">
        <f>_xlfn.XLOOKUP(B1354,stock_analysis[Stock],stock_analysis[Company_Name])</f>
        <v>HEG Limited</v>
      </c>
      <c r="D1354" s="37" t="str">
        <f>_xlfn.XLOOKUP(B1354,stock_analysis[Stock],stock_analysis[Sector])</f>
        <v>Industrials</v>
      </c>
      <c r="E1354" s="37" t="str">
        <f>_xlfn.XLOOKUP($B1354,stock_analysis[Stock],stock_analysis[Industry])</f>
        <v>Electrical Equipment &amp; Parts</v>
      </c>
      <c r="F1354" s="2">
        <f>_xlfn.XLOOKUP($B1354,stock_analysis[Stock],stock_analysis[Market_Cap_Cr])</f>
        <v>10468.0669184</v>
      </c>
      <c r="G1354" s="3">
        <f>Imputs!$C$2</f>
        <v>6.6699999999999995E-2</v>
      </c>
      <c r="H1354" s="3">
        <f>Imputs!$C$3</f>
        <v>5.2299999999999999E-2</v>
      </c>
      <c r="I1354" s="2">
        <f>_xlfn.XLOOKUP($B1354,stock_analysis[Stock],stock_analysis[Beta_Daily])</f>
        <v>1.3545637636930927</v>
      </c>
      <c r="J1354" s="2">
        <f>_xlfn.XLOOKUP($B1354,stock_analysis[Stock],stock_analysis[Beta_Weekly])</f>
        <v>1.4496278703676588</v>
      </c>
      <c r="K1354" s="2">
        <f>_xlfn.XLOOKUP($B1354,stock_analysis[Stock],stock_analysis[Beta_Monthly])</f>
        <v>1.839793871251884</v>
      </c>
      <c r="L1354" s="3">
        <f>G1354+H1354*I1354</f>
        <v>0.13754368484114876</v>
      </c>
      <c r="M1354" s="3">
        <f>J1354*H1354+G1354</f>
        <v>0.14251553762022856</v>
      </c>
      <c r="N1354" s="3">
        <f>K1354*H1354+G1354</f>
        <v>0.16292121946647353</v>
      </c>
      <c r="O1354" s="2">
        <f>_xlfn.XLOOKUP($B1354,stock_analysis[Stock],stock_analysis[Interest_Coverage_Ratio])</f>
        <v>6.0723907907097381</v>
      </c>
      <c r="P1354" s="3" cm="1">
        <f t="array" ref="P135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354" s="3" t="str" cm="1">
        <f t="array" ref="Q135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354" s="3">
        <f>Table2[[#This Row],[Default Spread]]+Table2[[#This Row],[Risk Free Rate]]</f>
        <v>7.4499999999999997E-2</v>
      </c>
      <c r="S1354" s="2">
        <f>_xlfn.XLOOKUP($B1354,stock_analysis[Stock],stock_analysis[Market_Cap_Cr])</f>
        <v>10468.0669184</v>
      </c>
      <c r="T1354" s="2">
        <f>_xlfn.XLOOKUP($B1354,stock_analysis[Stock],stock_analysis[Total_Debt_Cr])</f>
        <v>644.44999680000001</v>
      </c>
      <c r="U1354" s="3">
        <f>Table2[[#This Row],[Market Value of Equity]]/(Table2[[#This Row],[Market Value of Equity]]+Table2[[#This Row],[Market Value of Debt]])</f>
        <v>0.94200683772021943</v>
      </c>
      <c r="V1354" s="3">
        <f>Table2[[#This Row],[Market Value of Debt]]/(Table2[[#This Row],[Market Value of Equity]]+Table2[[#This Row],[Market Value of Debt]])</f>
        <v>5.7993162279780554E-2</v>
      </c>
      <c r="W1354" s="32">
        <f>(Table2[[#This Row],[Cost of Equity (Daily Beta)]]*Table2[[#This Row],[Weight of Equity]])+(Table2[[#This Row],[Cost of Debt]]*Table2[[#This Row],[Weight of Debt]])</f>
        <v>0.13388758219544067</v>
      </c>
      <c r="X1354" s="33">
        <f>(Table2[[#This Row],[Cost of Equity (Weekly Beta)]]*Table2[[#This Row],[Weight of Equity]])+(Table2[[#This Row],[Cost of Debt]]*Table2[[#This Row],[Weight of Debt]])</f>
        <v>0.13857110150947213</v>
      </c>
      <c r="Y1354" s="34">
        <f>(Table2[[#This Row],[Cost of Equity (Monthly Beta)]]*Table2[[#This Row],[Weight of Equity]])+(Table2[[#This Row],[Cost of Debt]]*Table2[[#This Row],[Weight of Debt]])</f>
        <v>0.15779339333697825</v>
      </c>
      <c r="Z1354" t="b">
        <f>IF(Table2[[#This Row],[Sector]]="Financial Services",TRUE,FALSE)</f>
        <v>0</v>
      </c>
      <c r="AA1354" t="b">
        <f>IF(Table2[[#This Row],[Market Capitalisation In(Cr)]]&gt;25000,TRUE,FALSE)</f>
        <v>0</v>
      </c>
    </row>
    <row r="1355" spans="2:27" ht="14" customHeight="1">
      <c r="B1355" s="37" t="s">
        <v>1018</v>
      </c>
      <c r="C1355" s="38" t="str">
        <f>_xlfn.XLOOKUP(B1355,stock_analysis[Stock],stock_analysis[Company_Name])</f>
        <v>Dynamic Cables Limited</v>
      </c>
      <c r="D1355" s="37" t="str">
        <f>_xlfn.XLOOKUP(B1355,stock_analysis[Stock],stock_analysis[Sector])</f>
        <v>Industrials</v>
      </c>
      <c r="E1355" s="37" t="str">
        <f>_xlfn.XLOOKUP($B1355,stock_analysis[Stock],stock_analysis[Industry])</f>
        <v>Electrical Equipment &amp; Parts</v>
      </c>
      <c r="F1355" s="2">
        <f>_xlfn.XLOOKUP($B1355,stock_analysis[Stock],stock_analysis[Market_Cap_Cr])</f>
        <v>1369.683456</v>
      </c>
      <c r="G1355" s="3">
        <f>Imputs!$C$2</f>
        <v>6.6699999999999995E-2</v>
      </c>
      <c r="H1355" s="3">
        <f>Imputs!$C$3</f>
        <v>5.2299999999999999E-2</v>
      </c>
      <c r="I1355" s="2">
        <f>_xlfn.XLOOKUP($B1355,stock_analysis[Stock],stock_analysis[Beta_Daily])</f>
        <v>1.3766848234790869</v>
      </c>
      <c r="J1355" s="2">
        <f>_xlfn.XLOOKUP($B1355,stock_analysis[Stock],stock_analysis[Beta_Weekly])</f>
        <v>1.92787647320694</v>
      </c>
      <c r="K1355" s="2">
        <f>_xlfn.XLOOKUP($B1355,stock_analysis[Stock],stock_analysis[Beta_Monthly])</f>
        <v>0.42452219929839058</v>
      </c>
      <c r="L1355" s="3">
        <f>G1355+H1355*I1355</f>
        <v>0.13870061626795624</v>
      </c>
      <c r="M1355" s="3">
        <f>J1355*H1355+G1355</f>
        <v>0.16752793954872297</v>
      </c>
      <c r="N1355" s="3">
        <f>K1355*H1355+G1355</f>
        <v>8.8902511023305819E-2</v>
      </c>
      <c r="O1355" s="2">
        <f>_xlfn.XLOOKUP($B1355,stock_analysis[Stock],stock_analysis[Interest_Coverage_Ratio])</f>
        <v>7.9861474614550465</v>
      </c>
      <c r="P1355" s="3" cm="1">
        <f t="array" ref="P135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355" s="3" t="str" cm="1">
        <f t="array" ref="Q135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355" s="3">
        <f>Table2[[#This Row],[Default Spread]]+Table2[[#This Row],[Risk Free Rate]]</f>
        <v>7.3700000000000002E-2</v>
      </c>
      <c r="S1355" s="2">
        <f>_xlfn.XLOOKUP($B1355,stock_analysis[Stock],stock_analysis[Market_Cap_Cr])</f>
        <v>1369.683456</v>
      </c>
      <c r="T1355" s="2">
        <f>_xlfn.XLOOKUP($B1355,stock_analysis[Stock],stock_analysis[Total_Debt_Cr])</f>
        <v>77.344300799999999</v>
      </c>
      <c r="U1355" s="3">
        <f>Table2[[#This Row],[Market Value of Equity]]/(Table2[[#This Row],[Market Value of Equity]]+Table2[[#This Row],[Market Value of Debt]])</f>
        <v>0.94654953891759386</v>
      </c>
      <c r="V1355" s="3">
        <f>Table2[[#This Row],[Market Value of Debt]]/(Table2[[#This Row],[Market Value of Equity]]+Table2[[#This Row],[Market Value of Debt]])</f>
        <v>5.3450461082406239E-2</v>
      </c>
      <c r="W1355" s="32">
        <f>(Table2[[#This Row],[Cost of Equity (Daily Beta)]]*Table2[[#This Row],[Weight of Equity]])+(Table2[[#This Row],[Cost of Debt]]*Table2[[#This Row],[Weight of Debt]])</f>
        <v>0.13522630335779343</v>
      </c>
      <c r="X1355" s="33">
        <f>(Table2[[#This Row],[Cost of Equity (Weekly Beta)]]*Table2[[#This Row],[Weight of Equity]])+(Table2[[#This Row],[Cost of Debt]]*Table2[[#This Row],[Weight of Debt]])</f>
        <v>0.16251279291743159</v>
      </c>
      <c r="Y1355" s="34">
        <f>(Table2[[#This Row],[Cost of Equity (Monthly Beta)]]*Table2[[#This Row],[Weight of Equity]])+(Table2[[#This Row],[Cost of Debt]]*Table2[[#This Row],[Weight of Debt]])</f>
        <v>8.8089929799499769E-2</v>
      </c>
      <c r="Z1355" t="b">
        <f>IF(Table2[[#This Row],[Sector]]="Financial Services",TRUE,FALSE)</f>
        <v>0</v>
      </c>
      <c r="AA1355" t="b">
        <f>IF(Table2[[#This Row],[Market Capitalisation In(Cr)]]&gt;25000,TRUE,FALSE)</f>
        <v>0</v>
      </c>
    </row>
    <row r="1356" spans="2:27" ht="14" customHeight="1">
      <c r="B1356" s="37" t="s">
        <v>2758</v>
      </c>
      <c r="C1356" s="38" t="str">
        <f>_xlfn.XLOOKUP(B1356,stock_analysis[Stock],stock_analysis[Company_Name])</f>
        <v>Precision Wires India Limited</v>
      </c>
      <c r="D1356" s="37" t="str">
        <f>_xlfn.XLOOKUP(B1356,stock_analysis[Stock],stock_analysis[Sector])</f>
        <v>Industrials</v>
      </c>
      <c r="E1356" s="37" t="str">
        <f>_xlfn.XLOOKUP($B1356,stock_analysis[Stock],stock_analysis[Industry])</f>
        <v>Electrical Equipment &amp; Parts</v>
      </c>
      <c r="F1356" s="2">
        <f>_xlfn.XLOOKUP($B1356,stock_analysis[Stock],stock_analysis[Market_Cap_Cr])</f>
        <v>6049.8382848000001</v>
      </c>
      <c r="G1356" s="3">
        <f>Imputs!$C$2</f>
        <v>6.6699999999999995E-2</v>
      </c>
      <c r="H1356" s="3">
        <f>Imputs!$C$3</f>
        <v>5.2299999999999999E-2</v>
      </c>
      <c r="I1356" s="2">
        <f>_xlfn.XLOOKUP($B1356,stock_analysis[Stock],stock_analysis[Beta_Daily])</f>
        <v>1.3423979181208969</v>
      </c>
      <c r="J1356" s="2">
        <f>_xlfn.XLOOKUP($B1356,stock_analysis[Stock],stock_analysis[Beta_Weekly])</f>
        <v>1.8977201898848617</v>
      </c>
      <c r="K1356" s="2">
        <f>_xlfn.XLOOKUP($B1356,stock_analysis[Stock],stock_analysis[Beta_Monthly])</f>
        <v>1.2472271247598152</v>
      </c>
      <c r="L1356" s="3">
        <f>G1356+H1356*I1356</f>
        <v>0.13690741111772292</v>
      </c>
      <c r="M1356" s="3">
        <f>J1356*H1356+G1356</f>
        <v>0.16595076593097827</v>
      </c>
      <c r="N1356" s="3">
        <f>K1356*H1356+G1356</f>
        <v>0.13192997862493833</v>
      </c>
      <c r="O1356" s="2">
        <f>_xlfn.XLOOKUP($B1356,stock_analysis[Stock],stock_analysis[Interest_Coverage_Ratio])</f>
        <v>4.1796300258606802</v>
      </c>
      <c r="P1356" s="3" cm="1">
        <f t="array" ref="P135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356" s="3" t="str" cm="1">
        <f t="array" ref="Q135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356" s="3">
        <f>Table2[[#This Row],[Default Spread]]+Table2[[#This Row],[Risk Free Rate]]</f>
        <v>7.7799999999999994E-2</v>
      </c>
      <c r="S1356" s="2">
        <f>_xlfn.XLOOKUP($B1356,stock_analysis[Stock],stock_analysis[Market_Cap_Cr])</f>
        <v>6049.8382848000001</v>
      </c>
      <c r="T1356" s="2">
        <f>_xlfn.XLOOKUP($B1356,stock_analysis[Stock],stock_analysis[Total_Debt_Cr])</f>
        <v>127.6824064</v>
      </c>
      <c r="U1356" s="3">
        <f>Table2[[#This Row],[Market Value of Equity]]/(Table2[[#This Row],[Market Value of Equity]]+Table2[[#This Row],[Market Value of Debt]])</f>
        <v>0.97933112444578518</v>
      </c>
      <c r="V1356" s="3">
        <f>Table2[[#This Row],[Market Value of Debt]]/(Table2[[#This Row],[Market Value of Equity]]+Table2[[#This Row],[Market Value of Debt]])</f>
        <v>2.0668875554214833E-2</v>
      </c>
      <c r="W1356" s="32">
        <f>(Table2[[#This Row],[Cost of Equity (Daily Beta)]]*Table2[[#This Row],[Weight of Equity]])+(Table2[[#This Row],[Cost of Debt]]*Table2[[#This Row],[Weight of Debt]])</f>
        <v>0.13568572739299889</v>
      </c>
      <c r="X1356" s="33">
        <f>(Table2[[#This Row],[Cost of Equity (Weekly Beta)]]*Table2[[#This Row],[Weight of Equity]])+(Table2[[#This Row],[Cost of Debt]]*Table2[[#This Row],[Weight of Debt]])</f>
        <v>0.16412878871994216</v>
      </c>
      <c r="Y1356" s="34">
        <f>(Table2[[#This Row],[Cost of Equity (Monthly Beta)]]*Table2[[#This Row],[Weight of Equity]])+(Table2[[#This Row],[Cost of Debt]]*Table2[[#This Row],[Weight of Debt]])</f>
        <v>0.13081117283298718</v>
      </c>
      <c r="Z1356" t="b">
        <f>IF(Table2[[#This Row],[Sector]]="Financial Services",TRUE,FALSE)</f>
        <v>0</v>
      </c>
      <c r="AA1356" t="b">
        <f>IF(Table2[[#This Row],[Market Capitalisation In(Cr)]]&gt;25000,TRUE,FALSE)</f>
        <v>0</v>
      </c>
    </row>
    <row r="1357" spans="2:27" ht="14" customHeight="1">
      <c r="B1357" s="37" t="s">
        <v>740</v>
      </c>
      <c r="C1357" s="38" t="str">
        <f>_xlfn.XLOOKUP(B1357,stock_analysis[Stock],stock_analysis[Company_Name])</f>
        <v>CG Power and Industrial Solutions Limited</v>
      </c>
      <c r="D1357" s="37" t="str">
        <f>_xlfn.XLOOKUP(B1357,stock_analysis[Stock],stock_analysis[Sector])</f>
        <v>Industrials</v>
      </c>
      <c r="E1357" s="37" t="str">
        <f>_xlfn.XLOOKUP($B1357,stock_analysis[Stock],stock_analysis[Industry])</f>
        <v>Electrical Equipment &amp; Parts</v>
      </c>
      <c r="F1357" s="2">
        <f>_xlfn.XLOOKUP($B1357,stock_analysis[Stock],stock_analysis[Market_Cap_Cr])</f>
        <v>109282.9184</v>
      </c>
      <c r="G1357" s="3">
        <f>Imputs!$C$2</f>
        <v>6.6699999999999995E-2</v>
      </c>
      <c r="H1357" s="3">
        <f>Imputs!$C$3</f>
        <v>5.2299999999999999E-2</v>
      </c>
      <c r="I1357" s="2">
        <f>_xlfn.XLOOKUP($B1357,stock_analysis[Stock],stock_analysis[Beta_Daily])</f>
        <v>1.4353191203684987</v>
      </c>
      <c r="J1357" s="2">
        <f>_xlfn.XLOOKUP($B1357,stock_analysis[Stock],stock_analysis[Beta_Weekly])</f>
        <v>1.6302704121016649</v>
      </c>
      <c r="K1357" s="2">
        <f>_xlfn.XLOOKUP($B1357,stock_analysis[Stock],stock_analysis[Beta_Monthly])</f>
        <v>1.2418301702054479</v>
      </c>
      <c r="L1357" s="3">
        <f>G1357+H1357*I1357</f>
        <v>0.14176718999527249</v>
      </c>
      <c r="M1357" s="3">
        <f>J1357*H1357+G1357</f>
        <v>0.15196314255291707</v>
      </c>
      <c r="N1357" s="3">
        <f>K1357*H1357+G1357</f>
        <v>0.13164771790174493</v>
      </c>
      <c r="O1357" s="2">
        <f>_xlfn.XLOOKUP($B1357,stock_analysis[Stock],stock_analysis[Interest_Coverage_Ratio])</f>
        <v>191.12270803949224</v>
      </c>
      <c r="P1357" s="3" cm="1">
        <f t="array" ref="P135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57" s="3" t="str" cm="1">
        <f t="array" ref="Q135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57" s="3">
        <f>Table2[[#This Row],[Default Spread]]+Table2[[#This Row],[Risk Free Rate]]</f>
        <v>7.0699999999999999E-2</v>
      </c>
      <c r="S1357" s="2">
        <f>_xlfn.XLOOKUP($B1357,stock_analysis[Stock],stock_analysis[Market_Cap_Cr])</f>
        <v>109282.9184</v>
      </c>
      <c r="T1357" s="2">
        <f>_xlfn.XLOOKUP($B1357,stock_analysis[Stock],stock_analysis[Total_Debt_Cr])</f>
        <v>116.8199936</v>
      </c>
      <c r="U1357" s="3">
        <f>Table2[[#This Row],[Market Value of Equity]]/(Table2[[#This Row],[Market Value of Equity]]+Table2[[#This Row],[Market Value of Debt]])</f>
        <v>0.99893217300776616</v>
      </c>
      <c r="V1357" s="3">
        <f>Table2[[#This Row],[Market Value of Debt]]/(Table2[[#This Row],[Market Value of Equity]]+Table2[[#This Row],[Market Value of Debt]])</f>
        <v>1.0678269922337776E-3</v>
      </c>
      <c r="W1357" s="32">
        <f>(Table2[[#This Row],[Cost of Equity (Daily Beta)]]*Table2[[#This Row],[Weight of Equity]])+(Table2[[#This Row],[Cost of Debt]]*Table2[[#This Row],[Weight of Debt]])</f>
        <v>0.14169130253153334</v>
      </c>
      <c r="X1357" s="33">
        <f>(Table2[[#This Row],[Cost of Equity (Weekly Beta)]]*Table2[[#This Row],[Weight of Equity]])+(Table2[[#This Row],[Cost of Debt]]*Table2[[#This Row],[Weight of Debt]])</f>
        <v>0.15187636757582532</v>
      </c>
      <c r="Y1357" s="34">
        <f>(Table2[[#This Row],[Cost of Equity (Monthly Beta)]]*Table2[[#This Row],[Weight of Equity]])+(Table2[[#This Row],[Cost of Debt]]*Table2[[#This Row],[Weight of Debt]])</f>
        <v>0.1315826362834544</v>
      </c>
      <c r="Z1357" t="b">
        <f>IF(Table2[[#This Row],[Sector]]="Financial Services",TRUE,FALSE)</f>
        <v>0</v>
      </c>
      <c r="AA1357" t="b">
        <f>IF(Table2[[#This Row],[Market Capitalisation In(Cr)]]&gt;25000,TRUE,FALSE)</f>
        <v>1</v>
      </c>
    </row>
    <row r="1358" spans="2:27" ht="14" customHeight="1">
      <c r="B1358" s="37" t="s">
        <v>1363</v>
      </c>
      <c r="C1358" s="38" t="str">
        <f>_xlfn.XLOOKUP(B1358,stock_analysis[Stock],stock_analysis[Company_Name])</f>
        <v>Graphite India Limited</v>
      </c>
      <c r="D1358" s="37" t="str">
        <f>_xlfn.XLOOKUP(B1358,stock_analysis[Stock],stock_analysis[Sector])</f>
        <v>Industrials</v>
      </c>
      <c r="E1358" s="37" t="str">
        <f>_xlfn.XLOOKUP($B1358,stock_analysis[Stock],stock_analysis[Industry])</f>
        <v>Electrical Equipment &amp; Parts</v>
      </c>
      <c r="F1358" s="2">
        <f>_xlfn.XLOOKUP($B1358,stock_analysis[Stock],stock_analysis[Market_Cap_Cr])</f>
        <v>13387.659673599999</v>
      </c>
      <c r="G1358" s="3">
        <f>Imputs!$C$2</f>
        <v>6.6699999999999995E-2</v>
      </c>
      <c r="H1358" s="3">
        <f>Imputs!$C$3</f>
        <v>5.2299999999999999E-2</v>
      </c>
      <c r="I1358" s="2">
        <f>_xlfn.XLOOKUP($B1358,stock_analysis[Stock],stock_analysis[Beta_Daily])</f>
        <v>1.4874396296785839</v>
      </c>
      <c r="J1358" s="2">
        <f>_xlfn.XLOOKUP($B1358,stock_analysis[Stock],stock_analysis[Beta_Weekly])</f>
        <v>1.4921694696829972</v>
      </c>
      <c r="K1358" s="2">
        <f>_xlfn.XLOOKUP($B1358,stock_analysis[Stock],stock_analysis[Beta_Monthly])</f>
        <v>1.4720626708426749</v>
      </c>
      <c r="L1358" s="3">
        <f>G1358+H1358*I1358</f>
        <v>0.14449309263218993</v>
      </c>
      <c r="M1358" s="3">
        <f>J1358*H1358+G1358</f>
        <v>0.14474046326442075</v>
      </c>
      <c r="N1358" s="3">
        <f>K1358*H1358+G1358</f>
        <v>0.14368887768507188</v>
      </c>
      <c r="O1358" s="2">
        <f>_xlfn.XLOOKUP($B1358,stock_analysis[Stock],stock_analysis[Interest_Coverage_Ratio])</f>
        <v>56.04562383612663</v>
      </c>
      <c r="P1358" s="3" cm="1">
        <f t="array" ref="P135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58" s="3" t="str" cm="1">
        <f t="array" ref="Q135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58" s="3">
        <f>Table2[[#This Row],[Default Spread]]+Table2[[#This Row],[Risk Free Rate]]</f>
        <v>7.0699999999999999E-2</v>
      </c>
      <c r="S1358" s="2">
        <f>_xlfn.XLOOKUP($B1358,stock_analysis[Stock],stock_analysis[Market_Cap_Cr])</f>
        <v>13387.659673599999</v>
      </c>
      <c r="T1358" s="2">
        <f>_xlfn.XLOOKUP($B1358,stock_analysis[Stock],stock_analysis[Total_Debt_Cr])</f>
        <v>268.99998720000002</v>
      </c>
      <c r="U1358" s="3">
        <f>Table2[[#This Row],[Market Value of Equity]]/(Table2[[#This Row],[Market Value of Equity]]+Table2[[#This Row],[Market Value of Debt]])</f>
        <v>0.98030265131581651</v>
      </c>
      <c r="V1358" s="3">
        <f>Table2[[#This Row],[Market Value of Debt]]/(Table2[[#This Row],[Market Value of Equity]]+Table2[[#This Row],[Market Value of Debt]])</f>
        <v>1.9697348684183446E-2</v>
      </c>
      <c r="W1358" s="32">
        <f>(Table2[[#This Row],[Cost of Equity (Daily Beta)]]*Table2[[#This Row],[Weight of Equity]])+(Table2[[#This Row],[Cost of Debt]]*Table2[[#This Row],[Weight of Debt]])</f>
        <v>0.14303956435612944</v>
      </c>
      <c r="X1358" s="33">
        <f>(Table2[[#This Row],[Cost of Equity (Weekly Beta)]]*Table2[[#This Row],[Weight of Equity]])+(Table2[[#This Row],[Cost of Debt]]*Table2[[#This Row],[Weight of Debt]])</f>
        <v>0.14328206244276298</v>
      </c>
      <c r="Y1358" s="34">
        <f>(Table2[[#This Row],[Cost of Equity (Monthly Beta)]]*Table2[[#This Row],[Weight of Equity]])+(Table2[[#This Row],[Cost of Debt]]*Table2[[#This Row],[Weight of Debt]])</f>
        <v>0.14225119031124178</v>
      </c>
      <c r="Z1358" t="b">
        <f>IF(Table2[[#This Row],[Sector]]="Financial Services",TRUE,FALSE)</f>
        <v>0</v>
      </c>
      <c r="AA1358" t="b">
        <f>IF(Table2[[#This Row],[Market Capitalisation In(Cr)]]&gt;25000,TRUE,FALSE)</f>
        <v>0</v>
      </c>
    </row>
    <row r="1359" spans="2:27" ht="14" customHeight="1">
      <c r="B1359" s="37" t="s">
        <v>2782</v>
      </c>
      <c r="C1359" s="38" t="str">
        <f>_xlfn.XLOOKUP(B1359,stock_analysis[Stock],stock_analysis[Company_Name])</f>
        <v>Prostarm Info Systems Limited</v>
      </c>
      <c r="D1359" s="37" t="str">
        <f>_xlfn.XLOOKUP(B1359,stock_analysis[Stock],stock_analysis[Sector])</f>
        <v>Industrials</v>
      </c>
      <c r="E1359" s="37" t="str">
        <f>_xlfn.XLOOKUP($B1359,stock_analysis[Stock],stock_analysis[Industry])</f>
        <v>Electrical Equipment &amp; Parts</v>
      </c>
      <c r="F1359" s="2">
        <f>_xlfn.XLOOKUP($B1359,stock_analysis[Stock],stock_analysis[Market_Cap_Cr])</f>
        <v>760.65971200000001</v>
      </c>
      <c r="G1359" s="3">
        <f>Imputs!$C$2</f>
        <v>6.6699999999999995E-2</v>
      </c>
      <c r="H1359" s="3">
        <f>Imputs!$C$3</f>
        <v>5.2299999999999999E-2</v>
      </c>
      <c r="I1359" s="2">
        <f>_xlfn.XLOOKUP($B1359,stock_analysis[Stock],stock_analysis[Beta_Daily])</f>
        <v>1.4959424308189226</v>
      </c>
      <c r="J1359" s="2">
        <f>_xlfn.XLOOKUP($B1359,stock_analysis[Stock],stock_analysis[Beta_Weekly])</f>
        <v>1.5159473067813849</v>
      </c>
      <c r="K1359" s="2">
        <f>_xlfn.XLOOKUP($B1359,stock_analysis[Stock],stock_analysis[Beta_Monthly])</f>
        <v>1.2324716243570724</v>
      </c>
      <c r="L1359" s="3">
        <f>G1359+H1359*I1359</f>
        <v>0.14493778913182964</v>
      </c>
      <c r="M1359" s="3">
        <f>J1359*H1359+G1359</f>
        <v>0.14598404414466642</v>
      </c>
      <c r="N1359" s="3">
        <f>K1359*H1359+G1359</f>
        <v>0.13115826595387486</v>
      </c>
      <c r="O1359" s="2">
        <f>_xlfn.XLOOKUP($B1359,stock_analysis[Stock],stock_analysis[Interest_Coverage_Ratio])</f>
        <v>9.3417506602705753</v>
      </c>
      <c r="P1359" s="3" cm="1">
        <f t="array" ref="P135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359" s="3" t="str" cm="1">
        <f t="array" ref="Q135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359" s="3">
        <f>Table2[[#This Row],[Default Spread]]+Table2[[#This Row],[Risk Free Rate]]</f>
        <v>7.3700000000000002E-2</v>
      </c>
      <c r="S1359" s="2">
        <f>_xlfn.XLOOKUP($B1359,stock_analysis[Stock],stock_analysis[Market_Cap_Cr])</f>
        <v>760.65971200000001</v>
      </c>
      <c r="T1359" s="2">
        <f>_xlfn.XLOOKUP($B1359,stock_analysis[Stock],stock_analysis[Total_Debt_Cr])</f>
        <v>16.2302</v>
      </c>
      <c r="U1359" s="3">
        <f>Table2[[#This Row],[Market Value of Equity]]/(Table2[[#This Row],[Market Value of Equity]]+Table2[[#This Row],[Market Value of Debt]])</f>
        <v>0.97910875176868051</v>
      </c>
      <c r="V1359" s="3">
        <f>Table2[[#This Row],[Market Value of Debt]]/(Table2[[#This Row],[Market Value of Equity]]+Table2[[#This Row],[Market Value of Debt]])</f>
        <v>2.0891248231319548E-2</v>
      </c>
      <c r="W1359" s="32">
        <f>(Table2[[#This Row],[Cost of Equity (Daily Beta)]]*Table2[[#This Row],[Weight of Equity]])+(Table2[[#This Row],[Cost of Debt]]*Table2[[#This Row],[Weight of Debt]])</f>
        <v>0.14344954279562619</v>
      </c>
      <c r="X1359" s="33">
        <f>(Table2[[#This Row],[Cost of Equity (Weekly Beta)]]*Table2[[#This Row],[Weight of Equity]])+(Table2[[#This Row],[Cost of Debt]]*Table2[[#This Row],[Weight of Debt]])</f>
        <v>0.14447394023527654</v>
      </c>
      <c r="Y1359" s="34">
        <f>(Table2[[#This Row],[Cost of Equity (Monthly Beta)]]*Table2[[#This Row],[Weight of Equity]])+(Table2[[#This Row],[Cost of Debt]]*Table2[[#This Row],[Weight of Debt]])</f>
        <v>0.12995789105689129</v>
      </c>
      <c r="Z1359" t="b">
        <f>IF(Table2[[#This Row],[Sector]]="Financial Services",TRUE,FALSE)</f>
        <v>0</v>
      </c>
      <c r="AA1359" t="b">
        <f>IF(Table2[[#This Row],[Market Capitalisation In(Cr)]]&gt;25000,TRUE,FALSE)</f>
        <v>0</v>
      </c>
    </row>
    <row r="1360" spans="2:27" ht="14" customHeight="1">
      <c r="B1360" s="37" t="s">
        <v>3844</v>
      </c>
      <c r="C1360" s="38" t="str">
        <f>_xlfn.XLOOKUP(B1360,stock_analysis[Stock],stock_analysis[Company_Name])</f>
        <v>Voltamp Transformers Limited</v>
      </c>
      <c r="D1360" s="37" t="str">
        <f>_xlfn.XLOOKUP(B1360,stock_analysis[Stock],stock_analysis[Sector])</f>
        <v>Industrials</v>
      </c>
      <c r="E1360" s="37" t="str">
        <f>_xlfn.XLOOKUP($B1360,stock_analysis[Stock],stock_analysis[Industry])</f>
        <v>Electrical Equipment &amp; Parts</v>
      </c>
      <c r="F1360" s="2">
        <f>_xlfn.XLOOKUP($B1360,stock_analysis[Stock],stock_analysis[Market_Cap_Cr])</f>
        <v>8901.0421760000008</v>
      </c>
      <c r="G1360" s="3">
        <f>Imputs!$C$2</f>
        <v>6.6699999999999995E-2</v>
      </c>
      <c r="H1360" s="3">
        <f>Imputs!$C$3</f>
        <v>5.2299999999999999E-2</v>
      </c>
      <c r="I1360" s="2">
        <f>_xlfn.XLOOKUP($B1360,stock_analysis[Stock],stock_analysis[Beta_Daily])</f>
        <v>1.4787437939493415</v>
      </c>
      <c r="J1360" s="2">
        <f>_xlfn.XLOOKUP($B1360,stock_analysis[Stock],stock_analysis[Beta_Weekly])</f>
        <v>2.1439964145516504</v>
      </c>
      <c r="K1360" s="2">
        <f>_xlfn.XLOOKUP($B1360,stock_analysis[Stock],stock_analysis[Beta_Monthly])</f>
        <v>0.70991752233601935</v>
      </c>
      <c r="L1360" s="3">
        <f>G1360+H1360*I1360</f>
        <v>0.14403830042355054</v>
      </c>
      <c r="M1360" s="3">
        <f>J1360*H1360+G1360</f>
        <v>0.17883101248105132</v>
      </c>
      <c r="N1360" s="3">
        <f>K1360*H1360+G1360</f>
        <v>0.1038286864181738</v>
      </c>
      <c r="O1360" s="2">
        <f>_xlfn.XLOOKUP($B1360,stock_analysis[Stock],stock_analysis[Interest_Coverage_Ratio])</f>
        <v>302.731051175657</v>
      </c>
      <c r="P1360" s="3" cm="1">
        <f t="array" ref="P136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60" s="3" t="str" cm="1">
        <f t="array" ref="Q136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60" s="3">
        <f>Table2[[#This Row],[Default Spread]]+Table2[[#This Row],[Risk Free Rate]]</f>
        <v>7.0699999999999999E-2</v>
      </c>
      <c r="S1360" s="2">
        <f>_xlfn.XLOOKUP($B1360,stock_analysis[Stock],stock_analysis[Market_Cap_Cr])</f>
        <v>8901.0421760000008</v>
      </c>
      <c r="T1360" s="2">
        <f>_xlfn.XLOOKUP($B1360,stock_analysis[Stock],stock_analysis[Total_Debt_Cr])</f>
        <v>1.3456999999999999</v>
      </c>
      <c r="U1360" s="3">
        <f>Table2[[#This Row],[Market Value of Equity]]/(Table2[[#This Row],[Market Value of Equity]]+Table2[[#This Row],[Market Value of Debt]])</f>
        <v>0.99984883830959248</v>
      </c>
      <c r="V1360" s="3">
        <f>Table2[[#This Row],[Market Value of Debt]]/(Table2[[#This Row],[Market Value of Equity]]+Table2[[#This Row],[Market Value of Debt]])</f>
        <v>1.5116169040756811E-4</v>
      </c>
      <c r="W1360" s="32">
        <f>(Table2[[#This Row],[Cost of Equity (Daily Beta)]]*Table2[[#This Row],[Weight of Equity]])+(Table2[[#This Row],[Cost of Debt]]*Table2[[#This Row],[Weight of Debt]])</f>
        <v>0.14402721448208688</v>
      </c>
      <c r="X1360" s="33">
        <f>(Table2[[#This Row],[Cost of Equity (Weekly Beta)]]*Table2[[#This Row],[Weight of Equity]])+(Table2[[#This Row],[Cost of Debt]]*Table2[[#This Row],[Weight of Debt]])</f>
        <v>0.17881466721441922</v>
      </c>
      <c r="Y1360" s="34">
        <f>(Table2[[#This Row],[Cost of Equity (Monthly Beta)]]*Table2[[#This Row],[Weight of Equity]])+(Table2[[#This Row],[Cost of Debt]]*Table2[[#This Row],[Weight of Debt]])</f>
        <v>0.10382367862993386</v>
      </c>
      <c r="Z1360" t="b">
        <f>IF(Table2[[#This Row],[Sector]]="Financial Services",TRUE,FALSE)</f>
        <v>0</v>
      </c>
      <c r="AA1360" t="b">
        <f>IF(Table2[[#This Row],[Market Capitalisation In(Cr)]]&gt;25000,TRUE,FALSE)</f>
        <v>0</v>
      </c>
    </row>
    <row r="1361" spans="2:27" ht="14" customHeight="1">
      <c r="B1361" s="37" t="s">
        <v>3118</v>
      </c>
      <c r="C1361" s="38" t="str">
        <f>_xlfn.XLOOKUP(B1361,stock_analysis[Stock],stock_analysis[Company_Name])</f>
        <v>Schneider Electric Infrastructure Limited</v>
      </c>
      <c r="D1361" s="37" t="str">
        <f>_xlfn.XLOOKUP(B1361,stock_analysis[Stock],stock_analysis[Sector])</f>
        <v>Industrials</v>
      </c>
      <c r="E1361" s="37" t="str">
        <f>_xlfn.XLOOKUP($B1361,stock_analysis[Stock],stock_analysis[Industry])</f>
        <v>Electrical Equipment &amp; Parts</v>
      </c>
      <c r="F1361" s="2">
        <f>_xlfn.XLOOKUP($B1361,stock_analysis[Stock],stock_analysis[Market_Cap_Cr])</f>
        <v>20906.061004800002</v>
      </c>
      <c r="G1361" s="3">
        <f>Imputs!$C$2</f>
        <v>6.6699999999999995E-2</v>
      </c>
      <c r="H1361" s="3">
        <f>Imputs!$C$3</f>
        <v>5.2299999999999999E-2</v>
      </c>
      <c r="I1361" s="2">
        <f>_xlfn.XLOOKUP($B1361,stock_analysis[Stock],stock_analysis[Beta_Daily])</f>
        <v>1.5410029807282539</v>
      </c>
      <c r="J1361" s="2">
        <f>_xlfn.XLOOKUP($B1361,stock_analysis[Stock],stock_analysis[Beta_Weekly])</f>
        <v>1.7790311378013746</v>
      </c>
      <c r="K1361" s="2">
        <f>_xlfn.XLOOKUP($B1361,stock_analysis[Stock],stock_analysis[Beta_Monthly])</f>
        <v>0.93952513124489156</v>
      </c>
      <c r="L1361" s="3">
        <f>G1361+H1361*I1361</f>
        <v>0.14729445589208767</v>
      </c>
      <c r="M1361" s="3">
        <f>J1361*H1361+G1361</f>
        <v>0.15974332850701189</v>
      </c>
      <c r="N1361" s="3">
        <f>K1361*H1361+G1361</f>
        <v>0.11583716436410782</v>
      </c>
      <c r="O1361" s="2">
        <f>_xlfn.XLOOKUP($B1361,stock_analysis[Stock],stock_analysis[Interest_Coverage_Ratio])</f>
        <v>8.109375</v>
      </c>
      <c r="P1361" s="3" cm="1">
        <f t="array" ref="P136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361" s="3" t="str" cm="1">
        <f t="array" ref="Q136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361" s="3">
        <f>Table2[[#This Row],[Default Spread]]+Table2[[#This Row],[Risk Free Rate]]</f>
        <v>7.3700000000000002E-2</v>
      </c>
      <c r="S1361" s="2">
        <f>_xlfn.XLOOKUP($B1361,stock_analysis[Stock],stock_analysis[Market_Cap_Cr])</f>
        <v>20906.061004800002</v>
      </c>
      <c r="T1361" s="2">
        <f>_xlfn.XLOOKUP($B1361,stock_analysis[Stock],stock_analysis[Total_Debt_Cr])</f>
        <v>527.13999360000003</v>
      </c>
      <c r="U1361" s="3">
        <f>Table2[[#This Row],[Market Value of Equity]]/(Table2[[#This Row],[Market Value of Equity]]+Table2[[#This Row],[Market Value of Debt]])</f>
        <v>0.97540544720131384</v>
      </c>
      <c r="V1361" s="3">
        <f>Table2[[#This Row],[Market Value of Debt]]/(Table2[[#This Row],[Market Value of Equity]]+Table2[[#This Row],[Market Value of Debt]])</f>
        <v>2.4594552798686078E-2</v>
      </c>
      <c r="W1361" s="32">
        <f>(Table2[[#This Row],[Cost of Equity (Daily Beta)]]*Table2[[#This Row],[Weight of Equity]])+(Table2[[#This Row],[Cost of Debt]]*Table2[[#This Row],[Weight of Debt]])</f>
        <v>0.14548443316095913</v>
      </c>
      <c r="X1361" s="33">
        <f>(Table2[[#This Row],[Cost of Equity (Weekly Beta)]]*Table2[[#This Row],[Weight of Equity]])+(Table2[[#This Row],[Cost of Debt]]*Table2[[#This Row],[Weight of Debt]])</f>
        <v>0.15762713132107148</v>
      </c>
      <c r="Y1361" s="34">
        <f>(Table2[[#This Row],[Cost of Equity (Monthly Beta)]]*Table2[[#This Row],[Weight of Equity]])+(Table2[[#This Row],[Cost of Debt]]*Table2[[#This Row],[Weight of Debt]])</f>
        <v>0.11480081965036784</v>
      </c>
      <c r="Z1361" t="b">
        <f>IF(Table2[[#This Row],[Sector]]="Financial Services",TRUE,FALSE)</f>
        <v>0</v>
      </c>
      <c r="AA1361" t="b">
        <f>IF(Table2[[#This Row],[Market Capitalisation In(Cr)]]&gt;25000,TRUE,FALSE)</f>
        <v>0</v>
      </c>
    </row>
    <row r="1362" spans="2:27" ht="14" customHeight="1">
      <c r="B1362" s="37" t="s">
        <v>2018</v>
      </c>
      <c r="C1362" s="38" t="str">
        <f>_xlfn.XLOOKUP(B1362,stock_analysis[Stock],stock_analysis[Company_Name])</f>
        <v>KSH International Limited</v>
      </c>
      <c r="D1362" s="37" t="str">
        <f>_xlfn.XLOOKUP(B1362,stock_analysis[Stock],stock_analysis[Sector])</f>
        <v>Industrials</v>
      </c>
      <c r="E1362" s="37" t="str">
        <f>_xlfn.XLOOKUP($B1362,stock_analysis[Stock],stock_analysis[Industry])</f>
        <v>Electrical Equipment &amp; Parts</v>
      </c>
      <c r="F1362" s="2">
        <f>_xlfn.XLOOKUP($B1362,stock_analysis[Stock],stock_analysis[Market_Cap_Cr])</f>
        <v>2437.511168</v>
      </c>
      <c r="G1362" s="3">
        <f>Imputs!$C$2</f>
        <v>6.6699999999999995E-2</v>
      </c>
      <c r="H1362" s="3">
        <f>Imputs!$C$3</f>
        <v>5.2299999999999999E-2</v>
      </c>
      <c r="I1362" s="2">
        <f>_xlfn.XLOOKUP($B1362,stock_analysis[Stock],stock_analysis[Beta_Daily])</f>
        <v>1.8211108200038495</v>
      </c>
      <c r="J1362" s="2">
        <f>_xlfn.XLOOKUP($B1362,stock_analysis[Stock],stock_analysis[Beta_Weekly])</f>
        <v>3.034892541694036</v>
      </c>
      <c r="K1362" s="2">
        <f>_xlfn.XLOOKUP($B1362,stock_analysis[Stock],stock_analysis[Beta_Monthly])</f>
        <v>6.7417355139946675</v>
      </c>
      <c r="L1362" s="3">
        <f>G1362+H1362*I1362</f>
        <v>0.16194409588620132</v>
      </c>
      <c r="M1362" s="3">
        <f>J1362*H1362+G1362</f>
        <v>0.22542487993059807</v>
      </c>
      <c r="N1362" s="3">
        <f>K1362*H1362+G1362</f>
        <v>0.41929276738192106</v>
      </c>
      <c r="O1362" s="2">
        <f>_xlfn.XLOOKUP($B1362,stock_analysis[Stock],stock_analysis[Interest_Coverage_Ratio])</f>
        <v>4.3297739156049779</v>
      </c>
      <c r="P1362" s="3" cm="1">
        <f t="array" ref="P136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362" s="3" t="str" cm="1">
        <f t="array" ref="Q136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362" s="3">
        <f>Table2[[#This Row],[Default Spread]]+Table2[[#This Row],[Risk Free Rate]]</f>
        <v>7.7799999999999994E-2</v>
      </c>
      <c r="S1362" s="2">
        <f>_xlfn.XLOOKUP($B1362,stock_analysis[Stock],stock_analysis[Market_Cap_Cr])</f>
        <v>2437.511168</v>
      </c>
      <c r="T1362" s="2">
        <f>_xlfn.XLOOKUP($B1362,stock_analysis[Stock],stock_analysis[Total_Debt_Cr])</f>
        <v>489.14099199999998</v>
      </c>
      <c r="U1362" s="3">
        <f>Table2[[#This Row],[Market Value of Equity]]/(Table2[[#This Row],[Market Value of Equity]]+Table2[[#This Row],[Market Value of Debt]])</f>
        <v>0.83286671416394076</v>
      </c>
      <c r="V1362" s="3">
        <f>Table2[[#This Row],[Market Value of Debt]]/(Table2[[#This Row],[Market Value of Equity]]+Table2[[#This Row],[Market Value of Debt]])</f>
        <v>0.16713328583605916</v>
      </c>
      <c r="W1362" s="32">
        <f>(Table2[[#This Row],[Cost of Equity (Daily Beta)]]*Table2[[#This Row],[Weight of Equity]])+(Table2[[#This Row],[Cost of Debt]]*Table2[[#This Row],[Weight of Debt]])</f>
        <v>0.14788081665703603</v>
      </c>
      <c r="X1362" s="33">
        <f>(Table2[[#This Row],[Cost of Equity (Weekly Beta)]]*Table2[[#This Row],[Weight of Equity]])+(Table2[[#This Row],[Cost of Debt]]*Table2[[#This Row],[Weight of Debt]])</f>
        <v>0.20075184867664347</v>
      </c>
      <c r="Y1362" s="34">
        <f>(Table2[[#This Row],[Cost of Equity (Monthly Beta)]]*Table2[[#This Row],[Weight of Equity]])+(Table2[[#This Row],[Cost of Debt]]*Table2[[#This Row],[Weight of Debt]])</f>
        <v>0.3622179590801316</v>
      </c>
      <c r="Z1362" t="b">
        <f>IF(Table2[[#This Row],[Sector]]="Financial Services",TRUE,FALSE)</f>
        <v>0</v>
      </c>
      <c r="AA1362" t="b">
        <f>IF(Table2[[#This Row],[Market Capitalisation In(Cr)]]&gt;25000,TRUE,FALSE)</f>
        <v>0</v>
      </c>
    </row>
    <row r="1363" spans="2:27" ht="14" customHeight="1">
      <c r="B1363" s="37" t="s">
        <v>2196</v>
      </c>
      <c r="C1363" s="38" t="str">
        <f>_xlfn.XLOOKUP(B1363,stock_analysis[Stock],stock_analysis[Company_Name])</f>
        <v>Marine Electricals (India) Limited</v>
      </c>
      <c r="D1363" s="37" t="str">
        <f>_xlfn.XLOOKUP(B1363,stock_analysis[Stock],stock_analysis[Sector])</f>
        <v>Industrials</v>
      </c>
      <c r="E1363" s="37" t="str">
        <f>_xlfn.XLOOKUP($B1363,stock_analysis[Stock],stock_analysis[Industry])</f>
        <v>Electrical Equipment &amp; Parts</v>
      </c>
      <c r="F1363" s="2">
        <f>_xlfn.XLOOKUP($B1363,stock_analysis[Stock],stock_analysis[Market_Cap_Cr])</f>
        <v>2422.6000896</v>
      </c>
      <c r="G1363" s="3">
        <f>Imputs!$C$2</f>
        <v>6.6699999999999995E-2</v>
      </c>
      <c r="H1363" s="3">
        <f>Imputs!$C$3</f>
        <v>5.2299999999999999E-2</v>
      </c>
      <c r="I1363" s="2">
        <f>_xlfn.XLOOKUP($B1363,stock_analysis[Stock],stock_analysis[Beta_Daily])</f>
        <v>1.6083727196814313</v>
      </c>
      <c r="J1363" s="2">
        <f>_xlfn.XLOOKUP($B1363,stock_analysis[Stock],stock_analysis[Beta_Weekly])</f>
        <v>2.2322540553881827</v>
      </c>
      <c r="K1363" s="2">
        <f>_xlfn.XLOOKUP($B1363,stock_analysis[Stock],stock_analysis[Beta_Monthly])</f>
        <v>1.6469763000786926</v>
      </c>
      <c r="L1363" s="3">
        <f>G1363+H1363*I1363</f>
        <v>0.15081789323933886</v>
      </c>
      <c r="M1363" s="3">
        <f>J1363*H1363+G1363</f>
        <v>0.18344688709680196</v>
      </c>
      <c r="N1363" s="3">
        <f>K1363*H1363+G1363</f>
        <v>0.1528368604941156</v>
      </c>
      <c r="O1363" s="2">
        <f>_xlfn.XLOOKUP($B1363,stock_analysis[Stock],stock_analysis[Interest_Coverage_Ratio])</f>
        <v>6.5833901482870294</v>
      </c>
      <c r="P1363" s="3" cm="1">
        <f t="array" ref="P136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363" s="3" t="str" cm="1">
        <f t="array" ref="Q136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363" s="3">
        <f>Table2[[#This Row],[Default Spread]]+Table2[[#This Row],[Risk Free Rate]]</f>
        <v>7.4499999999999997E-2</v>
      </c>
      <c r="S1363" s="2">
        <f>_xlfn.XLOOKUP($B1363,stock_analysis[Stock],stock_analysis[Market_Cap_Cr])</f>
        <v>2422.6000896</v>
      </c>
      <c r="T1363" s="2">
        <f>_xlfn.XLOOKUP($B1363,stock_analysis[Stock],stock_analysis[Total_Debt_Cr])</f>
        <v>55.726502400000001</v>
      </c>
      <c r="U1363" s="3">
        <f>Table2[[#This Row],[Market Value of Equity]]/(Table2[[#This Row],[Market Value of Equity]]+Table2[[#This Row],[Market Value of Debt]])</f>
        <v>0.97751446375958517</v>
      </c>
      <c r="V1363" s="3">
        <f>Table2[[#This Row],[Market Value of Debt]]/(Table2[[#This Row],[Market Value of Equity]]+Table2[[#This Row],[Market Value of Debt]])</f>
        <v>2.2485536240414921E-2</v>
      </c>
      <c r="W1363" s="32">
        <f>(Table2[[#This Row],[Cost of Equity (Daily Beta)]]*Table2[[#This Row],[Weight of Equity]])+(Table2[[#This Row],[Cost of Debt]]*Table2[[#This Row],[Weight of Debt]])</f>
        <v>0.1491018444851136</v>
      </c>
      <c r="X1363" s="33">
        <f>(Table2[[#This Row],[Cost of Equity (Weekly Beta)]]*Table2[[#This Row],[Weight of Equity]])+(Table2[[#This Row],[Cost of Debt]]*Table2[[#This Row],[Weight of Debt]])</f>
        <v>0.18099715791870644</v>
      </c>
      <c r="Y1363" s="34">
        <f>(Table2[[#This Row],[Cost of Equity (Monthly Beta)]]*Table2[[#This Row],[Weight of Equity]])+(Table2[[#This Row],[Cost of Debt]]*Table2[[#This Row],[Weight of Debt]])</f>
        <v>0.15107541417851486</v>
      </c>
      <c r="Z1363" t="b">
        <f>IF(Table2[[#This Row],[Sector]]="Financial Services",TRUE,FALSE)</f>
        <v>0</v>
      </c>
      <c r="AA1363" t="b">
        <f>IF(Table2[[#This Row],[Market Capitalisation In(Cr)]]&gt;25000,TRUE,FALSE)</f>
        <v>0</v>
      </c>
    </row>
    <row r="1364" spans="2:27" ht="14" customHeight="1">
      <c r="B1364" s="37" t="s">
        <v>2814</v>
      </c>
      <c r="C1364" s="38" t="str">
        <f>_xlfn.XLOOKUP(B1364,stock_analysis[Stock],stock_analysis[Company_Name])</f>
        <v>Quality Power Electrical Equipments Limited</v>
      </c>
      <c r="D1364" s="37" t="str">
        <f>_xlfn.XLOOKUP(B1364,stock_analysis[Stock],stock_analysis[Sector])</f>
        <v>Industrials</v>
      </c>
      <c r="E1364" s="37" t="str">
        <f>_xlfn.XLOOKUP($B1364,stock_analysis[Stock],stock_analysis[Industry])</f>
        <v>Electrical Equipment &amp; Parts</v>
      </c>
      <c r="F1364" s="2">
        <f>_xlfn.XLOOKUP($B1364,stock_analysis[Stock],stock_analysis[Market_Cap_Cr])</f>
        <v>6099.4969600000004</v>
      </c>
      <c r="G1364" s="3">
        <f>Imputs!$C$2</f>
        <v>6.6699999999999995E-2</v>
      </c>
      <c r="H1364" s="3">
        <f>Imputs!$C$3</f>
        <v>5.2299999999999999E-2</v>
      </c>
      <c r="I1364" s="2">
        <f>_xlfn.XLOOKUP($B1364,stock_analysis[Stock],stock_analysis[Beta_Daily])</f>
        <v>1.5845651189639138</v>
      </c>
      <c r="J1364" s="2">
        <f>_xlfn.XLOOKUP($B1364,stock_analysis[Stock],stock_analysis[Beta_Weekly])</f>
        <v>1.9617440035015936</v>
      </c>
      <c r="K1364" s="2">
        <f>_xlfn.XLOOKUP($B1364,stock_analysis[Stock],stock_analysis[Beta_Monthly])</f>
        <v>1.791921785686466</v>
      </c>
      <c r="L1364" s="3">
        <f>G1364+H1364*I1364</f>
        <v>0.14957275572181267</v>
      </c>
      <c r="M1364" s="3">
        <f>J1364*H1364+G1364</f>
        <v>0.16929921138313334</v>
      </c>
      <c r="N1364" s="3">
        <f>K1364*H1364+G1364</f>
        <v>0.16041750939140215</v>
      </c>
      <c r="O1364" s="2">
        <f>_xlfn.XLOOKUP($B1364,stock_analysis[Stock],stock_analysis[Interest_Coverage_Ratio])</f>
        <v>57.272180451127817</v>
      </c>
      <c r="P1364" s="3" cm="1">
        <f t="array" ref="P136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64" s="3" t="str" cm="1">
        <f t="array" ref="Q136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64" s="3">
        <f>Table2[[#This Row],[Default Spread]]+Table2[[#This Row],[Risk Free Rate]]</f>
        <v>7.0699999999999999E-2</v>
      </c>
      <c r="S1364" s="2">
        <f>_xlfn.XLOOKUP($B1364,stock_analysis[Stock],stock_analysis[Market_Cap_Cr])</f>
        <v>6099.4969600000004</v>
      </c>
      <c r="T1364" s="2">
        <f>_xlfn.XLOOKUP($B1364,stock_analysis[Stock],stock_analysis[Total_Debt_Cr])</f>
        <v>36.152000000000001</v>
      </c>
      <c r="U1364" s="3">
        <f>Table2[[#This Row],[Market Value of Equity]]/(Table2[[#This Row],[Market Value of Equity]]+Table2[[#This Row],[Market Value of Debt]])</f>
        <v>0.99410787673224377</v>
      </c>
      <c r="V1364" s="3">
        <f>Table2[[#This Row],[Market Value of Debt]]/(Table2[[#This Row],[Market Value of Equity]]+Table2[[#This Row],[Market Value of Debt]])</f>
        <v>5.8921232677561783E-3</v>
      </c>
      <c r="W1364" s="32">
        <f>(Table2[[#This Row],[Cost of Equity (Daily Beta)]]*Table2[[#This Row],[Weight of Equity]])+(Table2[[#This Row],[Cost of Debt]]*Table2[[#This Row],[Weight of Debt]])</f>
        <v>0.1491080277226321</v>
      </c>
      <c r="X1364" s="33">
        <f>(Table2[[#This Row],[Cost of Equity (Weekly Beta)]]*Table2[[#This Row],[Weight of Equity]])+(Table2[[#This Row],[Cost of Debt]]*Table2[[#This Row],[Weight of Debt]])</f>
        <v>0.16871825267556034</v>
      </c>
      <c r="Y1364" s="34">
        <f>(Table2[[#This Row],[Cost of Equity (Monthly Beta)]]*Table2[[#This Row],[Weight of Equity]])+(Table2[[#This Row],[Cost of Debt]]*Table2[[#This Row],[Weight of Debt]])</f>
        <v>0.15988888276679192</v>
      </c>
      <c r="Z1364" t="b">
        <f>IF(Table2[[#This Row],[Sector]]="Financial Services",TRUE,FALSE)</f>
        <v>0</v>
      </c>
      <c r="AA1364" t="b">
        <f>IF(Table2[[#This Row],[Market Capitalisation In(Cr)]]&gt;25000,TRUE,FALSE)</f>
        <v>0</v>
      </c>
    </row>
    <row r="1365" spans="2:27" ht="14" customHeight="1">
      <c r="B1365" s="37" t="s">
        <v>294</v>
      </c>
      <c r="C1365" s="38" t="str">
        <f>_xlfn.XLOOKUP(B1365,stock_analysis[Stock],stock_analysis[Company_Name])</f>
        <v>Apar Industries Limited</v>
      </c>
      <c r="D1365" s="37" t="str">
        <f>_xlfn.XLOOKUP(B1365,stock_analysis[Stock],stock_analysis[Sector])</f>
        <v>Industrials</v>
      </c>
      <c r="E1365" s="37" t="str">
        <f>_xlfn.XLOOKUP($B1365,stock_analysis[Stock],stock_analysis[Industry])</f>
        <v>Electrical Equipment &amp; Parts</v>
      </c>
      <c r="F1365" s="2">
        <f>_xlfn.XLOOKUP($B1365,stock_analysis[Stock],stock_analysis[Market_Cap_Cr])</f>
        <v>41615.867903999999</v>
      </c>
      <c r="G1365" s="3">
        <f>Imputs!$C$2</f>
        <v>6.6699999999999995E-2</v>
      </c>
      <c r="H1365" s="3">
        <f>Imputs!$C$3</f>
        <v>5.2299999999999999E-2</v>
      </c>
      <c r="I1365" s="2">
        <f>_xlfn.XLOOKUP($B1365,stock_analysis[Stock],stock_analysis[Beta_Daily])</f>
        <v>1.6919148891682223</v>
      </c>
      <c r="J1365" s="2">
        <f>_xlfn.XLOOKUP($B1365,stock_analysis[Stock],stock_analysis[Beta_Weekly])</f>
        <v>1.7363644460751864</v>
      </c>
      <c r="K1365" s="2">
        <f>_xlfn.XLOOKUP($B1365,stock_analysis[Stock],stock_analysis[Beta_Monthly])</f>
        <v>0.570657416652529</v>
      </c>
      <c r="L1365" s="3">
        <f>G1365+H1365*I1365</f>
        <v>0.15518714870349803</v>
      </c>
      <c r="M1365" s="3">
        <f>J1365*H1365+G1365</f>
        <v>0.15751186052973226</v>
      </c>
      <c r="N1365" s="3">
        <f>K1365*H1365+G1365</f>
        <v>9.6545382890927262E-2</v>
      </c>
      <c r="O1365" s="2">
        <f>_xlfn.XLOOKUP($B1365,stock_analysis[Stock],stock_analysis[Interest_Coverage_Ratio])</f>
        <v>5.1921589444149543</v>
      </c>
      <c r="P1365" s="3" cm="1">
        <f t="array" ref="P136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365" s="3" t="str" cm="1">
        <f t="array" ref="Q136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365" s="3">
        <f>Table2[[#This Row],[Default Spread]]+Table2[[#This Row],[Risk Free Rate]]</f>
        <v>7.4499999999999997E-2</v>
      </c>
      <c r="S1365" s="2">
        <f>_xlfn.XLOOKUP($B1365,stock_analysis[Stock],stock_analysis[Market_Cap_Cr])</f>
        <v>41615.867903999999</v>
      </c>
      <c r="T1365" s="2">
        <f>_xlfn.XLOOKUP($B1365,stock_analysis[Stock],stock_analysis[Total_Debt_Cr])</f>
        <v>703.55998720000002</v>
      </c>
      <c r="U1365" s="3">
        <f>Table2[[#This Row],[Market Value of Equity]]/(Table2[[#This Row],[Market Value of Equity]]+Table2[[#This Row],[Market Value of Debt]])</f>
        <v>0.9833750118501412</v>
      </c>
      <c r="V1365" s="3">
        <f>Table2[[#This Row],[Market Value of Debt]]/(Table2[[#This Row],[Market Value of Equity]]+Table2[[#This Row],[Market Value of Debt]])</f>
        <v>1.6624988149858706E-2</v>
      </c>
      <c r="W1365" s="32">
        <f>(Table2[[#This Row],[Cost of Equity (Daily Beta)]]*Table2[[#This Row],[Weight of Equity]])+(Table2[[#This Row],[Cost of Debt]]*Table2[[#This Row],[Weight of Debt]])</f>
        <v>0.15384572581245648</v>
      </c>
      <c r="X1365" s="33">
        <f>(Table2[[#This Row],[Cost of Equity (Weekly Beta)]]*Table2[[#This Row],[Weight of Equity]])+(Table2[[#This Row],[Cost of Debt]]*Table2[[#This Row],[Weight of Debt]])</f>
        <v>0.15613178933212774</v>
      </c>
      <c r="Y1365" s="34">
        <f>(Table2[[#This Row],[Cost of Equity (Monthly Beta)]]*Table2[[#This Row],[Weight of Equity]])+(Table2[[#This Row],[Cost of Debt]]*Table2[[#This Row],[Weight of Debt]])</f>
        <v>9.6178878661606487E-2</v>
      </c>
      <c r="Z1365" t="b">
        <f>IF(Table2[[#This Row],[Sector]]="Financial Services",TRUE,FALSE)</f>
        <v>0</v>
      </c>
      <c r="AA1365" t="b">
        <f>IF(Table2[[#This Row],[Market Capitalisation In(Cr)]]&gt;25000,TRUE,FALSE)</f>
        <v>1</v>
      </c>
    </row>
    <row r="1366" spans="2:27" ht="14" customHeight="1">
      <c r="B1366" s="37" t="s">
        <v>1519</v>
      </c>
      <c r="C1366" s="38" t="str">
        <f>_xlfn.XLOOKUP(B1366,stock_analysis[Stock],stock_analysis[Company_Name])</f>
        <v>Hind Rectifiers Limited</v>
      </c>
      <c r="D1366" s="37" t="str">
        <f>_xlfn.XLOOKUP(B1366,stock_analysis[Stock],stock_analysis[Sector])</f>
        <v>Industrials</v>
      </c>
      <c r="E1366" s="37" t="str">
        <f>_xlfn.XLOOKUP($B1366,stock_analysis[Stock],stock_analysis[Industry])</f>
        <v>Electrical Equipment &amp; Parts</v>
      </c>
      <c r="F1366" s="2">
        <f>_xlfn.XLOOKUP($B1366,stock_analysis[Stock],stock_analysis[Market_Cap_Cr])</f>
        <v>2306.0670464</v>
      </c>
      <c r="G1366" s="3">
        <f>Imputs!$C$2</f>
        <v>6.6699999999999995E-2</v>
      </c>
      <c r="H1366" s="3">
        <f>Imputs!$C$3</f>
        <v>5.2299999999999999E-2</v>
      </c>
      <c r="I1366" s="2">
        <f>_xlfn.XLOOKUP($B1366,stock_analysis[Stock],stock_analysis[Beta_Daily])</f>
        <v>1.8137918026495192</v>
      </c>
      <c r="J1366" s="2">
        <f>_xlfn.XLOOKUP($B1366,stock_analysis[Stock],stock_analysis[Beta_Weekly])</f>
        <v>1.4123171421637932</v>
      </c>
      <c r="K1366" s="2">
        <f>_xlfn.XLOOKUP($B1366,stock_analysis[Stock],stock_analysis[Beta_Monthly])</f>
        <v>0.41017415716441769</v>
      </c>
      <c r="L1366" s="3">
        <f>G1366+H1366*I1366</f>
        <v>0.16156131127856985</v>
      </c>
      <c r="M1366" s="3">
        <f>J1366*H1366+G1366</f>
        <v>0.14056418653516639</v>
      </c>
      <c r="N1366" s="3">
        <f>K1366*H1366+G1366</f>
        <v>8.8152108419699032E-2</v>
      </c>
      <c r="O1366" s="2">
        <f>_xlfn.XLOOKUP($B1366,stock_analysis[Stock],stock_analysis[Interest_Coverage_Ratio])</f>
        <v>4.798834106552655</v>
      </c>
      <c r="P1366" s="3" cm="1">
        <f t="array" ref="P136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366" s="3" t="str" cm="1">
        <f t="array" ref="Q136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366" s="3">
        <f>Table2[[#This Row],[Default Spread]]+Table2[[#This Row],[Risk Free Rate]]</f>
        <v>7.5600000000000001E-2</v>
      </c>
      <c r="S1366" s="2">
        <f>_xlfn.XLOOKUP($B1366,stock_analysis[Stock],stock_analysis[Market_Cap_Cr])</f>
        <v>2306.0670464</v>
      </c>
      <c r="T1366" s="2">
        <f>_xlfn.XLOOKUP($B1366,stock_analysis[Stock],stock_analysis[Total_Debt_Cr])</f>
        <v>207.67700479999999</v>
      </c>
      <c r="U1366" s="3">
        <f>Table2[[#This Row],[Market Value of Equity]]/(Table2[[#This Row],[Market Value of Equity]]+Table2[[#This Row],[Market Value of Debt]])</f>
        <v>0.91738339283155745</v>
      </c>
      <c r="V1366" s="3">
        <f>Table2[[#This Row],[Market Value of Debt]]/(Table2[[#This Row],[Market Value of Equity]]+Table2[[#This Row],[Market Value of Debt]])</f>
        <v>8.2616607168442657E-2</v>
      </c>
      <c r="W1366" s="32">
        <f>(Table2[[#This Row],[Cost of Equity (Daily Beta)]]*Table2[[#This Row],[Weight of Equity]])+(Table2[[#This Row],[Cost of Debt]]*Table2[[#This Row],[Weight of Debt]])</f>
        <v>0.15445947939298404</v>
      </c>
      <c r="X1366" s="33">
        <f>(Table2[[#This Row],[Cost of Equity (Weekly Beta)]]*Table2[[#This Row],[Weight of Equity]])+(Table2[[#This Row],[Cost of Debt]]*Table2[[#This Row],[Weight of Debt]])</f>
        <v>0.13519706585617314</v>
      </c>
      <c r="Y1366" s="34">
        <f>(Table2[[#This Row],[Cost of Equity (Monthly Beta)]]*Table2[[#This Row],[Weight of Equity]])+(Table2[[#This Row],[Cost of Debt]]*Table2[[#This Row],[Weight of Debt]])</f>
        <v>8.7115095809253057E-2</v>
      </c>
      <c r="Z1366" t="b">
        <f>IF(Table2[[#This Row],[Sector]]="Financial Services",TRUE,FALSE)</f>
        <v>0</v>
      </c>
      <c r="AA1366" t="b">
        <f>IF(Table2[[#This Row],[Market Capitalisation In(Cr)]]&gt;25000,TRUE,FALSE)</f>
        <v>0</v>
      </c>
    </row>
    <row r="1367" spans="2:27" ht="14" customHeight="1">
      <c r="B1367" s="37" t="s">
        <v>1655</v>
      </c>
      <c r="C1367" s="38" t="str">
        <f>_xlfn.XLOOKUP(B1367,stock_analysis[Stock],stock_analysis[Company_Name])</f>
        <v>Indo Tech Transformers Limited</v>
      </c>
      <c r="D1367" s="37" t="str">
        <f>_xlfn.XLOOKUP(B1367,stock_analysis[Stock],stock_analysis[Sector])</f>
        <v>Industrials</v>
      </c>
      <c r="E1367" s="37" t="str">
        <f>_xlfn.XLOOKUP($B1367,stock_analysis[Stock],stock_analysis[Industry])</f>
        <v>Electrical Equipment &amp; Parts</v>
      </c>
      <c r="F1367" s="2">
        <f>_xlfn.XLOOKUP($B1367,stock_analysis[Stock],stock_analysis[Market_Cap_Cr])</f>
        <v>1472.9936895999999</v>
      </c>
      <c r="G1367" s="3">
        <f>Imputs!$C$2</f>
        <v>6.6699999999999995E-2</v>
      </c>
      <c r="H1367" s="3">
        <f>Imputs!$C$3</f>
        <v>5.2299999999999999E-2</v>
      </c>
      <c r="I1367" s="2">
        <f>_xlfn.XLOOKUP($B1367,stock_analysis[Stock],stock_analysis[Beta_Daily])</f>
        <v>1.7207607725670038</v>
      </c>
      <c r="J1367" s="2">
        <f>_xlfn.XLOOKUP($B1367,stock_analysis[Stock],stock_analysis[Beta_Weekly])</f>
        <v>1.9715801491308365</v>
      </c>
      <c r="K1367" s="2">
        <f>_xlfn.XLOOKUP($B1367,stock_analysis[Stock],stock_analysis[Beta_Monthly])</f>
        <v>0.85165660576596114</v>
      </c>
      <c r="L1367" s="3">
        <f>G1367+H1367*I1367</f>
        <v>0.15669578840525428</v>
      </c>
      <c r="M1367" s="3">
        <f>J1367*H1367+G1367</f>
        <v>0.16981364179954272</v>
      </c>
      <c r="N1367" s="3">
        <f>K1367*H1367+G1367</f>
        <v>0.11124164048155977</v>
      </c>
      <c r="O1367" s="2">
        <f>_xlfn.XLOOKUP($B1367,stock_analysis[Stock],stock_analysis[Interest_Coverage_Ratio])</f>
        <v>82.207121269361537</v>
      </c>
      <c r="P1367" s="3" cm="1">
        <f t="array" ref="P136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67" s="3" t="str" cm="1">
        <f t="array" ref="Q136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67" s="3">
        <f>Table2[[#This Row],[Default Spread]]+Table2[[#This Row],[Risk Free Rate]]</f>
        <v>7.0699999999999999E-2</v>
      </c>
      <c r="S1367" s="2">
        <f>_xlfn.XLOOKUP($B1367,stock_analysis[Stock],stock_analysis[Market_Cap_Cr])</f>
        <v>1472.9936895999999</v>
      </c>
      <c r="T1367" s="2">
        <f>_xlfn.XLOOKUP($B1367,stock_analysis[Stock],stock_analysis[Total_Debt_Cr])</f>
        <v>11.74</v>
      </c>
      <c r="U1367" s="3">
        <f>Table2[[#This Row],[Market Value of Equity]]/(Table2[[#This Row],[Market Value of Equity]]+Table2[[#This Row],[Market Value of Debt]])</f>
        <v>0.99209285807802816</v>
      </c>
      <c r="V1367" s="3">
        <f>Table2[[#This Row],[Market Value of Debt]]/(Table2[[#This Row],[Market Value of Equity]]+Table2[[#This Row],[Market Value of Debt]])</f>
        <v>7.9071419219717831E-3</v>
      </c>
      <c r="W1367" s="32">
        <f>(Table2[[#This Row],[Cost of Equity (Daily Beta)]]*Table2[[#This Row],[Weight of Equity]])+(Table2[[#This Row],[Cost of Debt]]*Table2[[#This Row],[Weight of Debt]])</f>
        <v>0.15601580750164207</v>
      </c>
      <c r="X1367" s="33">
        <f>(Table2[[#This Row],[Cost of Equity (Weekly Beta)]]*Table2[[#This Row],[Weight of Equity]])+(Table2[[#This Row],[Cost of Debt]]*Table2[[#This Row],[Weight of Debt]])</f>
        <v>0.16902993616743026</v>
      </c>
      <c r="Y1367" s="34">
        <f>(Table2[[#This Row],[Cost of Equity (Monthly Beta)]]*Table2[[#This Row],[Weight of Equity]])+(Table2[[#This Row],[Cost of Debt]]*Table2[[#This Row],[Weight of Debt]])</f>
        <v>0.11092107197652251</v>
      </c>
      <c r="Z1367" t="b">
        <f>IF(Table2[[#This Row],[Sector]]="Financial Services",TRUE,FALSE)</f>
        <v>0</v>
      </c>
      <c r="AA1367" t="b">
        <f>IF(Table2[[#This Row],[Market Capitalisation In(Cr)]]&gt;25000,TRUE,FALSE)</f>
        <v>0</v>
      </c>
    </row>
    <row r="1368" spans="2:27" ht="14" customHeight="1">
      <c r="B1368" s="37" t="s">
        <v>2602</v>
      </c>
      <c r="C1368" s="38" t="str">
        <f>_xlfn.XLOOKUP(B1368,stock_analysis[Stock],stock_analysis[Company_Name])</f>
        <v>Oswal Pumps Limited</v>
      </c>
      <c r="D1368" s="37" t="str">
        <f>_xlfn.XLOOKUP(B1368,stock_analysis[Stock],stock_analysis[Sector])</f>
        <v>Industrials</v>
      </c>
      <c r="E1368" s="37" t="str">
        <f>_xlfn.XLOOKUP($B1368,stock_analysis[Stock],stock_analysis[Industry])</f>
        <v>Electrical Equipment &amp; Parts</v>
      </c>
      <c r="F1368" s="2">
        <f>_xlfn.XLOOKUP($B1368,stock_analysis[Stock],stock_analysis[Market_Cap_Cr])</f>
        <v>3400.5161984000001</v>
      </c>
      <c r="G1368" s="3">
        <f>Imputs!$C$2</f>
        <v>6.6699999999999995E-2</v>
      </c>
      <c r="H1368" s="3">
        <f>Imputs!$C$3</f>
        <v>5.2299999999999999E-2</v>
      </c>
      <c r="I1368" s="2">
        <f>_xlfn.XLOOKUP($B1368,stock_analysis[Stock],stock_analysis[Beta_Daily])</f>
        <v>1.823768083917219</v>
      </c>
      <c r="J1368" s="2">
        <f>_xlfn.XLOOKUP($B1368,stock_analysis[Stock],stock_analysis[Beta_Weekly])</f>
        <v>1.946438143009436</v>
      </c>
      <c r="K1368" s="2">
        <f>_xlfn.XLOOKUP($B1368,stock_analysis[Stock],stock_analysis[Beta_Monthly])</f>
        <v>0.89970132102162292</v>
      </c>
      <c r="L1368" s="3">
        <f>G1368+H1368*I1368</f>
        <v>0.16208307078887055</v>
      </c>
      <c r="M1368" s="3">
        <f>J1368*H1368+G1368</f>
        <v>0.1684987148793935</v>
      </c>
      <c r="N1368" s="3">
        <f>K1368*H1368+G1368</f>
        <v>0.11375437908943087</v>
      </c>
      <c r="O1368" s="2">
        <f>_xlfn.XLOOKUP($B1368,stock_analysis[Stock],stock_analysis[Interest_Coverage_Ratio])</f>
        <v>10.67066269545793</v>
      </c>
      <c r="P1368" s="3" cm="1">
        <f t="array" ref="P136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368" s="3" t="str" cm="1">
        <f t="array" ref="Q136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368" s="3">
        <f>Table2[[#This Row],[Default Spread]]+Table2[[#This Row],[Risk Free Rate]]</f>
        <v>7.22E-2</v>
      </c>
      <c r="S1368" s="2">
        <f>_xlfn.XLOOKUP($B1368,stock_analysis[Stock],stock_analysis[Market_Cap_Cr])</f>
        <v>3400.5161984000001</v>
      </c>
      <c r="T1368" s="2">
        <f>_xlfn.XLOOKUP($B1368,stock_analysis[Stock],stock_analysis[Total_Debt_Cr])</f>
        <v>123.9160064</v>
      </c>
      <c r="U1368" s="3">
        <f>Table2[[#This Row],[Market Value of Equity]]/(Table2[[#This Row],[Market Value of Equity]]+Table2[[#This Row],[Market Value of Debt]])</f>
        <v>0.96484085969046707</v>
      </c>
      <c r="V1368" s="3">
        <f>Table2[[#This Row],[Market Value of Debt]]/(Table2[[#This Row],[Market Value of Equity]]+Table2[[#This Row],[Market Value of Debt]])</f>
        <v>3.5159140309533016E-2</v>
      </c>
      <c r="W1368" s="32">
        <f>(Table2[[#This Row],[Cost of Equity (Daily Beta)]]*Table2[[#This Row],[Weight of Equity]])+(Table2[[#This Row],[Cost of Debt]]*Table2[[#This Row],[Weight of Debt]])</f>
        <v>0.15892285929155298</v>
      </c>
      <c r="X1368" s="33">
        <f>(Table2[[#This Row],[Cost of Equity (Weekly Beta)]]*Table2[[#This Row],[Weight of Equity]])+(Table2[[#This Row],[Cost of Debt]]*Table2[[#This Row],[Weight of Debt]])</f>
        <v>0.1651129348513212</v>
      </c>
      <c r="Y1368" s="34">
        <f>(Table2[[#This Row],[Cost of Equity (Monthly Beta)]]*Table2[[#This Row],[Weight of Equity]])+(Table2[[#This Row],[Cost of Debt]]*Table2[[#This Row],[Weight of Debt]])</f>
        <v>0.11229336284455006</v>
      </c>
      <c r="Z1368" t="b">
        <f>IF(Table2[[#This Row],[Sector]]="Financial Services",TRUE,FALSE)</f>
        <v>0</v>
      </c>
      <c r="AA1368" t="b">
        <f>IF(Table2[[#This Row],[Market Capitalisation In(Cr)]]&gt;25000,TRUE,FALSE)</f>
        <v>0</v>
      </c>
    </row>
    <row r="1369" spans="2:27" ht="14" customHeight="1">
      <c r="B1369" s="37" t="s">
        <v>3492</v>
      </c>
      <c r="C1369" s="38" t="str">
        <f>_xlfn.XLOOKUP(B1369,stock_analysis[Stock],stock_analysis[Company_Name])</f>
        <v>Transformers And Rectifiers (India) Limited</v>
      </c>
      <c r="D1369" s="37" t="str">
        <f>_xlfn.XLOOKUP(B1369,stock_analysis[Stock],stock_analysis[Sector])</f>
        <v>Industrials</v>
      </c>
      <c r="E1369" s="37" t="str">
        <f>_xlfn.XLOOKUP($B1369,stock_analysis[Stock],stock_analysis[Industry])</f>
        <v>Electrical Equipment &amp; Parts</v>
      </c>
      <c r="F1369" s="2">
        <f>_xlfn.XLOOKUP($B1369,stock_analysis[Stock],stock_analysis[Market_Cap_Cr])</f>
        <v>8769.3443071999991</v>
      </c>
      <c r="G1369" s="3">
        <f>Imputs!$C$2</f>
        <v>6.6699999999999995E-2</v>
      </c>
      <c r="H1369" s="3">
        <f>Imputs!$C$3</f>
        <v>5.2299999999999999E-2</v>
      </c>
      <c r="I1369" s="2">
        <f>_xlfn.XLOOKUP($B1369,stock_analysis[Stock],stock_analysis[Beta_Daily])</f>
        <v>1.9281186745430272</v>
      </c>
      <c r="J1369" s="2">
        <f>_xlfn.XLOOKUP($B1369,stock_analysis[Stock],stock_analysis[Beta_Weekly])</f>
        <v>1.3640101361435513</v>
      </c>
      <c r="K1369" s="2">
        <f>_xlfn.XLOOKUP($B1369,stock_analysis[Stock],stock_analysis[Beta_Monthly])</f>
        <v>0.17822271586329561</v>
      </c>
      <c r="L1369" s="3">
        <f>G1369+H1369*I1369</f>
        <v>0.16754060667860032</v>
      </c>
      <c r="M1369" s="3">
        <f>J1369*H1369+G1369</f>
        <v>0.13803773012030773</v>
      </c>
      <c r="N1369" s="3">
        <f>K1369*H1369+G1369</f>
        <v>7.602104803965036E-2</v>
      </c>
      <c r="O1369" s="2">
        <f>_xlfn.XLOOKUP($B1369,stock_analysis[Stock],stock_analysis[Interest_Coverage_Ratio])</f>
        <v>9.3872667954395563</v>
      </c>
      <c r="P1369" s="3" cm="1">
        <f t="array" ref="P136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369" s="3" t="str" cm="1">
        <f t="array" ref="Q136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369" s="3">
        <f>Table2[[#This Row],[Default Spread]]+Table2[[#This Row],[Risk Free Rate]]</f>
        <v>7.3700000000000002E-2</v>
      </c>
      <c r="S1369" s="2">
        <f>_xlfn.XLOOKUP($B1369,stock_analysis[Stock],stock_analysis[Market_Cap_Cr])</f>
        <v>8769.3443071999991</v>
      </c>
      <c r="T1369" s="2">
        <f>_xlfn.XLOOKUP($B1369,stock_analysis[Stock],stock_analysis[Total_Debt_Cr])</f>
        <v>365.88999680000001</v>
      </c>
      <c r="U1369" s="3">
        <f>Table2[[#This Row],[Market Value of Equity]]/(Table2[[#This Row],[Market Value of Equity]]+Table2[[#This Row],[Market Value of Debt]])</f>
        <v>0.95994738781469569</v>
      </c>
      <c r="V1369" s="3">
        <f>Table2[[#This Row],[Market Value of Debt]]/(Table2[[#This Row],[Market Value of Equity]]+Table2[[#This Row],[Market Value of Debt]])</f>
        <v>4.0052612185304273E-2</v>
      </c>
      <c r="W1369" s="32">
        <f>(Table2[[#This Row],[Cost of Equity (Daily Beta)]]*Table2[[#This Row],[Weight of Equity]])+(Table2[[#This Row],[Cost of Debt]]*Table2[[#This Row],[Weight of Debt]])</f>
        <v>0.16378204525206866</v>
      </c>
      <c r="X1369" s="33">
        <f>(Table2[[#This Row],[Cost of Equity (Weekly Beta)]]*Table2[[#This Row],[Weight of Equity]])+(Table2[[#This Row],[Cost of Debt]]*Table2[[#This Row],[Weight of Debt]])</f>
        <v>0.13546083596691627</v>
      </c>
      <c r="Y1369" s="34">
        <f>(Table2[[#This Row],[Cost of Equity (Monthly Beta)]]*Table2[[#This Row],[Weight of Equity]])+(Table2[[#This Row],[Cost of Debt]]*Table2[[#This Row],[Weight of Debt]])</f>
        <v>7.5928084002654772E-2</v>
      </c>
      <c r="Z1369" t="b">
        <f>IF(Table2[[#This Row],[Sector]]="Financial Services",TRUE,FALSE)</f>
        <v>0</v>
      </c>
      <c r="AA1369" t="b">
        <f>IF(Table2[[#This Row],[Market Capitalisation In(Cr)]]&gt;25000,TRUE,FALSE)</f>
        <v>0</v>
      </c>
    </row>
    <row r="1370" spans="2:27" ht="14" customHeight="1">
      <c r="B1370" s="37" t="s">
        <v>408</v>
      </c>
      <c r="C1370" s="38" t="str">
        <f>_xlfn.XLOOKUP(B1370,stock_analysis[Stock],stock_analysis[Company_Name])</f>
        <v>Atlanta Electricals Limited</v>
      </c>
      <c r="D1370" s="37" t="str">
        <f>_xlfn.XLOOKUP(B1370,stock_analysis[Stock],stock_analysis[Sector])</f>
        <v>Industrials</v>
      </c>
      <c r="E1370" s="37" t="str">
        <f>_xlfn.XLOOKUP($B1370,stock_analysis[Stock],stock_analysis[Industry])</f>
        <v>Electrical Equipment &amp; Parts</v>
      </c>
      <c r="F1370" s="2">
        <f>_xlfn.XLOOKUP($B1370,stock_analysis[Stock],stock_analysis[Market_Cap_Cr])</f>
        <v>7084.8700416000001</v>
      </c>
      <c r="G1370" s="3">
        <f>Imputs!$C$2</f>
        <v>6.6699999999999995E-2</v>
      </c>
      <c r="H1370" s="3">
        <f>Imputs!$C$3</f>
        <v>5.2299999999999999E-2</v>
      </c>
      <c r="I1370" s="2">
        <f>_xlfn.XLOOKUP($B1370,stock_analysis[Stock],stock_analysis[Beta_Daily])</f>
        <v>2.0832427179459456</v>
      </c>
      <c r="J1370" s="2">
        <f>_xlfn.XLOOKUP($B1370,stock_analysis[Stock],stock_analysis[Beta_Weekly])</f>
        <v>1.7430952022066348</v>
      </c>
      <c r="K1370" s="2">
        <f>_xlfn.XLOOKUP($B1370,stock_analysis[Stock],stock_analysis[Beta_Monthly])</f>
        <v>1.7521096499776143</v>
      </c>
      <c r="L1370" s="3">
        <f>G1370+H1370*I1370</f>
        <v>0.17565359414857296</v>
      </c>
      <c r="M1370" s="3">
        <f>J1370*H1370+G1370</f>
        <v>0.157863879075407</v>
      </c>
      <c r="N1370" s="3">
        <f>K1370*H1370+G1370</f>
        <v>0.15833533469382921</v>
      </c>
      <c r="O1370" s="2">
        <f>_xlfn.XLOOKUP($B1370,stock_analysis[Stock],stock_analysis[Interest_Coverage_Ratio])</f>
        <v>4.8034225996080995</v>
      </c>
      <c r="P1370" s="3" cm="1">
        <f t="array" ref="P137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370" s="3" t="str" cm="1">
        <f t="array" ref="Q137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370" s="3">
        <f>Table2[[#This Row],[Default Spread]]+Table2[[#This Row],[Risk Free Rate]]</f>
        <v>7.5600000000000001E-2</v>
      </c>
      <c r="S1370" s="2">
        <f>_xlfn.XLOOKUP($B1370,stock_analysis[Stock],stock_analysis[Market_Cap_Cr])</f>
        <v>7084.8700416000001</v>
      </c>
      <c r="T1370" s="2">
        <f>_xlfn.XLOOKUP($B1370,stock_analysis[Stock],stock_analysis[Total_Debt_Cr])</f>
        <v>361.73020159999999</v>
      </c>
      <c r="U1370" s="3">
        <f>Table2[[#This Row],[Market Value of Equity]]/(Table2[[#This Row],[Market Value of Equity]]+Table2[[#This Row],[Market Value of Debt]])</f>
        <v>0.951423442942258</v>
      </c>
      <c r="V1370" s="3">
        <f>Table2[[#This Row],[Market Value of Debt]]/(Table2[[#This Row],[Market Value of Equity]]+Table2[[#This Row],[Market Value of Debt]])</f>
        <v>4.8576557057741963E-2</v>
      </c>
      <c r="W1370" s="32">
        <f>(Table2[[#This Row],[Cost of Equity (Daily Beta)]]*Table2[[#This Row],[Weight of Equity]])+(Table2[[#This Row],[Cost of Debt]]*Table2[[#This Row],[Weight of Debt]])</f>
        <v>0.17079333502358263</v>
      </c>
      <c r="X1370" s="33">
        <f>(Table2[[#This Row],[Cost of Equity (Weekly Beta)]]*Table2[[#This Row],[Weight of Equity]])+(Table2[[#This Row],[Cost of Debt]]*Table2[[#This Row],[Weight of Debt]])</f>
        <v>0.1538677830597093</v>
      </c>
      <c r="Y1370" s="34">
        <f>(Table2[[#This Row],[Cost of Equity (Monthly Beta)]]*Table2[[#This Row],[Weight of Equity]])+(Table2[[#This Row],[Cost of Debt]]*Table2[[#This Row],[Weight of Debt]])</f>
        <v>0.15431633698738303</v>
      </c>
      <c r="Z1370" t="b">
        <f>IF(Table2[[#This Row],[Sector]]="Financial Services",TRUE,FALSE)</f>
        <v>0</v>
      </c>
      <c r="AA1370" t="b">
        <f>IF(Table2[[#This Row],[Market Capitalisation In(Cr)]]&gt;25000,TRUE,FALSE)</f>
        <v>0</v>
      </c>
    </row>
    <row r="1371" spans="2:27" ht="14" customHeight="1">
      <c r="B1371" s="37" t="s">
        <v>1142</v>
      </c>
      <c r="C1371" s="38" t="str">
        <f>_xlfn.XLOOKUP(B1371,stock_analysis[Stock],stock_analysis[Company_Name])</f>
        <v>Exicom Tele-Systems Limited</v>
      </c>
      <c r="D1371" s="37" t="str">
        <f>_xlfn.XLOOKUP(B1371,stock_analysis[Stock],stock_analysis[Sector])</f>
        <v>Industrials</v>
      </c>
      <c r="E1371" s="37" t="str">
        <f>_xlfn.XLOOKUP($B1371,stock_analysis[Stock],stock_analysis[Industry])</f>
        <v>Electrical Equipment &amp; Parts</v>
      </c>
      <c r="F1371" s="2">
        <f>_xlfn.XLOOKUP($B1371,stock_analysis[Stock],stock_analysis[Market_Cap_Cr])</f>
        <v>1238.2737408</v>
      </c>
      <c r="G1371" s="3">
        <f>Imputs!$C$2</f>
        <v>6.6699999999999995E-2</v>
      </c>
      <c r="H1371" s="3">
        <f>Imputs!$C$3</f>
        <v>5.2299999999999999E-2</v>
      </c>
      <c r="I1371" s="2">
        <f>_xlfn.XLOOKUP($B1371,stock_analysis[Stock],stock_analysis[Beta_Daily])</f>
        <v>1.4070146831223749</v>
      </c>
      <c r="J1371" s="2">
        <f>_xlfn.XLOOKUP($B1371,stock_analysis[Stock],stock_analysis[Beta_Weekly])</f>
        <v>1.2932957479168208</v>
      </c>
      <c r="K1371" s="2">
        <f>_xlfn.XLOOKUP($B1371,stock_analysis[Stock],stock_analysis[Beta_Monthly])</f>
        <v>2.469808880688384</v>
      </c>
      <c r="L1371" s="3">
        <f>G1371+H1371*I1371</f>
        <v>0.14028686792730022</v>
      </c>
      <c r="M1371" s="3">
        <f>J1371*H1371+G1371</f>
        <v>0.13433936761604973</v>
      </c>
      <c r="N1371" s="3">
        <f>K1371*H1371+G1371</f>
        <v>0.1958710044600025</v>
      </c>
      <c r="O1371" s="2">
        <f>_xlfn.XLOOKUP($B1371,stock_analysis[Stock],stock_analysis[Interest_Coverage_Ratio])</f>
        <v>-1.7237945899509921</v>
      </c>
      <c r="P1371" s="3" cm="1">
        <f t="array" ref="P137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371" s="3" t="str" cm="1">
        <f t="array" ref="Q137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371" s="3">
        <f>Table2[[#This Row],[Default Spread]]+Table2[[#This Row],[Risk Free Rate]]</f>
        <v>0.25669999999999998</v>
      </c>
      <c r="S1371" s="2">
        <f>_xlfn.XLOOKUP($B1371,stock_analysis[Stock],stock_analysis[Market_Cap_Cr])</f>
        <v>1238.2737408</v>
      </c>
      <c r="T1371" s="2">
        <f>_xlfn.XLOOKUP($B1371,stock_analysis[Stock],stock_analysis[Total_Debt_Cr])</f>
        <v>582.32929279999996</v>
      </c>
      <c r="U1371" s="3">
        <f>Table2[[#This Row],[Market Value of Equity]]/(Table2[[#This Row],[Market Value of Equity]]+Table2[[#This Row],[Market Value of Debt]])</f>
        <v>0.68014483000804338</v>
      </c>
      <c r="V1371" s="3">
        <f>Table2[[#This Row],[Market Value of Debt]]/(Table2[[#This Row],[Market Value of Equity]]+Table2[[#This Row],[Market Value of Debt]])</f>
        <v>0.31985516999195668</v>
      </c>
      <c r="W1371" s="32">
        <f>(Table2[[#This Row],[Cost of Equity (Daily Beta)]]*Table2[[#This Row],[Weight of Equity]])+(Table2[[#This Row],[Cost of Debt]]*Table2[[#This Row],[Weight of Debt]])</f>
        <v>0.17752221007570973</v>
      </c>
      <c r="X1371" s="33">
        <f>(Table2[[#This Row],[Cost of Equity (Weekly Beta)]]*Table2[[#This Row],[Weight of Equity]])+(Table2[[#This Row],[Cost of Debt]]*Table2[[#This Row],[Weight of Debt]])</f>
        <v>0.17347704848754147</v>
      </c>
      <c r="Y1371" s="34">
        <f>(Table2[[#This Row],[Cost of Equity (Monthly Beta)]]*Table2[[#This Row],[Weight of Equity]])+(Table2[[#This Row],[Cost of Debt]]*Table2[[#This Row],[Weight of Debt]])</f>
        <v>0.21532747316888839</v>
      </c>
      <c r="Z1371" t="b">
        <f>IF(Table2[[#This Row],[Sector]]="Financial Services",TRUE,FALSE)</f>
        <v>0</v>
      </c>
      <c r="AA1371" t="b">
        <f>IF(Table2[[#This Row],[Market Capitalisation In(Cr)]]&gt;25000,TRUE,FALSE)</f>
        <v>0</v>
      </c>
    </row>
    <row r="1372" spans="2:27" ht="14" customHeight="1">
      <c r="B1372" s="37" t="s">
        <v>3150</v>
      </c>
      <c r="C1372" s="38" t="str">
        <f>_xlfn.XLOOKUP(B1372,stock_analysis[Stock],stock_analysis[Company_Name])</f>
        <v>Setubandhan Infrastructure Limited</v>
      </c>
      <c r="D1372" s="37" t="str">
        <f>_xlfn.XLOOKUP(B1372,stock_analysis[Stock],stock_analysis[Sector])</f>
        <v>Industrials</v>
      </c>
      <c r="E1372" s="37" t="str">
        <f>_xlfn.XLOOKUP($B1372,stock_analysis[Stock],stock_analysis[Industry])</f>
        <v>Engineering &amp; Construction</v>
      </c>
      <c r="F1372" s="2">
        <f>_xlfn.XLOOKUP($B1372,stock_analysis[Stock],stock_analysis[Market_Cap_Cr])</f>
        <v>5.1560316000000004</v>
      </c>
      <c r="G1372" s="3">
        <f>Imputs!$C$2</f>
        <v>6.6699999999999995E-2</v>
      </c>
      <c r="H1372" s="3">
        <f>Imputs!$C$3</f>
        <v>5.2299999999999999E-2</v>
      </c>
      <c r="I1372" s="2">
        <f>_xlfn.XLOOKUP($B1372,stock_analysis[Stock],stock_analysis[Beta_Daily])</f>
        <v>-0.1141099238419645</v>
      </c>
      <c r="J1372" s="2">
        <f>_xlfn.XLOOKUP($B1372,stock_analysis[Stock],stock_analysis[Beta_Weekly])</f>
        <v>-0.1962661497858868</v>
      </c>
      <c r="K1372" s="2">
        <f>_xlfn.XLOOKUP($B1372,stock_analysis[Stock],stock_analysis[Beta_Monthly])</f>
        <v>0.95923511974660802</v>
      </c>
      <c r="L1372" s="3">
        <f>G1372+H1372*I1372</f>
        <v>6.073205098306525E-2</v>
      </c>
      <c r="M1372" s="3">
        <f>J1372*H1372+G1372</f>
        <v>5.6435280366198118E-2</v>
      </c>
      <c r="N1372" s="3">
        <f>K1372*H1372+G1372</f>
        <v>0.11686799676274759</v>
      </c>
      <c r="O1372" s="2">
        <f>_xlfn.XLOOKUP($B1372,stock_analysis[Stock],stock_analysis[Interest_Coverage_Ratio])</f>
        <v>33.541666666666664</v>
      </c>
      <c r="P1372" s="3" cm="1">
        <f t="array" ref="P137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72" s="3" t="str" cm="1">
        <f t="array" ref="Q137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72" s="3">
        <f>Table2[[#This Row],[Default Spread]]+Table2[[#This Row],[Risk Free Rate]]</f>
        <v>7.0699999999999999E-2</v>
      </c>
      <c r="S1372" s="2">
        <f>_xlfn.XLOOKUP($B1372,stock_analysis[Stock],stock_analysis[Market_Cap_Cr])</f>
        <v>5.1560316000000004</v>
      </c>
      <c r="T1372" s="2">
        <f>_xlfn.XLOOKUP($B1372,stock_analysis[Stock],stock_analysis[Total_Debt_Cr])</f>
        <v>78.539001600000006</v>
      </c>
      <c r="U1372" s="3">
        <f>Table2[[#This Row],[Market Value of Equity]]/(Table2[[#This Row],[Market Value of Equity]]+Table2[[#This Row],[Market Value of Debt]])</f>
        <v>6.1604989004293745E-2</v>
      </c>
      <c r="V1372" s="3">
        <f>Table2[[#This Row],[Market Value of Debt]]/(Table2[[#This Row],[Market Value of Equity]]+Table2[[#This Row],[Market Value of Debt]])</f>
        <v>0.93839501099570621</v>
      </c>
      <c r="W1372" s="32">
        <f>(Table2[[#This Row],[Cost of Equity (Daily Beta)]]*Table2[[#This Row],[Weight of Equity]])+(Table2[[#This Row],[Cost of Debt]]*Table2[[#This Row],[Weight of Debt]])</f>
        <v>7.0085924610416364E-2</v>
      </c>
      <c r="X1372" s="33">
        <f>(Table2[[#This Row],[Cost of Equity (Weekly Beta)]]*Table2[[#This Row],[Weight of Equity]])+(Table2[[#This Row],[Cost of Debt]]*Table2[[#This Row],[Weight of Debt]])</f>
        <v>6.9821222103810296E-2</v>
      </c>
      <c r="Y1372" s="34">
        <f>(Table2[[#This Row],[Cost of Equity (Monthly Beta)]]*Table2[[#This Row],[Weight of Equity]])+(Table2[[#This Row],[Cost of Debt]]*Table2[[#This Row],[Weight of Debt]])</f>
        <v>7.3544178932919327E-2</v>
      </c>
      <c r="Z1372" t="b">
        <f>IF(Table2[[#This Row],[Sector]]="Financial Services",TRUE,FALSE)</f>
        <v>0</v>
      </c>
      <c r="AA1372" t="b">
        <f>IF(Table2[[#This Row],[Market Capitalisation In(Cr)]]&gt;25000,TRUE,FALSE)</f>
        <v>0</v>
      </c>
    </row>
    <row r="1373" spans="2:27" ht="14" customHeight="1">
      <c r="B1373" s="37" t="s">
        <v>944</v>
      </c>
      <c r="C1373" s="38" t="str">
        <f>_xlfn.XLOOKUP(B1373,stock_analysis[Stock],stock_analysis[Company_Name])</f>
        <v>Dhruv Consultancy Services Limited</v>
      </c>
      <c r="D1373" s="37" t="str">
        <f>_xlfn.XLOOKUP(B1373,stock_analysis[Stock],stock_analysis[Sector])</f>
        <v>Industrials</v>
      </c>
      <c r="E1373" s="37" t="str">
        <f>_xlfn.XLOOKUP($B1373,stock_analysis[Stock],stock_analysis[Industry])</f>
        <v>Engineering &amp; Construction</v>
      </c>
      <c r="F1373" s="2">
        <f>_xlfn.XLOOKUP($B1373,stock_analysis[Stock],stock_analysis[Market_Cap_Cr])</f>
        <v>59.706752000000002</v>
      </c>
      <c r="G1373" s="3">
        <f>Imputs!$C$2</f>
        <v>6.6699999999999995E-2</v>
      </c>
      <c r="H1373" s="3">
        <f>Imputs!$C$3</f>
        <v>5.2299999999999999E-2</v>
      </c>
      <c r="I1373" s="2">
        <f>_xlfn.XLOOKUP($B1373,stock_analysis[Stock],stock_analysis[Beta_Daily])</f>
        <v>0.1427790796017237</v>
      </c>
      <c r="J1373" s="2">
        <f>_xlfn.XLOOKUP($B1373,stock_analysis[Stock],stock_analysis[Beta_Weekly])</f>
        <v>0.82045029899445276</v>
      </c>
      <c r="K1373" s="2">
        <f>_xlfn.XLOOKUP($B1373,stock_analysis[Stock],stock_analysis[Beta_Monthly])</f>
        <v>1.652900932052684</v>
      </c>
      <c r="L1373" s="3">
        <f>G1373+H1373*I1373</f>
        <v>7.4167345863170142E-2</v>
      </c>
      <c r="M1373" s="3">
        <f>J1373*H1373+G1373</f>
        <v>0.10960955063740987</v>
      </c>
      <c r="N1373" s="3">
        <f>K1373*H1373+G1373</f>
        <v>0.15314671874635538</v>
      </c>
      <c r="O1373" s="2">
        <f>_xlfn.XLOOKUP($B1373,stock_analysis[Stock],stock_analysis[Interest_Coverage_Ratio])</f>
        <v>5.4791636204123408</v>
      </c>
      <c r="P1373" s="3" cm="1">
        <f t="array" ref="P137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373" s="3" t="str" cm="1">
        <f t="array" ref="Q137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373" s="3">
        <f>Table2[[#This Row],[Default Spread]]+Table2[[#This Row],[Risk Free Rate]]</f>
        <v>7.5600000000000001E-2</v>
      </c>
      <c r="S1373" s="2">
        <f>_xlfn.XLOOKUP($B1373,stock_analysis[Stock],stock_analysis[Market_Cap_Cr])</f>
        <v>59.706752000000002</v>
      </c>
      <c r="T1373" s="2">
        <f>_xlfn.XLOOKUP($B1373,stock_analysis[Stock],stock_analysis[Total_Debt_Cr])</f>
        <v>23.6024992</v>
      </c>
      <c r="U1373" s="3">
        <f>Table2[[#This Row],[Market Value of Equity]]/(Table2[[#This Row],[Market Value of Equity]]+Table2[[#This Row],[Market Value of Debt]])</f>
        <v>0.71668813655115404</v>
      </c>
      <c r="V1373" s="3">
        <f>Table2[[#This Row],[Market Value of Debt]]/(Table2[[#This Row],[Market Value of Equity]]+Table2[[#This Row],[Market Value of Debt]])</f>
        <v>0.28331186344884585</v>
      </c>
      <c r="W1373" s="32">
        <f>(Table2[[#This Row],[Cost of Equity (Daily Beta)]]*Table2[[#This Row],[Weight of Equity]])+(Table2[[#This Row],[Cost of Debt]]*Table2[[#This Row],[Weight of Debt]])</f>
        <v>7.4573233776353096E-2</v>
      </c>
      <c r="X1373" s="33">
        <f>(Table2[[#This Row],[Cost of Equity (Weekly Beta)]]*Table2[[#This Row],[Weight of Equity]])+(Table2[[#This Row],[Cost of Debt]]*Table2[[#This Row],[Weight of Debt]])</f>
        <v>9.9974241471267392E-2</v>
      </c>
      <c r="Y1373" s="34">
        <f>(Table2[[#This Row],[Cost of Equity (Monthly Beta)]]*Table2[[#This Row],[Weight of Equity]])+(Table2[[#This Row],[Cost of Debt]]*Table2[[#This Row],[Weight of Debt]])</f>
        <v>0.13117681335398187</v>
      </c>
      <c r="Z1373" t="b">
        <f>IF(Table2[[#This Row],[Sector]]="Financial Services",TRUE,FALSE)</f>
        <v>0</v>
      </c>
      <c r="AA1373" t="b">
        <f>IF(Table2[[#This Row],[Market Capitalisation In(Cr)]]&gt;25000,TRUE,FALSE)</f>
        <v>0</v>
      </c>
    </row>
    <row r="1374" spans="2:27" ht="14" customHeight="1">
      <c r="B1374" s="37" t="s">
        <v>152</v>
      </c>
      <c r="C1374" s="38" t="str">
        <f>_xlfn.XLOOKUP(B1374,stock_analysis[Stock],stock_analysis[Company_Name])</f>
        <v>A2Z Infra Engineering Limited</v>
      </c>
      <c r="D1374" s="37" t="str">
        <f>_xlfn.XLOOKUP(B1374,stock_analysis[Stock],stock_analysis[Sector])</f>
        <v>Industrials</v>
      </c>
      <c r="E1374" s="37" t="str">
        <f>_xlfn.XLOOKUP($B1374,stock_analysis[Stock],stock_analysis[Industry])</f>
        <v>Engineering &amp; Construction</v>
      </c>
      <c r="F1374" s="2">
        <f>_xlfn.XLOOKUP($B1374,stock_analysis[Stock],stock_analysis[Market_Cap_Cr])</f>
        <v>288.83655679999998</v>
      </c>
      <c r="G1374" s="3">
        <f>Imputs!$C$2</f>
        <v>6.6699999999999995E-2</v>
      </c>
      <c r="H1374" s="3">
        <f>Imputs!$C$3</f>
        <v>5.2299999999999999E-2</v>
      </c>
      <c r="I1374" s="2">
        <f>_xlfn.XLOOKUP($B1374,stock_analysis[Stock],stock_analysis[Beta_Daily])</f>
        <v>0.2258123058512739</v>
      </c>
      <c r="J1374" s="2">
        <f>_xlfn.XLOOKUP($B1374,stock_analysis[Stock],stock_analysis[Beta_Weekly])</f>
        <v>-0.43872103438651439</v>
      </c>
      <c r="K1374" s="2">
        <f>_xlfn.XLOOKUP($B1374,stock_analysis[Stock],stock_analysis[Beta_Monthly])</f>
        <v>2.34259989219355E-2</v>
      </c>
      <c r="L1374" s="3">
        <f>G1374+H1374*I1374</f>
        <v>7.8509983596021626E-2</v>
      </c>
      <c r="M1374" s="3">
        <f>J1374*H1374+G1374</f>
        <v>4.3754889901585298E-2</v>
      </c>
      <c r="N1374" s="3">
        <f>K1374*H1374+G1374</f>
        <v>6.7925179743617226E-2</v>
      </c>
      <c r="O1374" s="2">
        <f>_xlfn.XLOOKUP($B1374,stock_analysis[Stock],stock_analysis[Interest_Coverage_Ratio])</f>
        <v>2.4173654047034243</v>
      </c>
      <c r="P1374" s="3" cm="1">
        <f t="array" ref="P137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374" s="3" t="str" cm="1">
        <f t="array" ref="Q137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374" s="3">
        <f>Table2[[#This Row],[Default Spread]]+Table2[[#This Row],[Risk Free Rate]]</f>
        <v>9.8799999999999999E-2</v>
      </c>
      <c r="S1374" s="2">
        <f>_xlfn.XLOOKUP($B1374,stock_analysis[Stock],stock_analysis[Market_Cap_Cr])</f>
        <v>288.83655679999998</v>
      </c>
      <c r="T1374" s="2">
        <f>_xlfn.XLOOKUP($B1374,stock_analysis[Stock],stock_analysis[Total_Debt_Cr])</f>
        <v>91.293497599999995</v>
      </c>
      <c r="U1374" s="3">
        <f>Table2[[#This Row],[Market Value of Equity]]/(Table2[[#This Row],[Market Value of Equity]]+Table2[[#This Row],[Market Value of Debt]])</f>
        <v>0.75983614938287825</v>
      </c>
      <c r="V1374" s="3">
        <f>Table2[[#This Row],[Market Value of Debt]]/(Table2[[#This Row],[Market Value of Equity]]+Table2[[#This Row],[Market Value of Debt]])</f>
        <v>0.24016385061712187</v>
      </c>
      <c r="W1374" s="32">
        <f>(Table2[[#This Row],[Cost of Equity (Daily Beta)]]*Table2[[#This Row],[Weight of Equity]])+(Table2[[#This Row],[Cost of Debt]]*Table2[[#This Row],[Weight of Debt]])</f>
        <v>8.3382912064685649E-2</v>
      </c>
      <c r="X1374" s="33">
        <f>(Table2[[#This Row],[Cost of Equity (Weekly Beta)]]*Table2[[#This Row],[Weight of Equity]])+(Table2[[#This Row],[Cost of Debt]]*Table2[[#This Row],[Weight of Debt]])</f>
        <v>5.6974735500463995E-2</v>
      </c>
      <c r="Y1374" s="34">
        <f>(Table2[[#This Row],[Cost of Equity (Monthly Beta)]]*Table2[[#This Row],[Weight of Equity]])+(Table2[[#This Row],[Cost of Debt]]*Table2[[#This Row],[Weight of Debt]])</f>
        <v>7.5340195463501625E-2</v>
      </c>
      <c r="Z1374" t="b">
        <f>IF(Table2[[#This Row],[Sector]]="Financial Services",TRUE,FALSE)</f>
        <v>0</v>
      </c>
      <c r="AA1374" t="b">
        <f>IF(Table2[[#This Row],[Market Capitalisation In(Cr)]]&gt;25000,TRUE,FALSE)</f>
        <v>0</v>
      </c>
    </row>
    <row r="1375" spans="2:27" ht="14" customHeight="1">
      <c r="B1375" s="37" t="s">
        <v>2688</v>
      </c>
      <c r="C1375" s="38" t="str">
        <f>_xlfn.XLOOKUP(B1375,stock_analysis[Stock],stock_analysis[Company_Name])</f>
        <v>Power &amp; Instrumentation (Gujarat) Limited</v>
      </c>
      <c r="D1375" s="37" t="str">
        <f>_xlfn.XLOOKUP(B1375,stock_analysis[Stock],stock_analysis[Sector])</f>
        <v>Industrials</v>
      </c>
      <c r="E1375" s="37" t="str">
        <f>_xlfn.XLOOKUP($B1375,stock_analysis[Stock],stock_analysis[Industry])</f>
        <v>Engineering &amp; Construction</v>
      </c>
      <c r="F1375" s="2">
        <f>_xlfn.XLOOKUP($B1375,stock_analysis[Stock],stock_analysis[Market_Cap_Cr])</f>
        <v>195.06028800000001</v>
      </c>
      <c r="G1375" s="3">
        <f>Imputs!$C$2</f>
        <v>6.6699999999999995E-2</v>
      </c>
      <c r="H1375" s="3">
        <f>Imputs!$C$3</f>
        <v>5.2299999999999999E-2</v>
      </c>
      <c r="I1375" s="2">
        <f>_xlfn.XLOOKUP($B1375,stock_analysis[Stock],stock_analysis[Beta_Daily])</f>
        <v>0.43265100326011768</v>
      </c>
      <c r="J1375" s="2">
        <f>_xlfn.XLOOKUP($B1375,stock_analysis[Stock],stock_analysis[Beta_Weekly])</f>
        <v>0.49606243006783851</v>
      </c>
      <c r="K1375" s="2">
        <f>_xlfn.XLOOKUP($B1375,stock_analysis[Stock],stock_analysis[Beta_Monthly])</f>
        <v>0.92896926769814803</v>
      </c>
      <c r="L1375" s="3">
        <f>G1375+H1375*I1375</f>
        <v>8.9327647470504146E-2</v>
      </c>
      <c r="M1375" s="3">
        <f>J1375*H1375+G1375</f>
        <v>9.2644065092547953E-2</v>
      </c>
      <c r="N1375" s="3">
        <f>K1375*H1375+G1375</f>
        <v>0.11528509270061313</v>
      </c>
      <c r="O1375" s="2">
        <f>_xlfn.XLOOKUP($B1375,stock_analysis[Stock],stock_analysis[Interest_Coverage_Ratio])</f>
        <v>7.3043478260869561</v>
      </c>
      <c r="P1375" s="3" cm="1">
        <f t="array" ref="P137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375" s="3" t="str" cm="1">
        <f t="array" ref="Q137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375" s="3">
        <f>Table2[[#This Row],[Default Spread]]+Table2[[#This Row],[Risk Free Rate]]</f>
        <v>7.4499999999999997E-2</v>
      </c>
      <c r="S1375" s="2">
        <f>_xlfn.XLOOKUP($B1375,stock_analysis[Stock],stock_analysis[Market_Cap_Cr])</f>
        <v>195.06028800000001</v>
      </c>
      <c r="T1375" s="2">
        <f>_xlfn.XLOOKUP($B1375,stock_analysis[Stock],stock_analysis[Total_Debt_Cr])</f>
        <v>30.281199999999998</v>
      </c>
      <c r="U1375" s="3">
        <f>Table2[[#This Row],[Market Value of Equity]]/(Table2[[#This Row],[Market Value of Equity]]+Table2[[#This Row],[Market Value of Debt]])</f>
        <v>0.86562083942571633</v>
      </c>
      <c r="V1375" s="3">
        <f>Table2[[#This Row],[Market Value of Debt]]/(Table2[[#This Row],[Market Value of Equity]]+Table2[[#This Row],[Market Value of Debt]])</f>
        <v>0.13437916057428356</v>
      </c>
      <c r="W1375" s="32">
        <f>(Table2[[#This Row],[Cost of Equity (Daily Beta)]]*Table2[[#This Row],[Weight of Equity]])+(Table2[[#This Row],[Cost of Debt]]*Table2[[#This Row],[Weight of Debt]])</f>
        <v>8.7335120650126385E-2</v>
      </c>
      <c r="X1375" s="33">
        <f>(Table2[[#This Row],[Cost of Equity (Weekly Beta)]]*Table2[[#This Row],[Weight of Equity]])+(Table2[[#This Row],[Cost of Debt]]*Table2[[#This Row],[Weight of Debt]])</f>
        <v>9.0205880856006199E-2</v>
      </c>
      <c r="Y1375" s="34">
        <f>(Table2[[#This Row],[Cost of Equity (Monthly Beta)]]*Table2[[#This Row],[Weight of Equity]])+(Table2[[#This Row],[Cost of Debt]]*Table2[[#This Row],[Weight of Debt]])</f>
        <v>0.10980442617956038</v>
      </c>
      <c r="Z1375" t="b">
        <f>IF(Table2[[#This Row],[Sector]]="Financial Services",TRUE,FALSE)</f>
        <v>0</v>
      </c>
      <c r="AA1375" t="b">
        <f>IF(Table2[[#This Row],[Market Capitalisation In(Cr)]]&gt;25000,TRUE,FALSE)</f>
        <v>0</v>
      </c>
    </row>
    <row r="1376" spans="2:27" ht="14" customHeight="1">
      <c r="B1376" s="37" t="s">
        <v>396</v>
      </c>
      <c r="C1376" s="38" t="str">
        <f>_xlfn.XLOOKUP(B1376,stock_analysis[Stock],stock_analysis[Company_Name])</f>
        <v>Atal Realtech Limited</v>
      </c>
      <c r="D1376" s="37" t="str">
        <f>_xlfn.XLOOKUP(B1376,stock_analysis[Stock],stock_analysis[Sector])</f>
        <v>Industrials</v>
      </c>
      <c r="E1376" s="37" t="str">
        <f>_xlfn.XLOOKUP($B1376,stock_analysis[Stock],stock_analysis[Industry])</f>
        <v>Engineering &amp; Construction</v>
      </c>
      <c r="F1376" s="2">
        <f>_xlfn.XLOOKUP($B1376,stock_analysis[Stock],stock_analysis[Market_Cap_Cr])</f>
        <v>287.81096960000002</v>
      </c>
      <c r="G1376" s="3">
        <f>Imputs!$C$2</f>
        <v>6.6699999999999995E-2</v>
      </c>
      <c r="H1376" s="3">
        <f>Imputs!$C$3</f>
        <v>5.2299999999999999E-2</v>
      </c>
      <c r="I1376" s="2">
        <f>_xlfn.XLOOKUP($B1376,stock_analysis[Stock],stock_analysis[Beta_Daily])</f>
        <v>0.59974640561510029</v>
      </c>
      <c r="J1376" s="2">
        <f>_xlfn.XLOOKUP($B1376,stock_analysis[Stock],stock_analysis[Beta_Weekly])</f>
        <v>0.31419310303879228</v>
      </c>
      <c r="K1376" s="2">
        <f>_xlfn.XLOOKUP($B1376,stock_analysis[Stock],stock_analysis[Beta_Monthly])</f>
        <v>0.63663350490049342</v>
      </c>
      <c r="L1376" s="3">
        <f>G1376+H1376*I1376</f>
        <v>9.8066737013669747E-2</v>
      </c>
      <c r="M1376" s="3">
        <f>J1376*H1376+G1376</f>
        <v>8.3132299288928832E-2</v>
      </c>
      <c r="N1376" s="3">
        <f>K1376*H1376+G1376</f>
        <v>9.9995932306295804E-2</v>
      </c>
      <c r="O1376" s="2">
        <f>_xlfn.XLOOKUP($B1376,stock_analysis[Stock],stock_analysis[Interest_Coverage_Ratio])</f>
        <v>4.2287950282122706</v>
      </c>
      <c r="P1376" s="3" cm="1">
        <f t="array" ref="P137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376" s="3" t="str" cm="1">
        <f t="array" ref="Q137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376" s="3">
        <f>Table2[[#This Row],[Default Spread]]+Table2[[#This Row],[Risk Free Rate]]</f>
        <v>7.7799999999999994E-2</v>
      </c>
      <c r="S1376" s="2">
        <f>_xlfn.XLOOKUP($B1376,stock_analysis[Stock],stock_analysis[Market_Cap_Cr])</f>
        <v>287.81096960000002</v>
      </c>
      <c r="T1376" s="2">
        <f>_xlfn.XLOOKUP($B1376,stock_analysis[Stock],stock_analysis[Total_Debt_Cr])</f>
        <v>16.6072992</v>
      </c>
      <c r="U1376" s="3">
        <f>Table2[[#This Row],[Market Value of Equity]]/(Table2[[#This Row],[Market Value of Equity]]+Table2[[#This Row],[Market Value of Debt]])</f>
        <v>0.94544578659662881</v>
      </c>
      <c r="V1376" s="3">
        <f>Table2[[#This Row],[Market Value of Debt]]/(Table2[[#This Row],[Market Value of Equity]]+Table2[[#This Row],[Market Value of Debt]])</f>
        <v>5.4554213403371139E-2</v>
      </c>
      <c r="W1376" s="32">
        <f>(Table2[[#This Row],[Cost of Equity (Daily Beta)]]*Table2[[#This Row],[Weight of Equity]])+(Table2[[#This Row],[Cost of Debt]]*Table2[[#This Row],[Weight of Debt]])</f>
        <v>9.6961101117635992E-2</v>
      </c>
      <c r="X1376" s="33">
        <f>(Table2[[#This Row],[Cost of Equity (Weekly Beta)]]*Table2[[#This Row],[Weight of Equity]])+(Table2[[#This Row],[Cost of Debt]]*Table2[[#This Row],[Weight of Debt]])</f>
        <v>8.2841399895589959E-2</v>
      </c>
      <c r="Y1376" s="34">
        <f>(Table2[[#This Row],[Cost of Equity (Monthly Beta)]]*Table2[[#This Row],[Weight of Equity]])+(Table2[[#This Row],[Cost of Debt]]*Table2[[#This Row],[Weight of Debt]])</f>
        <v>9.8785050678571351E-2</v>
      </c>
      <c r="Z1376" t="b">
        <f>IF(Table2[[#This Row],[Sector]]="Financial Services",TRUE,FALSE)</f>
        <v>0</v>
      </c>
      <c r="AA1376" t="b">
        <f>IF(Table2[[#This Row],[Market Capitalisation In(Cr)]]&gt;25000,TRUE,FALSE)</f>
        <v>0</v>
      </c>
    </row>
    <row r="1377" spans="2:27" ht="14" customHeight="1">
      <c r="B1377" s="37" t="s">
        <v>1381</v>
      </c>
      <c r="C1377" s="38" t="str">
        <f>_xlfn.XLOOKUP(B1377,stock_analysis[Stock],stock_analysis[Company_Name])</f>
        <v>G R Infraprojects Limited</v>
      </c>
      <c r="D1377" s="37" t="str">
        <f>_xlfn.XLOOKUP(B1377,stock_analysis[Stock],stock_analysis[Sector])</f>
        <v>Industrials</v>
      </c>
      <c r="E1377" s="37" t="str">
        <f>_xlfn.XLOOKUP($B1377,stock_analysis[Stock],stock_analysis[Industry])</f>
        <v>Engineering &amp; Construction</v>
      </c>
      <c r="F1377" s="2">
        <f>_xlfn.XLOOKUP($B1377,stock_analysis[Stock],stock_analysis[Market_Cap_Cr])</f>
        <v>8992.1036287999996</v>
      </c>
      <c r="G1377" s="3">
        <f>Imputs!$C$2</f>
        <v>6.6699999999999995E-2</v>
      </c>
      <c r="H1377" s="3">
        <f>Imputs!$C$3</f>
        <v>5.2299999999999999E-2</v>
      </c>
      <c r="I1377" s="2">
        <f>_xlfn.XLOOKUP($B1377,stock_analysis[Stock],stock_analysis[Beta_Daily])</f>
        <v>0.80690169939681577</v>
      </c>
      <c r="J1377" s="2">
        <f>_xlfn.XLOOKUP($B1377,stock_analysis[Stock],stock_analysis[Beta_Weekly])</f>
        <v>1.0960889280552943</v>
      </c>
      <c r="K1377" s="2">
        <f>_xlfn.XLOOKUP($B1377,stock_analysis[Stock],stock_analysis[Beta_Monthly])</f>
        <v>1.7149386711642598</v>
      </c>
      <c r="L1377" s="3">
        <f>G1377+H1377*I1377</f>
        <v>0.10890095887845347</v>
      </c>
      <c r="M1377" s="3">
        <f>J1377*H1377+G1377</f>
        <v>0.12402545093729189</v>
      </c>
      <c r="N1377" s="3">
        <f>K1377*H1377+G1377</f>
        <v>0.15639129250189077</v>
      </c>
      <c r="O1377" s="2">
        <f>_xlfn.XLOOKUP($B1377,stock_analysis[Stock],stock_analysis[Interest_Coverage_Ratio])</f>
        <v>4.1396360325561368</v>
      </c>
      <c r="P1377" s="3" cm="1">
        <f t="array" ref="P137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377" s="3" t="str" cm="1">
        <f t="array" ref="Q137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377" s="3">
        <f>Table2[[#This Row],[Default Spread]]+Table2[[#This Row],[Risk Free Rate]]</f>
        <v>7.7799999999999994E-2</v>
      </c>
      <c r="S1377" s="2">
        <f>_xlfn.XLOOKUP($B1377,stock_analysis[Stock],stock_analysis[Market_Cap_Cr])</f>
        <v>8992.1036287999996</v>
      </c>
      <c r="T1377" s="2">
        <f>_xlfn.XLOOKUP($B1377,stock_analysis[Stock],stock_analysis[Total_Debt_Cr])</f>
        <v>5592.2466815999996</v>
      </c>
      <c r="U1377" s="3">
        <f>Table2[[#This Row],[Market Value of Equity]]/(Table2[[#This Row],[Market Value of Equity]]+Table2[[#This Row],[Market Value of Debt]])</f>
        <v>0.61655839563780857</v>
      </c>
      <c r="V1377" s="3">
        <f>Table2[[#This Row],[Market Value of Debt]]/(Table2[[#This Row],[Market Value of Equity]]+Table2[[#This Row],[Market Value of Debt]])</f>
        <v>0.38344160436219138</v>
      </c>
      <c r="W1377" s="32">
        <f>(Table2[[#This Row],[Cost of Equity (Daily Beta)]]*Table2[[#This Row],[Weight of Equity]])+(Table2[[#This Row],[Cost of Debt]]*Table2[[#This Row],[Weight of Debt]])</f>
        <v>9.6975557308896718E-2</v>
      </c>
      <c r="X1377" s="33">
        <f>(Table2[[#This Row],[Cost of Equity (Weekly Beta)]]*Table2[[#This Row],[Weight of Equity]])+(Table2[[#This Row],[Cost of Debt]]*Table2[[#This Row],[Weight of Debt]])</f>
        <v>0.10630068986753091</v>
      </c>
      <c r="Y1377" s="34">
        <f>(Table2[[#This Row],[Cost of Equity (Monthly Beta)]]*Table2[[#This Row],[Weight of Equity]])+(Table2[[#This Row],[Cost of Debt]]*Table2[[#This Row],[Weight of Debt]])</f>
        <v>0.1262561212160675</v>
      </c>
      <c r="Z1377" t="b">
        <f>IF(Table2[[#This Row],[Sector]]="Financial Services",TRUE,FALSE)</f>
        <v>0</v>
      </c>
      <c r="AA1377" t="b">
        <f>IF(Table2[[#This Row],[Market Capitalisation In(Cr)]]&gt;25000,TRUE,FALSE)</f>
        <v>0</v>
      </c>
    </row>
    <row r="1378" spans="2:27" ht="14" customHeight="1">
      <c r="B1378" s="37" t="s">
        <v>1487</v>
      </c>
      <c r="C1378" s="38" t="str">
        <f>_xlfn.XLOOKUP(B1378,stock_analysis[Stock],stock_analysis[Company_Name])</f>
        <v>H.G. Infra Engineering Limited</v>
      </c>
      <c r="D1378" s="37" t="str">
        <f>_xlfn.XLOOKUP(B1378,stock_analysis[Stock],stock_analysis[Sector])</f>
        <v>Industrials</v>
      </c>
      <c r="E1378" s="37" t="str">
        <f>_xlfn.XLOOKUP($B1378,stock_analysis[Stock],stock_analysis[Industry])</f>
        <v>Engineering &amp; Construction</v>
      </c>
      <c r="F1378" s="2">
        <f>_xlfn.XLOOKUP($B1378,stock_analysis[Stock],stock_analysis[Market_Cap_Cr])</f>
        <v>3248.6455295999999</v>
      </c>
      <c r="G1378" s="3">
        <f>Imputs!$C$2</f>
        <v>6.6699999999999995E-2</v>
      </c>
      <c r="H1378" s="3">
        <f>Imputs!$C$3</f>
        <v>5.2299999999999999E-2</v>
      </c>
      <c r="I1378" s="2">
        <f>_xlfn.XLOOKUP($B1378,stock_analysis[Stock],stock_analysis[Beta_Daily])</f>
        <v>1.3434411390555341</v>
      </c>
      <c r="J1378" s="2">
        <f>_xlfn.XLOOKUP($B1378,stock_analysis[Stock],stock_analysis[Beta_Weekly])</f>
        <v>2.0462298929629967</v>
      </c>
      <c r="K1378" s="2">
        <f>_xlfn.XLOOKUP($B1378,stock_analysis[Stock],stock_analysis[Beta_Monthly])</f>
        <v>1.2843867672627831</v>
      </c>
      <c r="L1378" s="3">
        <f>G1378+H1378*I1378</f>
        <v>0.13696197157260442</v>
      </c>
      <c r="M1378" s="3">
        <f>J1378*H1378+G1378</f>
        <v>0.17371782340196473</v>
      </c>
      <c r="N1378" s="3">
        <f>K1378*H1378+G1378</f>
        <v>0.13387342792784357</v>
      </c>
      <c r="O1378" s="2">
        <f>_xlfn.XLOOKUP($B1378,stock_analysis[Stock],stock_analysis[Interest_Coverage_Ratio])</f>
        <v>3.8937951907095769</v>
      </c>
      <c r="P1378" s="3" cm="1">
        <f t="array" ref="P137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378" s="3" t="str" cm="1">
        <f t="array" ref="Q137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378" s="3">
        <f>Table2[[#This Row],[Default Spread]]+Table2[[#This Row],[Risk Free Rate]]</f>
        <v>8.0499999999999988E-2</v>
      </c>
      <c r="S1378" s="2">
        <f>_xlfn.XLOOKUP($B1378,stock_analysis[Stock],stock_analysis[Market_Cap_Cr])</f>
        <v>3248.6455295999999</v>
      </c>
      <c r="T1378" s="2">
        <f>_xlfn.XLOOKUP($B1378,stock_analysis[Stock],stock_analysis[Total_Debt_Cr])</f>
        <v>5669.1027967999999</v>
      </c>
      <c r="U1378" s="3">
        <f>Table2[[#This Row],[Market Value of Equity]]/(Table2[[#This Row],[Market Value of Equity]]+Table2[[#This Row],[Market Value of Debt]])</f>
        <v>0.36428988694183562</v>
      </c>
      <c r="V1378" s="3">
        <f>Table2[[#This Row],[Market Value of Debt]]/(Table2[[#This Row],[Market Value of Equity]]+Table2[[#This Row],[Market Value of Debt]])</f>
        <v>0.63571011305816427</v>
      </c>
      <c r="W1378" s="32">
        <f>(Table2[[#This Row],[Cost of Equity (Daily Beta)]]*Table2[[#This Row],[Weight of Equity]])+(Table2[[#This Row],[Cost of Debt]]*Table2[[#This Row],[Weight of Debt]])</f>
        <v>0.10106852524069718</v>
      </c>
      <c r="X1378" s="33">
        <f>(Table2[[#This Row],[Cost of Equity (Weekly Beta)]]*Table2[[#This Row],[Weight of Equity]])+(Table2[[#This Row],[Cost of Debt]]*Table2[[#This Row],[Weight of Debt]])</f>
        <v>0.11445831034806572</v>
      </c>
      <c r="Y1378" s="34">
        <f>(Table2[[#This Row],[Cost of Equity (Monthly Beta)]]*Table2[[#This Row],[Weight of Equity]])+(Table2[[#This Row],[Cost of Debt]]*Table2[[#This Row],[Weight of Debt]])</f>
        <v>9.9943400025532328E-2</v>
      </c>
      <c r="Z1378" t="b">
        <f>IF(Table2[[#This Row],[Sector]]="Financial Services",TRUE,FALSE)</f>
        <v>0</v>
      </c>
      <c r="AA1378" t="b">
        <f>IF(Table2[[#This Row],[Market Capitalisation In(Cr)]]&gt;25000,TRUE,FALSE)</f>
        <v>0</v>
      </c>
    </row>
    <row r="1379" spans="2:27" ht="14" customHeight="1">
      <c r="B1379" s="37" t="s">
        <v>712</v>
      </c>
      <c r="C1379" s="38" t="str">
        <f>_xlfn.XLOOKUP(B1379,stock_analysis[Stock],stock_analysis[Company_Name])</f>
        <v>Ceigall India Limited</v>
      </c>
      <c r="D1379" s="37" t="str">
        <f>_xlfn.XLOOKUP(B1379,stock_analysis[Stock],stock_analysis[Sector])</f>
        <v>Industrials</v>
      </c>
      <c r="E1379" s="37" t="str">
        <f>_xlfn.XLOOKUP($B1379,stock_analysis[Stock],stock_analysis[Industry])</f>
        <v>Engineering &amp; Construction</v>
      </c>
      <c r="F1379" s="2">
        <f>_xlfn.XLOOKUP($B1379,stock_analysis[Stock],stock_analysis[Market_Cap_Cr])</f>
        <v>4699.3817600000002</v>
      </c>
      <c r="G1379" s="3">
        <f>Imputs!$C$2</f>
        <v>6.6699999999999995E-2</v>
      </c>
      <c r="H1379" s="3">
        <f>Imputs!$C$3</f>
        <v>5.2299999999999999E-2</v>
      </c>
      <c r="I1379" s="2">
        <f>_xlfn.XLOOKUP($B1379,stock_analysis[Stock],stock_analysis[Beta_Daily])</f>
        <v>0.78513596020600018</v>
      </c>
      <c r="J1379" s="2">
        <f>_xlfn.XLOOKUP($B1379,stock_analysis[Stock],stock_analysis[Beta_Weekly])</f>
        <v>1.0519382198025411</v>
      </c>
      <c r="K1379" s="2">
        <f>_xlfn.XLOOKUP($B1379,stock_analysis[Stock],stock_analysis[Beta_Monthly])</f>
        <v>0.63467206590415326</v>
      </c>
      <c r="L1379" s="3">
        <f>G1379+H1379*I1379</f>
        <v>0.1077626107187738</v>
      </c>
      <c r="M1379" s="3">
        <f>J1379*H1379+G1379</f>
        <v>0.12171636889567289</v>
      </c>
      <c r="N1379" s="3">
        <f>K1379*H1379+G1379</f>
        <v>9.9893349046787205E-2</v>
      </c>
      <c r="O1379" s="2">
        <f>_xlfn.XLOOKUP($B1379,stock_analysis[Stock],stock_analysis[Interest_Coverage_Ratio])</f>
        <v>4.0793645709893349</v>
      </c>
      <c r="P1379" s="3" cm="1">
        <f t="array" ref="P137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379" s="3" t="str" cm="1">
        <f t="array" ref="Q137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379" s="3">
        <f>Table2[[#This Row],[Default Spread]]+Table2[[#This Row],[Risk Free Rate]]</f>
        <v>7.7799999999999994E-2</v>
      </c>
      <c r="S1379" s="2">
        <f>_xlfn.XLOOKUP($B1379,stock_analysis[Stock],stock_analysis[Market_Cap_Cr])</f>
        <v>4699.3817600000002</v>
      </c>
      <c r="T1379" s="2">
        <f>_xlfn.XLOOKUP($B1379,stock_analysis[Stock],stock_analysis[Total_Debt_Cr])</f>
        <v>1343.1279615999999</v>
      </c>
      <c r="U1379" s="3">
        <f>Table2[[#This Row],[Market Value of Equity]]/(Table2[[#This Row],[Market Value of Equity]]+Table2[[#This Row],[Market Value of Debt]])</f>
        <v>0.77772018193057169</v>
      </c>
      <c r="V1379" s="3">
        <f>Table2[[#This Row],[Market Value of Debt]]/(Table2[[#This Row],[Market Value of Equity]]+Table2[[#This Row],[Market Value of Debt]])</f>
        <v>0.22227981806942831</v>
      </c>
      <c r="W1379" s="32">
        <f>(Table2[[#This Row],[Cost of Equity (Daily Beta)]]*Table2[[#This Row],[Weight of Equity]])+(Table2[[#This Row],[Cost of Debt]]*Table2[[#This Row],[Weight of Debt]])</f>
        <v>0.10110252705931966</v>
      </c>
      <c r="X1379" s="33">
        <f>(Table2[[#This Row],[Cost of Equity (Weekly Beta)]]*Table2[[#This Row],[Weight of Equity]])+(Table2[[#This Row],[Cost of Debt]]*Table2[[#This Row],[Weight of Debt]])</f>
        <v>0.11195464640727282</v>
      </c>
      <c r="Y1379" s="34">
        <f>(Table2[[#This Row],[Cost of Equity (Monthly Beta)]]*Table2[[#This Row],[Weight of Equity]])+(Table2[[#This Row],[Cost of Debt]]*Table2[[#This Row],[Weight of Debt]])</f>
        <v>9.4982443440122966E-2</v>
      </c>
      <c r="Z1379" t="b">
        <f>IF(Table2[[#This Row],[Sector]]="Financial Services",TRUE,FALSE)</f>
        <v>0</v>
      </c>
      <c r="AA1379" t="b">
        <f>IF(Table2[[#This Row],[Market Capitalisation In(Cr)]]&gt;25000,TRUE,FALSE)</f>
        <v>0</v>
      </c>
    </row>
    <row r="1380" spans="2:27" ht="14" customHeight="1">
      <c r="B1380" s="37" t="s">
        <v>1467</v>
      </c>
      <c r="C1380" s="38" t="str">
        <f>_xlfn.XLOOKUP(B1380,stock_analysis[Stock],stock_analysis[Company_Name])</f>
        <v>HEC Infra Projects Limited</v>
      </c>
      <c r="D1380" s="37" t="str">
        <f>_xlfn.XLOOKUP(B1380,stock_analysis[Stock],stock_analysis[Sector])</f>
        <v>Industrials</v>
      </c>
      <c r="E1380" s="37" t="str">
        <f>_xlfn.XLOOKUP($B1380,stock_analysis[Stock],stock_analysis[Industry])</f>
        <v>Engineering &amp; Construction</v>
      </c>
      <c r="F1380" s="2">
        <f>_xlfn.XLOOKUP($B1380,stock_analysis[Stock],stock_analysis[Market_Cap_Cr])</f>
        <v>123.55502079999999</v>
      </c>
      <c r="G1380" s="3">
        <f>Imputs!$C$2</f>
        <v>6.6699999999999995E-2</v>
      </c>
      <c r="H1380" s="3">
        <f>Imputs!$C$3</f>
        <v>5.2299999999999999E-2</v>
      </c>
      <c r="I1380" s="2">
        <f>_xlfn.XLOOKUP($B1380,stock_analysis[Stock],stock_analysis[Beta_Daily])</f>
        <v>0.86143965384186361</v>
      </c>
      <c r="J1380" s="2">
        <f>_xlfn.XLOOKUP($B1380,stock_analysis[Stock],stock_analysis[Beta_Weekly])</f>
        <v>1.6641498843316649</v>
      </c>
      <c r="K1380" s="2">
        <f>_xlfn.XLOOKUP($B1380,stock_analysis[Stock],stock_analysis[Beta_Monthly])</f>
        <v>1.3372859431411426</v>
      </c>
      <c r="L1380" s="3">
        <f>G1380+H1380*I1380</f>
        <v>0.11175329389592946</v>
      </c>
      <c r="M1380" s="3">
        <f>J1380*H1380+G1380</f>
        <v>0.15373503895054608</v>
      </c>
      <c r="N1380" s="3">
        <f>K1380*H1380+G1380</f>
        <v>0.13664005482628175</v>
      </c>
      <c r="O1380" s="2">
        <f>_xlfn.XLOOKUP($B1380,stock_analysis[Stock],stock_analysis[Interest_Coverage_Ratio])</f>
        <v>8.6071637521939799</v>
      </c>
      <c r="P1380" s="3" cm="1">
        <f t="array" ref="P138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380" s="3" t="str" cm="1">
        <f t="array" ref="Q138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380" s="3">
        <f>Table2[[#This Row],[Default Spread]]+Table2[[#This Row],[Risk Free Rate]]</f>
        <v>7.3700000000000002E-2</v>
      </c>
      <c r="S1380" s="2">
        <f>_xlfn.XLOOKUP($B1380,stock_analysis[Stock],stock_analysis[Market_Cap_Cr])</f>
        <v>123.55502079999999</v>
      </c>
      <c r="T1380" s="2">
        <f>_xlfn.XLOOKUP($B1380,stock_analysis[Stock],stock_analysis[Total_Debt_Cr])</f>
        <v>41.851699199999999</v>
      </c>
      <c r="U1380" s="3">
        <f>Table2[[#This Row],[Market Value of Equity]]/(Table2[[#This Row],[Market Value of Equity]]+Table2[[#This Row],[Market Value of Debt]])</f>
        <v>0.74697703213025435</v>
      </c>
      <c r="V1380" s="3">
        <f>Table2[[#This Row],[Market Value of Debt]]/(Table2[[#This Row],[Market Value of Equity]]+Table2[[#This Row],[Market Value of Debt]])</f>
        <v>0.25302296786974554</v>
      </c>
      <c r="W1380" s="32">
        <f>(Table2[[#This Row],[Cost of Equity (Daily Beta)]]*Table2[[#This Row],[Weight of Equity]])+(Table2[[#This Row],[Cost of Debt]]*Table2[[#This Row],[Weight of Debt]])</f>
        <v>0.1021249365371617</v>
      </c>
      <c r="X1380" s="33">
        <f>(Table2[[#This Row],[Cost of Equity (Weekly Beta)]]*Table2[[#This Row],[Weight of Equity]])+(Table2[[#This Row],[Cost of Debt]]*Table2[[#This Row],[Weight of Debt]])</f>
        <v>0.13348433586170821</v>
      </c>
      <c r="Y1380" s="34">
        <f>(Table2[[#This Row],[Cost of Equity (Monthly Beta)]]*Table2[[#This Row],[Weight of Equity]])+(Table2[[#This Row],[Cost of Debt]]*Table2[[#This Row],[Weight of Debt]])</f>
        <v>0.12071477535625143</v>
      </c>
      <c r="Z1380" t="b">
        <f>IF(Table2[[#This Row],[Sector]]="Financial Services",TRUE,FALSE)</f>
        <v>0</v>
      </c>
      <c r="AA1380" t="b">
        <f>IF(Table2[[#This Row],[Market Capitalisation In(Cr)]]&gt;25000,TRUE,FALSE)</f>
        <v>0</v>
      </c>
    </row>
    <row r="1381" spans="2:27" ht="14" customHeight="1">
      <c r="B1381" s="37" t="s">
        <v>2942</v>
      </c>
      <c r="C1381" s="38" t="str">
        <f>_xlfn.XLOOKUP(B1381,stock_analysis[Stock],stock_analysis[Company_Name])</f>
        <v>RKEC Projects Limited</v>
      </c>
      <c r="D1381" s="37" t="str">
        <f>_xlfn.XLOOKUP(B1381,stock_analysis[Stock],stock_analysis[Sector])</f>
        <v>Industrials</v>
      </c>
      <c r="E1381" s="37" t="str">
        <f>_xlfn.XLOOKUP($B1381,stock_analysis[Stock],stock_analysis[Industry])</f>
        <v>Engineering &amp; Construction</v>
      </c>
      <c r="F1381" s="2">
        <f>_xlfn.XLOOKUP($B1381,stock_analysis[Stock],stock_analysis[Market_Cap_Cr])</f>
        <v>96.058361599999998</v>
      </c>
      <c r="G1381" s="3">
        <f>Imputs!$C$2</f>
        <v>6.6699999999999995E-2</v>
      </c>
      <c r="H1381" s="3">
        <f>Imputs!$C$3</f>
        <v>5.2299999999999999E-2</v>
      </c>
      <c r="I1381" s="2">
        <f>_xlfn.XLOOKUP($B1381,stock_analysis[Stock],stock_analysis[Beta_Daily])</f>
        <v>1.0193004605144362</v>
      </c>
      <c r="J1381" s="2">
        <f>_xlfn.XLOOKUP($B1381,stock_analysis[Stock],stock_analysis[Beta_Weekly])</f>
        <v>1.4168981967299332</v>
      </c>
      <c r="K1381" s="2">
        <f>_xlfn.XLOOKUP($B1381,stock_analysis[Stock],stock_analysis[Beta_Monthly])</f>
        <v>1.1893324227265836</v>
      </c>
      <c r="L1381" s="3">
        <f>G1381+H1381*I1381</f>
        <v>0.12000941408490501</v>
      </c>
      <c r="M1381" s="3">
        <f>J1381*H1381+G1381</f>
        <v>0.14080377568897551</v>
      </c>
      <c r="N1381" s="3">
        <f>K1381*H1381+G1381</f>
        <v>0.12890208570860032</v>
      </c>
      <c r="O1381" s="2">
        <f>_xlfn.XLOOKUP($B1381,stock_analysis[Stock],stock_analysis[Interest_Coverage_Ratio])</f>
        <v>2.7513524566220715</v>
      </c>
      <c r="P1381" s="3" cm="1">
        <f t="array" ref="P138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381" s="3" t="str" cm="1">
        <f t="array" ref="Q138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381" s="3">
        <f>Table2[[#This Row],[Default Spread]]+Table2[[#This Row],[Risk Free Rate]]</f>
        <v>9.4199999999999992E-2</v>
      </c>
      <c r="S1381" s="2">
        <f>_xlfn.XLOOKUP($B1381,stock_analysis[Stock],stock_analysis[Market_Cap_Cr])</f>
        <v>96.058361599999998</v>
      </c>
      <c r="T1381" s="2">
        <f>_xlfn.XLOOKUP($B1381,stock_analysis[Stock],stock_analysis[Total_Debt_Cr])</f>
        <v>215.67820800000001</v>
      </c>
      <c r="U1381" s="3">
        <f>Table2[[#This Row],[Market Value of Equity]]/(Table2[[#This Row],[Market Value of Equity]]+Table2[[#This Row],[Market Value of Debt]])</f>
        <v>0.30813953500308228</v>
      </c>
      <c r="V1381" s="3">
        <f>Table2[[#This Row],[Market Value of Debt]]/(Table2[[#This Row],[Market Value of Equity]]+Table2[[#This Row],[Market Value of Debt]])</f>
        <v>0.69186046499691778</v>
      </c>
      <c r="W1381" s="32">
        <f>(Table2[[#This Row],[Cost of Equity (Daily Beta)]]*Table2[[#This Row],[Weight of Equity]])+(Table2[[#This Row],[Cost of Debt]]*Table2[[#This Row],[Weight of Debt]])</f>
        <v>0.10215290085482463</v>
      </c>
      <c r="X1381" s="33">
        <f>(Table2[[#This Row],[Cost of Equity (Weekly Beta)]]*Table2[[#This Row],[Weight of Equity]])+(Table2[[#This Row],[Cost of Debt]]*Table2[[#This Row],[Weight of Debt]])</f>
        <v>0.10856046577018885</v>
      </c>
      <c r="Y1381" s="34">
        <f>(Table2[[#This Row],[Cost of Equity (Monthly Beta)]]*Table2[[#This Row],[Weight of Equity]])+(Table2[[#This Row],[Cost of Debt]]*Table2[[#This Row],[Weight of Debt]])</f>
        <v>0.10489308455388521</v>
      </c>
      <c r="Z1381" t="b">
        <f>IF(Table2[[#This Row],[Sector]]="Financial Services",TRUE,FALSE)</f>
        <v>0</v>
      </c>
      <c r="AA1381" t="b">
        <f>IF(Table2[[#This Row],[Market Capitalisation In(Cr)]]&gt;25000,TRUE,FALSE)</f>
        <v>0</v>
      </c>
    </row>
    <row r="1382" spans="2:27" ht="14" customHeight="1">
      <c r="B1382" s="37" t="s">
        <v>3808</v>
      </c>
      <c r="C1382" s="38" t="str">
        <f>_xlfn.XLOOKUP(B1382,stock_analysis[Stock],stock_analysis[Company_Name])</f>
        <v>Vindhya Telelinks Limited</v>
      </c>
      <c r="D1382" s="37" t="str">
        <f>_xlfn.XLOOKUP(B1382,stock_analysis[Stock],stock_analysis[Sector])</f>
        <v>Industrials</v>
      </c>
      <c r="E1382" s="37" t="str">
        <f>_xlfn.XLOOKUP($B1382,stock_analysis[Stock],stock_analysis[Industry])</f>
        <v>Engineering &amp; Construction</v>
      </c>
      <c r="F1382" s="2">
        <f>_xlfn.XLOOKUP($B1382,stock_analysis[Stock],stock_analysis[Market_Cap_Cr])</f>
        <v>1188.4045312000001</v>
      </c>
      <c r="G1382" s="3">
        <f>Imputs!$C$2</f>
        <v>6.6699999999999995E-2</v>
      </c>
      <c r="H1382" s="3">
        <f>Imputs!$C$3</f>
        <v>5.2299999999999999E-2</v>
      </c>
      <c r="I1382" s="2">
        <f>_xlfn.XLOOKUP($B1382,stock_analysis[Stock],stock_analysis[Beta_Daily])</f>
        <v>1.2029857222281477</v>
      </c>
      <c r="J1382" s="2">
        <f>_xlfn.XLOOKUP($B1382,stock_analysis[Stock],stock_analysis[Beta_Weekly])</f>
        <v>1.922779825128667</v>
      </c>
      <c r="K1382" s="2">
        <f>_xlfn.XLOOKUP($B1382,stock_analysis[Stock],stock_analysis[Beta_Monthly])</f>
        <v>1.3253864415180088</v>
      </c>
      <c r="L1382" s="3">
        <f>G1382+H1382*I1382</f>
        <v>0.12961615327253212</v>
      </c>
      <c r="M1382" s="3">
        <f>J1382*H1382+G1382</f>
        <v>0.16726138485422926</v>
      </c>
      <c r="N1382" s="3">
        <f>K1382*H1382+G1382</f>
        <v>0.13601771089139186</v>
      </c>
      <c r="O1382" s="2">
        <f>_xlfn.XLOOKUP($B1382,stock_analysis[Stock],stock_analysis[Interest_Coverage_Ratio])</f>
        <v>3.9181911157527902</v>
      </c>
      <c r="P1382" s="3" cm="1">
        <f t="array" ref="P138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382" s="3" t="str" cm="1">
        <f t="array" ref="Q138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382" s="3">
        <f>Table2[[#This Row],[Default Spread]]+Table2[[#This Row],[Risk Free Rate]]</f>
        <v>8.0499999999999988E-2</v>
      </c>
      <c r="S1382" s="2">
        <f>_xlfn.XLOOKUP($B1382,stock_analysis[Stock],stock_analysis[Market_Cap_Cr])</f>
        <v>1188.4045312000001</v>
      </c>
      <c r="T1382" s="2">
        <f>_xlfn.XLOOKUP($B1382,stock_analysis[Stock],stock_analysis[Total_Debt_Cr])</f>
        <v>1399.6046335999999</v>
      </c>
      <c r="U1382" s="3">
        <f>Table2[[#This Row],[Market Value of Equity]]/(Table2[[#This Row],[Market Value of Equity]]+Table2[[#This Row],[Market Value of Debt]])</f>
        <v>0.45919641528465738</v>
      </c>
      <c r="V1382" s="3">
        <f>Table2[[#This Row],[Market Value of Debt]]/(Table2[[#This Row],[Market Value of Equity]]+Table2[[#This Row],[Market Value of Debt]])</f>
        <v>0.54080358471534273</v>
      </c>
      <c r="W1382" s="32">
        <f>(Table2[[#This Row],[Cost of Equity (Daily Beta)]]*Table2[[#This Row],[Weight of Equity]])+(Table2[[#This Row],[Cost of Debt]]*Table2[[#This Row],[Weight of Debt]])</f>
        <v>0.10305396151531854</v>
      </c>
      <c r="X1382" s="33">
        <f>(Table2[[#This Row],[Cost of Equity (Weekly Beta)]]*Table2[[#This Row],[Weight of Equity]])+(Table2[[#This Row],[Cost of Debt]]*Table2[[#This Row],[Weight of Debt]])</f>
        <v>0.12034051691019465</v>
      </c>
      <c r="Y1382" s="34">
        <f>(Table2[[#This Row],[Cost of Equity (Monthly Beta)]]*Table2[[#This Row],[Weight of Equity]])+(Table2[[#This Row],[Cost of Debt]]*Table2[[#This Row],[Weight of Debt]])</f>
        <v>0.10599353382613713</v>
      </c>
      <c r="Z1382" t="b">
        <f>IF(Table2[[#This Row],[Sector]]="Financial Services",TRUE,FALSE)</f>
        <v>0</v>
      </c>
      <c r="AA1382" t="b">
        <f>IF(Table2[[#This Row],[Market Capitalisation In(Cr)]]&gt;25000,TRUE,FALSE)</f>
        <v>0</v>
      </c>
    </row>
    <row r="1383" spans="2:27" ht="14" customHeight="1">
      <c r="B1383" s="37" t="s">
        <v>1964</v>
      </c>
      <c r="C1383" s="38" t="str">
        <f>_xlfn.XLOOKUP(B1383,stock_analysis[Stock],stock_analysis[Company_Name])</f>
        <v>KNR Constructions Limited</v>
      </c>
      <c r="D1383" s="37" t="str">
        <f>_xlfn.XLOOKUP(B1383,stock_analysis[Stock],stock_analysis[Sector])</f>
        <v>Industrials</v>
      </c>
      <c r="E1383" s="37" t="str">
        <f>_xlfn.XLOOKUP($B1383,stock_analysis[Stock],stock_analysis[Industry])</f>
        <v>Engineering &amp; Construction</v>
      </c>
      <c r="F1383" s="2">
        <f>_xlfn.XLOOKUP($B1383,stock_analysis[Stock],stock_analysis[Market_Cap_Cr])</f>
        <v>3446.9535744</v>
      </c>
      <c r="G1383" s="3">
        <f>Imputs!$C$2</f>
        <v>6.6699999999999995E-2</v>
      </c>
      <c r="H1383" s="3">
        <f>Imputs!$C$3</f>
        <v>5.2299999999999999E-2</v>
      </c>
      <c r="I1383" s="2">
        <f>_xlfn.XLOOKUP($B1383,stock_analysis[Stock],stock_analysis[Beta_Daily])</f>
        <v>1.0646075538224418</v>
      </c>
      <c r="J1383" s="2">
        <f>_xlfn.XLOOKUP($B1383,stock_analysis[Stock],stock_analysis[Beta_Weekly])</f>
        <v>1.57182392332248</v>
      </c>
      <c r="K1383" s="2">
        <f>_xlfn.XLOOKUP($B1383,stock_analysis[Stock],stock_analysis[Beta_Monthly])</f>
        <v>1.1346909559210088</v>
      </c>
      <c r="L1383" s="3">
        <f>G1383+H1383*I1383</f>
        <v>0.1223789750649137</v>
      </c>
      <c r="M1383" s="3">
        <f>J1383*H1383+G1383</f>
        <v>0.1489063911897657</v>
      </c>
      <c r="N1383" s="3">
        <f>K1383*H1383+G1383</f>
        <v>0.12604433699466874</v>
      </c>
      <c r="O1383" s="2">
        <f>_xlfn.XLOOKUP($B1383,stock_analysis[Stock],stock_analysis[Interest_Coverage_Ratio])</f>
        <v>7.4555890656697912</v>
      </c>
      <c r="P1383" s="3" cm="1">
        <f t="array" ref="P138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383" s="3" t="str" cm="1">
        <f t="array" ref="Q138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383" s="3">
        <f>Table2[[#This Row],[Default Spread]]+Table2[[#This Row],[Risk Free Rate]]</f>
        <v>7.4499999999999997E-2</v>
      </c>
      <c r="S1383" s="2">
        <f>_xlfn.XLOOKUP($B1383,stock_analysis[Stock],stock_analysis[Market_Cap_Cr])</f>
        <v>3446.9535744</v>
      </c>
      <c r="T1383" s="2">
        <f>_xlfn.XLOOKUP($B1383,stock_analysis[Stock],stock_analysis[Total_Debt_Cr])</f>
        <v>2320.6191104</v>
      </c>
      <c r="U1383" s="3">
        <f>Table2[[#This Row],[Market Value of Equity]]/(Table2[[#This Row],[Market Value of Equity]]+Table2[[#This Row],[Market Value of Debt]])</f>
        <v>0.59764371647784953</v>
      </c>
      <c r="V1383" s="3">
        <f>Table2[[#This Row],[Market Value of Debt]]/(Table2[[#This Row],[Market Value of Equity]]+Table2[[#This Row],[Market Value of Debt]])</f>
        <v>0.40235628352215058</v>
      </c>
      <c r="W1383" s="32">
        <f>(Table2[[#This Row],[Cost of Equity (Daily Beta)]]*Table2[[#This Row],[Weight of Equity]])+(Table2[[#This Row],[Cost of Debt]]*Table2[[#This Row],[Weight of Debt]])</f>
        <v>0.10311456859894533</v>
      </c>
      <c r="X1383" s="33">
        <f>(Table2[[#This Row],[Cost of Equity (Weekly Beta)]]*Table2[[#This Row],[Weight of Equity]])+(Table2[[#This Row],[Cost of Debt]]*Table2[[#This Row],[Weight of Debt]])</f>
        <v>0.11896851216035631</v>
      </c>
      <c r="Y1383" s="34">
        <f>(Table2[[#This Row],[Cost of Equity (Monthly Beta)]]*Table2[[#This Row],[Weight of Equity]])+(Table2[[#This Row],[Cost of Debt]]*Table2[[#This Row],[Weight of Debt]])</f>
        <v>0.10530514912488055</v>
      </c>
      <c r="Z1383" t="b">
        <f>IF(Table2[[#This Row],[Sector]]="Financial Services",TRUE,FALSE)</f>
        <v>0</v>
      </c>
      <c r="AA1383" t="b">
        <f>IF(Table2[[#This Row],[Market Capitalisation In(Cr)]]&gt;25000,TRUE,FALSE)</f>
        <v>0</v>
      </c>
    </row>
    <row r="1384" spans="2:27" ht="14" customHeight="1">
      <c r="B1384" s="37" t="s">
        <v>3248</v>
      </c>
      <c r="C1384" s="38" t="str">
        <f>_xlfn.XLOOKUP(B1384,stock_analysis[Stock],stock_analysis[Company_Name])</f>
        <v>Simplex Infrastructures Limited</v>
      </c>
      <c r="D1384" s="37" t="str">
        <f>_xlfn.XLOOKUP(B1384,stock_analysis[Stock],stock_analysis[Sector])</f>
        <v>Industrials</v>
      </c>
      <c r="E1384" s="37" t="str">
        <f>_xlfn.XLOOKUP($B1384,stock_analysis[Stock],stock_analysis[Industry])</f>
        <v>Engineering &amp; Construction</v>
      </c>
      <c r="F1384" s="2">
        <f>_xlfn.XLOOKUP($B1384,stock_analysis[Stock],stock_analysis[Market_Cap_Cr])</f>
        <v>1494.9019648000001</v>
      </c>
      <c r="G1384" s="3">
        <f>Imputs!$C$2</f>
        <v>6.6699999999999995E-2</v>
      </c>
      <c r="H1384" s="3">
        <f>Imputs!$C$3</f>
        <v>5.2299999999999999E-2</v>
      </c>
      <c r="I1384" s="2">
        <f>_xlfn.XLOOKUP($B1384,stock_analysis[Stock],stock_analysis[Beta_Daily])</f>
        <v>1.3517728468303785</v>
      </c>
      <c r="J1384" s="2">
        <f>_xlfn.XLOOKUP($B1384,stock_analysis[Stock],stock_analysis[Beta_Weekly])</f>
        <v>1.3386638861672913</v>
      </c>
      <c r="K1384" s="2">
        <f>_xlfn.XLOOKUP($B1384,stock_analysis[Stock],stock_analysis[Beta_Monthly])</f>
        <v>0.40678475535710767</v>
      </c>
      <c r="L1384" s="3">
        <f>G1384+H1384*I1384</f>
        <v>0.13739771988922878</v>
      </c>
      <c r="M1384" s="3">
        <f>J1384*H1384+G1384</f>
        <v>0.13671212124654933</v>
      </c>
      <c r="N1384" s="3">
        <f>K1384*H1384+G1384</f>
        <v>8.797484270517672E-2</v>
      </c>
      <c r="O1384" s="2">
        <f>_xlfn.XLOOKUP($B1384,stock_analysis[Stock],stock_analysis[Interest_Coverage_Ratio])</f>
        <v>4.3226299694189603</v>
      </c>
      <c r="P1384" s="3" cm="1">
        <f t="array" ref="P138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384" s="3" t="str" cm="1">
        <f t="array" ref="Q138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384" s="3">
        <f>Table2[[#This Row],[Default Spread]]+Table2[[#This Row],[Risk Free Rate]]</f>
        <v>7.7799999999999994E-2</v>
      </c>
      <c r="S1384" s="2">
        <f>_xlfn.XLOOKUP($B1384,stock_analysis[Stock],stock_analysis[Market_Cap_Cr])</f>
        <v>1494.9019648000001</v>
      </c>
      <c r="T1384" s="2">
        <f>_xlfn.XLOOKUP($B1384,stock_analysis[Stock],stock_analysis[Total_Debt_Cr])</f>
        <v>1844.4900352</v>
      </c>
      <c r="U1384" s="3">
        <f>Table2[[#This Row],[Market Value of Equity]]/(Table2[[#This Row],[Market Value of Equity]]+Table2[[#This Row],[Market Value of Debt]])</f>
        <v>0.44765692820729047</v>
      </c>
      <c r="V1384" s="3">
        <f>Table2[[#This Row],[Market Value of Debt]]/(Table2[[#This Row],[Market Value of Equity]]+Table2[[#This Row],[Market Value of Debt]])</f>
        <v>0.55234307179270958</v>
      </c>
      <c r="W1384" s="32">
        <f>(Table2[[#This Row],[Cost of Equity (Daily Beta)]]*Table2[[#This Row],[Weight of Equity]])+(Table2[[#This Row],[Cost of Debt]]*Table2[[#This Row],[Weight of Debt]])</f>
        <v>0.1044793322137707</v>
      </c>
      <c r="X1384" s="33">
        <f>(Table2[[#This Row],[Cost of Equity (Weekly Beta)]]*Table2[[#This Row],[Weight of Equity]])+(Table2[[#This Row],[Cost of Debt]]*Table2[[#This Row],[Weight of Debt]])</f>
        <v>0.10417241923140573</v>
      </c>
      <c r="Y1384" s="34">
        <f>(Table2[[#This Row],[Cost of Equity (Monthly Beta)]]*Table2[[#This Row],[Weight of Equity]])+(Table2[[#This Row],[Cost of Debt]]*Table2[[#This Row],[Weight of Debt]])</f>
        <v>8.2354838830391769E-2</v>
      </c>
      <c r="Z1384" t="b">
        <f>IF(Table2[[#This Row],[Sector]]="Financial Services",TRUE,FALSE)</f>
        <v>0</v>
      </c>
      <c r="AA1384" t="b">
        <f>IF(Table2[[#This Row],[Market Capitalisation In(Cr)]]&gt;25000,TRUE,FALSE)</f>
        <v>0</v>
      </c>
    </row>
    <row r="1385" spans="2:27" ht="14" customHeight="1">
      <c r="B1385" s="37" t="s">
        <v>1808</v>
      </c>
      <c r="C1385" s="38" t="str">
        <f>_xlfn.XLOOKUP(B1385,stock_analysis[Stock],stock_analysis[Company_Name])</f>
        <v>J.Kumar Infraprojects Limited</v>
      </c>
      <c r="D1385" s="37" t="str">
        <f>_xlfn.XLOOKUP(B1385,stock_analysis[Stock],stock_analysis[Sector])</f>
        <v>Industrials</v>
      </c>
      <c r="E1385" s="37" t="str">
        <f>_xlfn.XLOOKUP($B1385,stock_analysis[Stock],stock_analysis[Industry])</f>
        <v>Engineering &amp; Construction</v>
      </c>
      <c r="F1385" s="2">
        <f>_xlfn.XLOOKUP($B1385,stock_analysis[Stock],stock_analysis[Market_Cap_Cr])</f>
        <v>3574.6689024000002</v>
      </c>
      <c r="G1385" s="3">
        <f>Imputs!$C$2</f>
        <v>6.6699999999999995E-2</v>
      </c>
      <c r="H1385" s="3">
        <f>Imputs!$C$3</f>
        <v>5.2299999999999999E-2</v>
      </c>
      <c r="I1385" s="2">
        <f>_xlfn.XLOOKUP($B1385,stock_analysis[Stock],stock_analysis[Beta_Daily])</f>
        <v>0.87167053195171484</v>
      </c>
      <c r="J1385" s="2">
        <f>_xlfn.XLOOKUP($B1385,stock_analysis[Stock],stock_analysis[Beta_Weekly])</f>
        <v>0.91746212293369556</v>
      </c>
      <c r="K1385" s="2">
        <f>_xlfn.XLOOKUP($B1385,stock_analysis[Stock],stock_analysis[Beta_Monthly])</f>
        <v>0.39907886798143871</v>
      </c>
      <c r="L1385" s="3">
        <f>G1385+H1385*I1385</f>
        <v>0.11228836882107468</v>
      </c>
      <c r="M1385" s="3">
        <f>J1385*H1385+G1385</f>
        <v>0.11468326902943227</v>
      </c>
      <c r="N1385" s="3">
        <f>K1385*H1385+G1385</f>
        <v>8.7571824795429243E-2</v>
      </c>
      <c r="O1385" s="2">
        <f>_xlfn.XLOOKUP($B1385,stock_analysis[Stock],stock_analysis[Interest_Coverage_Ratio])</f>
        <v>7.7410261316628945</v>
      </c>
      <c r="P1385" s="3" cm="1">
        <f t="array" ref="P138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385" s="3" t="str" cm="1">
        <f t="array" ref="Q138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385" s="3">
        <f>Table2[[#This Row],[Default Spread]]+Table2[[#This Row],[Risk Free Rate]]</f>
        <v>7.3700000000000002E-2</v>
      </c>
      <c r="S1385" s="2">
        <f>_xlfn.XLOOKUP($B1385,stock_analysis[Stock],stock_analysis[Market_Cap_Cr])</f>
        <v>3574.6689024000002</v>
      </c>
      <c r="T1385" s="2">
        <f>_xlfn.XLOOKUP($B1385,stock_analysis[Stock],stock_analysis[Total_Debt_Cr])</f>
        <v>779.64380159999996</v>
      </c>
      <c r="U1385" s="3">
        <f>Table2[[#This Row],[Market Value of Equity]]/(Table2[[#This Row],[Market Value of Equity]]+Table2[[#This Row],[Market Value of Debt]])</f>
        <v>0.82094905566065668</v>
      </c>
      <c r="V1385" s="3">
        <f>Table2[[#This Row],[Market Value of Debt]]/(Table2[[#This Row],[Market Value of Equity]]+Table2[[#This Row],[Market Value of Debt]])</f>
        <v>0.17905094433934343</v>
      </c>
      <c r="W1385" s="32">
        <f>(Table2[[#This Row],[Cost of Equity (Daily Beta)]]*Table2[[#This Row],[Weight of Equity]])+(Table2[[#This Row],[Cost of Debt]]*Table2[[#This Row],[Weight of Debt]])</f>
        <v>0.10537908494314639</v>
      </c>
      <c r="X1385" s="33">
        <f>(Table2[[#This Row],[Cost of Equity (Weekly Beta)]]*Table2[[#This Row],[Weight of Equity]])+(Table2[[#This Row],[Cost of Debt]]*Table2[[#This Row],[Weight of Debt]])</f>
        <v>0.10734517600759906</v>
      </c>
      <c r="Y1385" s="34">
        <f>(Table2[[#This Row],[Cost of Equity (Monthly Beta)]]*Table2[[#This Row],[Weight of Equity]])+(Table2[[#This Row],[Cost of Debt]]*Table2[[#This Row],[Weight of Debt]])</f>
        <v>8.5088061466097722E-2</v>
      </c>
      <c r="Z1385" t="b">
        <f>IF(Table2[[#This Row],[Sector]]="Financial Services",TRUE,FALSE)</f>
        <v>0</v>
      </c>
      <c r="AA1385" t="b">
        <f>IF(Table2[[#This Row],[Market Capitalisation In(Cr)]]&gt;25000,TRUE,FALSE)</f>
        <v>0</v>
      </c>
    </row>
    <row r="1386" spans="2:27" ht="14" customHeight="1">
      <c r="B1386" s="37" t="s">
        <v>1695</v>
      </c>
      <c r="C1386" s="38" t="str">
        <f>_xlfn.XLOOKUP(B1386,stock_analysis[Stock],stock_analysis[Company_Name])</f>
        <v>Interarch Building Solutions Limited</v>
      </c>
      <c r="D1386" s="37" t="str">
        <f>_xlfn.XLOOKUP(B1386,stock_analysis[Stock],stock_analysis[Sector])</f>
        <v>Industrials</v>
      </c>
      <c r="E1386" s="37" t="str">
        <f>_xlfn.XLOOKUP($B1386,stock_analysis[Stock],stock_analysis[Industry])</f>
        <v>Engineering &amp; Construction</v>
      </c>
      <c r="F1386" s="2">
        <f>_xlfn.XLOOKUP($B1386,stock_analysis[Stock],stock_analysis[Market_Cap_Cr])</f>
        <v>3023.1265279999998</v>
      </c>
      <c r="G1386" s="3">
        <f>Imputs!$C$2</f>
        <v>6.6699999999999995E-2</v>
      </c>
      <c r="H1386" s="3">
        <f>Imputs!$C$3</f>
        <v>5.2299999999999999E-2</v>
      </c>
      <c r="I1386" s="2">
        <f>_xlfn.XLOOKUP($B1386,stock_analysis[Stock],stock_analysis[Beta_Daily])</f>
        <v>0.74310394982891081</v>
      </c>
      <c r="J1386" s="2">
        <f>_xlfn.XLOOKUP($B1386,stock_analysis[Stock],stock_analysis[Beta_Weekly])</f>
        <v>1.1355511513632055</v>
      </c>
      <c r="K1386" s="2">
        <f>_xlfn.XLOOKUP($B1386,stock_analysis[Stock],stock_analysis[Beta_Monthly])</f>
        <v>0.69169363394062755</v>
      </c>
      <c r="L1386" s="3">
        <f>G1386+H1386*I1386</f>
        <v>0.10556433657605202</v>
      </c>
      <c r="M1386" s="3">
        <f>J1386*H1386+G1386</f>
        <v>0.12608932521629565</v>
      </c>
      <c r="N1386" s="3">
        <f>K1386*H1386+G1386</f>
        <v>0.10287557705509481</v>
      </c>
      <c r="O1386" s="2">
        <f>_xlfn.XLOOKUP($B1386,stock_analysis[Stock],stock_analysis[Interest_Coverage_Ratio])</f>
        <v>95.159815242494247</v>
      </c>
      <c r="P1386" s="3" cm="1">
        <f t="array" ref="P138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86" s="3" t="str" cm="1">
        <f t="array" ref="Q138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86" s="3">
        <f>Table2[[#This Row],[Default Spread]]+Table2[[#This Row],[Risk Free Rate]]</f>
        <v>7.0699999999999999E-2</v>
      </c>
      <c r="S1386" s="2">
        <f>_xlfn.XLOOKUP($B1386,stock_analysis[Stock],stock_analysis[Market_Cap_Cr])</f>
        <v>3023.1265279999998</v>
      </c>
      <c r="T1386" s="2">
        <f>_xlfn.XLOOKUP($B1386,stock_analysis[Stock],stock_analysis[Total_Debt_Cr])</f>
        <v>11.210800000000001</v>
      </c>
      <c r="U1386" s="3">
        <f>Table2[[#This Row],[Market Value of Equity]]/(Table2[[#This Row],[Market Value of Equity]]+Table2[[#This Row],[Market Value of Debt]])</f>
        <v>0.99630535474861359</v>
      </c>
      <c r="V1386" s="3">
        <f>Table2[[#This Row],[Market Value of Debt]]/(Table2[[#This Row],[Market Value of Equity]]+Table2[[#This Row],[Market Value of Debt]])</f>
        <v>3.6946452513865005E-3</v>
      </c>
      <c r="W1386" s="32">
        <f>(Table2[[#This Row],[Cost of Equity (Daily Beta)]]*Table2[[#This Row],[Weight of Equity]])+(Table2[[#This Row],[Cost of Debt]]*Table2[[#This Row],[Weight of Debt]])</f>
        <v>0.10543552522047858</v>
      </c>
      <c r="X1386" s="33">
        <f>(Table2[[#This Row],[Cost of Equity (Weekly Beta)]]*Table2[[#This Row],[Weight of Equity]])+(Table2[[#This Row],[Cost of Debt]]*Table2[[#This Row],[Weight of Debt]])</f>
        <v>0.12588468130890776</v>
      </c>
      <c r="Y1386" s="34">
        <f>(Table2[[#This Row],[Cost of Equity (Monthly Beta)]]*Table2[[#This Row],[Weight of Equity]])+(Table2[[#This Row],[Cost of Debt]]*Table2[[#This Row],[Weight of Debt]])</f>
        <v>0.10275669971211761</v>
      </c>
      <c r="Z1386" t="b">
        <f>IF(Table2[[#This Row],[Sector]]="Financial Services",TRUE,FALSE)</f>
        <v>0</v>
      </c>
      <c r="AA1386" t="b">
        <f>IF(Table2[[#This Row],[Market Capitalisation In(Cr)]]&gt;25000,TRUE,FALSE)</f>
        <v>0</v>
      </c>
    </row>
    <row r="1387" spans="2:27" ht="14" customHeight="1">
      <c r="B1387" s="37" t="s">
        <v>2792</v>
      </c>
      <c r="C1387" s="38" t="str">
        <f>_xlfn.XLOOKUP(B1387,stock_analysis[Stock],stock_analysis[Company_Name])</f>
        <v>PSP Projects Limited</v>
      </c>
      <c r="D1387" s="37" t="str">
        <f>_xlfn.XLOOKUP(B1387,stock_analysis[Stock],stock_analysis[Sector])</f>
        <v>Industrials</v>
      </c>
      <c r="E1387" s="37" t="str">
        <f>_xlfn.XLOOKUP($B1387,stock_analysis[Stock],stock_analysis[Industry])</f>
        <v>Engineering &amp; Construction</v>
      </c>
      <c r="F1387" s="2">
        <f>_xlfn.XLOOKUP($B1387,stock_analysis[Stock],stock_analysis[Market_Cap_Cr])</f>
        <v>2800.0378879999998</v>
      </c>
      <c r="G1387" s="3">
        <f>Imputs!$C$2</f>
        <v>6.6699999999999995E-2</v>
      </c>
      <c r="H1387" s="3">
        <f>Imputs!$C$3</f>
        <v>5.2299999999999999E-2</v>
      </c>
      <c r="I1387" s="2">
        <f>_xlfn.XLOOKUP($B1387,stock_analysis[Stock],stock_analysis[Beta_Daily])</f>
        <v>0.79741115929771378</v>
      </c>
      <c r="J1387" s="2">
        <f>_xlfn.XLOOKUP($B1387,stock_analysis[Stock],stock_analysis[Beta_Weekly])</f>
        <v>0.84286355419190695</v>
      </c>
      <c r="K1387" s="2">
        <f>_xlfn.XLOOKUP($B1387,stock_analysis[Stock],stock_analysis[Beta_Monthly])</f>
        <v>0.60225150468606159</v>
      </c>
      <c r="L1387" s="3">
        <f>G1387+H1387*I1387</f>
        <v>0.10840460363127043</v>
      </c>
      <c r="M1387" s="3">
        <f>J1387*H1387+G1387</f>
        <v>0.11078176388423673</v>
      </c>
      <c r="N1387" s="3">
        <f>K1387*H1387+G1387</f>
        <v>9.8197753695081019E-2</v>
      </c>
      <c r="O1387" s="2">
        <f>_xlfn.XLOOKUP($B1387,stock_analysis[Stock],stock_analysis[Interest_Coverage_Ratio])</f>
        <v>3.3317753735308373</v>
      </c>
      <c r="P1387" s="3" cm="1">
        <f t="array" ref="P138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387" s="3" t="str" cm="1">
        <f t="array" ref="Q138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387" s="3">
        <f>Table2[[#This Row],[Default Spread]]+Table2[[#This Row],[Risk Free Rate]]</f>
        <v>8.5099999999999995E-2</v>
      </c>
      <c r="S1387" s="2">
        <f>_xlfn.XLOOKUP($B1387,stock_analysis[Stock],stock_analysis[Market_Cap_Cr])</f>
        <v>2800.0378879999998</v>
      </c>
      <c r="T1387" s="2">
        <f>_xlfn.XLOOKUP($B1387,stock_analysis[Stock],stock_analysis[Total_Debt_Cr])</f>
        <v>363.99759360000002</v>
      </c>
      <c r="U1387" s="3">
        <f>Table2[[#This Row],[Market Value of Equity]]/(Table2[[#This Row],[Market Value of Equity]]+Table2[[#This Row],[Market Value of Debt]])</f>
        <v>0.88495780287017123</v>
      </c>
      <c r="V1387" s="3">
        <f>Table2[[#This Row],[Market Value of Debt]]/(Table2[[#This Row],[Market Value of Equity]]+Table2[[#This Row],[Market Value of Debt]])</f>
        <v>0.11504219712982881</v>
      </c>
      <c r="W1387" s="32">
        <f>(Table2[[#This Row],[Cost of Equity (Daily Beta)]]*Table2[[#This Row],[Weight of Equity]])+(Table2[[#This Row],[Cost of Debt]]*Table2[[#This Row],[Weight of Debt]])</f>
        <v>0.10572359082628929</v>
      </c>
      <c r="X1387" s="33">
        <f>(Table2[[#This Row],[Cost of Equity (Weekly Beta)]]*Table2[[#This Row],[Weight of Equity]])+(Table2[[#This Row],[Cost of Debt]]*Table2[[#This Row],[Weight of Debt]])</f>
        <v>0.10782727734082465</v>
      </c>
      <c r="Y1387" s="34">
        <f>(Table2[[#This Row],[Cost of Equity (Monthly Beta)]]*Table2[[#This Row],[Weight of Equity]])+(Table2[[#This Row],[Cost of Debt]]*Table2[[#This Row],[Weight of Debt]])</f>
        <v>9.6690959332533563E-2</v>
      </c>
      <c r="Z1387" t="b">
        <f>IF(Table2[[#This Row],[Sector]]="Financial Services",TRUE,FALSE)</f>
        <v>0</v>
      </c>
      <c r="AA1387" t="b">
        <f>IF(Table2[[#This Row],[Market Capitalisation In(Cr)]]&gt;25000,TRUE,FALSE)</f>
        <v>0</v>
      </c>
    </row>
    <row r="1388" spans="2:27" ht="14" customHeight="1">
      <c r="B1388" s="37" t="s">
        <v>2092</v>
      </c>
      <c r="C1388" s="38" t="str">
        <f>_xlfn.XLOOKUP(B1388,stock_analysis[Stock],stock_analysis[Company_Name])</f>
        <v>Sri Lotus Developers and Realty Limited</v>
      </c>
      <c r="D1388" s="37" t="str">
        <f>_xlfn.XLOOKUP(B1388,stock_analysis[Stock],stock_analysis[Sector])</f>
        <v>Industrials</v>
      </c>
      <c r="E1388" s="37" t="str">
        <f>_xlfn.XLOOKUP($B1388,stock_analysis[Stock],stock_analysis[Industry])</f>
        <v>Engineering &amp; Construction</v>
      </c>
      <c r="F1388" s="2">
        <f>_xlfn.XLOOKUP($B1388,stock_analysis[Stock],stock_analysis[Market_Cap_Cr])</f>
        <v>6021.5648256000004</v>
      </c>
      <c r="G1388" s="3">
        <f>Imputs!$C$2</f>
        <v>6.6699999999999995E-2</v>
      </c>
      <c r="H1388" s="3">
        <f>Imputs!$C$3</f>
        <v>5.2299999999999999E-2</v>
      </c>
      <c r="I1388" s="2">
        <f>_xlfn.XLOOKUP($B1388,stock_analysis[Stock],stock_analysis[Beta_Daily])</f>
        <v>0.78503475229990904</v>
      </c>
      <c r="J1388" s="2">
        <f>_xlfn.XLOOKUP($B1388,stock_analysis[Stock],stock_analysis[Beta_Weekly])</f>
        <v>0.60162670435053389</v>
      </c>
      <c r="K1388" s="2">
        <f>_xlfn.XLOOKUP($B1388,stock_analysis[Stock],stock_analysis[Beta_Monthly])</f>
        <v>0.5713409753341725</v>
      </c>
      <c r="L1388" s="3">
        <f>G1388+H1388*I1388</f>
        <v>0.10775731754528524</v>
      </c>
      <c r="M1388" s="3">
        <f>J1388*H1388+G1388</f>
        <v>9.8165076637532919E-2</v>
      </c>
      <c r="N1388" s="3">
        <f>K1388*H1388+G1388</f>
        <v>9.6581133009977213E-2</v>
      </c>
      <c r="O1388" s="2">
        <f>_xlfn.XLOOKUP($B1388,stock_analysis[Stock],stock_analysis[Interest_Coverage_Ratio])</f>
        <v>2714.2389380530972</v>
      </c>
      <c r="P1388" s="3" cm="1">
        <f t="array" ref="P138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88" s="3" t="str" cm="1">
        <f t="array" ref="Q138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88" s="3">
        <f>Table2[[#This Row],[Default Spread]]+Table2[[#This Row],[Risk Free Rate]]</f>
        <v>7.0699999999999999E-2</v>
      </c>
      <c r="S1388" s="2">
        <f>_xlfn.XLOOKUP($B1388,stock_analysis[Stock],stock_analysis[Market_Cap_Cr])</f>
        <v>6021.5648256000004</v>
      </c>
      <c r="T1388" s="2">
        <f>_xlfn.XLOOKUP($B1388,stock_analysis[Stock],stock_analysis[Total_Debt_Cr])</f>
        <v>139.21500159999999</v>
      </c>
      <c r="U1388" s="3">
        <f>Table2[[#This Row],[Market Value of Equity]]/(Table2[[#This Row],[Market Value of Equity]]+Table2[[#This Row],[Market Value of Debt]])</f>
        <v>0.97740302274959379</v>
      </c>
      <c r="V1388" s="3">
        <f>Table2[[#This Row],[Market Value of Debt]]/(Table2[[#This Row],[Market Value of Equity]]+Table2[[#This Row],[Market Value of Debt]])</f>
        <v>2.2596977250406224E-2</v>
      </c>
      <c r="W1388" s="32">
        <f>(Table2[[#This Row],[Cost of Equity (Daily Beta)]]*Table2[[#This Row],[Weight of Equity]])+(Table2[[#This Row],[Cost of Debt]]*Table2[[#This Row],[Weight of Debt]])</f>
        <v>0.10691993418375334</v>
      </c>
      <c r="X1388" s="33">
        <f>(Table2[[#This Row],[Cost of Equity (Weekly Beta)]]*Table2[[#This Row],[Weight of Equity]])+(Table2[[#This Row],[Cost of Debt]]*Table2[[#This Row],[Weight of Debt]])</f>
        <v>9.7544448925573915E-2</v>
      </c>
      <c r="Y1388" s="34">
        <f>(Table2[[#This Row],[Cost of Equity (Monthly Beta)]]*Table2[[#This Row],[Weight of Equity]])+(Table2[[#This Row],[Cost of Debt]]*Table2[[#This Row],[Weight of Debt]])</f>
        <v>9.5996297636136013E-2</v>
      </c>
      <c r="Z1388" t="b">
        <f>IF(Table2[[#This Row],[Sector]]="Financial Services",TRUE,FALSE)</f>
        <v>0</v>
      </c>
      <c r="AA1388" t="b">
        <f>IF(Table2[[#This Row],[Market Capitalisation In(Cr)]]&gt;25000,TRUE,FALSE)</f>
        <v>0</v>
      </c>
    </row>
    <row r="1389" spans="2:27" ht="14" customHeight="1">
      <c r="B1389" s="37" t="s">
        <v>2716</v>
      </c>
      <c r="C1389" s="38" t="str">
        <f>_xlfn.XLOOKUP(B1389,stock_analysis[Stock],stock_analysis[Company_Name])</f>
        <v>PNC Infratech Limited</v>
      </c>
      <c r="D1389" s="37" t="str">
        <f>_xlfn.XLOOKUP(B1389,stock_analysis[Stock],stock_analysis[Sector])</f>
        <v>Industrials</v>
      </c>
      <c r="E1389" s="37" t="str">
        <f>_xlfn.XLOOKUP($B1389,stock_analysis[Stock],stock_analysis[Industry])</f>
        <v>Engineering &amp; Construction</v>
      </c>
      <c r="F1389" s="2">
        <f>_xlfn.XLOOKUP($B1389,stock_analysis[Stock],stock_analysis[Market_Cap_Cr])</f>
        <v>5066.1355519999997</v>
      </c>
      <c r="G1389" s="3">
        <f>Imputs!$C$2</f>
        <v>6.6699999999999995E-2</v>
      </c>
      <c r="H1389" s="3">
        <f>Imputs!$C$3</f>
        <v>5.2299999999999999E-2</v>
      </c>
      <c r="I1389" s="2">
        <f>_xlfn.XLOOKUP($B1389,stock_analysis[Stock],stock_analysis[Beta_Daily])</f>
        <v>0.95175739349402599</v>
      </c>
      <c r="J1389" s="2">
        <f>_xlfn.XLOOKUP($B1389,stock_analysis[Stock],stock_analysis[Beta_Weekly])</f>
        <v>1.5541547625282104</v>
      </c>
      <c r="K1389" s="2">
        <f>_xlfn.XLOOKUP($B1389,stock_analysis[Stock],stock_analysis[Beta_Monthly])</f>
        <v>0.90027947277893039</v>
      </c>
      <c r="L1389" s="3">
        <f>G1389+H1389*I1389</f>
        <v>0.11647691167973756</v>
      </c>
      <c r="M1389" s="3">
        <f>J1389*H1389+G1389</f>
        <v>0.1479822940802254</v>
      </c>
      <c r="N1389" s="3">
        <f>K1389*H1389+G1389</f>
        <v>0.11378461642633805</v>
      </c>
      <c r="O1389" s="2">
        <f>_xlfn.XLOOKUP($B1389,stock_analysis[Stock],stock_analysis[Interest_Coverage_Ratio])</f>
        <v>2.4403869735209556</v>
      </c>
      <c r="P1389" s="3" cm="1">
        <f t="array" ref="P138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389" s="3" t="str" cm="1">
        <f t="array" ref="Q138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389" s="3">
        <f>Table2[[#This Row],[Default Spread]]+Table2[[#This Row],[Risk Free Rate]]</f>
        <v>9.8799999999999999E-2</v>
      </c>
      <c r="S1389" s="2">
        <f>_xlfn.XLOOKUP($B1389,stock_analysis[Stock],stock_analysis[Market_Cap_Cr])</f>
        <v>5066.1355519999997</v>
      </c>
      <c r="T1389" s="2">
        <f>_xlfn.XLOOKUP($B1389,stock_analysis[Stock],stock_analysis[Total_Debt_Cr])</f>
        <v>5068.7807487999999</v>
      </c>
      <c r="U1389" s="3">
        <f>Table2[[#This Row],[Market Value of Equity]]/(Table2[[#This Row],[Market Value of Equity]]+Table2[[#This Row],[Market Value of Debt]])</f>
        <v>0.49986950080683984</v>
      </c>
      <c r="V1389" s="3">
        <f>Table2[[#This Row],[Market Value of Debt]]/(Table2[[#This Row],[Market Value of Equity]]+Table2[[#This Row],[Market Value of Debt]])</f>
        <v>0.50013049919316011</v>
      </c>
      <c r="W1389" s="32">
        <f>(Table2[[#This Row],[Cost of Equity (Daily Beta)]]*Table2[[#This Row],[Weight of Equity]])+(Table2[[#This Row],[Cost of Debt]]*Table2[[#This Row],[Weight of Debt]])</f>
        <v>0.10763614901715701</v>
      </c>
      <c r="X1389" s="33">
        <f>(Table2[[#This Row],[Cost of Equity (Weekly Beta)]]*Table2[[#This Row],[Weight of Equity]])+(Table2[[#This Row],[Cost of Debt]]*Table2[[#This Row],[Weight of Debt]])</f>
        <v>0.12338472879041745</v>
      </c>
      <c r="Y1389" s="34">
        <f>(Table2[[#This Row],[Cost of Equity (Monthly Beta)]]*Table2[[#This Row],[Weight of Equity]])+(Table2[[#This Row],[Cost of Debt]]*Table2[[#This Row],[Weight of Debt]])</f>
        <v>0.10629035273281556</v>
      </c>
      <c r="Z1389" t="b">
        <f>IF(Table2[[#This Row],[Sector]]="Financial Services",TRUE,FALSE)</f>
        <v>0</v>
      </c>
      <c r="AA1389" t="b">
        <f>IF(Table2[[#This Row],[Market Capitalisation In(Cr)]]&gt;25000,TRUE,FALSE)</f>
        <v>0</v>
      </c>
    </row>
    <row r="1390" spans="2:27" ht="14" customHeight="1">
      <c r="B1390" s="37" t="s">
        <v>1251</v>
      </c>
      <c r="C1390" s="38" t="str">
        <f>_xlfn.XLOOKUP(B1390,stock_analysis[Stock],stock_analysis[Company_Name])</f>
        <v>Generic Engineering Construction and Projects Limited</v>
      </c>
      <c r="D1390" s="37" t="str">
        <f>_xlfn.XLOOKUP(B1390,stock_analysis[Stock],stock_analysis[Sector])</f>
        <v>Industrials</v>
      </c>
      <c r="E1390" s="37" t="str">
        <f>_xlfn.XLOOKUP($B1390,stock_analysis[Stock],stock_analysis[Industry])</f>
        <v>Engineering &amp; Construction</v>
      </c>
      <c r="F1390" s="2">
        <f>_xlfn.XLOOKUP($B1390,stock_analysis[Stock],stock_analysis[Market_Cap_Cr])</f>
        <v>251.54946559999999</v>
      </c>
      <c r="G1390" s="3">
        <f>Imputs!$C$2</f>
        <v>6.6699999999999995E-2</v>
      </c>
      <c r="H1390" s="3">
        <f>Imputs!$C$3</f>
        <v>5.2299999999999999E-2</v>
      </c>
      <c r="I1390" s="2">
        <f>_xlfn.XLOOKUP($B1390,stock_analysis[Stock],stock_analysis[Beta_Daily])</f>
        <v>0.90261135085949362</v>
      </c>
      <c r="J1390" s="2">
        <f>_xlfn.XLOOKUP($B1390,stock_analysis[Stock],stock_analysis[Beta_Weekly])</f>
        <v>1.9481853061190029</v>
      </c>
      <c r="K1390" s="2">
        <f>_xlfn.XLOOKUP($B1390,stock_analysis[Stock],stock_analysis[Beta_Monthly])</f>
        <v>-8.1055835752670793E-2</v>
      </c>
      <c r="L1390" s="3">
        <f>G1390+H1390*I1390</f>
        <v>0.11390657364995152</v>
      </c>
      <c r="M1390" s="3">
        <f>J1390*H1390+G1390</f>
        <v>0.16859009151002385</v>
      </c>
      <c r="N1390" s="3">
        <f>K1390*H1390+G1390</f>
        <v>6.2460779790135312E-2</v>
      </c>
      <c r="O1390" s="2">
        <f>_xlfn.XLOOKUP($B1390,stock_analysis[Stock],stock_analysis[Interest_Coverage_Ratio])</f>
        <v>3.1332326940451276</v>
      </c>
      <c r="P1390" s="3" cm="1">
        <f t="array" ref="P139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390" s="3" t="str" cm="1">
        <f t="array" ref="Q139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390" s="3">
        <f>Table2[[#This Row],[Default Spread]]+Table2[[#This Row],[Risk Free Rate]]</f>
        <v>8.5099999999999995E-2</v>
      </c>
      <c r="S1390" s="2">
        <f>_xlfn.XLOOKUP($B1390,stock_analysis[Stock],stock_analysis[Market_Cap_Cr])</f>
        <v>251.54946559999999</v>
      </c>
      <c r="T1390" s="2">
        <f>_xlfn.XLOOKUP($B1390,stock_analysis[Stock],stock_analysis[Total_Debt_Cr])</f>
        <v>67.561798400000001</v>
      </c>
      <c r="U1390" s="3">
        <f>Table2[[#This Row],[Market Value of Equity]]/(Table2[[#This Row],[Market Value of Equity]]+Table2[[#This Row],[Market Value of Debt]])</f>
        <v>0.78828137385962027</v>
      </c>
      <c r="V1390" s="3">
        <f>Table2[[#This Row],[Market Value of Debt]]/(Table2[[#This Row],[Market Value of Equity]]+Table2[[#This Row],[Market Value of Debt]])</f>
        <v>0.21171862614037967</v>
      </c>
      <c r="W1390" s="32">
        <f>(Table2[[#This Row],[Cost of Equity (Daily Beta)]]*Table2[[#This Row],[Weight of Equity]])+(Table2[[#This Row],[Cost of Debt]]*Table2[[#This Row],[Weight of Debt]])</f>
        <v>0.10780768545297212</v>
      </c>
      <c r="X1390" s="33">
        <f>(Table2[[#This Row],[Cost of Equity (Weekly Beta)]]*Table2[[#This Row],[Weight of Equity]])+(Table2[[#This Row],[Cost of Debt]]*Table2[[#This Row],[Weight of Debt]])</f>
        <v>0.15091368403918703</v>
      </c>
      <c r="Y1390" s="34">
        <f>(Table2[[#This Row],[Cost of Equity (Monthly Beta)]]*Table2[[#This Row],[Weight of Equity]])+(Table2[[#This Row],[Cost of Debt]]*Table2[[#This Row],[Weight of Debt]])</f>
        <v>6.7253924389857375E-2</v>
      </c>
      <c r="Z1390" t="b">
        <f>IF(Table2[[#This Row],[Sector]]="Financial Services",TRUE,FALSE)</f>
        <v>0</v>
      </c>
      <c r="AA1390" t="b">
        <f>IF(Table2[[#This Row],[Market Capitalisation In(Cr)]]&gt;25000,TRUE,FALSE)</f>
        <v>0</v>
      </c>
    </row>
    <row r="1391" spans="2:27" ht="14" customHeight="1">
      <c r="B1391" s="37" t="s">
        <v>3494</v>
      </c>
      <c r="C1391" s="38" t="str">
        <f>_xlfn.XLOOKUP(B1391,stock_analysis[Stock],stock_analysis[Company_Name])</f>
        <v>Tarmat Limited</v>
      </c>
      <c r="D1391" s="37" t="str">
        <f>_xlfn.XLOOKUP(B1391,stock_analysis[Stock],stock_analysis[Sector])</f>
        <v>Industrials</v>
      </c>
      <c r="E1391" s="37" t="str">
        <f>_xlfn.XLOOKUP($B1391,stock_analysis[Stock],stock_analysis[Industry])</f>
        <v>Engineering &amp; Construction</v>
      </c>
      <c r="F1391" s="2">
        <f>_xlfn.XLOOKUP($B1391,stock_analysis[Stock],stock_analysis[Market_Cap_Cr])</f>
        <v>172.96843519999999</v>
      </c>
      <c r="G1391" s="3">
        <f>Imputs!$C$2</f>
        <v>6.6699999999999995E-2</v>
      </c>
      <c r="H1391" s="3">
        <f>Imputs!$C$3</f>
        <v>5.2299999999999999E-2</v>
      </c>
      <c r="I1391" s="2">
        <f>_xlfn.XLOOKUP($B1391,stock_analysis[Stock],stock_analysis[Beta_Daily])</f>
        <v>0.81009359029466455</v>
      </c>
      <c r="J1391" s="2">
        <f>_xlfn.XLOOKUP($B1391,stock_analysis[Stock],stock_analysis[Beta_Weekly])</f>
        <v>0.83957370983680668</v>
      </c>
      <c r="K1391" s="2">
        <f>_xlfn.XLOOKUP($B1391,stock_analysis[Stock],stock_analysis[Beta_Monthly])</f>
        <v>0.44685410336301501</v>
      </c>
      <c r="L1391" s="3">
        <f>G1391+H1391*I1391</f>
        <v>0.10906789477241095</v>
      </c>
      <c r="M1391" s="3">
        <f>J1391*H1391+G1391</f>
        <v>0.11060970502446499</v>
      </c>
      <c r="N1391" s="3">
        <f>K1391*H1391+G1391</f>
        <v>9.0070469605885675E-2</v>
      </c>
      <c r="O1391" s="2">
        <f>_xlfn.XLOOKUP($B1391,stock_analysis[Stock],stock_analysis[Interest_Coverage_Ratio])</f>
        <v>2.5409346750810164</v>
      </c>
      <c r="P1391" s="3" cm="1">
        <f t="array" ref="P139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391" s="3" t="str" cm="1">
        <f t="array" ref="Q139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391" s="3">
        <f>Table2[[#This Row],[Default Spread]]+Table2[[#This Row],[Risk Free Rate]]</f>
        <v>9.4199999999999992E-2</v>
      </c>
      <c r="S1391" s="2">
        <f>_xlfn.XLOOKUP($B1391,stock_analysis[Stock],stock_analysis[Market_Cap_Cr])</f>
        <v>172.96843519999999</v>
      </c>
      <c r="T1391" s="2">
        <f>_xlfn.XLOOKUP($B1391,stock_analysis[Stock],stock_analysis[Total_Debt_Cr])</f>
        <v>11.348000000000001</v>
      </c>
      <c r="U1391" s="3">
        <f>Table2[[#This Row],[Market Value of Equity]]/(Table2[[#This Row],[Market Value of Equity]]+Table2[[#This Row],[Market Value of Debt]])</f>
        <v>0.93843196897939996</v>
      </c>
      <c r="V1391" s="3">
        <f>Table2[[#This Row],[Market Value of Debt]]/(Table2[[#This Row],[Market Value of Equity]]+Table2[[#This Row],[Market Value of Debt]])</f>
        <v>6.1568031020599948E-2</v>
      </c>
      <c r="W1391" s="32">
        <f>(Table2[[#This Row],[Cost of Equity (Daily Beta)]]*Table2[[#This Row],[Weight of Equity]])+(Table2[[#This Row],[Cost of Debt]]*Table2[[#This Row],[Weight of Debt]])</f>
        <v>0.10815250776585213</v>
      </c>
      <c r="X1391" s="33">
        <f>(Table2[[#This Row],[Cost of Equity (Weekly Beta)]]*Table2[[#This Row],[Weight of Equity]])+(Table2[[#This Row],[Cost of Debt]]*Table2[[#This Row],[Weight of Debt]])</f>
        <v>0.10959939179647982</v>
      </c>
      <c r="Y1391" s="34">
        <f>(Table2[[#This Row],[Cost of Equity (Monthly Beta)]]*Table2[[#This Row],[Weight of Equity]])+(Table2[[#This Row],[Cost of Debt]]*Table2[[#This Row],[Weight of Debt]])</f>
        <v>9.0324716661291007E-2</v>
      </c>
      <c r="Z1391" t="b">
        <f>IF(Table2[[#This Row],[Sector]]="Financial Services",TRUE,FALSE)</f>
        <v>0</v>
      </c>
      <c r="AA1391" t="b">
        <f>IF(Table2[[#This Row],[Market Capitalisation In(Cr)]]&gt;25000,TRUE,FALSE)</f>
        <v>0</v>
      </c>
    </row>
    <row r="1392" spans="2:27" ht="14" customHeight="1">
      <c r="B1392" s="37" t="s">
        <v>878</v>
      </c>
      <c r="C1392" s="38" t="str">
        <f>_xlfn.XLOOKUP(B1392,stock_analysis[Stock],stock_analysis[Company_Name])</f>
        <v>Dilip Buildcon Limited</v>
      </c>
      <c r="D1392" s="37" t="str">
        <f>_xlfn.XLOOKUP(B1392,stock_analysis[Stock],stock_analysis[Sector])</f>
        <v>Industrials</v>
      </c>
      <c r="E1392" s="37" t="str">
        <f>_xlfn.XLOOKUP($B1392,stock_analysis[Stock],stock_analysis[Industry])</f>
        <v>Engineering &amp; Construction</v>
      </c>
      <c r="F1392" s="2">
        <f>_xlfn.XLOOKUP($B1392,stock_analysis[Stock],stock_analysis[Market_Cap_Cr])</f>
        <v>6990.0009472000002</v>
      </c>
      <c r="G1392" s="3">
        <f>Imputs!$C$2</f>
        <v>6.6699999999999995E-2</v>
      </c>
      <c r="H1392" s="3">
        <f>Imputs!$C$3</f>
        <v>5.2299999999999999E-2</v>
      </c>
      <c r="I1392" s="2">
        <f>_xlfn.XLOOKUP($B1392,stock_analysis[Stock],stock_analysis[Beta_Daily])</f>
        <v>1.155851696223483</v>
      </c>
      <c r="J1392" s="2">
        <f>_xlfn.XLOOKUP($B1392,stock_analysis[Stock],stock_analysis[Beta_Weekly])</f>
        <v>1.3615859842287628</v>
      </c>
      <c r="K1392" s="2">
        <f>_xlfn.XLOOKUP($B1392,stock_analysis[Stock],stock_analysis[Beta_Monthly])</f>
        <v>1.4310544376373522</v>
      </c>
      <c r="L1392" s="3">
        <f>G1392+H1392*I1392</f>
        <v>0.12715104371248814</v>
      </c>
      <c r="M1392" s="3">
        <f>J1392*H1392+G1392</f>
        <v>0.13791094697516429</v>
      </c>
      <c r="N1392" s="3">
        <f>K1392*H1392+G1392</f>
        <v>0.14154414708843352</v>
      </c>
      <c r="O1392" s="2">
        <f>_xlfn.XLOOKUP($B1392,stock_analysis[Stock],stock_analysis[Interest_Coverage_Ratio])</f>
        <v>2.1820156571546021</v>
      </c>
      <c r="P1392" s="3" cm="1">
        <f t="array" ref="P139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392" s="3" t="str" cm="1">
        <f t="array" ref="Q139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392" s="3">
        <f>Table2[[#This Row],[Default Spread]]+Table2[[#This Row],[Risk Free Rate]]</f>
        <v>9.8799999999999999E-2</v>
      </c>
      <c r="S1392" s="2">
        <f>_xlfn.XLOOKUP($B1392,stock_analysis[Stock],stock_analysis[Market_Cap_Cr])</f>
        <v>6990.0009472000002</v>
      </c>
      <c r="T1392" s="2">
        <f>_xlfn.XLOOKUP($B1392,stock_analysis[Stock],stock_analysis[Total_Debt_Cr])</f>
        <v>10374.945996799999</v>
      </c>
      <c r="U1392" s="3">
        <f>Table2[[#This Row],[Market Value of Equity]]/(Table2[[#This Row],[Market Value of Equity]]+Table2[[#This Row],[Market Value of Debt]])</f>
        <v>0.40253511685016757</v>
      </c>
      <c r="V1392" s="3">
        <f>Table2[[#This Row],[Market Value of Debt]]/(Table2[[#This Row],[Market Value of Equity]]+Table2[[#This Row],[Market Value of Debt]])</f>
        <v>0.59746488314983237</v>
      </c>
      <c r="W1392" s="32">
        <f>(Table2[[#This Row],[Cost of Equity (Daily Beta)]]*Table2[[#This Row],[Weight of Equity]])+(Table2[[#This Row],[Cost of Debt]]*Table2[[#This Row],[Weight of Debt]])</f>
        <v>0.11021229069363062</v>
      </c>
      <c r="X1392" s="33">
        <f>(Table2[[#This Row],[Cost of Equity (Weekly Beta)]]*Table2[[#This Row],[Weight of Equity]])+(Table2[[#This Row],[Cost of Debt]]*Table2[[#This Row],[Weight of Debt]])</f>
        <v>0.11454352961076845</v>
      </c>
      <c r="Y1392" s="34">
        <f>(Table2[[#This Row],[Cost of Equity (Monthly Beta)]]*Table2[[#This Row],[Weight of Equity]])+(Table2[[#This Row],[Cost of Debt]]*Table2[[#This Row],[Weight of Debt]])</f>
        <v>0.11600602024290332</v>
      </c>
      <c r="Z1392" t="b">
        <f>IF(Table2[[#This Row],[Sector]]="Financial Services",TRUE,FALSE)</f>
        <v>0</v>
      </c>
      <c r="AA1392" t="b">
        <f>IF(Table2[[#This Row],[Market Capitalisation In(Cr)]]&gt;25000,TRUE,FALSE)</f>
        <v>0</v>
      </c>
    </row>
    <row r="1393" spans="2:27" ht="14" customHeight="1">
      <c r="B1393" s="37" t="s">
        <v>702</v>
      </c>
      <c r="C1393" s="38" t="str">
        <f>_xlfn.XLOOKUP(B1393,stock_analysis[Stock],stock_analysis[Company_Name])</f>
        <v>Consolidated Construction Consortium Limited</v>
      </c>
      <c r="D1393" s="37" t="str">
        <f>_xlfn.XLOOKUP(B1393,stock_analysis[Stock],stock_analysis[Sector])</f>
        <v>Industrials</v>
      </c>
      <c r="E1393" s="37" t="str">
        <f>_xlfn.XLOOKUP($B1393,stock_analysis[Stock],stock_analysis[Industry])</f>
        <v>Engineering &amp; Construction</v>
      </c>
      <c r="F1393" s="2">
        <f>_xlfn.XLOOKUP($B1393,stock_analysis[Stock],stock_analysis[Market_Cap_Cr])</f>
        <v>686.66926079999996</v>
      </c>
      <c r="G1393" s="3">
        <f>Imputs!$C$2</f>
        <v>6.6699999999999995E-2</v>
      </c>
      <c r="H1393" s="3">
        <f>Imputs!$C$3</f>
        <v>5.2299999999999999E-2</v>
      </c>
      <c r="I1393" s="2">
        <f>_xlfn.XLOOKUP($B1393,stock_analysis[Stock],stock_analysis[Beta_Daily])</f>
        <v>0.84769570453365728</v>
      </c>
      <c r="J1393" s="2">
        <f>_xlfn.XLOOKUP($B1393,stock_analysis[Stock],stock_analysis[Beta_Weekly])</f>
        <v>-2.3330880714925519</v>
      </c>
      <c r="K1393" s="2">
        <f>_xlfn.XLOOKUP($B1393,stock_analysis[Stock],stock_analysis[Beta_Monthly])</f>
        <v>3.4445872716975949</v>
      </c>
      <c r="L1393" s="3">
        <f>G1393+H1393*I1393</f>
        <v>0.11103448534711027</v>
      </c>
      <c r="M1393" s="3">
        <f>J1393*H1393+G1393</f>
        <v>-5.5320506139060463E-2</v>
      </c>
      <c r="N1393" s="3">
        <f>K1393*H1393+G1393</f>
        <v>0.2468519143097842</v>
      </c>
      <c r="O1393" s="2">
        <f>_xlfn.XLOOKUP($B1393,stock_analysis[Stock],stock_analysis[Interest_Coverage_Ratio])</f>
        <v>40.777096270334106</v>
      </c>
      <c r="P1393" s="3" cm="1">
        <f t="array" ref="P139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93" s="3" t="str" cm="1">
        <f t="array" ref="Q139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93" s="3">
        <f>Table2[[#This Row],[Default Spread]]+Table2[[#This Row],[Risk Free Rate]]</f>
        <v>7.0699999999999999E-2</v>
      </c>
      <c r="S1393" s="2">
        <f>_xlfn.XLOOKUP($B1393,stock_analysis[Stock],stock_analysis[Market_Cap_Cr])</f>
        <v>686.66926079999996</v>
      </c>
      <c r="T1393" s="2">
        <f>_xlfn.XLOOKUP($B1393,stock_analysis[Stock],stock_analysis[Total_Debt_Cr])</f>
        <v>0.3</v>
      </c>
      <c r="U1393" s="3">
        <f>Table2[[#This Row],[Market Value of Equity]]/(Table2[[#This Row],[Market Value of Equity]]+Table2[[#This Row],[Market Value of Debt]])</f>
        <v>0.99956329923750797</v>
      </c>
      <c r="V1393" s="3">
        <f>Table2[[#This Row],[Market Value of Debt]]/(Table2[[#This Row],[Market Value of Equity]]+Table2[[#This Row],[Market Value of Debt]])</f>
        <v>4.3670076249210834E-4</v>
      </c>
      <c r="W1393" s="32">
        <f>(Table2[[#This Row],[Cost of Equity (Daily Beta)]]*Table2[[#This Row],[Weight of Equity]])+(Table2[[#This Row],[Cost of Debt]]*Table2[[#This Row],[Weight of Debt]])</f>
        <v>0.11101687124660446</v>
      </c>
      <c r="X1393" s="33">
        <f>(Table2[[#This Row],[Cost of Equity (Weekly Beta)]]*Table2[[#This Row],[Weight of Equity]])+(Table2[[#This Row],[Cost of Debt]]*Table2[[#This Row],[Weight of Debt]])</f>
        <v>-5.5265472887939898E-2</v>
      </c>
      <c r="Y1393" s="34">
        <f>(Table2[[#This Row],[Cost of Equity (Monthly Beta)]]*Table2[[#This Row],[Weight of Equity]])+(Table2[[#This Row],[Cost of Debt]]*Table2[[#This Row],[Weight of Debt]])</f>
        <v>0.24677498863449071</v>
      </c>
      <c r="Z1393" t="b">
        <f>IF(Table2[[#This Row],[Sector]]="Financial Services",TRUE,FALSE)</f>
        <v>0</v>
      </c>
      <c r="AA1393" t="b">
        <f>IF(Table2[[#This Row],[Market Capitalisation In(Cr)]]&gt;25000,TRUE,FALSE)</f>
        <v>0</v>
      </c>
    </row>
    <row r="1394" spans="2:27" ht="14" customHeight="1">
      <c r="B1394" s="37" t="s">
        <v>876</v>
      </c>
      <c r="C1394" s="38" t="str">
        <f>_xlfn.XLOOKUP(B1394,stock_analysis[Stock],stock_analysis[Company_Name])</f>
        <v>Deepak Builders &amp; Engineers India Limited</v>
      </c>
      <c r="D1394" s="37" t="str">
        <f>_xlfn.XLOOKUP(B1394,stock_analysis[Stock],stock_analysis[Sector])</f>
        <v>Industrials</v>
      </c>
      <c r="E1394" s="37" t="str">
        <f>_xlfn.XLOOKUP($B1394,stock_analysis[Stock],stock_analysis[Industry])</f>
        <v>Engineering &amp; Construction</v>
      </c>
      <c r="F1394" s="2">
        <f>_xlfn.XLOOKUP($B1394,stock_analysis[Stock],stock_analysis[Market_Cap_Cr])</f>
        <v>339.434752</v>
      </c>
      <c r="G1394" s="3">
        <f>Imputs!$C$2</f>
        <v>6.6699999999999995E-2</v>
      </c>
      <c r="H1394" s="3">
        <f>Imputs!$C$3</f>
        <v>5.2299999999999999E-2</v>
      </c>
      <c r="I1394" s="2">
        <f>_xlfn.XLOOKUP($B1394,stock_analysis[Stock],stock_analysis[Beta_Daily])</f>
        <v>1.1563108788275036</v>
      </c>
      <c r="J1394" s="2">
        <f>_xlfn.XLOOKUP($B1394,stock_analysis[Stock],stock_analysis[Beta_Weekly])</f>
        <v>1.6113204181849841</v>
      </c>
      <c r="K1394" s="2">
        <f>_xlfn.XLOOKUP($B1394,stock_analysis[Stock],stock_analysis[Beta_Monthly])</f>
        <v>0.88717061564445532</v>
      </c>
      <c r="L1394" s="3">
        <f>G1394+H1394*I1394</f>
        <v>0.12717505896267844</v>
      </c>
      <c r="M1394" s="3">
        <f>J1394*H1394+G1394</f>
        <v>0.15097205787107465</v>
      </c>
      <c r="N1394" s="3">
        <f>K1394*H1394+G1394</f>
        <v>0.113099023198205</v>
      </c>
      <c r="O1394" s="2">
        <f>_xlfn.XLOOKUP($B1394,stock_analysis[Stock],stock_analysis[Interest_Coverage_Ratio])</f>
        <v>4.4841373913865974</v>
      </c>
      <c r="P1394" s="3" cm="1">
        <f t="array" ref="P139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394" s="3" t="str" cm="1">
        <f t="array" ref="Q139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394" s="3">
        <f>Table2[[#This Row],[Default Spread]]+Table2[[#This Row],[Risk Free Rate]]</f>
        <v>7.7799999999999994E-2</v>
      </c>
      <c r="S1394" s="2">
        <f>_xlfn.XLOOKUP($B1394,stock_analysis[Stock],stock_analysis[Market_Cap_Cr])</f>
        <v>339.434752</v>
      </c>
      <c r="T1394" s="2">
        <f>_xlfn.XLOOKUP($B1394,stock_analysis[Stock],stock_analysis[Total_Debt_Cr])</f>
        <v>151.5911936</v>
      </c>
      <c r="U1394" s="3">
        <f>Table2[[#This Row],[Market Value of Equity]]/(Table2[[#This Row],[Market Value of Equity]]+Table2[[#This Row],[Market Value of Debt]])</f>
        <v>0.69127661184020339</v>
      </c>
      <c r="V1394" s="3">
        <f>Table2[[#This Row],[Market Value of Debt]]/(Table2[[#This Row],[Market Value of Equity]]+Table2[[#This Row],[Market Value of Debt]])</f>
        <v>0.30872338815979666</v>
      </c>
      <c r="W1394" s="32">
        <f>(Table2[[#This Row],[Cost of Equity (Daily Beta)]]*Table2[[#This Row],[Weight of Equity]])+(Table2[[#This Row],[Cost of Debt]]*Table2[[#This Row],[Weight of Debt]])</f>
        <v>0.11193182346913062</v>
      </c>
      <c r="X1394" s="33">
        <f>(Table2[[#This Row],[Cost of Equity (Weekly Beta)]]*Table2[[#This Row],[Weight of Equity]])+(Table2[[#This Row],[Cost of Debt]]*Table2[[#This Row],[Weight of Debt]])</f>
        <v>0.12838213224649175</v>
      </c>
      <c r="Y1394" s="34">
        <f>(Table2[[#This Row],[Cost of Equity (Monthly Beta)]]*Table2[[#This Row],[Weight of Equity]])+(Table2[[#This Row],[Cost of Debt]]*Table2[[#This Row],[Weight of Debt]])</f>
        <v>0.10220138915772389</v>
      </c>
      <c r="Z1394" t="b">
        <f>IF(Table2[[#This Row],[Sector]]="Financial Services",TRUE,FALSE)</f>
        <v>0</v>
      </c>
      <c r="AA1394" t="b">
        <f>IF(Table2[[#This Row],[Market Capitalisation In(Cr)]]&gt;25000,TRUE,FALSE)</f>
        <v>0</v>
      </c>
    </row>
    <row r="1395" spans="2:27" ht="14" customHeight="1">
      <c r="B1395" s="37" t="s">
        <v>1084</v>
      </c>
      <c r="C1395" s="38" t="str">
        <f>_xlfn.XLOOKUP(B1395,stock_analysis[Stock],stock_analysis[Company_Name])</f>
        <v>EMS Limited</v>
      </c>
      <c r="D1395" s="37" t="str">
        <f>_xlfn.XLOOKUP(B1395,stock_analysis[Stock],stock_analysis[Sector])</f>
        <v>Industrials</v>
      </c>
      <c r="E1395" s="37" t="str">
        <f>_xlfn.XLOOKUP($B1395,stock_analysis[Stock],stock_analysis[Industry])</f>
        <v>Engineering &amp; Construction</v>
      </c>
      <c r="F1395" s="2">
        <f>_xlfn.XLOOKUP($B1395,stock_analysis[Stock],stock_analysis[Market_Cap_Cr])</f>
        <v>1515.8243328000001</v>
      </c>
      <c r="G1395" s="3">
        <f>Imputs!$C$2</f>
        <v>6.6699999999999995E-2</v>
      </c>
      <c r="H1395" s="3">
        <f>Imputs!$C$3</f>
        <v>5.2299999999999999E-2</v>
      </c>
      <c r="I1395" s="2">
        <f>_xlfn.XLOOKUP($B1395,stock_analysis[Stock],stock_analysis[Beta_Daily])</f>
        <v>0.96401580965587963</v>
      </c>
      <c r="J1395" s="2">
        <f>_xlfn.XLOOKUP($B1395,stock_analysis[Stock],stock_analysis[Beta_Weekly])</f>
        <v>1.6564901174679012</v>
      </c>
      <c r="K1395" s="2">
        <f>_xlfn.XLOOKUP($B1395,stock_analysis[Stock],stock_analysis[Beta_Monthly])</f>
        <v>2.1436530573022403</v>
      </c>
      <c r="L1395" s="3">
        <f>G1395+H1395*I1395</f>
        <v>0.1171180268450025</v>
      </c>
      <c r="M1395" s="3">
        <f>J1395*H1395+G1395</f>
        <v>0.15333443314357123</v>
      </c>
      <c r="N1395" s="3">
        <f>K1395*H1395+G1395</f>
        <v>0.17881305489690716</v>
      </c>
      <c r="O1395" s="2">
        <f>_xlfn.XLOOKUP($B1395,stock_analysis[Stock],stock_analysis[Interest_Coverage_Ratio])</f>
        <v>85.357343723530406</v>
      </c>
      <c r="P1395" s="3" cm="1">
        <f t="array" ref="P139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395" s="3" t="str" cm="1">
        <f t="array" ref="Q139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395" s="3">
        <f>Table2[[#This Row],[Default Spread]]+Table2[[#This Row],[Risk Free Rate]]</f>
        <v>7.0699999999999999E-2</v>
      </c>
      <c r="S1395" s="2">
        <f>_xlfn.XLOOKUP($B1395,stock_analysis[Stock],stock_analysis[Market_Cap_Cr])</f>
        <v>1515.8243328000001</v>
      </c>
      <c r="T1395" s="2">
        <f>_xlfn.XLOOKUP($B1395,stock_analysis[Stock],stock_analysis[Total_Debt_Cr])</f>
        <v>164.82819839999999</v>
      </c>
      <c r="U1395" s="3">
        <f>Table2[[#This Row],[Market Value of Equity]]/(Table2[[#This Row],[Market Value of Equity]]+Table2[[#This Row],[Market Value of Debt]])</f>
        <v>0.90192607017804494</v>
      </c>
      <c r="V1395" s="3">
        <f>Table2[[#This Row],[Market Value of Debt]]/(Table2[[#This Row],[Market Value of Equity]]+Table2[[#This Row],[Market Value of Debt]])</f>
        <v>9.8073929821955091E-2</v>
      </c>
      <c r="W1395" s="32">
        <f>(Table2[[#This Row],[Cost of Equity (Daily Beta)]]*Table2[[#This Row],[Weight of Equity]])+(Table2[[#This Row],[Cost of Debt]]*Table2[[#This Row],[Weight of Debt]])</f>
        <v>0.1125656285377321</v>
      </c>
      <c r="X1395" s="33">
        <f>(Table2[[#This Row],[Cost of Equity (Weekly Beta)]]*Table2[[#This Row],[Weight of Equity]])+(Table2[[#This Row],[Cost of Debt]]*Table2[[#This Row],[Weight of Debt]])</f>
        <v>0.1452301495465716</v>
      </c>
      <c r="Y1395" s="34">
        <f>(Table2[[#This Row],[Cost of Equity (Monthly Beta)]]*Table2[[#This Row],[Weight of Equity]])+(Table2[[#This Row],[Cost of Debt]]*Table2[[#This Row],[Weight of Debt]])</f>
        <v>0.16820998273811072</v>
      </c>
      <c r="Z1395" t="b">
        <f>IF(Table2[[#This Row],[Sector]]="Financial Services",TRUE,FALSE)</f>
        <v>0</v>
      </c>
      <c r="AA1395" t="b">
        <f>IF(Table2[[#This Row],[Market Capitalisation In(Cr)]]&gt;25000,TRUE,FALSE)</f>
        <v>0</v>
      </c>
    </row>
    <row r="1396" spans="2:27" ht="14" customHeight="1">
      <c r="B1396" s="37" t="s">
        <v>3916</v>
      </c>
      <c r="C1396" s="38" t="str">
        <f>_xlfn.XLOOKUP(B1396,stock_analysis[Stock],stock_analysis[Company_Name])</f>
        <v>W S Industries (I) Limited</v>
      </c>
      <c r="D1396" s="37" t="str">
        <f>_xlfn.XLOOKUP(B1396,stock_analysis[Stock],stock_analysis[Sector])</f>
        <v>Industrials</v>
      </c>
      <c r="E1396" s="37" t="str">
        <f>_xlfn.XLOOKUP($B1396,stock_analysis[Stock],stock_analysis[Industry])</f>
        <v>Engineering &amp; Construction</v>
      </c>
      <c r="F1396" s="2">
        <f>_xlfn.XLOOKUP($B1396,stock_analysis[Stock],stock_analysis[Market_Cap_Cr])</f>
        <v>458.47173120000002</v>
      </c>
      <c r="G1396" s="3">
        <f>Imputs!$C$2</f>
        <v>6.6699999999999995E-2</v>
      </c>
      <c r="H1396" s="3">
        <f>Imputs!$C$3</f>
        <v>5.2299999999999999E-2</v>
      </c>
      <c r="I1396" s="2">
        <f>_xlfn.XLOOKUP($B1396,stock_analysis[Stock],stock_analysis[Beta_Daily])</f>
        <v>0.87234392399858274</v>
      </c>
      <c r="J1396" s="2">
        <f>_xlfn.XLOOKUP($B1396,stock_analysis[Stock],stock_analysis[Beta_Weekly])</f>
        <v>1.7546307320433003</v>
      </c>
      <c r="K1396" s="2">
        <f>_xlfn.XLOOKUP($B1396,stock_analysis[Stock],stock_analysis[Beta_Monthly])</f>
        <v>2.2684155088923577</v>
      </c>
      <c r="L1396" s="3">
        <f>G1396+H1396*I1396</f>
        <v>0.11232358722512586</v>
      </c>
      <c r="M1396" s="3">
        <f>J1396*H1396+G1396</f>
        <v>0.15846718728586462</v>
      </c>
      <c r="N1396" s="3">
        <f>K1396*H1396+G1396</f>
        <v>0.1853381311150703</v>
      </c>
      <c r="O1396" s="2">
        <f>_xlfn.XLOOKUP($B1396,stock_analysis[Stock],stock_analysis[Interest_Coverage_Ratio])</f>
        <v>1.5705521472392638</v>
      </c>
      <c r="P1396" s="3" cm="1">
        <f t="array" ref="P139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396" s="3" t="str" cm="1">
        <f t="array" ref="Q139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396" s="3">
        <f>Table2[[#This Row],[Default Spread]]+Table2[[#This Row],[Risk Free Rate]]</f>
        <v>0.1176</v>
      </c>
      <c r="S1396" s="2">
        <f>_xlfn.XLOOKUP($B1396,stock_analysis[Stock],stock_analysis[Market_Cap_Cr])</f>
        <v>458.47173120000002</v>
      </c>
      <c r="T1396" s="2">
        <f>_xlfn.XLOOKUP($B1396,stock_analysis[Stock],stock_analysis[Total_Debt_Cr])</f>
        <v>89.950003199999998</v>
      </c>
      <c r="U1396" s="3">
        <f>Table2[[#This Row],[Market Value of Equity]]/(Table2[[#This Row],[Market Value of Equity]]+Table2[[#This Row],[Market Value of Debt]])</f>
        <v>0.83598388328207007</v>
      </c>
      <c r="V1396" s="3">
        <f>Table2[[#This Row],[Market Value of Debt]]/(Table2[[#This Row],[Market Value of Equity]]+Table2[[#This Row],[Market Value of Debt]])</f>
        <v>0.16401611671792998</v>
      </c>
      <c r="W1396" s="32">
        <f>(Table2[[#This Row],[Cost of Equity (Daily Beta)]]*Table2[[#This Row],[Weight of Equity]])+(Table2[[#This Row],[Cost of Debt]]*Table2[[#This Row],[Weight of Debt]])</f>
        <v>0.1131890039586616</v>
      </c>
      <c r="X1396" s="33">
        <f>(Table2[[#This Row],[Cost of Equity (Weekly Beta)]]*Table2[[#This Row],[Weight of Equity]])+(Table2[[#This Row],[Cost of Debt]]*Table2[[#This Row],[Weight of Debt]])</f>
        <v>0.15176430992605278</v>
      </c>
      <c r="Y1396" s="34">
        <f>(Table2[[#This Row],[Cost of Equity (Monthly Beta)]]*Table2[[#This Row],[Weight of Equity]])+(Table2[[#This Row],[Cost of Debt]]*Table2[[#This Row],[Weight of Debt]])</f>
        <v>0.17422798589584651</v>
      </c>
      <c r="Z1396" t="b">
        <f>IF(Table2[[#This Row],[Sector]]="Financial Services",TRUE,FALSE)</f>
        <v>0</v>
      </c>
      <c r="AA1396" t="b">
        <f>IF(Table2[[#This Row],[Market Capitalisation In(Cr)]]&gt;25000,TRUE,FALSE)</f>
        <v>0</v>
      </c>
    </row>
    <row r="1397" spans="2:27" ht="14" customHeight="1">
      <c r="B1397" s="37" t="s">
        <v>3714</v>
      </c>
      <c r="C1397" s="38" t="str">
        <f>_xlfn.XLOOKUP(B1397,stock_analysis[Stock],stock_analysis[Company_Name])</f>
        <v>Univastu India Limited</v>
      </c>
      <c r="D1397" s="37" t="str">
        <f>_xlfn.XLOOKUP(B1397,stock_analysis[Stock],stock_analysis[Sector])</f>
        <v>Industrials</v>
      </c>
      <c r="E1397" s="37" t="str">
        <f>_xlfn.XLOOKUP($B1397,stock_analysis[Stock],stock_analysis[Industry])</f>
        <v>Engineering &amp; Construction</v>
      </c>
      <c r="F1397" s="2">
        <f>_xlfn.XLOOKUP($B1397,stock_analysis[Stock],stock_analysis[Market_Cap_Cr])</f>
        <v>227.54432</v>
      </c>
      <c r="G1397" s="3">
        <f>Imputs!$C$2</f>
        <v>6.6699999999999995E-2</v>
      </c>
      <c r="H1397" s="3">
        <f>Imputs!$C$3</f>
        <v>5.2299999999999999E-2</v>
      </c>
      <c r="I1397" s="2">
        <f>_xlfn.XLOOKUP($B1397,stock_analysis[Stock],stock_analysis[Beta_Daily])</f>
        <v>1.0497138623878866</v>
      </c>
      <c r="J1397" s="2">
        <f>_xlfn.XLOOKUP($B1397,stock_analysis[Stock],stock_analysis[Beta_Weekly])</f>
        <v>0.32082857693358741</v>
      </c>
      <c r="K1397" s="2">
        <f>_xlfn.XLOOKUP($B1397,stock_analysis[Stock],stock_analysis[Beta_Monthly])</f>
        <v>-0.13584266475802589</v>
      </c>
      <c r="L1397" s="3">
        <f>G1397+H1397*I1397</f>
        <v>0.12160003500288646</v>
      </c>
      <c r="M1397" s="3">
        <f>J1397*H1397+G1397</f>
        <v>8.3479334573626621E-2</v>
      </c>
      <c r="N1397" s="3">
        <f>K1397*H1397+G1397</f>
        <v>5.9595428633155242E-2</v>
      </c>
      <c r="O1397" s="2">
        <f>_xlfn.XLOOKUP($B1397,stock_analysis[Stock],stock_analysis[Interest_Coverage_Ratio])</f>
        <v>6.4899128036094167</v>
      </c>
      <c r="P1397" s="3" cm="1">
        <f t="array" ref="P139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397" s="3" t="str" cm="1">
        <f t="array" ref="Q139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397" s="3">
        <f>Table2[[#This Row],[Default Spread]]+Table2[[#This Row],[Risk Free Rate]]</f>
        <v>7.4499999999999997E-2</v>
      </c>
      <c r="S1397" s="2">
        <f>_xlfn.XLOOKUP($B1397,stock_analysis[Stock],stock_analysis[Market_Cap_Cr])</f>
        <v>227.54432</v>
      </c>
      <c r="T1397" s="2">
        <f>_xlfn.XLOOKUP($B1397,stock_analysis[Stock],stock_analysis[Total_Debt_Cr])</f>
        <v>41.574700800000002</v>
      </c>
      <c r="U1397" s="3">
        <f>Table2[[#This Row],[Market Value of Equity]]/(Table2[[#This Row],[Market Value of Equity]]+Table2[[#This Row],[Market Value of Debt]])</f>
        <v>0.84551556156672825</v>
      </c>
      <c r="V1397" s="3">
        <f>Table2[[#This Row],[Market Value of Debt]]/(Table2[[#This Row],[Market Value of Equity]]+Table2[[#This Row],[Market Value of Debt]])</f>
        <v>0.15448443843327184</v>
      </c>
      <c r="W1397" s="32">
        <f>(Table2[[#This Row],[Cost of Equity (Daily Beta)]]*Table2[[#This Row],[Weight of Equity]])+(Table2[[#This Row],[Cost of Debt]]*Table2[[#This Row],[Weight of Debt]])</f>
        <v>0.11432381254527811</v>
      </c>
      <c r="X1397" s="33">
        <f>(Table2[[#This Row],[Cost of Equity (Weekly Beta)]]*Table2[[#This Row],[Weight of Equity]])+(Table2[[#This Row],[Cost of Debt]]*Table2[[#This Row],[Weight of Debt]])</f>
        <v>8.209216711451546E-2</v>
      </c>
      <c r="Y1397" s="34">
        <f>(Table2[[#This Row],[Cost of Equity (Monthly Beta)]]*Table2[[#This Row],[Weight of Equity]])+(Table2[[#This Row],[Cost of Debt]]*Table2[[#This Row],[Weight of Debt]])</f>
        <v>6.1897952970850885E-2</v>
      </c>
      <c r="Z1397" t="b">
        <f>IF(Table2[[#This Row],[Sector]]="Financial Services",TRUE,FALSE)</f>
        <v>0</v>
      </c>
      <c r="AA1397" t="b">
        <f>IF(Table2[[#This Row],[Market Capitalisation In(Cr)]]&gt;25000,TRUE,FALSE)</f>
        <v>0</v>
      </c>
    </row>
    <row r="1398" spans="2:27" ht="14" customHeight="1">
      <c r="B1398" s="37" t="s">
        <v>1984</v>
      </c>
      <c r="C1398" s="38" t="str">
        <f>_xlfn.XLOOKUP(B1398,stock_analysis[Stock],stock_analysis[Company_Name])</f>
        <v>Kalpataru Projects International Limited</v>
      </c>
      <c r="D1398" s="37" t="str">
        <f>_xlfn.XLOOKUP(B1398,stock_analysis[Stock],stock_analysis[Sector])</f>
        <v>Industrials</v>
      </c>
      <c r="E1398" s="37" t="str">
        <f>_xlfn.XLOOKUP($B1398,stock_analysis[Stock],stock_analysis[Industry])</f>
        <v>Engineering &amp; Construction</v>
      </c>
      <c r="F1398" s="2">
        <f>_xlfn.XLOOKUP($B1398,stock_analysis[Stock],stock_analysis[Market_Cap_Cr])</f>
        <v>19131.649228800001</v>
      </c>
      <c r="G1398" s="3">
        <f>Imputs!$C$2</f>
        <v>6.6699999999999995E-2</v>
      </c>
      <c r="H1398" s="3">
        <f>Imputs!$C$3</f>
        <v>5.2299999999999999E-2</v>
      </c>
      <c r="I1398" s="2">
        <f>_xlfn.XLOOKUP($B1398,stock_analysis[Stock],stock_analysis[Beta_Daily])</f>
        <v>1.028315621114305</v>
      </c>
      <c r="J1398" s="2">
        <f>_xlfn.XLOOKUP($B1398,stock_analysis[Stock],stock_analysis[Beta_Weekly])</f>
        <v>1.5730620809985498</v>
      </c>
      <c r="K1398" s="2">
        <f>_xlfn.XLOOKUP($B1398,stock_analysis[Stock],stock_analysis[Beta_Monthly])</f>
        <v>1.0755510472377166</v>
      </c>
      <c r="L1398" s="3">
        <f>G1398+H1398*I1398</f>
        <v>0.12048090698427814</v>
      </c>
      <c r="M1398" s="3">
        <f>J1398*H1398+G1398</f>
        <v>0.14897114683622414</v>
      </c>
      <c r="N1398" s="3">
        <f>K1398*H1398+G1398</f>
        <v>0.12295131977053257</v>
      </c>
      <c r="O1398" s="2">
        <f>_xlfn.XLOOKUP($B1398,stock_analysis[Stock],stock_analysis[Interest_Coverage_Ratio])</f>
        <v>2.5969566989499837</v>
      </c>
      <c r="P1398" s="3" cm="1">
        <f t="array" ref="P139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398" s="3" t="str" cm="1">
        <f t="array" ref="Q139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398" s="3">
        <f>Table2[[#This Row],[Default Spread]]+Table2[[#This Row],[Risk Free Rate]]</f>
        <v>9.4199999999999992E-2</v>
      </c>
      <c r="S1398" s="2">
        <f>_xlfn.XLOOKUP($B1398,stock_analysis[Stock],stock_analysis[Market_Cap_Cr])</f>
        <v>19131.649228800001</v>
      </c>
      <c r="T1398" s="2">
        <f>_xlfn.XLOOKUP($B1398,stock_analysis[Stock],stock_analysis[Total_Debt_Cr])</f>
        <v>4827.6201472000002</v>
      </c>
      <c r="U1398" s="3">
        <f>Table2[[#This Row],[Market Value of Equity]]/(Table2[[#This Row],[Market Value of Equity]]+Table2[[#This Row],[Market Value of Debt]])</f>
        <v>0.79850720523073104</v>
      </c>
      <c r="V1398" s="3">
        <f>Table2[[#This Row],[Market Value of Debt]]/(Table2[[#This Row],[Market Value of Equity]]+Table2[[#This Row],[Market Value of Debt]])</f>
        <v>0.20149279476926901</v>
      </c>
      <c r="W1398" s="32">
        <f>(Table2[[#This Row],[Cost of Equity (Daily Beta)]]*Table2[[#This Row],[Weight of Equity]])+(Table2[[#This Row],[Cost of Debt]]*Table2[[#This Row],[Weight of Debt]])</f>
        <v>0.11518549358694474</v>
      </c>
      <c r="X1398" s="33">
        <f>(Table2[[#This Row],[Cost of Equity (Weekly Beta)]]*Table2[[#This Row],[Weight of Equity]])+(Table2[[#This Row],[Cost of Debt]]*Table2[[#This Row],[Weight of Debt]])</f>
        <v>0.13793515538747533</v>
      </c>
      <c r="Y1398" s="34">
        <f>(Table2[[#This Row],[Cost of Equity (Monthly Beta)]]*Table2[[#This Row],[Weight of Equity]])+(Table2[[#This Row],[Cost of Debt]]*Table2[[#This Row],[Weight of Debt]])</f>
        <v>0.11715813599666304</v>
      </c>
      <c r="Z1398" t="b">
        <f>IF(Table2[[#This Row],[Sector]]="Financial Services",TRUE,FALSE)</f>
        <v>0</v>
      </c>
      <c r="AA1398" t="b">
        <f>IF(Table2[[#This Row],[Market Capitalisation In(Cr)]]&gt;25000,TRUE,FALSE)</f>
        <v>0</v>
      </c>
    </row>
    <row r="1399" spans="2:27" ht="14" customHeight="1">
      <c r="B1399" s="37" t="s">
        <v>220</v>
      </c>
      <c r="C1399" s="38" t="str">
        <f>_xlfn.XLOOKUP(B1399,stock_analysis[Stock],stock_analysis[Company_Name])</f>
        <v>Ahluwalia Contracts (India) Limited</v>
      </c>
      <c r="D1399" s="37" t="str">
        <f>_xlfn.XLOOKUP(B1399,stock_analysis[Stock],stock_analysis[Sector])</f>
        <v>Industrials</v>
      </c>
      <c r="E1399" s="37" t="str">
        <f>_xlfn.XLOOKUP($B1399,stock_analysis[Stock],stock_analysis[Industry])</f>
        <v>Engineering &amp; Construction</v>
      </c>
      <c r="F1399" s="2">
        <f>_xlfn.XLOOKUP($B1399,stock_analysis[Stock],stock_analysis[Market_Cap_Cr])</f>
        <v>4989.2335616</v>
      </c>
      <c r="G1399" s="3">
        <f>Imputs!$C$2</f>
        <v>6.6699999999999995E-2</v>
      </c>
      <c r="H1399" s="3">
        <f>Imputs!$C$3</f>
        <v>5.2299999999999999E-2</v>
      </c>
      <c r="I1399" s="2">
        <f>_xlfn.XLOOKUP($B1399,stock_analysis[Stock],stock_analysis[Beta_Daily])</f>
        <v>0.94493692651751438</v>
      </c>
      <c r="J1399" s="2">
        <f>_xlfn.XLOOKUP($B1399,stock_analysis[Stock],stock_analysis[Beta_Weekly])</f>
        <v>1.5269225548564722</v>
      </c>
      <c r="K1399" s="2">
        <f>_xlfn.XLOOKUP($B1399,stock_analysis[Stock],stock_analysis[Beta_Monthly])</f>
        <v>1.0522952387811113</v>
      </c>
      <c r="L1399" s="3">
        <f>G1399+H1399*I1399</f>
        <v>0.11612020125686601</v>
      </c>
      <c r="M1399" s="3">
        <f>J1399*H1399+G1399</f>
        <v>0.14655804961899349</v>
      </c>
      <c r="N1399" s="3">
        <f>K1399*H1399+G1399</f>
        <v>0.12173504098825211</v>
      </c>
      <c r="O1399" s="2">
        <f>_xlfn.XLOOKUP($B1399,stock_analysis[Stock],stock_analysis[Interest_Coverage_Ratio])</f>
        <v>7.7737850634268355</v>
      </c>
      <c r="P1399" s="3" cm="1">
        <f t="array" ref="P139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399" s="3" t="str" cm="1">
        <f t="array" ref="Q139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399" s="3">
        <f>Table2[[#This Row],[Default Spread]]+Table2[[#This Row],[Risk Free Rate]]</f>
        <v>7.3700000000000002E-2</v>
      </c>
      <c r="S1399" s="2">
        <f>_xlfn.XLOOKUP($B1399,stock_analysis[Stock],stock_analysis[Market_Cap_Cr])</f>
        <v>4989.2335616</v>
      </c>
      <c r="T1399" s="2">
        <f>_xlfn.XLOOKUP($B1399,stock_analysis[Stock],stock_analysis[Total_Debt_Cr])</f>
        <v>74.679398399999997</v>
      </c>
      <c r="U1399" s="3">
        <f>Table2[[#This Row],[Market Value of Equity]]/(Table2[[#This Row],[Market Value of Equity]]+Table2[[#This Row],[Market Value of Debt]])</f>
        <v>0.98525262993461882</v>
      </c>
      <c r="V1399" s="3">
        <f>Table2[[#This Row],[Market Value of Debt]]/(Table2[[#This Row],[Market Value of Equity]]+Table2[[#This Row],[Market Value of Debt]])</f>
        <v>1.4747370065381219E-2</v>
      </c>
      <c r="W1399" s="32">
        <f>(Table2[[#This Row],[Cost of Equity (Daily Beta)]]*Table2[[#This Row],[Weight of Equity]])+(Table2[[#This Row],[Cost of Debt]]*Table2[[#This Row],[Weight of Debt]])</f>
        <v>0.11549461485068306</v>
      </c>
      <c r="X1399" s="33">
        <f>(Table2[[#This Row],[Cost of Equity (Weekly Beta)]]*Table2[[#This Row],[Weight of Equity]])+(Table2[[#This Row],[Cost of Debt]]*Table2[[#This Row],[Weight of Debt]])</f>
        <v>0.14548358499902028</v>
      </c>
      <c r="Y1399" s="34">
        <f>(Table2[[#This Row],[Cost of Equity (Monthly Beta)]]*Table2[[#This Row],[Weight of Equity]])+(Table2[[#This Row],[Cost of Debt]]*Table2[[#This Row],[Weight of Debt]])</f>
        <v>0.12102665046269261</v>
      </c>
      <c r="Z1399" t="b">
        <f>IF(Table2[[#This Row],[Sector]]="Financial Services",TRUE,FALSE)</f>
        <v>0</v>
      </c>
      <c r="AA1399" t="b">
        <f>IF(Table2[[#This Row],[Market Capitalisation In(Cr)]]&gt;25000,TRUE,FALSE)</f>
        <v>0</v>
      </c>
    </row>
    <row r="1400" spans="2:27" ht="14" customHeight="1">
      <c r="B1400" s="37" t="s">
        <v>3848</v>
      </c>
      <c r="C1400" s="38" t="str">
        <f>_xlfn.XLOOKUP(B1400,stock_analysis[Stock],stock_analysis[Company_Name])</f>
        <v>Vishnu Prakash R Punglia Limited</v>
      </c>
      <c r="D1400" s="37" t="str">
        <f>_xlfn.XLOOKUP(B1400,stock_analysis[Stock],stock_analysis[Sector])</f>
        <v>Industrials</v>
      </c>
      <c r="E1400" s="37" t="str">
        <f>_xlfn.XLOOKUP($B1400,stock_analysis[Stock],stock_analysis[Industry])</f>
        <v>Engineering &amp; Construction</v>
      </c>
      <c r="F1400" s="2">
        <f>_xlfn.XLOOKUP($B1400,stock_analysis[Stock],stock_analysis[Market_Cap_Cr])</f>
        <v>534.97840640000004</v>
      </c>
      <c r="G1400" s="3">
        <f>Imputs!$C$2</f>
        <v>6.6699999999999995E-2</v>
      </c>
      <c r="H1400" s="3">
        <f>Imputs!$C$3</f>
        <v>5.2299999999999999E-2</v>
      </c>
      <c r="I1400" s="2">
        <f>_xlfn.XLOOKUP($B1400,stock_analysis[Stock],stock_analysis[Beta_Daily])</f>
        <v>1.3760648415740746</v>
      </c>
      <c r="J1400" s="2">
        <f>_xlfn.XLOOKUP($B1400,stock_analysis[Stock],stock_analysis[Beta_Weekly])</f>
        <v>1.340876380035769</v>
      </c>
      <c r="K1400" s="2">
        <f>_xlfn.XLOOKUP($B1400,stock_analysis[Stock],stock_analysis[Beta_Monthly])</f>
        <v>1.715549522094995</v>
      </c>
      <c r="L1400" s="3">
        <f>G1400+H1400*I1400</f>
        <v>0.13866819121432411</v>
      </c>
      <c r="M1400" s="3">
        <f>J1400*H1400+G1400</f>
        <v>0.13682783467587073</v>
      </c>
      <c r="N1400" s="3">
        <f>K1400*H1400+G1400</f>
        <v>0.15642324000556823</v>
      </c>
      <c r="O1400" s="2">
        <f>_xlfn.XLOOKUP($B1400,stock_analysis[Stock],stock_analysis[Interest_Coverage_Ratio])</f>
        <v>2.4244219985494686</v>
      </c>
      <c r="P1400" s="3" cm="1">
        <f t="array" ref="P140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400" s="3" t="str" cm="1">
        <f t="array" ref="Q140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400" s="3">
        <f>Table2[[#This Row],[Default Spread]]+Table2[[#This Row],[Risk Free Rate]]</f>
        <v>9.8799999999999999E-2</v>
      </c>
      <c r="S1400" s="2">
        <f>_xlfn.XLOOKUP($B1400,stock_analysis[Stock],stock_analysis[Market_Cap_Cr])</f>
        <v>534.97840640000004</v>
      </c>
      <c r="T1400" s="2">
        <f>_xlfn.XLOOKUP($B1400,stock_analysis[Stock],stock_analysis[Total_Debt_Cr])</f>
        <v>716.76200960000006</v>
      </c>
      <c r="U1400" s="3">
        <f>Table2[[#This Row],[Market Value of Equity]]/(Table2[[#This Row],[Market Value of Equity]]+Table2[[#This Row],[Market Value of Debt]])</f>
        <v>0.42738765926369193</v>
      </c>
      <c r="V1400" s="3">
        <f>Table2[[#This Row],[Market Value of Debt]]/(Table2[[#This Row],[Market Value of Equity]]+Table2[[#This Row],[Market Value of Debt]])</f>
        <v>0.57261234073630807</v>
      </c>
      <c r="W1400" s="32">
        <f>(Table2[[#This Row],[Cost of Equity (Daily Beta)]]*Table2[[#This Row],[Weight of Equity]])+(Table2[[#This Row],[Cost of Debt]]*Table2[[#This Row],[Weight of Debt]])</f>
        <v>0.11583917292216726</v>
      </c>
      <c r="X1400" s="33">
        <f>(Table2[[#This Row],[Cost of Equity (Weekly Beta)]]*Table2[[#This Row],[Weight of Equity]])+(Table2[[#This Row],[Cost of Debt]]*Table2[[#This Row],[Weight of Debt]])</f>
        <v>0.11505262724898704</v>
      </c>
      <c r="Y1400" s="34">
        <f>(Table2[[#This Row],[Cost of Equity (Monthly Beta)]]*Table2[[#This Row],[Weight of Equity]])+(Table2[[#This Row],[Cost of Debt]]*Table2[[#This Row],[Weight of Debt]])</f>
        <v>0.12342746166516974</v>
      </c>
      <c r="Z1400" t="b">
        <f>IF(Table2[[#This Row],[Sector]]="Financial Services",TRUE,FALSE)</f>
        <v>0</v>
      </c>
      <c r="AA1400" t="b">
        <f>IF(Table2[[#This Row],[Market Capitalisation In(Cr)]]&gt;25000,TRUE,FALSE)</f>
        <v>0</v>
      </c>
    </row>
    <row r="1401" spans="2:27" ht="14" customHeight="1">
      <c r="B1401" s="37" t="s">
        <v>3332</v>
      </c>
      <c r="C1401" s="38" t="str">
        <f>_xlfn.XLOOKUP(B1401,stock_analysis[Stock],stock_analysis[Company_Name])</f>
        <v>SPML Infra Limited</v>
      </c>
      <c r="D1401" s="37" t="str">
        <f>_xlfn.XLOOKUP(B1401,stock_analysis[Stock],stock_analysis[Sector])</f>
        <v>Industrials</v>
      </c>
      <c r="E1401" s="37" t="str">
        <f>_xlfn.XLOOKUP($B1401,stock_analysis[Stock],stock_analysis[Industry])</f>
        <v>Engineering &amp; Construction</v>
      </c>
      <c r="F1401" s="2">
        <f>_xlfn.XLOOKUP($B1401,stock_analysis[Stock],stock_analysis[Market_Cap_Cr])</f>
        <v>1449.2194816000001</v>
      </c>
      <c r="G1401" s="3">
        <f>Imputs!$C$2</f>
        <v>6.6699999999999995E-2</v>
      </c>
      <c r="H1401" s="3">
        <f>Imputs!$C$3</f>
        <v>5.2299999999999999E-2</v>
      </c>
      <c r="I1401" s="2">
        <f>_xlfn.XLOOKUP($B1401,stock_analysis[Stock],stock_analysis[Beta_Daily])</f>
        <v>1.029231541490482</v>
      </c>
      <c r="J1401" s="2">
        <f>_xlfn.XLOOKUP($B1401,stock_analysis[Stock],stock_analysis[Beta_Weekly])</f>
        <v>0.97530492759201759</v>
      </c>
      <c r="K1401" s="2">
        <f>_xlfn.XLOOKUP($B1401,stock_analysis[Stock],stock_analysis[Beta_Monthly])</f>
        <v>1.6535209198663141</v>
      </c>
      <c r="L1401" s="3">
        <f>G1401+H1401*I1401</f>
        <v>0.1205288096199522</v>
      </c>
      <c r="M1401" s="3">
        <f>J1401*H1401+G1401</f>
        <v>0.11770844771306252</v>
      </c>
      <c r="N1401" s="3">
        <f>K1401*H1401+G1401</f>
        <v>0.15317914410900824</v>
      </c>
      <c r="O1401" s="2">
        <f>_xlfn.XLOOKUP($B1401,stock_analysis[Stock],stock_analysis[Interest_Coverage_Ratio])</f>
        <v>2.4458007650091469</v>
      </c>
      <c r="P1401" s="3" cm="1">
        <f t="array" ref="P140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401" s="3" t="str" cm="1">
        <f t="array" ref="Q140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401" s="3">
        <f>Table2[[#This Row],[Default Spread]]+Table2[[#This Row],[Risk Free Rate]]</f>
        <v>9.8799999999999999E-2</v>
      </c>
      <c r="S1401" s="2">
        <f>_xlfn.XLOOKUP($B1401,stock_analysis[Stock],stock_analysis[Market_Cap_Cr])</f>
        <v>1449.2194816000001</v>
      </c>
      <c r="T1401" s="2">
        <f>_xlfn.XLOOKUP($B1401,stock_analysis[Stock],stock_analysis[Total_Debt_Cr])</f>
        <v>351.01429760000002</v>
      </c>
      <c r="U1401" s="3">
        <f>Table2[[#This Row],[Market Value of Equity]]/(Table2[[#This Row],[Market Value of Equity]]+Table2[[#This Row],[Market Value of Debt]])</f>
        <v>0.80501738071152851</v>
      </c>
      <c r="V1401" s="3">
        <f>Table2[[#This Row],[Market Value of Debt]]/(Table2[[#This Row],[Market Value of Equity]]+Table2[[#This Row],[Market Value of Debt]])</f>
        <v>0.19498261928847158</v>
      </c>
      <c r="W1401" s="32">
        <f>(Table2[[#This Row],[Cost of Equity (Daily Beta)]]*Table2[[#This Row],[Weight of Equity]])+(Table2[[#This Row],[Cost of Debt]]*Table2[[#This Row],[Weight of Debt]])</f>
        <v>0.11629206940623338</v>
      </c>
      <c r="X1401" s="33">
        <f>(Table2[[#This Row],[Cost of Equity (Weekly Beta)]]*Table2[[#This Row],[Weight of Equity]])+(Table2[[#This Row],[Cost of Debt]]*Table2[[#This Row],[Weight of Debt]])</f>
        <v>0.11402162905129049</v>
      </c>
      <c r="Y1401" s="34">
        <f>(Table2[[#This Row],[Cost of Equity (Monthly Beta)]]*Table2[[#This Row],[Weight of Equity]])+(Table2[[#This Row],[Cost of Debt]]*Table2[[#This Row],[Weight of Debt]])</f>
        <v>0.14257615615596855</v>
      </c>
      <c r="Z1401" t="b">
        <f>IF(Table2[[#This Row],[Sector]]="Financial Services",TRUE,FALSE)</f>
        <v>0</v>
      </c>
      <c r="AA1401" t="b">
        <f>IF(Table2[[#This Row],[Market Capitalisation In(Cr)]]&gt;25000,TRUE,FALSE)</f>
        <v>0</v>
      </c>
    </row>
    <row r="1402" spans="2:27" ht="14" customHeight="1">
      <c r="B1402" s="37" t="s">
        <v>2100</v>
      </c>
      <c r="C1402" s="38" t="str">
        <f>_xlfn.XLOOKUP(B1402,stock_analysis[Stock],stock_analysis[Company_Name])</f>
        <v>Larsen &amp; Toubro Limited</v>
      </c>
      <c r="D1402" s="37" t="str">
        <f>_xlfn.XLOOKUP(B1402,stock_analysis[Stock],stock_analysis[Sector])</f>
        <v>Industrials</v>
      </c>
      <c r="E1402" s="37" t="str">
        <f>_xlfn.XLOOKUP($B1402,stock_analysis[Stock],stock_analysis[Industry])</f>
        <v>Engineering &amp; Construction</v>
      </c>
      <c r="F1402" s="2">
        <f>_xlfn.XLOOKUP($B1402,stock_analysis[Stock],stock_analysis[Market_Cap_Cr])</f>
        <v>547355.8331392</v>
      </c>
      <c r="G1402" s="3">
        <f>Imputs!$C$2</f>
        <v>6.6699999999999995E-2</v>
      </c>
      <c r="H1402" s="3">
        <f>Imputs!$C$3</f>
        <v>5.2299999999999999E-2</v>
      </c>
      <c r="I1402" s="2">
        <f>_xlfn.XLOOKUP($B1402,stock_analysis[Stock],stock_analysis[Beta_Daily])</f>
        <v>1.1868184358928289</v>
      </c>
      <c r="J1402" s="2">
        <f>_xlfn.XLOOKUP($B1402,stock_analysis[Stock],stock_analysis[Beta_Weekly])</f>
        <v>1.2085659276942111</v>
      </c>
      <c r="K1402" s="2">
        <f>_xlfn.XLOOKUP($B1402,stock_analysis[Stock],stock_analysis[Beta_Monthly])</f>
        <v>1.0733406913793839</v>
      </c>
      <c r="L1402" s="3">
        <f>G1402+H1402*I1402</f>
        <v>0.12877060419719494</v>
      </c>
      <c r="M1402" s="3">
        <f>J1402*H1402+G1402</f>
        <v>0.12990799801840724</v>
      </c>
      <c r="N1402" s="3">
        <f>K1402*H1402+G1402</f>
        <v>0.12283571815914177</v>
      </c>
      <c r="O1402" s="2">
        <f>_xlfn.XLOOKUP($B1402,stock_analysis[Stock],stock_analysis[Interest_Coverage_Ratio])</f>
        <v>8.0789320411667926</v>
      </c>
      <c r="P1402" s="3" cm="1">
        <f t="array" ref="P140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402" s="3" t="str" cm="1">
        <f t="array" ref="Q140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402" s="3">
        <f>Table2[[#This Row],[Default Spread]]+Table2[[#This Row],[Risk Free Rate]]</f>
        <v>7.22E-2</v>
      </c>
      <c r="S1402" s="2">
        <f>_xlfn.XLOOKUP($B1402,stock_analysis[Stock],stock_analysis[Market_Cap_Cr])</f>
        <v>547355.8331392</v>
      </c>
      <c r="T1402" s="2">
        <f>_xlfn.XLOOKUP($B1402,stock_analysis[Stock],stock_analysis[Total_Debt_Cr])</f>
        <v>134001.13152</v>
      </c>
      <c r="U1402" s="3">
        <f>Table2[[#This Row],[Market Value of Equity]]/(Table2[[#This Row],[Market Value of Equity]]+Table2[[#This Row],[Market Value of Debt]])</f>
        <v>0.80333197065502293</v>
      </c>
      <c r="V1402" s="3">
        <f>Table2[[#This Row],[Market Value of Debt]]/(Table2[[#This Row],[Market Value of Equity]]+Table2[[#This Row],[Market Value of Debt]])</f>
        <v>0.19666802934497699</v>
      </c>
      <c r="W1402" s="32">
        <f>(Table2[[#This Row],[Cost of Equity (Daily Beta)]]*Table2[[#This Row],[Weight of Equity]])+(Table2[[#This Row],[Cost of Debt]]*Table2[[#This Row],[Weight of Debt]])</f>
        <v>0.11764497495087792</v>
      </c>
      <c r="X1402" s="33">
        <f>(Table2[[#This Row],[Cost of Equity (Weekly Beta)]]*Table2[[#This Row],[Weight of Equity]])+(Table2[[#This Row],[Cost of Debt]]*Table2[[#This Row],[Weight of Debt]])</f>
        <v>0.11855867977068325</v>
      </c>
      <c r="Y1402" s="34">
        <f>(Table2[[#This Row],[Cost of Equity (Monthly Beta)]]*Table2[[#This Row],[Weight of Equity]])+(Table2[[#This Row],[Cost of Debt]]*Table2[[#This Row],[Weight of Debt]])</f>
        <v>0.11287729125431568</v>
      </c>
      <c r="Z1402" t="b">
        <f>IF(Table2[[#This Row],[Sector]]="Financial Services",TRUE,FALSE)</f>
        <v>0</v>
      </c>
      <c r="AA1402" t="b">
        <f>IF(Table2[[#This Row],[Market Capitalisation In(Cr)]]&gt;25000,TRUE,FALSE)</f>
        <v>1</v>
      </c>
    </row>
    <row r="1403" spans="2:27" ht="14" customHeight="1">
      <c r="B1403" s="37" t="s">
        <v>2226</v>
      </c>
      <c r="C1403" s="38" t="str">
        <f>_xlfn.XLOOKUP(B1403,stock_analysis[Stock],stock_analysis[Company_Name])</f>
        <v>M &amp; B Engineering Limited</v>
      </c>
      <c r="D1403" s="37" t="str">
        <f>_xlfn.XLOOKUP(B1403,stock_analysis[Stock],stock_analysis[Sector])</f>
        <v>Industrials</v>
      </c>
      <c r="E1403" s="37" t="str">
        <f>_xlfn.XLOOKUP($B1403,stock_analysis[Stock],stock_analysis[Industry])</f>
        <v>Engineering &amp; Construction</v>
      </c>
      <c r="F1403" s="2">
        <f>_xlfn.XLOOKUP($B1403,stock_analysis[Stock],stock_analysis[Market_Cap_Cr])</f>
        <v>1634.4389632</v>
      </c>
      <c r="G1403" s="3">
        <f>Imputs!$C$2</f>
        <v>6.6699999999999995E-2</v>
      </c>
      <c r="H1403" s="3">
        <f>Imputs!$C$3</f>
        <v>5.2299999999999999E-2</v>
      </c>
      <c r="I1403" s="2">
        <f>_xlfn.XLOOKUP($B1403,stock_analysis[Stock],stock_analysis[Beta_Daily])</f>
        <v>1.0318160282433553</v>
      </c>
      <c r="J1403" s="2">
        <f>_xlfn.XLOOKUP($B1403,stock_analysis[Stock],stock_analysis[Beta_Weekly])</f>
        <v>2.9938433965144897</v>
      </c>
      <c r="K1403" s="2">
        <f>_xlfn.XLOOKUP($B1403,stock_analysis[Stock],stock_analysis[Beta_Monthly])</f>
        <v>3.1202067141759899</v>
      </c>
      <c r="L1403" s="3">
        <f>G1403+H1403*I1403</f>
        <v>0.12066397827712748</v>
      </c>
      <c r="M1403" s="3">
        <f>J1403*H1403+G1403</f>
        <v>0.22327800963770783</v>
      </c>
      <c r="N1403" s="3">
        <f>K1403*H1403+G1403</f>
        <v>0.22988681115140425</v>
      </c>
      <c r="O1403" s="2">
        <f>_xlfn.XLOOKUP($B1403,stock_analysis[Stock],stock_analysis[Interest_Coverage_Ratio])</f>
        <v>7.3957460118861436</v>
      </c>
      <c r="P1403" s="3" cm="1">
        <f t="array" ref="P140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403" s="3" t="str" cm="1">
        <f t="array" ref="Q140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403" s="3">
        <f>Table2[[#This Row],[Default Spread]]+Table2[[#This Row],[Risk Free Rate]]</f>
        <v>7.4499999999999997E-2</v>
      </c>
      <c r="S1403" s="2">
        <f>_xlfn.XLOOKUP($B1403,stock_analysis[Stock],stock_analysis[Market_Cap_Cr])</f>
        <v>1634.4389632</v>
      </c>
      <c r="T1403" s="2">
        <f>_xlfn.XLOOKUP($B1403,stock_analysis[Stock],stock_analysis[Total_Debt_Cr])</f>
        <v>113.80230400000001</v>
      </c>
      <c r="U1403" s="3">
        <f>Table2[[#This Row],[Market Value of Equity]]/(Table2[[#This Row],[Market Value of Equity]]+Table2[[#This Row],[Market Value of Debt]])</f>
        <v>0.93490469185510827</v>
      </c>
      <c r="V1403" s="3">
        <f>Table2[[#This Row],[Market Value of Debt]]/(Table2[[#This Row],[Market Value of Equity]]+Table2[[#This Row],[Market Value of Debt]])</f>
        <v>6.5095308144891728E-2</v>
      </c>
      <c r="W1403" s="32">
        <f>(Table2[[#This Row],[Cost of Equity (Daily Beta)]]*Table2[[#This Row],[Weight of Equity]])+(Table2[[#This Row],[Cost of Debt]]*Table2[[#This Row],[Weight of Debt]])</f>
        <v>0.11765891988598377</v>
      </c>
      <c r="X1403" s="33">
        <f>(Table2[[#This Row],[Cost of Equity (Weekly Beta)]]*Table2[[#This Row],[Weight of Equity]])+(Table2[[#This Row],[Cost of Debt]]*Table2[[#This Row],[Weight of Debt]])</f>
        <v>0.21359325925515757</v>
      </c>
      <c r="Y1403" s="34">
        <f>(Table2[[#This Row],[Cost of Equity (Monthly Beta)]]*Table2[[#This Row],[Weight of Equity]])+(Table2[[#This Row],[Cost of Debt]]*Table2[[#This Row],[Weight of Debt]])</f>
        <v>0.21977185879785149</v>
      </c>
      <c r="Z1403" t="b">
        <f>IF(Table2[[#This Row],[Sector]]="Financial Services",TRUE,FALSE)</f>
        <v>0</v>
      </c>
      <c r="AA1403" t="b">
        <f>IF(Table2[[#This Row],[Market Capitalisation In(Cr)]]&gt;25000,TRUE,FALSE)</f>
        <v>0</v>
      </c>
    </row>
    <row r="1404" spans="2:27" ht="14" customHeight="1">
      <c r="B1404" s="37" t="s">
        <v>454</v>
      </c>
      <c r="C1404" s="38" t="str">
        <f>_xlfn.XLOOKUP(B1404,stock_analysis[Stock],stock_analysis[Company_Name])</f>
        <v>AXISCADES Technologies Limited</v>
      </c>
      <c r="D1404" s="37" t="str">
        <f>_xlfn.XLOOKUP(B1404,stock_analysis[Stock],stock_analysis[Sector])</f>
        <v>Industrials</v>
      </c>
      <c r="E1404" s="37" t="str">
        <f>_xlfn.XLOOKUP($B1404,stock_analysis[Stock],stock_analysis[Industry])</f>
        <v>Engineering &amp; Construction</v>
      </c>
      <c r="F1404" s="2">
        <f>_xlfn.XLOOKUP($B1404,stock_analysis[Stock],stock_analysis[Market_Cap_Cr])</f>
        <v>6258.1346303999999</v>
      </c>
      <c r="G1404" s="3">
        <f>Imputs!$C$2</f>
        <v>6.6699999999999995E-2</v>
      </c>
      <c r="H1404" s="3">
        <f>Imputs!$C$3</f>
        <v>5.2299999999999999E-2</v>
      </c>
      <c r="I1404" s="2">
        <f>_xlfn.XLOOKUP($B1404,stock_analysis[Stock],stock_analysis[Beta_Daily])</f>
        <v>1.0068057866368347</v>
      </c>
      <c r="J1404" s="2">
        <f>_xlfn.XLOOKUP($B1404,stock_analysis[Stock],stock_analysis[Beta_Weekly])</f>
        <v>1.5333298681960821</v>
      </c>
      <c r="K1404" s="2">
        <f>_xlfn.XLOOKUP($B1404,stock_analysis[Stock],stock_analysis[Beta_Monthly])</f>
        <v>1.5422398366593917</v>
      </c>
      <c r="L1404" s="3">
        <f>G1404+H1404*I1404</f>
        <v>0.11935594264110645</v>
      </c>
      <c r="M1404" s="3">
        <f>J1404*H1404+G1404</f>
        <v>0.1468931521066551</v>
      </c>
      <c r="N1404" s="3">
        <f>K1404*H1404+G1404</f>
        <v>0.14735914345728618</v>
      </c>
      <c r="O1404" s="2">
        <f>_xlfn.XLOOKUP($B1404,stock_analysis[Stock],stock_analysis[Interest_Coverage_Ratio])</f>
        <v>3.9066292470689823</v>
      </c>
      <c r="P1404" s="3" cm="1">
        <f t="array" ref="P140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404" s="3" t="str" cm="1">
        <f t="array" ref="Q140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404" s="3">
        <f>Table2[[#This Row],[Default Spread]]+Table2[[#This Row],[Risk Free Rate]]</f>
        <v>8.0499999999999988E-2</v>
      </c>
      <c r="S1404" s="2">
        <f>_xlfn.XLOOKUP($B1404,stock_analysis[Stock],stock_analysis[Market_Cap_Cr])</f>
        <v>6258.1346303999999</v>
      </c>
      <c r="T1404" s="2">
        <f>_xlfn.XLOOKUP($B1404,stock_analysis[Stock],stock_analysis[Total_Debt_Cr])</f>
        <v>259.4918912</v>
      </c>
      <c r="U1404" s="3">
        <f>Table2[[#This Row],[Market Value of Equity]]/(Table2[[#This Row],[Market Value of Equity]]+Table2[[#This Row],[Market Value of Debt]])</f>
        <v>0.96018613672630349</v>
      </c>
      <c r="V1404" s="3">
        <f>Table2[[#This Row],[Market Value of Debt]]/(Table2[[#This Row],[Market Value of Equity]]+Table2[[#This Row],[Market Value of Debt]])</f>
        <v>3.9813863273696418E-2</v>
      </c>
      <c r="W1404" s="32">
        <f>(Table2[[#This Row],[Cost of Equity (Daily Beta)]]*Table2[[#This Row],[Weight of Equity]])+(Table2[[#This Row],[Cost of Debt]]*Table2[[#This Row],[Weight of Debt]])</f>
        <v>0.11780893745342284</v>
      </c>
      <c r="X1404" s="33">
        <f>(Table2[[#This Row],[Cost of Equity (Weekly Beta)]]*Table2[[#This Row],[Weight of Equity]])+(Table2[[#This Row],[Cost of Debt]]*Table2[[#This Row],[Weight of Debt]])</f>
        <v>0.144249784226371</v>
      </c>
      <c r="Y1404" s="34">
        <f>(Table2[[#This Row],[Cost of Equity (Monthly Beta)]]*Table2[[#This Row],[Weight of Equity]])+(Table2[[#This Row],[Cost of Debt]]*Table2[[#This Row],[Weight of Debt]])</f>
        <v>0.14469722266108132</v>
      </c>
      <c r="Z1404" t="b">
        <f>IF(Table2[[#This Row],[Sector]]="Financial Services",TRUE,FALSE)</f>
        <v>0</v>
      </c>
      <c r="AA1404" t="b">
        <f>IF(Table2[[#This Row],[Market Capitalisation In(Cr)]]&gt;25000,TRUE,FALSE)</f>
        <v>0</v>
      </c>
    </row>
    <row r="1405" spans="2:27" ht="14" customHeight="1">
      <c r="B1405" s="37" t="s">
        <v>2282</v>
      </c>
      <c r="C1405" s="38" t="str">
        <f>_xlfn.XLOOKUP(B1405,stock_analysis[Stock],stock_analysis[Company_Name])</f>
        <v>MITCON Consultancy &amp; Engineering Services Limited</v>
      </c>
      <c r="D1405" s="37" t="str">
        <f>_xlfn.XLOOKUP(B1405,stock_analysis[Stock],stock_analysis[Sector])</f>
        <v>Industrials</v>
      </c>
      <c r="E1405" s="37" t="str">
        <f>_xlfn.XLOOKUP($B1405,stock_analysis[Stock],stock_analysis[Industry])</f>
        <v>Engineering &amp; Construction</v>
      </c>
      <c r="F1405" s="2">
        <f>_xlfn.XLOOKUP($B1405,stock_analysis[Stock],stock_analysis[Market_Cap_Cr])</f>
        <v>96.956147200000004</v>
      </c>
      <c r="G1405" s="3">
        <f>Imputs!$C$2</f>
        <v>6.6699999999999995E-2</v>
      </c>
      <c r="H1405" s="3">
        <f>Imputs!$C$3</f>
        <v>5.2299999999999999E-2</v>
      </c>
      <c r="I1405" s="2">
        <f>_xlfn.XLOOKUP($B1405,stock_analysis[Stock],stock_analysis[Beta_Daily])</f>
        <v>1.0653369868195479</v>
      </c>
      <c r="J1405" s="2">
        <f>_xlfn.XLOOKUP($B1405,stock_analysis[Stock],stock_analysis[Beta_Weekly])</f>
        <v>0.81726600174167818</v>
      </c>
      <c r="K1405" s="2">
        <f>_xlfn.XLOOKUP($B1405,stock_analysis[Stock],stock_analysis[Beta_Monthly])</f>
        <v>0.72265648973744934</v>
      </c>
      <c r="L1405" s="3">
        <f>G1405+H1405*I1405</f>
        <v>0.12241712441066235</v>
      </c>
      <c r="M1405" s="3">
        <f>J1405*H1405+G1405</f>
        <v>0.10944301189108976</v>
      </c>
      <c r="N1405" s="3">
        <f>K1405*H1405+G1405</f>
        <v>0.1044949344132686</v>
      </c>
      <c r="O1405" s="2">
        <f>_xlfn.XLOOKUP($B1405,stock_analysis[Stock],stock_analysis[Interest_Coverage_Ratio])</f>
        <v>1.6217022270674351</v>
      </c>
      <c r="P1405" s="3" cm="1">
        <f t="array" ref="P140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405" s="3" t="str" cm="1">
        <f t="array" ref="Q140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405" s="3">
        <f>Table2[[#This Row],[Default Spread]]+Table2[[#This Row],[Risk Free Rate]]</f>
        <v>0.1176</v>
      </c>
      <c r="S1405" s="2">
        <f>_xlfn.XLOOKUP($B1405,stock_analysis[Stock],stock_analysis[Market_Cap_Cr])</f>
        <v>96.956147200000004</v>
      </c>
      <c r="T1405" s="2">
        <f>_xlfn.XLOOKUP($B1405,stock_analysis[Stock],stock_analysis[Total_Debt_Cr])</f>
        <v>104.11089920000001</v>
      </c>
      <c r="U1405" s="3">
        <f>Table2[[#This Row],[Market Value of Equity]]/(Table2[[#This Row],[Market Value of Equity]]+Table2[[#This Row],[Market Value of Debt]])</f>
        <v>0.48220804421186347</v>
      </c>
      <c r="V1405" s="3">
        <f>Table2[[#This Row],[Market Value of Debt]]/(Table2[[#This Row],[Market Value of Equity]]+Table2[[#This Row],[Market Value of Debt]])</f>
        <v>0.51779195578813653</v>
      </c>
      <c r="W1405" s="32">
        <f>(Table2[[#This Row],[Cost of Equity (Daily Beta)]]*Table2[[#This Row],[Weight of Equity]])+(Table2[[#This Row],[Cost of Debt]]*Table2[[#This Row],[Weight of Debt]])</f>
        <v>0.11992285614079072</v>
      </c>
      <c r="X1405" s="33">
        <f>(Table2[[#This Row],[Cost of Equity (Weekly Beta)]]*Table2[[#This Row],[Weight of Equity]])+(Table2[[#This Row],[Cost of Debt]]*Table2[[#This Row],[Weight of Debt]])</f>
        <v>0.11366663471734297</v>
      </c>
      <c r="Y1405" s="34">
        <f>(Table2[[#This Row],[Cost of Equity (Monthly Beta)]]*Table2[[#This Row],[Weight of Equity]])+(Table2[[#This Row],[Cost of Debt]]*Table2[[#This Row],[Weight of Debt]])</f>
        <v>0.11128063195415405</v>
      </c>
      <c r="Z1405" t="b">
        <f>IF(Table2[[#This Row],[Sector]]="Financial Services",TRUE,FALSE)</f>
        <v>0</v>
      </c>
      <c r="AA1405" t="b">
        <f>IF(Table2[[#This Row],[Market Capitalisation In(Cr)]]&gt;25000,TRUE,FALSE)</f>
        <v>0</v>
      </c>
    </row>
    <row r="1406" spans="2:27" ht="14" customHeight="1">
      <c r="B1406" s="37" t="s">
        <v>2976</v>
      </c>
      <c r="C1406" s="38" t="str">
        <f>_xlfn.XLOOKUP(B1406,stock_analysis[Stock],stock_analysis[Company_Name])</f>
        <v>R.P.P. Infra Projects Limited</v>
      </c>
      <c r="D1406" s="37" t="str">
        <f>_xlfn.XLOOKUP(B1406,stock_analysis[Stock],stock_analysis[Sector])</f>
        <v>Industrials</v>
      </c>
      <c r="E1406" s="37" t="str">
        <f>_xlfn.XLOOKUP($B1406,stock_analysis[Stock],stock_analysis[Industry])</f>
        <v>Engineering &amp; Construction</v>
      </c>
      <c r="F1406" s="2">
        <f>_xlfn.XLOOKUP($B1406,stock_analysis[Stock],stock_analysis[Market_Cap_Cr])</f>
        <v>340.35775999999998</v>
      </c>
      <c r="G1406" s="3">
        <f>Imputs!$C$2</f>
        <v>6.6699999999999995E-2</v>
      </c>
      <c r="H1406" s="3">
        <f>Imputs!$C$3</f>
        <v>5.2299999999999999E-2</v>
      </c>
      <c r="I1406" s="2">
        <f>_xlfn.XLOOKUP($B1406,stock_analysis[Stock],stock_analysis[Beta_Daily])</f>
        <v>1.2895477774089796</v>
      </c>
      <c r="J1406" s="2">
        <f>_xlfn.XLOOKUP($B1406,stock_analysis[Stock],stock_analysis[Beta_Weekly])</f>
        <v>1.706699944014294</v>
      </c>
      <c r="K1406" s="2">
        <f>_xlfn.XLOOKUP($B1406,stock_analysis[Stock],stock_analysis[Beta_Monthly])</f>
        <v>1.8970115673799328</v>
      </c>
      <c r="L1406" s="3">
        <f>G1406+H1406*I1406</f>
        <v>0.13414334875848963</v>
      </c>
      <c r="M1406" s="3">
        <f>J1406*H1406+G1406</f>
        <v>0.15596040707194758</v>
      </c>
      <c r="N1406" s="3">
        <f>K1406*H1406+G1406</f>
        <v>0.16591370497397048</v>
      </c>
      <c r="O1406" s="2">
        <f>_xlfn.XLOOKUP($B1406,stock_analysis[Stock],stock_analysis[Interest_Coverage_Ratio])</f>
        <v>8.9370952821461618</v>
      </c>
      <c r="P1406" s="3" cm="1">
        <f t="array" ref="P140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406" s="3" t="str" cm="1">
        <f t="array" ref="Q140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406" s="3">
        <f>Table2[[#This Row],[Default Spread]]+Table2[[#This Row],[Risk Free Rate]]</f>
        <v>7.3700000000000002E-2</v>
      </c>
      <c r="S1406" s="2">
        <f>_xlfn.XLOOKUP($B1406,stock_analysis[Stock],stock_analysis[Market_Cap_Cr])</f>
        <v>340.35775999999998</v>
      </c>
      <c r="T1406" s="2">
        <f>_xlfn.XLOOKUP($B1406,stock_analysis[Stock],stock_analysis[Total_Debt_Cr])</f>
        <v>100.82</v>
      </c>
      <c r="U1406" s="3">
        <f>Table2[[#This Row],[Market Value of Equity]]/(Table2[[#This Row],[Market Value of Equity]]+Table2[[#This Row],[Market Value of Debt]])</f>
        <v>0.77147533456808881</v>
      </c>
      <c r="V1406" s="3">
        <f>Table2[[#This Row],[Market Value of Debt]]/(Table2[[#This Row],[Market Value of Equity]]+Table2[[#This Row],[Market Value of Debt]])</f>
        <v>0.22852466543191116</v>
      </c>
      <c r="W1406" s="32">
        <f>(Table2[[#This Row],[Cost of Equity (Daily Beta)]]*Table2[[#This Row],[Weight of Equity]])+(Table2[[#This Row],[Cost of Debt]]*Table2[[#This Row],[Weight of Debt]])</f>
        <v>0.12033055270587145</v>
      </c>
      <c r="X1406" s="33">
        <f>(Table2[[#This Row],[Cost of Equity (Weekly Beta)]]*Table2[[#This Row],[Weight of Equity]])+(Table2[[#This Row],[Cost of Debt]]*Table2[[#This Row],[Weight of Debt]])</f>
        <v>0.13716187506753794</v>
      </c>
      <c r="Y1406" s="34">
        <f>(Table2[[#This Row],[Cost of Equity (Monthly Beta)]]*Table2[[#This Row],[Weight of Equity]])+(Table2[[#This Row],[Cost of Debt]]*Table2[[#This Row],[Weight of Debt]])</f>
        <v>0.14484059889655693</v>
      </c>
      <c r="Z1406" t="b">
        <f>IF(Table2[[#This Row],[Sector]]="Financial Services",TRUE,FALSE)</f>
        <v>0</v>
      </c>
      <c r="AA1406" t="b">
        <f>IF(Table2[[#This Row],[Market Capitalisation In(Cr)]]&gt;25000,TRUE,FALSE)</f>
        <v>0</v>
      </c>
    </row>
    <row r="1407" spans="2:27" ht="14" customHeight="1">
      <c r="B1407" s="37" t="s">
        <v>2644</v>
      </c>
      <c r="C1407" s="38" t="str">
        <f>_xlfn.XLOOKUP(B1407,stock_analysis[Stock],stock_analysis[Company_Name])</f>
        <v>Patel Engineering Limited</v>
      </c>
      <c r="D1407" s="37" t="str">
        <f>_xlfn.XLOOKUP(B1407,stock_analysis[Stock],stock_analysis[Sector])</f>
        <v>Industrials</v>
      </c>
      <c r="E1407" s="37" t="str">
        <f>_xlfn.XLOOKUP($B1407,stock_analysis[Stock],stock_analysis[Industry])</f>
        <v>Engineering &amp; Construction</v>
      </c>
      <c r="F1407" s="2">
        <f>_xlfn.XLOOKUP($B1407,stock_analysis[Stock],stock_analysis[Market_Cap_Cr])</f>
        <v>2464.6848512000001</v>
      </c>
      <c r="G1407" s="3">
        <f>Imputs!$C$2</f>
        <v>6.6699999999999995E-2</v>
      </c>
      <c r="H1407" s="3">
        <f>Imputs!$C$3</f>
        <v>5.2299999999999999E-2</v>
      </c>
      <c r="I1407" s="2">
        <f>_xlfn.XLOOKUP($B1407,stock_analysis[Stock],stock_analysis[Beta_Daily])</f>
        <v>1.2983579191394907</v>
      </c>
      <c r="J1407" s="2">
        <f>_xlfn.XLOOKUP($B1407,stock_analysis[Stock],stock_analysis[Beta_Weekly])</f>
        <v>1.453383819078619</v>
      </c>
      <c r="K1407" s="2">
        <f>_xlfn.XLOOKUP($B1407,stock_analysis[Stock],stock_analysis[Beta_Monthly])</f>
        <v>1.7683945569025217</v>
      </c>
      <c r="L1407" s="3">
        <f>G1407+H1407*I1407</f>
        <v>0.13460411917099535</v>
      </c>
      <c r="M1407" s="3">
        <f>J1407*H1407+G1407</f>
        <v>0.14271197373781178</v>
      </c>
      <c r="N1407" s="3">
        <f>K1407*H1407+G1407</f>
        <v>0.15918703532600187</v>
      </c>
      <c r="O1407" s="2">
        <f>_xlfn.XLOOKUP($B1407,stock_analysis[Stock],stock_analysis[Interest_Coverage_Ratio])</f>
        <v>2.2546944467988381</v>
      </c>
      <c r="P1407" s="3" cm="1">
        <f t="array" ref="P140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407" s="3" t="str" cm="1">
        <f t="array" ref="Q140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407" s="3">
        <f>Table2[[#This Row],[Default Spread]]+Table2[[#This Row],[Risk Free Rate]]</f>
        <v>9.8799999999999999E-2</v>
      </c>
      <c r="S1407" s="2">
        <f>_xlfn.XLOOKUP($B1407,stock_analysis[Stock],stock_analysis[Market_Cap_Cr])</f>
        <v>2464.6848512000001</v>
      </c>
      <c r="T1407" s="2">
        <f>_xlfn.XLOOKUP($B1407,stock_analysis[Stock],stock_analysis[Total_Debt_Cr])</f>
        <v>1560.0449536000001</v>
      </c>
      <c r="U1407" s="3">
        <f>Table2[[#This Row],[Market Value of Equity]]/(Table2[[#This Row],[Market Value of Equity]]+Table2[[#This Row],[Market Value of Debt]])</f>
        <v>0.61238517136244808</v>
      </c>
      <c r="V1407" s="3">
        <f>Table2[[#This Row],[Market Value of Debt]]/(Table2[[#This Row],[Market Value of Equity]]+Table2[[#This Row],[Market Value of Debt]])</f>
        <v>0.38761482863755198</v>
      </c>
      <c r="W1407" s="32">
        <f>(Table2[[#This Row],[Cost of Equity (Daily Beta)]]*Table2[[#This Row],[Weight of Equity]])+(Table2[[#This Row],[Cost of Debt]]*Table2[[#This Row],[Weight of Debt]])</f>
        <v>0.1207259116540115</v>
      </c>
      <c r="X1407" s="33">
        <f>(Table2[[#This Row],[Cost of Equity (Weekly Beta)]]*Table2[[#This Row],[Weight of Equity]])+(Table2[[#This Row],[Cost of Debt]]*Table2[[#This Row],[Weight of Debt]])</f>
        <v>0.12569104156229319</v>
      </c>
      <c r="Y1407" s="34">
        <f>(Table2[[#This Row],[Cost of Equity (Monthly Beta)]]*Table2[[#This Row],[Weight of Equity]])+(Table2[[#This Row],[Cost of Debt]]*Table2[[#This Row],[Weight of Debt]])</f>
        <v>0.13578012497618386</v>
      </c>
      <c r="Z1407" t="b">
        <f>IF(Table2[[#This Row],[Sector]]="Financial Services",TRUE,FALSE)</f>
        <v>0</v>
      </c>
      <c r="AA1407" t="b">
        <f>IF(Table2[[#This Row],[Market Capitalisation In(Cr)]]&gt;25000,TRUE,FALSE)</f>
        <v>0</v>
      </c>
    </row>
    <row r="1408" spans="2:27" ht="14" customHeight="1">
      <c r="B1408" s="37" t="s">
        <v>1092</v>
      </c>
      <c r="C1408" s="38" t="str">
        <f>_xlfn.XLOOKUP(B1408,stock_analysis[Stock],stock_analysis[Company_Name])</f>
        <v>Engineers India Limited</v>
      </c>
      <c r="D1408" s="37" t="str">
        <f>_xlfn.XLOOKUP(B1408,stock_analysis[Stock],stock_analysis[Sector])</f>
        <v>Industrials</v>
      </c>
      <c r="E1408" s="37" t="str">
        <f>_xlfn.XLOOKUP($B1408,stock_analysis[Stock],stock_analysis[Industry])</f>
        <v>Engineering &amp; Construction</v>
      </c>
      <c r="F1408" s="2">
        <f>_xlfn.XLOOKUP($B1408,stock_analysis[Stock],stock_analysis[Market_Cap_Cr])</f>
        <v>11397.7196544</v>
      </c>
      <c r="G1408" s="3">
        <f>Imputs!$C$2</f>
        <v>6.6699999999999995E-2</v>
      </c>
      <c r="H1408" s="3">
        <f>Imputs!$C$3</f>
        <v>5.2299999999999999E-2</v>
      </c>
      <c r="I1408" s="2">
        <f>_xlfn.XLOOKUP($B1408,stock_analysis[Stock],stock_analysis[Beta_Daily])</f>
        <v>1.043883120394377</v>
      </c>
      <c r="J1408" s="2">
        <f>_xlfn.XLOOKUP($B1408,stock_analysis[Stock],stock_analysis[Beta_Weekly])</f>
        <v>1.756481213856367</v>
      </c>
      <c r="K1408" s="2">
        <f>_xlfn.XLOOKUP($B1408,stock_analysis[Stock],stock_analysis[Beta_Monthly])</f>
        <v>1.7793885767517608</v>
      </c>
      <c r="L1408" s="3">
        <f>G1408+H1408*I1408</f>
        <v>0.12129508719662591</v>
      </c>
      <c r="M1408" s="3">
        <f>J1408*H1408+G1408</f>
        <v>0.15856396748468798</v>
      </c>
      <c r="N1408" s="3">
        <f>K1408*H1408+G1408</f>
        <v>0.15976202256411709</v>
      </c>
      <c r="O1408" s="2">
        <f>_xlfn.XLOOKUP($B1408,stock_analysis[Stock],stock_analysis[Interest_Coverage_Ratio])</f>
        <v>238.02387936221419</v>
      </c>
      <c r="P1408" s="3" cm="1">
        <f t="array" ref="P140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08" s="3" t="str" cm="1">
        <f t="array" ref="Q140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08" s="3">
        <f>Table2[[#This Row],[Default Spread]]+Table2[[#This Row],[Risk Free Rate]]</f>
        <v>7.0699999999999999E-2</v>
      </c>
      <c r="S1408" s="2">
        <f>_xlfn.XLOOKUP($B1408,stock_analysis[Stock],stock_analysis[Market_Cap_Cr])</f>
        <v>11397.7196544</v>
      </c>
      <c r="T1408" s="2">
        <f>_xlfn.XLOOKUP($B1408,stock_analysis[Stock],stock_analysis[Total_Debt_Cr])</f>
        <v>19.773800000000001</v>
      </c>
      <c r="U1408" s="3">
        <f>Table2[[#This Row],[Market Value of Equity]]/(Table2[[#This Row],[Market Value of Equity]]+Table2[[#This Row],[Market Value of Debt]])</f>
        <v>0.99826811374326818</v>
      </c>
      <c r="V1408" s="3">
        <f>Table2[[#This Row],[Market Value of Debt]]/(Table2[[#This Row],[Market Value of Equity]]+Table2[[#This Row],[Market Value of Debt]])</f>
        <v>1.7318862567317435E-3</v>
      </c>
      <c r="W1408" s="32">
        <f>(Table2[[#This Row],[Cost of Equity (Daily Beta)]]*Table2[[#This Row],[Weight of Equity]])+(Table2[[#This Row],[Cost of Debt]]*Table2[[#This Row],[Weight of Debt]])</f>
        <v>0.12120746226045191</v>
      </c>
      <c r="X1408" s="33">
        <f>(Table2[[#This Row],[Cost of Equity (Weekly Beta)]]*Table2[[#This Row],[Weight of Equity]])+(Table2[[#This Row],[Cost of Debt]]*Table2[[#This Row],[Weight of Debt]])</f>
        <v>0.15841179708693931</v>
      </c>
      <c r="Y1408" s="34">
        <f>(Table2[[#This Row],[Cost of Equity (Monthly Beta)]]*Table2[[#This Row],[Weight of Equity]])+(Table2[[#This Row],[Cost of Debt]]*Table2[[#This Row],[Weight of Debt]])</f>
        <v>0.15960777727124154</v>
      </c>
      <c r="Z1408" t="b">
        <f>IF(Table2[[#This Row],[Sector]]="Financial Services",TRUE,FALSE)</f>
        <v>0</v>
      </c>
      <c r="AA1408" t="b">
        <f>IF(Table2[[#This Row],[Market Capitalisation In(Cr)]]&gt;25000,TRUE,FALSE)</f>
        <v>0</v>
      </c>
    </row>
    <row r="1409" spans="2:27" ht="14" customHeight="1">
      <c r="B1409" s="37" t="s">
        <v>3886</v>
      </c>
      <c r="C1409" s="38" t="str">
        <f>_xlfn.XLOOKUP(B1409,stock_analysis[Stock],stock_analysis[Company_Name])</f>
        <v>Welspun Enterprises Limited</v>
      </c>
      <c r="D1409" s="37" t="str">
        <f>_xlfn.XLOOKUP(B1409,stock_analysis[Stock],stock_analysis[Sector])</f>
        <v>Industrials</v>
      </c>
      <c r="E1409" s="37" t="str">
        <f>_xlfn.XLOOKUP($B1409,stock_analysis[Stock],stock_analysis[Industry])</f>
        <v>Engineering &amp; Construction</v>
      </c>
      <c r="F1409" s="2">
        <f>_xlfn.XLOOKUP($B1409,stock_analysis[Stock],stock_analysis[Market_Cap_Cr])</f>
        <v>6320.7981055999999</v>
      </c>
      <c r="G1409" s="3">
        <f>Imputs!$C$2</f>
        <v>6.6699999999999995E-2</v>
      </c>
      <c r="H1409" s="3">
        <f>Imputs!$C$3</f>
        <v>5.2299999999999999E-2</v>
      </c>
      <c r="I1409" s="2">
        <f>_xlfn.XLOOKUP($B1409,stock_analysis[Stock],stock_analysis[Beta_Daily])</f>
        <v>1.3324544803067391</v>
      </c>
      <c r="J1409" s="2">
        <f>_xlfn.XLOOKUP($B1409,stock_analysis[Stock],stock_analysis[Beta_Weekly])</f>
        <v>1.6787714448912838</v>
      </c>
      <c r="K1409" s="2">
        <f>_xlfn.XLOOKUP($B1409,stock_analysis[Stock],stock_analysis[Beta_Monthly])</f>
        <v>1.1158563235052357</v>
      </c>
      <c r="L1409" s="3">
        <f>G1409+H1409*I1409</f>
        <v>0.13638736932004245</v>
      </c>
      <c r="M1409" s="3">
        <f>J1409*H1409+G1409</f>
        <v>0.15449974656781412</v>
      </c>
      <c r="N1409" s="3">
        <f>K1409*H1409+G1409</f>
        <v>0.12505928571932381</v>
      </c>
      <c r="O1409" s="2">
        <f>_xlfn.XLOOKUP($B1409,stock_analysis[Stock],stock_analysis[Interest_Coverage_Ratio])</f>
        <v>4.7444372434651116</v>
      </c>
      <c r="P1409" s="3" cm="1">
        <f t="array" ref="P140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409" s="3" t="str" cm="1">
        <f t="array" ref="Q140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409" s="3">
        <f>Table2[[#This Row],[Default Spread]]+Table2[[#This Row],[Risk Free Rate]]</f>
        <v>7.5600000000000001E-2</v>
      </c>
      <c r="S1409" s="2">
        <f>_xlfn.XLOOKUP($B1409,stock_analysis[Stock],stock_analysis[Market_Cap_Cr])</f>
        <v>6320.7981055999999</v>
      </c>
      <c r="T1409" s="2">
        <f>_xlfn.XLOOKUP($B1409,stock_analysis[Stock],stock_analysis[Total_Debt_Cr])</f>
        <v>1941.2299776</v>
      </c>
      <c r="U1409" s="3">
        <f>Table2[[#This Row],[Market Value of Equity]]/(Table2[[#This Row],[Market Value of Equity]]+Table2[[#This Row],[Market Value of Debt]])</f>
        <v>0.7650419536158084</v>
      </c>
      <c r="V1409" s="3">
        <f>Table2[[#This Row],[Market Value of Debt]]/(Table2[[#This Row],[Market Value of Equity]]+Table2[[#This Row],[Market Value of Debt]])</f>
        <v>0.23495804638419171</v>
      </c>
      <c r="W1409" s="32">
        <f>(Table2[[#This Row],[Cost of Equity (Daily Beta)]]*Table2[[#This Row],[Weight of Equity]])+(Table2[[#This Row],[Cost of Debt]]*Table2[[#This Row],[Weight of Debt]])</f>
        <v>0.12210488777977094</v>
      </c>
      <c r="X1409" s="33">
        <f>(Table2[[#This Row],[Cost of Equity (Weekly Beta)]]*Table2[[#This Row],[Weight of Equity]])+(Table2[[#This Row],[Cost of Debt]]*Table2[[#This Row],[Weight of Debt]])</f>
        <v>0.13596161625403269</v>
      </c>
      <c r="Y1409" s="34">
        <f>(Table2[[#This Row],[Cost of Equity (Monthly Beta)]]*Table2[[#This Row],[Weight of Equity]])+(Table2[[#This Row],[Cost of Debt]]*Table2[[#This Row],[Weight of Debt]])</f>
        <v>0.11343842857115397</v>
      </c>
      <c r="Z1409" t="b">
        <f>IF(Table2[[#This Row],[Sector]]="Financial Services",TRUE,FALSE)</f>
        <v>0</v>
      </c>
      <c r="AA1409" t="b">
        <f>IF(Table2[[#This Row],[Market Capitalisation In(Cr)]]&gt;25000,TRUE,FALSE)</f>
        <v>0</v>
      </c>
    </row>
    <row r="1410" spans="2:27" ht="14" customHeight="1">
      <c r="B1410" s="37" t="s">
        <v>364</v>
      </c>
      <c r="C1410" s="38" t="str">
        <f>_xlfn.XLOOKUP(B1410,stock_analysis[Stock],stock_analysis[Company_Name])</f>
        <v>Ashoka Buildcon Limited</v>
      </c>
      <c r="D1410" s="37" t="str">
        <f>_xlfn.XLOOKUP(B1410,stock_analysis[Stock],stock_analysis[Sector])</f>
        <v>Industrials</v>
      </c>
      <c r="E1410" s="37" t="str">
        <f>_xlfn.XLOOKUP($B1410,stock_analysis[Stock],stock_analysis[Industry])</f>
        <v>Engineering &amp; Construction</v>
      </c>
      <c r="F1410" s="2">
        <f>_xlfn.XLOOKUP($B1410,stock_analysis[Stock],stock_analysis[Market_Cap_Cr])</f>
        <v>3421.5970815999999</v>
      </c>
      <c r="G1410" s="3">
        <f>Imputs!$C$2</f>
        <v>6.6699999999999995E-2</v>
      </c>
      <c r="H1410" s="3">
        <f>Imputs!$C$3</f>
        <v>5.2299999999999999E-2</v>
      </c>
      <c r="I1410" s="2">
        <f>_xlfn.XLOOKUP($B1410,stock_analysis[Stock],stock_analysis[Beta_Daily])</f>
        <v>1.3368113269629234</v>
      </c>
      <c r="J1410" s="2">
        <f>_xlfn.XLOOKUP($B1410,stock_analysis[Stock],stock_analysis[Beta_Weekly])</f>
        <v>1.5428334414392595</v>
      </c>
      <c r="K1410" s="2">
        <f>_xlfn.XLOOKUP($B1410,stock_analysis[Stock],stock_analysis[Beta_Monthly])</f>
        <v>1.0861481856091224</v>
      </c>
      <c r="L1410" s="3">
        <f>G1410+H1410*I1410</f>
        <v>0.13661523240016088</v>
      </c>
      <c r="M1410" s="3">
        <f>J1410*H1410+G1410</f>
        <v>0.14739018898727327</v>
      </c>
      <c r="N1410" s="3">
        <f>K1410*H1410+G1410</f>
        <v>0.12350555010735709</v>
      </c>
      <c r="O1410" s="2">
        <f>_xlfn.XLOOKUP($B1410,stock_analysis[Stock],stock_analysis[Interest_Coverage_Ratio])</f>
        <v>2.3281690631736813</v>
      </c>
      <c r="P1410" s="3" cm="1">
        <f t="array" ref="P14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410" s="3" t="str" cm="1">
        <f t="array" ref="Q14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410" s="3">
        <f>Table2[[#This Row],[Default Spread]]+Table2[[#This Row],[Risk Free Rate]]</f>
        <v>9.8799999999999999E-2</v>
      </c>
      <c r="S1410" s="2">
        <f>_xlfn.XLOOKUP($B1410,stock_analysis[Stock],stock_analysis[Market_Cap_Cr])</f>
        <v>3421.5970815999999</v>
      </c>
      <c r="T1410" s="2">
        <f>_xlfn.XLOOKUP($B1410,stock_analysis[Stock],stock_analysis[Total_Debt_Cr])</f>
        <v>1988.9035263999999</v>
      </c>
      <c r="U1410" s="3">
        <f>Table2[[#This Row],[Market Value of Equity]]/(Table2[[#This Row],[Market Value of Equity]]+Table2[[#This Row],[Market Value of Debt]])</f>
        <v>0.63239935257391988</v>
      </c>
      <c r="V1410" s="3">
        <f>Table2[[#This Row],[Market Value of Debt]]/(Table2[[#This Row],[Market Value of Equity]]+Table2[[#This Row],[Market Value of Debt]])</f>
        <v>0.36760064742608006</v>
      </c>
      <c r="W1410" s="32">
        <f>(Table2[[#This Row],[Cost of Equity (Daily Beta)]]*Table2[[#This Row],[Weight of Equity]])+(Table2[[#This Row],[Cost of Debt]]*Table2[[#This Row],[Weight of Debt]])</f>
        <v>0.12271432848729405</v>
      </c>
      <c r="X1410" s="33">
        <f>(Table2[[#This Row],[Cost of Equity (Weekly Beta)]]*Table2[[#This Row],[Weight of Equity]])+(Table2[[#This Row],[Cost of Debt]]*Table2[[#This Row],[Weight of Debt]])</f>
        <v>0.129528404056996</v>
      </c>
      <c r="Y1410" s="34">
        <f>(Table2[[#This Row],[Cost of Equity (Monthly Beta)]]*Table2[[#This Row],[Weight of Equity]])+(Table2[[#This Row],[Cost of Debt]]*Table2[[#This Row],[Weight of Debt]])</f>
        <v>0.11442377389287516</v>
      </c>
      <c r="Z1410" t="b">
        <f>IF(Table2[[#This Row],[Sector]]="Financial Services",TRUE,FALSE)</f>
        <v>0</v>
      </c>
      <c r="AA1410" t="b">
        <f>IF(Table2[[#This Row],[Market Capitalisation In(Cr)]]&gt;25000,TRUE,FALSE)</f>
        <v>0</v>
      </c>
    </row>
    <row r="1411" spans="2:27" ht="14" customHeight="1">
      <c r="B1411" s="37" t="s">
        <v>610</v>
      </c>
      <c r="C1411" s="38" t="str">
        <f>_xlfn.XLOOKUP(B1411,stock_analysis[Stock],stock_analysis[Company_Name])</f>
        <v>B. L. Kashyap and Sons Limited</v>
      </c>
      <c r="D1411" s="37" t="str">
        <f>_xlfn.XLOOKUP(B1411,stock_analysis[Stock],stock_analysis[Sector])</f>
        <v>Industrials</v>
      </c>
      <c r="E1411" s="37" t="str">
        <f>_xlfn.XLOOKUP($B1411,stock_analysis[Stock],stock_analysis[Industry])</f>
        <v>Engineering &amp; Construction</v>
      </c>
      <c r="F1411" s="2">
        <f>_xlfn.XLOOKUP($B1411,stock_analysis[Stock],stock_analysis[Market_Cap_Cr])</f>
        <v>1107.7950464</v>
      </c>
      <c r="G1411" s="3">
        <f>Imputs!$C$2</f>
        <v>6.6699999999999995E-2</v>
      </c>
      <c r="H1411" s="3">
        <f>Imputs!$C$3</f>
        <v>5.2299999999999999E-2</v>
      </c>
      <c r="I1411" s="2">
        <f>_xlfn.XLOOKUP($B1411,stock_analysis[Stock],stock_analysis[Beta_Daily])</f>
        <v>1.2180699468795622</v>
      </c>
      <c r="J1411" s="2">
        <f>_xlfn.XLOOKUP($B1411,stock_analysis[Stock],stock_analysis[Beta_Weekly])</f>
        <v>1.9385665948573985</v>
      </c>
      <c r="K1411" s="2">
        <f>_xlfn.XLOOKUP($B1411,stock_analysis[Stock],stock_analysis[Beta_Monthly])</f>
        <v>1.7157258466887573</v>
      </c>
      <c r="L1411" s="3">
        <f>G1411+H1411*I1411</f>
        <v>0.1304050582218011</v>
      </c>
      <c r="M1411" s="3">
        <f>J1411*H1411+G1411</f>
        <v>0.16808703291104193</v>
      </c>
      <c r="N1411" s="3">
        <f>K1411*H1411+G1411</f>
        <v>0.15643246178182202</v>
      </c>
      <c r="O1411" s="2">
        <f>_xlfn.XLOOKUP($B1411,stock_analysis[Stock],stock_analysis[Interest_Coverage_Ratio])</f>
        <v>2.2862637742545959</v>
      </c>
      <c r="P1411" s="3" cm="1">
        <f t="array" ref="P14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411" s="3" t="str" cm="1">
        <f t="array" ref="Q14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411" s="3">
        <f>Table2[[#This Row],[Default Spread]]+Table2[[#This Row],[Risk Free Rate]]</f>
        <v>9.8799999999999999E-2</v>
      </c>
      <c r="S1411" s="2">
        <f>_xlfn.XLOOKUP($B1411,stock_analysis[Stock],stock_analysis[Market_Cap_Cr])</f>
        <v>1107.7950464</v>
      </c>
      <c r="T1411" s="2">
        <f>_xlfn.XLOOKUP($B1411,stock_analysis[Stock],stock_analysis[Total_Debt_Cr])</f>
        <v>308.85580800000002</v>
      </c>
      <c r="U1411" s="3">
        <f>Table2[[#This Row],[Market Value of Equity]]/(Table2[[#This Row],[Market Value of Equity]]+Table2[[#This Row],[Market Value of Debt]])</f>
        <v>0.78198170209637785</v>
      </c>
      <c r="V1411" s="3">
        <f>Table2[[#This Row],[Market Value of Debt]]/(Table2[[#This Row],[Market Value of Equity]]+Table2[[#This Row],[Market Value of Debt]])</f>
        <v>0.21801829790362212</v>
      </c>
      <c r="W1411" s="32">
        <f>(Table2[[#This Row],[Cost of Equity (Daily Beta)]]*Table2[[#This Row],[Weight of Equity]])+(Table2[[#This Row],[Cost of Debt]]*Table2[[#This Row],[Weight of Debt]])</f>
        <v>0.12351457722313915</v>
      </c>
      <c r="X1411" s="33">
        <f>(Table2[[#This Row],[Cost of Equity (Weekly Beta)]]*Table2[[#This Row],[Weight of Equity]])+(Table2[[#This Row],[Cost of Debt]]*Table2[[#This Row],[Weight of Debt]])</f>
        <v>0.15298119192898429</v>
      </c>
      <c r="Y1411" s="34">
        <f>(Table2[[#This Row],[Cost of Equity (Monthly Beta)]]*Table2[[#This Row],[Weight of Equity]])+(Table2[[#This Row],[Cost of Debt]]*Table2[[#This Row],[Weight of Debt]])</f>
        <v>0.14386753056015361</v>
      </c>
      <c r="Z1411" t="b">
        <f>IF(Table2[[#This Row],[Sector]]="Financial Services",TRUE,FALSE)</f>
        <v>0</v>
      </c>
      <c r="AA1411" t="b">
        <f>IF(Table2[[#This Row],[Market Capitalisation In(Cr)]]&gt;25000,TRUE,FALSE)</f>
        <v>0</v>
      </c>
    </row>
    <row r="1412" spans="2:27" ht="14" customHeight="1">
      <c r="B1412" s="37" t="s">
        <v>2414</v>
      </c>
      <c r="C1412" s="38" t="str">
        <f>_xlfn.XLOOKUP(B1412,stock_analysis[Stock],stock_analysis[Company_Name])</f>
        <v>NCC Limited</v>
      </c>
      <c r="D1412" s="37" t="str">
        <f>_xlfn.XLOOKUP(B1412,stock_analysis[Stock],stock_analysis[Sector])</f>
        <v>Industrials</v>
      </c>
      <c r="E1412" s="37" t="str">
        <f>_xlfn.XLOOKUP($B1412,stock_analysis[Stock],stock_analysis[Industry])</f>
        <v>Engineering &amp; Construction</v>
      </c>
      <c r="F1412" s="2">
        <f>_xlfn.XLOOKUP($B1412,stock_analysis[Stock],stock_analysis[Market_Cap_Cr])</f>
        <v>8917.9324415999999</v>
      </c>
      <c r="G1412" s="3">
        <f>Imputs!$C$2</f>
        <v>6.6699999999999995E-2</v>
      </c>
      <c r="H1412" s="3">
        <f>Imputs!$C$3</f>
        <v>5.2299999999999999E-2</v>
      </c>
      <c r="I1412" s="2">
        <f>_xlfn.XLOOKUP($B1412,stock_analysis[Stock],stock_analysis[Beta_Daily])</f>
        <v>1.3618170325022612</v>
      </c>
      <c r="J1412" s="2">
        <f>_xlfn.XLOOKUP($B1412,stock_analysis[Stock],stock_analysis[Beta_Weekly])</f>
        <v>1.7488188767531436</v>
      </c>
      <c r="K1412" s="2">
        <f>_xlfn.XLOOKUP($B1412,stock_analysis[Stock],stock_analysis[Beta_Monthly])</f>
        <v>1.1604793160037146</v>
      </c>
      <c r="L1412" s="3">
        <f>G1412+H1412*I1412</f>
        <v>0.13792303079986826</v>
      </c>
      <c r="M1412" s="3">
        <f>J1412*H1412+G1412</f>
        <v>0.15816322725418941</v>
      </c>
      <c r="N1412" s="3">
        <f>K1412*H1412+G1412</f>
        <v>0.12739306822699425</v>
      </c>
      <c r="O1412" s="2">
        <f>_xlfn.XLOOKUP($B1412,stock_analysis[Stock],stock_analysis[Interest_Coverage_Ratio])</f>
        <v>3.7035864738699762</v>
      </c>
      <c r="P1412" s="3" cm="1">
        <f t="array" ref="P14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412" s="3" t="str" cm="1">
        <f t="array" ref="Q14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412" s="3">
        <f>Table2[[#This Row],[Default Spread]]+Table2[[#This Row],[Risk Free Rate]]</f>
        <v>8.0499999999999988E-2</v>
      </c>
      <c r="S1412" s="2">
        <f>_xlfn.XLOOKUP($B1412,stock_analysis[Stock],stock_analysis[Market_Cap_Cr])</f>
        <v>8917.9324415999999</v>
      </c>
      <c r="T1412" s="2">
        <f>_xlfn.XLOOKUP($B1412,stock_analysis[Stock],stock_analysis[Total_Debt_Cr])</f>
        <v>2922.7599872000001</v>
      </c>
      <c r="U1412" s="3">
        <f>Table2[[#This Row],[Market Value of Equity]]/(Table2[[#This Row],[Market Value of Equity]]+Table2[[#This Row],[Market Value of Debt]])</f>
        <v>0.75315970710538849</v>
      </c>
      <c r="V1412" s="3">
        <f>Table2[[#This Row],[Market Value of Debt]]/(Table2[[#This Row],[Market Value of Equity]]+Table2[[#This Row],[Market Value of Debt]])</f>
        <v>0.24684029289461143</v>
      </c>
      <c r="W1412" s="32">
        <f>(Table2[[#This Row],[Cost of Equity (Daily Beta)]]*Table2[[#This Row],[Weight of Equity]])+(Table2[[#This Row],[Cost of Debt]]*Table2[[#This Row],[Weight of Debt]])</f>
        <v>0.12374871305833246</v>
      </c>
      <c r="X1412" s="33">
        <f>(Table2[[#This Row],[Cost of Equity (Weekly Beta)]]*Table2[[#This Row],[Weight of Equity]])+(Table2[[#This Row],[Cost of Debt]]*Table2[[#This Row],[Weight of Debt]])</f>
        <v>0.13899281349162451</v>
      </c>
      <c r="Y1412" s="34">
        <f>(Table2[[#This Row],[Cost of Equity (Monthly Beta)]]*Table2[[#This Row],[Weight of Equity]])+(Table2[[#This Row],[Cost of Debt]]*Table2[[#This Row],[Weight of Debt]])</f>
        <v>0.11581796953111598</v>
      </c>
      <c r="Z1412" t="b">
        <f>IF(Table2[[#This Row],[Sector]]="Financial Services",TRUE,FALSE)</f>
        <v>0</v>
      </c>
      <c r="AA1412" t="b">
        <f>IF(Table2[[#This Row],[Market Capitalisation In(Cr)]]&gt;25000,TRUE,FALSE)</f>
        <v>0</v>
      </c>
    </row>
    <row r="1413" spans="2:27" ht="14" customHeight="1">
      <c r="B1413" s="37" t="s">
        <v>2868</v>
      </c>
      <c r="C1413" s="38" t="str">
        <f>_xlfn.XLOOKUP(B1413,stock_analysis[Stock],stock_analysis[Company_Name])</f>
        <v>Ramky Infrastructure Limited</v>
      </c>
      <c r="D1413" s="37" t="str">
        <f>_xlfn.XLOOKUP(B1413,stock_analysis[Stock],stock_analysis[Sector])</f>
        <v>Industrials</v>
      </c>
      <c r="E1413" s="37" t="str">
        <f>_xlfn.XLOOKUP($B1413,stock_analysis[Stock],stock_analysis[Industry])</f>
        <v>Engineering &amp; Construction</v>
      </c>
      <c r="F1413" s="2">
        <f>_xlfn.XLOOKUP($B1413,stock_analysis[Stock],stock_analysis[Market_Cap_Cr])</f>
        <v>3423.560704</v>
      </c>
      <c r="G1413" s="3">
        <f>Imputs!$C$2</f>
        <v>6.6699999999999995E-2</v>
      </c>
      <c r="H1413" s="3">
        <f>Imputs!$C$3</f>
        <v>5.2299999999999999E-2</v>
      </c>
      <c r="I1413" s="2">
        <f>_xlfn.XLOOKUP($B1413,stock_analysis[Stock],stock_analysis[Beta_Daily])</f>
        <v>1.3045535453094936</v>
      </c>
      <c r="J1413" s="2">
        <f>_xlfn.XLOOKUP($B1413,stock_analysis[Stock],stock_analysis[Beta_Weekly])</f>
        <v>1.8887358418805651</v>
      </c>
      <c r="K1413" s="2">
        <f>_xlfn.XLOOKUP($B1413,stock_analysis[Stock],stock_analysis[Beta_Monthly])</f>
        <v>1.484885252690477</v>
      </c>
      <c r="L1413" s="3">
        <f>G1413+H1413*I1413</f>
        <v>0.13492815041968653</v>
      </c>
      <c r="M1413" s="3">
        <f>J1413*H1413+G1413</f>
        <v>0.16548088453035353</v>
      </c>
      <c r="N1413" s="3">
        <f>K1413*H1413+G1413</f>
        <v>0.14435949871571194</v>
      </c>
      <c r="O1413" s="2">
        <f>_xlfn.XLOOKUP($B1413,stock_analysis[Stock],stock_analysis[Interest_Coverage_Ratio])</f>
        <v>4.3778528214493404</v>
      </c>
      <c r="P1413" s="3" cm="1">
        <f t="array" ref="P14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413" s="3" t="str" cm="1">
        <f t="array" ref="Q14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413" s="3">
        <f>Table2[[#This Row],[Default Spread]]+Table2[[#This Row],[Risk Free Rate]]</f>
        <v>7.7799999999999994E-2</v>
      </c>
      <c r="S1413" s="2">
        <f>_xlfn.XLOOKUP($B1413,stock_analysis[Stock],stock_analysis[Market_Cap_Cr])</f>
        <v>3423.560704</v>
      </c>
      <c r="T1413" s="2">
        <f>_xlfn.XLOOKUP($B1413,stock_analysis[Stock],stock_analysis[Total_Debt_Cr])</f>
        <v>612.52700159999995</v>
      </c>
      <c r="U1413" s="3">
        <f>Table2[[#This Row],[Market Value of Equity]]/(Table2[[#This Row],[Market Value of Equity]]+Table2[[#This Row],[Market Value of Debt]])</f>
        <v>0.84823744024439074</v>
      </c>
      <c r="V1413" s="3">
        <f>Table2[[#This Row],[Market Value of Debt]]/(Table2[[#This Row],[Market Value of Equity]]+Table2[[#This Row],[Market Value of Debt]])</f>
        <v>0.15176255975560929</v>
      </c>
      <c r="W1413" s="32">
        <f>(Table2[[#This Row],[Cost of Equity (Daily Beta)]]*Table2[[#This Row],[Weight of Equity]])+(Table2[[#This Row],[Cost of Debt]]*Table2[[#This Row],[Weight of Debt]])</f>
        <v>0.12625823607789141</v>
      </c>
      <c r="X1413" s="33">
        <f>(Table2[[#This Row],[Cost of Equity (Weekly Beta)]]*Table2[[#This Row],[Weight of Equity]])+(Table2[[#This Row],[Cost of Debt]]*Table2[[#This Row],[Weight of Debt]])</f>
        <v>0.1521742090523911</v>
      </c>
      <c r="Y1413" s="34">
        <f>(Table2[[#This Row],[Cost of Equity (Monthly Beta)]]*Table2[[#This Row],[Weight of Equity]])+(Table2[[#This Row],[Cost of Debt]]*Table2[[#This Row],[Weight of Debt]])</f>
        <v>0.1342582588145653</v>
      </c>
      <c r="Z1413" t="b">
        <f>IF(Table2[[#This Row],[Sector]]="Financial Services",TRUE,FALSE)</f>
        <v>0</v>
      </c>
      <c r="AA1413" t="b">
        <f>IF(Table2[[#This Row],[Market Capitalisation In(Cr)]]&gt;25000,TRUE,FALSE)</f>
        <v>0</v>
      </c>
    </row>
    <row r="1414" spans="2:27" ht="14" customHeight="1">
      <c r="B1414" s="37" t="s">
        <v>1293</v>
      </c>
      <c r="C1414" s="38" t="str">
        <f>_xlfn.XLOOKUP(B1414,stock_analysis[Stock],stock_analysis[Company_Name])</f>
        <v>Globe Civil Projects Limited</v>
      </c>
      <c r="D1414" s="37" t="str">
        <f>_xlfn.XLOOKUP(B1414,stock_analysis[Stock],stock_analysis[Sector])</f>
        <v>Industrials</v>
      </c>
      <c r="E1414" s="37" t="str">
        <f>_xlfn.XLOOKUP($B1414,stock_analysis[Stock],stock_analysis[Industry])</f>
        <v>Engineering &amp; Construction</v>
      </c>
      <c r="F1414" s="2">
        <f>_xlfn.XLOOKUP($B1414,stock_analysis[Stock],stock_analysis[Market_Cap_Cr])</f>
        <v>276.20037120000001</v>
      </c>
      <c r="G1414" s="3">
        <f>Imputs!$C$2</f>
        <v>6.6699999999999995E-2</v>
      </c>
      <c r="H1414" s="3">
        <f>Imputs!$C$3</f>
        <v>5.2299999999999999E-2</v>
      </c>
      <c r="I1414" s="2">
        <f>_xlfn.XLOOKUP($B1414,stock_analysis[Stock],stock_analysis[Beta_Daily])</f>
        <v>1.438123542447127</v>
      </c>
      <c r="J1414" s="2">
        <f>_xlfn.XLOOKUP($B1414,stock_analysis[Stock],stock_analysis[Beta_Weekly])</f>
        <v>0.93322009531053718</v>
      </c>
      <c r="K1414" s="2">
        <f>_xlfn.XLOOKUP($B1414,stock_analysis[Stock],stock_analysis[Beta_Monthly])</f>
        <v>2.1370880165434514</v>
      </c>
      <c r="L1414" s="3">
        <f>G1414+H1414*I1414</f>
        <v>0.14191386126998473</v>
      </c>
      <c r="M1414" s="3">
        <f>J1414*H1414+G1414</f>
        <v>0.1155074109847411</v>
      </c>
      <c r="N1414" s="3">
        <f>K1414*H1414+G1414</f>
        <v>0.17846970326522249</v>
      </c>
      <c r="O1414" s="2">
        <f>_xlfn.XLOOKUP($B1414,stock_analysis[Stock],stock_analysis[Interest_Coverage_Ratio])</f>
        <v>2.05727671150068</v>
      </c>
      <c r="P1414" s="3" cm="1">
        <f t="array" ref="P14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414" s="3" t="str" cm="1">
        <f t="array" ref="Q14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414" s="3">
        <f>Table2[[#This Row],[Default Spread]]+Table2[[#This Row],[Risk Free Rate]]</f>
        <v>9.8799999999999999E-2</v>
      </c>
      <c r="S1414" s="2">
        <f>_xlfn.XLOOKUP($B1414,stock_analysis[Stock],stock_analysis[Market_Cap_Cr])</f>
        <v>276.20037120000001</v>
      </c>
      <c r="T1414" s="2">
        <f>_xlfn.XLOOKUP($B1414,stock_analysis[Stock],stock_analysis[Total_Debt_Cr])</f>
        <v>150.43399679999999</v>
      </c>
      <c r="U1414" s="3">
        <f>Table2[[#This Row],[Market Value of Equity]]/(Table2[[#This Row],[Market Value of Equity]]+Table2[[#This Row],[Market Value of Debt]])</f>
        <v>0.64739362769761677</v>
      </c>
      <c r="V1414" s="3">
        <f>Table2[[#This Row],[Market Value of Debt]]/(Table2[[#This Row],[Market Value of Equity]]+Table2[[#This Row],[Market Value of Debt]])</f>
        <v>0.35260637230238329</v>
      </c>
      <c r="W1414" s="32">
        <f>(Table2[[#This Row],[Cost of Equity (Daily Beta)]]*Table2[[#This Row],[Weight of Equity]])+(Table2[[#This Row],[Cost of Debt]]*Table2[[#This Row],[Weight of Debt]])</f>
        <v>0.12671163905162719</v>
      </c>
      <c r="X1414" s="33">
        <f>(Table2[[#This Row],[Cost of Equity (Weekly Beta)]]*Table2[[#This Row],[Weight of Equity]])+(Table2[[#This Row],[Cost of Debt]]*Table2[[#This Row],[Weight of Debt]])</f>
        <v>0.10961627140684656</v>
      </c>
      <c r="Y1414" s="34">
        <f>(Table2[[#This Row],[Cost of Equity (Monthly Beta)]]*Table2[[#This Row],[Weight of Equity]])+(Table2[[#This Row],[Cost of Debt]]*Table2[[#This Row],[Weight of Debt]])</f>
        <v>0.15037765821446505</v>
      </c>
      <c r="Z1414" t="b">
        <f>IF(Table2[[#This Row],[Sector]]="Financial Services",TRUE,FALSE)</f>
        <v>0</v>
      </c>
      <c r="AA1414" t="b">
        <f>IF(Table2[[#This Row],[Market Capitalisation In(Cr)]]&gt;25000,TRUE,FALSE)</f>
        <v>0</v>
      </c>
    </row>
    <row r="1415" spans="2:27" ht="14" customHeight="1">
      <c r="B1415" s="37" t="s">
        <v>1910</v>
      </c>
      <c r="C1415" s="38" t="str">
        <f>_xlfn.XLOOKUP(B1415,stock_analysis[Stock],stock_analysis[Company_Name])</f>
        <v>KEC International Limited</v>
      </c>
      <c r="D1415" s="37" t="str">
        <f>_xlfn.XLOOKUP(B1415,stock_analysis[Stock],stock_analysis[Sector])</f>
        <v>Industrials</v>
      </c>
      <c r="E1415" s="37" t="str">
        <f>_xlfn.XLOOKUP($B1415,stock_analysis[Stock],stock_analysis[Industry])</f>
        <v>Engineering &amp; Construction</v>
      </c>
      <c r="F1415" s="2">
        <f>_xlfn.XLOOKUP($B1415,stock_analysis[Stock],stock_analysis[Market_Cap_Cr])</f>
        <v>14389.4413312</v>
      </c>
      <c r="G1415" s="3">
        <f>Imputs!$C$2</f>
        <v>6.6699999999999995E-2</v>
      </c>
      <c r="H1415" s="3">
        <f>Imputs!$C$3</f>
        <v>5.2299999999999999E-2</v>
      </c>
      <c r="I1415" s="2">
        <f>_xlfn.XLOOKUP($B1415,stock_analysis[Stock],stock_analysis[Beta_Daily])</f>
        <v>1.3566427742087983</v>
      </c>
      <c r="J1415" s="2">
        <f>_xlfn.XLOOKUP($B1415,stock_analysis[Stock],stock_analysis[Beta_Weekly])</f>
        <v>2.0224291132654679</v>
      </c>
      <c r="K1415" s="2">
        <f>_xlfn.XLOOKUP($B1415,stock_analysis[Stock],stock_analysis[Beta_Monthly])</f>
        <v>0.70824660009875495</v>
      </c>
      <c r="L1415" s="3">
        <f>G1415+H1415*I1415</f>
        <v>0.13765241709112014</v>
      </c>
      <c r="M1415" s="3">
        <f>J1415*H1415+G1415</f>
        <v>0.17247304262378396</v>
      </c>
      <c r="N1415" s="3">
        <f>K1415*H1415+G1415</f>
        <v>0.10374129718516488</v>
      </c>
      <c r="O1415" s="2">
        <f>_xlfn.XLOOKUP($B1415,stock_analysis[Stock],stock_analysis[Interest_Coverage_Ratio])</f>
        <v>2.1137494450313077</v>
      </c>
      <c r="P1415" s="3" cm="1">
        <f t="array" ref="P14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415" s="3" t="str" cm="1">
        <f t="array" ref="Q14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415" s="3">
        <f>Table2[[#This Row],[Default Spread]]+Table2[[#This Row],[Risk Free Rate]]</f>
        <v>9.8799999999999999E-2</v>
      </c>
      <c r="S1415" s="2">
        <f>_xlfn.XLOOKUP($B1415,stock_analysis[Stock],stock_analysis[Market_Cap_Cr])</f>
        <v>14389.4413312</v>
      </c>
      <c r="T1415" s="2">
        <f>_xlfn.XLOOKUP($B1415,stock_analysis[Stock],stock_analysis[Total_Debt_Cr])</f>
        <v>5308.0301568000004</v>
      </c>
      <c r="U1415" s="3">
        <f>Table2[[#This Row],[Market Value of Equity]]/(Table2[[#This Row],[Market Value of Equity]]+Table2[[#This Row],[Market Value of Debt]])</f>
        <v>0.73052225713164587</v>
      </c>
      <c r="V1415" s="3">
        <f>Table2[[#This Row],[Market Value of Debt]]/(Table2[[#This Row],[Market Value of Equity]]+Table2[[#This Row],[Market Value of Debt]])</f>
        <v>0.26947774286835413</v>
      </c>
      <c r="W1415" s="32">
        <f>(Table2[[#This Row],[Cost of Equity (Daily Beta)]]*Table2[[#This Row],[Weight of Equity]])+(Table2[[#This Row],[Cost of Debt]]*Table2[[#This Row],[Weight of Debt]])</f>
        <v>0.12718255542842521</v>
      </c>
      <c r="X1415" s="33">
        <f>(Table2[[#This Row],[Cost of Equity (Weekly Beta)]]*Table2[[#This Row],[Weight of Equity]])+(Table2[[#This Row],[Cost of Debt]]*Table2[[#This Row],[Weight of Debt]])</f>
        <v>0.15261979738728262</v>
      </c>
      <c r="Y1415" s="34">
        <f>(Table2[[#This Row],[Cost of Equity (Monthly Beta)]]*Table2[[#This Row],[Weight of Equity]])+(Table2[[#This Row],[Cost of Debt]]*Table2[[#This Row],[Weight of Debt]])</f>
        <v>0.10240972757286489</v>
      </c>
      <c r="Z1415" t="b">
        <f>IF(Table2[[#This Row],[Sector]]="Financial Services",TRUE,FALSE)</f>
        <v>0</v>
      </c>
      <c r="AA1415" t="b">
        <f>IF(Table2[[#This Row],[Market Capitalisation In(Cr)]]&gt;25000,TRUE,FALSE)</f>
        <v>0</v>
      </c>
    </row>
    <row r="1416" spans="2:27" ht="14" customHeight="1">
      <c r="B1416" s="37" t="s">
        <v>2746</v>
      </c>
      <c r="C1416" s="38" t="str">
        <f>_xlfn.XLOOKUP(B1416,stock_analysis[Stock],stock_analysis[Company_Name])</f>
        <v>Praj Industries Limited</v>
      </c>
      <c r="D1416" s="37" t="str">
        <f>_xlfn.XLOOKUP(B1416,stock_analysis[Stock],stock_analysis[Sector])</f>
        <v>Industrials</v>
      </c>
      <c r="E1416" s="37" t="str">
        <f>_xlfn.XLOOKUP($B1416,stock_analysis[Stock],stock_analysis[Industry])</f>
        <v>Engineering &amp; Construction</v>
      </c>
      <c r="F1416" s="2">
        <f>_xlfn.XLOOKUP($B1416,stock_analysis[Stock],stock_analysis[Market_Cap_Cr])</f>
        <v>5696.3674111999999</v>
      </c>
      <c r="G1416" s="3">
        <f>Imputs!$C$2</f>
        <v>6.6699999999999995E-2</v>
      </c>
      <c r="H1416" s="3">
        <f>Imputs!$C$3</f>
        <v>5.2299999999999999E-2</v>
      </c>
      <c r="I1416" s="2">
        <f>_xlfn.XLOOKUP($B1416,stock_analysis[Stock],stock_analysis[Beta_Daily])</f>
        <v>1.2006530072337358</v>
      </c>
      <c r="J1416" s="2">
        <f>_xlfn.XLOOKUP($B1416,stock_analysis[Stock],stock_analysis[Beta_Weekly])</f>
        <v>1.4821212702759348</v>
      </c>
      <c r="K1416" s="2">
        <f>_xlfn.XLOOKUP($B1416,stock_analysis[Stock],stock_analysis[Beta_Monthly])</f>
        <v>1.4963720404740839</v>
      </c>
      <c r="L1416" s="3">
        <f>G1416+H1416*I1416</f>
        <v>0.12949415227832439</v>
      </c>
      <c r="M1416" s="3">
        <f>J1416*H1416+G1416</f>
        <v>0.14421494243543137</v>
      </c>
      <c r="N1416" s="3">
        <f>K1416*H1416+G1416</f>
        <v>0.14496025771679458</v>
      </c>
      <c r="O1416" s="2">
        <f>_xlfn.XLOOKUP($B1416,stock_analysis[Stock],stock_analysis[Interest_Coverage_Ratio])</f>
        <v>16.85478346299886</v>
      </c>
      <c r="P1416" s="3" cm="1">
        <f t="array" ref="P141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16" s="3" t="str" cm="1">
        <f t="array" ref="Q141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16" s="3">
        <f>Table2[[#This Row],[Default Spread]]+Table2[[#This Row],[Risk Free Rate]]</f>
        <v>7.0699999999999999E-2</v>
      </c>
      <c r="S1416" s="2">
        <f>_xlfn.XLOOKUP($B1416,stock_analysis[Stock],stock_analysis[Market_Cap_Cr])</f>
        <v>5696.3674111999999</v>
      </c>
      <c r="T1416" s="2">
        <f>_xlfn.XLOOKUP($B1416,stock_analysis[Stock],stock_analysis[Total_Debt_Cr])</f>
        <v>209.74109440000001</v>
      </c>
      <c r="U1416" s="3">
        <f>Table2[[#This Row],[Market Value of Equity]]/(Table2[[#This Row],[Market Value of Equity]]+Table2[[#This Row],[Market Value of Debt]])</f>
        <v>0.9644874295483854</v>
      </c>
      <c r="V1416" s="3">
        <f>Table2[[#This Row],[Market Value of Debt]]/(Table2[[#This Row],[Market Value of Equity]]+Table2[[#This Row],[Market Value of Debt]])</f>
        <v>3.5512570451614565E-2</v>
      </c>
      <c r="W1416" s="32">
        <f>(Table2[[#This Row],[Cost of Equity (Daily Beta)]]*Table2[[#This Row],[Weight of Equity]])+(Table2[[#This Row],[Cost of Debt]]*Table2[[#This Row],[Weight of Debt]])</f>
        <v>0.12740622080339745</v>
      </c>
      <c r="X1416" s="33">
        <f>(Table2[[#This Row],[Cost of Equity (Weekly Beta)]]*Table2[[#This Row],[Weight of Equity]])+(Table2[[#This Row],[Cost of Debt]]*Table2[[#This Row],[Weight of Debt]])</f>
        <v>0.14160423786294674</v>
      </c>
      <c r="Y1416" s="34">
        <f>(Table2[[#This Row],[Cost of Equity (Monthly Beta)]]*Table2[[#This Row],[Weight of Equity]])+(Table2[[#This Row],[Cost of Debt]]*Table2[[#This Row],[Weight of Debt]])</f>
        <v>0.14232308508287186</v>
      </c>
      <c r="Z1416" t="b">
        <f>IF(Table2[[#This Row],[Sector]]="Financial Services",TRUE,FALSE)</f>
        <v>0</v>
      </c>
      <c r="AA1416" t="b">
        <f>IF(Table2[[#This Row],[Market Capitalisation In(Cr)]]&gt;25000,TRUE,FALSE)</f>
        <v>0</v>
      </c>
    </row>
    <row r="1417" spans="2:27" ht="14" customHeight="1">
      <c r="B1417" s="37" t="s">
        <v>3344</v>
      </c>
      <c r="C1417" s="38" t="str">
        <f>_xlfn.XLOOKUP(B1417,stock_analysis[Stock],stock_analysis[Company_Name])</f>
        <v>SRM Contractors Limited</v>
      </c>
      <c r="D1417" s="37" t="str">
        <f>_xlfn.XLOOKUP(B1417,stock_analysis[Stock],stock_analysis[Sector])</f>
        <v>Industrials</v>
      </c>
      <c r="E1417" s="37" t="str">
        <f>_xlfn.XLOOKUP($B1417,stock_analysis[Stock],stock_analysis[Industry])</f>
        <v>Engineering &amp; Construction</v>
      </c>
      <c r="F1417" s="2">
        <f>_xlfn.XLOOKUP($B1417,stock_analysis[Stock],stock_analysis[Market_Cap_Cr])</f>
        <v>922.53081599999996</v>
      </c>
      <c r="G1417" s="3">
        <f>Imputs!$C$2</f>
        <v>6.6699999999999995E-2</v>
      </c>
      <c r="H1417" s="3">
        <f>Imputs!$C$3</f>
        <v>5.2299999999999999E-2</v>
      </c>
      <c r="I1417" s="2">
        <f>_xlfn.XLOOKUP($B1417,stock_analysis[Stock],stock_analysis[Beta_Daily])</f>
        <v>1.2292644370277286</v>
      </c>
      <c r="J1417" s="2">
        <f>_xlfn.XLOOKUP($B1417,stock_analysis[Stock],stock_analysis[Beta_Weekly])</f>
        <v>0.98208050543018099</v>
      </c>
      <c r="K1417" s="2">
        <f>_xlfn.XLOOKUP($B1417,stock_analysis[Stock],stock_analysis[Beta_Monthly])</f>
        <v>1.6051589079436102</v>
      </c>
      <c r="L1417" s="3">
        <f>G1417+H1417*I1417</f>
        <v>0.1309905300565502</v>
      </c>
      <c r="M1417" s="3">
        <f>J1417*H1417+G1417</f>
        <v>0.11806281043399847</v>
      </c>
      <c r="N1417" s="3">
        <f>K1417*H1417+G1417</f>
        <v>0.15064981088545082</v>
      </c>
      <c r="O1417" s="2">
        <f>_xlfn.XLOOKUP($B1417,stock_analysis[Stock],stock_analysis[Interest_Coverage_Ratio])</f>
        <v>10.803953893226421</v>
      </c>
      <c r="P1417" s="3" cm="1">
        <f t="array" ref="P141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417" s="3" t="str" cm="1">
        <f t="array" ref="Q141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417" s="3">
        <f>Table2[[#This Row],[Default Spread]]+Table2[[#This Row],[Risk Free Rate]]</f>
        <v>7.22E-2</v>
      </c>
      <c r="S1417" s="2">
        <f>_xlfn.XLOOKUP($B1417,stock_analysis[Stock],stock_analysis[Market_Cap_Cr])</f>
        <v>922.53081599999996</v>
      </c>
      <c r="T1417" s="2">
        <f>_xlfn.XLOOKUP($B1417,stock_analysis[Stock],stock_analysis[Total_Debt_Cr])</f>
        <v>59.575801599999998</v>
      </c>
      <c r="U1417" s="3">
        <f>Table2[[#This Row],[Market Value of Equity]]/(Table2[[#This Row],[Market Value of Equity]]+Table2[[#This Row],[Market Value of Debt]])</f>
        <v>0.93933876370206426</v>
      </c>
      <c r="V1417" s="3">
        <f>Table2[[#This Row],[Market Value of Debt]]/(Table2[[#This Row],[Market Value of Equity]]+Table2[[#This Row],[Market Value of Debt]])</f>
        <v>6.0661236297935725E-2</v>
      </c>
      <c r="W1417" s="32">
        <f>(Table2[[#This Row],[Cost of Equity (Daily Beta)]]*Table2[[#This Row],[Weight of Equity]])+(Table2[[#This Row],[Cost of Debt]]*Table2[[#This Row],[Weight of Debt]])</f>
        <v>0.12742422382070892</v>
      </c>
      <c r="X1417" s="33">
        <f>(Table2[[#This Row],[Cost of Equity (Weekly Beta)]]*Table2[[#This Row],[Weight of Equity]])+(Table2[[#This Row],[Cost of Debt]]*Table2[[#This Row],[Weight of Debt]])</f>
        <v>0.11528071565297425</v>
      </c>
      <c r="Y1417" s="34">
        <f>(Table2[[#This Row],[Cost of Equity (Monthly Beta)]]*Table2[[#This Row],[Weight of Equity]])+(Table2[[#This Row],[Cost of Debt]]*Table2[[#This Row],[Weight of Debt]])</f>
        <v>0.1458909483698001</v>
      </c>
      <c r="Z1417" t="b">
        <f>IF(Table2[[#This Row],[Sector]]="Financial Services",TRUE,FALSE)</f>
        <v>0</v>
      </c>
      <c r="AA1417" t="b">
        <f>IF(Table2[[#This Row],[Market Capitalisation In(Cr)]]&gt;25000,TRUE,FALSE)</f>
        <v>0</v>
      </c>
    </row>
    <row r="1418" spans="2:27" ht="14" customHeight="1">
      <c r="B1418" s="37" t="s">
        <v>3144</v>
      </c>
      <c r="C1418" s="38" t="str">
        <f>_xlfn.XLOOKUP(B1418,stock_analysis[Stock],stock_analysis[Company_Name])</f>
        <v>SEPC Limited</v>
      </c>
      <c r="D1418" s="37" t="str">
        <f>_xlfn.XLOOKUP(B1418,stock_analysis[Stock],stock_analysis[Sector])</f>
        <v>Industrials</v>
      </c>
      <c r="E1418" s="37" t="str">
        <f>_xlfn.XLOOKUP($B1418,stock_analysis[Stock],stock_analysis[Industry])</f>
        <v>Engineering &amp; Construction</v>
      </c>
      <c r="F1418" s="2">
        <f>_xlfn.XLOOKUP($B1418,stock_analysis[Stock],stock_analysis[Market_Cap_Cr])</f>
        <v>1338.9493248000001</v>
      </c>
      <c r="G1418" s="3">
        <f>Imputs!$C$2</f>
        <v>6.6699999999999995E-2</v>
      </c>
      <c r="H1418" s="3">
        <f>Imputs!$C$3</f>
        <v>5.2299999999999999E-2</v>
      </c>
      <c r="I1418" s="2">
        <f>_xlfn.XLOOKUP($B1418,stock_analysis[Stock],stock_analysis[Beta_Daily])</f>
        <v>1.2224174757382835</v>
      </c>
      <c r="J1418" s="2">
        <f>_xlfn.XLOOKUP($B1418,stock_analysis[Stock],stock_analysis[Beta_Weekly])</f>
        <v>1.8164730997427816</v>
      </c>
      <c r="K1418" s="2">
        <f>_xlfn.XLOOKUP($B1418,stock_analysis[Stock],stock_analysis[Beta_Monthly])</f>
        <v>0.60843176539215138</v>
      </c>
      <c r="L1418" s="3">
        <f>G1418+H1418*I1418</f>
        <v>0.13063243398111224</v>
      </c>
      <c r="M1418" s="3">
        <f>J1418*H1418+G1418</f>
        <v>0.16170154311654747</v>
      </c>
      <c r="N1418" s="3">
        <f>K1418*H1418+G1418</f>
        <v>9.8520981330009513E-2</v>
      </c>
      <c r="O1418" s="2">
        <f>_xlfn.XLOOKUP($B1418,stock_analysis[Stock],stock_analysis[Interest_Coverage_Ratio])</f>
        <v>1.7856412272043092</v>
      </c>
      <c r="P1418" s="3" cm="1">
        <f t="array" ref="P141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418" s="3" t="str" cm="1">
        <f t="array" ref="Q141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418" s="3">
        <f>Table2[[#This Row],[Default Spread]]+Table2[[#This Row],[Risk Free Rate]]</f>
        <v>0.1176</v>
      </c>
      <c r="S1418" s="2">
        <f>_xlfn.XLOOKUP($B1418,stock_analysis[Stock],stock_analysis[Market_Cap_Cr])</f>
        <v>1338.9493248000001</v>
      </c>
      <c r="T1418" s="2">
        <f>_xlfn.XLOOKUP($B1418,stock_analysis[Stock],stock_analysis[Total_Debt_Cr])</f>
        <v>364.55959039999999</v>
      </c>
      <c r="U1418" s="3">
        <f>Table2[[#This Row],[Market Value of Equity]]/(Table2[[#This Row],[Market Value of Equity]]+Table2[[#This Row],[Market Value of Debt]])</f>
        <v>0.78599490313955955</v>
      </c>
      <c r="V1418" s="3">
        <f>Table2[[#This Row],[Market Value of Debt]]/(Table2[[#This Row],[Market Value of Equity]]+Table2[[#This Row],[Market Value of Debt]])</f>
        <v>0.21400509686044053</v>
      </c>
      <c r="W1418" s="32">
        <f>(Table2[[#This Row],[Cost of Equity (Daily Beta)]]*Table2[[#This Row],[Weight of Equity]])+(Table2[[#This Row],[Cost of Debt]]*Table2[[#This Row],[Weight of Debt]])</f>
        <v>0.12784342668465704</v>
      </c>
      <c r="X1418" s="33">
        <f>(Table2[[#This Row],[Cost of Equity (Weekly Beta)]]*Table2[[#This Row],[Weight of Equity]])+(Table2[[#This Row],[Cost of Debt]]*Table2[[#This Row],[Weight of Debt]])</f>
        <v>0.15226358811019586</v>
      </c>
      <c r="Y1418" s="34">
        <f>(Table2[[#This Row],[Cost of Equity (Monthly Beta)]]*Table2[[#This Row],[Weight of Equity]])+(Table2[[#This Row],[Cost of Debt]]*Table2[[#This Row],[Weight of Debt]])</f>
        <v>0.10260398856848298</v>
      </c>
      <c r="Z1418" t="b">
        <f>IF(Table2[[#This Row],[Sector]]="Financial Services",TRUE,FALSE)</f>
        <v>0</v>
      </c>
      <c r="AA1418" t="b">
        <f>IF(Table2[[#This Row],[Market Capitalisation In(Cr)]]&gt;25000,TRUE,FALSE)</f>
        <v>0</v>
      </c>
    </row>
    <row r="1419" spans="2:27" ht="14" customHeight="1">
      <c r="B1419" s="37" t="s">
        <v>1633</v>
      </c>
      <c r="C1419" s="38" t="str">
        <f>_xlfn.XLOOKUP(B1419,stock_analysis[Stock],stock_analysis[Company_Name])</f>
        <v>Indian Hume Pipe Company Limited</v>
      </c>
      <c r="D1419" s="37" t="str">
        <f>_xlfn.XLOOKUP(B1419,stock_analysis[Stock],stock_analysis[Sector])</f>
        <v>Industrials</v>
      </c>
      <c r="E1419" s="37" t="str">
        <f>_xlfn.XLOOKUP($B1419,stock_analysis[Stock],stock_analysis[Industry])</f>
        <v>Engineering &amp; Construction</v>
      </c>
      <c r="F1419" s="2">
        <f>_xlfn.XLOOKUP($B1419,stock_analysis[Stock],stock_analysis[Market_Cap_Cr])</f>
        <v>1645.8276863999999</v>
      </c>
      <c r="G1419" s="3">
        <f>Imputs!$C$2</f>
        <v>6.6699999999999995E-2</v>
      </c>
      <c r="H1419" s="3">
        <f>Imputs!$C$3</f>
        <v>5.2299999999999999E-2</v>
      </c>
      <c r="I1419" s="2">
        <f>_xlfn.XLOOKUP($B1419,stock_analysis[Stock],stock_analysis[Beta_Daily])</f>
        <v>1.5120083380970482</v>
      </c>
      <c r="J1419" s="2">
        <f>_xlfn.XLOOKUP($B1419,stock_analysis[Stock],stock_analysis[Beta_Weekly])</f>
        <v>1.994863472347729</v>
      </c>
      <c r="K1419" s="2">
        <f>_xlfn.XLOOKUP($B1419,stock_analysis[Stock],stock_analysis[Beta_Monthly])</f>
        <v>1.6563269530833709</v>
      </c>
      <c r="L1419" s="3">
        <f>G1419+H1419*I1419</f>
        <v>0.14577803608247561</v>
      </c>
      <c r="M1419" s="3">
        <f>J1419*H1419+G1419</f>
        <v>0.17103135960378624</v>
      </c>
      <c r="N1419" s="3">
        <f>K1419*H1419+G1419</f>
        <v>0.15332589964626031</v>
      </c>
      <c r="O1419" s="2">
        <f>_xlfn.XLOOKUP($B1419,stock_analysis[Stock],stock_analysis[Interest_Coverage_Ratio])</f>
        <v>12.428101557196564</v>
      </c>
      <c r="P1419" s="3" cm="1">
        <f t="array" ref="P141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419" s="3" t="str" cm="1">
        <f t="array" ref="Q141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419" s="3">
        <f>Table2[[#This Row],[Default Spread]]+Table2[[#This Row],[Risk Free Rate]]</f>
        <v>7.22E-2</v>
      </c>
      <c r="S1419" s="2">
        <f>_xlfn.XLOOKUP($B1419,stock_analysis[Stock],stock_analysis[Market_Cap_Cr])</f>
        <v>1645.8276863999999</v>
      </c>
      <c r="T1419" s="2">
        <f>_xlfn.XLOOKUP($B1419,stock_analysis[Stock],stock_analysis[Total_Debt_Cr])</f>
        <v>500.87598079999998</v>
      </c>
      <c r="U1419" s="3">
        <f>Table2[[#This Row],[Market Value of Equity]]/(Table2[[#This Row],[Market Value of Equity]]+Table2[[#This Row],[Market Value of Debt]])</f>
        <v>0.76667670137569321</v>
      </c>
      <c r="V1419" s="3">
        <f>Table2[[#This Row],[Market Value of Debt]]/(Table2[[#This Row],[Market Value of Equity]]+Table2[[#This Row],[Market Value of Debt]])</f>
        <v>0.23332329862430673</v>
      </c>
      <c r="W1419" s="32">
        <f>(Table2[[#This Row],[Cost of Equity (Daily Beta)]]*Table2[[#This Row],[Weight of Equity]])+(Table2[[#This Row],[Cost of Debt]]*Table2[[#This Row],[Weight of Debt]])</f>
        <v>0.12861056599741413</v>
      </c>
      <c r="X1419" s="33">
        <f>(Table2[[#This Row],[Cost of Equity (Weekly Beta)]]*Table2[[#This Row],[Weight of Equity]])+(Table2[[#This Row],[Cost of Debt]]*Table2[[#This Row],[Weight of Debt]])</f>
        <v>0.14797170077350577</v>
      </c>
      <c r="Y1419" s="34">
        <f>(Table2[[#This Row],[Cost of Equity (Monthly Beta)]]*Table2[[#This Row],[Weight of Equity]])+(Table2[[#This Row],[Cost of Debt]]*Table2[[#This Row],[Weight of Debt]])</f>
        <v>0.13439733713693036</v>
      </c>
      <c r="Z1419" t="b">
        <f>IF(Table2[[#This Row],[Sector]]="Financial Services",TRUE,FALSE)</f>
        <v>0</v>
      </c>
      <c r="AA1419" t="b">
        <f>IF(Table2[[#This Row],[Market Capitalisation In(Cr)]]&gt;25000,TRUE,FALSE)</f>
        <v>0</v>
      </c>
    </row>
    <row r="1420" spans="2:27" ht="14" customHeight="1">
      <c r="B1420" s="37" t="s">
        <v>2228</v>
      </c>
      <c r="C1420" s="38" t="str">
        <f>_xlfn.XLOOKUP(B1420,stock_analysis[Stock],stock_analysis[Company_Name])</f>
        <v>MBL Infrastructure Limited</v>
      </c>
      <c r="D1420" s="37" t="str">
        <f>_xlfn.XLOOKUP(B1420,stock_analysis[Stock],stock_analysis[Sector])</f>
        <v>Industrials</v>
      </c>
      <c r="E1420" s="37" t="str">
        <f>_xlfn.XLOOKUP($B1420,stock_analysis[Stock],stock_analysis[Industry])</f>
        <v>Engineering &amp; Construction</v>
      </c>
      <c r="F1420" s="2">
        <f>_xlfn.XLOOKUP($B1420,stock_analysis[Stock],stock_analysis[Market_Cap_Cr])</f>
        <v>401.71328</v>
      </c>
      <c r="G1420" s="3">
        <f>Imputs!$C$2</f>
        <v>6.6699999999999995E-2</v>
      </c>
      <c r="H1420" s="3">
        <f>Imputs!$C$3</f>
        <v>5.2299999999999999E-2</v>
      </c>
      <c r="I1420" s="2">
        <f>_xlfn.XLOOKUP($B1420,stock_analysis[Stock],stock_analysis[Beta_Daily])</f>
        <v>1.7777706151639769</v>
      </c>
      <c r="J1420" s="2">
        <f>_xlfn.XLOOKUP($B1420,stock_analysis[Stock],stock_analysis[Beta_Weekly])</f>
        <v>1.853892596554872</v>
      </c>
      <c r="K1420" s="2">
        <f>_xlfn.XLOOKUP($B1420,stock_analysis[Stock],stock_analysis[Beta_Monthly])</f>
        <v>1.3851778006022979</v>
      </c>
      <c r="L1420" s="3">
        <f>G1420+H1420*I1420</f>
        <v>0.15967740317307599</v>
      </c>
      <c r="M1420" s="3">
        <f>J1420*H1420+G1420</f>
        <v>0.16365858279981982</v>
      </c>
      <c r="N1420" s="3">
        <f>K1420*H1420+G1420</f>
        <v>0.13914479897150017</v>
      </c>
      <c r="O1420" s="2">
        <f>_xlfn.XLOOKUP($B1420,stock_analysis[Stock],stock_analysis[Interest_Coverage_Ratio])</f>
        <v>1.7884882490358147</v>
      </c>
      <c r="P1420" s="3" cm="1">
        <f t="array" ref="P142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420" s="3" t="str" cm="1">
        <f t="array" ref="Q142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420" s="3">
        <f>Table2[[#This Row],[Default Spread]]+Table2[[#This Row],[Risk Free Rate]]</f>
        <v>0.1176</v>
      </c>
      <c r="S1420" s="2">
        <f>_xlfn.XLOOKUP($B1420,stock_analysis[Stock],stock_analysis[Market_Cap_Cr])</f>
        <v>401.71328</v>
      </c>
      <c r="T1420" s="2">
        <f>_xlfn.XLOOKUP($B1420,stock_analysis[Stock],stock_analysis[Total_Debt_Cr])</f>
        <v>956.46003199999996</v>
      </c>
      <c r="U1420" s="3">
        <f>Table2[[#This Row],[Market Value of Equity]]/(Table2[[#This Row],[Market Value of Equity]]+Table2[[#This Row],[Market Value of Debt]])</f>
        <v>0.29577468239929605</v>
      </c>
      <c r="V1420" s="3">
        <f>Table2[[#This Row],[Market Value of Debt]]/(Table2[[#This Row],[Market Value of Equity]]+Table2[[#This Row],[Market Value of Debt]])</f>
        <v>0.70422531760070395</v>
      </c>
      <c r="W1420" s="32">
        <f>(Table2[[#This Row],[Cost of Equity (Daily Beta)]]*Table2[[#This Row],[Weight of Equity]])+(Table2[[#This Row],[Cost of Debt]]*Table2[[#This Row],[Weight of Debt]])</f>
        <v>0.13004543055970369</v>
      </c>
      <c r="X1420" s="33">
        <f>(Table2[[#This Row],[Cost of Equity (Weekly Beta)]]*Table2[[#This Row],[Weight of Equity]])+(Table2[[#This Row],[Cost of Debt]]*Table2[[#This Row],[Weight of Debt]])</f>
        <v>0.13122296269937839</v>
      </c>
      <c r="Y1420" s="34">
        <f>(Table2[[#This Row],[Cost of Equity (Monthly Beta)]]*Table2[[#This Row],[Weight of Equity]])+(Table2[[#This Row],[Cost of Debt]]*Table2[[#This Row],[Weight of Debt]])</f>
        <v>0.12397240607315213</v>
      </c>
      <c r="Z1420" t="b">
        <f>IF(Table2[[#This Row],[Sector]]="Financial Services",TRUE,FALSE)</f>
        <v>0</v>
      </c>
      <c r="AA1420" t="b">
        <f>IF(Table2[[#This Row],[Market Capitalisation In(Cr)]]&gt;25000,TRUE,FALSE)</f>
        <v>0</v>
      </c>
    </row>
    <row r="1421" spans="2:27" ht="14" customHeight="1">
      <c r="B1421" s="37" t="s">
        <v>2550</v>
      </c>
      <c r="C1421" s="38" t="str">
        <f>_xlfn.XLOOKUP(B1421,stock_analysis[Stock],stock_analysis[Company_Name])</f>
        <v>OM INFRA LIMITED</v>
      </c>
      <c r="D1421" s="37" t="str">
        <f>_xlfn.XLOOKUP(B1421,stock_analysis[Stock],stock_analysis[Sector])</f>
        <v>Industrials</v>
      </c>
      <c r="E1421" s="37" t="str">
        <f>_xlfn.XLOOKUP($B1421,stock_analysis[Stock],stock_analysis[Industry])</f>
        <v>Engineering &amp; Construction</v>
      </c>
      <c r="F1421" s="2">
        <f>_xlfn.XLOOKUP($B1421,stock_analysis[Stock],stock_analysis[Market_Cap_Cr])</f>
        <v>759.93118719999995</v>
      </c>
      <c r="G1421" s="3">
        <f>Imputs!$C$2</f>
        <v>6.6699999999999995E-2</v>
      </c>
      <c r="H1421" s="3">
        <f>Imputs!$C$3</f>
        <v>5.2299999999999999E-2</v>
      </c>
      <c r="I1421" s="2">
        <f>_xlfn.XLOOKUP($B1421,stock_analysis[Stock],stock_analysis[Beta_Daily])</f>
        <v>1.3456289802744481</v>
      </c>
      <c r="J1421" s="2">
        <f>_xlfn.XLOOKUP($B1421,stock_analysis[Stock],stock_analysis[Beta_Weekly])</f>
        <v>2.088815861148039</v>
      </c>
      <c r="K1421" s="2">
        <f>_xlfn.XLOOKUP($B1421,stock_analysis[Stock],stock_analysis[Beta_Monthly])</f>
        <v>2.2890068284328651</v>
      </c>
      <c r="L1421" s="3">
        <f>G1421+H1421*I1421</f>
        <v>0.13707639566835361</v>
      </c>
      <c r="M1421" s="3">
        <f>J1421*H1421+G1421</f>
        <v>0.17594506953804243</v>
      </c>
      <c r="N1421" s="3">
        <f>K1421*H1421+G1421</f>
        <v>0.18641505712703882</v>
      </c>
      <c r="O1421" s="2">
        <f>_xlfn.XLOOKUP($B1421,stock_analysis[Stock],stock_analysis[Interest_Coverage_Ratio])</f>
        <v>2.7980017211268322</v>
      </c>
      <c r="P1421" s="3" cm="1">
        <f t="array" ref="P142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421" s="3" t="str" cm="1">
        <f t="array" ref="Q142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421" s="3">
        <f>Table2[[#This Row],[Default Spread]]+Table2[[#This Row],[Risk Free Rate]]</f>
        <v>9.4199999999999992E-2</v>
      </c>
      <c r="S1421" s="2">
        <f>_xlfn.XLOOKUP($B1421,stock_analysis[Stock],stock_analysis[Market_Cap_Cr])</f>
        <v>759.93118719999995</v>
      </c>
      <c r="T1421" s="2">
        <f>_xlfn.XLOOKUP($B1421,stock_analysis[Stock],stock_analysis[Total_Debt_Cr])</f>
        <v>111.6206976</v>
      </c>
      <c r="U1421" s="3">
        <f>Table2[[#This Row],[Market Value of Equity]]/(Table2[[#This Row],[Market Value of Equity]]+Table2[[#This Row],[Market Value of Debt]])</f>
        <v>0.87192879787574062</v>
      </c>
      <c r="V1421" s="3">
        <f>Table2[[#This Row],[Market Value of Debt]]/(Table2[[#This Row],[Market Value of Equity]]+Table2[[#This Row],[Market Value of Debt]])</f>
        <v>0.12807120212425935</v>
      </c>
      <c r="W1421" s="32">
        <f>(Table2[[#This Row],[Cost of Equity (Daily Beta)]]*Table2[[#This Row],[Weight of Equity]])+(Table2[[#This Row],[Cost of Debt]]*Table2[[#This Row],[Weight of Debt]])</f>
        <v>0.13158516413235216</v>
      </c>
      <c r="X1421" s="33">
        <f>(Table2[[#This Row],[Cost of Equity (Weekly Beta)]]*Table2[[#This Row],[Weight of Equity]])+(Table2[[#This Row],[Cost of Debt]]*Table2[[#This Row],[Weight of Debt]])</f>
        <v>0.16547588021457416</v>
      </c>
      <c r="Y1421" s="34">
        <f>(Table2[[#This Row],[Cost of Equity (Monthly Beta)]]*Table2[[#This Row],[Weight of Equity]])+(Table2[[#This Row],[Cost of Debt]]*Table2[[#This Row],[Weight of Debt]])</f>
        <v>0.1746049639068217</v>
      </c>
      <c r="Z1421" t="b">
        <f>IF(Table2[[#This Row],[Sector]]="Financial Services",TRUE,FALSE)</f>
        <v>0</v>
      </c>
      <c r="AA1421" t="b">
        <f>IF(Table2[[#This Row],[Market Capitalisation In(Cr)]]&gt;25000,TRUE,FALSE)</f>
        <v>0</v>
      </c>
    </row>
    <row r="1422" spans="2:27" ht="14" customHeight="1">
      <c r="B1422" s="37" t="s">
        <v>3622</v>
      </c>
      <c r="C1422" s="38" t="str">
        <f>_xlfn.XLOOKUP(B1422,stock_analysis[Stock],stock_analysis[Company_Name])</f>
        <v>Transrail Lighting Limited</v>
      </c>
      <c r="D1422" s="37" t="str">
        <f>_xlfn.XLOOKUP(B1422,stock_analysis[Stock],stock_analysis[Sector])</f>
        <v>Industrials</v>
      </c>
      <c r="E1422" s="37" t="str">
        <f>_xlfn.XLOOKUP($B1422,stock_analysis[Stock],stock_analysis[Industry])</f>
        <v>Engineering &amp; Construction</v>
      </c>
      <c r="F1422" s="2">
        <f>_xlfn.XLOOKUP($B1422,stock_analysis[Stock],stock_analysis[Market_Cap_Cr])</f>
        <v>6884.6493695999998</v>
      </c>
      <c r="G1422" s="3">
        <f>Imputs!$C$2</f>
        <v>6.6699999999999995E-2</v>
      </c>
      <c r="H1422" s="3">
        <f>Imputs!$C$3</f>
        <v>5.2299999999999999E-2</v>
      </c>
      <c r="I1422" s="2">
        <f>_xlfn.XLOOKUP($B1422,stock_analysis[Stock],stock_analysis[Beta_Daily])</f>
        <v>1.3942994431299576</v>
      </c>
      <c r="J1422" s="2">
        <f>_xlfn.XLOOKUP($B1422,stock_analysis[Stock],stock_analysis[Beta_Weekly])</f>
        <v>1.5678093130502606</v>
      </c>
      <c r="K1422" s="2">
        <f>_xlfn.XLOOKUP($B1422,stock_analysis[Stock],stock_analysis[Beta_Monthly])</f>
        <v>0.15644324218619929</v>
      </c>
      <c r="L1422" s="3">
        <f>G1422+H1422*I1422</f>
        <v>0.13962186087569678</v>
      </c>
      <c r="M1422" s="3">
        <f>J1422*H1422+G1422</f>
        <v>0.14869642707252861</v>
      </c>
      <c r="N1422" s="3">
        <f>K1422*H1422+G1422</f>
        <v>7.4881981566338213E-2</v>
      </c>
      <c r="O1422" s="2">
        <f>_xlfn.XLOOKUP($B1422,stock_analysis[Stock],stock_analysis[Interest_Coverage_Ratio])</f>
        <v>3.6184417040358743</v>
      </c>
      <c r="P1422" s="3" cm="1">
        <f t="array" ref="P142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422" s="3" t="str" cm="1">
        <f t="array" ref="Q142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422" s="3">
        <f>Table2[[#This Row],[Default Spread]]+Table2[[#This Row],[Risk Free Rate]]</f>
        <v>8.0499999999999988E-2</v>
      </c>
      <c r="S1422" s="2">
        <f>_xlfn.XLOOKUP($B1422,stock_analysis[Stock],stock_analysis[Market_Cap_Cr])</f>
        <v>6884.6493695999998</v>
      </c>
      <c r="T1422" s="2">
        <f>_xlfn.XLOOKUP($B1422,stock_analysis[Stock],stock_analysis[Total_Debt_Cr])</f>
        <v>809.66999039999996</v>
      </c>
      <c r="U1422" s="3">
        <f>Table2[[#This Row],[Market Value of Equity]]/(Table2[[#This Row],[Market Value of Equity]]+Table2[[#This Row],[Market Value of Debt]])</f>
        <v>0.89477042055088296</v>
      </c>
      <c r="V1422" s="3">
        <f>Table2[[#This Row],[Market Value of Debt]]/(Table2[[#This Row],[Market Value of Equity]]+Table2[[#This Row],[Market Value of Debt]])</f>
        <v>0.10522957944911712</v>
      </c>
      <c r="W1422" s="32">
        <f>(Table2[[#This Row],[Cost of Equity (Daily Beta)]]*Table2[[#This Row],[Weight of Equity]])+(Table2[[#This Row],[Cost of Debt]]*Table2[[#This Row],[Weight of Debt]])</f>
        <v>0.13340049231949802</v>
      </c>
      <c r="X1422" s="33">
        <f>(Table2[[#This Row],[Cost of Equity (Weekly Beta)]]*Table2[[#This Row],[Weight of Equity]])+(Table2[[#This Row],[Cost of Debt]]*Table2[[#This Row],[Weight of Debt]])</f>
        <v>0.14152014573175406</v>
      </c>
      <c r="Y1422" s="34">
        <f>(Table2[[#This Row],[Cost of Equity (Monthly Beta)]]*Table2[[#This Row],[Weight of Equity]])+(Table2[[#This Row],[Cost of Debt]]*Table2[[#This Row],[Weight of Debt]])</f>
        <v>7.5473163283449829E-2</v>
      </c>
      <c r="Z1422" t="b">
        <f>IF(Table2[[#This Row],[Sector]]="Financial Services",TRUE,FALSE)</f>
        <v>0</v>
      </c>
      <c r="AA1422" t="b">
        <f>IF(Table2[[#This Row],[Market Capitalisation In(Cr)]]&gt;25000,TRUE,FALSE)</f>
        <v>0</v>
      </c>
    </row>
    <row r="1423" spans="2:27" ht="14" customHeight="1">
      <c r="B1423" s="37" t="s">
        <v>1040</v>
      </c>
      <c r="C1423" s="38" t="str">
        <f>_xlfn.XLOOKUP(B1423,stock_analysis[Stock],stock_analysis[Company_Name])</f>
        <v>Enviro Infra Engineers Limited</v>
      </c>
      <c r="D1423" s="37" t="str">
        <f>_xlfn.XLOOKUP(B1423,stock_analysis[Stock],stock_analysis[Sector])</f>
        <v>Industrials</v>
      </c>
      <c r="E1423" s="37" t="str">
        <f>_xlfn.XLOOKUP($B1423,stock_analysis[Stock],stock_analysis[Industry])</f>
        <v>Engineering &amp; Construction</v>
      </c>
      <c r="F1423" s="2">
        <f>_xlfn.XLOOKUP($B1423,stock_analysis[Stock],stock_analysis[Market_Cap_Cr])</f>
        <v>2513.0629119999999</v>
      </c>
      <c r="G1423" s="3">
        <f>Imputs!$C$2</f>
        <v>6.6699999999999995E-2</v>
      </c>
      <c r="H1423" s="3">
        <f>Imputs!$C$3</f>
        <v>5.2299999999999999E-2</v>
      </c>
      <c r="I1423" s="2">
        <f>_xlfn.XLOOKUP($B1423,stock_analysis[Stock],stock_analysis[Beta_Daily])</f>
        <v>1.4329477787548279</v>
      </c>
      <c r="J1423" s="2">
        <f>_xlfn.XLOOKUP($B1423,stock_analysis[Stock],stock_analysis[Beta_Weekly])</f>
        <v>1.9477388679852909</v>
      </c>
      <c r="K1423" s="2">
        <f>_xlfn.XLOOKUP($B1423,stock_analysis[Stock],stock_analysis[Beta_Monthly])</f>
        <v>1.5875768343290926</v>
      </c>
      <c r="L1423" s="3">
        <f>G1423+H1423*I1423</f>
        <v>0.14164316882887751</v>
      </c>
      <c r="M1423" s="3">
        <f>J1423*H1423+G1423</f>
        <v>0.16856674279563072</v>
      </c>
      <c r="N1423" s="3">
        <f>K1423*H1423+G1423</f>
        <v>0.14973026843541154</v>
      </c>
      <c r="O1423" s="2">
        <f>_xlfn.XLOOKUP($B1423,stock_analysis[Stock],stock_analysis[Interest_Coverage_Ratio])</f>
        <v>9.1357450147460693</v>
      </c>
      <c r="P1423" s="3" cm="1">
        <f t="array" ref="P142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423" s="3" t="str" cm="1">
        <f t="array" ref="Q142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423" s="3">
        <f>Table2[[#This Row],[Default Spread]]+Table2[[#This Row],[Risk Free Rate]]</f>
        <v>7.3700000000000002E-2</v>
      </c>
      <c r="S1423" s="2">
        <f>_xlfn.XLOOKUP($B1423,stock_analysis[Stock],stock_analysis[Market_Cap_Cr])</f>
        <v>2513.0629119999999</v>
      </c>
      <c r="T1423" s="2">
        <f>_xlfn.XLOOKUP($B1423,stock_analysis[Stock],stock_analysis[Total_Debt_Cr])</f>
        <v>294.56140799999997</v>
      </c>
      <c r="U1423" s="3">
        <f>Table2[[#This Row],[Market Value of Equity]]/(Table2[[#This Row],[Market Value of Equity]]+Table2[[#This Row],[Market Value of Debt]])</f>
        <v>0.89508517720775405</v>
      </c>
      <c r="V1423" s="3">
        <f>Table2[[#This Row],[Market Value of Debt]]/(Table2[[#This Row],[Market Value of Equity]]+Table2[[#This Row],[Market Value of Debt]])</f>
        <v>0.10491482279224593</v>
      </c>
      <c r="W1423" s="32">
        <f>(Table2[[#This Row],[Cost of Equity (Daily Beta)]]*Table2[[#This Row],[Weight of Equity]])+(Table2[[#This Row],[Cost of Debt]]*Table2[[#This Row],[Weight of Debt]])</f>
        <v>0.13451492331125217</v>
      </c>
      <c r="X1423" s="33">
        <f>(Table2[[#This Row],[Cost of Equity (Weekly Beta)]]*Table2[[#This Row],[Weight of Equity]])+(Table2[[#This Row],[Cost of Debt]]*Table2[[#This Row],[Weight of Debt]])</f>
        <v>0.15861381528634955</v>
      </c>
      <c r="Y1423" s="34">
        <f>(Table2[[#This Row],[Cost of Equity (Monthly Beta)]]*Table2[[#This Row],[Weight of Equity]])+(Table2[[#This Row],[Cost of Debt]]*Table2[[#This Row],[Weight of Debt]])</f>
        <v>0.14175356629566344</v>
      </c>
      <c r="Z1423" t="b">
        <f>IF(Table2[[#This Row],[Sector]]="Financial Services",TRUE,FALSE)</f>
        <v>0</v>
      </c>
      <c r="AA1423" t="b">
        <f>IF(Table2[[#This Row],[Market Capitalisation In(Cr)]]&gt;25000,TRUE,FALSE)</f>
        <v>0</v>
      </c>
    </row>
    <row r="1424" spans="2:27" ht="14" customHeight="1">
      <c r="B1424" s="37" t="s">
        <v>1359</v>
      </c>
      <c r="C1424" s="38" t="str">
        <f>_xlfn.XLOOKUP(B1424,stock_analysis[Stock],stock_analysis[Company_Name])</f>
        <v>GPT Infraprojects Limited</v>
      </c>
      <c r="D1424" s="37" t="str">
        <f>_xlfn.XLOOKUP(B1424,stock_analysis[Stock],stock_analysis[Sector])</f>
        <v>Industrials</v>
      </c>
      <c r="E1424" s="37" t="str">
        <f>_xlfn.XLOOKUP($B1424,stock_analysis[Stock],stock_analysis[Industry])</f>
        <v>Engineering &amp; Construction</v>
      </c>
      <c r="F1424" s="2">
        <f>_xlfn.XLOOKUP($B1424,stock_analysis[Stock],stock_analysis[Market_Cap_Cr])</f>
        <v>1478.4658432000001</v>
      </c>
      <c r="G1424" s="3">
        <f>Imputs!$C$2</f>
        <v>6.6699999999999995E-2</v>
      </c>
      <c r="H1424" s="3">
        <f>Imputs!$C$3</f>
        <v>5.2299999999999999E-2</v>
      </c>
      <c r="I1424" s="2">
        <f>_xlfn.XLOOKUP($B1424,stock_analysis[Stock],stock_analysis[Beta_Daily])</f>
        <v>1.4480263085780494</v>
      </c>
      <c r="J1424" s="2">
        <f>_xlfn.XLOOKUP($B1424,stock_analysis[Stock],stock_analysis[Beta_Weekly])</f>
        <v>2.0847359554339744</v>
      </c>
      <c r="K1424" s="2">
        <f>_xlfn.XLOOKUP($B1424,stock_analysis[Stock],stock_analysis[Beta_Monthly])</f>
        <v>1.3034932314820329</v>
      </c>
      <c r="L1424" s="3">
        <f>G1424+H1424*I1424</f>
        <v>0.14243177593863199</v>
      </c>
      <c r="M1424" s="3">
        <f>J1424*H1424+G1424</f>
        <v>0.17573169046919684</v>
      </c>
      <c r="N1424" s="3">
        <f>K1424*H1424+G1424</f>
        <v>0.13487269600651031</v>
      </c>
      <c r="O1424" s="2">
        <f>_xlfn.XLOOKUP($B1424,stock_analysis[Stock],stock_analysis[Interest_Coverage_Ratio])</f>
        <v>5.8102008051967298</v>
      </c>
      <c r="P1424" s="3" cm="1">
        <f t="array" ref="P142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424" s="3" t="str" cm="1">
        <f t="array" ref="Q142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424" s="3">
        <f>Table2[[#This Row],[Default Spread]]+Table2[[#This Row],[Risk Free Rate]]</f>
        <v>7.5600000000000001E-2</v>
      </c>
      <c r="S1424" s="2">
        <f>_xlfn.XLOOKUP($B1424,stock_analysis[Stock],stock_analysis[Market_Cap_Cr])</f>
        <v>1478.4658432000001</v>
      </c>
      <c r="T1424" s="2">
        <f>_xlfn.XLOOKUP($B1424,stock_analysis[Stock],stock_analysis[Total_Debt_Cr])</f>
        <v>179.922496</v>
      </c>
      <c r="U1424" s="3">
        <f>Table2[[#This Row],[Market Value of Equity]]/(Table2[[#This Row],[Market Value of Equity]]+Table2[[#This Row],[Market Value of Debt]])</f>
        <v>0.89150762113607607</v>
      </c>
      <c r="V1424" s="3">
        <f>Table2[[#This Row],[Market Value of Debt]]/(Table2[[#This Row],[Market Value of Equity]]+Table2[[#This Row],[Market Value of Debt]])</f>
        <v>0.10849237886392393</v>
      </c>
      <c r="W1424" s="32">
        <f>(Table2[[#This Row],[Cost of Equity (Daily Beta)]]*Table2[[#This Row],[Weight of Equity]])+(Table2[[#This Row],[Cost of Debt]]*Table2[[#This Row],[Weight of Debt]])</f>
        <v>0.13518103758334907</v>
      </c>
      <c r="X1424" s="33">
        <f>(Table2[[#This Row],[Cost of Equity (Weekly Beta)]]*Table2[[#This Row],[Weight of Equity]])+(Table2[[#This Row],[Cost of Debt]]*Table2[[#This Row],[Weight of Debt]])</f>
        <v>0.1648681651705276</v>
      </c>
      <c r="Y1424" s="34">
        <f>(Table2[[#This Row],[Cost of Equity (Monthly Beta)]]*Table2[[#This Row],[Weight of Equity]])+(Table2[[#This Row],[Cost of Debt]]*Table2[[#This Row],[Weight of Debt]])</f>
        <v>0.12844206021508581</v>
      </c>
      <c r="Z1424" t="b">
        <f>IF(Table2[[#This Row],[Sector]]="Financial Services",TRUE,FALSE)</f>
        <v>0</v>
      </c>
      <c r="AA1424" t="b">
        <f>IF(Table2[[#This Row],[Market Capitalisation In(Cr)]]&gt;25000,TRUE,FALSE)</f>
        <v>0</v>
      </c>
    </row>
    <row r="1425" spans="2:27" ht="14" customHeight="1">
      <c r="B1425" s="37" t="s">
        <v>3868</v>
      </c>
      <c r="C1425" s="38" t="str">
        <f>_xlfn.XLOOKUP(B1425,stock_analysis[Stock],stock_analysis[Company_Name])</f>
        <v>VA Tech Wabag Limited</v>
      </c>
      <c r="D1425" s="37" t="str">
        <f>_xlfn.XLOOKUP(B1425,stock_analysis[Stock],stock_analysis[Sector])</f>
        <v>Industrials</v>
      </c>
      <c r="E1425" s="37" t="str">
        <f>_xlfn.XLOOKUP($B1425,stock_analysis[Stock],stock_analysis[Industry])</f>
        <v>Engineering &amp; Construction</v>
      </c>
      <c r="F1425" s="2">
        <f>_xlfn.XLOOKUP($B1425,stock_analysis[Stock],stock_analysis[Market_Cap_Cr])</f>
        <v>7516.6769151999997</v>
      </c>
      <c r="G1425" s="3">
        <f>Imputs!$C$2</f>
        <v>6.6699999999999995E-2</v>
      </c>
      <c r="H1425" s="3">
        <f>Imputs!$C$3</f>
        <v>5.2299999999999999E-2</v>
      </c>
      <c r="I1425" s="2">
        <f>_xlfn.XLOOKUP($B1425,stock_analysis[Stock],stock_analysis[Beta_Daily])</f>
        <v>1.3569564093234483</v>
      </c>
      <c r="J1425" s="2">
        <f>_xlfn.XLOOKUP($B1425,stock_analysis[Stock],stock_analysis[Beta_Weekly])</f>
        <v>1.8166664058532032</v>
      </c>
      <c r="K1425" s="2">
        <f>_xlfn.XLOOKUP($B1425,stock_analysis[Stock],stock_analysis[Beta_Monthly])</f>
        <v>0.94361170765310798</v>
      </c>
      <c r="L1425" s="3">
        <f>G1425+H1425*I1425</f>
        <v>0.13766882020761634</v>
      </c>
      <c r="M1425" s="3">
        <f>J1425*H1425+G1425</f>
        <v>0.1617116530261225</v>
      </c>
      <c r="N1425" s="3">
        <f>K1425*H1425+G1425</f>
        <v>0.11605089231025754</v>
      </c>
      <c r="O1425" s="2">
        <f>_xlfn.XLOOKUP($B1425,stock_analysis[Stock],stock_analysis[Interest_Coverage_Ratio])</f>
        <v>12.508982035928144</v>
      </c>
      <c r="P1425" s="3" cm="1">
        <f t="array" ref="P142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25" s="3" t="str" cm="1">
        <f t="array" ref="Q142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25" s="3">
        <f>Table2[[#This Row],[Default Spread]]+Table2[[#This Row],[Risk Free Rate]]</f>
        <v>7.0699999999999999E-2</v>
      </c>
      <c r="S1425" s="2">
        <f>_xlfn.XLOOKUP($B1425,stock_analysis[Stock],stock_analysis[Market_Cap_Cr])</f>
        <v>7516.6769151999997</v>
      </c>
      <c r="T1425" s="2">
        <f>_xlfn.XLOOKUP($B1425,stock_analysis[Stock],stock_analysis[Total_Debt_Cr])</f>
        <v>240.4</v>
      </c>
      <c r="U1425" s="3">
        <f>Table2[[#This Row],[Market Value of Equity]]/(Table2[[#This Row],[Market Value of Equity]]+Table2[[#This Row],[Market Value of Debt]])</f>
        <v>0.96900894465427623</v>
      </c>
      <c r="V1425" s="3">
        <f>Table2[[#This Row],[Market Value of Debt]]/(Table2[[#This Row],[Market Value of Equity]]+Table2[[#This Row],[Market Value of Debt]])</f>
        <v>3.0991055345723849E-2</v>
      </c>
      <c r="W1425" s="32">
        <f>(Table2[[#This Row],[Cost of Equity (Daily Beta)]]*Table2[[#This Row],[Weight of Equity]])+(Table2[[#This Row],[Cost of Debt]]*Table2[[#This Row],[Weight of Debt]])</f>
        <v>0.1355933857941243</v>
      </c>
      <c r="X1425" s="33">
        <f>(Table2[[#This Row],[Cost of Equity (Weekly Beta)]]*Table2[[#This Row],[Weight of Equity]])+(Table2[[#This Row],[Cost of Debt]]*Table2[[#This Row],[Weight of Debt]])</f>
        <v>0.15889110585008415</v>
      </c>
      <c r="Y1425" s="34">
        <f>(Table2[[#This Row],[Cost of Equity (Monthly Beta)]]*Table2[[#This Row],[Weight of Equity]])+(Table2[[#This Row],[Cost of Debt]]*Table2[[#This Row],[Weight of Debt]])</f>
        <v>0.11464542029669239</v>
      </c>
      <c r="Z1425" t="b">
        <f>IF(Table2[[#This Row],[Sector]]="Financial Services",TRUE,FALSE)</f>
        <v>0</v>
      </c>
      <c r="AA1425" t="b">
        <f>IF(Table2[[#This Row],[Market Capitalisation In(Cr)]]&gt;25000,TRUE,FALSE)</f>
        <v>0</v>
      </c>
    </row>
    <row r="1426" spans="2:27" ht="14" customHeight="1">
      <c r="B1426" s="37" t="s">
        <v>2306</v>
      </c>
      <c r="C1426" s="38" t="str">
        <f>_xlfn.XLOOKUP(B1426,stock_analysis[Stock],stock_analysis[Company_Name])</f>
        <v>Mold-Tek Technologies Limited</v>
      </c>
      <c r="D1426" s="37" t="str">
        <f>_xlfn.XLOOKUP(B1426,stock_analysis[Stock],stock_analysis[Sector])</f>
        <v>Industrials</v>
      </c>
      <c r="E1426" s="37" t="str">
        <f>_xlfn.XLOOKUP($B1426,stock_analysis[Stock],stock_analysis[Industry])</f>
        <v>Engineering &amp; Construction</v>
      </c>
      <c r="F1426" s="2">
        <f>_xlfn.XLOOKUP($B1426,stock_analysis[Stock],stock_analysis[Market_Cap_Cr])</f>
        <v>351.51383040000002</v>
      </c>
      <c r="G1426" s="3">
        <f>Imputs!$C$2</f>
        <v>6.6699999999999995E-2</v>
      </c>
      <c r="H1426" s="3">
        <f>Imputs!$C$3</f>
        <v>5.2299999999999999E-2</v>
      </c>
      <c r="I1426" s="2">
        <f>_xlfn.XLOOKUP($B1426,stock_analysis[Stock],stock_analysis[Beta_Daily])</f>
        <v>1.3410371565900192</v>
      </c>
      <c r="J1426" s="2">
        <f>_xlfn.XLOOKUP($B1426,stock_analysis[Stock],stock_analysis[Beta_Weekly])</f>
        <v>1.77635128191304</v>
      </c>
      <c r="K1426" s="2">
        <f>_xlfn.XLOOKUP($B1426,stock_analysis[Stock],stock_analysis[Beta_Monthly])</f>
        <v>0.55332046160700032</v>
      </c>
      <c r="L1426" s="3">
        <f>G1426+H1426*I1426</f>
        <v>0.13683624328965799</v>
      </c>
      <c r="M1426" s="3">
        <f>J1426*H1426+G1426</f>
        <v>0.159603172044052</v>
      </c>
      <c r="N1426" s="3">
        <f>K1426*H1426+G1426</f>
        <v>9.5638660142046111E-2</v>
      </c>
      <c r="O1426" s="2">
        <f>_xlfn.XLOOKUP($B1426,stock_analysis[Stock],stock_analysis[Interest_Coverage_Ratio])</f>
        <v>24.324088634739098</v>
      </c>
      <c r="P1426" s="3" cm="1">
        <f t="array" ref="P142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26" s="3" t="str" cm="1">
        <f t="array" ref="Q142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26" s="3">
        <f>Table2[[#This Row],[Default Spread]]+Table2[[#This Row],[Risk Free Rate]]</f>
        <v>7.0699999999999999E-2</v>
      </c>
      <c r="S1426" s="2">
        <f>_xlfn.XLOOKUP($B1426,stock_analysis[Stock],stock_analysis[Market_Cap_Cr])</f>
        <v>351.51383040000002</v>
      </c>
      <c r="T1426" s="2">
        <f>_xlfn.XLOOKUP($B1426,stock_analysis[Stock],stock_analysis[Total_Debt_Cr])</f>
        <v>5.3437999999999999</v>
      </c>
      <c r="U1426" s="3">
        <f>Table2[[#This Row],[Market Value of Equity]]/(Table2[[#This Row],[Market Value of Equity]]+Table2[[#This Row],[Market Value of Debt]])</f>
        <v>0.98502540076273515</v>
      </c>
      <c r="V1426" s="3">
        <f>Table2[[#This Row],[Market Value of Debt]]/(Table2[[#This Row],[Market Value of Equity]]+Table2[[#This Row],[Market Value of Debt]])</f>
        <v>1.49745992372649E-2</v>
      </c>
      <c r="W1426" s="32">
        <f>(Table2[[#This Row],[Cost of Equity (Daily Beta)]]*Table2[[#This Row],[Weight of Equity]])+(Table2[[#This Row],[Cost of Debt]]*Table2[[#This Row],[Weight of Debt]])</f>
        <v>0.13584587955133712</v>
      </c>
      <c r="X1426" s="33">
        <f>(Table2[[#This Row],[Cost of Equity (Weekly Beta)]]*Table2[[#This Row],[Weight of Equity]])+(Table2[[#This Row],[Cost of Debt]]*Table2[[#This Row],[Weight of Debt]])</f>
        <v>0.1582718826717707</v>
      </c>
      <c r="Y1426" s="34">
        <f>(Table2[[#This Row],[Cost of Equity (Monthly Beta)]]*Table2[[#This Row],[Weight of Equity]])+(Table2[[#This Row],[Cost of Debt]]*Table2[[#This Row],[Weight of Debt]])</f>
        <v>9.5265213700904627E-2</v>
      </c>
      <c r="Z1426" t="b">
        <f>IF(Table2[[#This Row],[Sector]]="Financial Services",TRUE,FALSE)</f>
        <v>0</v>
      </c>
      <c r="AA1426" t="b">
        <f>IF(Table2[[#This Row],[Market Capitalisation In(Cr)]]&gt;25000,TRUE,FALSE)</f>
        <v>0</v>
      </c>
    </row>
    <row r="1427" spans="2:27" ht="14" customHeight="1">
      <c r="B1427" s="37" t="s">
        <v>1713</v>
      </c>
      <c r="C1427" s="38" t="str">
        <f>_xlfn.XLOOKUP(B1427,stock_analysis[Stock],stock_analysis[Company_Name])</f>
        <v>Ircon International Limited</v>
      </c>
      <c r="D1427" s="37" t="str">
        <f>_xlfn.XLOOKUP(B1427,stock_analysis[Stock],stock_analysis[Sector])</f>
        <v>Industrials</v>
      </c>
      <c r="E1427" s="37" t="str">
        <f>_xlfn.XLOOKUP($B1427,stock_analysis[Stock],stock_analysis[Industry])</f>
        <v>Engineering &amp; Construction</v>
      </c>
      <c r="F1427" s="2">
        <f>_xlfn.XLOOKUP($B1427,stock_analysis[Stock],stock_analysis[Market_Cap_Cr])</f>
        <v>12464.654745600001</v>
      </c>
      <c r="G1427" s="3">
        <f>Imputs!$C$2</f>
        <v>6.6699999999999995E-2</v>
      </c>
      <c r="H1427" s="3">
        <f>Imputs!$C$3</f>
        <v>5.2299999999999999E-2</v>
      </c>
      <c r="I1427" s="2">
        <f>_xlfn.XLOOKUP($B1427,stock_analysis[Stock],stock_analysis[Beta_Daily])</f>
        <v>1.8235872262078192</v>
      </c>
      <c r="J1427" s="2">
        <f>_xlfn.XLOOKUP($B1427,stock_analysis[Stock],stock_analysis[Beta_Weekly])</f>
        <v>2.2186614289317048</v>
      </c>
      <c r="K1427" s="2">
        <f>_xlfn.XLOOKUP($B1427,stock_analysis[Stock],stock_analysis[Beta_Monthly])</f>
        <v>1.4836348871281209</v>
      </c>
      <c r="L1427" s="3">
        <f>G1427+H1427*I1427</f>
        <v>0.16207361193066894</v>
      </c>
      <c r="M1427" s="3">
        <f>J1427*H1427+G1427</f>
        <v>0.18273599273312816</v>
      </c>
      <c r="N1427" s="3">
        <f>K1427*H1427+G1427</f>
        <v>0.1442941045968007</v>
      </c>
      <c r="O1427" s="2">
        <f>_xlfn.XLOOKUP($B1427,stock_analysis[Stock],stock_analysis[Interest_Coverage_Ratio])</f>
        <v>4.5546049892114926</v>
      </c>
      <c r="P1427" s="3" cm="1">
        <f t="array" ref="P142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427" s="3" t="str" cm="1">
        <f t="array" ref="Q142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427" s="3">
        <f>Table2[[#This Row],[Default Spread]]+Table2[[#This Row],[Risk Free Rate]]</f>
        <v>7.5600000000000001E-2</v>
      </c>
      <c r="S1427" s="2">
        <f>_xlfn.XLOOKUP($B1427,stock_analysis[Stock],stock_analysis[Market_Cap_Cr])</f>
        <v>12464.654745600001</v>
      </c>
      <c r="T1427" s="2">
        <f>_xlfn.XLOOKUP($B1427,stock_analysis[Stock],stock_analysis[Total_Debt_Cr])</f>
        <v>5137.5501311999997</v>
      </c>
      <c r="U1427" s="3">
        <f>Table2[[#This Row],[Market Value of Equity]]/(Table2[[#This Row],[Market Value of Equity]]+Table2[[#This Row],[Market Value of Debt]])</f>
        <v>0.7081303071315016</v>
      </c>
      <c r="V1427" s="3">
        <f>Table2[[#This Row],[Market Value of Debt]]/(Table2[[#This Row],[Market Value of Equity]]+Table2[[#This Row],[Market Value of Debt]])</f>
        <v>0.29186969286849829</v>
      </c>
      <c r="W1427" s="32">
        <f>(Table2[[#This Row],[Cost of Equity (Daily Beta)]]*Table2[[#This Row],[Weight of Equity]])+(Table2[[#This Row],[Cost of Debt]]*Table2[[#This Row],[Weight of Debt]])</f>
        <v>0.13683458537523485</v>
      </c>
      <c r="X1427" s="33">
        <f>(Table2[[#This Row],[Cost of Equity (Weekly Beta)]]*Table2[[#This Row],[Weight of Equity]])+(Table2[[#This Row],[Cost of Debt]]*Table2[[#This Row],[Weight of Debt]])</f>
        <v>0.15146624343894835</v>
      </c>
      <c r="Y1427" s="34">
        <f>(Table2[[#This Row],[Cost of Equity (Monthly Beta)]]*Table2[[#This Row],[Weight of Equity]])+(Table2[[#This Row],[Cost of Debt]]*Table2[[#This Row],[Weight of Debt]])</f>
        <v>0.12424437738625597</v>
      </c>
      <c r="Z1427" t="b">
        <f>IF(Table2[[#This Row],[Sector]]="Financial Services",TRUE,FALSE)</f>
        <v>0</v>
      </c>
      <c r="AA1427" t="b">
        <f>IF(Table2[[#This Row],[Market Capitalisation In(Cr)]]&gt;25000,TRUE,FALSE)</f>
        <v>0</v>
      </c>
    </row>
    <row r="1428" spans="2:27" ht="14" customHeight="1">
      <c r="B1428" s="37" t="s">
        <v>682</v>
      </c>
      <c r="C1428" s="38" t="str">
        <f>_xlfn.XLOOKUP(B1428,stock_analysis[Stock],stock_analysis[Company_Name])</f>
        <v>Capacit'e Infraprojects Limited</v>
      </c>
      <c r="D1428" s="37" t="str">
        <f>_xlfn.XLOOKUP(B1428,stock_analysis[Stock],stock_analysis[Sector])</f>
        <v>Industrials</v>
      </c>
      <c r="E1428" s="37" t="str">
        <f>_xlfn.XLOOKUP($B1428,stock_analysis[Stock],stock_analysis[Industry])</f>
        <v>Engineering &amp; Construction</v>
      </c>
      <c r="F1428" s="2">
        <f>_xlfn.XLOOKUP($B1428,stock_analysis[Stock],stock_analysis[Market_Cap_Cr])</f>
        <v>1870.2977023999999</v>
      </c>
      <c r="G1428" s="3">
        <f>Imputs!$C$2</f>
        <v>6.6699999999999995E-2</v>
      </c>
      <c r="H1428" s="3">
        <f>Imputs!$C$3</f>
        <v>5.2299999999999999E-2</v>
      </c>
      <c r="I1428" s="2">
        <f>_xlfn.XLOOKUP($B1428,stock_analysis[Stock],stock_analysis[Beta_Daily])</f>
        <v>1.6188869902110314</v>
      </c>
      <c r="J1428" s="2">
        <f>_xlfn.XLOOKUP($B1428,stock_analysis[Stock],stock_analysis[Beta_Weekly])</f>
        <v>1.6272352433526458</v>
      </c>
      <c r="K1428" s="2">
        <f>_xlfn.XLOOKUP($B1428,stock_analysis[Stock],stock_analysis[Beta_Monthly])</f>
        <v>0.71747444531000204</v>
      </c>
      <c r="L1428" s="3">
        <f>G1428+H1428*I1428</f>
        <v>0.15136778958803693</v>
      </c>
      <c r="M1428" s="3">
        <f>J1428*H1428+G1428</f>
        <v>0.15180440322734337</v>
      </c>
      <c r="N1428" s="3">
        <f>K1428*H1428+G1428</f>
        <v>0.1042239134897131</v>
      </c>
      <c r="O1428" s="2">
        <f>_xlfn.XLOOKUP($B1428,stock_analysis[Stock],stock_analysis[Interest_Coverage_Ratio])</f>
        <v>5.1318440525393827</v>
      </c>
      <c r="P1428" s="3" cm="1">
        <f t="array" ref="P142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428" s="3" t="str" cm="1">
        <f t="array" ref="Q142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428" s="3">
        <f>Table2[[#This Row],[Default Spread]]+Table2[[#This Row],[Risk Free Rate]]</f>
        <v>7.5600000000000001E-2</v>
      </c>
      <c r="S1428" s="2">
        <f>_xlfn.XLOOKUP($B1428,stock_analysis[Stock],stock_analysis[Market_Cap_Cr])</f>
        <v>1870.2977023999999</v>
      </c>
      <c r="T1428" s="2">
        <f>_xlfn.XLOOKUP($B1428,stock_analysis[Stock],stock_analysis[Total_Debt_Cr])</f>
        <v>419.65480960000002</v>
      </c>
      <c r="U1428" s="3">
        <f>Table2[[#This Row],[Market Value of Equity]]/(Table2[[#This Row],[Market Value of Equity]]+Table2[[#This Row],[Market Value of Debt]])</f>
        <v>0.81674082436168882</v>
      </c>
      <c r="V1428" s="3">
        <f>Table2[[#This Row],[Market Value of Debt]]/(Table2[[#This Row],[Market Value of Equity]]+Table2[[#This Row],[Market Value of Debt]])</f>
        <v>0.18325917563831126</v>
      </c>
      <c r="W1428" s="32">
        <f>(Table2[[#This Row],[Cost of Equity (Daily Beta)]]*Table2[[#This Row],[Weight of Equity]])+(Table2[[#This Row],[Cost of Debt]]*Table2[[#This Row],[Weight of Debt]])</f>
        <v>0.13748264692819626</v>
      </c>
      <c r="X1428" s="33">
        <f>(Table2[[#This Row],[Cost of Equity (Weekly Beta)]]*Table2[[#This Row],[Weight of Equity]])+(Table2[[#This Row],[Cost of Debt]]*Table2[[#This Row],[Weight of Debt]])</f>
        <v>0.13783924711189097</v>
      </c>
      <c r="Y1428" s="34">
        <f>(Table2[[#This Row],[Cost of Equity (Monthly Beta)]]*Table2[[#This Row],[Weight of Equity]])+(Table2[[#This Row],[Cost of Debt]]*Table2[[#This Row],[Weight of Debt]])</f>
        <v>9.8978318700045947E-2</v>
      </c>
      <c r="Z1428" t="b">
        <f>IF(Table2[[#This Row],[Sector]]="Financial Services",TRUE,FALSE)</f>
        <v>0</v>
      </c>
      <c r="AA1428" t="b">
        <f>IF(Table2[[#This Row],[Market Capitalisation In(Cr)]]&gt;25000,TRUE,FALSE)</f>
        <v>0</v>
      </c>
    </row>
    <row r="1429" spans="2:27" ht="14" customHeight="1">
      <c r="B1429" s="37" t="s">
        <v>3802</v>
      </c>
      <c r="C1429" s="38" t="str">
        <f>_xlfn.XLOOKUP(B1429,stock_analysis[Stock],stock_analysis[Company_Name])</f>
        <v>Vikran Engineering Limited</v>
      </c>
      <c r="D1429" s="37" t="str">
        <f>_xlfn.XLOOKUP(B1429,stock_analysis[Stock],stock_analysis[Sector])</f>
        <v>Industrials</v>
      </c>
      <c r="E1429" s="37" t="str">
        <f>_xlfn.XLOOKUP($B1429,stock_analysis[Stock],stock_analysis[Industry])</f>
        <v>Engineering &amp; Construction</v>
      </c>
      <c r="F1429" s="2">
        <f>_xlfn.XLOOKUP($B1429,stock_analysis[Stock],stock_analysis[Market_Cap_Cr])</f>
        <v>1642.3774208</v>
      </c>
      <c r="G1429" s="3">
        <f>Imputs!$C$2</f>
        <v>6.6699999999999995E-2</v>
      </c>
      <c r="H1429" s="3">
        <f>Imputs!$C$3</f>
        <v>5.2299999999999999E-2</v>
      </c>
      <c r="I1429" s="2">
        <f>_xlfn.XLOOKUP($B1429,stock_analysis[Stock],stock_analysis[Beta_Daily])</f>
        <v>1.576307302792864</v>
      </c>
      <c r="J1429" s="2">
        <f>_xlfn.XLOOKUP($B1429,stock_analysis[Stock],stock_analysis[Beta_Weekly])</f>
        <v>2.1974045406637028</v>
      </c>
      <c r="K1429" s="2">
        <f>_xlfn.XLOOKUP($B1429,stock_analysis[Stock],stock_analysis[Beta_Monthly])</f>
        <v>2.9900608116843719</v>
      </c>
      <c r="L1429" s="3">
        <f>G1429+H1429*I1429</f>
        <v>0.14914087193606679</v>
      </c>
      <c r="M1429" s="3">
        <f>J1429*H1429+G1429</f>
        <v>0.18162425747671165</v>
      </c>
      <c r="N1429" s="3">
        <f>K1429*H1429+G1429</f>
        <v>0.22308018045109262</v>
      </c>
      <c r="O1429" s="2">
        <f>_xlfn.XLOOKUP($B1429,stock_analysis[Stock],stock_analysis[Interest_Coverage_Ratio])</f>
        <v>3.5611649582781304</v>
      </c>
      <c r="P1429" s="3" cm="1">
        <f t="array" ref="P142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429" s="3" t="str" cm="1">
        <f t="array" ref="Q142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429" s="3">
        <f>Table2[[#This Row],[Default Spread]]+Table2[[#This Row],[Risk Free Rate]]</f>
        <v>8.0499999999999988E-2</v>
      </c>
      <c r="S1429" s="2">
        <f>_xlfn.XLOOKUP($B1429,stock_analysis[Stock],stock_analysis[Market_Cap_Cr])</f>
        <v>1642.3774208</v>
      </c>
      <c r="T1429" s="2">
        <f>_xlfn.XLOOKUP($B1429,stock_analysis[Stock],stock_analysis[Total_Debt_Cr])</f>
        <v>317.93999359999998</v>
      </c>
      <c r="U1429" s="3">
        <f>Table2[[#This Row],[Market Value of Equity]]/(Table2[[#This Row],[Market Value of Equity]]+Table2[[#This Row],[Market Value of Debt]])</f>
        <v>0.83781198327143724</v>
      </c>
      <c r="V1429" s="3">
        <f>Table2[[#This Row],[Market Value of Debt]]/(Table2[[#This Row],[Market Value of Equity]]+Table2[[#This Row],[Market Value of Debt]])</f>
        <v>0.1621880167285627</v>
      </c>
      <c r="W1429" s="32">
        <f>(Table2[[#This Row],[Cost of Equity (Daily Beta)]]*Table2[[#This Row],[Weight of Equity]])+(Table2[[#This Row],[Cost of Debt]]*Table2[[#This Row],[Weight of Debt]])</f>
        <v>0.13800814505023684</v>
      </c>
      <c r="X1429" s="33">
        <f>(Table2[[#This Row],[Cost of Equity (Weekly Beta)]]*Table2[[#This Row],[Weight of Equity]])+(Table2[[#This Row],[Cost of Debt]]*Table2[[#This Row],[Weight of Debt]])</f>
        <v>0.16522311471341525</v>
      </c>
      <c r="Y1429" s="34">
        <f>(Table2[[#This Row],[Cost of Equity (Monthly Beta)]]*Table2[[#This Row],[Weight of Equity]])+(Table2[[#This Row],[Cost of Debt]]*Table2[[#This Row],[Weight of Debt]])</f>
        <v>0.19995538375892929</v>
      </c>
      <c r="Z1429" t="b">
        <f>IF(Table2[[#This Row],[Sector]]="Financial Services",TRUE,FALSE)</f>
        <v>0</v>
      </c>
      <c r="AA1429" t="b">
        <f>IF(Table2[[#This Row],[Market Capitalisation In(Cr)]]&gt;25000,TRUE,FALSE)</f>
        <v>0</v>
      </c>
    </row>
    <row r="1430" spans="2:27" ht="14" customHeight="1">
      <c r="B1430" s="37" t="s">
        <v>1457</v>
      </c>
      <c r="C1430" s="38" t="str">
        <f>_xlfn.XLOOKUP(B1430,stock_analysis[Stock],stock_analysis[Company_Name])</f>
        <v>Hindustan Construction Company Limited</v>
      </c>
      <c r="D1430" s="37" t="str">
        <f>_xlfn.XLOOKUP(B1430,stock_analysis[Stock],stock_analysis[Sector])</f>
        <v>Industrials</v>
      </c>
      <c r="E1430" s="37" t="str">
        <f>_xlfn.XLOOKUP($B1430,stock_analysis[Stock],stock_analysis[Industry])</f>
        <v>Engineering &amp; Construction</v>
      </c>
      <c r="F1430" s="2">
        <f>_xlfn.XLOOKUP($B1430,stock_analysis[Stock],stock_analysis[Market_Cap_Cr])</f>
        <v>4235.679744</v>
      </c>
      <c r="G1430" s="3">
        <f>Imputs!$C$2</f>
        <v>6.6699999999999995E-2</v>
      </c>
      <c r="H1430" s="3">
        <f>Imputs!$C$3</f>
        <v>5.2299999999999999E-2</v>
      </c>
      <c r="I1430" s="2">
        <f>_xlfn.XLOOKUP($B1430,stock_analysis[Stock],stock_analysis[Beta_Daily])</f>
        <v>1.5244819592585124</v>
      </c>
      <c r="J1430" s="2">
        <f>_xlfn.XLOOKUP($B1430,stock_analysis[Stock],stock_analysis[Beta_Weekly])</f>
        <v>2.5472511338653399</v>
      </c>
      <c r="K1430" s="2">
        <f>_xlfn.XLOOKUP($B1430,stock_analysis[Stock],stock_analysis[Beta_Monthly])</f>
        <v>1.2402500691233092</v>
      </c>
      <c r="L1430" s="3">
        <f>G1430+H1430*I1430</f>
        <v>0.14643040646922018</v>
      </c>
      <c r="M1430" s="3">
        <f>J1430*H1430+G1430</f>
        <v>0.19992123430115727</v>
      </c>
      <c r="N1430" s="3">
        <f>K1430*H1430+G1430</f>
        <v>0.13156507861514904</v>
      </c>
      <c r="O1430" s="2">
        <f>_xlfn.XLOOKUP($B1430,stock_analysis[Stock],stock_analysis[Interest_Coverage_Ratio])</f>
        <v>1.9422401527294997</v>
      </c>
      <c r="P1430" s="3" cm="1">
        <f t="array" ref="P143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430" s="3" t="str" cm="1">
        <f t="array" ref="Q143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430" s="3">
        <f>Table2[[#This Row],[Default Spread]]+Table2[[#This Row],[Risk Free Rate]]</f>
        <v>0.1176</v>
      </c>
      <c r="S1430" s="2">
        <f>_xlfn.XLOOKUP($B1430,stock_analysis[Stock],stock_analysis[Market_Cap_Cr])</f>
        <v>4235.679744</v>
      </c>
      <c r="T1430" s="2">
        <f>_xlfn.XLOOKUP($B1430,stock_analysis[Stock],stock_analysis[Total_Debt_Cr])</f>
        <v>1610.4200192000001</v>
      </c>
      <c r="U1430" s="3">
        <f>Table2[[#This Row],[Market Value of Equity]]/(Table2[[#This Row],[Market Value of Equity]]+Table2[[#This Row],[Market Value of Debt]])</f>
        <v>0.72453086939479483</v>
      </c>
      <c r="V1430" s="3">
        <f>Table2[[#This Row],[Market Value of Debt]]/(Table2[[#This Row],[Market Value of Equity]]+Table2[[#This Row],[Market Value of Debt]])</f>
        <v>0.27546913060520523</v>
      </c>
      <c r="W1430" s="32">
        <f>(Table2[[#This Row],[Cost of Equity (Daily Beta)]]*Table2[[#This Row],[Weight of Equity]])+(Table2[[#This Row],[Cost of Debt]]*Table2[[#This Row],[Weight of Debt]])</f>
        <v>0.13848851946414942</v>
      </c>
      <c r="X1430" s="33">
        <f>(Table2[[#This Row],[Cost of Equity (Weekly Beta)]]*Table2[[#This Row],[Weight of Equity]])+(Table2[[#This Row],[Cost of Debt]]*Table2[[#This Row],[Weight of Debt]])</f>
        <v>0.17724427545787011</v>
      </c>
      <c r="Y1430" s="34">
        <f>(Table2[[#This Row],[Cost of Equity (Monthly Beta)]]*Table2[[#This Row],[Weight of Equity]])+(Table2[[#This Row],[Cost of Debt]]*Table2[[#This Row],[Weight of Debt]])</f>
        <v>0.12771813055020059</v>
      </c>
      <c r="Z1430" t="b">
        <f>IF(Table2[[#This Row],[Sector]]="Financial Services",TRUE,FALSE)</f>
        <v>0</v>
      </c>
      <c r="AA1430" t="b">
        <f>IF(Table2[[#This Row],[Market Capitalisation In(Cr)]]&gt;25000,TRUE,FALSE)</f>
        <v>0</v>
      </c>
    </row>
    <row r="1431" spans="2:27" ht="14" customHeight="1">
      <c r="B1431" s="37" t="s">
        <v>3756</v>
      </c>
      <c r="C1431" s="38" t="str">
        <f>_xlfn.XLOOKUP(B1431,stock_analysis[Stock],stock_analysis[Company_Name])</f>
        <v>Vascon Engineers Limited</v>
      </c>
      <c r="D1431" s="37" t="str">
        <f>_xlfn.XLOOKUP(B1431,stock_analysis[Stock],stock_analysis[Sector])</f>
        <v>Industrials</v>
      </c>
      <c r="E1431" s="37" t="str">
        <f>_xlfn.XLOOKUP($B1431,stock_analysis[Stock],stock_analysis[Industry])</f>
        <v>Engineering &amp; Construction</v>
      </c>
      <c r="F1431" s="2">
        <f>_xlfn.XLOOKUP($B1431,stock_analysis[Stock],stock_analysis[Market_Cap_Cr])</f>
        <v>795.61743360000003</v>
      </c>
      <c r="G1431" s="3">
        <f>Imputs!$C$2</f>
        <v>6.6699999999999995E-2</v>
      </c>
      <c r="H1431" s="3">
        <f>Imputs!$C$3</f>
        <v>5.2299999999999999E-2</v>
      </c>
      <c r="I1431" s="2">
        <f>_xlfn.XLOOKUP($B1431,stock_analysis[Stock],stock_analysis[Beta_Daily])</f>
        <v>1.8245446041197615</v>
      </c>
      <c r="J1431" s="2">
        <f>_xlfn.XLOOKUP($B1431,stock_analysis[Stock],stock_analysis[Beta_Weekly])</f>
        <v>2.0486889235540273</v>
      </c>
      <c r="K1431" s="2">
        <f>_xlfn.XLOOKUP($B1431,stock_analysis[Stock],stock_analysis[Beta_Monthly])</f>
        <v>1.502634764014352</v>
      </c>
      <c r="L1431" s="3">
        <f>G1431+H1431*I1431</f>
        <v>0.16212368279546352</v>
      </c>
      <c r="M1431" s="3">
        <f>J1431*H1431+G1431</f>
        <v>0.17384643070187561</v>
      </c>
      <c r="N1431" s="3">
        <f>K1431*H1431+G1431</f>
        <v>0.14528779815795062</v>
      </c>
      <c r="O1431" s="2">
        <f>_xlfn.XLOOKUP($B1431,stock_analysis[Stock],stock_analysis[Interest_Coverage_Ratio])</f>
        <v>11.79783876898134</v>
      </c>
      <c r="P1431" s="3" cm="1">
        <f t="array" ref="P143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431" s="3" t="str" cm="1">
        <f t="array" ref="Q143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431" s="3">
        <f>Table2[[#This Row],[Default Spread]]+Table2[[#This Row],[Risk Free Rate]]</f>
        <v>7.22E-2</v>
      </c>
      <c r="S1431" s="2">
        <f>_xlfn.XLOOKUP($B1431,stock_analysis[Stock],stock_analysis[Market_Cap_Cr])</f>
        <v>795.61743360000003</v>
      </c>
      <c r="T1431" s="2">
        <f>_xlfn.XLOOKUP($B1431,stock_analysis[Stock],stock_analysis[Total_Debt_Cr])</f>
        <v>275.42000639999998</v>
      </c>
      <c r="U1431" s="3">
        <f>Table2[[#This Row],[Market Value of Equity]]/(Table2[[#This Row],[Market Value of Equity]]+Table2[[#This Row],[Market Value of Debt]])</f>
        <v>0.7428474522795393</v>
      </c>
      <c r="V1431" s="3">
        <f>Table2[[#This Row],[Market Value of Debt]]/(Table2[[#This Row],[Market Value of Equity]]+Table2[[#This Row],[Market Value of Debt]])</f>
        <v>0.25715254772046059</v>
      </c>
      <c r="W1431" s="32">
        <f>(Table2[[#This Row],[Cost of Equity (Daily Beta)]]*Table2[[#This Row],[Weight of Equity]])+(Table2[[#This Row],[Cost of Debt]]*Table2[[#This Row],[Weight of Debt]])</f>
        <v>0.13899957866420351</v>
      </c>
      <c r="X1431" s="33">
        <f>(Table2[[#This Row],[Cost of Equity (Weekly Beta)]]*Table2[[#This Row],[Weight of Equity]])+(Table2[[#This Row],[Cost of Debt]]*Table2[[#This Row],[Weight of Debt]])</f>
        <v>0.14770779208019702</v>
      </c>
      <c r="Y1431" s="34">
        <f>(Table2[[#This Row],[Cost of Equity (Monthly Beta)]]*Table2[[#This Row],[Weight of Equity]])+(Table2[[#This Row],[Cost of Debt]]*Table2[[#This Row],[Weight of Debt]])</f>
        <v>0.12649308465435483</v>
      </c>
      <c r="Z1431" t="b">
        <f>IF(Table2[[#This Row],[Sector]]="Financial Services",TRUE,FALSE)</f>
        <v>0</v>
      </c>
      <c r="AA1431" t="b">
        <f>IF(Table2[[#This Row],[Market Capitalisation In(Cr)]]&gt;25000,TRUE,FALSE)</f>
        <v>0</v>
      </c>
    </row>
    <row r="1432" spans="2:27" ht="14" customHeight="1">
      <c r="B1432" s="37" t="s">
        <v>2476</v>
      </c>
      <c r="C1432" s="38" t="str">
        <f>_xlfn.XLOOKUP(B1432,stock_analysis[Stock],stock_analysis[Company_Name])</f>
        <v>Niraj Cement Structurals Limited</v>
      </c>
      <c r="D1432" s="37" t="str">
        <f>_xlfn.XLOOKUP(B1432,stock_analysis[Stock],stock_analysis[Sector])</f>
        <v>Industrials</v>
      </c>
      <c r="E1432" s="37" t="str">
        <f>_xlfn.XLOOKUP($B1432,stock_analysis[Stock],stock_analysis[Industry])</f>
        <v>Engineering &amp; Construction</v>
      </c>
      <c r="F1432" s="2">
        <f>_xlfn.XLOOKUP($B1432,stock_analysis[Stock],stock_analysis[Market_Cap_Cr])</f>
        <v>174.54625279999999</v>
      </c>
      <c r="G1432" s="3">
        <f>Imputs!$C$2</f>
        <v>6.6699999999999995E-2</v>
      </c>
      <c r="H1432" s="3">
        <f>Imputs!$C$3</f>
        <v>5.2299999999999999E-2</v>
      </c>
      <c r="I1432" s="2">
        <f>_xlfn.XLOOKUP($B1432,stock_analysis[Stock],stock_analysis[Beta_Daily])</f>
        <v>1.4217554144419371</v>
      </c>
      <c r="J1432" s="2">
        <f>_xlfn.XLOOKUP($B1432,stock_analysis[Stock],stock_analysis[Beta_Weekly])</f>
        <v>1.4525563498621288</v>
      </c>
      <c r="K1432" s="2">
        <f>_xlfn.XLOOKUP($B1432,stock_analysis[Stock],stock_analysis[Beta_Monthly])</f>
        <v>0.61292036403529992</v>
      </c>
      <c r="L1432" s="3">
        <f>G1432+H1432*I1432</f>
        <v>0.1410578081753133</v>
      </c>
      <c r="M1432" s="3">
        <f>J1432*H1432+G1432</f>
        <v>0.14266869709778934</v>
      </c>
      <c r="N1432" s="3">
        <f>K1432*H1432+G1432</f>
        <v>9.875573503904618E-2</v>
      </c>
      <c r="O1432" s="2">
        <f>_xlfn.XLOOKUP($B1432,stock_analysis[Stock],stock_analysis[Interest_Coverage_Ratio])</f>
        <v>287.43937232524962</v>
      </c>
      <c r="P1432" s="3" cm="1">
        <f t="array" ref="P143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32" s="3" t="str" cm="1">
        <f t="array" ref="Q143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32" s="3">
        <f>Table2[[#This Row],[Default Spread]]+Table2[[#This Row],[Risk Free Rate]]</f>
        <v>7.0699999999999999E-2</v>
      </c>
      <c r="S1432" s="2">
        <f>_xlfn.XLOOKUP($B1432,stock_analysis[Stock],stock_analysis[Market_Cap_Cr])</f>
        <v>174.54625279999999</v>
      </c>
      <c r="T1432" s="2">
        <f>_xlfn.XLOOKUP($B1432,stock_analysis[Stock],stock_analysis[Total_Debt_Cr])</f>
        <v>3.3</v>
      </c>
      <c r="U1432" s="3">
        <f>Table2[[#This Row],[Market Value of Equity]]/(Table2[[#This Row],[Market Value of Equity]]+Table2[[#This Row],[Market Value of Debt]])</f>
        <v>0.98144464700242473</v>
      </c>
      <c r="V1432" s="3">
        <f>Table2[[#This Row],[Market Value of Debt]]/(Table2[[#This Row],[Market Value of Equity]]+Table2[[#This Row],[Market Value of Debt]])</f>
        <v>1.8555352997575218E-2</v>
      </c>
      <c r="W1432" s="32">
        <f>(Table2[[#This Row],[Cost of Equity (Daily Beta)]]*Table2[[#This Row],[Weight of Equity]])+(Table2[[#This Row],[Cost of Debt]]*Table2[[#This Row],[Weight of Debt]])</f>
        <v>0.13975229420848467</v>
      </c>
      <c r="X1432" s="33">
        <f>(Table2[[#This Row],[Cost of Equity (Weekly Beta)]]*Table2[[#This Row],[Weight of Equity]])+(Table2[[#This Row],[Cost of Debt]]*Table2[[#This Row],[Weight of Debt]])</f>
        <v>0.1413332925183643</v>
      </c>
      <c r="Y1432" s="34">
        <f>(Table2[[#This Row],[Cost of Equity (Monthly Beta)]]*Table2[[#This Row],[Weight of Equity]])+(Table2[[#This Row],[Cost of Debt]]*Table2[[#This Row],[Weight of Debt]])</f>
        <v>9.8235150971790225E-2</v>
      </c>
      <c r="Z1432" t="b">
        <f>IF(Table2[[#This Row],[Sector]]="Financial Services",TRUE,FALSE)</f>
        <v>0</v>
      </c>
      <c r="AA1432" t="b">
        <f>IF(Table2[[#This Row],[Market Capitalisation In(Cr)]]&gt;25000,TRUE,FALSE)</f>
        <v>0</v>
      </c>
    </row>
    <row r="1433" spans="2:27" ht="14" customHeight="1">
      <c r="B1433" s="37" t="s">
        <v>3730</v>
      </c>
      <c r="C1433" s="38" t="str">
        <f>_xlfn.XLOOKUP(B1433,stock_analysis[Stock],stock_analysis[Company_Name])</f>
        <v>Udayshivakumar Infra Limited</v>
      </c>
      <c r="D1433" s="37" t="str">
        <f>_xlfn.XLOOKUP(B1433,stock_analysis[Stock],stock_analysis[Sector])</f>
        <v>Industrials</v>
      </c>
      <c r="E1433" s="37" t="str">
        <f>_xlfn.XLOOKUP($B1433,stock_analysis[Stock],stock_analysis[Industry])</f>
        <v>Engineering &amp; Construction</v>
      </c>
      <c r="F1433" s="2">
        <f>_xlfn.XLOOKUP($B1433,stock_analysis[Stock],stock_analysis[Market_Cap_Cr])</f>
        <v>152.71900160000001</v>
      </c>
      <c r="G1433" s="3">
        <f>Imputs!$C$2</f>
        <v>6.6699999999999995E-2</v>
      </c>
      <c r="H1433" s="3">
        <f>Imputs!$C$3</f>
        <v>5.2299999999999999E-2</v>
      </c>
      <c r="I1433" s="2">
        <f>_xlfn.XLOOKUP($B1433,stock_analysis[Stock],stock_analysis[Beta_Daily])</f>
        <v>0.49766885454054383</v>
      </c>
      <c r="J1433" s="2">
        <f>_xlfn.XLOOKUP($B1433,stock_analysis[Stock],stock_analysis[Beta_Weekly])</f>
        <v>1.0948929225496913</v>
      </c>
      <c r="K1433" s="2">
        <f>_xlfn.XLOOKUP($B1433,stock_analysis[Stock],stock_analysis[Beta_Monthly])</f>
        <v>0.63288482862075923</v>
      </c>
      <c r="L1433" s="3">
        <f>G1433+H1433*I1433</f>
        <v>9.2728081092470438E-2</v>
      </c>
      <c r="M1433" s="3">
        <f>J1433*H1433+G1433</f>
        <v>0.12396289984934886</v>
      </c>
      <c r="N1433" s="3">
        <f>K1433*H1433+G1433</f>
        <v>9.97998765368657E-2</v>
      </c>
      <c r="O1433" s="2">
        <f>_xlfn.XLOOKUP($B1433,stock_analysis[Stock],stock_analysis[Interest_Coverage_Ratio])</f>
        <v>-0.4556898288016113</v>
      </c>
      <c r="P1433" s="3" cm="1">
        <f t="array" ref="P143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433" s="3" t="str" cm="1">
        <f t="array" ref="Q143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433" s="3">
        <f>Table2[[#This Row],[Default Spread]]+Table2[[#This Row],[Risk Free Rate]]</f>
        <v>0.25669999999999998</v>
      </c>
      <c r="S1433" s="2">
        <f>_xlfn.XLOOKUP($B1433,stock_analysis[Stock],stock_analysis[Market_Cap_Cr])</f>
        <v>152.71900160000001</v>
      </c>
      <c r="T1433" s="2">
        <f>_xlfn.XLOOKUP($B1433,stock_analysis[Stock],stock_analysis[Total_Debt_Cr])</f>
        <v>63.463302400000003</v>
      </c>
      <c r="U1433" s="3">
        <f>Table2[[#This Row],[Market Value of Equity]]/(Table2[[#This Row],[Market Value of Equity]]+Table2[[#This Row],[Market Value of Debt]])</f>
        <v>0.70643618267663577</v>
      </c>
      <c r="V1433" s="3">
        <f>Table2[[#This Row],[Market Value of Debt]]/(Table2[[#This Row],[Market Value of Equity]]+Table2[[#This Row],[Market Value of Debt]])</f>
        <v>0.29356381732336428</v>
      </c>
      <c r="W1433" s="32">
        <f>(Table2[[#This Row],[Cost of Equity (Daily Beta)]]*Table2[[#This Row],[Weight of Equity]])+(Table2[[#This Row],[Cost of Debt]]*Table2[[#This Row],[Weight of Debt]])</f>
        <v>0.14086430354080193</v>
      </c>
      <c r="X1433" s="33">
        <f>(Table2[[#This Row],[Cost of Equity (Weekly Beta)]]*Table2[[#This Row],[Weight of Equity]])+(Table2[[#This Row],[Cost of Debt]]*Table2[[#This Row],[Weight of Debt]])</f>
        <v>0.16292970967000772</v>
      </c>
      <c r="Y1433" s="34">
        <f>(Table2[[#This Row],[Cost of Equity (Monthly Beta)]]*Table2[[#This Row],[Weight of Equity]])+(Table2[[#This Row],[Cost of Debt]]*Table2[[#This Row],[Weight of Debt]])</f>
        <v>0.14586007571921056</v>
      </c>
      <c r="Z1433" t="b">
        <f>IF(Table2[[#This Row],[Sector]]="Financial Services",TRUE,FALSE)</f>
        <v>0</v>
      </c>
      <c r="AA1433" t="b">
        <f>IF(Table2[[#This Row],[Market Capitalisation In(Cr)]]&gt;25000,TRUE,FALSE)</f>
        <v>0</v>
      </c>
    </row>
    <row r="1434" spans="2:27" ht="14" customHeight="1">
      <c r="B1434" s="37" t="s">
        <v>2174</v>
      </c>
      <c r="C1434" s="38" t="str">
        <f>_xlfn.XLOOKUP(B1434,stock_analysis[Stock],stock_analysis[Company_Name])</f>
        <v>Man Infraconstruction Limited</v>
      </c>
      <c r="D1434" s="37" t="str">
        <f>_xlfn.XLOOKUP(B1434,stock_analysis[Stock],stock_analysis[Sector])</f>
        <v>Industrials</v>
      </c>
      <c r="E1434" s="37" t="str">
        <f>_xlfn.XLOOKUP($B1434,stock_analysis[Stock],stock_analysis[Industry])</f>
        <v>Engineering &amp; Construction</v>
      </c>
      <c r="F1434" s="2">
        <f>_xlfn.XLOOKUP($B1434,stock_analysis[Stock],stock_analysis[Market_Cap_Cr])</f>
        <v>4038.2795775999998</v>
      </c>
      <c r="G1434" s="3">
        <f>Imputs!$C$2</f>
        <v>6.6699999999999995E-2</v>
      </c>
      <c r="H1434" s="3">
        <f>Imputs!$C$3</f>
        <v>5.2299999999999999E-2</v>
      </c>
      <c r="I1434" s="2">
        <f>_xlfn.XLOOKUP($B1434,stock_analysis[Stock],stock_analysis[Beta_Daily])</f>
        <v>1.4353937879688281</v>
      </c>
      <c r="J1434" s="2">
        <f>_xlfn.XLOOKUP($B1434,stock_analysis[Stock],stock_analysis[Beta_Weekly])</f>
        <v>2.0081691963107899</v>
      </c>
      <c r="K1434" s="2">
        <f>_xlfn.XLOOKUP($B1434,stock_analysis[Stock],stock_analysis[Beta_Monthly])</f>
        <v>1.6307763572555842</v>
      </c>
      <c r="L1434" s="3">
        <f>G1434+H1434*I1434</f>
        <v>0.14177109511076968</v>
      </c>
      <c r="M1434" s="3">
        <f>J1434*H1434+G1434</f>
        <v>0.17172724896705432</v>
      </c>
      <c r="N1434" s="3">
        <f>K1434*H1434+G1434</f>
        <v>0.15198960348446705</v>
      </c>
      <c r="O1434" s="2">
        <f>_xlfn.XLOOKUP($B1434,stock_analysis[Stock],stock_analysis[Interest_Coverage_Ratio])</f>
        <v>52.896870628464846</v>
      </c>
      <c r="P1434" s="3" cm="1">
        <f t="array" ref="P143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34" s="3" t="str" cm="1">
        <f t="array" ref="Q143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34" s="3">
        <f>Table2[[#This Row],[Default Spread]]+Table2[[#This Row],[Risk Free Rate]]</f>
        <v>7.0699999999999999E-2</v>
      </c>
      <c r="S1434" s="2">
        <f>_xlfn.XLOOKUP($B1434,stock_analysis[Stock],stock_analysis[Market_Cap_Cr])</f>
        <v>4038.2795775999998</v>
      </c>
      <c r="T1434" s="2">
        <f>_xlfn.XLOOKUP($B1434,stock_analysis[Stock],stock_analysis[Total_Debt_Cr])</f>
        <v>31.491199999999999</v>
      </c>
      <c r="U1434" s="3">
        <f>Table2[[#This Row],[Market Value of Equity]]/(Table2[[#This Row],[Market Value of Equity]]+Table2[[#This Row],[Market Value of Debt]])</f>
        <v>0.99226216862794159</v>
      </c>
      <c r="V1434" s="3">
        <f>Table2[[#This Row],[Market Value of Debt]]/(Table2[[#This Row],[Market Value of Equity]]+Table2[[#This Row],[Market Value of Debt]])</f>
        <v>7.7378313720584523E-3</v>
      </c>
      <c r="W1434" s="32">
        <f>(Table2[[#This Row],[Cost of Equity (Daily Beta)]]*Table2[[#This Row],[Weight of Equity]])+(Table2[[#This Row],[Cost of Debt]]*Table2[[#This Row],[Weight of Debt]])</f>
        <v>0.14122115896137502</v>
      </c>
      <c r="X1434" s="33">
        <f>(Table2[[#This Row],[Cost of Equity (Weekly Beta)]]*Table2[[#This Row],[Weight of Equity]])+(Table2[[#This Row],[Cost of Debt]]*Table2[[#This Row],[Weight of Debt]])</f>
        <v>0.1709455171505643</v>
      </c>
      <c r="Y1434" s="34">
        <f>(Table2[[#This Row],[Cost of Equity (Monthly Beta)]]*Table2[[#This Row],[Weight of Equity]])+(Table2[[#This Row],[Cost of Debt]]*Table2[[#This Row],[Weight of Debt]])</f>
        <v>0.15136059824040274</v>
      </c>
      <c r="Z1434" t="b">
        <f>IF(Table2[[#This Row],[Sector]]="Financial Services",TRUE,FALSE)</f>
        <v>0</v>
      </c>
      <c r="AA1434" t="b">
        <f>IF(Table2[[#This Row],[Market Capitalisation In(Cr)]]&gt;25000,TRUE,FALSE)</f>
        <v>0</v>
      </c>
    </row>
    <row r="1435" spans="2:27" ht="14" customHeight="1">
      <c r="B1435" s="37" t="s">
        <v>2938</v>
      </c>
      <c r="C1435" s="38" t="str">
        <f>_xlfn.XLOOKUP(B1435,stock_analysis[Stock],stock_analysis[Company_Name])</f>
        <v>RITES Limited</v>
      </c>
      <c r="D1435" s="37" t="str">
        <f>_xlfn.XLOOKUP(B1435,stock_analysis[Stock],stock_analysis[Sector])</f>
        <v>Industrials</v>
      </c>
      <c r="E1435" s="37" t="str">
        <f>_xlfn.XLOOKUP($B1435,stock_analysis[Stock],stock_analysis[Industry])</f>
        <v>Engineering &amp; Construction</v>
      </c>
      <c r="F1435" s="2">
        <f>_xlfn.XLOOKUP($B1435,stock_analysis[Stock],stock_analysis[Market_Cap_Cr])</f>
        <v>9641.3925376000007</v>
      </c>
      <c r="G1435" s="3">
        <f>Imputs!$C$2</f>
        <v>6.6699999999999995E-2</v>
      </c>
      <c r="H1435" s="3">
        <f>Imputs!$C$3</f>
        <v>5.2299999999999999E-2</v>
      </c>
      <c r="I1435" s="2">
        <f>_xlfn.XLOOKUP($B1435,stock_analysis[Stock],stock_analysis[Beta_Daily])</f>
        <v>1.4345747424887176</v>
      </c>
      <c r="J1435" s="2">
        <f>_xlfn.XLOOKUP($B1435,stock_analysis[Stock],stock_analysis[Beta_Weekly])</f>
        <v>2.1827565416437085</v>
      </c>
      <c r="K1435" s="2">
        <f>_xlfn.XLOOKUP($B1435,stock_analysis[Stock],stock_analysis[Beta_Monthly])</f>
        <v>1.081472788093284</v>
      </c>
      <c r="L1435" s="3">
        <f>G1435+H1435*I1435</f>
        <v>0.14172825903215991</v>
      </c>
      <c r="M1435" s="3">
        <f>J1435*H1435+G1435</f>
        <v>0.18085816712796593</v>
      </c>
      <c r="N1435" s="3">
        <f>K1435*H1435+G1435</f>
        <v>0.12326102681727874</v>
      </c>
      <c r="O1435" s="2">
        <f>_xlfn.XLOOKUP($B1435,stock_analysis[Stock],stock_analysis[Interest_Coverage_Ratio])</f>
        <v>155.37704918032787</v>
      </c>
      <c r="P1435" s="3" cm="1">
        <f t="array" ref="P143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35" s="3" t="str" cm="1">
        <f t="array" ref="Q143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35" s="3">
        <f>Table2[[#This Row],[Default Spread]]+Table2[[#This Row],[Risk Free Rate]]</f>
        <v>7.0699999999999999E-2</v>
      </c>
      <c r="S1435" s="2">
        <f>_xlfn.XLOOKUP($B1435,stock_analysis[Stock],stock_analysis[Market_Cap_Cr])</f>
        <v>9641.3925376000007</v>
      </c>
      <c r="T1435" s="2">
        <f>_xlfn.XLOOKUP($B1435,stock_analysis[Stock],stock_analysis[Total_Debt_Cr])</f>
        <v>7.84</v>
      </c>
      <c r="U1435" s="3">
        <f>Table2[[#This Row],[Market Value of Equity]]/(Table2[[#This Row],[Market Value of Equity]]+Table2[[#This Row],[Market Value of Debt]])</f>
        <v>0.99918750014890301</v>
      </c>
      <c r="V1435" s="3">
        <f>Table2[[#This Row],[Market Value of Debt]]/(Table2[[#This Row],[Market Value of Equity]]+Table2[[#This Row],[Market Value of Debt]])</f>
        <v>8.1249985109696596E-4</v>
      </c>
      <c r="W1435" s="32">
        <f>(Table2[[#This Row],[Cost of Equity (Daily Beta)]]*Table2[[#This Row],[Weight of Equity]])+(Table2[[#This Row],[Cost of Debt]]*Table2[[#This Row],[Weight of Debt]])</f>
        <v>0.1416705485822726</v>
      </c>
      <c r="X1435" s="33">
        <f>(Table2[[#This Row],[Cost of Equity (Weekly Beta)]]*Table2[[#This Row],[Weight of Equity]])+(Table2[[#This Row],[Cost of Debt]]*Table2[[#This Row],[Weight of Debt]])</f>
        <v>0.18076866363357733</v>
      </c>
      <c r="Y1435" s="34">
        <f>(Table2[[#This Row],[Cost of Equity (Monthly Beta)]]*Table2[[#This Row],[Weight of Equity]])+(Table2[[#This Row],[Cost of Debt]]*Table2[[#This Row],[Weight of Debt]])</f>
        <v>0.1232183209908162</v>
      </c>
      <c r="Z1435" t="b">
        <f>IF(Table2[[#This Row],[Sector]]="Financial Services",TRUE,FALSE)</f>
        <v>0</v>
      </c>
      <c r="AA1435" t="b">
        <f>IF(Table2[[#This Row],[Market Capitalisation In(Cr)]]&gt;25000,TRUE,FALSE)</f>
        <v>0</v>
      </c>
    </row>
    <row r="1436" spans="2:27" ht="14" customHeight="1">
      <c r="B1436" s="37" t="s">
        <v>3534</v>
      </c>
      <c r="C1436" s="38" t="str">
        <f>_xlfn.XLOOKUP(B1436,stock_analysis[Stock],stock_analysis[Company_Name])</f>
        <v>Techno Electric &amp; Engineering Company Limited</v>
      </c>
      <c r="D1436" s="37" t="str">
        <f>_xlfn.XLOOKUP(B1436,stock_analysis[Stock],stock_analysis[Sector])</f>
        <v>Industrials</v>
      </c>
      <c r="E1436" s="37" t="str">
        <f>_xlfn.XLOOKUP($B1436,stock_analysis[Stock],stock_analysis[Industry])</f>
        <v>Engineering &amp; Construction</v>
      </c>
      <c r="F1436" s="2">
        <f>_xlfn.XLOOKUP($B1436,stock_analysis[Stock],stock_analysis[Market_Cap_Cr])</f>
        <v>13182.556569599999</v>
      </c>
      <c r="G1436" s="3">
        <f>Imputs!$C$2</f>
        <v>6.6699999999999995E-2</v>
      </c>
      <c r="H1436" s="3">
        <f>Imputs!$C$3</f>
        <v>5.2299999999999999E-2</v>
      </c>
      <c r="I1436" s="2">
        <f>_xlfn.XLOOKUP($B1436,stock_analysis[Stock],stock_analysis[Beta_Daily])</f>
        <v>1.4444442766208778</v>
      </c>
      <c r="J1436" s="2">
        <f>_xlfn.XLOOKUP($B1436,stock_analysis[Stock],stock_analysis[Beta_Weekly])</f>
        <v>1.4505895797430184</v>
      </c>
      <c r="K1436" s="2">
        <f>_xlfn.XLOOKUP($B1436,stock_analysis[Stock],stock_analysis[Beta_Monthly])</f>
        <v>1.0261709765286469</v>
      </c>
      <c r="L1436" s="3">
        <f>G1436+H1436*I1436</f>
        <v>0.14224443566727191</v>
      </c>
      <c r="M1436" s="3">
        <f>J1436*H1436+G1436</f>
        <v>0.14256583502055986</v>
      </c>
      <c r="N1436" s="3">
        <f>K1436*H1436+G1436</f>
        <v>0.12036874207244823</v>
      </c>
      <c r="O1436" s="2">
        <f>_xlfn.XLOOKUP($B1436,stock_analysis[Stock],stock_analysis[Interest_Coverage_Ratio])</f>
        <v>376.19797033567528</v>
      </c>
      <c r="P1436" s="3" cm="1">
        <f t="array" ref="P143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36" s="3" t="str" cm="1">
        <f t="array" ref="Q143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36" s="3">
        <f>Table2[[#This Row],[Default Spread]]+Table2[[#This Row],[Risk Free Rate]]</f>
        <v>7.0699999999999999E-2</v>
      </c>
      <c r="S1436" s="2">
        <f>_xlfn.XLOOKUP($B1436,stock_analysis[Stock],stock_analysis[Market_Cap_Cr])</f>
        <v>13182.556569599999</v>
      </c>
      <c r="T1436" s="2">
        <f>_xlfn.XLOOKUP($B1436,stock_analysis[Stock],stock_analysis[Total_Debt_Cr])</f>
        <v>61.225996799999997</v>
      </c>
      <c r="U1436" s="3">
        <f>Table2[[#This Row],[Market Value of Equity]]/(Table2[[#This Row],[Market Value of Equity]]+Table2[[#This Row],[Market Value of Debt]])</f>
        <v>0.99537700075540858</v>
      </c>
      <c r="V1436" s="3">
        <f>Table2[[#This Row],[Market Value of Debt]]/(Table2[[#This Row],[Market Value of Equity]]+Table2[[#This Row],[Market Value of Debt]])</f>
        <v>4.6229992445914036E-3</v>
      </c>
      <c r="W1436" s="32">
        <f>(Table2[[#This Row],[Cost of Equity (Daily Beta)]]*Table2[[#This Row],[Weight of Equity]])+(Table2[[#This Row],[Cost of Debt]]*Table2[[#This Row],[Weight of Debt]])</f>
        <v>0.1419136857952274</v>
      </c>
      <c r="X1436" s="33">
        <f>(Table2[[#This Row],[Cost of Equity (Weekly Beta)]]*Table2[[#This Row],[Weight of Equity]])+(Table2[[#This Row],[Cost of Debt]]*Table2[[#This Row],[Weight of Debt]])</f>
        <v>0.14223359931954788</v>
      </c>
      <c r="Y1436" s="34">
        <f>(Table2[[#This Row],[Cost of Equity (Monthly Beta)]]*Table2[[#This Row],[Weight of Equity]])+(Table2[[#This Row],[Cost of Debt]]*Table2[[#This Row],[Weight of Debt]])</f>
        <v>0.12013912351536749</v>
      </c>
      <c r="Z1436" t="b">
        <f>IF(Table2[[#This Row],[Sector]]="Financial Services",TRUE,FALSE)</f>
        <v>0</v>
      </c>
      <c r="AA1436" t="b">
        <f>IF(Table2[[#This Row],[Market Capitalisation In(Cr)]]&gt;25000,TRUE,FALSE)</f>
        <v>0</v>
      </c>
    </row>
    <row r="1437" spans="2:27" ht="14" customHeight="1">
      <c r="B1437" s="37" t="s">
        <v>1980</v>
      </c>
      <c r="C1437" s="38" t="str">
        <f>_xlfn.XLOOKUP(B1437,stock_analysis[Stock],stock_analysis[Company_Name])</f>
        <v>K.P. Energy Limited</v>
      </c>
      <c r="D1437" s="37" t="str">
        <f>_xlfn.XLOOKUP(B1437,stock_analysis[Stock],stock_analysis[Sector])</f>
        <v>Industrials</v>
      </c>
      <c r="E1437" s="37" t="str">
        <f>_xlfn.XLOOKUP($B1437,stock_analysis[Stock],stock_analysis[Industry])</f>
        <v>Engineering &amp; Construction</v>
      </c>
      <c r="F1437" s="2">
        <f>_xlfn.XLOOKUP($B1437,stock_analysis[Stock],stock_analysis[Market_Cap_Cr])</f>
        <v>1731.8416384</v>
      </c>
      <c r="G1437" s="3">
        <f>Imputs!$C$2</f>
        <v>6.6699999999999995E-2</v>
      </c>
      <c r="H1437" s="3">
        <f>Imputs!$C$3</f>
        <v>5.2299999999999999E-2</v>
      </c>
      <c r="I1437" s="2">
        <f>_xlfn.XLOOKUP($B1437,stock_analysis[Stock],stock_analysis[Beta_Daily])</f>
        <v>1.8114304825322851</v>
      </c>
      <c r="J1437" s="2">
        <f>_xlfn.XLOOKUP($B1437,stock_analysis[Stock],stock_analysis[Beta_Weekly])</f>
        <v>1.8741774546372121</v>
      </c>
      <c r="K1437" s="2">
        <f>_xlfn.XLOOKUP($B1437,stock_analysis[Stock],stock_analysis[Beta_Monthly])</f>
        <v>1.5624839990361132</v>
      </c>
      <c r="L1437" s="3">
        <f>G1437+H1437*I1437</f>
        <v>0.16143781423643849</v>
      </c>
      <c r="M1437" s="3">
        <f>J1437*H1437+G1437</f>
        <v>0.16471948087752619</v>
      </c>
      <c r="N1437" s="3">
        <f>K1437*H1437+G1437</f>
        <v>0.14841791314958871</v>
      </c>
      <c r="O1437" s="2">
        <f>_xlfn.XLOOKUP($B1437,stock_analysis[Stock],stock_analysis[Interest_Coverage_Ratio])</f>
        <v>6.5957261340249067</v>
      </c>
      <c r="P1437" s="3" cm="1">
        <f t="array" ref="P143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437" s="3" t="str" cm="1">
        <f t="array" ref="Q143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437" s="3">
        <f>Table2[[#This Row],[Default Spread]]+Table2[[#This Row],[Risk Free Rate]]</f>
        <v>7.4499999999999997E-2</v>
      </c>
      <c r="S1437" s="2">
        <f>_xlfn.XLOOKUP($B1437,stock_analysis[Stock],stock_analysis[Market_Cap_Cr])</f>
        <v>1731.8416384</v>
      </c>
      <c r="T1437" s="2">
        <f>_xlfn.XLOOKUP($B1437,stock_analysis[Stock],stock_analysis[Total_Debt_Cr])</f>
        <v>458.74140160000002</v>
      </c>
      <c r="U1437" s="3">
        <f>Table2[[#This Row],[Market Value of Equity]]/(Table2[[#This Row],[Market Value of Equity]]+Table2[[#This Row],[Market Value of Debt]])</f>
        <v>0.79058479262215053</v>
      </c>
      <c r="V1437" s="3">
        <f>Table2[[#This Row],[Market Value of Debt]]/(Table2[[#This Row],[Market Value of Equity]]+Table2[[#This Row],[Market Value of Debt]])</f>
        <v>0.20941520737784952</v>
      </c>
      <c r="W1437" s="32">
        <f>(Table2[[#This Row],[Cost of Equity (Daily Beta)]]*Table2[[#This Row],[Weight of Equity]])+(Table2[[#This Row],[Cost of Debt]]*Table2[[#This Row],[Weight of Debt]])</f>
        <v>0.1432317138391378</v>
      </c>
      <c r="X1437" s="33">
        <f>(Table2[[#This Row],[Cost of Equity (Weekly Beta)]]*Table2[[#This Row],[Weight of Equity]])+(Table2[[#This Row],[Cost of Debt]]*Table2[[#This Row],[Weight of Debt]])</f>
        <v>0.14582614958003715</v>
      </c>
      <c r="Y1437" s="34">
        <f>(Table2[[#This Row],[Cost of Equity (Monthly Beta)]]*Table2[[#This Row],[Weight of Equity]])+(Table2[[#This Row],[Cost of Debt]]*Table2[[#This Row],[Weight of Debt]])</f>
        <v>0.13293837803842973</v>
      </c>
      <c r="Z1437" t="b">
        <f>IF(Table2[[#This Row],[Sector]]="Financial Services",TRUE,FALSE)</f>
        <v>0</v>
      </c>
      <c r="AA1437" t="b">
        <f>IF(Table2[[#This Row],[Market Capitalisation In(Cr)]]&gt;25000,TRUE,FALSE)</f>
        <v>0</v>
      </c>
    </row>
    <row r="1438" spans="2:27" ht="14" customHeight="1">
      <c r="B1438" s="37" t="s">
        <v>3014</v>
      </c>
      <c r="C1438" s="38" t="str">
        <f>_xlfn.XLOOKUP(B1438,stock_analysis[Stock],stock_analysis[Company_Name])</f>
        <v>Rail Vikas Nigam Limited</v>
      </c>
      <c r="D1438" s="37" t="str">
        <f>_xlfn.XLOOKUP(B1438,stock_analysis[Stock],stock_analysis[Sector])</f>
        <v>Industrials</v>
      </c>
      <c r="E1438" s="37" t="str">
        <f>_xlfn.XLOOKUP($B1438,stock_analysis[Stock],stock_analysis[Industry])</f>
        <v>Engineering &amp; Construction</v>
      </c>
      <c r="F1438" s="2">
        <f>_xlfn.XLOOKUP($B1438,stock_analysis[Stock],stock_analysis[Market_Cap_Cr])</f>
        <v>57531.380531199997</v>
      </c>
      <c r="G1438" s="3">
        <f>Imputs!$C$2</f>
        <v>6.6699999999999995E-2</v>
      </c>
      <c r="H1438" s="3">
        <f>Imputs!$C$3</f>
        <v>5.2299999999999999E-2</v>
      </c>
      <c r="I1438" s="2">
        <f>_xlfn.XLOOKUP($B1438,stock_analysis[Stock],stock_analysis[Beta_Daily])</f>
        <v>1.5846132760322429</v>
      </c>
      <c r="J1438" s="2">
        <f>_xlfn.XLOOKUP($B1438,stock_analysis[Stock],stock_analysis[Beta_Weekly])</f>
        <v>2.233856272417305</v>
      </c>
      <c r="K1438" s="2">
        <f>_xlfn.XLOOKUP($B1438,stock_analysis[Stock],stock_analysis[Beta_Monthly])</f>
        <v>1.9849111818025931</v>
      </c>
      <c r="L1438" s="3">
        <f>G1438+H1438*I1438</f>
        <v>0.14957527433648629</v>
      </c>
      <c r="M1438" s="3">
        <f>J1438*H1438+G1438</f>
        <v>0.18353068304742504</v>
      </c>
      <c r="N1438" s="3">
        <f>K1438*H1438+G1438</f>
        <v>0.1705108548082756</v>
      </c>
      <c r="O1438" s="2">
        <f>_xlfn.XLOOKUP($B1438,stock_analysis[Stock],stock_analysis[Interest_Coverage_Ratio])</f>
        <v>4.0583296263345199</v>
      </c>
      <c r="P1438" s="3" cm="1">
        <f t="array" ref="P143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438" s="3" t="str" cm="1">
        <f t="array" ref="Q143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438" s="3">
        <f>Table2[[#This Row],[Default Spread]]+Table2[[#This Row],[Risk Free Rate]]</f>
        <v>7.5600000000000001E-2</v>
      </c>
      <c r="S1438" s="2">
        <f>_xlfn.XLOOKUP($B1438,stock_analysis[Stock],stock_analysis[Market_Cap_Cr])</f>
        <v>57531.380531199997</v>
      </c>
      <c r="T1438" s="2">
        <f>_xlfn.XLOOKUP($B1438,stock_analysis[Stock],stock_analysis[Total_Debt_Cr])</f>
        <v>4980.6901248000004</v>
      </c>
      <c r="U1438" s="3">
        <f>Table2[[#This Row],[Market Value of Equity]]/(Table2[[#This Row],[Market Value of Equity]]+Table2[[#This Row],[Market Value of Debt]])</f>
        <v>0.92032434580181444</v>
      </c>
      <c r="V1438" s="3">
        <f>Table2[[#This Row],[Market Value of Debt]]/(Table2[[#This Row],[Market Value of Equity]]+Table2[[#This Row],[Market Value of Debt]])</f>
        <v>7.9675654198185591E-2</v>
      </c>
      <c r="W1438" s="32">
        <f>(Table2[[#This Row],[Cost of Equity (Daily Beta)]]*Table2[[#This Row],[Weight of Equity]])+(Table2[[#This Row],[Cost of Debt]]*Table2[[#This Row],[Weight of Debt]])</f>
        <v>0.14368124595923648</v>
      </c>
      <c r="X1438" s="33">
        <f>(Table2[[#This Row],[Cost of Equity (Weekly Beta)]]*Table2[[#This Row],[Weight of Equity]])+(Table2[[#This Row],[Cost of Debt]]*Table2[[#This Row],[Weight of Debt]])</f>
        <v>0.17493123526756443</v>
      </c>
      <c r="Y1438" s="34">
        <f>(Table2[[#This Row],[Cost of Equity (Monthly Beta)]]*Table2[[#This Row],[Weight of Equity]])+(Table2[[#This Row],[Cost of Debt]]*Table2[[#This Row],[Weight of Debt]])</f>
        <v>0.16294877036091723</v>
      </c>
      <c r="Z1438" t="b">
        <f>IF(Table2[[#This Row],[Sector]]="Financial Services",TRUE,FALSE)</f>
        <v>0</v>
      </c>
      <c r="AA1438" t="b">
        <f>IF(Table2[[#This Row],[Market Capitalisation In(Cr)]]&gt;25000,TRUE,FALSE)</f>
        <v>1</v>
      </c>
    </row>
    <row r="1439" spans="2:27" ht="14" customHeight="1">
      <c r="B1439" s="37" t="s">
        <v>1102</v>
      </c>
      <c r="C1439" s="38" t="str">
        <f>_xlfn.XLOOKUP(B1439,stock_analysis[Stock],stock_analysis[Company_Name])</f>
        <v>EPack Prefab Technologies Limited</v>
      </c>
      <c r="D1439" s="37" t="str">
        <f>_xlfn.XLOOKUP(B1439,stock_analysis[Stock],stock_analysis[Sector])</f>
        <v>Industrials</v>
      </c>
      <c r="E1439" s="37" t="str">
        <f>_xlfn.XLOOKUP($B1439,stock_analysis[Stock],stock_analysis[Industry])</f>
        <v>Engineering &amp; Construction</v>
      </c>
      <c r="F1439" s="2">
        <f>_xlfn.XLOOKUP($B1439,stock_analysis[Stock],stock_analysis[Market_Cap_Cr])</f>
        <v>1672.4253696000001</v>
      </c>
      <c r="G1439" s="3">
        <f>Imputs!$C$2</f>
        <v>6.6699999999999995E-2</v>
      </c>
      <c r="H1439" s="3">
        <f>Imputs!$C$3</f>
        <v>5.2299999999999999E-2</v>
      </c>
      <c r="I1439" s="2">
        <f>_xlfn.XLOOKUP($B1439,stock_analysis[Stock],stock_analysis[Beta_Daily])</f>
        <v>1.6637623711637202</v>
      </c>
      <c r="J1439" s="2">
        <f>_xlfn.XLOOKUP($B1439,stock_analysis[Stock],stock_analysis[Beta_Weekly])</f>
        <v>2.4878095462563734</v>
      </c>
      <c r="K1439" s="2">
        <f>_xlfn.XLOOKUP($B1439,stock_analysis[Stock],stock_analysis[Beta_Monthly])</f>
        <v>8.1901933158552094</v>
      </c>
      <c r="L1439" s="3">
        <f>G1439+H1439*I1439</f>
        <v>0.15371477201186257</v>
      </c>
      <c r="M1439" s="3">
        <f>J1439*H1439+G1439</f>
        <v>0.19681243926920833</v>
      </c>
      <c r="N1439" s="3">
        <f>K1439*H1439+G1439</f>
        <v>0.49504711041922744</v>
      </c>
      <c r="O1439" s="2">
        <f>_xlfn.XLOOKUP($B1439,stock_analysis[Stock],stock_analysis[Interest_Coverage_Ratio])</f>
        <v>4.8485655835196724</v>
      </c>
      <c r="P1439" s="3" cm="1">
        <f t="array" ref="P143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439" s="3" t="str" cm="1">
        <f t="array" ref="Q143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439" s="3">
        <f>Table2[[#This Row],[Default Spread]]+Table2[[#This Row],[Risk Free Rate]]</f>
        <v>7.5600000000000001E-2</v>
      </c>
      <c r="S1439" s="2">
        <f>_xlfn.XLOOKUP($B1439,stock_analysis[Stock],stock_analysis[Market_Cap_Cr])</f>
        <v>1672.4253696000001</v>
      </c>
      <c r="T1439" s="2">
        <f>_xlfn.XLOOKUP($B1439,stock_analysis[Stock],stock_analysis[Total_Debt_Cr])</f>
        <v>221.68051199999999</v>
      </c>
      <c r="U1439" s="3">
        <f>Table2[[#This Row],[Market Value of Equity]]/(Table2[[#This Row],[Market Value of Equity]]+Table2[[#This Row],[Market Value of Debt]])</f>
        <v>0.88296297786017075</v>
      </c>
      <c r="V1439" s="3">
        <f>Table2[[#This Row],[Market Value of Debt]]/(Table2[[#This Row],[Market Value of Equity]]+Table2[[#This Row],[Market Value of Debt]])</f>
        <v>0.11703702213982925</v>
      </c>
      <c r="W1439" s="32">
        <f>(Table2[[#This Row],[Cost of Equity (Daily Beta)]]*Table2[[#This Row],[Weight of Equity]])+(Table2[[#This Row],[Cost of Debt]]*Table2[[#This Row],[Weight of Debt]])</f>
        <v>0.14457245171046249</v>
      </c>
      <c r="X1439" s="33">
        <f>(Table2[[#This Row],[Cost of Equity (Weekly Beta)]]*Table2[[#This Row],[Weight of Equity]])+(Table2[[#This Row],[Cost of Debt]]*Table2[[#This Row],[Weight of Debt]])</f>
        <v>0.18262609633083526</v>
      </c>
      <c r="Y1439" s="34">
        <f>(Table2[[#This Row],[Cost of Equity (Monthly Beta)]]*Table2[[#This Row],[Weight of Equity]])+(Table2[[#This Row],[Cost of Debt]]*Table2[[#This Row],[Weight of Debt]])</f>
        <v>0.44595626967060492</v>
      </c>
      <c r="Z1439" t="b">
        <f>IF(Table2[[#This Row],[Sector]]="Financial Services",TRUE,FALSE)</f>
        <v>0</v>
      </c>
      <c r="AA1439" t="b">
        <f>IF(Table2[[#This Row],[Market Capitalisation In(Cr)]]&gt;25000,TRUE,FALSE)</f>
        <v>0</v>
      </c>
    </row>
    <row r="1440" spans="2:27" ht="14" customHeight="1">
      <c r="B1440" s="37" t="s">
        <v>2736</v>
      </c>
      <c r="C1440" s="38" t="str">
        <f>_xlfn.XLOOKUP(B1440,stock_analysis[Stock],stock_analysis[Company_Name])</f>
        <v>Power Mech Projects Limited</v>
      </c>
      <c r="D1440" s="37" t="str">
        <f>_xlfn.XLOOKUP(B1440,stock_analysis[Stock],stock_analysis[Sector])</f>
        <v>Industrials</v>
      </c>
      <c r="E1440" s="37" t="str">
        <f>_xlfn.XLOOKUP($B1440,stock_analysis[Stock],stock_analysis[Industry])</f>
        <v>Engineering &amp; Construction</v>
      </c>
      <c r="F1440" s="2">
        <f>_xlfn.XLOOKUP($B1440,stock_analysis[Stock],stock_analysis[Market_Cap_Cr])</f>
        <v>6210.0717568</v>
      </c>
      <c r="G1440" s="3">
        <f>Imputs!$C$2</f>
        <v>6.6699999999999995E-2</v>
      </c>
      <c r="H1440" s="3">
        <f>Imputs!$C$3</f>
        <v>5.2299999999999999E-2</v>
      </c>
      <c r="I1440" s="2">
        <f>_xlfn.XLOOKUP($B1440,stock_analysis[Stock],stock_analysis[Beta_Daily])</f>
        <v>1.6963940665056425</v>
      </c>
      <c r="J1440" s="2">
        <f>_xlfn.XLOOKUP($B1440,stock_analysis[Stock],stock_analysis[Beta_Weekly])</f>
        <v>2.0285830095776509</v>
      </c>
      <c r="K1440" s="2">
        <f>_xlfn.XLOOKUP($B1440,stock_analysis[Stock],stock_analysis[Beta_Monthly])</f>
        <v>1.7059068729160465</v>
      </c>
      <c r="L1440" s="3">
        <f>G1440+H1440*I1440</f>
        <v>0.15542140967824508</v>
      </c>
      <c r="M1440" s="3">
        <f>J1440*H1440+G1440</f>
        <v>0.17279489140091114</v>
      </c>
      <c r="N1440" s="3">
        <f>K1440*H1440+G1440</f>
        <v>0.15591892945350921</v>
      </c>
      <c r="O1440" s="2">
        <f>_xlfn.XLOOKUP($B1440,stock_analysis[Stock],stock_analysis[Interest_Coverage_Ratio])</f>
        <v>7.4901572202404543</v>
      </c>
      <c r="P1440" s="3" cm="1">
        <f t="array" ref="P144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440" s="3" t="str" cm="1">
        <f t="array" ref="Q144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440" s="3">
        <f>Table2[[#This Row],[Default Spread]]+Table2[[#This Row],[Risk Free Rate]]</f>
        <v>7.4499999999999997E-2</v>
      </c>
      <c r="S1440" s="2">
        <f>_xlfn.XLOOKUP($B1440,stock_analysis[Stock],stock_analysis[Market_Cap_Cr])</f>
        <v>6210.0717568</v>
      </c>
      <c r="T1440" s="2">
        <f>_xlfn.XLOOKUP($B1440,stock_analysis[Stock],stock_analysis[Total_Debt_Cr])</f>
        <v>960.09000960000003</v>
      </c>
      <c r="U1440" s="3">
        <f>Table2[[#This Row],[Market Value of Equity]]/(Table2[[#This Row],[Market Value of Equity]]+Table2[[#This Row],[Market Value of Debt]])</f>
        <v>0.86609925398070298</v>
      </c>
      <c r="V1440" s="3">
        <f>Table2[[#This Row],[Market Value of Debt]]/(Table2[[#This Row],[Market Value of Equity]]+Table2[[#This Row],[Market Value of Debt]])</f>
        <v>0.13390074601929694</v>
      </c>
      <c r="W1440" s="32">
        <f>(Table2[[#This Row],[Cost of Equity (Daily Beta)]]*Table2[[#This Row],[Weight of Equity]])+(Table2[[#This Row],[Cost of Debt]]*Table2[[#This Row],[Weight of Debt]])</f>
        <v>0.14458597255339489</v>
      </c>
      <c r="X1440" s="33">
        <f>(Table2[[#This Row],[Cost of Equity (Weekly Beta)]]*Table2[[#This Row],[Weight of Equity]])+(Table2[[#This Row],[Cost of Debt]]*Table2[[#This Row],[Weight of Debt]])</f>
        <v>0.15963313211244337</v>
      </c>
      <c r="Y1440" s="34">
        <f>(Table2[[#This Row],[Cost of Equity (Monthly Beta)]]*Table2[[#This Row],[Weight of Equity]])+(Table2[[#This Row],[Cost of Debt]]*Table2[[#This Row],[Weight of Debt]])</f>
        <v>0.14501687405959182</v>
      </c>
      <c r="Z1440" t="b">
        <f>IF(Table2[[#This Row],[Sector]]="Financial Services",TRUE,FALSE)</f>
        <v>0</v>
      </c>
      <c r="AA1440" t="b">
        <f>IF(Table2[[#This Row],[Market Capitalisation In(Cr)]]&gt;25000,TRUE,FALSE)</f>
        <v>0</v>
      </c>
    </row>
    <row r="1441" spans="2:27" ht="14" customHeight="1">
      <c r="B1441" s="37" t="s">
        <v>3270</v>
      </c>
      <c r="C1441" s="38" t="str">
        <f>_xlfn.XLOOKUP(B1441,stock_analysis[Stock],stock_analysis[Company_Name])</f>
        <v>Skipper Limited</v>
      </c>
      <c r="D1441" s="37" t="str">
        <f>_xlfn.XLOOKUP(B1441,stock_analysis[Stock],stock_analysis[Sector])</f>
        <v>Industrials</v>
      </c>
      <c r="E1441" s="37" t="str">
        <f>_xlfn.XLOOKUP($B1441,stock_analysis[Stock],stock_analysis[Industry])</f>
        <v>Engineering &amp; Construction</v>
      </c>
      <c r="F1441" s="2">
        <f>_xlfn.XLOOKUP($B1441,stock_analysis[Stock],stock_analysis[Market_Cap_Cr])</f>
        <v>3863.0178815999998</v>
      </c>
      <c r="G1441" s="3">
        <f>Imputs!$C$2</f>
        <v>6.6699999999999995E-2</v>
      </c>
      <c r="H1441" s="3">
        <f>Imputs!$C$3</f>
        <v>5.2299999999999999E-2</v>
      </c>
      <c r="I1441" s="2">
        <f>_xlfn.XLOOKUP($B1441,stock_analysis[Stock],stock_analysis[Beta_Daily])</f>
        <v>1.7210224429612271</v>
      </c>
      <c r="J1441" s="2">
        <f>_xlfn.XLOOKUP($B1441,stock_analysis[Stock],stock_analysis[Beta_Weekly])</f>
        <v>1.9470206228882536</v>
      </c>
      <c r="K1441" s="2">
        <f>_xlfn.XLOOKUP($B1441,stock_analysis[Stock],stock_analysis[Beta_Monthly])</f>
        <v>0.62358731667076239</v>
      </c>
      <c r="L1441" s="3">
        <f>G1441+H1441*I1441</f>
        <v>0.15670947376687216</v>
      </c>
      <c r="M1441" s="3">
        <f>J1441*H1441+G1441</f>
        <v>0.16852917857705565</v>
      </c>
      <c r="N1441" s="3">
        <f>K1441*H1441+G1441</f>
        <v>9.9313616661880877E-2</v>
      </c>
      <c r="O1441" s="2">
        <f>_xlfn.XLOOKUP($B1441,stock_analysis[Stock],stock_analysis[Interest_Coverage_Ratio])</f>
        <v>2.0750331466298673</v>
      </c>
      <c r="P1441" s="3" cm="1">
        <f t="array" ref="P144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441" s="3" t="str" cm="1">
        <f t="array" ref="Q144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441" s="3">
        <f>Table2[[#This Row],[Default Spread]]+Table2[[#This Row],[Risk Free Rate]]</f>
        <v>9.8799999999999999E-2</v>
      </c>
      <c r="S1441" s="2">
        <f>_xlfn.XLOOKUP($B1441,stock_analysis[Stock],stock_analysis[Market_Cap_Cr])</f>
        <v>3863.0178815999998</v>
      </c>
      <c r="T1441" s="2">
        <f>_xlfn.XLOOKUP($B1441,stock_analysis[Stock],stock_analysis[Total_Debt_Cr])</f>
        <v>801.11001599999997</v>
      </c>
      <c r="U1441" s="3">
        <f>Table2[[#This Row],[Market Value of Equity]]/(Table2[[#This Row],[Market Value of Equity]]+Table2[[#This Row],[Market Value of Debt]])</f>
        <v>0.82824012686010962</v>
      </c>
      <c r="V1441" s="3">
        <f>Table2[[#This Row],[Market Value of Debt]]/(Table2[[#This Row],[Market Value of Equity]]+Table2[[#This Row],[Market Value of Debt]])</f>
        <v>0.17175987313989047</v>
      </c>
      <c r="W1441" s="32">
        <f>(Table2[[#This Row],[Cost of Equity (Daily Beta)]]*Table2[[#This Row],[Weight of Equity]])+(Table2[[#This Row],[Cost of Debt]]*Table2[[#This Row],[Weight of Debt]])</f>
        <v>0.1467629498990764</v>
      </c>
      <c r="X1441" s="33">
        <f>(Table2[[#This Row],[Cost of Equity (Weekly Beta)]]*Table2[[#This Row],[Weight of Equity]])+(Table2[[#This Row],[Cost of Debt]]*Table2[[#This Row],[Weight of Debt]])</f>
        <v>0.1565525037105118</v>
      </c>
      <c r="Y1441" s="34">
        <f>(Table2[[#This Row],[Cost of Equity (Monthly Beta)]]*Table2[[#This Row],[Weight of Equity]])+(Table2[[#This Row],[Cost of Debt]]*Table2[[#This Row],[Weight of Debt]])</f>
        <v>9.9225397929193701E-2</v>
      </c>
      <c r="Z1441" t="b">
        <f>IF(Table2[[#This Row],[Sector]]="Financial Services",TRUE,FALSE)</f>
        <v>0</v>
      </c>
      <c r="AA1441" t="b">
        <f>IF(Table2[[#This Row],[Market Capitalisation In(Cr)]]&gt;25000,TRUE,FALSE)</f>
        <v>0</v>
      </c>
    </row>
    <row r="1442" spans="2:27" ht="14" customHeight="1">
      <c r="B1442" s="37" t="s">
        <v>926</v>
      </c>
      <c r="C1442" s="38" t="str">
        <f>_xlfn.XLOOKUP(B1442,stock_analysis[Stock],stock_analysis[Company_Name])</f>
        <v>Denta Water and Infra Solutions Limited</v>
      </c>
      <c r="D1442" s="37" t="str">
        <f>_xlfn.XLOOKUP(B1442,stock_analysis[Stock],stock_analysis[Sector])</f>
        <v>Industrials</v>
      </c>
      <c r="E1442" s="37" t="str">
        <f>_xlfn.XLOOKUP($B1442,stock_analysis[Stock],stock_analysis[Industry])</f>
        <v>Engineering &amp; Construction</v>
      </c>
      <c r="F1442" s="2">
        <f>_xlfn.XLOOKUP($B1442,stock_analysis[Stock],stock_analysis[Market_Cap_Cr])</f>
        <v>633.45751040000005</v>
      </c>
      <c r="G1442" s="3">
        <f>Imputs!$C$2</f>
        <v>6.6699999999999995E-2</v>
      </c>
      <c r="H1442" s="3">
        <f>Imputs!$C$3</f>
        <v>5.2299999999999999E-2</v>
      </c>
      <c r="I1442" s="2">
        <f>_xlfn.XLOOKUP($B1442,stock_analysis[Stock],stock_analysis[Beta_Daily])</f>
        <v>1.5754247437362581</v>
      </c>
      <c r="J1442" s="2">
        <f>_xlfn.XLOOKUP($B1442,stock_analysis[Stock],stock_analysis[Beta_Weekly])</f>
        <v>1.6640896093805917</v>
      </c>
      <c r="K1442" s="2">
        <f>_xlfn.XLOOKUP($B1442,stock_analysis[Stock],stock_analysis[Beta_Monthly])</f>
        <v>-0.21961920532204071</v>
      </c>
      <c r="L1442" s="3">
        <f>G1442+H1442*I1442</f>
        <v>0.14909471409740629</v>
      </c>
      <c r="M1442" s="3">
        <f>J1442*H1442+G1442</f>
        <v>0.15373188657060494</v>
      </c>
      <c r="N1442" s="3">
        <f>K1442*H1442+G1442</f>
        <v>5.5213915561657265E-2</v>
      </c>
      <c r="O1442" s="2">
        <f>_xlfn.XLOOKUP($B1442,stock_analysis[Stock],stock_analysis[Interest_Coverage_Ratio])</f>
        <v>200.32033426183844</v>
      </c>
      <c r="P1442" s="3" cm="1">
        <f t="array" ref="P144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42" s="3" t="str" cm="1">
        <f t="array" ref="Q144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42" s="3">
        <f>Table2[[#This Row],[Default Spread]]+Table2[[#This Row],[Risk Free Rate]]</f>
        <v>7.0699999999999999E-2</v>
      </c>
      <c r="S1442" s="2">
        <f>_xlfn.XLOOKUP($B1442,stock_analysis[Stock],stock_analysis[Market_Cap_Cr])</f>
        <v>633.45751040000005</v>
      </c>
      <c r="T1442" s="2">
        <f>_xlfn.XLOOKUP($B1442,stock_analysis[Stock],stock_analysis[Total_Debt_Cr])</f>
        <v>13.545</v>
      </c>
      <c r="U1442" s="3">
        <f>Table2[[#This Row],[Market Value of Equity]]/(Table2[[#This Row],[Market Value of Equity]]+Table2[[#This Row],[Market Value of Debt]])</f>
        <v>0.97906499622138099</v>
      </c>
      <c r="V1442" s="3">
        <f>Table2[[#This Row],[Market Value of Debt]]/(Table2[[#This Row],[Market Value of Equity]]+Table2[[#This Row],[Market Value of Debt]])</f>
        <v>2.0935003778619031E-2</v>
      </c>
      <c r="W1442" s="32">
        <f>(Table2[[#This Row],[Cost of Equity (Daily Beta)]]*Table2[[#This Row],[Weight of Equity]])+(Table2[[#This Row],[Cost of Debt]]*Table2[[#This Row],[Weight of Debt]])</f>
        <v>0.14745352046155333</v>
      </c>
      <c r="X1442" s="33">
        <f>(Table2[[#This Row],[Cost of Equity (Weekly Beta)]]*Table2[[#This Row],[Weight of Equity]])+(Table2[[#This Row],[Cost of Debt]]*Table2[[#This Row],[Weight of Debt]])</f>
        <v>0.15199361371150344</v>
      </c>
      <c r="Y1442" s="34">
        <f>(Table2[[#This Row],[Cost of Equity (Monthly Beta)]]*Table2[[#This Row],[Weight of Equity]])+(Table2[[#This Row],[Cost of Debt]]*Table2[[#This Row],[Weight of Debt]])</f>
        <v>5.5538116797889989E-2</v>
      </c>
      <c r="Z1442" t="b">
        <f>IF(Table2[[#This Row],[Sector]]="Financial Services",TRUE,FALSE)</f>
        <v>0</v>
      </c>
      <c r="AA1442" t="b">
        <f>IF(Table2[[#This Row],[Market Capitalisation In(Cr)]]&gt;25000,TRUE,FALSE)</f>
        <v>0</v>
      </c>
    </row>
    <row r="1443" spans="2:27" ht="14" customHeight="1">
      <c r="B1443" s="37" t="s">
        <v>1427</v>
      </c>
      <c r="C1443" s="38" t="str">
        <f>_xlfn.XLOOKUP(B1443,stock_analysis[Stock],stock_analysis[Company_Name])</f>
        <v>GE Power India Limited</v>
      </c>
      <c r="D1443" s="37" t="str">
        <f>_xlfn.XLOOKUP(B1443,stock_analysis[Stock],stock_analysis[Sector])</f>
        <v>Industrials</v>
      </c>
      <c r="E1443" s="37" t="str">
        <f>_xlfn.XLOOKUP($B1443,stock_analysis[Stock],stock_analysis[Industry])</f>
        <v>Engineering &amp; Construction</v>
      </c>
      <c r="F1443" s="2">
        <f>_xlfn.XLOOKUP($B1443,stock_analysis[Stock],stock_analysis[Market_Cap_Cr])</f>
        <v>3005.0680831999998</v>
      </c>
      <c r="G1443" s="3">
        <f>Imputs!$C$2</f>
        <v>6.6699999999999995E-2</v>
      </c>
      <c r="H1443" s="3">
        <f>Imputs!$C$3</f>
        <v>5.2299999999999999E-2</v>
      </c>
      <c r="I1443" s="2">
        <f>_xlfn.XLOOKUP($B1443,stock_analysis[Stock],stock_analysis[Beta_Daily])</f>
        <v>1.5528336746086755</v>
      </c>
      <c r="J1443" s="2">
        <f>_xlfn.XLOOKUP($B1443,stock_analysis[Stock],stock_analysis[Beta_Weekly])</f>
        <v>2.4858379096454217</v>
      </c>
      <c r="K1443" s="2">
        <f>_xlfn.XLOOKUP($B1443,stock_analysis[Stock],stock_analysis[Beta_Monthly])</f>
        <v>0.32644133182161428</v>
      </c>
      <c r="L1443" s="3">
        <f>G1443+H1443*I1443</f>
        <v>0.14791320118203372</v>
      </c>
      <c r="M1443" s="3">
        <f>J1443*H1443+G1443</f>
        <v>0.19670932267445557</v>
      </c>
      <c r="N1443" s="3">
        <f>K1443*H1443+G1443</f>
        <v>8.3772881654270423E-2</v>
      </c>
      <c r="O1443" s="2">
        <f>_xlfn.XLOOKUP($B1443,stock_analysis[Stock],stock_analysis[Interest_Coverage_Ratio])</f>
        <v>-8.5355987055016097E-2</v>
      </c>
      <c r="P1443" s="3" cm="1">
        <f t="array" ref="P144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443" s="3" t="str" cm="1">
        <f t="array" ref="Q144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443" s="3">
        <f>Table2[[#This Row],[Default Spread]]+Table2[[#This Row],[Risk Free Rate]]</f>
        <v>0.25669999999999998</v>
      </c>
      <c r="S1443" s="2">
        <f>_xlfn.XLOOKUP($B1443,stock_analysis[Stock],stock_analysis[Market_Cap_Cr])</f>
        <v>3005.0680831999998</v>
      </c>
      <c r="T1443" s="2">
        <f>_xlfn.XLOOKUP($B1443,stock_analysis[Stock],stock_analysis[Total_Debt_Cr])</f>
        <v>20.12</v>
      </c>
      <c r="U1443" s="3">
        <f>Table2[[#This Row],[Market Value of Equity]]/(Table2[[#This Row],[Market Value of Equity]]+Table2[[#This Row],[Market Value of Debt]])</f>
        <v>0.99334917385410393</v>
      </c>
      <c r="V1443" s="3">
        <f>Table2[[#This Row],[Market Value of Debt]]/(Table2[[#This Row],[Market Value of Equity]]+Table2[[#This Row],[Market Value of Debt]])</f>
        <v>6.6508261458961453E-3</v>
      </c>
      <c r="W1443" s="32">
        <f>(Table2[[#This Row],[Cost of Equity (Daily Beta)]]*Table2[[#This Row],[Weight of Equity]])+(Table2[[#This Row],[Cost of Debt]]*Table2[[#This Row],[Weight of Debt]])</f>
        <v>0.14863672326794058</v>
      </c>
      <c r="X1443" s="33">
        <f>(Table2[[#This Row],[Cost of Equity (Weekly Beta)]]*Table2[[#This Row],[Weight of Equity]])+(Table2[[#This Row],[Cost of Debt]]*Table2[[#This Row],[Weight of Debt]])</f>
        <v>0.19710831023972233</v>
      </c>
      <c r="Y1443" s="34">
        <f>(Table2[[#This Row],[Cost of Equity (Monthly Beta)]]*Table2[[#This Row],[Weight of Equity]])+(Table2[[#This Row],[Cost of Debt]]*Table2[[#This Row],[Weight of Debt]])</f>
        <v>8.4922989854298692E-2</v>
      </c>
      <c r="Z1443" t="b">
        <f>IF(Table2[[#This Row],[Sector]]="Financial Services",TRUE,FALSE)</f>
        <v>0</v>
      </c>
      <c r="AA1443" t="b">
        <f>IF(Table2[[#This Row],[Market Capitalisation In(Cr)]]&gt;25000,TRUE,FALSE)</f>
        <v>0</v>
      </c>
    </row>
    <row r="1444" spans="2:27" ht="14" customHeight="1">
      <c r="B1444" s="37" t="s">
        <v>2412</v>
      </c>
      <c r="C1444" s="38" t="str">
        <f>_xlfn.XLOOKUP(B1444,stock_analysis[Stock],stock_analysis[Company_Name])</f>
        <v>NBCC (India) Limited</v>
      </c>
      <c r="D1444" s="37" t="str">
        <f>_xlfn.XLOOKUP(B1444,stock_analysis[Stock],stock_analysis[Sector])</f>
        <v>Industrials</v>
      </c>
      <c r="E1444" s="37" t="str">
        <f>_xlfn.XLOOKUP($B1444,stock_analysis[Stock],stock_analysis[Industry])</f>
        <v>Engineering &amp; Construction</v>
      </c>
      <c r="F1444" s="2">
        <f>_xlfn.XLOOKUP($B1444,stock_analysis[Stock],stock_analysis[Market_Cap_Cr])</f>
        <v>23079.600127999998</v>
      </c>
      <c r="G1444" s="3">
        <f>Imputs!$C$2</f>
        <v>6.6699999999999995E-2</v>
      </c>
      <c r="H1444" s="3">
        <f>Imputs!$C$3</f>
        <v>5.2299999999999999E-2</v>
      </c>
      <c r="I1444" s="2">
        <f>_xlfn.XLOOKUP($B1444,stock_analysis[Stock],stock_analysis[Beta_Daily])</f>
        <v>1.6381278316711929</v>
      </c>
      <c r="J1444" s="2">
        <f>_xlfn.XLOOKUP($B1444,stock_analysis[Stock],stock_analysis[Beta_Weekly])</f>
        <v>2.1987640031066444</v>
      </c>
      <c r="K1444" s="2">
        <f>_xlfn.XLOOKUP($B1444,stock_analysis[Stock],stock_analysis[Beta_Monthly])</f>
        <v>1.9476725454393511</v>
      </c>
      <c r="L1444" s="3">
        <f>G1444+H1444*I1444</f>
        <v>0.15237408559640336</v>
      </c>
      <c r="M1444" s="3">
        <f>J1444*H1444+G1444</f>
        <v>0.18169535736247749</v>
      </c>
      <c r="N1444" s="3">
        <f>K1444*H1444+G1444</f>
        <v>0.16856327412647804</v>
      </c>
      <c r="O1444" s="2">
        <f>_xlfn.XLOOKUP($B1444,stock_analysis[Stock],stock_analysis[Interest_Coverage_Ratio])</f>
        <v>5.5688053464169833</v>
      </c>
      <c r="P1444" s="3" cm="1">
        <f t="array" ref="P144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444" s="3" t="str" cm="1">
        <f t="array" ref="Q144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444" s="3">
        <f>Table2[[#This Row],[Default Spread]]+Table2[[#This Row],[Risk Free Rate]]</f>
        <v>7.5600000000000001E-2</v>
      </c>
      <c r="S1444" s="2">
        <f>_xlfn.XLOOKUP($B1444,stock_analysis[Stock],stock_analysis[Market_Cap_Cr])</f>
        <v>23079.600127999998</v>
      </c>
      <c r="T1444" s="2">
        <f>_xlfn.XLOOKUP($B1444,stock_analysis[Stock],stock_analysis[Total_Debt_Cr])</f>
        <v>0.32279999999999998</v>
      </c>
      <c r="U1444" s="3">
        <f>Table2[[#This Row],[Market Value of Equity]]/(Table2[[#This Row],[Market Value of Equity]]+Table2[[#This Row],[Market Value of Debt]])</f>
        <v>0.99998601381811336</v>
      </c>
      <c r="V1444" s="3">
        <f>Table2[[#This Row],[Market Value of Debt]]/(Table2[[#This Row],[Market Value of Equity]]+Table2[[#This Row],[Market Value of Debt]])</f>
        <v>1.3986181886612233E-5</v>
      </c>
      <c r="W1444" s="32">
        <f>(Table2[[#This Row],[Cost of Equity (Daily Beta)]]*Table2[[#This Row],[Weight of Equity]])+(Table2[[#This Row],[Cost of Debt]]*Table2[[#This Row],[Weight of Debt]])</f>
        <v>0.15237301182007804</v>
      </c>
      <c r="X1444" s="33">
        <f>(Table2[[#This Row],[Cost of Equity (Weekly Beta)]]*Table2[[#This Row],[Weight of Equity]])+(Table2[[#This Row],[Cost of Debt]]*Table2[[#This Row],[Weight of Debt]])</f>
        <v>0.1816938734935121</v>
      </c>
      <c r="Y1444" s="34">
        <f>(Table2[[#This Row],[Cost of Equity (Monthly Beta)]]*Table2[[#This Row],[Weight of Equity]])+(Table2[[#This Row],[Cost of Debt]]*Table2[[#This Row],[Weight of Debt]])</f>
        <v>0.16856197392521732</v>
      </c>
      <c r="Z1444" t="b">
        <f>IF(Table2[[#This Row],[Sector]]="Financial Services",TRUE,FALSE)</f>
        <v>0</v>
      </c>
      <c r="AA1444" t="b">
        <f>IF(Table2[[#This Row],[Market Capitalisation In(Cr)]]&gt;25000,TRUE,FALSE)</f>
        <v>0</v>
      </c>
    </row>
    <row r="1445" spans="2:27" ht="14" customHeight="1">
      <c r="B1445" s="37" t="s">
        <v>3138</v>
      </c>
      <c r="C1445" s="38" t="str">
        <f>_xlfn.XLOOKUP(B1445,stock_analysis[Stock],stock_analysis[Company_Name])</f>
        <v>Semac Construction Limited</v>
      </c>
      <c r="D1445" s="37" t="str">
        <f>_xlfn.XLOOKUP(B1445,stock_analysis[Stock],stock_analysis[Sector])</f>
        <v>Industrials</v>
      </c>
      <c r="E1445" s="37" t="str">
        <f>_xlfn.XLOOKUP($B1445,stock_analysis[Stock],stock_analysis[Industry])</f>
        <v>Engineering &amp; Construction</v>
      </c>
      <c r="F1445" s="2">
        <f>_xlfn.XLOOKUP($B1445,stock_analysis[Stock],stock_analysis[Market_Cap_Cr])</f>
        <v>73.467558400000001</v>
      </c>
      <c r="G1445" s="3">
        <f>Imputs!$C$2</f>
        <v>6.6699999999999995E-2</v>
      </c>
      <c r="H1445" s="3">
        <f>Imputs!$C$3</f>
        <v>5.2299999999999999E-2</v>
      </c>
      <c r="I1445" s="2">
        <f>_xlfn.XLOOKUP($B1445,stock_analysis[Stock],stock_analysis[Beta_Daily])</f>
        <v>0.48536735545176629</v>
      </c>
      <c r="J1445" s="2">
        <f>_xlfn.XLOOKUP($B1445,stock_analysis[Stock],stock_analysis[Beta_Weekly])</f>
        <v>9.6155220154507101E-2</v>
      </c>
      <c r="K1445" s="2">
        <f>_xlfn.XLOOKUP($B1445,stock_analysis[Stock],stock_analysis[Beta_Monthly])</f>
        <v>-0.3282571889403304</v>
      </c>
      <c r="L1445" s="3">
        <f>G1445+H1445*I1445</f>
        <v>9.2084712690127371E-2</v>
      </c>
      <c r="M1445" s="3">
        <f>J1445*H1445+G1445</f>
        <v>7.1728918014080711E-2</v>
      </c>
      <c r="N1445" s="3">
        <f>K1445*H1445+G1445</f>
        <v>4.9532149018420714E-2</v>
      </c>
      <c r="O1445" s="2">
        <f>_xlfn.XLOOKUP($B1445,stock_analysis[Stock],stock_analysis[Interest_Coverage_Ratio])</f>
        <v>-0.77822921957000168</v>
      </c>
      <c r="P1445" s="3" cm="1">
        <f t="array" ref="P144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445" s="3" t="str" cm="1">
        <f t="array" ref="Q144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445" s="3">
        <f>Table2[[#This Row],[Default Spread]]+Table2[[#This Row],[Risk Free Rate]]</f>
        <v>0.25669999999999998</v>
      </c>
      <c r="S1445" s="2">
        <f>_xlfn.XLOOKUP($B1445,stock_analysis[Stock],stock_analysis[Market_Cap_Cr])</f>
        <v>73.467558400000001</v>
      </c>
      <c r="T1445" s="2">
        <f>_xlfn.XLOOKUP($B1445,stock_analysis[Stock],stock_analysis[Total_Debt_Cr])</f>
        <v>49.177500799999997</v>
      </c>
      <c r="U1445" s="3">
        <f>Table2[[#This Row],[Market Value of Equity]]/(Table2[[#This Row],[Market Value of Equity]]+Table2[[#This Row],[Market Value of Debt]])</f>
        <v>0.59902583014122768</v>
      </c>
      <c r="V1445" s="3">
        <f>Table2[[#This Row],[Market Value of Debt]]/(Table2[[#This Row],[Market Value of Equity]]+Table2[[#This Row],[Market Value of Debt]])</f>
        <v>0.40097416985877243</v>
      </c>
      <c r="W1445" s="32">
        <f>(Table2[[#This Row],[Cost of Equity (Daily Beta)]]*Table2[[#This Row],[Weight of Equity]])+(Table2[[#This Row],[Cost of Debt]]*Table2[[#This Row],[Weight of Debt]])</f>
        <v>0.15809119086526685</v>
      </c>
      <c r="X1445" s="33">
        <f>(Table2[[#This Row],[Cost of Equity (Weekly Beta)]]*Table2[[#This Row],[Weight of Equity]])+(Table2[[#This Row],[Cost of Debt]]*Table2[[#This Row],[Weight of Debt]])</f>
        <v>0.14589754406126365</v>
      </c>
      <c r="Y1445" s="34">
        <f>(Table2[[#This Row],[Cost of Equity (Monthly Beta)]]*Table2[[#This Row],[Weight of Equity]])+(Table2[[#This Row],[Cost of Debt]]*Table2[[#This Row],[Weight of Debt]])</f>
        <v>0.13260110608718534</v>
      </c>
      <c r="Z1445" t="b">
        <f>IF(Table2[[#This Row],[Sector]]="Financial Services",TRUE,FALSE)</f>
        <v>0</v>
      </c>
      <c r="AA1445" t="b">
        <f>IF(Table2[[#This Row],[Market Capitalisation In(Cr)]]&gt;25000,TRUE,FALSE)</f>
        <v>0</v>
      </c>
    </row>
    <row r="1446" spans="2:27" ht="14" customHeight="1">
      <c r="B1446" s="37" t="s">
        <v>1239</v>
      </c>
      <c r="C1446" s="38" t="str">
        <f>_xlfn.XLOOKUP(B1446,stock_analysis[Stock],stock_analysis[Company_Name])</f>
        <v>Garuda Construction and Engineering Limited</v>
      </c>
      <c r="D1446" s="37" t="str">
        <f>_xlfn.XLOOKUP(B1446,stock_analysis[Stock],stock_analysis[Sector])</f>
        <v>Industrials</v>
      </c>
      <c r="E1446" s="37" t="str">
        <f>_xlfn.XLOOKUP($B1446,stock_analysis[Stock],stock_analysis[Industry])</f>
        <v>Engineering &amp; Construction</v>
      </c>
      <c r="F1446" s="2">
        <f>_xlfn.XLOOKUP($B1446,stock_analysis[Stock],stock_analysis[Market_Cap_Cr])</f>
        <v>1534.6305024000001</v>
      </c>
      <c r="G1446" s="3">
        <f>Imputs!$C$2</f>
        <v>6.6699999999999995E-2</v>
      </c>
      <c r="H1446" s="3">
        <f>Imputs!$C$3</f>
        <v>5.2299999999999999E-2</v>
      </c>
      <c r="I1446" s="2">
        <f>_xlfn.XLOOKUP($B1446,stock_analysis[Stock],stock_analysis[Beta_Daily])</f>
        <v>1.814677292227086</v>
      </c>
      <c r="J1446" s="2">
        <f>_xlfn.XLOOKUP($B1446,stock_analysis[Stock],stock_analysis[Beta_Weekly])</f>
        <v>1.0421781167622348</v>
      </c>
      <c r="K1446" s="2">
        <f>_xlfn.XLOOKUP($B1446,stock_analysis[Stock],stock_analysis[Beta_Monthly])</f>
        <v>-0.18127048329890469</v>
      </c>
      <c r="L1446" s="3">
        <f>G1446+H1446*I1446</f>
        <v>0.16160762238347659</v>
      </c>
      <c r="M1446" s="3">
        <f>J1446*H1446+G1446</f>
        <v>0.12120591550666487</v>
      </c>
      <c r="N1446" s="3">
        <f>K1446*H1446+G1446</f>
        <v>5.7219553723467279E-2</v>
      </c>
      <c r="O1446" s="2">
        <f>_xlfn.XLOOKUP($B1446,stock_analysis[Stock],stock_analysis[Interest_Coverage_Ratio])</f>
        <v>7036.7789473684206</v>
      </c>
      <c r="P1446" s="3" cm="1">
        <f t="array" ref="P144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46" s="3" t="str" cm="1">
        <f t="array" ref="Q144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46" s="3">
        <f>Table2[[#This Row],[Default Spread]]+Table2[[#This Row],[Risk Free Rate]]</f>
        <v>7.0699999999999999E-2</v>
      </c>
      <c r="S1446" s="2">
        <f>_xlfn.XLOOKUP($B1446,stock_analysis[Stock],stock_analysis[Market_Cap_Cr])</f>
        <v>1534.6305024000001</v>
      </c>
      <c r="T1446" s="2">
        <f>_xlfn.XLOOKUP($B1446,stock_analysis[Stock],stock_analysis[Total_Debt_Cr])</f>
        <v>8.8599999999999998E-2</v>
      </c>
      <c r="U1446" s="3">
        <f>Table2[[#This Row],[Market Value of Equity]]/(Table2[[#This Row],[Market Value of Equity]]+Table2[[#This Row],[Market Value of Debt]])</f>
        <v>0.99994226956590204</v>
      </c>
      <c r="V1446" s="3">
        <f>Table2[[#This Row],[Market Value of Debt]]/(Table2[[#This Row],[Market Value of Equity]]+Table2[[#This Row],[Market Value of Debt]])</f>
        <v>5.7730434097970729E-5</v>
      </c>
      <c r="W1446" s="32">
        <f>(Table2[[#This Row],[Cost of Equity (Daily Beta)]]*Table2[[#This Row],[Weight of Equity]])+(Table2[[#This Row],[Cost of Debt]]*Table2[[#This Row],[Weight of Debt]])</f>
        <v>0.1616023742469736</v>
      </c>
      <c r="X1446" s="33">
        <f>(Table2[[#This Row],[Cost of Equity (Weekly Beta)]]*Table2[[#This Row],[Weight of Equity]])+(Table2[[#This Row],[Cost of Debt]]*Table2[[#This Row],[Weight of Debt]])</f>
        <v>0.12120299977823816</v>
      </c>
      <c r="Y1446" s="34">
        <f>(Table2[[#This Row],[Cost of Equity (Monthly Beta)]]*Table2[[#This Row],[Weight of Equity]])+(Table2[[#This Row],[Cost of Debt]]*Table2[[#This Row],[Weight of Debt]])</f>
        <v>5.7220331955482664E-2</v>
      </c>
      <c r="Z1446" t="b">
        <f>IF(Table2[[#This Row],[Sector]]="Financial Services",TRUE,FALSE)</f>
        <v>0</v>
      </c>
      <c r="AA1446" t="b">
        <f>IF(Table2[[#This Row],[Market Capitalisation In(Cr)]]&gt;25000,TRUE,FALSE)</f>
        <v>0</v>
      </c>
    </row>
    <row r="1447" spans="2:27" ht="14" customHeight="1">
      <c r="B1447" s="37" t="s">
        <v>3872</v>
      </c>
      <c r="C1447" s="38" t="str">
        <f>_xlfn.XLOOKUP(B1447,stock_analysis[Stock],stock_analysis[Company_Name])</f>
        <v>Walchandnagar Industries Limited</v>
      </c>
      <c r="D1447" s="37" t="str">
        <f>_xlfn.XLOOKUP(B1447,stock_analysis[Stock],stock_analysis[Sector])</f>
        <v>Industrials</v>
      </c>
      <c r="E1447" s="37" t="str">
        <f>_xlfn.XLOOKUP($B1447,stock_analysis[Stock],stock_analysis[Industry])</f>
        <v>Engineering &amp; Construction</v>
      </c>
      <c r="F1447" s="2">
        <f>_xlfn.XLOOKUP($B1447,stock_analysis[Stock],stock_analysis[Market_Cap_Cr])</f>
        <v>1119.8011392000001</v>
      </c>
      <c r="G1447" s="3">
        <f>Imputs!$C$2</f>
        <v>6.6699999999999995E-2</v>
      </c>
      <c r="H1447" s="3">
        <f>Imputs!$C$3</f>
        <v>5.2299999999999999E-2</v>
      </c>
      <c r="I1447" s="2">
        <f>_xlfn.XLOOKUP($B1447,stock_analysis[Stock],stock_analysis[Beta_Daily])</f>
        <v>1.5222866174076974</v>
      </c>
      <c r="J1447" s="2">
        <f>_xlfn.XLOOKUP($B1447,stock_analysis[Stock],stock_analysis[Beta_Weekly])</f>
        <v>2.079533241628742</v>
      </c>
      <c r="K1447" s="2">
        <f>_xlfn.XLOOKUP($B1447,stock_analysis[Stock],stock_analysis[Beta_Monthly])</f>
        <v>1.6768078764427887</v>
      </c>
      <c r="L1447" s="3">
        <f>G1447+H1447*I1447</f>
        <v>0.14631559009042255</v>
      </c>
      <c r="M1447" s="3">
        <f>J1447*H1447+G1447</f>
        <v>0.17545958853718319</v>
      </c>
      <c r="N1447" s="3">
        <f>K1447*H1447+G1447</f>
        <v>0.15439705193795783</v>
      </c>
      <c r="O1447" s="2">
        <f>_xlfn.XLOOKUP($B1447,stock_analysis[Stock],stock_analysis[Interest_Coverage_Ratio])</f>
        <v>-1.5627047959487641</v>
      </c>
      <c r="P1447" s="3" cm="1">
        <f t="array" ref="P144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447" s="3" t="str" cm="1">
        <f t="array" ref="Q144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447" s="3">
        <f>Table2[[#This Row],[Default Spread]]+Table2[[#This Row],[Risk Free Rate]]</f>
        <v>0.25669999999999998</v>
      </c>
      <c r="S1447" s="2">
        <f>_xlfn.XLOOKUP($B1447,stock_analysis[Stock],stock_analysis[Market_Cap_Cr])</f>
        <v>1119.8011392000001</v>
      </c>
      <c r="T1447" s="2">
        <f>_xlfn.XLOOKUP($B1447,stock_analysis[Stock],stock_analysis[Total_Debt_Cr])</f>
        <v>194.06000639999999</v>
      </c>
      <c r="U1447" s="3">
        <f>Table2[[#This Row],[Market Value of Equity]]/(Table2[[#This Row],[Market Value of Equity]]+Table2[[#This Row],[Market Value of Debt]])</f>
        <v>0.85229793342326232</v>
      </c>
      <c r="V1447" s="3">
        <f>Table2[[#This Row],[Market Value of Debt]]/(Table2[[#This Row],[Market Value of Equity]]+Table2[[#This Row],[Market Value of Debt]])</f>
        <v>0.14770206657673762</v>
      </c>
      <c r="W1447" s="32">
        <f>(Table2[[#This Row],[Cost of Equity (Daily Beta)]]*Table2[[#This Row],[Weight of Equity]])+(Table2[[#This Row],[Cost of Debt]]*Table2[[#This Row],[Weight of Debt]])</f>
        <v>0.16261959555192085</v>
      </c>
      <c r="X1447" s="33">
        <f>(Table2[[#This Row],[Cost of Equity (Weekly Beta)]]*Table2[[#This Row],[Weight of Equity]])+(Table2[[#This Row],[Cost of Debt]]*Table2[[#This Row],[Weight of Debt]])</f>
        <v>0.18745896519978572</v>
      </c>
      <c r="Y1447" s="34">
        <f>(Table2[[#This Row],[Cost of Equity (Monthly Beta)]]*Table2[[#This Row],[Weight of Equity]])+(Table2[[#This Row],[Cost of Debt]]*Table2[[#This Row],[Weight of Debt]])</f>
        <v>0.16950740878361409</v>
      </c>
      <c r="Z1447" t="b">
        <f>IF(Table2[[#This Row],[Sector]]="Financial Services",TRUE,FALSE)</f>
        <v>0</v>
      </c>
      <c r="AA1447" t="b">
        <f>IF(Table2[[#This Row],[Market Capitalisation In(Cr)]]&gt;25000,TRUE,FALSE)</f>
        <v>0</v>
      </c>
    </row>
    <row r="1448" spans="2:27" ht="14" customHeight="1">
      <c r="B1448" s="37" t="s">
        <v>718</v>
      </c>
      <c r="C1448" s="38" t="str">
        <f>_xlfn.XLOOKUP(B1448,stock_analysis[Stock],stock_analysis[Company_Name])</f>
        <v>Cemindia Projects Limited</v>
      </c>
      <c r="D1448" s="37" t="str">
        <f>_xlfn.XLOOKUP(B1448,stock_analysis[Stock],stock_analysis[Sector])</f>
        <v>Industrials</v>
      </c>
      <c r="E1448" s="37" t="str">
        <f>_xlfn.XLOOKUP($B1448,stock_analysis[Stock],stock_analysis[Industry])</f>
        <v>Engineering &amp; Construction</v>
      </c>
      <c r="F1448" s="2">
        <f>_xlfn.XLOOKUP($B1448,stock_analysis[Stock],stock_analysis[Market_Cap_Cr])</f>
        <v>9564.2738688000009</v>
      </c>
      <c r="G1448" s="3">
        <f>Imputs!$C$2</f>
        <v>6.6699999999999995E-2</v>
      </c>
      <c r="H1448" s="3">
        <f>Imputs!$C$3</f>
        <v>5.2299999999999999E-2</v>
      </c>
      <c r="I1448" s="2">
        <f>_xlfn.XLOOKUP($B1448,stock_analysis[Stock],stock_analysis[Beta_Daily])</f>
        <v>2.0860201420776696</v>
      </c>
      <c r="J1448" s="2">
        <f>_xlfn.XLOOKUP($B1448,stock_analysis[Stock],stock_analysis[Beta_Weekly])</f>
        <v>0.43091784648117309</v>
      </c>
      <c r="K1448" s="2">
        <f>_xlfn.XLOOKUP($B1448,stock_analysis[Stock],stock_analysis[Beta_Monthly])</f>
        <v>3.4699857865647203</v>
      </c>
      <c r="L1448" s="3">
        <f>G1448+H1448*I1448</f>
        <v>0.17579885343066209</v>
      </c>
      <c r="M1448" s="3">
        <f>J1448*H1448+G1448</f>
        <v>8.9237003370965351E-2</v>
      </c>
      <c r="N1448" s="3">
        <f>K1448*H1448+G1448</f>
        <v>0.24818025663733484</v>
      </c>
      <c r="O1448" s="2">
        <f>_xlfn.XLOOKUP($B1448,stock_analysis[Stock],stock_analysis[Interest_Coverage_Ratio])</f>
        <v>4.3525237365982639</v>
      </c>
      <c r="P1448" s="3" cm="1">
        <f t="array" ref="P144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448" s="3" t="str" cm="1">
        <f t="array" ref="Q144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448" s="3">
        <f>Table2[[#This Row],[Default Spread]]+Table2[[#This Row],[Risk Free Rate]]</f>
        <v>7.7799999999999994E-2</v>
      </c>
      <c r="S1448" s="2">
        <f>_xlfn.XLOOKUP($B1448,stock_analysis[Stock],stock_analysis[Market_Cap_Cr])</f>
        <v>9564.2738688000009</v>
      </c>
      <c r="T1448" s="2">
        <f>_xlfn.XLOOKUP($B1448,stock_analysis[Stock],stock_analysis[Total_Debt_Cr])</f>
        <v>981.77996800000005</v>
      </c>
      <c r="U1448" s="3">
        <f>Table2[[#This Row],[Market Value of Equity]]/(Table2[[#This Row],[Market Value of Equity]]+Table2[[#This Row],[Market Value of Debt]])</f>
        <v>0.90690546595029486</v>
      </c>
      <c r="V1448" s="3">
        <f>Table2[[#This Row],[Market Value of Debt]]/(Table2[[#This Row],[Market Value of Equity]]+Table2[[#This Row],[Market Value of Debt]])</f>
        <v>9.3094534049705024E-2</v>
      </c>
      <c r="W1448" s="32">
        <f>(Table2[[#This Row],[Cost of Equity (Daily Beta)]]*Table2[[#This Row],[Weight of Equity]])+(Table2[[#This Row],[Cost of Debt]]*Table2[[#This Row],[Weight of Debt]])</f>
        <v>0.16667569583312924</v>
      </c>
      <c r="X1448" s="33">
        <f>(Table2[[#This Row],[Cost of Equity (Weekly Beta)]]*Table2[[#This Row],[Weight of Equity]])+(Table2[[#This Row],[Cost of Debt]]*Table2[[#This Row],[Weight of Debt]])</f>
        <v>8.8172280871220407E-2</v>
      </c>
      <c r="Y1448" s="34">
        <f>(Table2[[#This Row],[Cost of Equity (Monthly Beta)]]*Table2[[#This Row],[Weight of Equity]])+(Table2[[#This Row],[Cost of Debt]]*Table2[[#This Row],[Weight of Debt]])</f>
        <v>0.23231878603441297</v>
      </c>
      <c r="Z1448" t="b">
        <f>IF(Table2[[#This Row],[Sector]]="Financial Services",TRUE,FALSE)</f>
        <v>0</v>
      </c>
      <c r="AA1448" t="b">
        <f>IF(Table2[[#This Row],[Market Capitalisation In(Cr)]]&gt;25000,TRUE,FALSE)</f>
        <v>0</v>
      </c>
    </row>
    <row r="1449" spans="2:27" ht="14" customHeight="1">
      <c r="B1449" s="37" t="s">
        <v>1004</v>
      </c>
      <c r="C1449" s="38" t="str">
        <f>_xlfn.XLOOKUP(B1449,stock_analysis[Stock],stock_analysis[Company_Name])</f>
        <v>Dredging Corporation of India Limited</v>
      </c>
      <c r="D1449" s="37" t="str">
        <f>_xlfn.XLOOKUP(B1449,stock_analysis[Stock],stock_analysis[Sector])</f>
        <v>Industrials</v>
      </c>
      <c r="E1449" s="37" t="str">
        <f>_xlfn.XLOOKUP($B1449,stock_analysis[Stock],stock_analysis[Industry])</f>
        <v>Engineering &amp; Construction</v>
      </c>
      <c r="F1449" s="2">
        <f>_xlfn.XLOOKUP($B1449,stock_analysis[Stock],stock_analysis[Market_Cap_Cr])</f>
        <v>2716.0000512000001</v>
      </c>
      <c r="G1449" s="3">
        <f>Imputs!$C$2</f>
        <v>6.6699999999999995E-2</v>
      </c>
      <c r="H1449" s="3">
        <f>Imputs!$C$3</f>
        <v>5.2299999999999999E-2</v>
      </c>
      <c r="I1449" s="2">
        <f>_xlfn.XLOOKUP($B1449,stock_analysis[Stock],stock_analysis[Beta_Daily])</f>
        <v>1.342245309374603</v>
      </c>
      <c r="J1449" s="2">
        <f>_xlfn.XLOOKUP($B1449,stock_analysis[Stock],stock_analysis[Beta_Weekly])</f>
        <v>1.4611125278338739</v>
      </c>
      <c r="K1449" s="2">
        <f>_xlfn.XLOOKUP($B1449,stock_analysis[Stock],stock_analysis[Beta_Monthly])</f>
        <v>1.399285244134957</v>
      </c>
      <c r="L1449" s="3">
        <f>G1449+H1449*I1449</f>
        <v>0.13689942968029173</v>
      </c>
      <c r="M1449" s="3">
        <f>J1449*H1449+G1449</f>
        <v>0.14311618520571159</v>
      </c>
      <c r="N1449" s="3">
        <f>K1449*H1449+G1449</f>
        <v>0.13988261826825826</v>
      </c>
      <c r="O1449" s="2">
        <f>_xlfn.XLOOKUP($B1449,stock_analysis[Stock],stock_analysis[Interest_Coverage_Ratio])</f>
        <v>0.19588310972247749</v>
      </c>
      <c r="P1449" s="3" cm="1">
        <f t="array" ref="P144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449" s="3" t="str" cm="1">
        <f t="array" ref="Q144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449" s="3">
        <f>Table2[[#This Row],[Default Spread]]+Table2[[#This Row],[Risk Free Rate]]</f>
        <v>0.25669999999999998</v>
      </c>
      <c r="S1449" s="2">
        <f>_xlfn.XLOOKUP($B1449,stock_analysis[Stock],stock_analysis[Market_Cap_Cr])</f>
        <v>2716.0000512000001</v>
      </c>
      <c r="T1449" s="2">
        <f>_xlfn.XLOOKUP($B1449,stock_analysis[Stock],stock_analysis[Total_Debt_Cr])</f>
        <v>1096.004608</v>
      </c>
      <c r="U1449" s="3">
        <f>Table2[[#This Row],[Market Value of Equity]]/(Table2[[#This Row],[Market Value of Equity]]+Table2[[#This Row],[Market Value of Debt]])</f>
        <v>0.71248602612411005</v>
      </c>
      <c r="V1449" s="3">
        <f>Table2[[#This Row],[Market Value of Debt]]/(Table2[[#This Row],[Market Value of Equity]]+Table2[[#This Row],[Market Value of Debt]])</f>
        <v>0.28751397387589006</v>
      </c>
      <c r="W1449" s="32">
        <f>(Table2[[#This Row],[Cost of Equity (Daily Beta)]]*Table2[[#This Row],[Weight of Equity]])+(Table2[[#This Row],[Cost of Debt]]*Table2[[#This Row],[Weight of Debt]])</f>
        <v>0.17134376772550908</v>
      </c>
      <c r="X1449" s="33">
        <f>(Table2[[#This Row],[Cost of Equity (Weekly Beta)]]*Table2[[#This Row],[Weight of Equity]])+(Table2[[#This Row],[Cost of Debt]]*Table2[[#This Row],[Weight of Debt]])</f>
        <v>0.17577311916520058</v>
      </c>
      <c r="Y1449" s="34">
        <f>(Table2[[#This Row],[Cost of Equity (Monthly Beta)]]*Table2[[#This Row],[Weight of Equity]])+(Table2[[#This Row],[Cost of Debt]]*Table2[[#This Row],[Weight of Debt]])</f>
        <v>0.17346924790772816</v>
      </c>
      <c r="Z1449" t="b">
        <f>IF(Table2[[#This Row],[Sector]]="Financial Services",TRUE,FALSE)</f>
        <v>0</v>
      </c>
      <c r="AA1449" t="b">
        <f>IF(Table2[[#This Row],[Market Capitalisation In(Cr)]]&gt;25000,TRUE,FALSE)</f>
        <v>0</v>
      </c>
    </row>
    <row r="1450" spans="2:27" ht="14" customHeight="1">
      <c r="B1450" s="37" t="s">
        <v>1804</v>
      </c>
      <c r="C1450" s="38" t="str">
        <f>_xlfn.XLOOKUP(B1450,stock_analysis[Stock],stock_analysis[Company_Name])</f>
        <v>JITF Infralogistics Limited</v>
      </c>
      <c r="D1450" s="37" t="str">
        <f>_xlfn.XLOOKUP(B1450,stock_analysis[Stock],stock_analysis[Sector])</f>
        <v>Industrials</v>
      </c>
      <c r="E1450" s="37" t="str">
        <f>_xlfn.XLOOKUP($B1450,stock_analysis[Stock],stock_analysis[Industry])</f>
        <v>Engineering &amp; Construction</v>
      </c>
      <c r="F1450" s="2">
        <f>_xlfn.XLOOKUP($B1450,stock_analysis[Stock],stock_analysis[Market_Cap_Cr])</f>
        <v>860.06097920000002</v>
      </c>
      <c r="G1450" s="3">
        <f>Imputs!$C$2</f>
        <v>6.6699999999999995E-2</v>
      </c>
      <c r="H1450" s="3">
        <f>Imputs!$C$3</f>
        <v>5.2299999999999999E-2</v>
      </c>
      <c r="I1450" s="2">
        <f>_xlfn.XLOOKUP($B1450,stock_analysis[Stock],stock_analysis[Beta_Daily])</f>
        <v>0.98342909196976758</v>
      </c>
      <c r="J1450" s="2">
        <f>_xlfn.XLOOKUP($B1450,stock_analysis[Stock],stock_analysis[Beta_Weekly])</f>
        <v>1.6157547829147942</v>
      </c>
      <c r="K1450" s="2">
        <f>_xlfn.XLOOKUP($B1450,stock_analysis[Stock],stock_analysis[Beta_Monthly])</f>
        <v>4.0832581589335266</v>
      </c>
      <c r="L1450" s="3">
        <f>G1450+H1450*I1450</f>
        <v>0.11813334151001884</v>
      </c>
      <c r="M1450" s="3">
        <f>J1450*H1450+G1450</f>
        <v>0.15120397514644374</v>
      </c>
      <c r="N1450" s="3">
        <f>K1450*H1450+G1450</f>
        <v>0.28025440171222343</v>
      </c>
      <c r="O1450" s="2">
        <f>_xlfn.XLOOKUP($B1450,stock_analysis[Stock],stock_analysis[Interest_Coverage_Ratio])</f>
        <v>1.0622181250153822</v>
      </c>
      <c r="P1450" s="3" cm="1">
        <f t="array" ref="P145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450" s="3" t="str" cm="1">
        <f t="array" ref="Q145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450" s="3">
        <f>Table2[[#This Row],[Default Spread]]+Table2[[#This Row],[Risk Free Rate]]</f>
        <v>0.19279999999999997</v>
      </c>
      <c r="S1450" s="2">
        <f>_xlfn.XLOOKUP($B1450,stock_analysis[Stock],stock_analysis[Market_Cap_Cr])</f>
        <v>860.06097920000002</v>
      </c>
      <c r="T1450" s="2">
        <f>_xlfn.XLOOKUP($B1450,stock_analysis[Stock],stock_analysis[Total_Debt_Cr])</f>
        <v>3884.7168511999998</v>
      </c>
      <c r="U1450" s="3">
        <f>Table2[[#This Row],[Market Value of Equity]]/(Table2[[#This Row],[Market Value of Equity]]+Table2[[#This Row],[Market Value of Debt]])</f>
        <v>0.18126475252214161</v>
      </c>
      <c r="V1450" s="3">
        <f>Table2[[#This Row],[Market Value of Debt]]/(Table2[[#This Row],[Market Value of Equity]]+Table2[[#This Row],[Market Value of Debt]])</f>
        <v>0.81873524747785831</v>
      </c>
      <c r="W1450" s="32">
        <f>(Table2[[#This Row],[Cost of Equity (Daily Beta)]]*Table2[[#This Row],[Weight of Equity]])+(Table2[[#This Row],[Cost of Debt]]*Table2[[#This Row],[Weight of Debt]])</f>
        <v>0.17926556662715826</v>
      </c>
      <c r="X1450" s="33">
        <f>(Table2[[#This Row],[Cost of Equity (Weekly Beta)]]*Table2[[#This Row],[Weight of Equity]])+(Table2[[#This Row],[Cost of Debt]]*Table2[[#This Row],[Weight of Debt]])</f>
        <v>0.18526010684901525</v>
      </c>
      <c r="Y1450" s="34">
        <f>(Table2[[#This Row],[Cost of Equity (Monthly Beta)]]*Table2[[#This Row],[Weight of Equity]])+(Table2[[#This Row],[Cost of Debt]]*Table2[[#This Row],[Weight of Debt]])</f>
        <v>0.20865240048333811</v>
      </c>
      <c r="Z1450" t="b">
        <f>IF(Table2[[#This Row],[Sector]]="Financial Services",TRUE,FALSE)</f>
        <v>0</v>
      </c>
      <c r="AA1450" t="b">
        <f>IF(Table2[[#This Row],[Market Capitalisation In(Cr)]]&gt;25000,TRUE,FALSE)</f>
        <v>0</v>
      </c>
    </row>
    <row r="1451" spans="2:27" ht="14" customHeight="1">
      <c r="B1451" s="37" t="s">
        <v>3024</v>
      </c>
      <c r="C1451" s="38" t="str">
        <f>_xlfn.XLOOKUP(B1451,stock_analysis[Stock],stock_analysis[Company_Name])</f>
        <v>Sadbhav Infrastructure Project Limited</v>
      </c>
      <c r="D1451" s="37" t="str">
        <f>_xlfn.XLOOKUP(B1451,stock_analysis[Stock],stock_analysis[Sector])</f>
        <v>Industrials</v>
      </c>
      <c r="E1451" s="37" t="str">
        <f>_xlfn.XLOOKUP($B1451,stock_analysis[Stock],stock_analysis[Industry])</f>
        <v>Engineering &amp; Construction</v>
      </c>
      <c r="F1451" s="2">
        <f>_xlfn.XLOOKUP($B1451,stock_analysis[Stock],stock_analysis[Market_Cap_Cr])</f>
        <v>112.71207680000001</v>
      </c>
      <c r="G1451" s="3">
        <f>Imputs!$C$2</f>
        <v>6.6699999999999995E-2</v>
      </c>
      <c r="H1451" s="3">
        <f>Imputs!$C$3</f>
        <v>5.2299999999999999E-2</v>
      </c>
      <c r="I1451" s="2">
        <f>_xlfn.XLOOKUP($B1451,stock_analysis[Stock],stock_analysis[Beta_Daily])</f>
        <v>1.0517551470391595</v>
      </c>
      <c r="J1451" s="2">
        <f>_xlfn.XLOOKUP($B1451,stock_analysis[Stock],stock_analysis[Beta_Weekly])</f>
        <v>1.4243982540874054</v>
      </c>
      <c r="K1451" s="2">
        <f>_xlfn.XLOOKUP($B1451,stock_analysis[Stock],stock_analysis[Beta_Monthly])</f>
        <v>0.7608212390241651</v>
      </c>
      <c r="L1451" s="3">
        <f>G1451+H1451*I1451</f>
        <v>0.12170679419014804</v>
      </c>
      <c r="M1451" s="3">
        <f>J1451*H1451+G1451</f>
        <v>0.14119602868877129</v>
      </c>
      <c r="N1451" s="3">
        <f>K1451*H1451+G1451</f>
        <v>0.10649095080096382</v>
      </c>
      <c r="O1451" s="2">
        <f>_xlfn.XLOOKUP($B1451,stock_analysis[Stock],stock_analysis[Interest_Coverage_Ratio])</f>
        <v>0.96924382288870958</v>
      </c>
      <c r="P1451" s="3" cm="1">
        <f t="array" ref="P145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451" s="3" t="str" cm="1">
        <f t="array" ref="Q145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451" s="3">
        <f>Table2[[#This Row],[Default Spread]]+Table2[[#This Row],[Risk Free Rate]]</f>
        <v>0.19279999999999997</v>
      </c>
      <c r="S1451" s="2">
        <f>_xlfn.XLOOKUP($B1451,stock_analysis[Stock],stock_analysis[Market_Cap_Cr])</f>
        <v>112.71207680000001</v>
      </c>
      <c r="T1451" s="2">
        <f>_xlfn.XLOOKUP($B1451,stock_analysis[Stock],stock_analysis[Total_Debt_Cr])</f>
        <v>3083.5349504000001</v>
      </c>
      <c r="U1451" s="3">
        <f>Table2[[#This Row],[Market Value of Equity]]/(Table2[[#This Row],[Market Value of Equity]]+Table2[[#This Row],[Market Value of Debt]])</f>
        <v>3.5263881621421134E-2</v>
      </c>
      <c r="V1451" s="3">
        <f>Table2[[#This Row],[Market Value of Debt]]/(Table2[[#This Row],[Market Value of Equity]]+Table2[[#This Row],[Market Value of Debt]])</f>
        <v>0.96473611837857887</v>
      </c>
      <c r="W1451" s="32">
        <f>(Table2[[#This Row],[Cost of Equity (Daily Beta)]]*Table2[[#This Row],[Weight of Equity]])+(Table2[[#This Row],[Cost of Debt]]*Table2[[#This Row],[Weight of Debt]])</f>
        <v>0.19029297760623401</v>
      </c>
      <c r="X1451" s="33">
        <f>(Table2[[#This Row],[Cost of Equity (Weekly Beta)]]*Table2[[#This Row],[Weight of Equity]])+(Table2[[#This Row],[Cost of Debt]]*Table2[[#This Row],[Weight of Debt]])</f>
        <v>0.19098024366448557</v>
      </c>
      <c r="Y1451" s="34">
        <f>(Table2[[#This Row],[Cost of Equity (Monthly Beta)]]*Table2[[#This Row],[Weight of Equity]])+(Table2[[#This Row],[Cost of Debt]]*Table2[[#This Row],[Weight of Debt]])</f>
        <v>0.18975640790618775</v>
      </c>
      <c r="Z1451" t="b">
        <f>IF(Table2[[#This Row],[Sector]]="Financial Services",TRUE,FALSE)</f>
        <v>0</v>
      </c>
      <c r="AA1451" t="b">
        <f>IF(Table2[[#This Row],[Market Capitalisation In(Cr)]]&gt;25000,TRUE,FALSE)</f>
        <v>0</v>
      </c>
    </row>
    <row r="1452" spans="2:27" ht="14" customHeight="1">
      <c r="B1452" s="37" t="s">
        <v>3428</v>
      </c>
      <c r="C1452" s="38" t="str">
        <f>_xlfn.XLOOKUP(B1452,stock_analysis[Stock],stock_analysis[Company_Name])</f>
        <v>Supreme Infrastructure India Limited</v>
      </c>
      <c r="D1452" s="37" t="str">
        <f>_xlfn.XLOOKUP(B1452,stock_analysis[Stock],stock_analysis[Sector])</f>
        <v>Industrials</v>
      </c>
      <c r="E1452" s="37" t="str">
        <f>_xlfn.XLOOKUP($B1452,stock_analysis[Stock],stock_analysis[Industry])</f>
        <v>Engineering &amp; Construction</v>
      </c>
      <c r="F1452" s="2">
        <f>_xlfn.XLOOKUP($B1452,stock_analysis[Stock],stock_analysis[Market_Cap_Cr])</f>
        <v>788.15697920000002</v>
      </c>
      <c r="G1452" s="3">
        <f>Imputs!$C$2</f>
        <v>6.6699999999999995E-2</v>
      </c>
      <c r="H1452" s="3">
        <f>Imputs!$C$3</f>
        <v>5.2299999999999999E-2</v>
      </c>
      <c r="I1452" s="2">
        <f>_xlfn.XLOOKUP($B1452,stock_analysis[Stock],stock_analysis[Beta_Daily])</f>
        <v>8.0809128117232995E-2</v>
      </c>
      <c r="J1452" s="2">
        <f>_xlfn.XLOOKUP($B1452,stock_analysis[Stock],stock_analysis[Beta_Weekly])</f>
        <v>0.98561546316179116</v>
      </c>
      <c r="K1452" s="2">
        <f>_xlfn.XLOOKUP($B1452,stock_analysis[Stock],stock_analysis[Beta_Monthly])</f>
        <v>1.7761872080753134</v>
      </c>
      <c r="L1452" s="3">
        <f>G1452+H1452*I1452</f>
        <v>7.0926317400531277E-2</v>
      </c>
      <c r="M1452" s="3">
        <f>J1452*H1452+G1452</f>
        <v>0.11824768872336167</v>
      </c>
      <c r="N1452" s="3">
        <f>K1452*H1452+G1452</f>
        <v>0.15959459098233889</v>
      </c>
      <c r="O1452" s="2">
        <f>_xlfn.XLOOKUP($B1452,stock_analysis[Stock],stock_analysis[Interest_Coverage_Ratio])</f>
        <v>-3.0235853277891502E-2</v>
      </c>
      <c r="P1452" s="3" cm="1">
        <f t="array" ref="P145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452" s="3" t="str" cm="1">
        <f t="array" ref="Q145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452" s="3">
        <f>Table2[[#This Row],[Default Spread]]+Table2[[#This Row],[Risk Free Rate]]</f>
        <v>0.25669999999999998</v>
      </c>
      <c r="S1452" s="2">
        <f>_xlfn.XLOOKUP($B1452,stock_analysis[Stock],stock_analysis[Market_Cap_Cr])</f>
        <v>788.15697920000002</v>
      </c>
      <c r="T1452" s="2">
        <f>_xlfn.XLOOKUP($B1452,stock_analysis[Stock],stock_analysis[Total_Debt_Cr])</f>
        <v>1435.655168</v>
      </c>
      <c r="U1452" s="3">
        <f>Table2[[#This Row],[Market Value of Equity]]/(Table2[[#This Row],[Market Value of Equity]]+Table2[[#This Row],[Market Value of Debt]])</f>
        <v>0.35441706719354316</v>
      </c>
      <c r="V1452" s="3">
        <f>Table2[[#This Row],[Market Value of Debt]]/(Table2[[#This Row],[Market Value of Equity]]+Table2[[#This Row],[Market Value of Debt]])</f>
        <v>0.64558293280645673</v>
      </c>
      <c r="W1452" s="32">
        <f>(Table2[[#This Row],[Cost of Equity (Daily Beta)]]*Table2[[#This Row],[Weight of Equity]])+(Table2[[#This Row],[Cost of Debt]]*Table2[[#This Row],[Weight of Debt]])</f>
        <v>0.19085863625135208</v>
      </c>
      <c r="X1452" s="33">
        <f>(Table2[[#This Row],[Cost of Equity (Weekly Beta)]]*Table2[[#This Row],[Weight of Equity]])+(Table2[[#This Row],[Cost of Debt]]*Table2[[#This Row],[Weight of Debt]])</f>
        <v>0.20763013789116627</v>
      </c>
      <c r="Y1452" s="34">
        <f>(Table2[[#This Row],[Cost of Equity (Monthly Beta)]]*Table2[[#This Row],[Weight of Equity]])+(Table2[[#This Row],[Cost of Debt]]*Table2[[#This Row],[Weight of Debt]])</f>
        <v>0.22228418572733105</v>
      </c>
      <c r="Z1452" t="b">
        <f>IF(Table2[[#This Row],[Sector]]="Financial Services",TRUE,FALSE)</f>
        <v>0</v>
      </c>
      <c r="AA1452" t="b">
        <f>IF(Table2[[#This Row],[Market Capitalisation In(Cr)]]&gt;25000,TRUE,FALSE)</f>
        <v>0</v>
      </c>
    </row>
    <row r="1453" spans="2:27" ht="14" customHeight="1">
      <c r="B1453" s="37" t="s">
        <v>558</v>
      </c>
      <c r="C1453" s="38" t="str">
        <f>_xlfn.XLOOKUP(B1453,stock_analysis[Stock],stock_analysis[Company_Name])</f>
        <v>BGR Energy Systems Limited</v>
      </c>
      <c r="D1453" s="37" t="str">
        <f>_xlfn.XLOOKUP(B1453,stock_analysis[Stock],stock_analysis[Sector])</f>
        <v>Industrials</v>
      </c>
      <c r="E1453" s="37" t="str">
        <f>_xlfn.XLOOKUP($B1453,stock_analysis[Stock],stock_analysis[Industry])</f>
        <v>Engineering &amp; Construction</v>
      </c>
      <c r="F1453" s="2">
        <f>_xlfn.XLOOKUP($B1453,stock_analysis[Stock],stock_analysis[Market_Cap_Cr])</f>
        <v>2140.3119615999999</v>
      </c>
      <c r="G1453" s="3">
        <f>Imputs!$C$2</f>
        <v>6.6699999999999995E-2</v>
      </c>
      <c r="H1453" s="3">
        <f>Imputs!$C$3</f>
        <v>5.2299999999999999E-2</v>
      </c>
      <c r="I1453" s="2">
        <f>_xlfn.XLOOKUP($B1453,stock_analysis[Stock],stock_analysis[Beta_Daily])</f>
        <v>0.94802334148001721</v>
      </c>
      <c r="J1453" s="2">
        <f>_xlfn.XLOOKUP($B1453,stock_analysis[Stock],stock_analysis[Beta_Weekly])</f>
        <v>2.0347355261235207</v>
      </c>
      <c r="K1453" s="2">
        <f>_xlfn.XLOOKUP($B1453,stock_analysis[Stock],stock_analysis[Beta_Monthly])</f>
        <v>1.41655123710279</v>
      </c>
      <c r="L1453" s="3">
        <f>G1453+H1453*I1453</f>
        <v>0.1162816207594049</v>
      </c>
      <c r="M1453" s="3">
        <f>J1453*H1453+G1453</f>
        <v>0.17311666801626013</v>
      </c>
      <c r="N1453" s="3">
        <f>K1453*H1453+G1453</f>
        <v>0.14078562970047592</v>
      </c>
      <c r="O1453" s="2">
        <f>_xlfn.XLOOKUP($B1453,stock_analysis[Stock],stock_analysis[Interest_Coverage_Ratio])</f>
        <v>-0.63840856666610546</v>
      </c>
      <c r="P1453" s="3" cm="1">
        <f t="array" ref="P145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453" s="3" t="str" cm="1">
        <f t="array" ref="Q145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453" s="3">
        <f>Table2[[#This Row],[Default Spread]]+Table2[[#This Row],[Risk Free Rate]]</f>
        <v>0.25669999999999998</v>
      </c>
      <c r="S1453" s="2">
        <f>_xlfn.XLOOKUP($B1453,stock_analysis[Stock],stock_analysis[Market_Cap_Cr])</f>
        <v>2140.3119615999999</v>
      </c>
      <c r="T1453" s="2">
        <f>_xlfn.XLOOKUP($B1453,stock_analysis[Stock],stock_analysis[Total_Debt_Cr])</f>
        <v>3998.3599616000001</v>
      </c>
      <c r="U1453" s="3">
        <f>Table2[[#This Row],[Market Value of Equity]]/(Table2[[#This Row],[Market Value of Equity]]+Table2[[#This Row],[Market Value of Debt]])</f>
        <v>0.34866042498721561</v>
      </c>
      <c r="V1453" s="3">
        <f>Table2[[#This Row],[Market Value of Debt]]/(Table2[[#This Row],[Market Value of Equity]]+Table2[[#This Row],[Market Value of Debt]])</f>
        <v>0.6513395750127845</v>
      </c>
      <c r="W1453" s="32">
        <f>(Table2[[#This Row],[Cost of Equity (Daily Beta)]]*Table2[[#This Row],[Weight of Equity]])+(Table2[[#This Row],[Cost of Debt]]*Table2[[#This Row],[Weight of Debt]])</f>
        <v>0.20774166821795814</v>
      </c>
      <c r="X1453" s="33">
        <f>(Table2[[#This Row],[Cost of Equity (Weekly Beta)]]*Table2[[#This Row],[Weight of Equity]])+(Table2[[#This Row],[Cost of Debt]]*Table2[[#This Row],[Weight of Debt]])</f>
        <v>0.22755779994870176</v>
      </c>
      <c r="Y1453" s="34">
        <f>(Table2[[#This Row],[Cost of Equity (Monthly Beta)]]*Table2[[#This Row],[Weight of Equity]])+(Table2[[#This Row],[Cost of Debt]]*Table2[[#This Row],[Weight of Debt]])</f>
        <v>0.21628524638924249</v>
      </c>
      <c r="Z1453" t="b">
        <f>IF(Table2[[#This Row],[Sector]]="Financial Services",TRUE,FALSE)</f>
        <v>0</v>
      </c>
      <c r="AA1453" t="b">
        <f>IF(Table2[[#This Row],[Market Capitalisation In(Cr)]]&gt;25000,TRUE,FALSE)</f>
        <v>0</v>
      </c>
    </row>
    <row r="1454" spans="2:27" ht="14" customHeight="1">
      <c r="B1454" s="37" t="s">
        <v>3022</v>
      </c>
      <c r="C1454" s="38" t="str">
        <f>_xlfn.XLOOKUP(B1454,stock_analysis[Stock],stock_analysis[Company_Name])</f>
        <v>Sadbhav Engineering Limited</v>
      </c>
      <c r="D1454" s="37" t="str">
        <f>_xlfn.XLOOKUP(B1454,stock_analysis[Stock],stock_analysis[Sector])</f>
        <v>Industrials</v>
      </c>
      <c r="E1454" s="37" t="str">
        <f>_xlfn.XLOOKUP($B1454,stock_analysis[Stock],stock_analysis[Industry])</f>
        <v>Engineering &amp; Construction</v>
      </c>
      <c r="F1454" s="2">
        <f>_xlfn.XLOOKUP($B1454,stock_analysis[Stock],stock_analysis[Market_Cap_Cr])</f>
        <v>157.6735616</v>
      </c>
      <c r="G1454" s="3">
        <f>Imputs!$C$2</f>
        <v>6.6699999999999995E-2</v>
      </c>
      <c r="H1454" s="3">
        <f>Imputs!$C$3</f>
        <v>5.2299999999999999E-2</v>
      </c>
      <c r="I1454" s="2">
        <f>_xlfn.XLOOKUP($B1454,stock_analysis[Stock],stock_analysis[Beta_Daily])</f>
        <v>0.67588732497487047</v>
      </c>
      <c r="J1454" s="2">
        <f>_xlfn.XLOOKUP($B1454,stock_analysis[Stock],stock_analysis[Beta_Weekly])</f>
        <v>1.3244740846945222</v>
      </c>
      <c r="K1454" s="2">
        <f>_xlfn.XLOOKUP($B1454,stock_analysis[Stock],stock_analysis[Beta_Monthly])</f>
        <v>1.2590272078809479</v>
      </c>
      <c r="L1454" s="3">
        <f>G1454+H1454*I1454</f>
        <v>0.10204890709618572</v>
      </c>
      <c r="M1454" s="3">
        <f>J1454*H1454+G1454</f>
        <v>0.1359699946295235</v>
      </c>
      <c r="N1454" s="3">
        <f>K1454*H1454+G1454</f>
        <v>0.13254712297217358</v>
      </c>
      <c r="O1454" s="2">
        <f>_xlfn.XLOOKUP($B1454,stock_analysis[Stock],stock_analysis[Interest_Coverage_Ratio])</f>
        <v>0.79185307365921043</v>
      </c>
      <c r="P1454" s="3" cm="1">
        <f t="array" ref="P145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1454" s="3" t="str" cm="1">
        <f t="array" ref="Q145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1454" s="3">
        <f>Table2[[#This Row],[Default Spread]]+Table2[[#This Row],[Risk Free Rate]]</f>
        <v>0.22670000000000001</v>
      </c>
      <c r="S1454" s="2">
        <f>_xlfn.XLOOKUP($B1454,stock_analysis[Stock],stock_analysis[Market_Cap_Cr])</f>
        <v>157.6735616</v>
      </c>
      <c r="T1454" s="2">
        <f>_xlfn.XLOOKUP($B1454,stock_analysis[Stock],stock_analysis[Total_Debt_Cr])</f>
        <v>3676.4688384000001</v>
      </c>
      <c r="U1454" s="3">
        <f>Table2[[#This Row],[Market Value of Equity]]/(Table2[[#This Row],[Market Value of Equity]]+Table2[[#This Row],[Market Value of Debt]])</f>
        <v>4.1123553887826389E-2</v>
      </c>
      <c r="V1454" s="3">
        <f>Table2[[#This Row],[Market Value of Debt]]/(Table2[[#This Row],[Market Value of Equity]]+Table2[[#This Row],[Market Value of Debt]])</f>
        <v>0.9588764461121736</v>
      </c>
      <c r="W1454" s="32">
        <f>(Table2[[#This Row],[Cost of Equity (Daily Beta)]]*Table2[[#This Row],[Weight of Equity]])+(Table2[[#This Row],[Cost of Debt]]*Table2[[#This Row],[Weight of Debt]])</f>
        <v>0.22157390406379354</v>
      </c>
      <c r="X1454" s="33">
        <f>(Table2[[#This Row],[Cost of Equity (Weekly Beta)]]*Table2[[#This Row],[Weight of Equity]])+(Table2[[#This Row],[Cost of Debt]]*Table2[[#This Row],[Weight of Debt]])</f>
        <v>0.22296885973490443</v>
      </c>
      <c r="Y1454" s="34">
        <f>(Table2[[#This Row],[Cost of Equity (Monthly Beta)]]*Table2[[#This Row],[Weight of Equity]])+(Table2[[#This Row],[Cost of Debt]]*Table2[[#This Row],[Weight of Debt]])</f>
        <v>0.22282809908785228</v>
      </c>
      <c r="Z1454" t="b">
        <f>IF(Table2[[#This Row],[Sector]]="Financial Services",TRUE,FALSE)</f>
        <v>0</v>
      </c>
      <c r="AA1454" t="b">
        <f>IF(Table2[[#This Row],[Market Capitalisation In(Cr)]]&gt;25000,TRUE,FALSE)</f>
        <v>0</v>
      </c>
    </row>
    <row r="1455" spans="2:27" ht="14" customHeight="1">
      <c r="B1455" s="37" t="s">
        <v>1609</v>
      </c>
      <c r="C1455" s="38" t="str">
        <f>_xlfn.XLOOKUP(B1455,stock_analysis[Stock],stock_analysis[Company_Name])</f>
        <v>IL&amp;FS Engineering and Construction Company Limited</v>
      </c>
      <c r="D1455" s="37" t="str">
        <f>_xlfn.XLOOKUP(B1455,stock_analysis[Stock],stock_analysis[Sector])</f>
        <v>Industrials</v>
      </c>
      <c r="E1455" s="37" t="str">
        <f>_xlfn.XLOOKUP($B1455,stock_analysis[Stock],stock_analysis[Industry])</f>
        <v>Engineering &amp; Construction</v>
      </c>
      <c r="F1455" s="2">
        <f>_xlfn.XLOOKUP($B1455,stock_analysis[Stock],stock_analysis[Market_Cap_Cr])</f>
        <v>314.82170880000001</v>
      </c>
      <c r="G1455" s="3">
        <f>Imputs!$C$2</f>
        <v>6.6699999999999995E-2</v>
      </c>
      <c r="H1455" s="3">
        <f>Imputs!$C$3</f>
        <v>5.2299999999999999E-2</v>
      </c>
      <c r="I1455" s="2">
        <f>_xlfn.XLOOKUP($B1455,stock_analysis[Stock],stock_analysis[Beta_Daily])</f>
        <v>0.82835755125974952</v>
      </c>
      <c r="J1455" s="2">
        <f>_xlfn.XLOOKUP($B1455,stock_analysis[Stock],stock_analysis[Beta_Weekly])</f>
        <v>1.2988515261589626</v>
      </c>
      <c r="K1455" s="2">
        <f>_xlfn.XLOOKUP($B1455,stock_analysis[Stock],stock_analysis[Beta_Monthly])</f>
        <v>0.16359378343479869</v>
      </c>
      <c r="L1455" s="3">
        <f>G1455+H1455*I1455</f>
        <v>0.1100230999308849</v>
      </c>
      <c r="M1455" s="3">
        <f>J1455*H1455+G1455</f>
        <v>0.13462993481811375</v>
      </c>
      <c r="N1455" s="3">
        <f>K1455*H1455+G1455</f>
        <v>7.5255954873639966E-2</v>
      </c>
      <c r="O1455" s="2">
        <f>_xlfn.XLOOKUP($B1455,stock_analysis[Stock],stock_analysis[Interest_Coverage_Ratio])</f>
        <v>-3.6074766355140189</v>
      </c>
      <c r="P1455" s="3" cm="1">
        <f t="array" ref="P145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455" s="3" t="str" cm="1">
        <f t="array" ref="Q145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455" s="3">
        <f>Table2[[#This Row],[Default Spread]]+Table2[[#This Row],[Risk Free Rate]]</f>
        <v>0.25669999999999998</v>
      </c>
      <c r="S1455" s="2">
        <f>_xlfn.XLOOKUP($B1455,stock_analysis[Stock],stock_analysis[Market_Cap_Cr])</f>
        <v>314.82170880000001</v>
      </c>
      <c r="T1455" s="2">
        <f>_xlfn.XLOOKUP($B1455,stock_analysis[Stock],stock_analysis[Total_Debt_Cr])</f>
        <v>2671.7200383999998</v>
      </c>
      <c r="U1455" s="3">
        <f>Table2[[#This Row],[Market Value of Equity]]/(Table2[[#This Row],[Market Value of Equity]]+Table2[[#This Row],[Market Value of Debt]])</f>
        <v>0.10541346327911127</v>
      </c>
      <c r="V1455" s="3">
        <f>Table2[[#This Row],[Market Value of Debt]]/(Table2[[#This Row],[Market Value of Equity]]+Table2[[#This Row],[Market Value of Debt]])</f>
        <v>0.89458653672088873</v>
      </c>
      <c r="W1455" s="32">
        <f>(Table2[[#This Row],[Cost of Equity (Daily Beta)]]*Table2[[#This Row],[Weight of Equity]])+(Table2[[#This Row],[Cost of Debt]]*Table2[[#This Row],[Weight of Debt]])</f>
        <v>0.24123827998067043</v>
      </c>
      <c r="X1455" s="33">
        <f>(Table2[[#This Row],[Cost of Equity (Weekly Beta)]]*Table2[[#This Row],[Weight of Equity]])+(Table2[[#This Row],[Cost of Debt]]*Table2[[#This Row],[Weight of Debt]])</f>
        <v>0.2438321716664705</v>
      </c>
      <c r="Y1455" s="34">
        <f>(Table2[[#This Row],[Cost of Equity (Monthly Beta)]]*Table2[[#This Row],[Weight of Equity]])+(Table2[[#This Row],[Cost of Debt]]*Table2[[#This Row],[Weight of Debt]])</f>
        <v>0.23757335481185901</v>
      </c>
      <c r="Z1455" t="b">
        <f>IF(Table2[[#This Row],[Sector]]="Financial Services",TRUE,FALSE)</f>
        <v>0</v>
      </c>
      <c r="AA1455" t="b">
        <f>IF(Table2[[#This Row],[Market Capitalisation In(Cr)]]&gt;25000,TRUE,FALSE)</f>
        <v>0</v>
      </c>
    </row>
    <row r="1456" spans="2:27" ht="14" customHeight="1">
      <c r="B1456" s="37" t="s">
        <v>2126</v>
      </c>
      <c r="C1456" s="38" t="str">
        <f>_xlfn.XLOOKUP(B1456,stock_analysis[Stock],stock_analysis[Company_Name])</f>
        <v>Madhucon Projects Limited</v>
      </c>
      <c r="D1456" s="37" t="str">
        <f>_xlfn.XLOOKUP(B1456,stock_analysis[Stock],stock_analysis[Sector])</f>
        <v>Industrials</v>
      </c>
      <c r="E1456" s="37" t="str">
        <f>_xlfn.XLOOKUP($B1456,stock_analysis[Stock],stock_analysis[Industry])</f>
        <v>Engineering &amp; Construction</v>
      </c>
      <c r="F1456" s="2">
        <f>_xlfn.XLOOKUP($B1456,stock_analysis[Stock],stock_analysis[Market_Cap_Cr])</f>
        <v>32.743321600000002</v>
      </c>
      <c r="G1456" s="3">
        <f>Imputs!$C$2</f>
        <v>6.6699999999999995E-2</v>
      </c>
      <c r="H1456" s="3">
        <f>Imputs!$C$3</f>
        <v>5.2299999999999999E-2</v>
      </c>
      <c r="I1456" s="2">
        <f>_xlfn.XLOOKUP($B1456,stock_analysis[Stock],stock_analysis[Beta_Daily])</f>
        <v>1.0978418899688314</v>
      </c>
      <c r="J1456" s="2">
        <f>_xlfn.XLOOKUP($B1456,stock_analysis[Stock],stock_analysis[Beta_Weekly])</f>
        <v>1.0452807333990599</v>
      </c>
      <c r="K1456" s="2">
        <f>_xlfn.XLOOKUP($B1456,stock_analysis[Stock],stock_analysis[Beta_Monthly])</f>
        <v>0.96916663994324315</v>
      </c>
      <c r="L1456" s="3">
        <f>G1456+H1456*I1456</f>
        <v>0.12411713084536988</v>
      </c>
      <c r="M1456" s="3">
        <f>J1456*H1456+G1456</f>
        <v>0.12136818235677083</v>
      </c>
      <c r="N1456" s="3">
        <f>K1456*H1456+G1456</f>
        <v>0.11738741526903161</v>
      </c>
      <c r="O1456" s="2">
        <f>_xlfn.XLOOKUP($B1456,stock_analysis[Stock],stock_analysis[Interest_Coverage_Ratio])</f>
        <v>-13.810485232429713</v>
      </c>
      <c r="P1456" s="3" cm="1">
        <f t="array" ref="P145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456" s="3" t="str" cm="1">
        <f t="array" ref="Q145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456" s="3">
        <f>Table2[[#This Row],[Default Spread]]+Table2[[#This Row],[Risk Free Rate]]</f>
        <v>0.25669999999999998</v>
      </c>
      <c r="S1456" s="2">
        <f>_xlfn.XLOOKUP($B1456,stock_analysis[Stock],stock_analysis[Market_Cap_Cr])</f>
        <v>32.743321600000002</v>
      </c>
      <c r="T1456" s="2">
        <f>_xlfn.XLOOKUP($B1456,stock_analysis[Stock],stock_analysis[Total_Debt_Cr])</f>
        <v>3395.0531584</v>
      </c>
      <c r="U1456" s="3">
        <f>Table2[[#This Row],[Market Value of Equity]]/(Table2[[#This Row],[Market Value of Equity]]+Table2[[#This Row],[Market Value of Debt]])</f>
        <v>9.5522945399605531E-3</v>
      </c>
      <c r="V1456" s="3">
        <f>Table2[[#This Row],[Market Value of Debt]]/(Table2[[#This Row],[Market Value of Equity]]+Table2[[#This Row],[Market Value of Debt]])</f>
        <v>0.99044770546003946</v>
      </c>
      <c r="W1456" s="32">
        <f>(Table2[[#This Row],[Cost of Equity (Daily Beta)]]*Table2[[#This Row],[Weight of Equity]])+(Table2[[#This Row],[Cost of Debt]]*Table2[[#This Row],[Weight of Debt]])</f>
        <v>0.25543352938288194</v>
      </c>
      <c r="X1456" s="33">
        <f>(Table2[[#This Row],[Cost of Equity (Weekly Beta)]]*Table2[[#This Row],[Weight of Equity]])+(Table2[[#This Row],[Cost of Debt]]*Table2[[#This Row],[Weight of Debt]])</f>
        <v>0.25540727061724366</v>
      </c>
      <c r="Y1456" s="34">
        <f>(Table2[[#This Row],[Cost of Equity (Monthly Beta)]]*Table2[[#This Row],[Weight of Equity]])+(Table2[[#This Row],[Cost of Debt]]*Table2[[#This Row],[Weight of Debt]])</f>
        <v>0.25536924515752657</v>
      </c>
      <c r="Z1456" t="b">
        <f>IF(Table2[[#This Row],[Sector]]="Financial Services",TRUE,FALSE)</f>
        <v>0</v>
      </c>
      <c r="AA1456" t="b">
        <f>IF(Table2[[#This Row],[Market Capitalisation In(Cr)]]&gt;25000,TRUE,FALSE)</f>
        <v>0</v>
      </c>
    </row>
    <row r="1457" spans="2:27" ht="14" customHeight="1">
      <c r="B1457" s="37" t="s">
        <v>3016</v>
      </c>
      <c r="C1457" s="38" t="str">
        <f>_xlfn.XLOOKUP(B1457,stock_analysis[Stock],stock_analysis[Company_Name])</f>
        <v>Revathi Equipment India Limited</v>
      </c>
      <c r="D1457" s="37" t="str">
        <f>_xlfn.XLOOKUP(B1457,stock_analysis[Stock],stock_analysis[Sector])</f>
        <v>Industrials</v>
      </c>
      <c r="E1457" s="37" t="str">
        <f>_xlfn.XLOOKUP($B1457,stock_analysis[Stock],stock_analysis[Industry])</f>
        <v>Farm &amp; Heavy Construction Machinery</v>
      </c>
      <c r="F1457" s="2">
        <f>_xlfn.XLOOKUP($B1457,stock_analysis[Stock],stock_analysis[Market_Cap_Cr])</f>
        <v>186.45610239999999</v>
      </c>
      <c r="G1457" s="3">
        <f>Imputs!$C$2</f>
        <v>6.6699999999999995E-2</v>
      </c>
      <c r="H1457" s="3">
        <f>Imputs!$C$3</f>
        <v>5.2299999999999999E-2</v>
      </c>
      <c r="I1457" s="2">
        <f>_xlfn.XLOOKUP($B1457,stock_analysis[Stock],stock_analysis[Beta_Daily])</f>
        <v>0.61266880953167346</v>
      </c>
      <c r="J1457" s="2">
        <f>_xlfn.XLOOKUP($B1457,stock_analysis[Stock],stock_analysis[Beta_Weekly])</f>
        <v>1.2720386663286207</v>
      </c>
      <c r="K1457" s="2">
        <f>_xlfn.XLOOKUP($B1457,stock_analysis[Stock],stock_analysis[Beta_Monthly])</f>
        <v>1.3575948754291312</v>
      </c>
      <c r="L1457" s="3">
        <f>G1457+H1457*I1457</f>
        <v>9.8742578738506517E-2</v>
      </c>
      <c r="M1457" s="3">
        <f>J1457*H1457+G1457</f>
        <v>0.13322762224898688</v>
      </c>
      <c r="N1457" s="3">
        <f>K1457*H1457+G1457</f>
        <v>0.13770221198494353</v>
      </c>
      <c r="O1457" s="2">
        <f>_xlfn.XLOOKUP($B1457,stock_analysis[Stock],stock_analysis[Interest_Coverage_Ratio])</f>
        <v>3.7574552683896618</v>
      </c>
      <c r="P1457" s="3" cm="1">
        <f t="array" ref="P145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457" s="3" t="str" cm="1">
        <f t="array" ref="Q145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457" s="3">
        <f>Table2[[#This Row],[Default Spread]]+Table2[[#This Row],[Risk Free Rate]]</f>
        <v>8.0499999999999988E-2</v>
      </c>
      <c r="S1457" s="2">
        <f>_xlfn.XLOOKUP($B1457,stock_analysis[Stock],stock_analysis[Market_Cap_Cr])</f>
        <v>186.45610239999999</v>
      </c>
      <c r="T1457" s="2">
        <f>_xlfn.XLOOKUP($B1457,stock_analysis[Stock],stock_analysis[Total_Debt_Cr])</f>
        <v>52.99</v>
      </c>
      <c r="U1457" s="3">
        <f>Table2[[#This Row],[Market Value of Equity]]/(Table2[[#This Row],[Market Value of Equity]]+Table2[[#This Row],[Market Value of Debt]])</f>
        <v>0.77869758802137845</v>
      </c>
      <c r="V1457" s="3">
        <f>Table2[[#This Row],[Market Value of Debt]]/(Table2[[#This Row],[Market Value of Equity]]+Table2[[#This Row],[Market Value of Debt]])</f>
        <v>0.22130241197862155</v>
      </c>
      <c r="W1457" s="32">
        <f>(Table2[[#This Row],[Cost of Equity (Daily Beta)]]*Table2[[#This Row],[Weight of Equity]])+(Table2[[#This Row],[Cost of Debt]]*Table2[[#This Row],[Weight of Debt]])</f>
        <v>9.4705452062965101E-2</v>
      </c>
      <c r="X1457" s="33">
        <f>(Table2[[#This Row],[Cost of Equity (Weekly Beta)]]*Table2[[#This Row],[Weight of Equity]])+(Table2[[#This Row],[Cost of Debt]]*Table2[[#This Row],[Weight of Debt]])</f>
        <v>0.12155887226738844</v>
      </c>
      <c r="Y1457" s="34">
        <f>(Table2[[#This Row],[Cost of Equity (Monthly Beta)]]*Table2[[#This Row],[Weight of Equity]])+(Table2[[#This Row],[Cost of Debt]]*Table2[[#This Row],[Weight of Debt]])</f>
        <v>0.1250432245021631</v>
      </c>
      <c r="Z1457" t="b">
        <f>IF(Table2[[#This Row],[Sector]]="Financial Services",TRUE,FALSE)</f>
        <v>0</v>
      </c>
      <c r="AA1457" t="b">
        <f>IF(Table2[[#This Row],[Market Capitalisation In(Cr)]]&gt;25000,TRUE,FALSE)</f>
        <v>0</v>
      </c>
    </row>
    <row r="1458" spans="2:27" ht="14" customHeight="1">
      <c r="B1458" s="37" t="s">
        <v>3486</v>
      </c>
      <c r="C1458" s="38" t="str">
        <f>_xlfn.XLOOKUP(B1458,stock_analysis[Stock],stock_analysis[Company_Name])</f>
        <v>Tara Chand InfraLogistic Solutions Limited</v>
      </c>
      <c r="D1458" s="37" t="str">
        <f>_xlfn.XLOOKUP(B1458,stock_analysis[Stock],stock_analysis[Sector])</f>
        <v>Industrials</v>
      </c>
      <c r="E1458" s="37" t="str">
        <f>_xlfn.XLOOKUP($B1458,stock_analysis[Stock],stock_analysis[Industry])</f>
        <v>Farm &amp; Heavy Construction Machinery</v>
      </c>
      <c r="F1458" s="2">
        <f>_xlfn.XLOOKUP($B1458,stock_analysis[Stock],stock_analysis[Market_Cap_Cr])</f>
        <v>467.4316288</v>
      </c>
      <c r="G1458" s="3">
        <f>Imputs!$C$2</f>
        <v>6.6699999999999995E-2</v>
      </c>
      <c r="H1458" s="3">
        <f>Imputs!$C$3</f>
        <v>5.2299999999999999E-2</v>
      </c>
      <c r="I1458" s="2">
        <f>_xlfn.XLOOKUP($B1458,stock_analysis[Stock],stock_analysis[Beta_Daily])</f>
        <v>0.90726778943101583</v>
      </c>
      <c r="J1458" s="2">
        <f>_xlfn.XLOOKUP($B1458,stock_analysis[Stock],stock_analysis[Beta_Weekly])</f>
        <v>0.8047429768014579</v>
      </c>
      <c r="K1458" s="2">
        <f>_xlfn.XLOOKUP($B1458,stock_analysis[Stock],stock_analysis[Beta_Monthly])</f>
        <v>-0.1591043682993884</v>
      </c>
      <c r="L1458" s="3">
        <f>G1458+H1458*I1458</f>
        <v>0.11415010538724213</v>
      </c>
      <c r="M1458" s="3">
        <f>J1458*H1458+G1458</f>
        <v>0.10878805768671623</v>
      </c>
      <c r="N1458" s="3">
        <f>K1458*H1458+G1458</f>
        <v>5.8378841537941983E-2</v>
      </c>
      <c r="O1458" s="2">
        <f>_xlfn.XLOOKUP($B1458,stock_analysis[Stock],stock_analysis[Interest_Coverage_Ratio])</f>
        <v>6.0183659302185202</v>
      </c>
      <c r="P1458" s="3" cm="1">
        <f t="array" ref="P145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458" s="3" t="str" cm="1">
        <f t="array" ref="Q145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458" s="3">
        <f>Table2[[#This Row],[Default Spread]]+Table2[[#This Row],[Risk Free Rate]]</f>
        <v>7.4499999999999997E-2</v>
      </c>
      <c r="S1458" s="2">
        <f>_xlfn.XLOOKUP($B1458,stock_analysis[Stock],stock_analysis[Market_Cap_Cr])</f>
        <v>467.4316288</v>
      </c>
      <c r="T1458" s="2">
        <f>_xlfn.XLOOKUP($B1458,stock_analysis[Stock],stock_analysis[Total_Debt_Cr])</f>
        <v>130.3718016</v>
      </c>
      <c r="U1458" s="3">
        <f>Table2[[#This Row],[Market Value of Equity]]/(Table2[[#This Row],[Market Value of Equity]]+Table2[[#This Row],[Market Value of Debt]])</f>
        <v>0.78191526684153334</v>
      </c>
      <c r="V1458" s="3">
        <f>Table2[[#This Row],[Market Value of Debt]]/(Table2[[#This Row],[Market Value of Equity]]+Table2[[#This Row],[Market Value of Debt]])</f>
        <v>0.21808473315846666</v>
      </c>
      <c r="W1458" s="32">
        <f>(Table2[[#This Row],[Cost of Equity (Daily Beta)]]*Table2[[#This Row],[Weight of Equity]])+(Table2[[#This Row],[Cost of Debt]]*Table2[[#This Row],[Weight of Debt]])</f>
        <v>0.10550302273416035</v>
      </c>
      <c r="X1458" s="33">
        <f>(Table2[[#This Row],[Cost of Equity (Weekly Beta)]]*Table2[[#This Row],[Weight of Equity]])+(Table2[[#This Row],[Cost of Debt]]*Table2[[#This Row],[Weight of Debt]])</f>
        <v>0.10131035577558661</v>
      </c>
      <c r="Y1458" s="34">
        <f>(Table2[[#This Row],[Cost of Equity (Monthly Beta)]]*Table2[[#This Row],[Weight of Equity]])+(Table2[[#This Row],[Cost of Debt]]*Table2[[#This Row],[Weight of Debt]])</f>
        <v>6.1894620079345264E-2</v>
      </c>
      <c r="Z1458" t="b">
        <f>IF(Table2[[#This Row],[Sector]]="Financial Services",TRUE,FALSE)</f>
        <v>0</v>
      </c>
      <c r="AA1458" t="b">
        <f>IF(Table2[[#This Row],[Market Capitalisation In(Cr)]]&gt;25000,TRUE,FALSE)</f>
        <v>0</v>
      </c>
    </row>
    <row r="1459" spans="2:27" ht="14" customHeight="1">
      <c r="B1459" s="37" t="s">
        <v>226</v>
      </c>
      <c r="C1459" s="38" t="str">
        <f>_xlfn.XLOOKUP(B1459,stock_analysis[Stock],stock_analysis[Company_Name])</f>
        <v>Ajax Engineering Limited</v>
      </c>
      <c r="D1459" s="37" t="str">
        <f>_xlfn.XLOOKUP(B1459,stock_analysis[Stock],stock_analysis[Sector])</f>
        <v>Industrials</v>
      </c>
      <c r="E1459" s="37" t="str">
        <f>_xlfn.XLOOKUP($B1459,stock_analysis[Stock],stock_analysis[Industry])</f>
        <v>Farm &amp; Heavy Construction Machinery</v>
      </c>
      <c r="F1459" s="2">
        <f>_xlfn.XLOOKUP($B1459,stock_analysis[Stock],stock_analysis[Market_Cap_Cr])</f>
        <v>5560.7422975999998</v>
      </c>
      <c r="G1459" s="3">
        <f>Imputs!$C$2</f>
        <v>6.6699999999999995E-2</v>
      </c>
      <c r="H1459" s="3">
        <f>Imputs!$C$3</f>
        <v>5.2299999999999999E-2</v>
      </c>
      <c r="I1459" s="2">
        <f>_xlfn.XLOOKUP($B1459,stock_analysis[Stock],stock_analysis[Beta_Daily])</f>
        <v>0.79073069376677296</v>
      </c>
      <c r="J1459" s="2">
        <f>_xlfn.XLOOKUP($B1459,stock_analysis[Stock],stock_analysis[Beta_Weekly])</f>
        <v>0.48996824336320788</v>
      </c>
      <c r="K1459" s="2">
        <f>_xlfn.XLOOKUP($B1459,stock_analysis[Stock],stock_analysis[Beta_Monthly])</f>
        <v>6.1494748047826897E-2</v>
      </c>
      <c r="L1459" s="3">
        <f>G1459+H1459*I1459</f>
        <v>0.10805521528400222</v>
      </c>
      <c r="M1459" s="3">
        <f>J1459*H1459+G1459</f>
        <v>9.232533912789577E-2</v>
      </c>
      <c r="N1459" s="3">
        <f>K1459*H1459+G1459</f>
        <v>6.9916175322901342E-2</v>
      </c>
      <c r="O1459" s="2">
        <f>_xlfn.XLOOKUP($B1459,stock_analysis[Stock],stock_analysis[Interest_Coverage_Ratio])</f>
        <v>818.90675990675993</v>
      </c>
      <c r="P1459" s="3" cm="1">
        <f t="array" ref="P145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59" s="3" t="str" cm="1">
        <f t="array" ref="Q145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59" s="3">
        <f>Table2[[#This Row],[Default Spread]]+Table2[[#This Row],[Risk Free Rate]]</f>
        <v>7.0699999999999999E-2</v>
      </c>
      <c r="S1459" s="2">
        <f>_xlfn.XLOOKUP($B1459,stock_analysis[Stock],stock_analysis[Market_Cap_Cr])</f>
        <v>5560.7422975999998</v>
      </c>
      <c r="T1459" s="2">
        <f>_xlfn.XLOOKUP($B1459,stock_analysis[Stock],stock_analysis[Total_Debt_Cr])</f>
        <v>0.54300000000000004</v>
      </c>
      <c r="U1459" s="3">
        <f>Table2[[#This Row],[Market Value of Equity]]/(Table2[[#This Row],[Market Value of Equity]]+Table2[[#This Row],[Market Value of Debt]])</f>
        <v>0.99990236070063987</v>
      </c>
      <c r="V1459" s="3">
        <f>Table2[[#This Row],[Market Value of Debt]]/(Table2[[#This Row],[Market Value of Equity]]+Table2[[#This Row],[Market Value of Debt]])</f>
        <v>9.7639299360227828E-5</v>
      </c>
      <c r="W1459" s="32">
        <f>(Table2[[#This Row],[Cost of Equity (Daily Beta)]]*Table2[[#This Row],[Weight of Equity]])+(Table2[[#This Row],[Cost of Debt]]*Table2[[#This Row],[Weight of Debt]])</f>
        <v>0.10805156794695445</v>
      </c>
      <c r="X1459" s="33">
        <f>(Table2[[#This Row],[Cost of Equity (Weekly Beta)]]*Table2[[#This Row],[Weight of Equity]])+(Table2[[#This Row],[Cost of Debt]]*Table2[[#This Row],[Weight of Debt]])</f>
        <v>9.2323227644934905E-2</v>
      </c>
      <c r="Y1459" s="34">
        <f>(Table2[[#This Row],[Cost of Equity (Monthly Beta)]]*Table2[[#This Row],[Weight of Equity]])+(Table2[[#This Row],[Cost of Debt]]*Table2[[#This Row],[Weight of Debt]])</f>
        <v>6.9916251854993644E-2</v>
      </c>
      <c r="Z1459" t="b">
        <f>IF(Table2[[#This Row],[Sector]]="Financial Services",TRUE,FALSE)</f>
        <v>0</v>
      </c>
      <c r="AA1459" t="b">
        <f>IF(Table2[[#This Row],[Market Capitalisation In(Cr)]]&gt;25000,TRUE,FALSE)</f>
        <v>0</v>
      </c>
    </row>
    <row r="1460" spans="2:27" ht="14" customHeight="1">
      <c r="B1460" s="37" t="s">
        <v>1535</v>
      </c>
      <c r="C1460" s="38" t="str">
        <f>_xlfn.XLOOKUP(B1460,stock_analysis[Stock],stock_analysis[Company_Name])</f>
        <v>HMT Limited</v>
      </c>
      <c r="D1460" s="37" t="str">
        <f>_xlfn.XLOOKUP(B1460,stock_analysis[Stock],stock_analysis[Sector])</f>
        <v>Industrials</v>
      </c>
      <c r="E1460" s="37" t="str">
        <f>_xlfn.XLOOKUP($B1460,stock_analysis[Stock],stock_analysis[Industry])</f>
        <v>Farm &amp; Heavy Construction Machinery</v>
      </c>
      <c r="F1460" s="2">
        <f>_xlfn.XLOOKUP($B1460,stock_analysis[Stock],stock_analysis[Market_Cap_Cr])</f>
        <v>8320.2727935999992</v>
      </c>
      <c r="G1460" s="3">
        <f>Imputs!$C$2</f>
        <v>6.6699999999999995E-2</v>
      </c>
      <c r="H1460" s="3">
        <f>Imputs!$C$3</f>
        <v>5.2299999999999999E-2</v>
      </c>
      <c r="I1460" s="2">
        <f>_xlfn.XLOOKUP($B1460,stock_analysis[Stock],stock_analysis[Beta_Daily])</f>
        <v>0.44359868075818032</v>
      </c>
      <c r="J1460" s="2">
        <f>_xlfn.XLOOKUP($B1460,stock_analysis[Stock],stock_analysis[Beta_Weekly])</f>
        <v>1.080239188613032</v>
      </c>
      <c r="K1460" s="2">
        <f>_xlfn.XLOOKUP($B1460,stock_analysis[Stock],stock_analysis[Beta_Monthly])</f>
        <v>0.9681731307548096</v>
      </c>
      <c r="L1460" s="3">
        <f>G1460+H1460*I1460</f>
        <v>8.9900211003652822E-2</v>
      </c>
      <c r="M1460" s="3">
        <f>J1460*H1460+G1460</f>
        <v>0.12319650956446157</v>
      </c>
      <c r="N1460" s="3">
        <f>K1460*H1460+G1460</f>
        <v>0.11733545473847654</v>
      </c>
      <c r="O1460" s="2">
        <f>_xlfn.XLOOKUP($B1460,stock_analysis[Stock],stock_analysis[Interest_Coverage_Ratio])</f>
        <v>-1.0104779675613609</v>
      </c>
      <c r="P1460" s="3" cm="1">
        <f t="array" ref="P146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460" s="3" t="str" cm="1">
        <f t="array" ref="Q146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460" s="3">
        <f>Table2[[#This Row],[Default Spread]]+Table2[[#This Row],[Risk Free Rate]]</f>
        <v>0.25669999999999998</v>
      </c>
      <c r="S1460" s="2">
        <f>_xlfn.XLOOKUP($B1460,stock_analysis[Stock],stock_analysis[Market_Cap_Cr])</f>
        <v>8320.2727935999992</v>
      </c>
      <c r="T1460" s="2">
        <f>_xlfn.XLOOKUP($B1460,stock_analysis[Stock],stock_analysis[Total_Debt_Cr])</f>
        <v>1028.5899776000001</v>
      </c>
      <c r="U1460" s="3">
        <f>Table2[[#This Row],[Market Value of Equity]]/(Table2[[#This Row],[Market Value of Equity]]+Table2[[#This Row],[Market Value of Debt]])</f>
        <v>0.88997699476682202</v>
      </c>
      <c r="V1460" s="3">
        <f>Table2[[#This Row],[Market Value of Debt]]/(Table2[[#This Row],[Market Value of Equity]]+Table2[[#This Row],[Market Value of Debt]])</f>
        <v>0.11002300523317796</v>
      </c>
      <c r="W1460" s="32">
        <f>(Table2[[#This Row],[Cost of Equity (Daily Beta)]]*Table2[[#This Row],[Weight of Equity]])+(Table2[[#This Row],[Cost of Debt]]*Table2[[#This Row],[Weight of Debt]])</f>
        <v>0.1082520250612909</v>
      </c>
      <c r="X1460" s="33">
        <f>(Table2[[#This Row],[Cost of Equity (Weekly Beta)]]*Table2[[#This Row],[Weight of Equity]])+(Table2[[#This Row],[Cost of Debt]]*Table2[[#This Row],[Weight of Debt]])</f>
        <v>0.13788496479129833</v>
      </c>
      <c r="Y1460" s="34">
        <f>(Table2[[#This Row],[Cost of Equity (Monthly Beta)]]*Table2[[#This Row],[Weight of Equity]])+(Table2[[#This Row],[Cost of Debt]]*Table2[[#This Row],[Weight of Debt]])</f>
        <v>0.1326687608311046</v>
      </c>
      <c r="Z1460" t="b">
        <f>IF(Table2[[#This Row],[Sector]]="Financial Services",TRUE,FALSE)</f>
        <v>0</v>
      </c>
      <c r="AA1460" t="b">
        <f>IF(Table2[[#This Row],[Market Capitalisation In(Cr)]]&gt;25000,TRUE,FALSE)</f>
        <v>0</v>
      </c>
    </row>
    <row r="1461" spans="2:27" ht="14" customHeight="1">
      <c r="B1461" s="37" t="s">
        <v>368</v>
      </c>
      <c r="C1461" s="38" t="str">
        <f>_xlfn.XLOOKUP(B1461,stock_analysis[Stock],stock_analysis[Company_Name])</f>
        <v>Ashok Leyland Limited</v>
      </c>
      <c r="D1461" s="37" t="str">
        <f>_xlfn.XLOOKUP(B1461,stock_analysis[Stock],stock_analysis[Sector])</f>
        <v>Industrials</v>
      </c>
      <c r="E1461" s="37" t="str">
        <f>_xlfn.XLOOKUP($B1461,stock_analysis[Stock],stock_analysis[Industry])</f>
        <v>Farm &amp; Heavy Construction Machinery</v>
      </c>
      <c r="F1461" s="2">
        <f>_xlfn.XLOOKUP($B1461,stock_analysis[Stock],stock_analysis[Market_Cap_Cr])</f>
        <v>118475.6400128</v>
      </c>
      <c r="G1461" s="3">
        <f>Imputs!$C$2</f>
        <v>6.6699999999999995E-2</v>
      </c>
      <c r="H1461" s="3">
        <f>Imputs!$C$3</f>
        <v>5.2299999999999999E-2</v>
      </c>
      <c r="I1461" s="2">
        <f>_xlfn.XLOOKUP($B1461,stock_analysis[Stock],stock_analysis[Beta_Daily])</f>
        <v>1.0203315461375333</v>
      </c>
      <c r="J1461" s="2">
        <f>_xlfn.XLOOKUP($B1461,stock_analysis[Stock],stock_analysis[Beta_Weekly])</f>
        <v>1.1122124267018634</v>
      </c>
      <c r="K1461" s="2">
        <f>_xlfn.XLOOKUP($B1461,stock_analysis[Stock],stock_analysis[Beta_Monthly])</f>
        <v>0.35567353024587739</v>
      </c>
      <c r="L1461" s="3">
        <f>G1461+H1461*I1461</f>
        <v>0.12006333986299299</v>
      </c>
      <c r="M1461" s="3">
        <f>J1461*H1461+G1461</f>
        <v>0.12486870991650745</v>
      </c>
      <c r="N1461" s="3">
        <f>K1461*H1461+G1461</f>
        <v>8.5301725631859379E-2</v>
      </c>
      <c r="O1461" s="2">
        <f>_xlfn.XLOOKUP($B1461,stock_analysis[Stock],stock_analysis[Interest_Coverage_Ratio])</f>
        <v>2.1694871266420876</v>
      </c>
      <c r="P1461" s="3" cm="1">
        <f t="array" ref="P146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461" s="3" t="str" cm="1">
        <f t="array" ref="Q146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461" s="3">
        <f>Table2[[#This Row],[Default Spread]]+Table2[[#This Row],[Risk Free Rate]]</f>
        <v>8.5099999999999995E-2</v>
      </c>
      <c r="S1461" s="2">
        <f>_xlfn.XLOOKUP($B1461,stock_analysis[Stock],stock_analysis[Market_Cap_Cr])</f>
        <v>118475.6400128</v>
      </c>
      <c r="T1461" s="2">
        <f>_xlfn.XLOOKUP($B1461,stock_analysis[Stock],stock_analysis[Total_Debt_Cr])</f>
        <v>54513.090559999997</v>
      </c>
      <c r="U1461" s="3">
        <f>Table2[[#This Row],[Market Value of Equity]]/(Table2[[#This Row],[Market Value of Equity]]+Table2[[#This Row],[Market Value of Debt]])</f>
        <v>0.6848749026627553</v>
      </c>
      <c r="V1461" s="3">
        <f>Table2[[#This Row],[Market Value of Debt]]/(Table2[[#This Row],[Market Value of Equity]]+Table2[[#This Row],[Market Value of Debt]])</f>
        <v>0.31512509733724475</v>
      </c>
      <c r="W1461" s="32">
        <f>(Table2[[#This Row],[Cost of Equity (Daily Beta)]]*Table2[[#This Row],[Weight of Equity]])+(Table2[[#This Row],[Cost of Debt]]*Table2[[#This Row],[Weight of Debt]])</f>
        <v>0.10904551398543216</v>
      </c>
      <c r="X1461" s="33">
        <f>(Table2[[#This Row],[Cost of Equity (Weekly Beta)]]*Table2[[#This Row],[Weight of Equity]])+(Table2[[#This Row],[Cost of Debt]]*Table2[[#This Row],[Weight of Debt]])</f>
        <v>0.11233659133309139</v>
      </c>
      <c r="Y1461" s="34">
        <f>(Table2[[#This Row],[Cost of Equity (Monthly Beta)]]*Table2[[#This Row],[Weight of Equity]])+(Table2[[#This Row],[Cost of Debt]]*Table2[[#This Row],[Weight of Debt]])</f>
        <v>8.5238156822484284E-2</v>
      </c>
      <c r="Z1461" t="b">
        <f>IF(Table2[[#This Row],[Sector]]="Financial Services",TRUE,FALSE)</f>
        <v>0</v>
      </c>
      <c r="AA1461" t="b">
        <f>IF(Table2[[#This Row],[Market Capitalisation In(Cr)]]&gt;25000,TRUE,FALSE)</f>
        <v>1</v>
      </c>
    </row>
    <row r="1462" spans="2:27" ht="14" customHeight="1">
      <c r="B1462" s="37" t="s">
        <v>2136</v>
      </c>
      <c r="C1462" s="38" t="str">
        <f>_xlfn.XLOOKUP(B1462,stock_analysis[Stock],stock_analysis[Company_Name])</f>
        <v>Mahindra EPC Irrigation Limited</v>
      </c>
      <c r="D1462" s="37" t="str">
        <f>_xlfn.XLOOKUP(B1462,stock_analysis[Stock],stock_analysis[Sector])</f>
        <v>Industrials</v>
      </c>
      <c r="E1462" s="37" t="str">
        <f>_xlfn.XLOOKUP($B1462,stock_analysis[Stock],stock_analysis[Industry])</f>
        <v>Farm &amp; Heavy Construction Machinery</v>
      </c>
      <c r="F1462" s="2">
        <f>_xlfn.XLOOKUP($B1462,stock_analysis[Stock],stock_analysis[Market_Cap_Cr])</f>
        <v>313.35016960000002</v>
      </c>
      <c r="G1462" s="3">
        <f>Imputs!$C$2</f>
        <v>6.6699999999999995E-2</v>
      </c>
      <c r="H1462" s="3">
        <f>Imputs!$C$3</f>
        <v>5.2299999999999999E-2</v>
      </c>
      <c r="I1462" s="2">
        <f>_xlfn.XLOOKUP($B1462,stock_analysis[Stock],stock_analysis[Beta_Daily])</f>
        <v>0.95710882955304</v>
      </c>
      <c r="J1462" s="2">
        <f>_xlfn.XLOOKUP($B1462,stock_analysis[Stock],stock_analysis[Beta_Weekly])</f>
        <v>1.4617649310906604</v>
      </c>
      <c r="K1462" s="2">
        <f>_xlfn.XLOOKUP($B1462,stock_analysis[Stock],stock_analysis[Beta_Monthly])</f>
        <v>0.5570427141254195</v>
      </c>
      <c r="L1462" s="3">
        <f>G1462+H1462*I1462</f>
        <v>0.11675679178562398</v>
      </c>
      <c r="M1462" s="3">
        <f>J1462*H1462+G1462</f>
        <v>0.14315030589604155</v>
      </c>
      <c r="N1462" s="3">
        <f>K1462*H1462+G1462</f>
        <v>9.5833333948759439E-2</v>
      </c>
      <c r="O1462" s="2">
        <f>_xlfn.XLOOKUP($B1462,stock_analysis[Stock],stock_analysis[Interest_Coverage_Ratio])</f>
        <v>5.6973684210526319</v>
      </c>
      <c r="P1462" s="3" cm="1">
        <f t="array" ref="P146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462" s="3" t="str" cm="1">
        <f t="array" ref="Q146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462" s="3">
        <f>Table2[[#This Row],[Default Spread]]+Table2[[#This Row],[Risk Free Rate]]</f>
        <v>7.5600000000000001E-2</v>
      </c>
      <c r="S1462" s="2">
        <f>_xlfn.XLOOKUP($B1462,stock_analysis[Stock],stock_analysis[Market_Cap_Cr])</f>
        <v>313.35016960000002</v>
      </c>
      <c r="T1462" s="2">
        <f>_xlfn.XLOOKUP($B1462,stock_analysis[Stock],stock_analysis[Total_Debt_Cr])</f>
        <v>36.58</v>
      </c>
      <c r="U1462" s="3">
        <f>Table2[[#This Row],[Market Value of Equity]]/(Table2[[#This Row],[Market Value of Equity]]+Table2[[#This Row],[Market Value of Debt]])</f>
        <v>0.89546485791203989</v>
      </c>
      <c r="V1462" s="3">
        <f>Table2[[#This Row],[Market Value of Debt]]/(Table2[[#This Row],[Market Value of Equity]]+Table2[[#This Row],[Market Value of Debt]])</f>
        <v>0.10453514208796016</v>
      </c>
      <c r="W1462" s="32">
        <f>(Table2[[#This Row],[Cost of Equity (Daily Beta)]]*Table2[[#This Row],[Weight of Equity]])+(Table2[[#This Row],[Cost of Debt]]*Table2[[#This Row],[Weight of Debt]])</f>
        <v>0.1124544607084292</v>
      </c>
      <c r="X1462" s="33">
        <f>(Table2[[#This Row],[Cost of Equity (Weekly Beta)]]*Table2[[#This Row],[Weight of Equity]])+(Table2[[#This Row],[Cost of Debt]]*Table2[[#This Row],[Weight of Debt]])</f>
        <v>0.1360889250711137</v>
      </c>
      <c r="Y1462" s="34">
        <f>(Table2[[#This Row],[Cost of Equity (Monthly Beta)]]*Table2[[#This Row],[Weight of Equity]])+(Table2[[#This Row],[Cost of Debt]]*Table2[[#This Row],[Weight of Debt]])</f>
        <v>9.3718239509512732E-2</v>
      </c>
      <c r="Z1462" t="b">
        <f>IF(Table2[[#This Row],[Sector]]="Financial Services",TRUE,FALSE)</f>
        <v>0</v>
      </c>
      <c r="AA1462" t="b">
        <f>IF(Table2[[#This Row],[Market Capitalisation In(Cr)]]&gt;25000,TRUE,FALSE)</f>
        <v>0</v>
      </c>
    </row>
    <row r="1463" spans="2:27" ht="14" customHeight="1">
      <c r="B1463" s="37" t="s">
        <v>2948</v>
      </c>
      <c r="C1463" s="38" t="str">
        <f>_xlfn.XLOOKUP(B1463,stock_analysis[Stock],stock_analysis[Company_Name])</f>
        <v>R M Drip and Sprinklers Systems Limited</v>
      </c>
      <c r="D1463" s="37" t="str">
        <f>_xlfn.XLOOKUP(B1463,stock_analysis[Stock],stock_analysis[Sector])</f>
        <v>Industrials</v>
      </c>
      <c r="E1463" s="37" t="str">
        <f>_xlfn.XLOOKUP($B1463,stock_analysis[Stock],stock_analysis[Industry])</f>
        <v>Farm &amp; Heavy Construction Machinery</v>
      </c>
      <c r="F1463" s="2">
        <f>_xlfn.XLOOKUP($B1463,stock_analysis[Stock],stock_analysis[Market_Cap_Cr])</f>
        <v>1356.1641984</v>
      </c>
      <c r="G1463" s="3">
        <f>Imputs!$C$2</f>
        <v>6.6699999999999995E-2</v>
      </c>
      <c r="H1463" s="3">
        <f>Imputs!$C$3</f>
        <v>5.2299999999999999E-2</v>
      </c>
      <c r="I1463" s="2">
        <f>_xlfn.XLOOKUP($B1463,stock_analysis[Stock],stock_analysis[Beta_Daily])</f>
        <v>0.90454108068507377</v>
      </c>
      <c r="J1463" s="2">
        <f>_xlfn.XLOOKUP($B1463,stock_analysis[Stock],stock_analysis[Beta_Weekly])</f>
        <v>0.73814064850800143</v>
      </c>
      <c r="K1463" s="2">
        <f>_xlfn.XLOOKUP($B1463,stock_analysis[Stock],stock_analysis[Beta_Monthly])</f>
        <v>0.1944796029577977</v>
      </c>
      <c r="L1463" s="3">
        <f>G1463+H1463*I1463</f>
        <v>0.11400749851982936</v>
      </c>
      <c r="M1463" s="3">
        <f>J1463*H1463+G1463</f>
        <v>0.10530475591696847</v>
      </c>
      <c r="N1463" s="3">
        <f>K1463*H1463+G1463</f>
        <v>7.6871283234692819E-2</v>
      </c>
      <c r="O1463" s="2">
        <f>_xlfn.XLOOKUP($B1463,stock_analysis[Stock],stock_analysis[Interest_Coverage_Ratio])</f>
        <v>19.182819878569823</v>
      </c>
      <c r="P1463" s="3" cm="1">
        <f t="array" ref="P146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63" s="3" t="str" cm="1">
        <f t="array" ref="Q146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63" s="3">
        <f>Table2[[#This Row],[Default Spread]]+Table2[[#This Row],[Risk Free Rate]]</f>
        <v>7.0699999999999999E-2</v>
      </c>
      <c r="S1463" s="2">
        <f>_xlfn.XLOOKUP($B1463,stock_analysis[Stock],stock_analysis[Market_Cap_Cr])</f>
        <v>1356.1641984</v>
      </c>
      <c r="T1463" s="2">
        <f>_xlfn.XLOOKUP($B1463,stock_analysis[Stock],stock_analysis[Total_Debt_Cr])</f>
        <v>35.517100800000001</v>
      </c>
      <c r="U1463" s="3">
        <f>Table2[[#This Row],[Market Value of Equity]]/(Table2[[#This Row],[Market Value of Equity]]+Table2[[#This Row],[Market Value of Debt]])</f>
        <v>0.97447899830196982</v>
      </c>
      <c r="V1463" s="3">
        <f>Table2[[#This Row],[Market Value of Debt]]/(Table2[[#This Row],[Market Value of Equity]]+Table2[[#This Row],[Market Value of Debt]])</f>
        <v>2.5521001698030146E-2</v>
      </c>
      <c r="W1463" s="32">
        <f>(Table2[[#This Row],[Cost of Equity (Daily Beta)]]*Table2[[#This Row],[Weight of Equity]])+(Table2[[#This Row],[Cost of Debt]]*Table2[[#This Row],[Weight of Debt]])</f>
        <v>0.11290224777656735</v>
      </c>
      <c r="X1463" s="33">
        <f>(Table2[[#This Row],[Cost of Equity (Weekly Beta)]]*Table2[[#This Row],[Weight of Equity]])+(Table2[[#This Row],[Cost of Debt]]*Table2[[#This Row],[Weight of Debt]])</f>
        <v>0.1044216078824516</v>
      </c>
      <c r="Y1463" s="34">
        <f>(Table2[[#This Row],[Cost of Equity (Monthly Beta)]]*Table2[[#This Row],[Weight of Equity]])+(Table2[[#This Row],[Cost of Debt]]*Table2[[#This Row],[Weight of Debt]])</f>
        <v>7.6713785904781187E-2</v>
      </c>
      <c r="Z1463" t="b">
        <f>IF(Table2[[#This Row],[Sector]]="Financial Services",TRUE,FALSE)</f>
        <v>0</v>
      </c>
      <c r="AA1463" t="b">
        <f>IF(Table2[[#This Row],[Market Capitalisation In(Cr)]]&gt;25000,TRUE,FALSE)</f>
        <v>0</v>
      </c>
    </row>
    <row r="1464" spans="2:27" ht="14" customHeight="1">
      <c r="B1464" s="37" t="s">
        <v>3858</v>
      </c>
      <c r="C1464" s="38" t="str">
        <f>_xlfn.XLOOKUP(B1464,stock_analysis[Stock],stock_analysis[Company_Name])</f>
        <v>V.S.T Tillers Tractors Limited</v>
      </c>
      <c r="D1464" s="37" t="str">
        <f>_xlfn.XLOOKUP(B1464,stock_analysis[Stock],stock_analysis[Sector])</f>
        <v>Industrials</v>
      </c>
      <c r="E1464" s="37" t="str">
        <f>_xlfn.XLOOKUP($B1464,stock_analysis[Stock],stock_analysis[Industry])</f>
        <v>Farm &amp; Heavy Construction Machinery</v>
      </c>
      <c r="F1464" s="2">
        <f>_xlfn.XLOOKUP($B1464,stock_analysis[Stock],stock_analysis[Market_Cap_Cr])</f>
        <v>4684.7000576</v>
      </c>
      <c r="G1464" s="3">
        <f>Imputs!$C$2</f>
        <v>6.6699999999999995E-2</v>
      </c>
      <c r="H1464" s="3">
        <f>Imputs!$C$3</f>
        <v>5.2299999999999999E-2</v>
      </c>
      <c r="I1464" s="2">
        <f>_xlfn.XLOOKUP($B1464,stock_analysis[Stock],stock_analysis[Beta_Daily])</f>
        <v>0.97651508605312021</v>
      </c>
      <c r="J1464" s="2">
        <f>_xlfn.XLOOKUP($B1464,stock_analysis[Stock],stock_analysis[Beta_Weekly])</f>
        <v>1.4179575778405566</v>
      </c>
      <c r="K1464" s="2">
        <f>_xlfn.XLOOKUP($B1464,stock_analysis[Stock],stock_analysis[Beta_Monthly])</f>
        <v>1.0793310559254894</v>
      </c>
      <c r="L1464" s="3">
        <f>G1464+H1464*I1464</f>
        <v>0.11777173900057819</v>
      </c>
      <c r="M1464" s="3">
        <f>J1464*H1464+G1464</f>
        <v>0.14085918132106112</v>
      </c>
      <c r="N1464" s="3">
        <f>K1464*H1464+G1464</f>
        <v>0.1231490142249031</v>
      </c>
      <c r="O1464" s="2">
        <f>_xlfn.XLOOKUP($B1464,stock_analysis[Stock],stock_analysis[Interest_Coverage_Ratio])</f>
        <v>62.40920676998369</v>
      </c>
      <c r="P1464" s="3" cm="1">
        <f t="array" ref="P146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64" s="3" t="str" cm="1">
        <f t="array" ref="Q146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64" s="3">
        <f>Table2[[#This Row],[Default Spread]]+Table2[[#This Row],[Risk Free Rate]]</f>
        <v>7.0699999999999999E-2</v>
      </c>
      <c r="S1464" s="2">
        <f>_xlfn.XLOOKUP($B1464,stock_analysis[Stock],stock_analysis[Market_Cap_Cr])</f>
        <v>4684.7000576</v>
      </c>
      <c r="T1464" s="2">
        <f>_xlfn.XLOOKUP($B1464,stock_analysis[Stock],stock_analysis[Total_Debt_Cr])</f>
        <v>1.8273999999999999</v>
      </c>
      <c r="U1464" s="3">
        <f>Table2[[#This Row],[Market Value of Equity]]/(Table2[[#This Row],[Market Value of Equity]]+Table2[[#This Row],[Market Value of Debt]])</f>
        <v>0.99961007376644373</v>
      </c>
      <c r="V1464" s="3">
        <f>Table2[[#This Row],[Market Value of Debt]]/(Table2[[#This Row],[Market Value of Equity]]+Table2[[#This Row],[Market Value of Debt]])</f>
        <v>3.8992623355626788E-4</v>
      </c>
      <c r="W1464" s="32">
        <f>(Table2[[#This Row],[Cost of Equity (Daily Beta)]]*Table2[[#This Row],[Weight of Equity]])+(Table2[[#This Row],[Cost of Debt]]*Table2[[#This Row],[Weight of Debt]])</f>
        <v>0.11775338449468276</v>
      </c>
      <c r="X1464" s="33">
        <f>(Table2[[#This Row],[Cost of Equity (Weekly Beta)]]*Table2[[#This Row],[Weight of Equity]])+(Table2[[#This Row],[Cost of Debt]]*Table2[[#This Row],[Weight of Debt]])</f>
        <v>0.14083182441573922</v>
      </c>
      <c r="Y1464" s="34">
        <f>(Table2[[#This Row],[Cost of Equity (Monthly Beta)]]*Table2[[#This Row],[Weight of Equity]])+(Table2[[#This Row],[Cost of Debt]]*Table2[[#This Row],[Weight of Debt]])</f>
        <v>0.12312856297833263</v>
      </c>
      <c r="Z1464" t="b">
        <f>IF(Table2[[#This Row],[Sector]]="Financial Services",TRUE,FALSE)</f>
        <v>0</v>
      </c>
      <c r="AA1464" t="b">
        <f>IF(Table2[[#This Row],[Market Capitalisation In(Cr)]]&gt;25000,TRUE,FALSE)</f>
        <v>0</v>
      </c>
    </row>
    <row r="1465" spans="2:27" ht="14" customHeight="1">
      <c r="B1465" s="37" t="s">
        <v>1112</v>
      </c>
      <c r="C1465" s="38" t="str">
        <f>_xlfn.XLOOKUP(B1465,stock_analysis[Stock],stock_analysis[Company_Name])</f>
        <v>Escorts Kubota Limited</v>
      </c>
      <c r="D1465" s="37" t="str">
        <f>_xlfn.XLOOKUP(B1465,stock_analysis[Stock],stock_analysis[Sector])</f>
        <v>Industrials</v>
      </c>
      <c r="E1465" s="37" t="str">
        <f>_xlfn.XLOOKUP($B1465,stock_analysis[Stock],stock_analysis[Industry])</f>
        <v>Farm &amp; Heavy Construction Machinery</v>
      </c>
      <c r="F1465" s="2">
        <f>_xlfn.XLOOKUP($B1465,stock_analysis[Stock],stock_analysis[Market_Cap_Cr])</f>
        <v>36277.439692799999</v>
      </c>
      <c r="G1465" s="3">
        <f>Imputs!$C$2</f>
        <v>6.6699999999999995E-2</v>
      </c>
      <c r="H1465" s="3">
        <f>Imputs!$C$3</f>
        <v>5.2299999999999999E-2</v>
      </c>
      <c r="I1465" s="2">
        <f>_xlfn.XLOOKUP($B1465,stock_analysis[Stock],stock_analysis[Beta_Daily])</f>
        <v>1.0482173003622668</v>
      </c>
      <c r="J1465" s="2">
        <f>_xlfn.XLOOKUP($B1465,stock_analysis[Stock],stock_analysis[Beta_Weekly])</f>
        <v>1.6004859678146779</v>
      </c>
      <c r="K1465" s="2">
        <f>_xlfn.XLOOKUP($B1465,stock_analysis[Stock],stock_analysis[Beta_Monthly])</f>
        <v>1.0041724838678687</v>
      </c>
      <c r="L1465" s="3">
        <f>G1465+H1465*I1465</f>
        <v>0.12152176480894655</v>
      </c>
      <c r="M1465" s="3">
        <f>J1465*H1465+G1465</f>
        <v>0.15040541611670766</v>
      </c>
      <c r="N1465" s="3">
        <f>K1465*H1465+G1465</f>
        <v>0.11921822090628953</v>
      </c>
      <c r="O1465" s="2">
        <f>_xlfn.XLOOKUP($B1465,stock_analysis[Stock],stock_analysis[Interest_Coverage_Ratio])</f>
        <v>50.109778262450021</v>
      </c>
      <c r="P1465" s="3" cm="1">
        <f t="array" ref="P146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65" s="3" t="str" cm="1">
        <f t="array" ref="Q146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65" s="3">
        <f>Table2[[#This Row],[Default Spread]]+Table2[[#This Row],[Risk Free Rate]]</f>
        <v>7.0699999999999999E-2</v>
      </c>
      <c r="S1465" s="2">
        <f>_xlfn.XLOOKUP($B1465,stock_analysis[Stock],stock_analysis[Market_Cap_Cr])</f>
        <v>36277.439692799999</v>
      </c>
      <c r="T1465" s="2">
        <f>_xlfn.XLOOKUP($B1465,stock_analysis[Stock],stock_analysis[Total_Debt_Cr])</f>
        <v>103.5100032</v>
      </c>
      <c r="U1465" s="3">
        <f>Table2[[#This Row],[Market Value of Equity]]/(Table2[[#This Row],[Market Value of Equity]]+Table2[[#This Row],[Market Value of Debt]])</f>
        <v>0.99715482954499735</v>
      </c>
      <c r="V1465" s="3">
        <f>Table2[[#This Row],[Market Value of Debt]]/(Table2[[#This Row],[Market Value of Equity]]+Table2[[#This Row],[Market Value of Debt]])</f>
        <v>2.845170455002737E-3</v>
      </c>
      <c r="W1465" s="32">
        <f>(Table2[[#This Row],[Cost of Equity (Daily Beta)]]*Table2[[#This Row],[Weight of Equity]])+(Table2[[#This Row],[Cost of Debt]]*Table2[[#This Row],[Weight of Debt]])</f>
        <v>0.12137716822524104</v>
      </c>
      <c r="X1465" s="33">
        <f>(Table2[[#This Row],[Cost of Equity (Weekly Beta)]]*Table2[[#This Row],[Weight of Equity]])+(Table2[[#This Row],[Cost of Debt]]*Table2[[#This Row],[Weight of Debt]])</f>
        <v>0.15017864062166872</v>
      </c>
      <c r="Y1465" s="34">
        <f>(Table2[[#This Row],[Cost of Equity (Monthly Beta)]]*Table2[[#This Row],[Weight of Equity]])+(Table2[[#This Row],[Cost of Debt]]*Table2[[#This Row],[Weight of Debt]])</f>
        <v>0.11908017829763766</v>
      </c>
      <c r="Z1465" t="b">
        <f>IF(Table2[[#This Row],[Sector]]="Financial Services",TRUE,FALSE)</f>
        <v>0</v>
      </c>
      <c r="AA1465" t="b">
        <f>IF(Table2[[#This Row],[Market Capitalisation In(Cr)]]&gt;25000,TRUE,FALSE)</f>
        <v>1</v>
      </c>
    </row>
    <row r="1466" spans="2:27" ht="14" customHeight="1">
      <c r="B1466" s="37" t="s">
        <v>1810</v>
      </c>
      <c r="C1466" s="38" t="str">
        <f>_xlfn.XLOOKUP(B1466,stock_analysis[Stock],stock_analysis[Company_Name])</f>
        <v>Jinkushal Industries Limited</v>
      </c>
      <c r="D1466" s="37" t="str">
        <f>_xlfn.XLOOKUP(B1466,stock_analysis[Stock],stock_analysis[Sector])</f>
        <v>Industrials</v>
      </c>
      <c r="E1466" s="37" t="str">
        <f>_xlfn.XLOOKUP($B1466,stock_analysis[Stock],stock_analysis[Industry])</f>
        <v>Farm &amp; Heavy Construction Machinery</v>
      </c>
      <c r="F1466" s="2">
        <f>_xlfn.XLOOKUP($B1466,stock_analysis[Stock],stock_analysis[Market_Cap_Cr])</f>
        <v>216.34350079999999</v>
      </c>
      <c r="G1466" s="3">
        <f>Imputs!$C$2</f>
        <v>6.6699999999999995E-2</v>
      </c>
      <c r="H1466" s="3">
        <f>Imputs!$C$3</f>
        <v>5.2299999999999999E-2</v>
      </c>
      <c r="I1466" s="2">
        <f>_xlfn.XLOOKUP($B1466,stock_analysis[Stock],stock_analysis[Beta_Daily])</f>
        <v>1.3797593087743298</v>
      </c>
      <c r="J1466" s="2">
        <f>_xlfn.XLOOKUP($B1466,stock_analysis[Stock],stock_analysis[Beta_Weekly])</f>
        <v>2.8327885927941256</v>
      </c>
      <c r="K1466" s="2">
        <f>_xlfn.XLOOKUP($B1466,stock_analysis[Stock],stock_analysis[Beta_Monthly])</f>
        <v>9.9634249369231598E-2</v>
      </c>
      <c r="L1466" s="3">
        <f>G1466+H1466*I1466</f>
        <v>0.13886141184889744</v>
      </c>
      <c r="M1466" s="3">
        <f>J1466*H1466+G1466</f>
        <v>0.21485484340313277</v>
      </c>
      <c r="N1466" s="3">
        <f>K1466*H1466+G1466</f>
        <v>7.1910871242010801E-2</v>
      </c>
      <c r="O1466" s="2">
        <f>_xlfn.XLOOKUP($B1466,stock_analysis[Stock],stock_analysis[Interest_Coverage_Ratio])</f>
        <v>8.0169730014950318</v>
      </c>
      <c r="P1466" s="3" cm="1">
        <f t="array" ref="P146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466" s="3" t="str" cm="1">
        <f t="array" ref="Q146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466" s="3">
        <f>Table2[[#This Row],[Default Spread]]+Table2[[#This Row],[Risk Free Rate]]</f>
        <v>7.3700000000000002E-2</v>
      </c>
      <c r="S1466" s="2">
        <f>_xlfn.XLOOKUP($B1466,stock_analysis[Stock],stock_analysis[Market_Cap_Cr])</f>
        <v>216.34350079999999</v>
      </c>
      <c r="T1466" s="2">
        <f>_xlfn.XLOOKUP($B1466,stock_analysis[Stock],stock_analysis[Total_Debt_Cr])</f>
        <v>70.051398399999997</v>
      </c>
      <c r="U1466" s="3">
        <f>Table2[[#This Row],[Market Value of Equity]]/(Table2[[#This Row],[Market Value of Equity]]+Table2[[#This Row],[Market Value of Debt]])</f>
        <v>0.75540277220132834</v>
      </c>
      <c r="V1466" s="3">
        <f>Table2[[#This Row],[Market Value of Debt]]/(Table2[[#This Row],[Market Value of Equity]]+Table2[[#This Row],[Market Value of Debt]])</f>
        <v>0.24459722779867163</v>
      </c>
      <c r="W1466" s="32">
        <f>(Table2[[#This Row],[Cost of Equity (Daily Beta)]]*Table2[[#This Row],[Weight of Equity]])+(Table2[[#This Row],[Cost of Debt]]*Table2[[#This Row],[Weight of Debt]])</f>
        <v>0.12292311115120962</v>
      </c>
      <c r="X1466" s="33">
        <f>(Table2[[#This Row],[Cost of Equity (Weekly Beta)]]*Table2[[#This Row],[Weight of Equity]])+(Table2[[#This Row],[Cost of Debt]]*Table2[[#This Row],[Weight of Debt]])</f>
        <v>0.18032876001637088</v>
      </c>
      <c r="Y1466" s="34">
        <f>(Table2[[#This Row],[Cost of Equity (Monthly Beta)]]*Table2[[#This Row],[Weight of Equity]])+(Table2[[#This Row],[Cost of Debt]]*Table2[[#This Row],[Weight of Debt]])</f>
        <v>7.2348487176389836E-2</v>
      </c>
      <c r="Z1466" t="b">
        <f>IF(Table2[[#This Row],[Sector]]="Financial Services",TRUE,FALSE)</f>
        <v>0</v>
      </c>
      <c r="AA1466" t="b">
        <f>IF(Table2[[#This Row],[Market Capitalisation In(Cr)]]&gt;25000,TRUE,FALSE)</f>
        <v>0</v>
      </c>
    </row>
    <row r="1467" spans="2:27" ht="14" customHeight="1">
      <c r="B1467" s="37" t="s">
        <v>180</v>
      </c>
      <c r="C1467" s="38" t="str">
        <f>_xlfn.XLOOKUP(B1467,stock_analysis[Stock],stock_analysis[Company_Name])</f>
        <v>Action Construction Equipment Limited</v>
      </c>
      <c r="D1467" s="37" t="str">
        <f>_xlfn.XLOOKUP(B1467,stock_analysis[Stock],stock_analysis[Sector])</f>
        <v>Industrials</v>
      </c>
      <c r="E1467" s="37" t="str">
        <f>_xlfn.XLOOKUP($B1467,stock_analysis[Stock],stock_analysis[Industry])</f>
        <v>Farm &amp; Heavy Construction Machinery</v>
      </c>
      <c r="F1467" s="2">
        <f>_xlfn.XLOOKUP($B1467,stock_analysis[Stock],stock_analysis[Market_Cap_Cr])</f>
        <v>10291.3040384</v>
      </c>
      <c r="G1467" s="3">
        <f>Imputs!$C$2</f>
        <v>6.6699999999999995E-2</v>
      </c>
      <c r="H1467" s="3">
        <f>Imputs!$C$3</f>
        <v>5.2299999999999999E-2</v>
      </c>
      <c r="I1467" s="2">
        <f>_xlfn.XLOOKUP($B1467,stock_analysis[Stock],stock_analysis[Beta_Daily])</f>
        <v>1.0987641039434028</v>
      </c>
      <c r="J1467" s="2">
        <f>_xlfn.XLOOKUP($B1467,stock_analysis[Stock],stock_analysis[Beta_Weekly])</f>
        <v>-1.30209997785507E-2</v>
      </c>
      <c r="K1467" s="2">
        <f>_xlfn.XLOOKUP($B1467,stock_analysis[Stock],stock_analysis[Beta_Monthly])</f>
        <v>0.42203814799334471</v>
      </c>
      <c r="L1467" s="3">
        <f>G1467+H1467*I1467</f>
        <v>0.12416536263623996</v>
      </c>
      <c r="M1467" s="3">
        <f>J1467*H1467+G1467</f>
        <v>6.6019001711581787E-2</v>
      </c>
      <c r="N1467" s="3">
        <f>K1467*H1467+G1467</f>
        <v>8.8772595140051924E-2</v>
      </c>
      <c r="O1467" s="2">
        <f>_xlfn.XLOOKUP($B1467,stock_analysis[Stock],stock_analysis[Interest_Coverage_Ratio])</f>
        <v>20.164879730842792</v>
      </c>
      <c r="P1467" s="3" cm="1">
        <f t="array" ref="P146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67" s="3" t="str" cm="1">
        <f t="array" ref="Q146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67" s="3">
        <f>Table2[[#This Row],[Default Spread]]+Table2[[#This Row],[Risk Free Rate]]</f>
        <v>7.0699999999999999E-2</v>
      </c>
      <c r="S1467" s="2">
        <f>_xlfn.XLOOKUP($B1467,stock_analysis[Stock],stock_analysis[Market_Cap_Cr])</f>
        <v>10291.3040384</v>
      </c>
      <c r="T1467" s="2">
        <f>_xlfn.XLOOKUP($B1467,stock_analysis[Stock],stock_analysis[Total_Debt_Cr])</f>
        <v>142.68999679999999</v>
      </c>
      <c r="U1467" s="3">
        <f>Table2[[#This Row],[Market Value of Equity]]/(Table2[[#This Row],[Market Value of Equity]]+Table2[[#This Row],[Market Value of Debt]])</f>
        <v>0.98632450849419484</v>
      </c>
      <c r="V1467" s="3">
        <f>Table2[[#This Row],[Market Value of Debt]]/(Table2[[#This Row],[Market Value of Equity]]+Table2[[#This Row],[Market Value of Debt]])</f>
        <v>1.3675491505805226E-2</v>
      </c>
      <c r="W1467" s="32">
        <f>(Table2[[#This Row],[Cost of Equity (Daily Beta)]]*Table2[[#This Row],[Weight of Equity]])+(Table2[[#This Row],[Cost of Debt]]*Table2[[#This Row],[Weight of Debt]])</f>
        <v>0.12343419752365327</v>
      </c>
      <c r="X1467" s="33">
        <f>(Table2[[#This Row],[Cost of Equity (Weekly Beta)]]*Table2[[#This Row],[Weight of Equity]])+(Table2[[#This Row],[Cost of Debt]]*Table2[[#This Row],[Weight of Debt]])</f>
        <v>6.6083016663913738E-2</v>
      </c>
      <c r="Y1467" s="34">
        <f>(Table2[[#This Row],[Cost of Equity (Monthly Beta)]]*Table2[[#This Row],[Weight of Equity]])+(Table2[[#This Row],[Cost of Debt]]*Table2[[#This Row],[Weight of Debt]])</f>
        <v>8.8525443518726293E-2</v>
      </c>
      <c r="Z1467" t="b">
        <f>IF(Table2[[#This Row],[Sector]]="Financial Services",TRUE,FALSE)</f>
        <v>0</v>
      </c>
      <c r="AA1467" t="b">
        <f>IF(Table2[[#This Row],[Market Capitalisation In(Cr)]]&gt;25000,TRUE,FALSE)</f>
        <v>0</v>
      </c>
    </row>
    <row r="1468" spans="2:27" ht="14" customHeight="1">
      <c r="B1468" s="37" t="s">
        <v>1048</v>
      </c>
      <c r="C1468" s="38" t="str">
        <f>_xlfn.XLOOKUP(B1468,stock_analysis[Stock],stock_analysis[Company_Name])</f>
        <v>Eimco Elecon (India) Limited</v>
      </c>
      <c r="D1468" s="37" t="str">
        <f>_xlfn.XLOOKUP(B1468,stock_analysis[Stock],stock_analysis[Sector])</f>
        <v>Industrials</v>
      </c>
      <c r="E1468" s="37" t="str">
        <f>_xlfn.XLOOKUP($B1468,stock_analysis[Stock],stock_analysis[Industry])</f>
        <v>Farm &amp; Heavy Construction Machinery</v>
      </c>
      <c r="F1468" s="2">
        <f>_xlfn.XLOOKUP($B1468,stock_analysis[Stock],stock_analysis[Market_Cap_Cr])</f>
        <v>900.2718208</v>
      </c>
      <c r="G1468" s="3">
        <f>Imputs!$C$2</f>
        <v>6.6699999999999995E-2</v>
      </c>
      <c r="H1468" s="3">
        <f>Imputs!$C$3</f>
        <v>5.2299999999999999E-2</v>
      </c>
      <c r="I1468" s="2">
        <f>_xlfn.XLOOKUP($B1468,stock_analysis[Stock],stock_analysis[Beta_Daily])</f>
        <v>1.0947732836184774</v>
      </c>
      <c r="J1468" s="2">
        <f>_xlfn.XLOOKUP($B1468,stock_analysis[Stock],stock_analysis[Beta_Weekly])</f>
        <v>1.543819071457772</v>
      </c>
      <c r="K1468" s="2">
        <f>_xlfn.XLOOKUP($B1468,stock_analysis[Stock],stock_analysis[Beta_Monthly])</f>
        <v>0.85208078042540936</v>
      </c>
      <c r="L1468" s="3">
        <f>G1468+H1468*I1468</f>
        <v>0.12395664273324636</v>
      </c>
      <c r="M1468" s="3">
        <f>J1468*H1468+G1468</f>
        <v>0.14744173743724148</v>
      </c>
      <c r="N1468" s="3">
        <f>K1468*H1468+G1468</f>
        <v>0.11126382481624891</v>
      </c>
      <c r="O1468" s="2">
        <f>_xlfn.XLOOKUP($B1468,stock_analysis[Stock],stock_analysis[Interest_Coverage_Ratio])</f>
        <v>1382.0652631578948</v>
      </c>
      <c r="P1468" s="3" cm="1">
        <f t="array" ref="P146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68" s="3" t="str" cm="1">
        <f t="array" ref="Q146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68" s="3">
        <f>Table2[[#This Row],[Default Spread]]+Table2[[#This Row],[Risk Free Rate]]</f>
        <v>7.0699999999999999E-2</v>
      </c>
      <c r="S1468" s="2">
        <f>_xlfn.XLOOKUP($B1468,stock_analysis[Stock],stock_analysis[Market_Cap_Cr])</f>
        <v>900.2718208</v>
      </c>
      <c r="T1468" s="2">
        <f>_xlfn.XLOOKUP($B1468,stock_analysis[Stock],stock_analysis[Total_Debt_Cr])</f>
        <v>1.6890000000000001</v>
      </c>
      <c r="U1468" s="3">
        <f>Table2[[#This Row],[Market Value of Equity]]/(Table2[[#This Row],[Market Value of Equity]]+Table2[[#This Row],[Market Value of Debt]])</f>
        <v>0.99812741311922848</v>
      </c>
      <c r="V1468" s="3">
        <f>Table2[[#This Row],[Market Value of Debt]]/(Table2[[#This Row],[Market Value of Equity]]+Table2[[#This Row],[Market Value of Debt]])</f>
        <v>1.8725868807715291E-3</v>
      </c>
      <c r="W1468" s="32">
        <f>(Table2[[#This Row],[Cost of Equity (Daily Beta)]]*Table2[[#This Row],[Weight of Equity]])+(Table2[[#This Row],[Cost of Debt]]*Table2[[#This Row],[Weight of Debt]])</f>
        <v>0.12385691504275015</v>
      </c>
      <c r="X1468" s="33">
        <f>(Table2[[#This Row],[Cost of Equity (Weekly Beta)]]*Table2[[#This Row],[Weight of Equity]])+(Table2[[#This Row],[Cost of Debt]]*Table2[[#This Row],[Weight of Debt]])</f>
        <v>0.14729803186650889</v>
      </c>
      <c r="Y1468" s="34">
        <f>(Table2[[#This Row],[Cost of Equity (Monthly Beta)]]*Table2[[#This Row],[Weight of Equity]])+(Table2[[#This Row],[Cost of Debt]]*Table2[[#This Row],[Weight of Debt]])</f>
        <v>0.1111878655300641</v>
      </c>
      <c r="Z1468" t="b">
        <f>IF(Table2[[#This Row],[Sector]]="Financial Services",TRUE,FALSE)</f>
        <v>0</v>
      </c>
      <c r="AA1468" t="b">
        <f>IF(Table2[[#This Row],[Market Capitalisation In(Cr)]]&gt;25000,TRUE,FALSE)</f>
        <v>0</v>
      </c>
    </row>
    <row r="1469" spans="2:27" ht="14" customHeight="1">
      <c r="B1469" s="37" t="s">
        <v>1651</v>
      </c>
      <c r="C1469" s="38" t="str">
        <f>_xlfn.XLOOKUP(B1469,stock_analysis[Stock],stock_analysis[Company_Name])</f>
        <v>Indo Farm Equipment Limited</v>
      </c>
      <c r="D1469" s="37" t="str">
        <f>_xlfn.XLOOKUP(B1469,stock_analysis[Stock],stock_analysis[Sector])</f>
        <v>Industrials</v>
      </c>
      <c r="E1469" s="37" t="str">
        <f>_xlfn.XLOOKUP($B1469,stock_analysis[Stock],stock_analysis[Industry])</f>
        <v>Farm &amp; Heavy Construction Machinery</v>
      </c>
      <c r="F1469" s="2">
        <f>_xlfn.XLOOKUP($B1469,stock_analysis[Stock],stock_analysis[Market_Cap_Cr])</f>
        <v>627.60197119999998</v>
      </c>
      <c r="G1469" s="3">
        <f>Imputs!$C$2</f>
        <v>6.6699999999999995E-2</v>
      </c>
      <c r="H1469" s="3">
        <f>Imputs!$C$3</f>
        <v>5.2299999999999999E-2</v>
      </c>
      <c r="I1469" s="2">
        <f>_xlfn.XLOOKUP($B1469,stock_analysis[Stock],stock_analysis[Beta_Daily])</f>
        <v>1.2680944532550809</v>
      </c>
      <c r="J1469" s="2">
        <f>_xlfn.XLOOKUP($B1469,stock_analysis[Stock],stock_analysis[Beta_Weekly])</f>
        <v>1.3862060729332752</v>
      </c>
      <c r="K1469" s="2">
        <f>_xlfn.XLOOKUP($B1469,stock_analysis[Stock],stock_analysis[Beta_Monthly])</f>
        <v>-0.9342413043828206</v>
      </c>
      <c r="L1469" s="3">
        <f>G1469+H1469*I1469</f>
        <v>0.13302133990524073</v>
      </c>
      <c r="M1469" s="3">
        <f>J1469*H1469+G1469</f>
        <v>0.13919857761441029</v>
      </c>
      <c r="N1469" s="3">
        <f>K1469*H1469+G1469</f>
        <v>1.783917978077848E-2</v>
      </c>
      <c r="O1469" s="2">
        <f>_xlfn.XLOOKUP($B1469,stock_analysis[Stock],stock_analysis[Interest_Coverage_Ratio])</f>
        <v>2.2247425575734883</v>
      </c>
      <c r="P1469" s="3" cm="1">
        <f t="array" ref="P146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469" s="3" t="str" cm="1">
        <f t="array" ref="Q146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469" s="3">
        <f>Table2[[#This Row],[Default Spread]]+Table2[[#This Row],[Risk Free Rate]]</f>
        <v>9.8799999999999999E-2</v>
      </c>
      <c r="S1469" s="2">
        <f>_xlfn.XLOOKUP($B1469,stock_analysis[Stock],stock_analysis[Market_Cap_Cr])</f>
        <v>627.60197119999998</v>
      </c>
      <c r="T1469" s="2">
        <f>_xlfn.XLOOKUP($B1469,stock_analysis[Stock],stock_analysis[Total_Debt_Cr])</f>
        <v>180.0627968</v>
      </c>
      <c r="U1469" s="3">
        <f>Table2[[#This Row],[Market Value of Equity]]/(Table2[[#This Row],[Market Value of Equity]]+Table2[[#This Row],[Market Value of Debt]])</f>
        <v>0.77705750710671084</v>
      </c>
      <c r="V1469" s="3">
        <f>Table2[[#This Row],[Market Value of Debt]]/(Table2[[#This Row],[Market Value of Equity]]+Table2[[#This Row],[Market Value of Debt]])</f>
        <v>0.22294249289328913</v>
      </c>
      <c r="W1469" s="32">
        <f>(Table2[[#This Row],[Cost of Equity (Daily Beta)]]*Table2[[#This Row],[Weight of Equity]])+(Table2[[#This Row],[Cost of Debt]]*Table2[[#This Row],[Weight of Debt]])</f>
        <v>0.12539194907661777</v>
      </c>
      <c r="X1469" s="33">
        <f>(Table2[[#This Row],[Cost of Equity (Weekly Beta)]]*Table2[[#This Row],[Weight of Equity]])+(Table2[[#This Row],[Cost of Debt]]*Table2[[#This Row],[Weight of Debt]])</f>
        <v>0.13019201801171063</v>
      </c>
      <c r="Y1469" s="34">
        <f>(Table2[[#This Row],[Cost of Equity (Monthly Beta)]]*Table2[[#This Row],[Weight of Equity]])+(Table2[[#This Row],[Cost of Debt]]*Table2[[#This Row],[Weight of Debt]])</f>
        <v>3.5888786867137132E-2</v>
      </c>
      <c r="Z1469" t="b">
        <f>IF(Table2[[#This Row],[Sector]]="Financial Services",TRUE,FALSE)</f>
        <v>0</v>
      </c>
      <c r="AA1469" t="b">
        <f>IF(Table2[[#This Row],[Market Capitalisation In(Cr)]]&gt;25000,TRUE,FALSE)</f>
        <v>0</v>
      </c>
    </row>
    <row r="1470" spans="2:27" ht="14" customHeight="1">
      <c r="B1470" s="37" t="s">
        <v>3706</v>
      </c>
      <c r="C1470" s="38" t="str">
        <f>_xlfn.XLOOKUP(B1470,stock_analysis[Stock],stock_analysis[Company_Name])</f>
        <v>Uniparts India Limited</v>
      </c>
      <c r="D1470" s="37" t="str">
        <f>_xlfn.XLOOKUP(B1470,stock_analysis[Stock],stock_analysis[Sector])</f>
        <v>Industrials</v>
      </c>
      <c r="E1470" s="37" t="str">
        <f>_xlfn.XLOOKUP($B1470,stock_analysis[Stock],stock_analysis[Industry])</f>
        <v>Farm &amp; Heavy Construction Machinery</v>
      </c>
      <c r="F1470" s="2">
        <f>_xlfn.XLOOKUP($B1470,stock_analysis[Stock],stock_analysis[Market_Cap_Cr])</f>
        <v>2024.4619264</v>
      </c>
      <c r="G1470" s="3">
        <f>Imputs!$C$2</f>
        <v>6.6699999999999995E-2</v>
      </c>
      <c r="H1470" s="3">
        <f>Imputs!$C$3</f>
        <v>5.2299999999999999E-2</v>
      </c>
      <c r="I1470" s="2">
        <f>_xlfn.XLOOKUP($B1470,stock_analysis[Stock],stock_analysis[Beta_Daily])</f>
        <v>1.2536729578801793</v>
      </c>
      <c r="J1470" s="2">
        <f>_xlfn.XLOOKUP($B1470,stock_analysis[Stock],stock_analysis[Beta_Weekly])</f>
        <v>1.4317881235431558</v>
      </c>
      <c r="K1470" s="2">
        <f>_xlfn.XLOOKUP($B1470,stock_analysis[Stock],stock_analysis[Beta_Monthly])</f>
        <v>1.2488347528540693</v>
      </c>
      <c r="L1470" s="3">
        <f>G1470+H1470*I1470</f>
        <v>0.13226709569713335</v>
      </c>
      <c r="M1470" s="3">
        <f>J1470*H1470+G1470</f>
        <v>0.14158251886130704</v>
      </c>
      <c r="N1470" s="3">
        <f>K1470*H1470+G1470</f>
        <v>0.13201405757426782</v>
      </c>
      <c r="O1470" s="2">
        <f>_xlfn.XLOOKUP($B1470,stock_analysis[Stock],stock_analysis[Interest_Coverage_Ratio])</f>
        <v>16.812093538120937</v>
      </c>
      <c r="P1470" s="3" cm="1">
        <f t="array" ref="P147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70" s="3" t="str" cm="1">
        <f t="array" ref="Q147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70" s="3">
        <f>Table2[[#This Row],[Default Spread]]+Table2[[#This Row],[Risk Free Rate]]</f>
        <v>7.0699999999999999E-2</v>
      </c>
      <c r="S1470" s="2">
        <f>_xlfn.XLOOKUP($B1470,stock_analysis[Stock],stock_analysis[Market_Cap_Cr])</f>
        <v>2024.4619264</v>
      </c>
      <c r="T1470" s="2">
        <f>_xlfn.XLOOKUP($B1470,stock_analysis[Stock],stock_analysis[Total_Debt_Cr])</f>
        <v>120.57300480000001</v>
      </c>
      <c r="U1470" s="3">
        <f>Table2[[#This Row],[Market Value of Equity]]/(Table2[[#This Row],[Market Value of Equity]]+Table2[[#This Row],[Market Value of Debt]])</f>
        <v>0.94378972433211261</v>
      </c>
      <c r="V1470" s="3">
        <f>Table2[[#This Row],[Market Value of Debt]]/(Table2[[#This Row],[Market Value of Equity]]+Table2[[#This Row],[Market Value of Debt]])</f>
        <v>5.6210275667887465E-2</v>
      </c>
      <c r="W1470" s="32">
        <f>(Table2[[#This Row],[Cost of Equity (Daily Beta)]]*Table2[[#This Row],[Weight of Equity]])+(Table2[[#This Row],[Cost of Debt]]*Table2[[#This Row],[Weight of Debt]])</f>
        <v>0.1288063922759263</v>
      </c>
      <c r="X1470" s="33">
        <f>(Table2[[#This Row],[Cost of Equity (Weekly Beta)]]*Table2[[#This Row],[Weight of Equity]])+(Table2[[#This Row],[Cost of Debt]]*Table2[[#This Row],[Weight of Debt]])</f>
        <v>0.13759819293607875</v>
      </c>
      <c r="Y1470" s="34">
        <f>(Table2[[#This Row],[Cost of Equity (Monthly Beta)]]*Table2[[#This Row],[Weight of Equity]])+(Table2[[#This Row],[Cost of Debt]]*Table2[[#This Row],[Weight of Debt]])</f>
        <v>0.12856757749570152</v>
      </c>
      <c r="Z1470" t="b">
        <f>IF(Table2[[#This Row],[Sector]]="Financial Services",TRUE,FALSE)</f>
        <v>0</v>
      </c>
      <c r="AA1470" t="b">
        <f>IF(Table2[[#This Row],[Market Capitalisation In(Cr)]]&gt;25000,TRUE,FALSE)</f>
        <v>0</v>
      </c>
    </row>
    <row r="1471" spans="2:27" ht="14" customHeight="1">
      <c r="B1471" s="37" t="s">
        <v>480</v>
      </c>
      <c r="C1471" s="38" t="str">
        <f>_xlfn.XLOOKUP(B1471,stock_analysis[Stock],stock_analysis[Company_Name])</f>
        <v>Indef Manufacturing Limited</v>
      </c>
      <c r="D1471" s="37" t="str">
        <f>_xlfn.XLOOKUP(B1471,stock_analysis[Stock],stock_analysis[Sector])</f>
        <v>Industrials</v>
      </c>
      <c r="E1471" s="37" t="str">
        <f>_xlfn.XLOOKUP($B1471,stock_analysis[Stock],stock_analysis[Industry])</f>
        <v>Farm &amp; Heavy Construction Machinery</v>
      </c>
      <c r="F1471" s="2">
        <f>_xlfn.XLOOKUP($B1471,stock_analysis[Stock],stock_analysis[Market_Cap_Cr])</f>
        <v>753.21600000000001</v>
      </c>
      <c r="G1471" s="3">
        <f>Imputs!$C$2</f>
        <v>6.6699999999999995E-2</v>
      </c>
      <c r="H1471" s="3">
        <f>Imputs!$C$3</f>
        <v>5.2299999999999999E-2</v>
      </c>
      <c r="I1471" s="2">
        <f>_xlfn.XLOOKUP($B1471,stock_analysis[Stock],stock_analysis[Beta_Daily])</f>
        <v>1.3428593930492767</v>
      </c>
      <c r="J1471" s="2">
        <f>_xlfn.XLOOKUP($B1471,stock_analysis[Stock],stock_analysis[Beta_Weekly])</f>
        <v>2.0459303785022098</v>
      </c>
      <c r="K1471" s="2">
        <f>_xlfn.XLOOKUP($B1471,stock_analysis[Stock],stock_analysis[Beta_Monthly])</f>
        <v>5.8032105931120306</v>
      </c>
      <c r="L1471" s="3">
        <f>G1471+H1471*I1471</f>
        <v>0.13693154625647716</v>
      </c>
      <c r="M1471" s="3">
        <f>J1471*H1471+G1471</f>
        <v>0.17370215879566558</v>
      </c>
      <c r="N1471" s="3">
        <f>K1471*H1471+G1471</f>
        <v>0.37020791401975917</v>
      </c>
      <c r="O1471" s="2">
        <f>_xlfn.XLOOKUP($B1471,stock_analysis[Stock],stock_analysis[Interest_Coverage_Ratio])</f>
        <v>99.683839096683116</v>
      </c>
      <c r="P1471" s="3" cm="1">
        <f t="array" ref="P147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71" s="3" t="str" cm="1">
        <f t="array" ref="Q147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71" s="3">
        <f>Table2[[#This Row],[Default Spread]]+Table2[[#This Row],[Risk Free Rate]]</f>
        <v>7.0699999999999999E-2</v>
      </c>
      <c r="S1471" s="2">
        <f>_xlfn.XLOOKUP($B1471,stock_analysis[Stock],stock_analysis[Market_Cap_Cr])</f>
        <v>753.21600000000001</v>
      </c>
      <c r="T1471" s="2">
        <f>_xlfn.XLOOKUP($B1471,stock_analysis[Stock],stock_analysis[Total_Debt_Cr])</f>
        <v>4.0231000000000003</v>
      </c>
      <c r="U1471" s="3">
        <f>Table2[[#This Row],[Market Value of Equity]]/(Table2[[#This Row],[Market Value of Equity]]+Table2[[#This Row],[Market Value of Debt]])</f>
        <v>0.9946871470318952</v>
      </c>
      <c r="V1471" s="3">
        <f>Table2[[#This Row],[Market Value of Debt]]/(Table2[[#This Row],[Market Value of Equity]]+Table2[[#This Row],[Market Value of Debt]])</f>
        <v>5.3128529681047906E-3</v>
      </c>
      <c r="W1471" s="32">
        <f>(Table2[[#This Row],[Cost of Equity (Daily Beta)]]*Table2[[#This Row],[Weight of Equity]])+(Table2[[#This Row],[Cost of Debt]]*Table2[[#This Row],[Weight of Debt]])</f>
        <v>0.13657966778936625</v>
      </c>
      <c r="X1471" s="33">
        <f>(Table2[[#This Row],[Cost of Equity (Weekly Beta)]]*Table2[[#This Row],[Weight of Equity]])+(Table2[[#This Row],[Cost of Debt]]*Table2[[#This Row],[Weight of Debt]])</f>
        <v>0.17315492347058684</v>
      </c>
      <c r="Y1471" s="34">
        <f>(Table2[[#This Row],[Cost of Equity (Monthly Beta)]]*Table2[[#This Row],[Weight of Equity]])+(Table2[[#This Row],[Cost of Debt]]*Table2[[#This Row],[Weight of Debt]])</f>
        <v>0.36861667250978841</v>
      </c>
      <c r="Z1471" t="b">
        <f>IF(Table2[[#This Row],[Sector]]="Financial Services",TRUE,FALSE)</f>
        <v>0</v>
      </c>
      <c r="AA1471" t="b">
        <f>IF(Table2[[#This Row],[Market Capitalisation In(Cr)]]&gt;25000,TRUE,FALSE)</f>
        <v>0</v>
      </c>
    </row>
    <row r="1472" spans="2:27" ht="14" customHeight="1">
      <c r="B1472" s="37" t="s">
        <v>2542</v>
      </c>
      <c r="C1472" s="38" t="str">
        <f>_xlfn.XLOOKUP(B1472,stock_analysis[Stock],stock_analysis[Company_Name])</f>
        <v>Olectra Greentech Limited</v>
      </c>
      <c r="D1472" s="37" t="str">
        <f>_xlfn.XLOOKUP(B1472,stock_analysis[Stock],stock_analysis[Sector])</f>
        <v>Industrials</v>
      </c>
      <c r="E1472" s="37" t="str">
        <f>_xlfn.XLOOKUP($B1472,stock_analysis[Stock],stock_analysis[Industry])</f>
        <v>Farm &amp; Heavy Construction Machinery</v>
      </c>
      <c r="F1472" s="2">
        <f>_xlfn.XLOOKUP($B1472,stock_analysis[Stock],stock_analysis[Market_Cap_Cr])</f>
        <v>7476.7343615999998</v>
      </c>
      <c r="G1472" s="3">
        <f>Imputs!$C$2</f>
        <v>6.6699999999999995E-2</v>
      </c>
      <c r="H1472" s="3">
        <f>Imputs!$C$3</f>
        <v>5.2299999999999999E-2</v>
      </c>
      <c r="I1472" s="2">
        <f>_xlfn.XLOOKUP($B1472,stock_analysis[Stock],stock_analysis[Beta_Daily])</f>
        <v>1.4347393458230953</v>
      </c>
      <c r="J1472" s="2">
        <f>_xlfn.XLOOKUP($B1472,stock_analysis[Stock],stock_analysis[Beta_Weekly])</f>
        <v>1.6735799325767913</v>
      </c>
      <c r="K1472" s="2">
        <f>_xlfn.XLOOKUP($B1472,stock_analysis[Stock],stock_analysis[Beta_Monthly])</f>
        <v>0.52638483644786482</v>
      </c>
      <c r="L1472" s="3">
        <f>G1472+H1472*I1472</f>
        <v>0.14173686778654787</v>
      </c>
      <c r="M1472" s="3">
        <f>J1472*H1472+G1472</f>
        <v>0.15422823047376616</v>
      </c>
      <c r="N1472" s="3">
        <f>K1472*H1472+G1472</f>
        <v>9.4229926946223327E-2</v>
      </c>
      <c r="O1472" s="2">
        <f>_xlfn.XLOOKUP($B1472,stock_analysis[Stock],stock_analysis[Interest_Coverage_Ratio])</f>
        <v>4.6729484257155924</v>
      </c>
      <c r="P1472" s="3" cm="1">
        <f t="array" ref="P147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472" s="3" t="str" cm="1">
        <f t="array" ref="Q147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472" s="3">
        <f>Table2[[#This Row],[Default Spread]]+Table2[[#This Row],[Risk Free Rate]]</f>
        <v>7.5600000000000001E-2</v>
      </c>
      <c r="S1472" s="2">
        <f>_xlfn.XLOOKUP($B1472,stock_analysis[Stock],stock_analysis[Market_Cap_Cr])</f>
        <v>7476.7343615999998</v>
      </c>
      <c r="T1472" s="2">
        <f>_xlfn.XLOOKUP($B1472,stock_analysis[Stock],stock_analysis[Total_Debt_Cr])</f>
        <v>366.28730880000001</v>
      </c>
      <c r="U1472" s="3">
        <f>Table2[[#This Row],[Market Value of Equity]]/(Table2[[#This Row],[Market Value of Equity]]+Table2[[#This Row],[Market Value of Debt]])</f>
        <v>0.95329767987478753</v>
      </c>
      <c r="V1472" s="3">
        <f>Table2[[#This Row],[Market Value of Debt]]/(Table2[[#This Row],[Market Value of Equity]]+Table2[[#This Row],[Market Value of Debt]])</f>
        <v>4.6702320125212547E-2</v>
      </c>
      <c r="W1472" s="32">
        <f>(Table2[[#This Row],[Cost of Equity (Daily Beta)]]*Table2[[#This Row],[Weight of Equity]])+(Table2[[#This Row],[Cost of Debt]]*Table2[[#This Row],[Weight of Debt]])</f>
        <v>0.13864812261510165</v>
      </c>
      <c r="X1472" s="33">
        <f>(Table2[[#This Row],[Cost of Equity (Weekly Beta)]]*Table2[[#This Row],[Weight of Equity]])+(Table2[[#This Row],[Cost of Debt]]*Table2[[#This Row],[Weight of Debt]])</f>
        <v>0.15055610968330133</v>
      </c>
      <c r="Y1472" s="34">
        <f>(Table2[[#This Row],[Cost of Equity (Monthly Beta)]]*Table2[[#This Row],[Weight of Equity]])+(Table2[[#This Row],[Cost of Debt]]*Table2[[#This Row],[Weight of Debt]])</f>
        <v>9.335986613407149E-2</v>
      </c>
      <c r="Z1472" t="b">
        <f>IF(Table2[[#This Row],[Sector]]="Financial Services",TRUE,FALSE)</f>
        <v>0</v>
      </c>
      <c r="AA1472" t="b">
        <f>IF(Table2[[#This Row],[Market Capitalisation In(Cr)]]&gt;25000,TRUE,FALSE)</f>
        <v>0</v>
      </c>
    </row>
    <row r="1473" spans="2:27" ht="14" customHeight="1">
      <c r="B1473" s="37" t="s">
        <v>1932</v>
      </c>
      <c r="C1473" s="38" t="str">
        <f>_xlfn.XLOOKUP(B1473,stock_analysis[Stock],stock_analysis[Company_Name])</f>
        <v>Khaitan (India) Limited</v>
      </c>
      <c r="D1473" s="37" t="str">
        <f>_xlfn.XLOOKUP(B1473,stock_analysis[Stock],stock_analysis[Sector])</f>
        <v>Industrials</v>
      </c>
      <c r="E1473" s="37" t="str">
        <f>_xlfn.XLOOKUP($B1473,stock_analysis[Stock],stock_analysis[Industry])</f>
        <v>Industrial Distribution</v>
      </c>
      <c r="F1473" s="2">
        <f>_xlfn.XLOOKUP($B1473,stock_analysis[Stock],stock_analysis[Market_Cap_Cr])</f>
        <v>47.999974399999999</v>
      </c>
      <c r="G1473" s="3">
        <f>Imputs!$C$2</f>
        <v>6.6699999999999995E-2</v>
      </c>
      <c r="H1473" s="3">
        <f>Imputs!$C$3</f>
        <v>5.2299999999999999E-2</v>
      </c>
      <c r="I1473" s="2">
        <f>_xlfn.XLOOKUP($B1473,stock_analysis[Stock],stock_analysis[Beta_Daily])</f>
        <v>1.1114967293788076</v>
      </c>
      <c r="J1473" s="2">
        <f>_xlfn.XLOOKUP($B1473,stock_analysis[Stock],stock_analysis[Beta_Weekly])</f>
        <v>1.047524654003573</v>
      </c>
      <c r="K1473" s="2">
        <f>_xlfn.XLOOKUP($B1473,stock_analysis[Stock],stock_analysis[Beta_Monthly])</f>
        <v>1.2759621511824517</v>
      </c>
      <c r="L1473" s="3">
        <f>G1473+H1473*I1473</f>
        <v>0.12483127894651164</v>
      </c>
      <c r="M1473" s="3">
        <f>J1473*H1473+G1473</f>
        <v>0.12148553940438686</v>
      </c>
      <c r="N1473" s="3">
        <f>K1473*H1473+G1473</f>
        <v>0.13343282050684221</v>
      </c>
      <c r="O1473" s="2">
        <f>_xlfn.XLOOKUP($B1473,stock_analysis[Stock],stock_analysis[Interest_Coverage_Ratio])</f>
        <v>3.8741974611993713</v>
      </c>
      <c r="P1473" s="3" cm="1">
        <f t="array" ref="P147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473" s="3" t="str" cm="1">
        <f t="array" ref="Q147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473" s="3">
        <f>Table2[[#This Row],[Default Spread]]+Table2[[#This Row],[Risk Free Rate]]</f>
        <v>8.0499999999999988E-2</v>
      </c>
      <c r="S1473" s="2">
        <f>_xlfn.XLOOKUP($B1473,stock_analysis[Stock],stock_analysis[Market_Cap_Cr])</f>
        <v>47.999974399999999</v>
      </c>
      <c r="T1473" s="2">
        <f>_xlfn.XLOOKUP($B1473,stock_analysis[Stock],stock_analysis[Total_Debt_Cr])</f>
        <v>11.1685</v>
      </c>
      <c r="U1473" s="3">
        <f>Table2[[#This Row],[Market Value of Equity]]/(Table2[[#This Row],[Market Value of Equity]]+Table2[[#This Row],[Market Value of Debt]])</f>
        <v>0.81124238687485917</v>
      </c>
      <c r="V1473" s="3">
        <f>Table2[[#This Row],[Market Value of Debt]]/(Table2[[#This Row],[Market Value of Equity]]+Table2[[#This Row],[Market Value of Debt]])</f>
        <v>0.18875761312514083</v>
      </c>
      <c r="W1473" s="32">
        <f>(Table2[[#This Row],[Cost of Equity (Daily Beta)]]*Table2[[#This Row],[Weight of Equity]])+(Table2[[#This Row],[Cost of Debt]]*Table2[[#This Row],[Weight of Debt]])</f>
        <v>0.11646341254578328</v>
      </c>
      <c r="X1473" s="33">
        <f>(Table2[[#This Row],[Cost of Equity (Weekly Beta)]]*Table2[[#This Row],[Weight of Equity]])+(Table2[[#This Row],[Cost of Debt]]*Table2[[#This Row],[Weight of Debt]])</f>
        <v>0.11374920681376839</v>
      </c>
      <c r="Y1473" s="34">
        <f>(Table2[[#This Row],[Cost of Equity (Monthly Beta)]]*Table2[[#This Row],[Weight of Equity]])+(Table2[[#This Row],[Cost of Debt]]*Table2[[#This Row],[Weight of Debt]])</f>
        <v>0.12344134765198916</v>
      </c>
      <c r="Z1473" t="b">
        <f>IF(Table2[[#This Row],[Sector]]="Financial Services",TRUE,FALSE)</f>
        <v>0</v>
      </c>
      <c r="AA1473" t="b">
        <f>IF(Table2[[#This Row],[Market Capitalisation In(Cr)]]&gt;25000,TRUE,FALSE)</f>
        <v>0</v>
      </c>
    </row>
    <row r="1474" spans="2:27" ht="14" customHeight="1">
      <c r="B1474" s="37" t="s">
        <v>3158</v>
      </c>
      <c r="C1474" s="38" t="str">
        <f>_xlfn.XLOOKUP(B1474,stock_analysis[Stock],stock_analysis[Company_Name])</f>
        <v>SG Mart Limited</v>
      </c>
      <c r="D1474" s="37" t="str">
        <f>_xlfn.XLOOKUP(B1474,stock_analysis[Stock],stock_analysis[Sector])</f>
        <v>Industrials</v>
      </c>
      <c r="E1474" s="37" t="str">
        <f>_xlfn.XLOOKUP($B1474,stock_analysis[Stock],stock_analysis[Industry])</f>
        <v>Industrial Distribution</v>
      </c>
      <c r="F1474" s="2">
        <f>_xlfn.XLOOKUP($B1474,stock_analysis[Stock],stock_analysis[Market_Cap_Cr])</f>
        <v>5774.6780159999998</v>
      </c>
      <c r="G1474" s="3">
        <f>Imputs!$C$2</f>
        <v>6.6699999999999995E-2</v>
      </c>
      <c r="H1474" s="3">
        <f>Imputs!$C$3</f>
        <v>5.2299999999999999E-2</v>
      </c>
      <c r="I1474" s="2">
        <f>_xlfn.XLOOKUP($B1474,stock_analysis[Stock],stock_analysis[Beta_Daily])</f>
        <v>1.2813569752499632</v>
      </c>
      <c r="J1474" s="2">
        <f>_xlfn.XLOOKUP($B1474,stock_analysis[Stock],stock_analysis[Beta_Weekly])</f>
        <v>0.70684766996290394</v>
      </c>
      <c r="K1474" s="2">
        <f>_xlfn.XLOOKUP($B1474,stock_analysis[Stock],stock_analysis[Beta_Monthly])</f>
        <v>1.6405095326129411</v>
      </c>
      <c r="L1474" s="3">
        <f>G1474+H1474*I1474</f>
        <v>0.13371496980557307</v>
      </c>
      <c r="M1474" s="3">
        <f>J1474*H1474+G1474</f>
        <v>0.10366813313905987</v>
      </c>
      <c r="N1474" s="3">
        <f>K1474*H1474+G1474</f>
        <v>0.15249864855565681</v>
      </c>
      <c r="O1474" s="2">
        <f>_xlfn.XLOOKUP($B1474,stock_analysis[Stock],stock_analysis[Interest_Coverage_Ratio])</f>
        <v>4.3305845258307061</v>
      </c>
      <c r="P1474" s="3" cm="1">
        <f t="array" ref="P147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474" s="3" t="str" cm="1">
        <f t="array" ref="Q147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474" s="3">
        <f>Table2[[#This Row],[Default Spread]]+Table2[[#This Row],[Risk Free Rate]]</f>
        <v>7.7799999999999994E-2</v>
      </c>
      <c r="S1474" s="2">
        <f>_xlfn.XLOOKUP($B1474,stock_analysis[Stock],stock_analysis[Market_Cap_Cr])</f>
        <v>5774.6780159999998</v>
      </c>
      <c r="T1474" s="2">
        <f>_xlfn.XLOOKUP($B1474,stock_analysis[Stock],stock_analysis[Total_Debt_Cr])</f>
        <v>266.41000960000002</v>
      </c>
      <c r="U1474" s="3">
        <f>Table2[[#This Row],[Market Value of Equity]]/(Table2[[#This Row],[Market Value of Equity]]+Table2[[#This Row],[Market Value of Debt]])</f>
        <v>0.95590032648571777</v>
      </c>
      <c r="V1474" s="3">
        <f>Table2[[#This Row],[Market Value of Debt]]/(Table2[[#This Row],[Market Value of Equity]]+Table2[[#This Row],[Market Value of Debt]])</f>
        <v>4.4099673514282262E-2</v>
      </c>
      <c r="W1474" s="32">
        <f>(Table2[[#This Row],[Cost of Equity (Daily Beta)]]*Table2[[#This Row],[Weight of Equity]])+(Table2[[#This Row],[Cost of Debt]]*Table2[[#This Row],[Weight of Debt]])</f>
        <v>0.13124913789258635</v>
      </c>
      <c r="X1474" s="33">
        <f>(Table2[[#This Row],[Cost of Equity (Weekly Beta)]]*Table2[[#This Row],[Weight of Equity]])+(Table2[[#This Row],[Cost of Debt]]*Table2[[#This Row],[Weight of Debt]])</f>
        <v>0.10252735691320335</v>
      </c>
      <c r="Y1474" s="34">
        <f>(Table2[[#This Row],[Cost of Equity (Monthly Beta)]]*Table2[[#This Row],[Weight of Equity]])+(Table2[[#This Row],[Cost of Debt]]*Table2[[#This Row],[Weight of Debt]])</f>
        <v>0.14920446254239422</v>
      </c>
      <c r="Z1474" t="b">
        <f>IF(Table2[[#This Row],[Sector]]="Financial Services",TRUE,FALSE)</f>
        <v>0</v>
      </c>
      <c r="AA1474" t="b">
        <f>IF(Table2[[#This Row],[Market Capitalisation In(Cr)]]&gt;25000,TRUE,FALSE)</f>
        <v>0</v>
      </c>
    </row>
    <row r="1475" spans="2:27" ht="14" customHeight="1">
      <c r="B1475" s="37" t="s">
        <v>654</v>
      </c>
      <c r="C1475" s="38" t="str">
        <f>_xlfn.XLOOKUP(B1475,stock_analysis[Stock],stock_analysis[Company_Name])</f>
        <v>Bharat Road Network Limited</v>
      </c>
      <c r="D1475" s="37" t="str">
        <f>_xlfn.XLOOKUP(B1475,stock_analysis[Stock],stock_analysis[Sector])</f>
        <v>Industrials</v>
      </c>
      <c r="E1475" s="37" t="str">
        <f>_xlfn.XLOOKUP($B1475,stock_analysis[Stock],stock_analysis[Industry])</f>
        <v>Infrastructure Operations</v>
      </c>
      <c r="F1475" s="2">
        <f>_xlfn.XLOOKUP($B1475,stock_analysis[Stock],stock_analysis[Market_Cap_Cr])</f>
        <v>154.97168640000001</v>
      </c>
      <c r="G1475" s="3">
        <f>Imputs!$C$2</f>
        <v>6.6699999999999995E-2</v>
      </c>
      <c r="H1475" s="3">
        <f>Imputs!$C$3</f>
        <v>5.2299999999999999E-2</v>
      </c>
      <c r="I1475" s="2">
        <f>_xlfn.XLOOKUP($B1475,stock_analysis[Stock],stock_analysis[Beta_Daily])</f>
        <v>0.67175930556704266</v>
      </c>
      <c r="J1475" s="2">
        <f>_xlfn.XLOOKUP($B1475,stock_analysis[Stock],stock_analysis[Beta_Weekly])</f>
        <v>1.3523514645304353</v>
      </c>
      <c r="K1475" s="2">
        <f>_xlfn.XLOOKUP($B1475,stock_analysis[Stock],stock_analysis[Beta_Monthly])</f>
        <v>0.29628341522789492</v>
      </c>
      <c r="L1475" s="3">
        <f>G1475+H1475*I1475</f>
        <v>0.10183301168115633</v>
      </c>
      <c r="M1475" s="3">
        <f>J1475*H1475+G1475</f>
        <v>0.13742798159494177</v>
      </c>
      <c r="N1475" s="3">
        <f>K1475*H1475+G1475</f>
        <v>8.2195622616418898E-2</v>
      </c>
      <c r="O1475" s="2">
        <f>_xlfn.XLOOKUP($B1475,stock_analysis[Stock],stock_analysis[Interest_Coverage_Ratio])</f>
        <v>3.5081787134502922</v>
      </c>
      <c r="P1475" s="3" cm="1">
        <f t="array" ref="P147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475" s="3" t="str" cm="1">
        <f t="array" ref="Q147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475" s="3">
        <f>Table2[[#This Row],[Default Spread]]+Table2[[#This Row],[Risk Free Rate]]</f>
        <v>8.0499999999999988E-2</v>
      </c>
      <c r="S1475" s="2">
        <f>_xlfn.XLOOKUP($B1475,stock_analysis[Stock],stock_analysis[Market_Cap_Cr])</f>
        <v>154.97168640000001</v>
      </c>
      <c r="T1475" s="2">
        <f>_xlfn.XLOOKUP($B1475,stock_analysis[Stock],stock_analysis[Total_Debt_Cr])</f>
        <v>434.3087104</v>
      </c>
      <c r="U1475" s="3">
        <f>Table2[[#This Row],[Market Value of Equity]]/(Table2[[#This Row],[Market Value of Equity]]+Table2[[#This Row],[Market Value of Debt]])</f>
        <v>0.26298462878037487</v>
      </c>
      <c r="V1475" s="3">
        <f>Table2[[#This Row],[Market Value of Debt]]/(Table2[[#This Row],[Market Value of Equity]]+Table2[[#This Row],[Market Value of Debt]])</f>
        <v>0.73701537121962502</v>
      </c>
      <c r="W1475" s="32">
        <f>(Table2[[#This Row],[Cost of Equity (Daily Beta)]]*Table2[[#This Row],[Weight of Equity]])+(Table2[[#This Row],[Cost of Debt]]*Table2[[#This Row],[Weight of Debt]])</f>
        <v>8.611025415773628E-2</v>
      </c>
      <c r="X1475" s="33">
        <f>(Table2[[#This Row],[Cost of Equity (Weekly Beta)]]*Table2[[#This Row],[Weight of Equity]])+(Table2[[#This Row],[Cost of Debt]]*Table2[[#This Row],[Weight of Debt]])</f>
        <v>9.5471184106961759E-2</v>
      </c>
      <c r="Y1475" s="34">
        <f>(Table2[[#This Row],[Cost of Equity (Monthly Beta)]]*Table2[[#This Row],[Weight of Equity]])+(Table2[[#This Row],[Cost of Debt]]*Table2[[#This Row],[Weight of Debt]])</f>
        <v>8.0945922684330512E-2</v>
      </c>
      <c r="Z1475" t="b">
        <f>IF(Table2[[#This Row],[Sector]]="Financial Services",TRUE,FALSE)</f>
        <v>0</v>
      </c>
      <c r="AA1475" t="b">
        <f>IF(Table2[[#This Row],[Market Capitalisation In(Cr)]]&gt;25000,TRUE,FALSE)</f>
        <v>0</v>
      </c>
    </row>
    <row r="1476" spans="2:27" ht="14" customHeight="1">
      <c r="B1476" s="37" t="s">
        <v>1711</v>
      </c>
      <c r="C1476" s="38" t="str">
        <f>_xlfn.XLOOKUP(B1476,stock_analysis[Stock],stock_analysis[Company_Name])</f>
        <v>IRB Infrastructure Developers Limited</v>
      </c>
      <c r="D1476" s="37" t="str">
        <f>_xlfn.XLOOKUP(B1476,stock_analysis[Stock],stock_analysis[Sector])</f>
        <v>Industrials</v>
      </c>
      <c r="E1476" s="37" t="str">
        <f>_xlfn.XLOOKUP($B1476,stock_analysis[Stock],stock_analysis[Industry])</f>
        <v>Infrastructure Operations</v>
      </c>
      <c r="F1476" s="2">
        <f>_xlfn.XLOOKUP($B1476,stock_analysis[Stock],stock_analysis[Market_Cap_Cr])</f>
        <v>24180.1560064</v>
      </c>
      <c r="G1476" s="3">
        <f>Imputs!$C$2</f>
        <v>6.6699999999999995E-2</v>
      </c>
      <c r="H1476" s="3">
        <f>Imputs!$C$3</f>
        <v>5.2299999999999999E-2</v>
      </c>
      <c r="I1476" s="2">
        <f>_xlfn.XLOOKUP($B1476,stock_analysis[Stock],stock_analysis[Beta_Daily])</f>
        <v>1.2097094349147195</v>
      </c>
      <c r="J1476" s="2">
        <f>_xlfn.XLOOKUP($B1476,stock_analysis[Stock],stock_analysis[Beta_Weekly])</f>
        <v>1.9924079364625609</v>
      </c>
      <c r="K1476" s="2">
        <f>_xlfn.XLOOKUP($B1476,stock_analysis[Stock],stock_analysis[Beta_Monthly])</f>
        <v>1.328575872402995</v>
      </c>
      <c r="L1476" s="3">
        <f>G1476+H1476*I1476</f>
        <v>0.12996780344603981</v>
      </c>
      <c r="M1476" s="3">
        <f>J1476*H1476+G1476</f>
        <v>0.17090293507699195</v>
      </c>
      <c r="N1476" s="3">
        <f>K1476*H1476+G1476</f>
        <v>0.13618451812667665</v>
      </c>
      <c r="O1476" s="2">
        <f>_xlfn.XLOOKUP($B1476,stock_analysis[Stock],stock_analysis[Interest_Coverage_Ratio])</f>
        <v>5.0437902087021707</v>
      </c>
      <c r="P1476" s="3" cm="1">
        <f t="array" ref="P147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476" s="3" t="str" cm="1">
        <f t="array" ref="Q147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476" s="3">
        <f>Table2[[#This Row],[Default Spread]]+Table2[[#This Row],[Risk Free Rate]]</f>
        <v>7.5600000000000001E-2</v>
      </c>
      <c r="S1476" s="2">
        <f>_xlfn.XLOOKUP($B1476,stock_analysis[Stock],stock_analysis[Market_Cap_Cr])</f>
        <v>24180.1560064</v>
      </c>
      <c r="T1476" s="2">
        <f>_xlfn.XLOOKUP($B1476,stock_analysis[Stock],stock_analysis[Total_Debt_Cr])</f>
        <v>20851.5825664</v>
      </c>
      <c r="U1476" s="3">
        <f>Table2[[#This Row],[Market Value of Equity]]/(Table2[[#This Row],[Market Value of Equity]]+Table2[[#This Row],[Market Value of Debt]])</f>
        <v>0.53695808273778844</v>
      </c>
      <c r="V1476" s="3">
        <f>Table2[[#This Row],[Market Value of Debt]]/(Table2[[#This Row],[Market Value of Equity]]+Table2[[#This Row],[Market Value of Debt]])</f>
        <v>0.46304191726221161</v>
      </c>
      <c r="W1476" s="32">
        <f>(Table2[[#This Row],[Cost of Equity (Daily Beta)]]*Table2[[#This Row],[Weight of Equity]])+(Table2[[#This Row],[Cost of Debt]]*Table2[[#This Row],[Weight of Debt]])</f>
        <v>0.10479323150105047</v>
      </c>
      <c r="X1476" s="33">
        <f>(Table2[[#This Row],[Cost of Equity (Weekly Beta)]]*Table2[[#This Row],[Weight of Equity]])+(Table2[[#This Row],[Cost of Debt]]*Table2[[#This Row],[Weight of Debt]])</f>
        <v>0.12677368129822553</v>
      </c>
      <c r="Y1476" s="34">
        <f>(Table2[[#This Row],[Cost of Equity (Monthly Beta)]]*Table2[[#This Row],[Weight of Equity]])+(Table2[[#This Row],[Cost of Debt]]*Table2[[#This Row],[Weight of Debt]])</f>
        <v>0.10813134669689309</v>
      </c>
      <c r="Z1476" t="b">
        <f>IF(Table2[[#This Row],[Sector]]="Financial Services",TRUE,FALSE)</f>
        <v>0</v>
      </c>
      <c r="AA1476" t="b">
        <f>IF(Table2[[#This Row],[Market Capitalisation In(Cr)]]&gt;25000,TRUE,FALSE)</f>
        <v>0</v>
      </c>
    </row>
    <row r="1477" spans="2:27" ht="14" customHeight="1">
      <c r="B1477" s="37" t="s">
        <v>406</v>
      </c>
      <c r="C1477" s="38" t="str">
        <f>_xlfn.XLOOKUP(B1477,stock_analysis[Stock],stock_analysis[Company_Name])</f>
        <v>ATLANTAA LIMITED</v>
      </c>
      <c r="D1477" s="37" t="str">
        <f>_xlfn.XLOOKUP(B1477,stock_analysis[Stock],stock_analysis[Sector])</f>
        <v>Industrials</v>
      </c>
      <c r="E1477" s="37" t="str">
        <f>_xlfn.XLOOKUP($B1477,stock_analysis[Stock],stock_analysis[Industry])</f>
        <v>Infrastructure Operations</v>
      </c>
      <c r="F1477" s="2">
        <f>_xlfn.XLOOKUP($B1477,stock_analysis[Stock],stock_analysis[Market_Cap_Cr])</f>
        <v>322.28206080000001</v>
      </c>
      <c r="G1477" s="3">
        <f>Imputs!$C$2</f>
        <v>6.6699999999999995E-2</v>
      </c>
      <c r="H1477" s="3">
        <f>Imputs!$C$3</f>
        <v>5.2299999999999999E-2</v>
      </c>
      <c r="I1477" s="2">
        <f>_xlfn.XLOOKUP($B1477,stock_analysis[Stock],stock_analysis[Beta_Daily])</f>
        <v>1.404807394728135</v>
      </c>
      <c r="J1477" s="2">
        <f>_xlfn.XLOOKUP($B1477,stock_analysis[Stock],stock_analysis[Beta_Weekly])</f>
        <v>1.0067215430308454</v>
      </c>
      <c r="K1477" s="2">
        <f>_xlfn.XLOOKUP($B1477,stock_analysis[Stock],stock_analysis[Beta_Monthly])</f>
        <v>1.5091112078734239</v>
      </c>
      <c r="L1477" s="3">
        <f>G1477+H1477*I1477</f>
        <v>0.14017142674428146</v>
      </c>
      <c r="M1477" s="3">
        <f>J1477*H1477+G1477</f>
        <v>0.11935153670051321</v>
      </c>
      <c r="N1477" s="3">
        <f>K1477*H1477+G1477</f>
        <v>0.14562651617178007</v>
      </c>
      <c r="O1477" s="2">
        <f>_xlfn.XLOOKUP($B1477,stock_analysis[Stock],stock_analysis[Interest_Coverage_Ratio])</f>
        <v>8.7668674172994674</v>
      </c>
      <c r="P1477" s="3" cm="1">
        <f t="array" ref="P147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477" s="3" t="str" cm="1">
        <f t="array" ref="Q147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477" s="3">
        <f>Table2[[#This Row],[Default Spread]]+Table2[[#This Row],[Risk Free Rate]]</f>
        <v>7.3700000000000002E-2</v>
      </c>
      <c r="S1477" s="2">
        <f>_xlfn.XLOOKUP($B1477,stock_analysis[Stock],stock_analysis[Market_Cap_Cr])</f>
        <v>322.28206080000001</v>
      </c>
      <c r="T1477" s="2">
        <f>_xlfn.XLOOKUP($B1477,stock_analysis[Stock],stock_analysis[Total_Debt_Cr])</f>
        <v>295.30298879999998</v>
      </c>
      <c r="U1477" s="3">
        <f>Table2[[#This Row],[Market Value of Equity]]/(Table2[[#This Row],[Market Value of Equity]]+Table2[[#This Row],[Market Value of Debt]])</f>
        <v>0.52184239402935184</v>
      </c>
      <c r="V1477" s="3">
        <f>Table2[[#This Row],[Market Value of Debt]]/(Table2[[#This Row],[Market Value of Equity]]+Table2[[#This Row],[Market Value of Debt]])</f>
        <v>0.4781576059706481</v>
      </c>
      <c r="W1477" s="32">
        <f>(Table2[[#This Row],[Cost of Equity (Daily Beta)]]*Table2[[#This Row],[Weight of Equity]])+(Table2[[#This Row],[Cost of Debt]]*Table2[[#This Row],[Weight of Debt]])</f>
        <v>0.10838760846678253</v>
      </c>
      <c r="X1477" s="33">
        <f>(Table2[[#This Row],[Cost of Equity (Weekly Beta)]]*Table2[[#This Row],[Weight of Equity]])+(Table2[[#This Row],[Cost of Debt]]*Table2[[#This Row],[Weight of Debt]])</f>
        <v>9.7522907202914622E-2</v>
      </c>
      <c r="Y1477" s="34">
        <f>(Table2[[#This Row],[Cost of Equity (Monthly Beta)]]*Table2[[#This Row],[Weight of Equity]])+(Table2[[#This Row],[Cost of Debt]]*Table2[[#This Row],[Weight of Debt]])</f>
        <v>0.11123430539327261</v>
      </c>
      <c r="Z1477" t="b">
        <f>IF(Table2[[#This Row],[Sector]]="Financial Services",TRUE,FALSE)</f>
        <v>0</v>
      </c>
      <c r="AA1477" t="b">
        <f>IF(Table2[[#This Row],[Market Capitalisation In(Cr)]]&gt;25000,TRUE,FALSE)</f>
        <v>0</v>
      </c>
    </row>
    <row r="1478" spans="2:27" ht="14" customHeight="1">
      <c r="B1478" s="37" t="s">
        <v>1495</v>
      </c>
      <c r="C1478" s="38" t="str">
        <f>_xlfn.XLOOKUP(B1478,stock_analysis[Stock],stock_analysis[Company_Name])</f>
        <v>Highway Infrastructure Limited</v>
      </c>
      <c r="D1478" s="37" t="str">
        <f>_xlfn.XLOOKUP(B1478,stock_analysis[Stock],stock_analysis[Sector])</f>
        <v>Industrials</v>
      </c>
      <c r="E1478" s="37" t="str">
        <f>_xlfn.XLOOKUP($B1478,stock_analysis[Stock],stock_analysis[Industry])</f>
        <v>Infrastructure Operations</v>
      </c>
      <c r="F1478" s="2">
        <f>_xlfn.XLOOKUP($B1478,stock_analysis[Stock],stock_analysis[Market_Cap_Cr])</f>
        <v>374.13598719999999</v>
      </c>
      <c r="G1478" s="3">
        <f>Imputs!$C$2</f>
        <v>6.6699999999999995E-2</v>
      </c>
      <c r="H1478" s="3">
        <f>Imputs!$C$3</f>
        <v>5.2299999999999999E-2</v>
      </c>
      <c r="I1478" s="2">
        <f>_xlfn.XLOOKUP($B1478,stock_analysis[Stock],stock_analysis[Beta_Daily])</f>
        <v>1.0262282364104831</v>
      </c>
      <c r="J1478" s="2">
        <f>_xlfn.XLOOKUP($B1478,stock_analysis[Stock],stock_analysis[Beta_Weekly])</f>
        <v>0.59090271567420127</v>
      </c>
      <c r="K1478" s="2">
        <f>_xlfn.XLOOKUP($B1478,stock_analysis[Stock],stock_analysis[Beta_Monthly])</f>
        <v>0.36692945539767341</v>
      </c>
      <c r="L1478" s="3">
        <f>G1478+H1478*I1478</f>
        <v>0.12037173676426827</v>
      </c>
      <c r="M1478" s="3">
        <f>J1478*H1478+G1478</f>
        <v>9.7604212029760717E-2</v>
      </c>
      <c r="N1478" s="3">
        <f>K1478*H1478+G1478</f>
        <v>8.5890410517298316E-2</v>
      </c>
      <c r="O1478" s="2">
        <f>_xlfn.XLOOKUP($B1478,stock_analysis[Stock],stock_analysis[Interest_Coverage_Ratio])</f>
        <v>6.1850899742930592</v>
      </c>
      <c r="P1478" s="3" cm="1">
        <f t="array" ref="P147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478" s="3" t="str" cm="1">
        <f t="array" ref="Q147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478" s="3">
        <f>Table2[[#This Row],[Default Spread]]+Table2[[#This Row],[Risk Free Rate]]</f>
        <v>7.4499999999999997E-2</v>
      </c>
      <c r="S1478" s="2">
        <f>_xlfn.XLOOKUP($B1478,stock_analysis[Stock],stock_analysis[Market_Cap_Cr])</f>
        <v>374.13598719999999</v>
      </c>
      <c r="T1478" s="2">
        <f>_xlfn.XLOOKUP($B1478,stock_analysis[Stock],stock_analysis[Total_Debt_Cr])</f>
        <v>58.409996800000002</v>
      </c>
      <c r="U1478" s="3">
        <f>Table2[[#This Row],[Market Value of Equity]]/(Table2[[#This Row],[Market Value of Equity]]+Table2[[#This Row],[Market Value of Debt]])</f>
        <v>0.86496234166862596</v>
      </c>
      <c r="V1478" s="3">
        <f>Table2[[#This Row],[Market Value of Debt]]/(Table2[[#This Row],[Market Value of Equity]]+Table2[[#This Row],[Market Value of Debt]])</f>
        <v>0.1350376583313741</v>
      </c>
      <c r="W1478" s="32">
        <f>(Table2[[#This Row],[Cost of Equity (Daily Beta)]]*Table2[[#This Row],[Weight of Equity]])+(Table2[[#This Row],[Cost of Debt]]*Table2[[#This Row],[Weight of Debt]])</f>
        <v>0.11417732484802828</v>
      </c>
      <c r="X1478" s="33">
        <f>(Table2[[#This Row],[Cost of Equity (Weekly Beta)]]*Table2[[#This Row],[Weight of Equity]])+(Table2[[#This Row],[Cost of Debt]]*Table2[[#This Row],[Weight of Debt]])</f>
        <v>9.4484273339670272E-2</v>
      </c>
      <c r="Y1478" s="34">
        <f>(Table2[[#This Row],[Cost of Equity (Monthly Beta)]]*Table2[[#This Row],[Weight of Equity]])+(Table2[[#This Row],[Cost of Debt]]*Table2[[#This Row],[Weight of Debt]])</f>
        <v>8.435227615360931E-2</v>
      </c>
      <c r="Z1478" t="b">
        <f>IF(Table2[[#This Row],[Sector]]="Financial Services",TRUE,FALSE)</f>
        <v>0</v>
      </c>
      <c r="AA1478" t="b">
        <f>IF(Table2[[#This Row],[Market Capitalisation In(Cr)]]&gt;25000,TRUE,FALSE)</f>
        <v>0</v>
      </c>
    </row>
    <row r="1479" spans="2:27" ht="14" customHeight="1">
      <c r="B1479" s="37" t="s">
        <v>2198</v>
      </c>
      <c r="C1479" s="38" t="str">
        <f>_xlfn.XLOOKUP(B1479,stock_analysis[Stock],stock_analysis[Company_Name])</f>
        <v>Markolines Pavement Technologies Limited</v>
      </c>
      <c r="D1479" s="37" t="str">
        <f>_xlfn.XLOOKUP(B1479,stock_analysis[Stock],stock_analysis[Sector])</f>
        <v>Industrials</v>
      </c>
      <c r="E1479" s="37" t="str">
        <f>_xlfn.XLOOKUP($B1479,stock_analysis[Stock],stock_analysis[Industry])</f>
        <v>Infrastructure Operations</v>
      </c>
      <c r="F1479" s="2">
        <f>_xlfn.XLOOKUP($B1479,stock_analysis[Stock],stock_analysis[Market_Cap_Cr])</f>
        <v>357.2922112</v>
      </c>
      <c r="G1479" s="3">
        <f>Imputs!$C$2</f>
        <v>6.6699999999999995E-2</v>
      </c>
      <c r="H1479" s="3">
        <f>Imputs!$C$3</f>
        <v>5.2299999999999999E-2</v>
      </c>
      <c r="I1479" s="2">
        <f>_xlfn.XLOOKUP($B1479,stock_analysis[Stock],stock_analysis[Beta_Daily])</f>
        <v>1.1222026290878864</v>
      </c>
      <c r="J1479" s="2">
        <f>_xlfn.XLOOKUP($B1479,stock_analysis[Stock],stock_analysis[Beta_Weekly])</f>
        <v>2.2646885630160796</v>
      </c>
      <c r="K1479" s="2">
        <f>_xlfn.XLOOKUP($B1479,stock_analysis[Stock],stock_analysis[Beta_Monthly])</f>
        <v>10.671060613898849</v>
      </c>
      <c r="L1479" s="3">
        <f>G1479+H1479*I1479</f>
        <v>0.12539119750129646</v>
      </c>
      <c r="M1479" s="3">
        <f>J1479*H1479+G1479</f>
        <v>0.18514321184574095</v>
      </c>
      <c r="N1479" s="3">
        <f>K1479*H1479+G1479</f>
        <v>0.62479647010690975</v>
      </c>
      <c r="O1479" s="2">
        <f>_xlfn.XLOOKUP($B1479,stock_analysis[Stock],stock_analysis[Interest_Coverage_Ratio])</f>
        <v>4.2348498194309876</v>
      </c>
      <c r="P1479" s="3" cm="1">
        <f t="array" ref="P147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479" s="3" t="str" cm="1">
        <f t="array" ref="Q147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479" s="3">
        <f>Table2[[#This Row],[Default Spread]]+Table2[[#This Row],[Risk Free Rate]]</f>
        <v>7.7799999999999994E-2</v>
      </c>
      <c r="S1479" s="2">
        <f>_xlfn.XLOOKUP($B1479,stock_analysis[Stock],stock_analysis[Market_Cap_Cr])</f>
        <v>357.2922112</v>
      </c>
      <c r="T1479" s="2">
        <f>_xlfn.XLOOKUP($B1479,stock_analysis[Stock],stock_analysis[Total_Debt_Cr])</f>
        <v>60.653599999999997</v>
      </c>
      <c r="U1479" s="3">
        <f>Table2[[#This Row],[Market Value of Equity]]/(Table2[[#This Row],[Market Value of Equity]]+Table2[[#This Row],[Market Value of Debt]])</f>
        <v>0.85487688026863518</v>
      </c>
      <c r="V1479" s="3">
        <f>Table2[[#This Row],[Market Value of Debt]]/(Table2[[#This Row],[Market Value of Equity]]+Table2[[#This Row],[Market Value of Debt]])</f>
        <v>0.14512311973136482</v>
      </c>
      <c r="W1479" s="32">
        <f>(Table2[[#This Row],[Cost of Equity (Daily Beta)]]*Table2[[#This Row],[Weight of Equity]])+(Table2[[#This Row],[Cost of Debt]]*Table2[[#This Row],[Weight of Debt]])</f>
        <v>0.11848461444815678</v>
      </c>
      <c r="X1479" s="33">
        <f>(Table2[[#This Row],[Cost of Equity (Weekly Beta)]]*Table2[[#This Row],[Weight of Equity]])+(Table2[[#This Row],[Cost of Debt]]*Table2[[#This Row],[Weight of Debt]])</f>
        <v>0.16956523006070223</v>
      </c>
      <c r="Y1479" s="34">
        <f>(Table2[[#This Row],[Cost of Equity (Monthly Beta)]]*Table2[[#This Row],[Weight of Equity]])+(Table2[[#This Row],[Cost of Debt]]*Table2[[#This Row],[Weight of Debt]])</f>
        <v>0.5454146358829508</v>
      </c>
      <c r="Z1479" t="b">
        <f>IF(Table2[[#This Row],[Sector]]="Financial Services",TRUE,FALSE)</f>
        <v>0</v>
      </c>
      <c r="AA1479" t="b">
        <f>IF(Table2[[#This Row],[Market Capitalisation In(Cr)]]&gt;25000,TRUE,FALSE)</f>
        <v>0</v>
      </c>
    </row>
    <row r="1480" spans="2:27" ht="14" customHeight="1">
      <c r="B1480" s="37" t="s">
        <v>2494</v>
      </c>
      <c r="C1480" s="38" t="str">
        <f>_xlfn.XLOOKUP(B1480,stock_analysis[Stock],stock_analysis[Company_Name])</f>
        <v>Noida Toll Bridge Company Limited</v>
      </c>
      <c r="D1480" s="37" t="str">
        <f>_xlfn.XLOOKUP(B1480,stock_analysis[Stock],stock_analysis[Sector])</f>
        <v>Industrials</v>
      </c>
      <c r="E1480" s="37" t="str">
        <f>_xlfn.XLOOKUP($B1480,stock_analysis[Stock],stock_analysis[Industry])</f>
        <v>Infrastructure Operations</v>
      </c>
      <c r="F1480" s="2">
        <f>_xlfn.XLOOKUP($B1480,stock_analysis[Stock],stock_analysis[Market_Cap_Cr])</f>
        <v>70.732019199999996</v>
      </c>
      <c r="G1480" s="3">
        <f>Imputs!$C$2</f>
        <v>6.6699999999999995E-2</v>
      </c>
      <c r="H1480" s="3">
        <f>Imputs!$C$3</f>
        <v>5.2299999999999999E-2</v>
      </c>
      <c r="I1480" s="2">
        <f>_xlfn.XLOOKUP($B1480,stock_analysis[Stock],stock_analysis[Beta_Daily])</f>
        <v>0.15903653031207721</v>
      </c>
      <c r="J1480" s="2">
        <f>_xlfn.XLOOKUP($B1480,stock_analysis[Stock],stock_analysis[Beta_Weekly])</f>
        <v>1.434864435556356</v>
      </c>
      <c r="K1480" s="2">
        <f>_xlfn.XLOOKUP($B1480,stock_analysis[Stock],stock_analysis[Beta_Monthly])</f>
        <v>0.68988852933182265</v>
      </c>
      <c r="L1480" s="3">
        <f>G1480+H1480*I1480</f>
        <v>7.5017610535321633E-2</v>
      </c>
      <c r="M1480" s="3">
        <f>J1480*H1480+G1480</f>
        <v>0.14174340997959742</v>
      </c>
      <c r="N1480" s="3">
        <f>K1480*H1480+G1480</f>
        <v>0.10278117008405432</v>
      </c>
      <c r="O1480" s="2">
        <f>_xlfn.XLOOKUP($B1480,stock_analysis[Stock],stock_analysis[Interest_Coverage_Ratio])</f>
        <v>-4697.5333333333338</v>
      </c>
      <c r="P1480" s="3" cm="1">
        <f t="array" ref="P148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480" s="3" t="str" cm="1">
        <f t="array" ref="Q148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480" s="3">
        <f>Table2[[#This Row],[Default Spread]]+Table2[[#This Row],[Risk Free Rate]]</f>
        <v>0.25669999999999998</v>
      </c>
      <c r="S1480" s="2">
        <f>_xlfn.XLOOKUP($B1480,stock_analysis[Stock],stock_analysis[Market_Cap_Cr])</f>
        <v>70.732019199999996</v>
      </c>
      <c r="T1480" s="2">
        <f>_xlfn.XLOOKUP($B1480,stock_analysis[Stock],stock_analysis[Total_Debt_Cr])</f>
        <v>42.9060992</v>
      </c>
      <c r="U1480" s="3">
        <f>Table2[[#This Row],[Market Value of Equity]]/(Table2[[#This Row],[Market Value of Equity]]+Table2[[#This Row],[Market Value of Debt]])</f>
        <v>0.62243215741241975</v>
      </c>
      <c r="V1480" s="3">
        <f>Table2[[#This Row],[Market Value of Debt]]/(Table2[[#This Row],[Market Value of Equity]]+Table2[[#This Row],[Market Value of Debt]])</f>
        <v>0.37756784258758019</v>
      </c>
      <c r="W1480" s="32">
        <f>(Table2[[#This Row],[Cost of Equity (Daily Beta)]]*Table2[[#This Row],[Weight of Equity]])+(Table2[[#This Row],[Cost of Debt]]*Table2[[#This Row],[Weight of Debt]])</f>
        <v>0.14361503836165673</v>
      </c>
      <c r="X1480" s="33">
        <f>(Table2[[#This Row],[Cost of Equity (Weekly Beta)]]*Table2[[#This Row],[Weight of Equity]])+(Table2[[#This Row],[Cost of Debt]]*Table2[[#This Row],[Weight of Debt]])</f>
        <v>0.18514732166482575</v>
      </c>
      <c r="Y1480" s="34">
        <f>(Table2[[#This Row],[Cost of Equity (Monthly Beta)]]*Table2[[#This Row],[Weight of Equity]])+(Table2[[#This Row],[Cost of Debt]]*Table2[[#This Row],[Weight of Debt]])</f>
        <v>0.16089597062902261</v>
      </c>
      <c r="Z1480" t="b">
        <f>IF(Table2[[#This Row],[Sector]]="Financial Services",TRUE,FALSE)</f>
        <v>0</v>
      </c>
      <c r="AA1480" t="b">
        <f>IF(Table2[[#This Row],[Market Capitalisation In(Cr)]]&gt;25000,TRUE,FALSE)</f>
        <v>0</v>
      </c>
    </row>
    <row r="1481" spans="2:27" ht="14" customHeight="1">
      <c r="B1481" s="37" t="s">
        <v>1243</v>
      </c>
      <c r="C1481" s="38" t="str">
        <f>_xlfn.XLOOKUP(B1481,stock_analysis[Stock],stock_analysis[Company_Name])</f>
        <v>Gayatri Highways Limited</v>
      </c>
      <c r="D1481" s="37" t="str">
        <f>_xlfn.XLOOKUP(B1481,stock_analysis[Stock],stock_analysis[Sector])</f>
        <v>Industrials</v>
      </c>
      <c r="E1481" s="37" t="str">
        <f>_xlfn.XLOOKUP($B1481,stock_analysis[Stock],stock_analysis[Industry])</f>
        <v>Infrastructure Operations</v>
      </c>
      <c r="F1481" s="2">
        <f>_xlfn.XLOOKUP($B1481,stock_analysis[Stock],stock_analysis[Market_Cap_Cr])</f>
        <v>53.682025600000003</v>
      </c>
      <c r="G1481" s="3">
        <f>Imputs!$C$2</f>
        <v>6.6699999999999995E-2</v>
      </c>
      <c r="H1481" s="3">
        <f>Imputs!$C$3</f>
        <v>5.2299999999999999E-2</v>
      </c>
      <c r="I1481" s="2">
        <f>_xlfn.XLOOKUP($B1481,stock_analysis[Stock],stock_analysis[Beta_Daily])</f>
        <v>-9.8102374297977704E-2</v>
      </c>
      <c r="J1481" s="2">
        <f>_xlfn.XLOOKUP($B1481,stock_analysis[Stock],stock_analysis[Beta_Weekly])</f>
        <v>0.37959275453316271</v>
      </c>
      <c r="K1481" s="2">
        <f>_xlfn.XLOOKUP($B1481,stock_analysis[Stock],stock_analysis[Beta_Monthly])</f>
        <v>1.6124002937856077</v>
      </c>
      <c r="L1481" s="3">
        <f>G1481+H1481*I1481</f>
        <v>6.156924582421576E-2</v>
      </c>
      <c r="M1481" s="3">
        <f>J1481*H1481+G1481</f>
        <v>8.6552701062084403E-2</v>
      </c>
      <c r="N1481" s="3">
        <f>K1481*H1481+G1481</f>
        <v>0.15102853536498728</v>
      </c>
      <c r="O1481" s="2">
        <f>_xlfn.XLOOKUP($B1481,stock_analysis[Stock],stock_analysis[Interest_Coverage_Ratio])</f>
        <v>1.0195653614258264</v>
      </c>
      <c r="P1481" s="3" cm="1">
        <f t="array" ref="P148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481" s="3" t="str" cm="1">
        <f t="array" ref="Q148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481" s="3">
        <f>Table2[[#This Row],[Default Spread]]+Table2[[#This Row],[Risk Free Rate]]</f>
        <v>0.19279999999999997</v>
      </c>
      <c r="S1481" s="2">
        <f>_xlfn.XLOOKUP($B1481,stock_analysis[Stock],stock_analysis[Market_Cap_Cr])</f>
        <v>53.682025600000003</v>
      </c>
      <c r="T1481" s="2">
        <f>_xlfn.XLOOKUP($B1481,stock_analysis[Stock],stock_analysis[Total_Debt_Cr])</f>
        <v>408.28559360000003</v>
      </c>
      <c r="U1481" s="3">
        <f>Table2[[#This Row],[Market Value of Equity]]/(Table2[[#This Row],[Market Value of Equity]]+Table2[[#This Row],[Market Value of Debt]])</f>
        <v>0.11620300507849966</v>
      </c>
      <c r="V1481" s="3">
        <f>Table2[[#This Row],[Market Value of Debt]]/(Table2[[#This Row],[Market Value of Equity]]+Table2[[#This Row],[Market Value of Debt]])</f>
        <v>0.88379699492150032</v>
      </c>
      <c r="W1481" s="32">
        <f>(Table2[[#This Row],[Cost of Equity (Daily Beta)]]*Table2[[#This Row],[Weight of Equity]])+(Table2[[#This Row],[Cost of Debt]]*Table2[[#This Row],[Weight of Debt]])</f>
        <v>0.17755059200605597</v>
      </c>
      <c r="X1481" s="33">
        <f>(Table2[[#This Row],[Cost of Equity (Weekly Beta)]]*Table2[[#This Row],[Weight of Equity]])+(Table2[[#This Row],[Cost of Debt]]*Table2[[#This Row],[Weight of Debt]])</f>
        <v>0.1804537445819405</v>
      </c>
      <c r="Y1481" s="34">
        <f>(Table2[[#This Row],[Cost of Equity (Monthly Beta)]]*Table2[[#This Row],[Weight of Equity]])+(Table2[[#This Row],[Cost of Debt]]*Table2[[#This Row],[Weight of Debt]])</f>
        <v>0.1879460302828812</v>
      </c>
      <c r="Z1481" t="b">
        <f>IF(Table2[[#This Row],[Sector]]="Financial Services",TRUE,FALSE)</f>
        <v>0</v>
      </c>
      <c r="AA1481" t="b">
        <f>IF(Table2[[#This Row],[Market Capitalisation In(Cr)]]&gt;25000,TRUE,FALSE)</f>
        <v>0</v>
      </c>
    </row>
    <row r="1482" spans="2:27" ht="14" customHeight="1">
      <c r="B1482" s="37" t="s">
        <v>2254</v>
      </c>
      <c r="C1482" s="38" t="str">
        <f>_xlfn.XLOOKUP(B1482,stock_analysis[Stock],stock_analysis[Company_Name])</f>
        <v>MEP Infrastructure Developers Limited</v>
      </c>
      <c r="D1482" s="37" t="str">
        <f>_xlfn.XLOOKUP(B1482,stock_analysis[Stock],stock_analysis[Sector])</f>
        <v>Industrials</v>
      </c>
      <c r="E1482" s="37" t="str">
        <f>_xlfn.XLOOKUP($B1482,stock_analysis[Stock],stock_analysis[Industry])</f>
        <v>Infrastructure Operations</v>
      </c>
      <c r="F1482" s="2">
        <f>_xlfn.XLOOKUP($B1482,stock_analysis[Stock],stock_analysis[Market_Cap_Cr])</f>
        <v>17.7942672</v>
      </c>
      <c r="G1482" s="3">
        <f>Imputs!$C$2</f>
        <v>6.6699999999999995E-2</v>
      </c>
      <c r="H1482" s="3">
        <f>Imputs!$C$3</f>
        <v>5.2299999999999999E-2</v>
      </c>
      <c r="I1482" s="2">
        <f>_xlfn.XLOOKUP($B1482,stock_analysis[Stock],stock_analysis[Beta_Daily])</f>
        <v>0.35828973151886578</v>
      </c>
      <c r="J1482" s="2">
        <f>_xlfn.XLOOKUP($B1482,stock_analysis[Stock],stock_analysis[Beta_Weekly])</f>
        <v>0.76656679858299404</v>
      </c>
      <c r="K1482" s="2">
        <f>_xlfn.XLOOKUP($B1482,stock_analysis[Stock],stock_analysis[Beta_Monthly])</f>
        <v>2.0441937330067592</v>
      </c>
      <c r="L1482" s="3">
        <f>G1482+H1482*I1482</f>
        <v>8.5438552958436678E-2</v>
      </c>
      <c r="M1482" s="3">
        <f>J1482*H1482+G1482</f>
        <v>0.10679144356589058</v>
      </c>
      <c r="N1482" s="3">
        <f>K1482*H1482+G1482</f>
        <v>0.1736113322362535</v>
      </c>
      <c r="O1482" s="2">
        <f>_xlfn.XLOOKUP($B1482,stock_analysis[Stock],stock_analysis[Interest_Coverage_Ratio])</f>
        <v>-10.417788539144471</v>
      </c>
      <c r="P1482" s="3" cm="1">
        <f t="array" ref="P148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482" s="3" t="str" cm="1">
        <f t="array" ref="Q148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482" s="3">
        <f>Table2[[#This Row],[Default Spread]]+Table2[[#This Row],[Risk Free Rate]]</f>
        <v>0.25669999999999998</v>
      </c>
      <c r="S1482" s="2">
        <f>_xlfn.XLOOKUP($B1482,stock_analysis[Stock],stock_analysis[Market_Cap_Cr])</f>
        <v>17.7942672</v>
      </c>
      <c r="T1482" s="2">
        <f>_xlfn.XLOOKUP($B1482,stock_analysis[Stock],stock_analysis[Total_Debt_Cr])</f>
        <v>330.61109759999999</v>
      </c>
      <c r="U1482" s="3">
        <f>Table2[[#This Row],[Market Value of Equity]]/(Table2[[#This Row],[Market Value of Equity]]+Table2[[#This Row],[Market Value of Debt]])</f>
        <v>5.1073459245424342E-2</v>
      </c>
      <c r="V1482" s="3">
        <f>Table2[[#This Row],[Market Value of Debt]]/(Table2[[#This Row],[Market Value of Equity]]+Table2[[#This Row],[Market Value of Debt]])</f>
        <v>0.94892654075457572</v>
      </c>
      <c r="W1482" s="32">
        <f>(Table2[[#This Row],[Cost of Equity (Daily Beta)]]*Table2[[#This Row],[Weight of Equity]])+(Table2[[#This Row],[Cost of Debt]]*Table2[[#This Row],[Weight of Debt]])</f>
        <v>0.24795308546421033</v>
      </c>
      <c r="X1482" s="33">
        <f>(Table2[[#This Row],[Cost of Equity (Weekly Beta)]]*Table2[[#This Row],[Weight of Equity]])+(Table2[[#This Row],[Cost of Debt]]*Table2[[#This Row],[Weight of Debt]])</f>
        <v>0.24904365145242213</v>
      </c>
      <c r="Y1482" s="34">
        <f>(Table2[[#This Row],[Cost of Equity (Monthly Beta)]]*Table2[[#This Row],[Weight of Equity]])+(Table2[[#This Row],[Cost of Debt]]*Table2[[#This Row],[Weight of Debt]])</f>
        <v>0.25245637431321172</v>
      </c>
      <c r="Z1482" t="b">
        <f>IF(Table2[[#This Row],[Sector]]="Financial Services",TRUE,FALSE)</f>
        <v>0</v>
      </c>
      <c r="AA1482" t="b">
        <f>IF(Table2[[#This Row],[Market Capitalisation In(Cr)]]&gt;25000,TRUE,FALSE)</f>
        <v>0</v>
      </c>
    </row>
    <row r="1483" spans="2:27" ht="14" customHeight="1">
      <c r="B1483" s="37" t="s">
        <v>2138</v>
      </c>
      <c r="C1483" s="38" t="str">
        <f>_xlfn.XLOOKUP(B1483,stock_analysis[Stock],stock_analysis[Company_Name])</f>
        <v>Maheshwari Logistics Limited</v>
      </c>
      <c r="D1483" s="37" t="str">
        <f>_xlfn.XLOOKUP(B1483,stock_analysis[Stock],stock_analysis[Sector])</f>
        <v>Industrials</v>
      </c>
      <c r="E1483" s="37" t="str">
        <f>_xlfn.XLOOKUP($B1483,stock_analysis[Stock],stock_analysis[Industry])</f>
        <v>Integrated Freight &amp; Logistics</v>
      </c>
      <c r="F1483" s="2">
        <f>_xlfn.XLOOKUP($B1483,stock_analysis[Stock],stock_analysis[Market_Cap_Cr])</f>
        <v>118.3888</v>
      </c>
      <c r="G1483" s="3">
        <f>Imputs!$C$2</f>
        <v>6.6699999999999995E-2</v>
      </c>
      <c r="H1483" s="3">
        <f>Imputs!$C$3</f>
        <v>5.2299999999999999E-2</v>
      </c>
      <c r="I1483" s="2">
        <f>_xlfn.XLOOKUP($B1483,stock_analysis[Stock],stock_analysis[Beta_Daily])</f>
        <v>0.27284348978541739</v>
      </c>
      <c r="J1483" s="2">
        <f>_xlfn.XLOOKUP($B1483,stock_analysis[Stock],stock_analysis[Beta_Weekly])</f>
        <v>0.63548669169912653</v>
      </c>
      <c r="K1483" s="2">
        <f>_xlfn.XLOOKUP($B1483,stock_analysis[Stock],stock_analysis[Beta_Monthly])</f>
        <v>0.63036871714055498</v>
      </c>
      <c r="L1483" s="3">
        <f>G1483+H1483*I1483</f>
        <v>8.0969714515777322E-2</v>
      </c>
      <c r="M1483" s="3">
        <f>J1483*H1483+G1483</f>
        <v>9.9935953975864314E-2</v>
      </c>
      <c r="N1483" s="3">
        <f>K1483*H1483+G1483</f>
        <v>9.9668283906451022E-2</v>
      </c>
      <c r="O1483" s="2">
        <f>_xlfn.XLOOKUP($B1483,stock_analysis[Stock],stock_analysis[Interest_Coverage_Ratio])</f>
        <v>2.1007880401248169</v>
      </c>
      <c r="P1483" s="3" cm="1">
        <f t="array" ref="P148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483" s="3" t="str" cm="1">
        <f t="array" ref="Q148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483" s="3">
        <f>Table2[[#This Row],[Default Spread]]+Table2[[#This Row],[Risk Free Rate]]</f>
        <v>9.8799999999999999E-2</v>
      </c>
      <c r="S1483" s="2">
        <f>_xlfn.XLOOKUP($B1483,stock_analysis[Stock],stock_analysis[Market_Cap_Cr])</f>
        <v>118.3888</v>
      </c>
      <c r="T1483" s="2">
        <f>_xlfn.XLOOKUP($B1483,stock_analysis[Stock],stock_analysis[Total_Debt_Cr])</f>
        <v>304.46100480000001</v>
      </c>
      <c r="U1483" s="3">
        <f>Table2[[#This Row],[Market Value of Equity]]/(Table2[[#This Row],[Market Value of Equity]]+Table2[[#This Row],[Market Value of Debt]])</f>
        <v>0.27997837212197763</v>
      </c>
      <c r="V1483" s="3">
        <f>Table2[[#This Row],[Market Value of Debt]]/(Table2[[#This Row],[Market Value of Equity]]+Table2[[#This Row],[Market Value of Debt]])</f>
        <v>0.72002162787802237</v>
      </c>
      <c r="W1483" s="32">
        <f>(Table2[[#This Row],[Cost of Equity (Daily Beta)]]*Table2[[#This Row],[Weight of Equity]])+(Table2[[#This Row],[Cost of Debt]]*Table2[[#This Row],[Weight of Debt]])</f>
        <v>9.3807905695657209E-2</v>
      </c>
      <c r="X1483" s="33">
        <f>(Table2[[#This Row],[Cost of Equity (Weekly Beta)]]*Table2[[#This Row],[Weight of Equity]])+(Table2[[#This Row],[Cost of Debt]]*Table2[[#This Row],[Weight of Debt]])</f>
        <v>9.9118042544967977E-2</v>
      </c>
      <c r="Y1483" s="34">
        <f>(Table2[[#This Row],[Cost of Equity (Monthly Beta)]]*Table2[[#This Row],[Weight of Equity]])+(Table2[[#This Row],[Cost of Debt]]*Table2[[#This Row],[Weight of Debt]])</f>
        <v>9.9043100714667862E-2</v>
      </c>
      <c r="Z1483" t="b">
        <f>IF(Table2[[#This Row],[Sector]]="Financial Services",TRUE,FALSE)</f>
        <v>0</v>
      </c>
      <c r="AA1483" t="b">
        <f>IF(Table2[[#This Row],[Market Capitalisation In(Cr)]]&gt;25000,TRUE,FALSE)</f>
        <v>0</v>
      </c>
    </row>
    <row r="1484" spans="2:27" ht="14" customHeight="1">
      <c r="B1484" s="37" t="s">
        <v>916</v>
      </c>
      <c r="C1484" s="38" t="str">
        <f>_xlfn.XLOOKUP(B1484,stock_analysis[Stock],stock_analysis[Company_Name])</f>
        <v>Delhivery Limited</v>
      </c>
      <c r="D1484" s="37" t="str">
        <f>_xlfn.XLOOKUP(B1484,stock_analysis[Stock],stock_analysis[Sector])</f>
        <v>Industrials</v>
      </c>
      <c r="E1484" s="37" t="str">
        <f>_xlfn.XLOOKUP($B1484,stock_analysis[Stock],stock_analysis[Industry])</f>
        <v>Integrated Freight &amp; Logistics</v>
      </c>
      <c r="F1484" s="2">
        <f>_xlfn.XLOOKUP($B1484,stock_analysis[Stock],stock_analysis[Market_Cap_Cr])</f>
        <v>31708.289433599999</v>
      </c>
      <c r="G1484" s="3">
        <f>Imputs!$C$2</f>
        <v>6.6699999999999995E-2</v>
      </c>
      <c r="H1484" s="3">
        <f>Imputs!$C$3</f>
        <v>5.2299999999999999E-2</v>
      </c>
      <c r="I1484" s="2">
        <f>_xlfn.XLOOKUP($B1484,stock_analysis[Stock],stock_analysis[Beta_Daily])</f>
        <v>0.62431815629053455</v>
      </c>
      <c r="J1484" s="2">
        <f>_xlfn.XLOOKUP($B1484,stock_analysis[Stock],stock_analysis[Beta_Weekly])</f>
        <v>1.3483447131257831</v>
      </c>
      <c r="K1484" s="2">
        <f>_xlfn.XLOOKUP($B1484,stock_analysis[Stock],stock_analysis[Beta_Monthly])</f>
        <v>0.52321372900626184</v>
      </c>
      <c r="L1484" s="3">
        <f>G1484+H1484*I1484</f>
        <v>9.935183957399496E-2</v>
      </c>
      <c r="M1484" s="3">
        <f>J1484*H1484+G1484</f>
        <v>0.13721842849647845</v>
      </c>
      <c r="N1484" s="3">
        <f>K1484*H1484+G1484</f>
        <v>9.4064078027027487E-2</v>
      </c>
      <c r="O1484" s="2">
        <f>_xlfn.XLOOKUP($B1484,stock_analysis[Stock],stock_analysis[Interest_Coverage_Ratio])</f>
        <v>2.2536360807716549</v>
      </c>
      <c r="P1484" s="3" cm="1">
        <f t="array" ref="P148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484" s="3" t="str" cm="1">
        <f t="array" ref="Q148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484" s="3">
        <f>Table2[[#This Row],[Default Spread]]+Table2[[#This Row],[Risk Free Rate]]</f>
        <v>8.0499999999999988E-2</v>
      </c>
      <c r="S1484" s="2">
        <f>_xlfn.XLOOKUP($B1484,stock_analysis[Stock],stock_analysis[Market_Cap_Cr])</f>
        <v>31708.289433599999</v>
      </c>
      <c r="T1484" s="2">
        <f>_xlfn.XLOOKUP($B1484,stock_analysis[Stock],stock_analysis[Total_Debt_Cr])</f>
        <v>1641.5080448000001</v>
      </c>
      <c r="U1484" s="3">
        <f>Table2[[#This Row],[Market Value of Equity]]/(Table2[[#This Row],[Market Value of Equity]]+Table2[[#This Row],[Market Value of Debt]])</f>
        <v>0.95077907007191964</v>
      </c>
      <c r="V1484" s="3">
        <f>Table2[[#This Row],[Market Value of Debt]]/(Table2[[#This Row],[Market Value of Equity]]+Table2[[#This Row],[Market Value of Debt]])</f>
        <v>4.9220929928080442E-2</v>
      </c>
      <c r="W1484" s="32">
        <f>(Table2[[#This Row],[Cost of Equity (Daily Beta)]]*Table2[[#This Row],[Weight of Equity]])+(Table2[[#This Row],[Cost of Debt]]*Table2[[#This Row],[Weight of Debt]])</f>
        <v>9.8423934499307947E-2</v>
      </c>
      <c r="X1484" s="33">
        <f>(Table2[[#This Row],[Cost of Equity (Weekly Beta)]]*Table2[[#This Row],[Weight of Equity]])+(Table2[[#This Row],[Cost of Debt]]*Table2[[#This Row],[Weight of Debt]])</f>
        <v>0.13442669470182245</v>
      </c>
      <c r="Y1484" s="34">
        <f>(Table2[[#This Row],[Cost of Equity (Monthly Beta)]]*Table2[[#This Row],[Weight of Equity]])+(Table2[[#This Row],[Cost of Debt]]*Table2[[#This Row],[Weight of Debt]])</f>
        <v>9.339644149292016E-2</v>
      </c>
      <c r="Z1484" t="b">
        <f>IF(Table2[[#This Row],[Sector]]="Financial Services",TRUE,FALSE)</f>
        <v>0</v>
      </c>
      <c r="AA1484" t="b">
        <f>IF(Table2[[#This Row],[Market Capitalisation In(Cr)]]&gt;25000,TRUE,FALSE)</f>
        <v>1</v>
      </c>
    </row>
    <row r="1485" spans="2:27" ht="14" customHeight="1">
      <c r="B1485" s="37" t="s">
        <v>438</v>
      </c>
      <c r="C1485" s="38" t="str">
        <f>_xlfn.XLOOKUP(B1485,stock_analysis[Stock],stock_analysis[Company_Name])</f>
        <v>AVG Logistics Limited</v>
      </c>
      <c r="D1485" s="37" t="str">
        <f>_xlfn.XLOOKUP(B1485,stock_analysis[Stock],stock_analysis[Sector])</f>
        <v>Industrials</v>
      </c>
      <c r="E1485" s="37" t="str">
        <f>_xlfn.XLOOKUP($B1485,stock_analysis[Stock],stock_analysis[Industry])</f>
        <v>Integrated Freight &amp; Logistics</v>
      </c>
      <c r="F1485" s="2">
        <f>_xlfn.XLOOKUP($B1485,stock_analysis[Stock],stock_analysis[Market_Cap_Cr])</f>
        <v>207.0135296</v>
      </c>
      <c r="G1485" s="3">
        <f>Imputs!$C$2</f>
        <v>6.6699999999999995E-2</v>
      </c>
      <c r="H1485" s="3">
        <f>Imputs!$C$3</f>
        <v>5.2299999999999999E-2</v>
      </c>
      <c r="I1485" s="2">
        <f>_xlfn.XLOOKUP($B1485,stock_analysis[Stock],stock_analysis[Beta_Daily])</f>
        <v>0.62064987020859452</v>
      </c>
      <c r="J1485" s="2">
        <f>_xlfn.XLOOKUP($B1485,stock_analysis[Stock],stock_analysis[Beta_Weekly])</f>
        <v>1.233171383129013</v>
      </c>
      <c r="K1485" s="2">
        <f>_xlfn.XLOOKUP($B1485,stock_analysis[Stock],stock_analysis[Beta_Monthly])</f>
        <v>-0.1400550974399753</v>
      </c>
      <c r="L1485" s="3">
        <f>G1485+H1485*I1485</f>
        <v>9.9159988211909494E-2</v>
      </c>
      <c r="M1485" s="3">
        <f>J1485*H1485+G1485</f>
        <v>0.13119486333764738</v>
      </c>
      <c r="N1485" s="3">
        <f>K1485*H1485+G1485</f>
        <v>5.9375118403889288E-2</v>
      </c>
      <c r="O1485" s="2">
        <f>_xlfn.XLOOKUP($B1485,stock_analysis[Stock],stock_analysis[Interest_Coverage_Ratio])</f>
        <v>2.2838233288008203</v>
      </c>
      <c r="P1485" s="3" cm="1">
        <f t="array" ref="P148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485" s="3" t="str" cm="1">
        <f t="array" ref="Q148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485" s="3">
        <f>Table2[[#This Row],[Default Spread]]+Table2[[#This Row],[Risk Free Rate]]</f>
        <v>9.8799999999999999E-2</v>
      </c>
      <c r="S1485" s="2">
        <f>_xlfn.XLOOKUP($B1485,stock_analysis[Stock],stock_analysis[Market_Cap_Cr])</f>
        <v>207.0135296</v>
      </c>
      <c r="T1485" s="2">
        <f>_xlfn.XLOOKUP($B1485,stock_analysis[Stock],stock_analysis[Total_Debt_Cr])</f>
        <v>279.78700800000001</v>
      </c>
      <c r="U1485" s="3">
        <f>Table2[[#This Row],[Market Value of Equity]]/(Table2[[#This Row],[Market Value of Equity]]+Table2[[#This Row],[Market Value of Debt]])</f>
        <v>0.42525328879176655</v>
      </c>
      <c r="V1485" s="3">
        <f>Table2[[#This Row],[Market Value of Debt]]/(Table2[[#This Row],[Market Value of Equity]]+Table2[[#This Row],[Market Value of Debt]])</f>
        <v>0.57474671120823351</v>
      </c>
      <c r="W1485" s="32">
        <f>(Table2[[#This Row],[Cost of Equity (Daily Beta)]]*Table2[[#This Row],[Weight of Equity]])+(Table2[[#This Row],[Cost of Debt]]*Table2[[#This Row],[Weight of Debt]])</f>
        <v>9.8953086171040788E-2</v>
      </c>
      <c r="X1485" s="33">
        <f>(Table2[[#This Row],[Cost of Equity (Weekly Beta)]]*Table2[[#This Row],[Weight of Equity]])+(Table2[[#This Row],[Cost of Debt]]*Table2[[#This Row],[Weight of Debt]])</f>
        <v>0.11257602217429438</v>
      </c>
      <c r="Y1485" s="34">
        <f>(Table2[[#This Row],[Cost of Equity (Monthly Beta)]]*Table2[[#This Row],[Weight of Equity]])+(Table2[[#This Row],[Cost of Debt]]*Table2[[#This Row],[Weight of Debt]])</f>
        <v>8.2034439441027937E-2</v>
      </c>
      <c r="Z1485" t="b">
        <f>IF(Table2[[#This Row],[Sector]]="Financial Services",TRUE,FALSE)</f>
        <v>0</v>
      </c>
      <c r="AA1485" t="b">
        <f>IF(Table2[[#This Row],[Market Capitalisation In(Cr)]]&gt;25000,TRUE,FALSE)</f>
        <v>0</v>
      </c>
    </row>
    <row r="1486" spans="2:27" ht="14" customHeight="1">
      <c r="B1486" s="37" t="s">
        <v>618</v>
      </c>
      <c r="C1486" s="38" t="str">
        <f>_xlfn.XLOOKUP(B1486,stock_analysis[Stock],stock_analysis[Company_Name])</f>
        <v>Blue Dart Express Limited</v>
      </c>
      <c r="D1486" s="37" t="str">
        <f>_xlfn.XLOOKUP(B1486,stock_analysis[Stock],stock_analysis[Sector])</f>
        <v>Industrials</v>
      </c>
      <c r="E1486" s="37" t="str">
        <f>_xlfn.XLOOKUP($B1486,stock_analysis[Stock],stock_analysis[Industry])</f>
        <v>Integrated Freight &amp; Logistics</v>
      </c>
      <c r="F1486" s="2">
        <f>_xlfn.XLOOKUP($B1486,stock_analysis[Stock],stock_analysis[Market_Cap_Cr])</f>
        <v>12987.484569599999</v>
      </c>
      <c r="G1486" s="3">
        <f>Imputs!$C$2</f>
        <v>6.6699999999999995E-2</v>
      </c>
      <c r="H1486" s="3">
        <f>Imputs!$C$3</f>
        <v>5.2299999999999999E-2</v>
      </c>
      <c r="I1486" s="2">
        <f>_xlfn.XLOOKUP($B1486,stock_analysis[Stock],stock_analysis[Beta_Daily])</f>
        <v>0.68531035009488728</v>
      </c>
      <c r="J1486" s="2">
        <f>_xlfn.XLOOKUP($B1486,stock_analysis[Stock],stock_analysis[Beta_Weekly])</f>
        <v>0.8388336919341931</v>
      </c>
      <c r="K1486" s="2">
        <f>_xlfn.XLOOKUP($B1486,stock_analysis[Stock],stock_analysis[Beta_Monthly])</f>
        <v>0.86979925249231804</v>
      </c>
      <c r="L1486" s="3">
        <f>G1486+H1486*I1486</f>
        <v>0.10254173130996261</v>
      </c>
      <c r="M1486" s="3">
        <f>J1486*H1486+G1486</f>
        <v>0.11057100208815829</v>
      </c>
      <c r="N1486" s="3">
        <f>K1486*H1486+G1486</f>
        <v>0.11219050090534823</v>
      </c>
      <c r="O1486" s="2">
        <f>_xlfn.XLOOKUP($B1486,stock_analysis[Stock],stock_analysis[Interest_Coverage_Ratio])</f>
        <v>5.2145891491685887</v>
      </c>
      <c r="P1486" s="3" cm="1">
        <f t="array" ref="P148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486" s="3" t="str" cm="1">
        <f t="array" ref="Q148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486" s="3">
        <f>Table2[[#This Row],[Default Spread]]+Table2[[#This Row],[Risk Free Rate]]</f>
        <v>7.5600000000000001E-2</v>
      </c>
      <c r="S1486" s="2">
        <f>_xlfn.XLOOKUP($B1486,stock_analysis[Stock],stock_analysis[Market_Cap_Cr])</f>
        <v>12987.484569599999</v>
      </c>
      <c r="T1486" s="2">
        <f>_xlfn.XLOOKUP($B1486,stock_analysis[Stock],stock_analysis[Total_Debt_Cr])</f>
        <v>1080.5999615999999</v>
      </c>
      <c r="U1486" s="3">
        <f>Table2[[#This Row],[Market Value of Equity]]/(Table2[[#This Row],[Market Value of Equity]]+Table2[[#This Row],[Market Value of Debt]])</f>
        <v>0.92318783987944775</v>
      </c>
      <c r="V1486" s="3">
        <f>Table2[[#This Row],[Market Value of Debt]]/(Table2[[#This Row],[Market Value of Equity]]+Table2[[#This Row],[Market Value of Debt]])</f>
        <v>7.681216012055235E-2</v>
      </c>
      <c r="W1486" s="32">
        <f>(Table2[[#This Row],[Cost of Equity (Daily Beta)]]*Table2[[#This Row],[Weight of Equity]])+(Table2[[#This Row],[Cost of Debt]]*Table2[[#This Row],[Weight of Debt]])</f>
        <v>0.10047227873065688</v>
      </c>
      <c r="X1486" s="33">
        <f>(Table2[[#This Row],[Cost of Equity (Weekly Beta)]]*Table2[[#This Row],[Weight of Equity]])+(Table2[[#This Row],[Cost of Debt]]*Table2[[#This Row],[Weight of Debt]])</f>
        <v>0.10788480387618651</v>
      </c>
      <c r="Y1486" s="34">
        <f>(Table2[[#This Row],[Cost of Equity (Monthly Beta)]]*Table2[[#This Row],[Weight of Equity]])+(Table2[[#This Row],[Cost of Debt]]*Table2[[#This Row],[Weight of Debt]])</f>
        <v>0.10937990549091542</v>
      </c>
      <c r="Z1486" t="b">
        <f>IF(Table2[[#This Row],[Sector]]="Financial Services",TRUE,FALSE)</f>
        <v>0</v>
      </c>
      <c r="AA1486" t="b">
        <f>IF(Table2[[#This Row],[Market Capitalisation In(Cr)]]&gt;25000,TRUE,FALSE)</f>
        <v>0</v>
      </c>
    </row>
    <row r="1487" spans="2:27" ht="14" customHeight="1">
      <c r="B1487" s="37" t="s">
        <v>178</v>
      </c>
      <c r="C1487" s="38" t="str">
        <f>_xlfn.XLOOKUP(B1487,stock_analysis[Stock],stock_analysis[Company_Name])</f>
        <v>Accuracy Shipping Limited</v>
      </c>
      <c r="D1487" s="37" t="str">
        <f>_xlfn.XLOOKUP(B1487,stock_analysis[Stock],stock_analysis[Sector])</f>
        <v>Industrials</v>
      </c>
      <c r="E1487" s="37" t="str">
        <f>_xlfn.XLOOKUP($B1487,stock_analysis[Stock],stock_analysis[Industry])</f>
        <v>Integrated Freight &amp; Logistics</v>
      </c>
      <c r="F1487" s="2">
        <f>_xlfn.XLOOKUP($B1487,stock_analysis[Stock],stock_analysis[Market_Cap_Cr])</f>
        <v>67.751999999999995</v>
      </c>
      <c r="G1487" s="3">
        <f>Imputs!$C$2</f>
        <v>6.6699999999999995E-2</v>
      </c>
      <c r="H1487" s="3">
        <f>Imputs!$C$3</f>
        <v>5.2299999999999999E-2</v>
      </c>
      <c r="I1487" s="2">
        <f>_xlfn.XLOOKUP($B1487,stock_analysis[Stock],stock_analysis[Beta_Daily])</f>
        <v>0.12787469076107399</v>
      </c>
      <c r="J1487" s="2">
        <f>_xlfn.XLOOKUP($B1487,stock_analysis[Stock],stock_analysis[Beta_Weekly])</f>
        <v>0.1404162521185609</v>
      </c>
      <c r="K1487" s="2">
        <f>_xlfn.XLOOKUP($B1487,stock_analysis[Stock],stock_analysis[Beta_Monthly])</f>
        <v>6.6758824236842855</v>
      </c>
      <c r="L1487" s="3">
        <f>G1487+H1487*I1487</f>
        <v>7.338784632680416E-2</v>
      </c>
      <c r="M1487" s="3">
        <f>J1487*H1487+G1487</f>
        <v>7.4043769985800728E-2</v>
      </c>
      <c r="N1487" s="3">
        <f>K1487*H1487+G1487</f>
        <v>0.4158486507586881</v>
      </c>
      <c r="O1487" s="2">
        <f>_xlfn.XLOOKUP($B1487,stock_analysis[Stock],stock_analysis[Interest_Coverage_Ratio])</f>
        <v>1.5758417508417508</v>
      </c>
      <c r="P1487" s="3" cm="1">
        <f t="array" ref="P148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487" s="3" t="str" cm="1">
        <f t="array" ref="Q148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487" s="3">
        <f>Table2[[#This Row],[Default Spread]]+Table2[[#This Row],[Risk Free Rate]]</f>
        <v>0.1176</v>
      </c>
      <c r="S1487" s="2">
        <f>_xlfn.XLOOKUP($B1487,stock_analysis[Stock],stock_analysis[Market_Cap_Cr])</f>
        <v>67.751999999999995</v>
      </c>
      <c r="T1487" s="2">
        <f>_xlfn.XLOOKUP($B1487,stock_analysis[Stock],stock_analysis[Total_Debt_Cr])</f>
        <v>136.3260032</v>
      </c>
      <c r="U1487" s="3">
        <f>Table2[[#This Row],[Market Value of Equity]]/(Table2[[#This Row],[Market Value of Equity]]+Table2[[#This Row],[Market Value of Debt]])</f>
        <v>0.33199070422892096</v>
      </c>
      <c r="V1487" s="3">
        <f>Table2[[#This Row],[Market Value of Debt]]/(Table2[[#This Row],[Market Value of Equity]]+Table2[[#This Row],[Market Value of Debt]])</f>
        <v>0.66800929577107893</v>
      </c>
      <c r="W1487" s="32">
        <f>(Table2[[#This Row],[Cost of Equity (Daily Beta)]]*Table2[[#This Row],[Weight of Equity]])+(Table2[[#This Row],[Cost of Debt]]*Table2[[#This Row],[Weight of Debt]])</f>
        <v>0.10292197596655842</v>
      </c>
      <c r="X1487" s="33">
        <f>(Table2[[#This Row],[Cost of Equity (Weekly Beta)]]*Table2[[#This Row],[Weight of Equity]])+(Table2[[#This Row],[Cost of Debt]]*Table2[[#This Row],[Weight of Debt]])</f>
        <v>0.10313973652402911</v>
      </c>
      <c r="Y1487" s="34">
        <f>(Table2[[#This Row],[Cost of Equity (Monthly Beta)]]*Table2[[#This Row],[Weight of Equity]])+(Table2[[#This Row],[Cost of Debt]]*Table2[[#This Row],[Weight of Debt]])</f>
        <v>0.21661577960070233</v>
      </c>
      <c r="Z1487" t="b">
        <f>IF(Table2[[#This Row],[Sector]]="Financial Services",TRUE,FALSE)</f>
        <v>0</v>
      </c>
      <c r="AA1487" t="b">
        <f>IF(Table2[[#This Row],[Market Capitalisation In(Cr)]]&gt;25000,TRUE,FALSE)</f>
        <v>0</v>
      </c>
    </row>
    <row r="1488" spans="2:27" ht="14" customHeight="1">
      <c r="B1488" s="37" t="s">
        <v>2548</v>
      </c>
      <c r="C1488" s="38" t="str">
        <f>_xlfn.XLOOKUP(B1488,stock_analysis[Stock],stock_analysis[Company_Name])</f>
        <v>Om Freight Forwarders Limited</v>
      </c>
      <c r="D1488" s="37" t="str">
        <f>_xlfn.XLOOKUP(B1488,stock_analysis[Stock],stock_analysis[Sector])</f>
        <v>Industrials</v>
      </c>
      <c r="E1488" s="37" t="str">
        <f>_xlfn.XLOOKUP($B1488,stock_analysis[Stock],stock_analysis[Industry])</f>
        <v>Integrated Freight &amp; Logistics</v>
      </c>
      <c r="F1488" s="2">
        <f>_xlfn.XLOOKUP($B1488,stock_analysis[Stock],stock_analysis[Market_Cap_Cr])</f>
        <v>273.51193599999999</v>
      </c>
      <c r="G1488" s="3">
        <f>Imputs!$C$2</f>
        <v>6.6699999999999995E-2</v>
      </c>
      <c r="H1488" s="3">
        <f>Imputs!$C$3</f>
        <v>5.2299999999999999E-2</v>
      </c>
      <c r="I1488" s="2">
        <f>_xlfn.XLOOKUP($B1488,stock_analysis[Stock],stock_analysis[Beta_Daily])</f>
        <v>0.76740511248831189</v>
      </c>
      <c r="J1488" s="2">
        <f>_xlfn.XLOOKUP($B1488,stock_analysis[Stock],stock_analysis[Beta_Weekly])</f>
        <v>1.0910413792393461</v>
      </c>
      <c r="K1488" s="2">
        <f>_xlfn.XLOOKUP($B1488,stock_analysis[Stock],stock_analysis[Beta_Monthly])</f>
        <v>-1.7000909002525115</v>
      </c>
      <c r="L1488" s="3">
        <f>G1488+H1488*I1488</f>
        <v>0.10683528738313872</v>
      </c>
      <c r="M1488" s="3">
        <f>J1488*H1488+G1488</f>
        <v>0.12376146413421779</v>
      </c>
      <c r="N1488" s="3">
        <f>K1488*H1488+G1488</f>
        <v>-2.2214754083206362E-2</v>
      </c>
      <c r="O1488" s="2">
        <f>_xlfn.XLOOKUP($B1488,stock_analysis[Stock],stock_analysis[Interest_Coverage_Ratio])</f>
        <v>12.29314963643322</v>
      </c>
      <c r="P1488" s="3" cm="1">
        <f t="array" ref="P148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488" s="3" t="str" cm="1">
        <f t="array" ref="Q148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488" s="3">
        <f>Table2[[#This Row],[Default Spread]]+Table2[[#This Row],[Risk Free Rate]]</f>
        <v>7.22E-2</v>
      </c>
      <c r="S1488" s="2">
        <f>_xlfn.XLOOKUP($B1488,stock_analysis[Stock],stock_analysis[Market_Cap_Cr])</f>
        <v>273.51193599999999</v>
      </c>
      <c r="T1488" s="2">
        <f>_xlfn.XLOOKUP($B1488,stock_analysis[Stock],stock_analysis[Total_Debt_Cr])</f>
        <v>25.951000000000001</v>
      </c>
      <c r="U1488" s="3">
        <f>Table2[[#This Row],[Market Value of Equity]]/(Table2[[#This Row],[Market Value of Equity]]+Table2[[#This Row],[Market Value of Debt]])</f>
        <v>0.91334152951736236</v>
      </c>
      <c r="V1488" s="3">
        <f>Table2[[#This Row],[Market Value of Debt]]/(Table2[[#This Row],[Market Value of Equity]]+Table2[[#This Row],[Market Value of Debt]])</f>
        <v>8.6658470482637626E-2</v>
      </c>
      <c r="W1488" s="32">
        <f>(Table2[[#This Row],[Cost of Equity (Daily Beta)]]*Table2[[#This Row],[Weight of Equity]])+(Table2[[#This Row],[Cost of Debt]]*Table2[[#This Row],[Weight of Debt]])</f>
        <v>0.10383384635378932</v>
      </c>
      <c r="X1488" s="33">
        <f>(Table2[[#This Row],[Cost of Equity (Weekly Beta)]]*Table2[[#This Row],[Weight of Equity]])+(Table2[[#This Row],[Cost of Debt]]*Table2[[#This Row],[Weight of Debt]])</f>
        <v>0.11929322651650109</v>
      </c>
      <c r="Y1488" s="34">
        <f>(Table2[[#This Row],[Cost of Equity (Monthly Beta)]]*Table2[[#This Row],[Weight of Equity]])+(Table2[[#This Row],[Cost of Debt]]*Table2[[#This Row],[Weight of Debt]])</f>
        <v>-1.4032915903361332E-2</v>
      </c>
      <c r="Z1488" t="b">
        <f>IF(Table2[[#This Row],[Sector]]="Financial Services",TRUE,FALSE)</f>
        <v>0</v>
      </c>
      <c r="AA1488" t="b">
        <f>IF(Table2[[#This Row],[Market Capitalisation In(Cr)]]&gt;25000,TRUE,FALSE)</f>
        <v>0</v>
      </c>
    </row>
    <row r="1489" spans="2:27" ht="14" customHeight="1">
      <c r="B1489" s="37" t="s">
        <v>3520</v>
      </c>
      <c r="C1489" s="38" t="str">
        <f>_xlfn.XLOOKUP(B1489,stock_analysis[Stock],stock_analysis[Company_Name])</f>
        <v>Transport Corporation of India Limited</v>
      </c>
      <c r="D1489" s="37" t="str">
        <f>_xlfn.XLOOKUP(B1489,stock_analysis[Stock],stock_analysis[Sector])</f>
        <v>Industrials</v>
      </c>
      <c r="E1489" s="37" t="str">
        <f>_xlfn.XLOOKUP($B1489,stock_analysis[Stock],stock_analysis[Industry])</f>
        <v>Integrated Freight &amp; Logistics</v>
      </c>
      <c r="F1489" s="2">
        <f>_xlfn.XLOOKUP($B1489,stock_analysis[Stock],stock_analysis[Market_Cap_Cr])</f>
        <v>7657.3540352</v>
      </c>
      <c r="G1489" s="3">
        <f>Imputs!$C$2</f>
        <v>6.6699999999999995E-2</v>
      </c>
      <c r="H1489" s="3">
        <f>Imputs!$C$3</f>
        <v>5.2299999999999999E-2</v>
      </c>
      <c r="I1489" s="2">
        <f>_xlfn.XLOOKUP($B1489,stock_analysis[Stock],stock_analysis[Beta_Daily])</f>
        <v>0.76128547693179294</v>
      </c>
      <c r="J1489" s="2">
        <f>_xlfn.XLOOKUP($B1489,stock_analysis[Stock],stock_analysis[Beta_Weekly])</f>
        <v>1.0145871865466189</v>
      </c>
      <c r="K1489" s="2">
        <f>_xlfn.XLOOKUP($B1489,stock_analysis[Stock],stock_analysis[Beta_Monthly])</f>
        <v>0.84292462315079286</v>
      </c>
      <c r="L1489" s="3">
        <f>G1489+H1489*I1489</f>
        <v>0.10651523044353277</v>
      </c>
      <c r="M1489" s="3">
        <f>J1489*H1489+G1489</f>
        <v>0.11976290985638816</v>
      </c>
      <c r="N1489" s="3">
        <f>K1489*H1489+G1489</f>
        <v>0.11078495779078645</v>
      </c>
      <c r="O1489" s="2">
        <f>_xlfn.XLOOKUP($B1489,stock_analysis[Stock],stock_analysis[Interest_Coverage_Ratio])</f>
        <v>25.182713059956836</v>
      </c>
      <c r="P1489" s="3" cm="1">
        <f t="array" ref="P148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89" s="3" t="str" cm="1">
        <f t="array" ref="Q148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89" s="3">
        <f>Table2[[#This Row],[Default Spread]]+Table2[[#This Row],[Risk Free Rate]]</f>
        <v>7.0699999999999999E-2</v>
      </c>
      <c r="S1489" s="2">
        <f>_xlfn.XLOOKUP($B1489,stock_analysis[Stock],stock_analysis[Market_Cap_Cr])</f>
        <v>7657.3540352</v>
      </c>
      <c r="T1489" s="2">
        <f>_xlfn.XLOOKUP($B1489,stock_analysis[Stock],stock_analysis[Total_Debt_Cr])</f>
        <v>252.89999359999999</v>
      </c>
      <c r="U1489" s="3">
        <f>Table2[[#This Row],[Market Value of Equity]]/(Table2[[#This Row],[Market Value of Equity]]+Table2[[#This Row],[Market Value of Debt]])</f>
        <v>0.9680288404545252</v>
      </c>
      <c r="V1489" s="3">
        <f>Table2[[#This Row],[Market Value of Debt]]/(Table2[[#This Row],[Market Value of Equity]]+Table2[[#This Row],[Market Value of Debt]])</f>
        <v>3.1971159545474845E-2</v>
      </c>
      <c r="W1489" s="32">
        <f>(Table2[[#This Row],[Cost of Equity (Daily Beta)]]*Table2[[#This Row],[Weight of Equity]])+(Table2[[#This Row],[Cost of Debt]]*Table2[[#This Row],[Weight of Debt]])</f>
        <v>0.10537017599686463</v>
      </c>
      <c r="X1489" s="33">
        <f>(Table2[[#This Row],[Cost of Equity (Weekly Beta)]]*Table2[[#This Row],[Weight of Equity]])+(Table2[[#This Row],[Cost of Debt]]*Table2[[#This Row],[Weight of Debt]])</f>
        <v>0.11819431173760432</v>
      </c>
      <c r="Y1489" s="34">
        <f>(Table2[[#This Row],[Cost of Equity (Monthly Beta)]]*Table2[[#This Row],[Weight of Equity]])+(Table2[[#This Row],[Cost of Debt]]*Table2[[#This Row],[Weight of Debt]])</f>
        <v>0.1095033952098836</v>
      </c>
      <c r="Z1489" t="b">
        <f>IF(Table2[[#This Row],[Sector]]="Financial Services",TRUE,FALSE)</f>
        <v>0</v>
      </c>
      <c r="AA1489" t="b">
        <f>IF(Table2[[#This Row],[Market Capitalisation In(Cr)]]&gt;25000,TRUE,FALSE)</f>
        <v>0</v>
      </c>
    </row>
    <row r="1490" spans="2:27" ht="14" customHeight="1">
      <c r="B1490" s="37" t="s">
        <v>1241</v>
      </c>
      <c r="C1490" s="38" t="str">
        <f>_xlfn.XLOOKUP(B1490,stock_analysis[Stock],stock_analysis[Company_Name])</f>
        <v>Gateway Distriparks Limited</v>
      </c>
      <c r="D1490" s="37" t="str">
        <f>_xlfn.XLOOKUP(B1490,stock_analysis[Stock],stock_analysis[Sector])</f>
        <v>Industrials</v>
      </c>
      <c r="E1490" s="37" t="str">
        <f>_xlfn.XLOOKUP($B1490,stock_analysis[Stock],stock_analysis[Industry])</f>
        <v>Integrated Freight &amp; Logistics</v>
      </c>
      <c r="F1490" s="2">
        <f>_xlfn.XLOOKUP($B1490,stock_analysis[Stock],stock_analysis[Market_Cap_Cr])</f>
        <v>2841.4511103999998</v>
      </c>
      <c r="G1490" s="3">
        <f>Imputs!$C$2</f>
        <v>6.6699999999999995E-2</v>
      </c>
      <c r="H1490" s="3">
        <f>Imputs!$C$3</f>
        <v>5.2299999999999999E-2</v>
      </c>
      <c r="I1490" s="2">
        <f>_xlfn.XLOOKUP($B1490,stock_analysis[Stock],stock_analysis[Beta_Daily])</f>
        <v>0.94320558667251841</v>
      </c>
      <c r="J1490" s="2">
        <f>_xlfn.XLOOKUP($B1490,stock_analysis[Stock],stock_analysis[Beta_Weekly])</f>
        <v>1.1952975365143099</v>
      </c>
      <c r="K1490" s="2">
        <f>_xlfn.XLOOKUP($B1490,stock_analysis[Stock],stock_analysis[Beta_Monthly])</f>
        <v>0.85946198127335971</v>
      </c>
      <c r="L1490" s="3">
        <f>G1490+H1490*I1490</f>
        <v>0.1160296521829727</v>
      </c>
      <c r="M1490" s="3">
        <f>J1490*H1490+G1490</f>
        <v>0.12921406115969841</v>
      </c>
      <c r="N1490" s="3">
        <f>K1490*H1490+G1490</f>
        <v>0.1116498616205967</v>
      </c>
      <c r="O1490" s="2">
        <f>_xlfn.XLOOKUP($B1490,stock_analysis[Stock],stock_analysis[Interest_Coverage_Ratio])</f>
        <v>9.100714258799492</v>
      </c>
      <c r="P1490" s="3" cm="1">
        <f t="array" ref="P149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490" s="3" t="str" cm="1">
        <f t="array" ref="Q149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490" s="3">
        <f>Table2[[#This Row],[Default Spread]]+Table2[[#This Row],[Risk Free Rate]]</f>
        <v>7.3700000000000002E-2</v>
      </c>
      <c r="S1490" s="2">
        <f>_xlfn.XLOOKUP($B1490,stock_analysis[Stock],stock_analysis[Market_Cap_Cr])</f>
        <v>2841.4511103999998</v>
      </c>
      <c r="T1490" s="2">
        <f>_xlfn.XLOOKUP($B1490,stock_analysis[Stock],stock_analysis[Total_Debt_Cr])</f>
        <v>716.33459200000004</v>
      </c>
      <c r="U1490" s="3">
        <f>Table2[[#This Row],[Market Value of Equity]]/(Table2[[#This Row],[Market Value of Equity]]+Table2[[#This Row],[Market Value of Debt]])</f>
        <v>0.79865718401286023</v>
      </c>
      <c r="V1490" s="3">
        <f>Table2[[#This Row],[Market Value of Debt]]/(Table2[[#This Row],[Market Value of Equity]]+Table2[[#This Row],[Market Value of Debt]])</f>
        <v>0.20134281598713977</v>
      </c>
      <c r="W1490" s="32">
        <f>(Table2[[#This Row],[Cost of Equity (Daily Beta)]]*Table2[[#This Row],[Weight of Equity]])+(Table2[[#This Row],[Cost of Debt]]*Table2[[#This Row],[Weight of Debt]])</f>
        <v>0.1075068808126968</v>
      </c>
      <c r="X1490" s="33">
        <f>(Table2[[#This Row],[Cost of Equity (Weekly Beta)]]*Table2[[#This Row],[Weight of Equity]])+(Table2[[#This Row],[Cost of Debt]]*Table2[[#This Row],[Weight of Debt]])</f>
        <v>0.11803670375892243</v>
      </c>
      <c r="Y1490" s="34">
        <f>(Table2[[#This Row],[Cost of Equity (Monthly Beta)]]*Table2[[#This Row],[Weight of Equity]])+(Table2[[#This Row],[Cost of Debt]]*Table2[[#This Row],[Weight of Debt]])</f>
        <v>0.10400892961558349</v>
      </c>
      <c r="Z1490" t="b">
        <f>IF(Table2[[#This Row],[Sector]]="Financial Services",TRUE,FALSE)</f>
        <v>0</v>
      </c>
      <c r="AA1490" t="b">
        <f>IF(Table2[[#This Row],[Market Capitalisation In(Cr)]]&gt;25000,TRUE,FALSE)</f>
        <v>0</v>
      </c>
    </row>
    <row r="1491" spans="2:27" ht="14" customHeight="1">
      <c r="B1491" s="37" t="s">
        <v>404</v>
      </c>
      <c r="C1491" s="38" t="str">
        <f>_xlfn.XLOOKUP(B1491,stock_analysis[Stock],stock_analysis[Company_Name])</f>
        <v>Allcargo Terminals Limited</v>
      </c>
      <c r="D1491" s="37" t="str">
        <f>_xlfn.XLOOKUP(B1491,stock_analysis[Stock],stock_analysis[Sector])</f>
        <v>Industrials</v>
      </c>
      <c r="E1491" s="37" t="str">
        <f>_xlfn.XLOOKUP($B1491,stock_analysis[Stock],stock_analysis[Industry])</f>
        <v>Integrated Freight &amp; Logistics</v>
      </c>
      <c r="F1491" s="2">
        <f>_xlfn.XLOOKUP($B1491,stock_analysis[Stock],stock_analysis[Market_Cap_Cr])</f>
        <v>695.20890880000002</v>
      </c>
      <c r="G1491" s="3">
        <f>Imputs!$C$2</f>
        <v>6.6699999999999995E-2</v>
      </c>
      <c r="H1491" s="3">
        <f>Imputs!$C$3</f>
        <v>5.2299999999999999E-2</v>
      </c>
      <c r="I1491" s="2">
        <f>_xlfn.XLOOKUP($B1491,stock_analysis[Stock],stock_analysis[Beta_Daily])</f>
        <v>0.97510237673466882</v>
      </c>
      <c r="J1491" s="2">
        <f>_xlfn.XLOOKUP($B1491,stock_analysis[Stock],stock_analysis[Beta_Weekly])</f>
        <v>0.91848608550117516</v>
      </c>
      <c r="K1491" s="2">
        <f>_xlfn.XLOOKUP($B1491,stock_analysis[Stock],stock_analysis[Beta_Monthly])</f>
        <v>0.44054188425644658</v>
      </c>
      <c r="L1491" s="3">
        <f>G1491+H1491*I1491</f>
        <v>0.11769785430322317</v>
      </c>
      <c r="M1491" s="3">
        <f>J1491*H1491+G1491</f>
        <v>0.11473682227171145</v>
      </c>
      <c r="N1491" s="3">
        <f>K1491*H1491+G1491</f>
        <v>8.9740340546612146E-2</v>
      </c>
      <c r="O1491" s="2">
        <f>_xlfn.XLOOKUP($B1491,stock_analysis[Stock],stock_analysis[Interest_Coverage_Ratio])</f>
        <v>2.4106467614289371</v>
      </c>
      <c r="P1491" s="3" cm="1">
        <f t="array" ref="P149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491" s="3" t="str" cm="1">
        <f t="array" ref="Q149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491" s="3">
        <f>Table2[[#This Row],[Default Spread]]+Table2[[#This Row],[Risk Free Rate]]</f>
        <v>9.8799999999999999E-2</v>
      </c>
      <c r="S1491" s="2">
        <f>_xlfn.XLOOKUP($B1491,stock_analysis[Stock],stock_analysis[Market_Cap_Cr])</f>
        <v>695.20890880000002</v>
      </c>
      <c r="T1491" s="2">
        <f>_xlfn.XLOOKUP($B1491,stock_analysis[Stock],stock_analysis[Total_Debt_Cr])</f>
        <v>644.13998079999999</v>
      </c>
      <c r="U1491" s="3">
        <f>Table2[[#This Row],[Market Value of Equity]]/(Table2[[#This Row],[Market Value of Equity]]+Table2[[#This Row],[Market Value of Debt]])</f>
        <v>0.51906483381460522</v>
      </c>
      <c r="V1491" s="3">
        <f>Table2[[#This Row],[Market Value of Debt]]/(Table2[[#This Row],[Market Value of Equity]]+Table2[[#This Row],[Market Value of Debt]])</f>
        <v>0.48093516618539484</v>
      </c>
      <c r="W1491" s="32">
        <f>(Table2[[#This Row],[Cost of Equity (Daily Beta)]]*Table2[[#This Row],[Weight of Equity]])+(Table2[[#This Row],[Cost of Debt]]*Table2[[#This Row],[Weight of Debt]])</f>
        <v>0.10860921160335515</v>
      </c>
      <c r="X1491" s="33">
        <f>(Table2[[#This Row],[Cost of Equity (Weekly Beta)]]*Table2[[#This Row],[Weight of Equity]])+(Table2[[#This Row],[Cost of Debt]]*Table2[[#This Row],[Weight of Debt]])</f>
        <v>0.10707224400399881</v>
      </c>
      <c r="Y1491" s="34">
        <f>(Table2[[#This Row],[Cost of Equity (Monthly Beta)]]*Table2[[#This Row],[Weight of Equity]])+(Table2[[#This Row],[Cost of Debt]]*Table2[[#This Row],[Weight of Debt]])</f>
        <v>9.4097449371410319E-2</v>
      </c>
      <c r="Z1491" t="b">
        <f>IF(Table2[[#This Row],[Sector]]="Financial Services",TRUE,FALSE)</f>
        <v>0</v>
      </c>
      <c r="AA1491" t="b">
        <f>IF(Table2[[#This Row],[Market Capitalisation In(Cr)]]&gt;25000,TRUE,FALSE)</f>
        <v>0</v>
      </c>
    </row>
    <row r="1492" spans="2:27" ht="14" customHeight="1">
      <c r="B1492" s="37" t="s">
        <v>3616</v>
      </c>
      <c r="C1492" s="38" t="str">
        <f>_xlfn.XLOOKUP(B1492,stock_analysis[Stock],stock_analysis[Company_Name])</f>
        <v>Total Transport Systems Limited</v>
      </c>
      <c r="D1492" s="37" t="str">
        <f>_xlfn.XLOOKUP(B1492,stock_analysis[Stock],stock_analysis[Sector])</f>
        <v>Industrials</v>
      </c>
      <c r="E1492" s="37" t="str">
        <f>_xlfn.XLOOKUP($B1492,stock_analysis[Stock],stock_analysis[Industry])</f>
        <v>Integrated Freight &amp; Logistics</v>
      </c>
      <c r="F1492" s="2">
        <f>_xlfn.XLOOKUP($B1492,stock_analysis[Stock],stock_analysis[Market_Cap_Cr])</f>
        <v>105.63168</v>
      </c>
      <c r="G1492" s="3">
        <f>Imputs!$C$2</f>
        <v>6.6699999999999995E-2</v>
      </c>
      <c r="H1492" s="3">
        <f>Imputs!$C$3</f>
        <v>5.2299999999999999E-2</v>
      </c>
      <c r="I1492" s="2">
        <f>_xlfn.XLOOKUP($B1492,stock_analysis[Stock],stock_analysis[Beta_Daily])</f>
        <v>0.97826684720376655</v>
      </c>
      <c r="J1492" s="2">
        <f>_xlfn.XLOOKUP($B1492,stock_analysis[Stock],stock_analysis[Beta_Weekly])</f>
        <v>0.88981124765184549</v>
      </c>
      <c r="K1492" s="2">
        <f>_xlfn.XLOOKUP($B1492,stock_analysis[Stock],stock_analysis[Beta_Monthly])</f>
        <v>1.0370215004486452</v>
      </c>
      <c r="L1492" s="3">
        <f>G1492+H1492*I1492</f>
        <v>0.11786335610875698</v>
      </c>
      <c r="M1492" s="3">
        <f>J1492*H1492+G1492</f>
        <v>0.11323712825219151</v>
      </c>
      <c r="N1492" s="3">
        <f>K1492*H1492+G1492</f>
        <v>0.12093622447346414</v>
      </c>
      <c r="O1492" s="2">
        <f>_xlfn.XLOOKUP($B1492,stock_analysis[Stock],stock_analysis[Interest_Coverage_Ratio])</f>
        <v>3.4564985253737417</v>
      </c>
      <c r="P1492" s="3" cm="1">
        <f t="array" ref="P149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492" s="3" t="str" cm="1">
        <f t="array" ref="Q149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492" s="3">
        <f>Table2[[#This Row],[Default Spread]]+Table2[[#This Row],[Risk Free Rate]]</f>
        <v>8.5099999999999995E-2</v>
      </c>
      <c r="S1492" s="2">
        <f>_xlfn.XLOOKUP($B1492,stock_analysis[Stock],stock_analysis[Market_Cap_Cr])</f>
        <v>105.63168</v>
      </c>
      <c r="T1492" s="2">
        <f>_xlfn.XLOOKUP($B1492,stock_analysis[Stock],stock_analysis[Total_Debt_Cr])</f>
        <v>38.446201600000002</v>
      </c>
      <c r="U1492" s="3">
        <f>Table2[[#This Row],[Market Value of Equity]]/(Table2[[#This Row],[Market Value of Equity]]+Table2[[#This Row],[Market Value of Debt]])</f>
        <v>0.73315680954598372</v>
      </c>
      <c r="V1492" s="3">
        <f>Table2[[#This Row],[Market Value of Debt]]/(Table2[[#This Row],[Market Value of Equity]]+Table2[[#This Row],[Market Value of Debt]])</f>
        <v>0.26684319045401622</v>
      </c>
      <c r="W1492" s="32">
        <f>(Table2[[#This Row],[Cost of Equity (Daily Beta)]]*Table2[[#This Row],[Weight of Equity]])+(Table2[[#This Row],[Cost of Debt]]*Table2[[#This Row],[Weight of Debt]])</f>
        <v>0.10912067763471518</v>
      </c>
      <c r="X1492" s="33">
        <f>(Table2[[#This Row],[Cost of Equity (Weekly Beta)]]*Table2[[#This Row],[Weight of Equity]])+(Table2[[#This Row],[Cost of Debt]]*Table2[[#This Row],[Weight of Debt]])</f>
        <v>0.10572892717916288</v>
      </c>
      <c r="Y1492" s="34">
        <f>(Table2[[#This Row],[Cost of Equity (Monthly Beta)]]*Table2[[#This Row],[Weight of Equity]])+(Table2[[#This Row],[Cost of Debt]]*Table2[[#This Row],[Weight of Debt]])</f>
        <v>0.11137357200113866</v>
      </c>
      <c r="Z1492" t="b">
        <f>IF(Table2[[#This Row],[Sector]]="Financial Services",TRUE,FALSE)</f>
        <v>0</v>
      </c>
      <c r="AA1492" t="b">
        <f>IF(Table2[[#This Row],[Market Capitalisation In(Cr)]]&gt;25000,TRUE,FALSE)</f>
        <v>0</v>
      </c>
    </row>
    <row r="1493" spans="2:27" ht="14" customHeight="1">
      <c r="B1493" s="37" t="s">
        <v>2936</v>
      </c>
      <c r="C1493" s="38" t="str">
        <f>_xlfn.XLOOKUP(B1493,stock_analysis[Stock],stock_analysis[Company_Name])</f>
        <v>Ritco Logistics Limited</v>
      </c>
      <c r="D1493" s="37" t="str">
        <f>_xlfn.XLOOKUP(B1493,stock_analysis[Stock],stock_analysis[Sector])</f>
        <v>Industrials</v>
      </c>
      <c r="E1493" s="37" t="str">
        <f>_xlfn.XLOOKUP($B1493,stock_analysis[Stock],stock_analysis[Industry])</f>
        <v>Integrated Freight &amp; Logistics</v>
      </c>
      <c r="F1493" s="2">
        <f>_xlfn.XLOOKUP($B1493,stock_analysis[Stock],stock_analysis[Market_Cap_Cr])</f>
        <v>572.17182720000005</v>
      </c>
      <c r="G1493" s="3">
        <f>Imputs!$C$2</f>
        <v>6.6699999999999995E-2</v>
      </c>
      <c r="H1493" s="3">
        <f>Imputs!$C$3</f>
        <v>5.2299999999999999E-2</v>
      </c>
      <c r="I1493" s="2">
        <f>_xlfn.XLOOKUP($B1493,stock_analysis[Stock],stock_analysis[Beta_Daily])</f>
        <v>1.2117786534771899</v>
      </c>
      <c r="J1493" s="2">
        <f>_xlfn.XLOOKUP($B1493,stock_analysis[Stock],stock_analysis[Beta_Weekly])</f>
        <v>1.2102024306674186</v>
      </c>
      <c r="K1493" s="2">
        <f>_xlfn.XLOOKUP($B1493,stock_analysis[Stock],stock_analysis[Beta_Monthly])</f>
        <v>1.6367626528014851</v>
      </c>
      <c r="L1493" s="3">
        <f>G1493+H1493*I1493</f>
        <v>0.13007602357685705</v>
      </c>
      <c r="M1493" s="3">
        <f>J1493*H1493+G1493</f>
        <v>0.12999358712390599</v>
      </c>
      <c r="N1493" s="3">
        <f>K1493*H1493+G1493</f>
        <v>0.15230268674151767</v>
      </c>
      <c r="O1493" s="2">
        <f>_xlfn.XLOOKUP($B1493,stock_analysis[Stock],stock_analysis[Interest_Coverage_Ratio])</f>
        <v>3.6002756467887607</v>
      </c>
      <c r="P1493" s="3" cm="1">
        <f t="array" ref="P149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493" s="3" t="str" cm="1">
        <f t="array" ref="Q149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493" s="3">
        <f>Table2[[#This Row],[Default Spread]]+Table2[[#This Row],[Risk Free Rate]]</f>
        <v>8.0499999999999988E-2</v>
      </c>
      <c r="S1493" s="2">
        <f>_xlfn.XLOOKUP($B1493,stock_analysis[Stock],stock_analysis[Market_Cap_Cr])</f>
        <v>572.17182720000005</v>
      </c>
      <c r="T1493" s="2">
        <f>_xlfn.XLOOKUP($B1493,stock_analysis[Stock],stock_analysis[Total_Debt_Cr])</f>
        <v>372.22179840000001</v>
      </c>
      <c r="U1493" s="3">
        <f>Table2[[#This Row],[Market Value of Equity]]/(Table2[[#This Row],[Market Value of Equity]]+Table2[[#This Row],[Market Value of Debt]])</f>
        <v>0.60586159382056715</v>
      </c>
      <c r="V1493" s="3">
        <f>Table2[[#This Row],[Market Value of Debt]]/(Table2[[#This Row],[Market Value of Equity]]+Table2[[#This Row],[Market Value of Debt]])</f>
        <v>0.3941384061794328</v>
      </c>
      <c r="W1493" s="32">
        <f>(Table2[[#This Row],[Cost of Equity (Daily Beta)]]*Table2[[#This Row],[Weight of Equity]])+(Table2[[#This Row],[Cost of Debt]]*Table2[[#This Row],[Weight of Debt]])</f>
        <v>0.11053620865956063</v>
      </c>
      <c r="X1493" s="33">
        <f>(Table2[[#This Row],[Cost of Equity (Weekly Beta)]]*Table2[[#This Row],[Weight of Equity]])+(Table2[[#This Row],[Cost of Debt]]*Table2[[#This Row],[Weight of Debt]])</f>
        <v>0.11048626357878677</v>
      </c>
      <c r="Y1493" s="34">
        <f>(Table2[[#This Row],[Cost of Equity (Monthly Beta)]]*Table2[[#This Row],[Weight of Equity]])+(Table2[[#This Row],[Cost of Debt]]*Table2[[#This Row],[Weight of Debt]])</f>
        <v>0.1240024902298148</v>
      </c>
      <c r="Z1493" t="b">
        <f>IF(Table2[[#This Row],[Sector]]="Financial Services",TRUE,FALSE)</f>
        <v>0</v>
      </c>
      <c r="AA1493" t="b">
        <f>IF(Table2[[#This Row],[Market Capitalisation In(Cr)]]&gt;25000,TRUE,FALSE)</f>
        <v>0</v>
      </c>
    </row>
    <row r="1494" spans="2:27" ht="14" customHeight="1">
      <c r="B1494" s="37" t="s">
        <v>3876</v>
      </c>
      <c r="C1494" s="38" t="str">
        <f>_xlfn.XLOOKUP(B1494,stock_analysis[Stock],stock_analysis[Company_Name])</f>
        <v>Western Carriers (India) Limited</v>
      </c>
      <c r="D1494" s="37" t="str">
        <f>_xlfn.XLOOKUP(B1494,stock_analysis[Stock],stock_analysis[Sector])</f>
        <v>Industrials</v>
      </c>
      <c r="E1494" s="37" t="str">
        <f>_xlfn.XLOOKUP($B1494,stock_analysis[Stock],stock_analysis[Industry])</f>
        <v>Integrated Freight &amp; Logistics</v>
      </c>
      <c r="F1494" s="2">
        <f>_xlfn.XLOOKUP($B1494,stock_analysis[Stock],stock_analysis[Market_Cap_Cr])</f>
        <v>1050.2407168</v>
      </c>
      <c r="G1494" s="3">
        <f>Imputs!$C$2</f>
        <v>6.6699999999999995E-2</v>
      </c>
      <c r="H1494" s="3">
        <f>Imputs!$C$3</f>
        <v>5.2299999999999999E-2</v>
      </c>
      <c r="I1494" s="2">
        <f>_xlfn.XLOOKUP($B1494,stock_analysis[Stock],stock_analysis[Beta_Daily])</f>
        <v>1.0012115744293597</v>
      </c>
      <c r="J1494" s="2">
        <f>_xlfn.XLOOKUP($B1494,stock_analysis[Stock],stock_analysis[Beta_Weekly])</f>
        <v>2.1223133729406589</v>
      </c>
      <c r="K1494" s="2">
        <f>_xlfn.XLOOKUP($B1494,stock_analysis[Stock],stock_analysis[Beta_Monthly])</f>
        <v>1.6703988663943738</v>
      </c>
      <c r="L1494" s="3">
        <f>G1494+H1494*I1494</f>
        <v>0.11906336534265551</v>
      </c>
      <c r="M1494" s="3">
        <f>J1494*H1494+G1494</f>
        <v>0.17769698940479645</v>
      </c>
      <c r="N1494" s="3">
        <f>K1494*H1494+G1494</f>
        <v>0.15406186071242575</v>
      </c>
      <c r="O1494" s="2">
        <f>_xlfn.XLOOKUP($B1494,stock_analysis[Stock],stock_analysis[Interest_Coverage_Ratio])</f>
        <v>5.3601389923057834</v>
      </c>
      <c r="P1494" s="3" cm="1">
        <f t="array" ref="P149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494" s="3" t="str" cm="1">
        <f t="array" ref="Q149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494" s="3">
        <f>Table2[[#This Row],[Default Spread]]+Table2[[#This Row],[Risk Free Rate]]</f>
        <v>7.5600000000000001E-2</v>
      </c>
      <c r="S1494" s="2">
        <f>_xlfn.XLOOKUP($B1494,stock_analysis[Stock],stock_analysis[Market_Cap_Cr])</f>
        <v>1050.2407168</v>
      </c>
      <c r="T1494" s="2">
        <f>_xlfn.XLOOKUP($B1494,stock_analysis[Stock],stock_analysis[Total_Debt_Cr])</f>
        <v>193.03900160000001</v>
      </c>
      <c r="U1494" s="3">
        <f>Table2[[#This Row],[Market Value of Equity]]/(Table2[[#This Row],[Market Value of Equity]]+Table2[[#This Row],[Market Value of Debt]])</f>
        <v>0.84473405401607804</v>
      </c>
      <c r="V1494" s="3">
        <f>Table2[[#This Row],[Market Value of Debt]]/(Table2[[#This Row],[Market Value of Equity]]+Table2[[#This Row],[Market Value of Debt]])</f>
        <v>0.15526594598392188</v>
      </c>
      <c r="W1494" s="32">
        <f>(Table2[[#This Row],[Cost of Equity (Daily Beta)]]*Table2[[#This Row],[Weight of Equity]])+(Table2[[#This Row],[Cost of Debt]]*Table2[[#This Row],[Weight of Debt]])</f>
        <v>0.11231498480708328</v>
      </c>
      <c r="X1494" s="33">
        <f>(Table2[[#This Row],[Cost of Equity (Weekly Beta)]]*Table2[[#This Row],[Weight of Equity]])+(Table2[[#This Row],[Cost of Debt]]*Table2[[#This Row],[Weight of Debt]])</f>
        <v>0.16184480376275026</v>
      </c>
      <c r="Y1494" s="34">
        <f>(Table2[[#This Row],[Cost of Equity (Monthly Beta)]]*Table2[[#This Row],[Weight of Equity]])+(Table2[[#This Row],[Cost of Debt]]*Table2[[#This Row],[Weight of Debt]])</f>
        <v>0.14187940568525223</v>
      </c>
      <c r="Z1494" t="b">
        <f>IF(Table2[[#This Row],[Sector]]="Financial Services",TRUE,FALSE)</f>
        <v>0</v>
      </c>
      <c r="AA1494" t="b">
        <f>IF(Table2[[#This Row],[Market Capitalisation In(Cr)]]&gt;25000,TRUE,FALSE)</f>
        <v>0</v>
      </c>
    </row>
    <row r="1495" spans="2:27" ht="14" customHeight="1">
      <c r="B1495" s="37" t="s">
        <v>3522</v>
      </c>
      <c r="C1495" s="38" t="str">
        <f>_xlfn.XLOOKUP(B1495,stock_analysis[Stock],stock_analysis[Company_Name])</f>
        <v>TCI Express Limited</v>
      </c>
      <c r="D1495" s="37" t="str">
        <f>_xlfn.XLOOKUP(B1495,stock_analysis[Stock],stock_analysis[Sector])</f>
        <v>Industrials</v>
      </c>
      <c r="E1495" s="37" t="str">
        <f>_xlfn.XLOOKUP($B1495,stock_analysis[Stock],stock_analysis[Industry])</f>
        <v>Integrated Freight &amp; Logistics</v>
      </c>
      <c r="F1495" s="2">
        <f>_xlfn.XLOOKUP($B1495,stock_analysis[Stock],stock_analysis[Market_Cap_Cr])</f>
        <v>2122.2651903999999</v>
      </c>
      <c r="G1495" s="3">
        <f>Imputs!$C$2</f>
        <v>6.6699999999999995E-2</v>
      </c>
      <c r="H1495" s="3">
        <f>Imputs!$C$3</f>
        <v>5.2299999999999999E-2</v>
      </c>
      <c r="I1495" s="2">
        <f>_xlfn.XLOOKUP($B1495,stock_analysis[Stock],stock_analysis[Beta_Daily])</f>
        <v>0.92328558891339718</v>
      </c>
      <c r="J1495" s="2">
        <f>_xlfn.XLOOKUP($B1495,stock_analysis[Stock],stock_analysis[Beta_Weekly])</f>
        <v>1.0928390993916866</v>
      </c>
      <c r="K1495" s="2">
        <f>_xlfn.XLOOKUP($B1495,stock_analysis[Stock],stock_analysis[Beta_Monthly])</f>
        <v>1.068801977477686</v>
      </c>
      <c r="L1495" s="3">
        <f>G1495+H1495*I1495</f>
        <v>0.11498783630017068</v>
      </c>
      <c r="M1495" s="3">
        <f>J1495*H1495+G1495</f>
        <v>0.12385548489818521</v>
      </c>
      <c r="N1495" s="3">
        <f>K1495*H1495+G1495</f>
        <v>0.12259834342208298</v>
      </c>
      <c r="O1495" s="2">
        <f>_xlfn.XLOOKUP($B1495,stock_analysis[Stock],stock_analysis[Interest_Coverage_Ratio])</f>
        <v>118.53061224489797</v>
      </c>
      <c r="P1495" s="3" cm="1">
        <f t="array" ref="P149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95" s="3" t="str" cm="1">
        <f t="array" ref="Q149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95" s="3">
        <f>Table2[[#This Row],[Default Spread]]+Table2[[#This Row],[Risk Free Rate]]</f>
        <v>7.0699999999999999E-2</v>
      </c>
      <c r="S1495" s="2">
        <f>_xlfn.XLOOKUP($B1495,stock_analysis[Stock],stock_analysis[Market_Cap_Cr])</f>
        <v>2122.2651903999999</v>
      </c>
      <c r="T1495" s="2">
        <f>_xlfn.XLOOKUP($B1495,stock_analysis[Stock],stock_analysis[Total_Debt_Cr])</f>
        <v>14</v>
      </c>
      <c r="U1495" s="3">
        <f>Table2[[#This Row],[Market Value of Equity]]/(Table2[[#This Row],[Market Value of Equity]]+Table2[[#This Row],[Market Value of Debt]])</f>
        <v>0.99344650651851951</v>
      </c>
      <c r="V1495" s="3">
        <f>Table2[[#This Row],[Market Value of Debt]]/(Table2[[#This Row],[Market Value of Equity]]+Table2[[#This Row],[Market Value of Debt]])</f>
        <v>6.5534934814804541E-3</v>
      </c>
      <c r="W1495" s="32">
        <f>(Table2[[#This Row],[Cost of Equity (Daily Beta)]]*Table2[[#This Row],[Weight of Equity]])+(Table2[[#This Row],[Cost of Debt]]*Table2[[#This Row],[Weight of Debt]])</f>
        <v>0.11469759625366863</v>
      </c>
      <c r="X1495" s="33">
        <f>(Table2[[#This Row],[Cost of Equity (Weekly Beta)]]*Table2[[#This Row],[Weight of Equity]])+(Table2[[#This Row],[Cost of Debt]]*Table2[[#This Row],[Weight of Debt]])</f>
        <v>0.12350713077440002</v>
      </c>
      <c r="Y1495" s="34">
        <f>(Table2[[#This Row],[Cost of Equity (Monthly Beta)]]*Table2[[#This Row],[Weight of Equity]])+(Table2[[#This Row],[Cost of Debt]]*Table2[[#This Row],[Weight of Debt]])</f>
        <v>0.12225822796676672</v>
      </c>
      <c r="Z1495" t="b">
        <f>IF(Table2[[#This Row],[Sector]]="Financial Services",TRUE,FALSE)</f>
        <v>0</v>
      </c>
      <c r="AA1495" t="b">
        <f>IF(Table2[[#This Row],[Market Capitalisation In(Cr)]]&gt;25000,TRUE,FALSE)</f>
        <v>0</v>
      </c>
    </row>
    <row r="1496" spans="2:27" ht="14" customHeight="1">
      <c r="B1496" s="37" t="s">
        <v>2648</v>
      </c>
      <c r="C1496" s="38" t="str">
        <f>_xlfn.XLOOKUP(B1496,stock_analysis[Stock],stock_analysis[Company_Name])</f>
        <v>Patel Integrated Logistics Limited</v>
      </c>
      <c r="D1496" s="37" t="str">
        <f>_xlfn.XLOOKUP(B1496,stock_analysis[Stock],stock_analysis[Sector])</f>
        <v>Industrials</v>
      </c>
      <c r="E1496" s="37" t="str">
        <f>_xlfn.XLOOKUP($B1496,stock_analysis[Stock],stock_analysis[Industry])</f>
        <v>Integrated Freight &amp; Logistics</v>
      </c>
      <c r="F1496" s="2">
        <f>_xlfn.XLOOKUP($B1496,stock_analysis[Stock],stock_analysis[Market_Cap_Cr])</f>
        <v>70.8382912</v>
      </c>
      <c r="G1496" s="3">
        <f>Imputs!$C$2</f>
        <v>6.6699999999999995E-2</v>
      </c>
      <c r="H1496" s="3">
        <f>Imputs!$C$3</f>
        <v>5.2299999999999999E-2</v>
      </c>
      <c r="I1496" s="2">
        <f>_xlfn.XLOOKUP($B1496,stock_analysis[Stock],stock_analysis[Beta_Daily])</f>
        <v>1.0918189685480597</v>
      </c>
      <c r="J1496" s="2">
        <f>_xlfn.XLOOKUP($B1496,stock_analysis[Stock],stock_analysis[Beta_Weekly])</f>
        <v>1.6390110798994806</v>
      </c>
      <c r="K1496" s="2">
        <f>_xlfn.XLOOKUP($B1496,stock_analysis[Stock],stock_analysis[Beta_Monthly])</f>
        <v>1.6311986595560055</v>
      </c>
      <c r="L1496" s="3">
        <f>G1496+H1496*I1496</f>
        <v>0.12380213205506352</v>
      </c>
      <c r="M1496" s="3">
        <f>J1496*H1496+G1496</f>
        <v>0.15242027947874282</v>
      </c>
      <c r="N1496" s="3">
        <f>K1496*H1496+G1496</f>
        <v>0.15201168989477909</v>
      </c>
      <c r="O1496" s="2">
        <f>_xlfn.XLOOKUP($B1496,stock_analysis[Stock],stock_analysis[Interest_Coverage_Ratio])</f>
        <v>8.3718992615035024</v>
      </c>
      <c r="P1496" s="3" cm="1">
        <f t="array" ref="P149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496" s="3" t="str" cm="1">
        <f t="array" ref="Q149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496" s="3">
        <f>Table2[[#This Row],[Default Spread]]+Table2[[#This Row],[Risk Free Rate]]</f>
        <v>7.3700000000000002E-2</v>
      </c>
      <c r="S1496" s="2">
        <f>_xlfn.XLOOKUP($B1496,stock_analysis[Stock],stock_analysis[Market_Cap_Cr])</f>
        <v>70.8382912</v>
      </c>
      <c r="T1496" s="2">
        <f>_xlfn.XLOOKUP($B1496,stock_analysis[Stock],stock_analysis[Total_Debt_Cr])</f>
        <v>13.075900000000001</v>
      </c>
      <c r="U1496" s="3">
        <f>Table2[[#This Row],[Market Value of Equity]]/(Table2[[#This Row],[Market Value of Equity]]+Table2[[#This Row],[Market Value of Debt]])</f>
        <v>0.84417534372898773</v>
      </c>
      <c r="V1496" s="3">
        <f>Table2[[#This Row],[Market Value of Debt]]/(Table2[[#This Row],[Market Value of Equity]]+Table2[[#This Row],[Market Value of Debt]])</f>
        <v>0.15582465627101225</v>
      </c>
      <c r="W1496" s="32">
        <f>(Table2[[#This Row],[Cost of Equity (Daily Beta)]]*Table2[[#This Row],[Weight of Equity]])+(Table2[[#This Row],[Cost of Debt]]*Table2[[#This Row],[Weight of Debt]])</f>
        <v>0.11599498454913837</v>
      </c>
      <c r="X1496" s="33">
        <f>(Table2[[#This Row],[Cost of Equity (Weekly Beta)]]*Table2[[#This Row],[Weight of Equity]])+(Table2[[#This Row],[Cost of Debt]]*Table2[[#This Row],[Weight of Debt]])</f>
        <v>0.14015371898740969</v>
      </c>
      <c r="Y1496" s="34">
        <f>(Table2[[#This Row],[Cost of Equity (Monthly Beta)]]*Table2[[#This Row],[Weight of Equity]])+(Table2[[#This Row],[Cost of Debt]]*Table2[[#This Row],[Weight of Debt]])</f>
        <v>0.13980879773492302</v>
      </c>
      <c r="Z1496" t="b">
        <f>IF(Table2[[#This Row],[Sector]]="Financial Services",TRUE,FALSE)</f>
        <v>0</v>
      </c>
      <c r="AA1496" t="b">
        <f>IF(Table2[[#This Row],[Market Capitalisation In(Cr)]]&gt;25000,TRUE,FALSE)</f>
        <v>0</v>
      </c>
    </row>
    <row r="1497" spans="2:27" ht="14" customHeight="1">
      <c r="B1497" s="37" t="s">
        <v>1781</v>
      </c>
      <c r="C1497" s="38" t="str">
        <f>_xlfn.XLOOKUP(B1497,stock_analysis[Stock],stock_analysis[Company_Name])</f>
        <v>Jet Freight Logistics Limited</v>
      </c>
      <c r="D1497" s="37" t="str">
        <f>_xlfn.XLOOKUP(B1497,stock_analysis[Stock],stock_analysis[Sector])</f>
        <v>Industrials</v>
      </c>
      <c r="E1497" s="37" t="str">
        <f>_xlfn.XLOOKUP($B1497,stock_analysis[Stock],stock_analysis[Industry])</f>
        <v>Integrated Freight &amp; Logistics</v>
      </c>
      <c r="F1497" s="2">
        <f>_xlfn.XLOOKUP($B1497,stock_analysis[Stock],stock_analysis[Market_Cap_Cr])</f>
        <v>82.505932799999997</v>
      </c>
      <c r="G1497" s="3">
        <f>Imputs!$C$2</f>
        <v>6.6699999999999995E-2</v>
      </c>
      <c r="H1497" s="3">
        <f>Imputs!$C$3</f>
        <v>5.2299999999999999E-2</v>
      </c>
      <c r="I1497" s="2">
        <f>_xlfn.XLOOKUP($B1497,stock_analysis[Stock],stock_analysis[Beta_Daily])</f>
        <v>0.94469893500080904</v>
      </c>
      <c r="J1497" s="2">
        <f>_xlfn.XLOOKUP($B1497,stock_analysis[Stock],stock_analysis[Beta_Weekly])</f>
        <v>1.4271212304305561</v>
      </c>
      <c r="K1497" s="2">
        <f>_xlfn.XLOOKUP($B1497,stock_analysis[Stock],stock_analysis[Beta_Monthly])</f>
        <v>0.69493427843532496</v>
      </c>
      <c r="L1497" s="3">
        <f>G1497+H1497*I1497</f>
        <v>0.11610775430054231</v>
      </c>
      <c r="M1497" s="3">
        <f>J1497*H1497+G1497</f>
        <v>0.14133844035151807</v>
      </c>
      <c r="N1497" s="3">
        <f>K1497*H1497+G1497</f>
        <v>0.10304506276216749</v>
      </c>
      <c r="O1497" s="2">
        <f>_xlfn.XLOOKUP($B1497,stock_analysis[Stock],stock_analysis[Interest_Coverage_Ratio])</f>
        <v>1.9930457442466485</v>
      </c>
      <c r="P1497" s="3" cm="1">
        <f t="array" ref="P149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497" s="3" t="str" cm="1">
        <f t="array" ref="Q149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497" s="3">
        <f>Table2[[#This Row],[Default Spread]]+Table2[[#This Row],[Risk Free Rate]]</f>
        <v>0.1176</v>
      </c>
      <c r="S1497" s="2">
        <f>_xlfn.XLOOKUP($B1497,stock_analysis[Stock],stock_analysis[Market_Cap_Cr])</f>
        <v>82.505932799999997</v>
      </c>
      <c r="T1497" s="2">
        <f>_xlfn.XLOOKUP($B1497,stock_analysis[Stock],stock_analysis[Total_Debt_Cr])</f>
        <v>64.067097599999997</v>
      </c>
      <c r="U1497" s="3">
        <f>Table2[[#This Row],[Market Value of Equity]]/(Table2[[#This Row],[Market Value of Equity]]+Table2[[#This Row],[Market Value of Debt]])</f>
        <v>0.5628998225310623</v>
      </c>
      <c r="V1497" s="3">
        <f>Table2[[#This Row],[Market Value of Debt]]/(Table2[[#This Row],[Market Value of Equity]]+Table2[[#This Row],[Market Value of Debt]])</f>
        <v>0.4371001774689377</v>
      </c>
      <c r="W1497" s="32">
        <f>(Table2[[#This Row],[Cost of Equity (Daily Beta)]]*Table2[[#This Row],[Weight of Equity]])+(Table2[[#This Row],[Cost of Debt]]*Table2[[#This Row],[Weight of Debt]])</f>
        <v>0.11676001516060253</v>
      </c>
      <c r="X1497" s="33">
        <f>(Table2[[#This Row],[Cost of Equity (Weekly Beta)]]*Table2[[#This Row],[Weight of Equity]])+(Table2[[#This Row],[Cost of Debt]]*Table2[[#This Row],[Weight of Debt]])</f>
        <v>0.13096236386103371</v>
      </c>
      <c r="Y1497" s="34">
        <f>(Table2[[#This Row],[Cost of Equity (Monthly Beta)]]*Table2[[#This Row],[Weight of Equity]])+(Table2[[#This Row],[Cost of Debt]]*Table2[[#This Row],[Weight of Debt]])</f>
        <v>0.10940702841187333</v>
      </c>
      <c r="Z1497" t="b">
        <f>IF(Table2[[#This Row],[Sector]]="Financial Services",TRUE,FALSE)</f>
        <v>0</v>
      </c>
      <c r="AA1497" t="b">
        <f>IF(Table2[[#This Row],[Market Capitalisation In(Cr)]]&gt;25000,TRUE,FALSE)</f>
        <v>0</v>
      </c>
    </row>
    <row r="1498" spans="2:27" ht="14" customHeight="1">
      <c r="B1498" s="37" t="s">
        <v>1299</v>
      </c>
      <c r="C1498" s="38" t="str">
        <f>_xlfn.XLOOKUP(B1498,stock_analysis[Stock],stock_analysis[Company_Name])</f>
        <v>Glottis Limited</v>
      </c>
      <c r="D1498" s="37" t="str">
        <f>_xlfn.XLOOKUP(B1498,stock_analysis[Stock],stock_analysis[Sector])</f>
        <v>Industrials</v>
      </c>
      <c r="E1498" s="37" t="str">
        <f>_xlfn.XLOOKUP($B1498,stock_analysis[Stock],stock_analysis[Industry])</f>
        <v>Integrated Freight &amp; Logistics</v>
      </c>
      <c r="F1498" s="2">
        <f>_xlfn.XLOOKUP($B1498,stock_analysis[Stock],stock_analysis[Market_Cap_Cr])</f>
        <v>416.82992639999998</v>
      </c>
      <c r="G1498" s="3">
        <f>Imputs!$C$2</f>
        <v>6.6699999999999995E-2</v>
      </c>
      <c r="H1498" s="3">
        <f>Imputs!$C$3</f>
        <v>5.2299999999999999E-2</v>
      </c>
      <c r="I1498" s="2">
        <f>_xlfn.XLOOKUP($B1498,stock_analysis[Stock],stock_analysis[Beta_Daily])</f>
        <v>1.392397187488535</v>
      </c>
      <c r="J1498" s="2">
        <f>_xlfn.XLOOKUP($B1498,stock_analysis[Stock],stock_analysis[Beta_Weekly])</f>
        <v>0.96917548908693985</v>
      </c>
      <c r="K1498" s="2">
        <f>_xlfn.XLOOKUP($B1498,stock_analysis[Stock],stock_analysis[Beta_Monthly])</f>
        <v>3.9577761337639199</v>
      </c>
      <c r="L1498" s="3">
        <f>G1498+H1498*I1498</f>
        <v>0.13952237290565039</v>
      </c>
      <c r="M1498" s="3">
        <f>J1498*H1498+G1498</f>
        <v>0.11738787807924694</v>
      </c>
      <c r="N1498" s="3">
        <f>K1498*H1498+G1498</f>
        <v>0.27369169179585301</v>
      </c>
      <c r="O1498" s="2">
        <f>_xlfn.XLOOKUP($B1498,stock_analysis[Stock],stock_analysis[Interest_Coverage_Ratio])</f>
        <v>33.448246364414032</v>
      </c>
      <c r="P1498" s="3" cm="1">
        <f t="array" ref="P149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498" s="3" t="str" cm="1">
        <f t="array" ref="Q149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498" s="3">
        <f>Table2[[#This Row],[Default Spread]]+Table2[[#This Row],[Risk Free Rate]]</f>
        <v>7.0699999999999999E-2</v>
      </c>
      <c r="S1498" s="2">
        <f>_xlfn.XLOOKUP($B1498,stock_analysis[Stock],stock_analysis[Market_Cap_Cr])</f>
        <v>416.82992639999998</v>
      </c>
      <c r="T1498" s="2">
        <f>_xlfn.XLOOKUP($B1498,stock_analysis[Stock],stock_analysis[Total_Debt_Cr])</f>
        <v>50.077199999999998</v>
      </c>
      <c r="U1498" s="3">
        <f>Table2[[#This Row],[Market Value of Equity]]/(Table2[[#This Row],[Market Value of Equity]]+Table2[[#This Row],[Market Value of Debt]])</f>
        <v>0.89274697864196062</v>
      </c>
      <c r="V1498" s="3">
        <f>Table2[[#This Row],[Market Value of Debt]]/(Table2[[#This Row],[Market Value of Equity]]+Table2[[#This Row],[Market Value of Debt]])</f>
        <v>0.10725302135803939</v>
      </c>
      <c r="W1498" s="32">
        <f>(Table2[[#This Row],[Cost of Equity (Daily Beta)]]*Table2[[#This Row],[Weight of Equity]])+(Table2[[#This Row],[Cost of Debt]]*Table2[[#This Row],[Weight of Debt]])</f>
        <v>0.13214096547448972</v>
      </c>
      <c r="X1498" s="33">
        <f>(Table2[[#This Row],[Cost of Equity (Weekly Beta)]]*Table2[[#This Row],[Weight of Equity]])+(Table2[[#This Row],[Cost of Debt]]*Table2[[#This Row],[Weight of Debt]])</f>
        <v>0.11238046209445193</v>
      </c>
      <c r="Y1498" s="34">
        <f>(Table2[[#This Row],[Cost of Equity (Monthly Beta)]]*Table2[[#This Row],[Weight of Equity]])+(Table2[[#This Row],[Cost of Debt]]*Table2[[#This Row],[Weight of Debt]])</f>
        <v>0.25192021954016786</v>
      </c>
      <c r="Z1498" t="b">
        <f>IF(Table2[[#This Row],[Sector]]="Financial Services",TRUE,FALSE)</f>
        <v>0</v>
      </c>
      <c r="AA1498" t="b">
        <f>IF(Table2[[#This Row],[Market Capitalisation In(Cr)]]&gt;25000,TRUE,FALSE)</f>
        <v>0</v>
      </c>
    </row>
    <row r="1499" spans="2:27" ht="14" customHeight="1">
      <c r="B1499" s="37" t="s">
        <v>2142</v>
      </c>
      <c r="C1499" s="38" t="str">
        <f>_xlfn.XLOOKUP(B1499,stock_analysis[Stock],stock_analysis[Company_Name])</f>
        <v>Mahindra Logistics Limited</v>
      </c>
      <c r="D1499" s="37" t="str">
        <f>_xlfn.XLOOKUP(B1499,stock_analysis[Stock],stock_analysis[Sector])</f>
        <v>Industrials</v>
      </c>
      <c r="E1499" s="37" t="str">
        <f>_xlfn.XLOOKUP($B1499,stock_analysis[Stock],stock_analysis[Industry])</f>
        <v>Integrated Freight &amp; Logistics</v>
      </c>
      <c r="F1499" s="2">
        <f>_xlfn.XLOOKUP($B1499,stock_analysis[Stock],stock_analysis[Market_Cap_Cr])</f>
        <v>3798.2363648</v>
      </c>
      <c r="G1499" s="3">
        <f>Imputs!$C$2</f>
        <v>6.6699999999999995E-2</v>
      </c>
      <c r="H1499" s="3">
        <f>Imputs!$C$3</f>
        <v>5.2299999999999999E-2</v>
      </c>
      <c r="I1499" s="2">
        <f>_xlfn.XLOOKUP($B1499,stock_analysis[Stock],stock_analysis[Beta_Daily])</f>
        <v>1.0932849735296564</v>
      </c>
      <c r="J1499" s="2">
        <f>_xlfn.XLOOKUP($B1499,stock_analysis[Stock],stock_analysis[Beta_Weekly])</f>
        <v>1.5722044676379607</v>
      </c>
      <c r="K1499" s="2">
        <f>_xlfn.XLOOKUP($B1499,stock_analysis[Stock],stock_analysis[Beta_Monthly])</f>
        <v>1.2315108081041757</v>
      </c>
      <c r="L1499" s="3">
        <f>G1499+H1499*I1499</f>
        <v>0.12387880411560102</v>
      </c>
      <c r="M1499" s="3">
        <f>J1499*H1499+G1499</f>
        <v>0.14892629365746535</v>
      </c>
      <c r="N1499" s="3">
        <f>K1499*H1499+G1499</f>
        <v>0.13110801526384838</v>
      </c>
      <c r="O1499" s="2">
        <f>_xlfn.XLOOKUP($B1499,stock_analysis[Stock],stock_analysis[Interest_Coverage_Ratio])</f>
        <v>0.90555350326314499</v>
      </c>
      <c r="P1499" s="3" cm="1">
        <f t="array" ref="P149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499" s="3" t="str" cm="1">
        <f t="array" ref="Q149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499" s="3">
        <f>Table2[[#This Row],[Default Spread]]+Table2[[#This Row],[Risk Free Rate]]</f>
        <v>0.19279999999999997</v>
      </c>
      <c r="S1499" s="2">
        <f>_xlfn.XLOOKUP($B1499,stock_analysis[Stock],stock_analysis[Market_Cap_Cr])</f>
        <v>3798.2363648</v>
      </c>
      <c r="T1499" s="2">
        <f>_xlfn.XLOOKUP($B1499,stock_analysis[Stock],stock_analysis[Total_Debt_Cr])</f>
        <v>675.52</v>
      </c>
      <c r="U1499" s="3">
        <f>Table2[[#This Row],[Market Value of Equity]]/(Table2[[#This Row],[Market Value of Equity]]+Table2[[#This Row],[Market Value of Debt]])</f>
        <v>0.84900384712161259</v>
      </c>
      <c r="V1499" s="3">
        <f>Table2[[#This Row],[Market Value of Debt]]/(Table2[[#This Row],[Market Value of Equity]]+Table2[[#This Row],[Market Value of Debt]])</f>
        <v>0.15099615287838752</v>
      </c>
      <c r="W1499" s="32">
        <f>(Table2[[#This Row],[Cost of Equity (Daily Beta)]]*Table2[[#This Row],[Weight of Equity]])+(Table2[[#This Row],[Cost of Debt]]*Table2[[#This Row],[Weight of Debt]])</f>
        <v>0.13428563954592304</v>
      </c>
      <c r="X1499" s="33">
        <f>(Table2[[#This Row],[Cost of Equity (Weekly Beta)]]*Table2[[#This Row],[Weight of Equity]])+(Table2[[#This Row],[Cost of Debt]]*Table2[[#This Row],[Weight of Debt]])</f>
        <v>0.15555105452770421</v>
      </c>
      <c r="Y1499" s="34">
        <f>(Table2[[#This Row],[Cost of Equity (Monthly Beta)]]*Table2[[#This Row],[Weight of Equity]])+(Table2[[#This Row],[Cost of Debt]]*Table2[[#This Row],[Weight of Debt]])</f>
        <v>0.14042326762243948</v>
      </c>
      <c r="Z1499" t="b">
        <f>IF(Table2[[#This Row],[Sector]]="Financial Services",TRUE,FALSE)</f>
        <v>0</v>
      </c>
      <c r="AA1499" t="b">
        <f>IF(Table2[[#This Row],[Market Capitalisation In(Cr)]]&gt;25000,TRUE,FALSE)</f>
        <v>0</v>
      </c>
    </row>
    <row r="1500" spans="2:27" ht="14" customHeight="1">
      <c r="B1500" s="37" t="s">
        <v>2404</v>
      </c>
      <c r="C1500" s="38" t="str">
        <f>_xlfn.XLOOKUP(B1500,stock_analysis[Stock],stock_analysis[Company_Name])</f>
        <v>Navkar Corporation Limited</v>
      </c>
      <c r="D1500" s="37" t="str">
        <f>_xlfn.XLOOKUP(B1500,stock_analysis[Stock],stock_analysis[Sector])</f>
        <v>Industrials</v>
      </c>
      <c r="E1500" s="37" t="str">
        <f>_xlfn.XLOOKUP($B1500,stock_analysis[Stock],stock_analysis[Industry])</f>
        <v>Integrated Freight &amp; Logistics</v>
      </c>
      <c r="F1500" s="2">
        <f>_xlfn.XLOOKUP($B1500,stock_analysis[Stock],stock_analysis[Market_Cap_Cr])</f>
        <v>1330.5895935999999</v>
      </c>
      <c r="G1500" s="3">
        <f>Imputs!$C$2</f>
        <v>6.6699999999999995E-2</v>
      </c>
      <c r="H1500" s="3">
        <f>Imputs!$C$3</f>
        <v>5.2299999999999999E-2</v>
      </c>
      <c r="I1500" s="2">
        <f>_xlfn.XLOOKUP($B1500,stock_analysis[Stock],stock_analysis[Beta_Daily])</f>
        <v>1.3586433288471926</v>
      </c>
      <c r="J1500" s="2">
        <f>_xlfn.XLOOKUP($B1500,stock_analysis[Stock],stock_analysis[Beta_Weekly])</f>
        <v>1.5620810306352289</v>
      </c>
      <c r="K1500" s="2">
        <f>_xlfn.XLOOKUP($B1500,stock_analysis[Stock],stock_analysis[Beta_Monthly])</f>
        <v>1.0462012637527081</v>
      </c>
      <c r="L1500" s="3">
        <f>G1500+H1500*I1500</f>
        <v>0.13775704609870817</v>
      </c>
      <c r="M1500" s="3">
        <f>J1500*H1500+G1500</f>
        <v>0.14839683790222247</v>
      </c>
      <c r="N1500" s="3">
        <f>K1500*H1500+G1500</f>
        <v>0.12141632609426663</v>
      </c>
      <c r="O1500" s="2">
        <f>_xlfn.XLOOKUP($B1500,stock_analysis[Stock],stock_analysis[Interest_Coverage_Ratio])</f>
        <v>-2.6164097909880124</v>
      </c>
      <c r="P1500" s="3" cm="1">
        <f t="array" ref="P150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500" s="3" t="str" cm="1">
        <f t="array" ref="Q150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500" s="3">
        <f>Table2[[#This Row],[Default Spread]]+Table2[[#This Row],[Risk Free Rate]]</f>
        <v>0.25669999999999998</v>
      </c>
      <c r="S1500" s="2">
        <f>_xlfn.XLOOKUP($B1500,stock_analysis[Stock],stock_analysis[Market_Cap_Cr])</f>
        <v>1330.5895935999999</v>
      </c>
      <c r="T1500" s="2">
        <f>_xlfn.XLOOKUP($B1500,stock_analysis[Stock],stock_analysis[Total_Debt_Cr])</f>
        <v>176.98809600000001</v>
      </c>
      <c r="U1500" s="3">
        <f>Table2[[#This Row],[Market Value of Equity]]/(Table2[[#This Row],[Market Value of Equity]]+Table2[[#This Row],[Market Value of Debt]])</f>
        <v>0.88260101139666003</v>
      </c>
      <c r="V1500" s="3">
        <f>Table2[[#This Row],[Market Value of Debt]]/(Table2[[#This Row],[Market Value of Equity]]+Table2[[#This Row],[Market Value of Debt]])</f>
        <v>0.11739898860333997</v>
      </c>
      <c r="W1500" s="32">
        <f>(Table2[[#This Row],[Cost of Equity (Daily Beta)]]*Table2[[#This Row],[Weight of Equity]])+(Table2[[#This Row],[Cost of Debt]]*Table2[[#This Row],[Weight of Debt]])</f>
        <v>0.15172082858821351</v>
      </c>
      <c r="X1500" s="33">
        <f>(Table2[[#This Row],[Cost of Equity (Weekly Beta)]]*Table2[[#This Row],[Weight of Equity]])+(Table2[[#This Row],[Cost of Debt]]*Table2[[#This Row],[Weight of Debt]])</f>
        <v>0.16111151959504513</v>
      </c>
      <c r="Y1500" s="34">
        <f>(Table2[[#This Row],[Cost of Equity (Monthly Beta)]]*Table2[[#This Row],[Weight of Equity]])+(Table2[[#This Row],[Cost of Debt]]*Table2[[#This Row],[Weight of Debt]])</f>
        <v>0.13729849258534377</v>
      </c>
      <c r="Z1500" t="b">
        <f>IF(Table2[[#This Row],[Sector]]="Financial Services",TRUE,FALSE)</f>
        <v>0</v>
      </c>
      <c r="AA1500" t="b">
        <f>IF(Table2[[#This Row],[Market Capitalisation In(Cr)]]&gt;25000,TRUE,FALSE)</f>
        <v>0</v>
      </c>
    </row>
    <row r="1501" spans="2:27" ht="14" customHeight="1">
      <c r="B1501" s="37" t="s">
        <v>3662</v>
      </c>
      <c r="C1501" s="38" t="str">
        <f>_xlfn.XLOOKUP(B1501,stock_analysis[Stock],stock_analysis[Company_Name])</f>
        <v>TVS Supply Chain Solutions Limited</v>
      </c>
      <c r="D1501" s="37" t="str">
        <f>_xlfn.XLOOKUP(B1501,stock_analysis[Stock],stock_analysis[Sector])</f>
        <v>Industrials</v>
      </c>
      <c r="E1501" s="37" t="str">
        <f>_xlfn.XLOOKUP($B1501,stock_analysis[Stock],stock_analysis[Industry])</f>
        <v>Integrated Freight &amp; Logistics</v>
      </c>
      <c r="F1501" s="2">
        <f>_xlfn.XLOOKUP($B1501,stock_analysis[Stock],stock_analysis[Market_Cap_Cr])</f>
        <v>4898.863104</v>
      </c>
      <c r="G1501" s="3">
        <f>Imputs!$C$2</f>
        <v>6.6699999999999995E-2</v>
      </c>
      <c r="H1501" s="3">
        <f>Imputs!$C$3</f>
        <v>5.2299999999999999E-2</v>
      </c>
      <c r="I1501" s="2">
        <f>_xlfn.XLOOKUP($B1501,stock_analysis[Stock],stock_analysis[Beta_Daily])</f>
        <v>1.2893294761487182</v>
      </c>
      <c r="J1501" s="2">
        <f>_xlfn.XLOOKUP($B1501,stock_analysis[Stock],stock_analysis[Beta_Weekly])</f>
        <v>1.2982030637160309</v>
      </c>
      <c r="K1501" s="2">
        <f>_xlfn.XLOOKUP($B1501,stock_analysis[Stock],stock_analysis[Beta_Monthly])</f>
        <v>0.43165227793704503</v>
      </c>
      <c r="L1501" s="3">
        <f>G1501+H1501*I1501</f>
        <v>0.13413193160257797</v>
      </c>
      <c r="M1501" s="3">
        <f>J1501*H1501+G1501</f>
        <v>0.1345960202323484</v>
      </c>
      <c r="N1501" s="3">
        <f>K1501*H1501+G1501</f>
        <v>8.9275414136107456E-2</v>
      </c>
      <c r="O1501" s="2">
        <f>_xlfn.XLOOKUP($B1501,stock_analysis[Stock],stock_analysis[Interest_Coverage_Ratio])</f>
        <v>1.199280526708749</v>
      </c>
      <c r="P1501" s="3" cm="1">
        <f t="array" ref="P150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501" s="3" t="str" cm="1">
        <f t="array" ref="Q150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501" s="3">
        <f>Table2[[#This Row],[Default Spread]]+Table2[[#This Row],[Risk Free Rate]]</f>
        <v>0.19279999999999997</v>
      </c>
      <c r="S1501" s="2">
        <f>_xlfn.XLOOKUP($B1501,stock_analysis[Stock],stock_analysis[Market_Cap_Cr])</f>
        <v>4898.863104</v>
      </c>
      <c r="T1501" s="2">
        <f>_xlfn.XLOOKUP($B1501,stock_analysis[Stock],stock_analysis[Total_Debt_Cr])</f>
        <v>2220.7399936000002</v>
      </c>
      <c r="U1501" s="3">
        <f>Table2[[#This Row],[Market Value of Equity]]/(Table2[[#This Row],[Market Value of Equity]]+Table2[[#This Row],[Market Value of Debt]])</f>
        <v>0.68808092766454831</v>
      </c>
      <c r="V1501" s="3">
        <f>Table2[[#This Row],[Market Value of Debt]]/(Table2[[#This Row],[Market Value of Equity]]+Table2[[#This Row],[Market Value of Debt]])</f>
        <v>0.31191907233545169</v>
      </c>
      <c r="W1501" s="32">
        <f>(Table2[[#This Row],[Cost of Equity (Daily Beta)]]*Table2[[#This Row],[Weight of Equity]])+(Table2[[#This Row],[Cost of Debt]]*Table2[[#This Row],[Weight of Debt]])</f>
        <v>0.15243162107281466</v>
      </c>
      <c r="X1501" s="33">
        <f>(Table2[[#This Row],[Cost of Equity (Weekly Beta)]]*Table2[[#This Row],[Weight of Equity]])+(Table2[[#This Row],[Cost of Debt]]*Table2[[#This Row],[Weight of Debt]])</f>
        <v>0.15275095160770569</v>
      </c>
      <c r="Y1501" s="34">
        <f>(Table2[[#This Row],[Cost of Equity (Monthly Beta)]]*Table2[[#This Row],[Weight of Equity]])+(Table2[[#This Row],[Cost of Debt]]*Table2[[#This Row],[Weight of Debt]])</f>
        <v>0.12156670692268462</v>
      </c>
      <c r="Z1501" t="b">
        <f>IF(Table2[[#This Row],[Sector]]="Financial Services",TRUE,FALSE)</f>
        <v>0</v>
      </c>
      <c r="AA1501" t="b">
        <f>IF(Table2[[#This Row],[Market Capitalisation In(Cr)]]&gt;25000,TRUE,FALSE)</f>
        <v>0</v>
      </c>
    </row>
    <row r="1502" spans="2:27" ht="14" customHeight="1">
      <c r="B1502" s="37" t="s">
        <v>3286</v>
      </c>
      <c r="C1502" s="38" t="str">
        <f>_xlfn.XLOOKUP(B1502,stock_analysis[Stock],stock_analysis[Company_Name])</f>
        <v>Snowman Logistics Limited</v>
      </c>
      <c r="D1502" s="37" t="str">
        <f>_xlfn.XLOOKUP(B1502,stock_analysis[Stock],stock_analysis[Sector])</f>
        <v>Industrials</v>
      </c>
      <c r="E1502" s="37" t="str">
        <f>_xlfn.XLOOKUP($B1502,stock_analysis[Stock],stock_analysis[Industry])</f>
        <v>Integrated Freight &amp; Logistics</v>
      </c>
      <c r="F1502" s="2">
        <f>_xlfn.XLOOKUP($B1502,stock_analysis[Stock],stock_analysis[Market_Cap_Cr])</f>
        <v>624.87439359999996</v>
      </c>
      <c r="G1502" s="3">
        <f>Imputs!$C$2</f>
        <v>6.6699999999999995E-2</v>
      </c>
      <c r="H1502" s="3">
        <f>Imputs!$C$3</f>
        <v>5.2299999999999999E-2</v>
      </c>
      <c r="I1502" s="2">
        <f>_xlfn.XLOOKUP($B1502,stock_analysis[Stock],stock_analysis[Beta_Daily])</f>
        <v>1.3942264805522415</v>
      </c>
      <c r="J1502" s="2">
        <f>_xlfn.XLOOKUP($B1502,stock_analysis[Stock],stock_analysis[Beta_Weekly])</f>
        <v>2.1130346108669009</v>
      </c>
      <c r="K1502" s="2">
        <f>_xlfn.XLOOKUP($B1502,stock_analysis[Stock],stock_analysis[Beta_Monthly])</f>
        <v>1.3461425351794198</v>
      </c>
      <c r="L1502" s="3">
        <f>G1502+H1502*I1502</f>
        <v>0.13961804493288221</v>
      </c>
      <c r="M1502" s="3">
        <f>J1502*H1502+G1502</f>
        <v>0.17721171014833892</v>
      </c>
      <c r="N1502" s="3">
        <f>K1502*H1502+G1502</f>
        <v>0.13710325458988365</v>
      </c>
      <c r="O1502" s="2">
        <f>_xlfn.XLOOKUP($B1502,stock_analysis[Stock],stock_analysis[Interest_Coverage_Ratio])</f>
        <v>1.2451268630778352</v>
      </c>
      <c r="P1502" s="3" cm="1">
        <f t="array" ref="P150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502" s="3" t="str" cm="1">
        <f t="array" ref="Q150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502" s="3">
        <f>Table2[[#This Row],[Default Spread]]+Table2[[#This Row],[Risk Free Rate]]</f>
        <v>0.19279999999999997</v>
      </c>
      <c r="S1502" s="2">
        <f>_xlfn.XLOOKUP($B1502,stock_analysis[Stock],stock_analysis[Market_Cap_Cr])</f>
        <v>624.87439359999996</v>
      </c>
      <c r="T1502" s="2">
        <f>_xlfn.XLOOKUP($B1502,stock_analysis[Stock],stock_analysis[Total_Debt_Cr])</f>
        <v>326.4310016</v>
      </c>
      <c r="U1502" s="3">
        <f>Table2[[#This Row],[Market Value of Equity]]/(Table2[[#This Row],[Market Value of Equity]]+Table2[[#This Row],[Market Value of Debt]])</f>
        <v>0.65685992821330308</v>
      </c>
      <c r="V1502" s="3">
        <f>Table2[[#This Row],[Market Value of Debt]]/(Table2[[#This Row],[Market Value of Equity]]+Table2[[#This Row],[Market Value of Debt]])</f>
        <v>0.34314007178669681</v>
      </c>
      <c r="W1502" s="32">
        <f>(Table2[[#This Row],[Cost of Equity (Daily Beta)]]*Table2[[#This Row],[Weight of Equity]])+(Table2[[#This Row],[Cost of Debt]]*Table2[[#This Row],[Weight of Debt]])</f>
        <v>0.15786690481236987</v>
      </c>
      <c r="X1502" s="33">
        <f>(Table2[[#This Row],[Cost of Equity (Weekly Beta)]]*Table2[[#This Row],[Weight of Equity]])+(Table2[[#This Row],[Cost of Debt]]*Table2[[#This Row],[Weight of Debt]])</f>
        <v>0.18256067704706971</v>
      </c>
      <c r="Y1502" s="34">
        <f>(Table2[[#This Row],[Cost of Equity (Monthly Beta)]]*Table2[[#This Row],[Weight of Equity]])+(Table2[[#This Row],[Cost of Debt]]*Table2[[#This Row],[Weight of Debt]])</f>
        <v>0.15621503980819634</v>
      </c>
      <c r="Z1502" t="b">
        <f>IF(Table2[[#This Row],[Sector]]="Financial Services",TRUE,FALSE)</f>
        <v>0</v>
      </c>
      <c r="AA1502" t="b">
        <f>IF(Table2[[#This Row],[Market Capitalisation In(Cr)]]&gt;25000,TRUE,FALSE)</f>
        <v>0</v>
      </c>
    </row>
    <row r="1503" spans="2:27" ht="14" customHeight="1">
      <c r="B1503" s="37" t="s">
        <v>3576</v>
      </c>
      <c r="C1503" s="38" t="str">
        <f>_xlfn.XLOOKUP(B1503,stock_analysis[Stock],stock_analysis[Company_Name])</f>
        <v>Tiger Logistics (India) Limited</v>
      </c>
      <c r="D1503" s="37" t="str">
        <f>_xlfn.XLOOKUP(B1503,stock_analysis[Stock],stock_analysis[Sector])</f>
        <v>Industrials</v>
      </c>
      <c r="E1503" s="37" t="str">
        <f>_xlfn.XLOOKUP($B1503,stock_analysis[Stock],stock_analysis[Industry])</f>
        <v>Integrated Freight &amp; Logistics</v>
      </c>
      <c r="F1503" s="2">
        <f>_xlfn.XLOOKUP($B1503,stock_analysis[Stock],stock_analysis[Market_Cap_Cr])</f>
        <v>308.621824</v>
      </c>
      <c r="G1503" s="3">
        <f>Imputs!$C$2</f>
        <v>6.6699999999999995E-2</v>
      </c>
      <c r="H1503" s="3">
        <f>Imputs!$C$3</f>
        <v>5.2299999999999999E-2</v>
      </c>
      <c r="I1503" s="2">
        <f>_xlfn.XLOOKUP($B1503,stock_analysis[Stock],stock_analysis[Beta_Daily])</f>
        <v>2.1821834687388035</v>
      </c>
      <c r="J1503" s="2">
        <f>_xlfn.XLOOKUP($B1503,stock_analysis[Stock],stock_analysis[Beta_Weekly])</f>
        <v>1.29719819377261</v>
      </c>
      <c r="K1503" s="2">
        <f>_xlfn.XLOOKUP($B1503,stock_analysis[Stock],stock_analysis[Beta_Monthly])</f>
        <v>0.83153033662257969</v>
      </c>
      <c r="L1503" s="3">
        <f>G1503+H1503*I1503</f>
        <v>0.18082819541503942</v>
      </c>
      <c r="M1503" s="3">
        <f>J1503*H1503+G1503</f>
        <v>0.13454346553430752</v>
      </c>
      <c r="N1503" s="3">
        <f>K1503*H1503+G1503</f>
        <v>0.11018903660536092</v>
      </c>
      <c r="O1503" s="2">
        <f>_xlfn.XLOOKUP($B1503,stock_analysis[Stock],stock_analysis[Interest_Coverage_Ratio])</f>
        <v>13.688134997363331</v>
      </c>
      <c r="P1503" s="3" cm="1">
        <f t="array" ref="P150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03" s="3" t="str" cm="1">
        <f t="array" ref="Q150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03" s="3">
        <f>Table2[[#This Row],[Default Spread]]+Table2[[#This Row],[Risk Free Rate]]</f>
        <v>7.0699999999999999E-2</v>
      </c>
      <c r="S1503" s="2">
        <f>_xlfn.XLOOKUP($B1503,stock_analysis[Stock],stock_analysis[Market_Cap_Cr])</f>
        <v>308.621824</v>
      </c>
      <c r="T1503" s="2">
        <f>_xlfn.XLOOKUP($B1503,stock_analysis[Stock],stock_analysis[Total_Debt_Cr])</f>
        <v>49.188800000000001</v>
      </c>
      <c r="U1503" s="3">
        <f>Table2[[#This Row],[Market Value of Equity]]/(Table2[[#This Row],[Market Value of Equity]]+Table2[[#This Row],[Market Value of Debt]])</f>
        <v>0.86252839714451857</v>
      </c>
      <c r="V1503" s="3">
        <f>Table2[[#This Row],[Market Value of Debt]]/(Table2[[#This Row],[Market Value of Equity]]+Table2[[#This Row],[Market Value of Debt]])</f>
        <v>0.13747160285548143</v>
      </c>
      <c r="W1503" s="32">
        <f>(Table2[[#This Row],[Cost of Equity (Daily Beta)]]*Table2[[#This Row],[Weight of Equity]])+(Table2[[#This Row],[Cost of Debt]]*Table2[[#This Row],[Weight of Debt]])</f>
        <v>0.16568869587175228</v>
      </c>
      <c r="X1503" s="33">
        <f>(Table2[[#This Row],[Cost of Equity (Weekly Beta)]]*Table2[[#This Row],[Weight of Equity]])+(Table2[[#This Row],[Cost of Debt]]*Table2[[#This Row],[Weight of Debt]])</f>
        <v>0.12576680199545759</v>
      </c>
      <c r="Y1503" s="34">
        <f>(Table2[[#This Row],[Cost of Equity (Monthly Beta)]]*Table2[[#This Row],[Weight of Equity]])+(Table2[[#This Row],[Cost of Debt]]*Table2[[#This Row],[Weight of Debt]])</f>
        <v>0.10476041544800317</v>
      </c>
      <c r="Z1503" t="b">
        <f>IF(Table2[[#This Row],[Sector]]="Financial Services",TRUE,FALSE)</f>
        <v>0</v>
      </c>
      <c r="AA1503" t="b">
        <f>IF(Table2[[#This Row],[Market Capitalisation In(Cr)]]&gt;25000,TRUE,FALSE)</f>
        <v>0</v>
      </c>
    </row>
    <row r="1504" spans="2:27" ht="14" customHeight="1">
      <c r="B1504" s="37" t="s">
        <v>3130</v>
      </c>
      <c r="C1504" s="38" t="str">
        <f>_xlfn.XLOOKUP(B1504,stock_analysis[Stock],stock_analysis[Company_Name])</f>
        <v>Seamec Limited</v>
      </c>
      <c r="D1504" s="37" t="str">
        <f>_xlfn.XLOOKUP(B1504,stock_analysis[Stock],stock_analysis[Sector])</f>
        <v>Industrials</v>
      </c>
      <c r="E1504" s="37" t="str">
        <f>_xlfn.XLOOKUP($B1504,stock_analysis[Stock],stock_analysis[Industry])</f>
        <v>Marine Shipping</v>
      </c>
      <c r="F1504" s="2">
        <f>_xlfn.XLOOKUP($B1504,stock_analysis[Stock],stock_analysis[Market_Cap_Cr])</f>
        <v>3495.4203136000001</v>
      </c>
      <c r="G1504" s="3">
        <f>Imputs!$C$2</f>
        <v>6.6699999999999995E-2</v>
      </c>
      <c r="H1504" s="3">
        <f>Imputs!$C$3</f>
        <v>5.2299999999999999E-2</v>
      </c>
      <c r="I1504" s="2">
        <f>_xlfn.XLOOKUP($B1504,stock_analysis[Stock],stock_analysis[Beta_Daily])</f>
        <v>0.24696005360977599</v>
      </c>
      <c r="J1504" s="2">
        <f>_xlfn.XLOOKUP($B1504,stock_analysis[Stock],stock_analysis[Beta_Weekly])</f>
        <v>0.57749321852338165</v>
      </c>
      <c r="K1504" s="2">
        <f>_xlfn.XLOOKUP($B1504,stock_analysis[Stock],stock_analysis[Beta_Monthly])</f>
        <v>1.8868488592484589</v>
      </c>
      <c r="L1504" s="3">
        <f>G1504+H1504*I1504</f>
        <v>7.9616010803791284E-2</v>
      </c>
      <c r="M1504" s="3">
        <f>J1504*H1504+G1504</f>
        <v>9.6902895328772859E-2</v>
      </c>
      <c r="N1504" s="3">
        <f>K1504*H1504+G1504</f>
        <v>0.16538219533869442</v>
      </c>
      <c r="O1504" s="2">
        <f>_xlfn.XLOOKUP($B1504,stock_analysis[Stock],stock_analysis[Interest_Coverage_Ratio])</f>
        <v>7.8954338636290293</v>
      </c>
      <c r="P1504" s="3" cm="1">
        <f t="array" ref="P150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504" s="3" t="str" cm="1">
        <f t="array" ref="Q150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504" s="3">
        <f>Table2[[#This Row],[Default Spread]]+Table2[[#This Row],[Risk Free Rate]]</f>
        <v>7.3700000000000002E-2</v>
      </c>
      <c r="S1504" s="2">
        <f>_xlfn.XLOOKUP($B1504,stock_analysis[Stock],stock_analysis[Market_Cap_Cr])</f>
        <v>3495.4203136000001</v>
      </c>
      <c r="T1504" s="2">
        <f>_xlfn.XLOOKUP($B1504,stock_analysis[Stock],stock_analysis[Total_Debt_Cr])</f>
        <v>404.7699968</v>
      </c>
      <c r="U1504" s="3">
        <f>Table2[[#This Row],[Market Value of Equity]]/(Table2[[#This Row],[Market Value of Equity]]+Table2[[#This Row],[Market Value of Debt]])</f>
        <v>0.89621788564505012</v>
      </c>
      <c r="V1504" s="3">
        <f>Table2[[#This Row],[Market Value of Debt]]/(Table2[[#This Row],[Market Value of Equity]]+Table2[[#This Row],[Market Value of Debt]])</f>
        <v>0.1037821143549498</v>
      </c>
      <c r="W1504" s="32">
        <f>(Table2[[#This Row],[Cost of Equity (Daily Beta)]]*Table2[[#This Row],[Weight of Equity]])+(Table2[[#This Row],[Cost of Debt]]*Table2[[#This Row],[Weight of Debt]])</f>
        <v>7.9002034694027085E-2</v>
      </c>
      <c r="X1504" s="33">
        <f>(Table2[[#This Row],[Cost of Equity (Weekly Beta)]]*Table2[[#This Row],[Weight of Equity]])+(Table2[[#This Row],[Cost of Debt]]*Table2[[#This Row],[Weight of Debt]])</f>
        <v>9.449484979239621E-2</v>
      </c>
      <c r="Y1504" s="34">
        <f>(Table2[[#This Row],[Cost of Equity (Monthly Beta)]]*Table2[[#This Row],[Weight of Equity]])+(Table2[[#This Row],[Cost of Debt]]*Table2[[#This Row],[Weight of Debt]])</f>
        <v>0.15586722325774116</v>
      </c>
      <c r="Z1504" t="b">
        <f>IF(Table2[[#This Row],[Sector]]="Financial Services",TRUE,FALSE)</f>
        <v>0</v>
      </c>
      <c r="AA1504" t="b">
        <f>IF(Table2[[#This Row],[Market Capitalisation In(Cr)]]&gt;25000,TRUE,FALSE)</f>
        <v>0</v>
      </c>
    </row>
    <row r="1505" spans="2:27" ht="14" customHeight="1">
      <c r="B1505" s="37" t="s">
        <v>1114</v>
      </c>
      <c r="C1505" s="38" t="str">
        <f>_xlfn.XLOOKUP(B1505,stock_analysis[Stock],stock_analysis[Company_Name])</f>
        <v>Essar Shipping Limited</v>
      </c>
      <c r="D1505" s="37" t="str">
        <f>_xlfn.XLOOKUP(B1505,stock_analysis[Stock],stock_analysis[Sector])</f>
        <v>Industrials</v>
      </c>
      <c r="E1505" s="37" t="str">
        <f>_xlfn.XLOOKUP($B1505,stock_analysis[Stock],stock_analysis[Industry])</f>
        <v>Marine Shipping</v>
      </c>
      <c r="F1505" s="2">
        <f>_xlfn.XLOOKUP($B1505,stock_analysis[Stock],stock_analysis[Market_Cap_Cr])</f>
        <v>536.34206719999997</v>
      </c>
      <c r="G1505" s="3">
        <f>Imputs!$C$2</f>
        <v>6.6699999999999995E-2</v>
      </c>
      <c r="H1505" s="3">
        <f>Imputs!$C$3</f>
        <v>5.2299999999999999E-2</v>
      </c>
      <c r="I1505" s="2">
        <f>_xlfn.XLOOKUP($B1505,stock_analysis[Stock],stock_analysis[Beta_Daily])</f>
        <v>1.4475341326524178</v>
      </c>
      <c r="J1505" s="2">
        <f>_xlfn.XLOOKUP($B1505,stock_analysis[Stock],stock_analysis[Beta_Weekly])</f>
        <v>1.8081464616953151</v>
      </c>
      <c r="K1505" s="2">
        <f>_xlfn.XLOOKUP($B1505,stock_analysis[Stock],stock_analysis[Beta_Monthly])</f>
        <v>2.8878253875425672</v>
      </c>
      <c r="L1505" s="3">
        <f>G1505+H1505*I1505</f>
        <v>0.14240603513772143</v>
      </c>
      <c r="M1505" s="3">
        <f>J1505*H1505+G1505</f>
        <v>0.16126605994666499</v>
      </c>
      <c r="N1505" s="3">
        <f>K1505*H1505+G1505</f>
        <v>0.21773326776847624</v>
      </c>
      <c r="O1505" s="2">
        <f>_xlfn.XLOOKUP($B1505,stock_analysis[Stock],stock_analysis[Interest_Coverage_Ratio])</f>
        <v>7.5512871682298943</v>
      </c>
      <c r="P1505" s="3" cm="1">
        <f t="array" ref="P150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505" s="3" t="str" cm="1">
        <f t="array" ref="Q150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505" s="3">
        <f>Table2[[#This Row],[Default Spread]]+Table2[[#This Row],[Risk Free Rate]]</f>
        <v>7.3700000000000002E-2</v>
      </c>
      <c r="S1505" s="2">
        <f>_xlfn.XLOOKUP($B1505,stock_analysis[Stock],stock_analysis[Market_Cap_Cr])</f>
        <v>536.34206719999997</v>
      </c>
      <c r="T1505" s="2">
        <f>_xlfn.XLOOKUP($B1505,stock_analysis[Stock],stock_analysis[Total_Debt_Cr])</f>
        <v>1644.9699840000001</v>
      </c>
      <c r="U1505" s="3">
        <f>Table2[[#This Row],[Market Value of Equity]]/(Table2[[#This Row],[Market Value of Equity]]+Table2[[#This Row],[Market Value of Debt]])</f>
        <v>0.24588048596941614</v>
      </c>
      <c r="V1505" s="3">
        <f>Table2[[#This Row],[Market Value of Debt]]/(Table2[[#This Row],[Market Value of Equity]]+Table2[[#This Row],[Market Value of Debt]])</f>
        <v>0.75411951403058386</v>
      </c>
      <c r="W1505" s="32">
        <f>(Table2[[#This Row],[Cost of Equity (Daily Beta)]]*Table2[[#This Row],[Weight of Equity]])+(Table2[[#This Row],[Cost of Debt]]*Table2[[#This Row],[Weight of Debt]])</f>
        <v>9.059347330869473E-2</v>
      </c>
      <c r="X1505" s="33">
        <f>(Table2[[#This Row],[Cost of Equity (Weekly Beta)]]*Table2[[#This Row],[Weight of Equity]])+(Table2[[#This Row],[Cost of Debt]]*Table2[[#This Row],[Weight of Debt]])</f>
        <v>9.5230785374113003E-2</v>
      </c>
      <c r="Y1505" s="34">
        <f>(Table2[[#This Row],[Cost of Equity (Monthly Beta)]]*Table2[[#This Row],[Weight of Equity]])+(Table2[[#This Row],[Cost of Debt]]*Table2[[#This Row],[Weight of Debt]])</f>
        <v>0.10911496987467598</v>
      </c>
      <c r="Z1505" t="b">
        <f>IF(Table2[[#This Row],[Sector]]="Financial Services",TRUE,FALSE)</f>
        <v>0</v>
      </c>
      <c r="AA1505" t="b">
        <f>IF(Table2[[#This Row],[Market Capitalisation In(Cr)]]&gt;25000,TRUE,FALSE)</f>
        <v>0</v>
      </c>
    </row>
    <row r="1506" spans="2:27" ht="14" customHeight="1">
      <c r="B1506" s="37" t="s">
        <v>1355</v>
      </c>
      <c r="C1506" s="38" t="str">
        <f>_xlfn.XLOOKUP(B1506,stock_analysis[Stock],stock_analysis[Company_Name])</f>
        <v>Gujarat Pipavav Port Limited</v>
      </c>
      <c r="D1506" s="37" t="str">
        <f>_xlfn.XLOOKUP(B1506,stock_analysis[Stock],stock_analysis[Sector])</f>
        <v>Industrials</v>
      </c>
      <c r="E1506" s="37" t="str">
        <f>_xlfn.XLOOKUP($B1506,stock_analysis[Stock],stock_analysis[Industry])</f>
        <v>Marine Shipping</v>
      </c>
      <c r="F1506" s="2">
        <f>_xlfn.XLOOKUP($B1506,stock_analysis[Stock],stock_analysis[Market_Cap_Cr])</f>
        <v>7912.6020096000002</v>
      </c>
      <c r="G1506" s="3">
        <f>Imputs!$C$2</f>
        <v>6.6699999999999995E-2</v>
      </c>
      <c r="H1506" s="3">
        <f>Imputs!$C$3</f>
        <v>5.2299999999999999E-2</v>
      </c>
      <c r="I1506" s="2">
        <f>_xlfn.XLOOKUP($B1506,stock_analysis[Stock],stock_analysis[Beta_Daily])</f>
        <v>0.84378427653792665</v>
      </c>
      <c r="J1506" s="2">
        <f>_xlfn.XLOOKUP($B1506,stock_analysis[Stock],stock_analysis[Beta_Weekly])</f>
        <v>1.2668804570278429</v>
      </c>
      <c r="K1506" s="2">
        <f>_xlfn.XLOOKUP($B1506,stock_analysis[Stock],stock_analysis[Beta_Monthly])</f>
        <v>0.99750509996984937</v>
      </c>
      <c r="L1506" s="3">
        <f>G1506+H1506*I1506</f>
        <v>0.11082991766293356</v>
      </c>
      <c r="M1506" s="3">
        <f>J1506*H1506+G1506</f>
        <v>0.13295784790255616</v>
      </c>
      <c r="N1506" s="3">
        <f>K1506*H1506+G1506</f>
        <v>0.11886951672842311</v>
      </c>
      <c r="O1506" s="2">
        <f>_xlfn.XLOOKUP($B1506,stock_analysis[Stock],stock_analysis[Interest_Coverage_Ratio])</f>
        <v>93.697096828326906</v>
      </c>
      <c r="P1506" s="3" cm="1">
        <f t="array" ref="P150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06" s="3" t="str" cm="1">
        <f t="array" ref="Q150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06" s="3">
        <f>Table2[[#This Row],[Default Spread]]+Table2[[#This Row],[Risk Free Rate]]</f>
        <v>7.0699999999999999E-2</v>
      </c>
      <c r="S1506" s="2">
        <f>_xlfn.XLOOKUP($B1506,stock_analysis[Stock],stock_analysis[Market_Cap_Cr])</f>
        <v>7912.6020096000002</v>
      </c>
      <c r="T1506" s="2">
        <f>_xlfn.XLOOKUP($B1506,stock_analysis[Stock],stock_analysis[Total_Debt_Cr])</f>
        <v>50.642000000000003</v>
      </c>
      <c r="U1506" s="3">
        <f>Table2[[#This Row],[Market Value of Equity]]/(Table2[[#This Row],[Market Value of Equity]]+Table2[[#This Row],[Market Value of Debt]])</f>
        <v>0.99364053142928321</v>
      </c>
      <c r="V1506" s="3">
        <f>Table2[[#This Row],[Market Value of Debt]]/(Table2[[#This Row],[Market Value of Equity]]+Table2[[#This Row],[Market Value of Debt]])</f>
        <v>6.3594685707167968E-3</v>
      </c>
      <c r="W1506" s="32">
        <f>(Table2[[#This Row],[Cost of Equity (Daily Beta)]]*Table2[[#This Row],[Weight of Equity]])+(Table2[[#This Row],[Cost of Debt]]*Table2[[#This Row],[Weight of Debt]])</f>
        <v>0.11057471271281068</v>
      </c>
      <c r="X1506" s="33">
        <f>(Table2[[#This Row],[Cost of Equity (Weekly Beta)]]*Table2[[#This Row],[Weight of Equity]])+(Table2[[#This Row],[Cost of Debt]]*Table2[[#This Row],[Weight of Debt]])</f>
        <v>0.13256192107553941</v>
      </c>
      <c r="Y1506" s="34">
        <f>(Table2[[#This Row],[Cost of Equity (Monthly Beta)]]*Table2[[#This Row],[Weight of Equity]])+(Table2[[#This Row],[Cost of Debt]]*Table2[[#This Row],[Weight of Debt]])</f>
        <v>0.11856318420072208</v>
      </c>
      <c r="Z1506" t="b">
        <f>IF(Table2[[#This Row],[Sector]]="Financial Services",TRUE,FALSE)</f>
        <v>0</v>
      </c>
      <c r="AA1506" t="b">
        <f>IF(Table2[[#This Row],[Market Capitalisation In(Cr)]]&gt;25000,TRUE,FALSE)</f>
        <v>0</v>
      </c>
    </row>
    <row r="1507" spans="2:27" ht="14" customHeight="1">
      <c r="B1507" s="37" t="s">
        <v>3210</v>
      </c>
      <c r="C1507" s="38" t="str">
        <f>_xlfn.XLOOKUP(B1507,stock_analysis[Stock],stock_analysis[Company_Name])</f>
        <v>Shreeji Shipping Global Limited</v>
      </c>
      <c r="D1507" s="37" t="str">
        <f>_xlfn.XLOOKUP(B1507,stock_analysis[Stock],stock_analysis[Sector])</f>
        <v>Industrials</v>
      </c>
      <c r="E1507" s="37" t="str">
        <f>_xlfn.XLOOKUP($B1507,stock_analysis[Stock],stock_analysis[Industry])</f>
        <v>Marine Shipping</v>
      </c>
      <c r="F1507" s="2">
        <f>_xlfn.XLOOKUP($B1507,stock_analysis[Stock],stock_analysis[Market_Cap_Cr])</f>
        <v>6072.7779327999997</v>
      </c>
      <c r="G1507" s="3">
        <f>Imputs!$C$2</f>
        <v>6.6699999999999995E-2</v>
      </c>
      <c r="H1507" s="3">
        <f>Imputs!$C$3</f>
        <v>5.2299999999999999E-2</v>
      </c>
      <c r="I1507" s="2">
        <f>_xlfn.XLOOKUP($B1507,stock_analysis[Stock],stock_analysis[Beta_Daily])</f>
        <v>0.8805419837596038</v>
      </c>
      <c r="J1507" s="2">
        <f>_xlfn.XLOOKUP($B1507,stock_analysis[Stock],stock_analysis[Beta_Weekly])</f>
        <v>2.1633800560535708</v>
      </c>
      <c r="K1507" s="2">
        <f>_xlfn.XLOOKUP($B1507,stock_analysis[Stock],stock_analysis[Beta_Monthly])</f>
        <v>3.6320468972551812</v>
      </c>
      <c r="L1507" s="3">
        <f>G1507+H1507*I1507</f>
        <v>0.11275234575062727</v>
      </c>
      <c r="M1507" s="3">
        <f>J1507*H1507+G1507</f>
        <v>0.17984477693160172</v>
      </c>
      <c r="N1507" s="3">
        <f>K1507*H1507+G1507</f>
        <v>0.25665605272644598</v>
      </c>
      <c r="O1507" s="2">
        <f>_xlfn.XLOOKUP($B1507,stock_analysis[Stock],stock_analysis[Interest_Coverage_Ratio])</f>
        <v>15.227235068162988</v>
      </c>
      <c r="P1507" s="3" cm="1">
        <f t="array" ref="P150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07" s="3" t="str" cm="1">
        <f t="array" ref="Q150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07" s="3">
        <f>Table2[[#This Row],[Default Spread]]+Table2[[#This Row],[Risk Free Rate]]</f>
        <v>7.0699999999999999E-2</v>
      </c>
      <c r="S1507" s="2">
        <f>_xlfn.XLOOKUP($B1507,stock_analysis[Stock],stock_analysis[Market_Cap_Cr])</f>
        <v>6072.7779327999997</v>
      </c>
      <c r="T1507" s="2">
        <f>_xlfn.XLOOKUP($B1507,stock_analysis[Stock],stock_analysis[Total_Debt_Cr])</f>
        <v>214.30300159999999</v>
      </c>
      <c r="U1507" s="3">
        <f>Table2[[#This Row],[Market Value of Equity]]/(Table2[[#This Row],[Market Value of Equity]]+Table2[[#This Row],[Market Value of Debt]])</f>
        <v>0.9659137517337445</v>
      </c>
      <c r="V1507" s="3">
        <f>Table2[[#This Row],[Market Value of Debt]]/(Table2[[#This Row],[Market Value of Equity]]+Table2[[#This Row],[Market Value of Debt]])</f>
        <v>3.4086248266255496E-2</v>
      </c>
      <c r="W1507" s="32">
        <f>(Table2[[#This Row],[Cost of Equity (Daily Beta)]]*Table2[[#This Row],[Weight of Equity]])+(Table2[[#This Row],[Cost of Debt]]*Table2[[#This Row],[Weight of Debt]])</f>
        <v>0.11131893905319298</v>
      </c>
      <c r="X1507" s="33">
        <f>(Table2[[#This Row],[Cost of Equity (Weekly Beta)]]*Table2[[#This Row],[Weight of Equity]])+(Table2[[#This Row],[Cost of Debt]]*Table2[[#This Row],[Weight of Debt]])</f>
        <v>0.17612444096814606</v>
      </c>
      <c r="Y1507" s="34">
        <f>(Table2[[#This Row],[Cost of Equity (Monthly Beta)]]*Table2[[#This Row],[Weight of Equity]])+(Table2[[#This Row],[Cost of Debt]]*Table2[[#This Row],[Weight of Debt]])</f>
        <v>0.25031750854659945</v>
      </c>
      <c r="Z1507" t="b">
        <f>IF(Table2[[#This Row],[Sector]]="Financial Services",TRUE,FALSE)</f>
        <v>0</v>
      </c>
      <c r="AA1507" t="b">
        <f>IF(Table2[[#This Row],[Market Capitalisation In(Cr)]]&gt;25000,TRUE,FALSE)</f>
        <v>0</v>
      </c>
    </row>
    <row r="1508" spans="2:27" ht="14" customHeight="1">
      <c r="B1508" s="37" t="s">
        <v>1261</v>
      </c>
      <c r="C1508" s="38" t="str">
        <f>_xlfn.XLOOKUP(B1508,stock_analysis[Stock],stock_analysis[Company_Name])</f>
        <v>The Great Eastern Shipping Company Limited</v>
      </c>
      <c r="D1508" s="37" t="str">
        <f>_xlfn.XLOOKUP(B1508,stock_analysis[Stock],stock_analysis[Sector])</f>
        <v>Industrials</v>
      </c>
      <c r="E1508" s="37" t="str">
        <f>_xlfn.XLOOKUP($B1508,stock_analysis[Stock],stock_analysis[Industry])</f>
        <v>Marine Shipping</v>
      </c>
      <c r="F1508" s="2">
        <f>_xlfn.XLOOKUP($B1508,stock_analysis[Stock],stock_analysis[Market_Cap_Cr])</f>
        <v>20108.754944</v>
      </c>
      <c r="G1508" s="3">
        <f>Imputs!$C$2</f>
        <v>6.6699999999999995E-2</v>
      </c>
      <c r="H1508" s="3">
        <f>Imputs!$C$3</f>
        <v>5.2299999999999999E-2</v>
      </c>
      <c r="I1508" s="2">
        <f>_xlfn.XLOOKUP($B1508,stock_analysis[Stock],stock_analysis[Beta_Daily])</f>
        <v>0.90925919027179303</v>
      </c>
      <c r="J1508" s="2">
        <f>_xlfn.XLOOKUP($B1508,stock_analysis[Stock],stock_analysis[Beta_Weekly])</f>
        <v>1.068571427049436</v>
      </c>
      <c r="K1508" s="2">
        <f>_xlfn.XLOOKUP($B1508,stock_analysis[Stock],stock_analysis[Beta_Monthly])</f>
        <v>1.515373337372496</v>
      </c>
      <c r="L1508" s="3">
        <f>G1508+H1508*I1508</f>
        <v>0.11425425565121478</v>
      </c>
      <c r="M1508" s="3">
        <f>J1508*H1508+G1508</f>
        <v>0.12258628563468549</v>
      </c>
      <c r="N1508" s="3">
        <f>K1508*H1508+G1508</f>
        <v>0.14595402554458153</v>
      </c>
      <c r="O1508" s="2">
        <f>_xlfn.XLOOKUP($B1508,stock_analysis[Stock],stock_analysis[Interest_Coverage_Ratio])</f>
        <v>12.290084388185656</v>
      </c>
      <c r="P1508" s="3" cm="1">
        <f t="array" ref="P150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508" s="3" t="str" cm="1">
        <f t="array" ref="Q150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508" s="3">
        <f>Table2[[#This Row],[Default Spread]]+Table2[[#This Row],[Risk Free Rate]]</f>
        <v>7.22E-2</v>
      </c>
      <c r="S1508" s="2">
        <f>_xlfn.XLOOKUP($B1508,stock_analysis[Stock],stock_analysis[Market_Cap_Cr])</f>
        <v>20108.754944</v>
      </c>
      <c r="T1508" s="2">
        <f>_xlfn.XLOOKUP($B1508,stock_analysis[Stock],stock_analysis[Total_Debt_Cr])</f>
        <v>1253.8800128</v>
      </c>
      <c r="U1508" s="3">
        <f>Table2[[#This Row],[Market Value of Equity]]/(Table2[[#This Row],[Market Value of Equity]]+Table2[[#This Row],[Market Value of Debt]])</f>
        <v>0.94130499279065416</v>
      </c>
      <c r="V1508" s="3">
        <f>Table2[[#This Row],[Market Value of Debt]]/(Table2[[#This Row],[Market Value of Equity]]+Table2[[#This Row],[Market Value of Debt]])</f>
        <v>5.8695007209345867E-2</v>
      </c>
      <c r="W1508" s="32">
        <f>(Table2[[#This Row],[Cost of Equity (Daily Beta)]]*Table2[[#This Row],[Weight of Equity]])+(Table2[[#This Row],[Cost of Debt]]*Table2[[#This Row],[Weight of Debt]])</f>
        <v>0.11178588081258305</v>
      </c>
      <c r="X1508" s="33">
        <f>(Table2[[#This Row],[Cost of Equity (Weekly Beta)]]*Table2[[#This Row],[Weight of Equity]])+(Table2[[#This Row],[Cost of Debt]]*Table2[[#This Row],[Weight of Debt]])</f>
        <v>0.11962886223610546</v>
      </c>
      <c r="Y1508" s="34">
        <f>(Table2[[#This Row],[Cost of Equity (Monthly Beta)]]*Table2[[#This Row],[Weight of Equity]])+(Table2[[#This Row],[Cost of Debt]]*Table2[[#This Row],[Weight of Debt]])</f>
        <v>0.14162503248352404</v>
      </c>
      <c r="Z1508" t="b">
        <f>IF(Table2[[#This Row],[Sector]]="Financial Services",TRUE,FALSE)</f>
        <v>0</v>
      </c>
      <c r="AA1508" t="b">
        <f>IF(Table2[[#This Row],[Market Capitalisation In(Cr)]]&gt;25000,TRUE,FALSE)</f>
        <v>0</v>
      </c>
    </row>
    <row r="1509" spans="2:27" ht="14" customHeight="1">
      <c r="B1509" s="37" t="s">
        <v>3624</v>
      </c>
      <c r="C1509" s="38" t="str">
        <f>_xlfn.XLOOKUP(B1509,stock_analysis[Stock],stock_analysis[Company_Name])</f>
        <v>TRANSWORLD SHIPPING LINES LIMITED</v>
      </c>
      <c r="D1509" s="37" t="str">
        <f>_xlfn.XLOOKUP(B1509,stock_analysis[Stock],stock_analysis[Sector])</f>
        <v>Industrials</v>
      </c>
      <c r="E1509" s="37" t="str">
        <f>_xlfn.XLOOKUP($B1509,stock_analysis[Stock],stock_analysis[Industry])</f>
        <v>Marine Shipping</v>
      </c>
      <c r="F1509" s="2">
        <f>_xlfn.XLOOKUP($B1509,stock_analysis[Stock],stock_analysis[Market_Cap_Cr])</f>
        <v>289.81155840000002</v>
      </c>
      <c r="G1509" s="3">
        <f>Imputs!$C$2</f>
        <v>6.6699999999999995E-2</v>
      </c>
      <c r="H1509" s="3">
        <f>Imputs!$C$3</f>
        <v>5.2299999999999999E-2</v>
      </c>
      <c r="I1509" s="2">
        <f>_xlfn.XLOOKUP($B1509,stock_analysis[Stock],stock_analysis[Beta_Daily])</f>
        <v>1.1477975044538602</v>
      </c>
      <c r="J1509" s="2">
        <f>_xlfn.XLOOKUP($B1509,stock_analysis[Stock],stock_analysis[Beta_Weekly])</f>
        <v>1.5066928284680574</v>
      </c>
      <c r="K1509" s="2">
        <f>_xlfn.XLOOKUP($B1509,stock_analysis[Stock],stock_analysis[Beta_Monthly])</f>
        <v>1.6698219193457564</v>
      </c>
      <c r="L1509" s="3">
        <f>G1509+H1509*I1509</f>
        <v>0.12672980948293688</v>
      </c>
      <c r="M1509" s="3">
        <f>J1509*H1509+G1509</f>
        <v>0.14550003492887939</v>
      </c>
      <c r="N1509" s="3">
        <f>K1509*H1509+G1509</f>
        <v>0.15403168638178305</v>
      </c>
      <c r="O1509" s="2">
        <f>_xlfn.XLOOKUP($B1509,stock_analysis[Stock],stock_analysis[Interest_Coverage_Ratio])</f>
        <v>2.2115843270868822</v>
      </c>
      <c r="P1509" s="3" cm="1">
        <f t="array" ref="P150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509" s="3" t="str" cm="1">
        <f t="array" ref="Q150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509" s="3">
        <f>Table2[[#This Row],[Default Spread]]+Table2[[#This Row],[Risk Free Rate]]</f>
        <v>9.8799999999999999E-2</v>
      </c>
      <c r="S1509" s="2">
        <f>_xlfn.XLOOKUP($B1509,stock_analysis[Stock],stock_analysis[Market_Cap_Cr])</f>
        <v>289.81155840000002</v>
      </c>
      <c r="T1509" s="2">
        <f>_xlfn.XLOOKUP($B1509,stock_analysis[Stock],stock_analysis[Total_Debt_Cr])</f>
        <v>293.63000319999998</v>
      </c>
      <c r="U1509" s="3">
        <f>Table2[[#This Row],[Market Value of Equity]]/(Table2[[#This Row],[Market Value of Equity]]+Table2[[#This Row],[Market Value of Debt]])</f>
        <v>0.4967276544462067</v>
      </c>
      <c r="V1509" s="3">
        <f>Table2[[#This Row],[Market Value of Debt]]/(Table2[[#This Row],[Market Value of Equity]]+Table2[[#This Row],[Market Value of Debt]])</f>
        <v>0.5032723455537933</v>
      </c>
      <c r="W1509" s="32">
        <f>(Table2[[#This Row],[Cost of Equity (Daily Beta)]]*Table2[[#This Row],[Weight of Equity]])+(Table2[[#This Row],[Cost of Debt]]*Table2[[#This Row],[Weight of Debt]])</f>
        <v>0.11267350875358866</v>
      </c>
      <c r="X1509" s="33">
        <f>(Table2[[#This Row],[Cost of Equity (Weekly Beta)]]*Table2[[#This Row],[Weight of Equity]])+(Table2[[#This Row],[Cost of Debt]]*Table2[[#This Row],[Weight of Debt]])</f>
        <v>0.12199719881277818</v>
      </c>
      <c r="Y1509" s="34">
        <f>(Table2[[#This Row],[Cost of Equity (Monthly Beta)]]*Table2[[#This Row],[Weight of Equity]])+(Table2[[#This Row],[Cost of Debt]]*Table2[[#This Row],[Weight of Debt]])</f>
        <v>0.12623510602753157</v>
      </c>
      <c r="Z1509" t="b">
        <f>IF(Table2[[#This Row],[Sector]]="Financial Services",TRUE,FALSE)</f>
        <v>0</v>
      </c>
      <c r="AA1509" t="b">
        <f>IF(Table2[[#This Row],[Market Capitalisation In(Cr)]]&gt;25000,TRUE,FALSE)</f>
        <v>0</v>
      </c>
    </row>
    <row r="1510" spans="2:27" ht="14" customHeight="1">
      <c r="B1510" s="37" t="s">
        <v>1838</v>
      </c>
      <c r="C1510" s="38" t="str">
        <f>_xlfn.XLOOKUP(B1510,stock_analysis[Stock],stock_analysis[Company_Name])</f>
        <v>JSW Infrastructure Limited</v>
      </c>
      <c r="D1510" s="37" t="str">
        <f>_xlfn.XLOOKUP(B1510,stock_analysis[Stock],stock_analysis[Sector])</f>
        <v>Industrials</v>
      </c>
      <c r="E1510" s="37" t="str">
        <f>_xlfn.XLOOKUP($B1510,stock_analysis[Stock],stock_analysis[Industry])</f>
        <v>Marine Shipping</v>
      </c>
      <c r="F1510" s="2">
        <f>_xlfn.XLOOKUP($B1510,stock_analysis[Stock],stock_analysis[Market_Cap_Cr])</f>
        <v>53566.747443200002</v>
      </c>
      <c r="G1510" s="3">
        <f>Imputs!$C$2</f>
        <v>6.6699999999999995E-2</v>
      </c>
      <c r="H1510" s="3">
        <f>Imputs!$C$3</f>
        <v>5.2299999999999999E-2</v>
      </c>
      <c r="I1510" s="2">
        <f>_xlfn.XLOOKUP($B1510,stock_analysis[Stock],stock_analysis[Beta_Daily])</f>
        <v>1.0663493599479008</v>
      </c>
      <c r="J1510" s="2">
        <f>_xlfn.XLOOKUP($B1510,stock_analysis[Stock],stock_analysis[Beta_Weekly])</f>
        <v>1.5970716869392434</v>
      </c>
      <c r="K1510" s="2">
        <f>_xlfn.XLOOKUP($B1510,stock_analysis[Stock],stock_analysis[Beta_Monthly])</f>
        <v>1.1639939294628283</v>
      </c>
      <c r="L1510" s="3">
        <f>G1510+H1510*I1510</f>
        <v>0.1224700715252752</v>
      </c>
      <c r="M1510" s="3">
        <f>J1510*H1510+G1510</f>
        <v>0.15022684922692242</v>
      </c>
      <c r="N1510" s="3">
        <f>K1510*H1510+G1510</f>
        <v>0.12757688251090593</v>
      </c>
      <c r="O1510" s="2">
        <f>_xlfn.XLOOKUP($B1510,stock_analysis[Stock],stock_analysis[Interest_Coverage_Ratio])</f>
        <v>7.1536676110181929</v>
      </c>
      <c r="P1510" s="3" cm="1">
        <f t="array" ref="P15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510" s="3" t="str" cm="1">
        <f t="array" ref="Q15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510" s="3">
        <f>Table2[[#This Row],[Default Spread]]+Table2[[#This Row],[Risk Free Rate]]</f>
        <v>7.22E-2</v>
      </c>
      <c r="S1510" s="2">
        <f>_xlfn.XLOOKUP($B1510,stock_analysis[Stock],stock_analysis[Market_Cap_Cr])</f>
        <v>53566.747443200002</v>
      </c>
      <c r="T1510" s="2">
        <f>_xlfn.XLOOKUP($B1510,stock_analysis[Stock],stock_analysis[Total_Debt_Cr])</f>
        <v>5313.6998400000002</v>
      </c>
      <c r="U1510" s="3">
        <f>Table2[[#This Row],[Market Value of Equity]]/(Table2[[#This Row],[Market Value of Equity]]+Table2[[#This Row],[Market Value of Debt]])</f>
        <v>0.90975442468290957</v>
      </c>
      <c r="V1510" s="3">
        <f>Table2[[#This Row],[Market Value of Debt]]/(Table2[[#This Row],[Market Value of Equity]]+Table2[[#This Row],[Market Value of Debt]])</f>
        <v>9.024557531709046E-2</v>
      </c>
      <c r="W1510" s="32">
        <f>(Table2[[#This Row],[Cost of Equity (Daily Beta)]]*Table2[[#This Row],[Weight of Equity]])+(Table2[[#This Row],[Cost of Debt]]*Table2[[#This Row],[Weight of Debt]])</f>
        <v>0.11793341999924546</v>
      </c>
      <c r="X1510" s="33">
        <f>(Table2[[#This Row],[Cost of Equity (Weekly Beta)]]*Table2[[#This Row],[Weight of Equity]])+(Table2[[#This Row],[Cost of Debt]]*Table2[[#This Row],[Weight of Debt]])</f>
        <v>0.14318527132825892</v>
      </c>
      <c r="Y1510" s="34">
        <f>(Table2[[#This Row],[Cost of Equity (Monthly Beta)]]*Table2[[#This Row],[Weight of Equity]])+(Table2[[#This Row],[Cost of Debt]]*Table2[[#This Row],[Weight of Debt]])</f>
        <v>0.12257936388944231</v>
      </c>
      <c r="Z1510" t="b">
        <f>IF(Table2[[#This Row],[Sector]]="Financial Services",TRUE,FALSE)</f>
        <v>0</v>
      </c>
      <c r="AA1510" t="b">
        <f>IF(Table2[[#This Row],[Market Capitalisation In(Cr)]]&gt;25000,TRUE,FALSE)</f>
        <v>1</v>
      </c>
    </row>
    <row r="1511" spans="2:27" ht="14" customHeight="1">
      <c r="B1511" s="37" t="s">
        <v>1958</v>
      </c>
      <c r="C1511" s="38" t="str">
        <f>_xlfn.XLOOKUP(B1511,stock_analysis[Stock],stock_analysis[Company_Name])</f>
        <v>Knowledge Marine &amp; Engineering Works Limited</v>
      </c>
      <c r="D1511" s="37" t="str">
        <f>_xlfn.XLOOKUP(B1511,stock_analysis[Stock],stock_analysis[Sector])</f>
        <v>Industrials</v>
      </c>
      <c r="E1511" s="37" t="str">
        <f>_xlfn.XLOOKUP($B1511,stock_analysis[Stock],stock_analysis[Industry])</f>
        <v>Marine Shipping</v>
      </c>
      <c r="F1511" s="2">
        <f>_xlfn.XLOOKUP($B1511,stock_analysis[Stock],stock_analysis[Market_Cap_Cr])</f>
        <v>3893.5498751999999</v>
      </c>
      <c r="G1511" s="3">
        <f>Imputs!$C$2</f>
        <v>6.6699999999999995E-2</v>
      </c>
      <c r="H1511" s="3">
        <f>Imputs!$C$3</f>
        <v>5.2299999999999999E-2</v>
      </c>
      <c r="I1511" s="2">
        <f>_xlfn.XLOOKUP($B1511,stock_analysis[Stock],stock_analysis[Beta_Daily])</f>
        <v>1.2221970349396545</v>
      </c>
      <c r="J1511" s="2">
        <f>_xlfn.XLOOKUP($B1511,stock_analysis[Stock],stock_analysis[Beta_Weekly])</f>
        <v>1.4333615814668164</v>
      </c>
      <c r="K1511" s="2">
        <f>_xlfn.XLOOKUP($B1511,stock_analysis[Stock],stock_analysis[Beta_Monthly])</f>
        <v>0.70946653918282943</v>
      </c>
      <c r="L1511" s="3">
        <f>G1511+H1511*I1511</f>
        <v>0.13062090492734391</v>
      </c>
      <c r="M1511" s="3">
        <f>J1511*H1511+G1511</f>
        <v>0.14166481071071449</v>
      </c>
      <c r="N1511" s="3">
        <f>K1511*H1511+G1511</f>
        <v>0.10380509999926198</v>
      </c>
      <c r="O1511" s="2">
        <f>_xlfn.XLOOKUP($B1511,stock_analysis[Stock],stock_analysis[Interest_Coverage_Ratio])</f>
        <v>8.4521698497519822</v>
      </c>
      <c r="P1511" s="3" cm="1">
        <f t="array" ref="P15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511" s="3" t="str" cm="1">
        <f t="array" ref="Q15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511" s="3">
        <f>Table2[[#This Row],[Default Spread]]+Table2[[#This Row],[Risk Free Rate]]</f>
        <v>7.3700000000000002E-2</v>
      </c>
      <c r="S1511" s="2">
        <f>_xlfn.XLOOKUP($B1511,stock_analysis[Stock],stock_analysis[Market_Cap_Cr])</f>
        <v>3893.5498751999999</v>
      </c>
      <c r="T1511" s="2">
        <f>_xlfn.XLOOKUP($B1511,stock_analysis[Stock],stock_analysis[Total_Debt_Cr])</f>
        <v>145.68430079999999</v>
      </c>
      <c r="U1511" s="3">
        <f>Table2[[#This Row],[Market Value of Equity]]/(Table2[[#This Row],[Market Value of Equity]]+Table2[[#This Row],[Market Value of Debt]])</f>
        <v>0.96393269257187031</v>
      </c>
      <c r="V1511" s="3">
        <f>Table2[[#This Row],[Market Value of Debt]]/(Table2[[#This Row],[Market Value of Equity]]+Table2[[#This Row],[Market Value of Debt]])</f>
        <v>3.6067307428129664E-2</v>
      </c>
      <c r="W1511" s="32">
        <f>(Table2[[#This Row],[Cost of Equity (Daily Beta)]]*Table2[[#This Row],[Weight of Equity]])+(Table2[[#This Row],[Cost of Debt]]*Table2[[#This Row],[Weight of Debt]])</f>
        <v>0.12856792115024204</v>
      </c>
      <c r="X1511" s="33">
        <f>(Table2[[#This Row],[Cost of Equity (Weekly Beta)]]*Table2[[#This Row],[Weight of Equity]])+(Table2[[#This Row],[Cost of Debt]]*Table2[[#This Row],[Weight of Debt]])</f>
        <v>0.13921350298851651</v>
      </c>
      <c r="Y1511" s="34">
        <f>(Table2[[#This Row],[Cost of Equity (Monthly Beta)]]*Table2[[#This Row],[Weight of Equity]])+(Table2[[#This Row],[Cost of Debt]]*Table2[[#This Row],[Weight of Debt]])</f>
        <v>0.10271929010243401</v>
      </c>
      <c r="Z1511" t="b">
        <f>IF(Table2[[#This Row],[Sector]]="Financial Services",TRUE,FALSE)</f>
        <v>0</v>
      </c>
      <c r="AA1511" t="b">
        <f>IF(Table2[[#This Row],[Market Capitalisation In(Cr)]]&gt;25000,TRUE,FALSE)</f>
        <v>0</v>
      </c>
    </row>
    <row r="1512" spans="2:27" ht="14" customHeight="1">
      <c r="B1512" s="37" t="s">
        <v>3120</v>
      </c>
      <c r="C1512" s="38" t="str">
        <f>_xlfn.XLOOKUP(B1512,stock_analysis[Stock],stock_analysis[Company_Name])</f>
        <v>Shipping Corporation Of India Limited</v>
      </c>
      <c r="D1512" s="37" t="str">
        <f>_xlfn.XLOOKUP(B1512,stock_analysis[Stock],stock_analysis[Sector])</f>
        <v>Industrials</v>
      </c>
      <c r="E1512" s="37" t="str">
        <f>_xlfn.XLOOKUP($B1512,stock_analysis[Stock],stock_analysis[Industry])</f>
        <v>Marine Shipping</v>
      </c>
      <c r="F1512" s="2">
        <f>_xlfn.XLOOKUP($B1512,stock_analysis[Stock],stock_analysis[Market_Cap_Cr])</f>
        <v>11211.7817344</v>
      </c>
      <c r="G1512" s="3">
        <f>Imputs!$C$2</f>
        <v>6.6699999999999995E-2</v>
      </c>
      <c r="H1512" s="3">
        <f>Imputs!$C$3</f>
        <v>5.2299999999999999E-2</v>
      </c>
      <c r="I1512" s="2">
        <f>_xlfn.XLOOKUP($B1512,stock_analysis[Stock],stock_analysis[Beta_Daily])</f>
        <v>1.4476416780828651</v>
      </c>
      <c r="J1512" s="2">
        <f>_xlfn.XLOOKUP($B1512,stock_analysis[Stock],stock_analysis[Beta_Weekly])</f>
        <v>2.1437303942662358</v>
      </c>
      <c r="K1512" s="2">
        <f>_xlfn.XLOOKUP($B1512,stock_analysis[Stock],stock_analysis[Beta_Monthly])</f>
        <v>1.3468674897091923</v>
      </c>
      <c r="L1512" s="3">
        <f>G1512+H1512*I1512</f>
        <v>0.14241165976373382</v>
      </c>
      <c r="M1512" s="3">
        <f>J1512*H1512+G1512</f>
        <v>0.17881709962012413</v>
      </c>
      <c r="N1512" s="3">
        <f>K1512*H1512+G1512</f>
        <v>0.13714116971179074</v>
      </c>
      <c r="O1512" s="2">
        <f>_xlfn.XLOOKUP($B1512,stock_analysis[Stock],stock_analysis[Interest_Coverage_Ratio])</f>
        <v>6.0889592543912059</v>
      </c>
      <c r="P1512" s="3" cm="1">
        <f t="array" ref="P15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512" s="3" t="str" cm="1">
        <f t="array" ref="Q15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512" s="3">
        <f>Table2[[#This Row],[Default Spread]]+Table2[[#This Row],[Risk Free Rate]]</f>
        <v>7.4499999999999997E-2</v>
      </c>
      <c r="S1512" s="2">
        <f>_xlfn.XLOOKUP($B1512,stock_analysis[Stock],stock_analysis[Market_Cap_Cr])</f>
        <v>11211.7817344</v>
      </c>
      <c r="T1512" s="2">
        <f>_xlfn.XLOOKUP($B1512,stock_analysis[Stock],stock_analysis[Total_Debt_Cr])</f>
        <v>2811.3700864000002</v>
      </c>
      <c r="U1512" s="3">
        <f>Table2[[#This Row],[Market Value of Equity]]/(Table2[[#This Row],[Market Value of Equity]]+Table2[[#This Row],[Market Value of Debt]])</f>
        <v>0.79951938606055717</v>
      </c>
      <c r="V1512" s="3">
        <f>Table2[[#This Row],[Market Value of Debt]]/(Table2[[#This Row],[Market Value of Equity]]+Table2[[#This Row],[Market Value of Debt]])</f>
        <v>0.20048061393944289</v>
      </c>
      <c r="W1512" s="32">
        <f>(Table2[[#This Row],[Cost of Equity (Daily Beta)]]*Table2[[#This Row],[Weight of Equity]])+(Table2[[#This Row],[Cost of Debt]]*Table2[[#This Row],[Weight of Debt]])</f>
        <v>0.1287966885206539</v>
      </c>
      <c r="X1512" s="33">
        <f>(Table2[[#This Row],[Cost of Equity (Weekly Beta)]]*Table2[[#This Row],[Weight of Equity]])+(Table2[[#This Row],[Cost of Debt]]*Table2[[#This Row],[Weight of Debt]])</f>
        <v>0.15790354344389962</v>
      </c>
      <c r="Y1512" s="34">
        <f>(Table2[[#This Row],[Cost of Equity (Monthly Beta)]]*Table2[[#This Row],[Weight of Equity]])+(Table2[[#This Row],[Cost of Debt]]*Table2[[#This Row],[Weight of Debt]])</f>
        <v>0.12458282955008611</v>
      </c>
      <c r="Z1512" t="b">
        <f>IF(Table2[[#This Row],[Sector]]="Financial Services",TRUE,FALSE)</f>
        <v>0</v>
      </c>
      <c r="AA1512" t="b">
        <f>IF(Table2[[#This Row],[Market Capitalisation In(Cr)]]&gt;25000,TRUE,FALSE)</f>
        <v>0</v>
      </c>
    </row>
    <row r="1513" spans="2:27" ht="14" customHeight="1">
      <c r="B1513" s="37" t="s">
        <v>3156</v>
      </c>
      <c r="C1513" s="38" t="str">
        <f>_xlfn.XLOOKUP(B1513,stock_analysis[Stock],stock_analysis[Company_Name])</f>
        <v>Synergy Green Industries Limited</v>
      </c>
      <c r="D1513" s="37" t="str">
        <f>_xlfn.XLOOKUP(B1513,stock_analysis[Stock],stock_analysis[Sector])</f>
        <v>Industrials</v>
      </c>
      <c r="E1513" s="37" t="str">
        <f>_xlfn.XLOOKUP($B1513,stock_analysis[Stock],stock_analysis[Industry])</f>
        <v>Metal Fabrication</v>
      </c>
      <c r="F1513" s="2">
        <f>_xlfn.XLOOKUP($B1513,stock_analysis[Stock],stock_analysis[Market_Cap_Cr])</f>
        <v>784.75668480000002</v>
      </c>
      <c r="G1513" s="3">
        <f>Imputs!$C$2</f>
        <v>6.6699999999999995E-2</v>
      </c>
      <c r="H1513" s="3">
        <f>Imputs!$C$3</f>
        <v>5.2299999999999999E-2</v>
      </c>
      <c r="I1513" s="2">
        <f>_xlfn.XLOOKUP($B1513,stock_analysis[Stock],stock_analysis[Beta_Daily])</f>
        <v>0.59216029914485513</v>
      </c>
      <c r="J1513" s="2">
        <f>_xlfn.XLOOKUP($B1513,stock_analysis[Stock],stock_analysis[Beta_Weekly])</f>
        <v>0.76706584815915135</v>
      </c>
      <c r="K1513" s="2">
        <f>_xlfn.XLOOKUP($B1513,stock_analysis[Stock],stock_analysis[Beta_Monthly])</f>
        <v>1.4967639565619899</v>
      </c>
      <c r="L1513" s="3">
        <f>G1513+H1513*I1513</f>
        <v>9.7669983645275918E-2</v>
      </c>
      <c r="M1513" s="3">
        <f>J1513*H1513+G1513</f>
        <v>0.10681754385872361</v>
      </c>
      <c r="N1513" s="3">
        <f>K1513*H1513+G1513</f>
        <v>0.14498075492819207</v>
      </c>
      <c r="O1513" s="2">
        <f>_xlfn.XLOOKUP($B1513,stock_analysis[Stock],stock_analysis[Interest_Coverage_Ratio])</f>
        <v>2.8497112822031387</v>
      </c>
      <c r="P1513" s="3" cm="1">
        <f t="array" ref="P15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513" s="3" t="str" cm="1">
        <f t="array" ref="Q15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513" s="3">
        <f>Table2[[#This Row],[Default Spread]]+Table2[[#This Row],[Risk Free Rate]]</f>
        <v>9.4199999999999992E-2</v>
      </c>
      <c r="S1513" s="2">
        <f>_xlfn.XLOOKUP($B1513,stock_analysis[Stock],stock_analysis[Market_Cap_Cr])</f>
        <v>784.75668480000002</v>
      </c>
      <c r="T1513" s="2">
        <f>_xlfn.XLOOKUP($B1513,stock_analysis[Stock],stock_analysis[Total_Debt_Cr])</f>
        <v>200.5214976</v>
      </c>
      <c r="U1513" s="3">
        <f>Table2[[#This Row],[Market Value of Equity]]/(Table2[[#This Row],[Market Value of Equity]]+Table2[[#This Row],[Market Value of Debt]])</f>
        <v>0.79648235271833823</v>
      </c>
      <c r="V1513" s="3">
        <f>Table2[[#This Row],[Market Value of Debt]]/(Table2[[#This Row],[Market Value of Equity]]+Table2[[#This Row],[Market Value of Debt]])</f>
        <v>0.20351764728166177</v>
      </c>
      <c r="W1513" s="32">
        <f>(Table2[[#This Row],[Cost of Equity (Daily Beta)]]*Table2[[#This Row],[Weight of Equity]])+(Table2[[#This Row],[Cost of Debt]]*Table2[[#This Row],[Weight of Debt]])</f>
        <v>9.6963780737683511E-2</v>
      </c>
      <c r="X1513" s="33">
        <f>(Table2[[#This Row],[Cost of Equity (Weekly Beta)]]*Table2[[#This Row],[Weight of Equity]])+(Table2[[#This Row],[Cost of Debt]]*Table2[[#This Row],[Weight of Debt]])</f>
        <v>0.10424965101812299</v>
      </c>
      <c r="Y1513" s="34">
        <f>(Table2[[#This Row],[Cost of Equity (Monthly Beta)]]*Table2[[#This Row],[Weight of Equity]])+(Table2[[#This Row],[Cost of Debt]]*Table2[[#This Row],[Weight of Debt]])</f>
        <v>0.13464597515801977</v>
      </c>
      <c r="Z1513" t="b">
        <f>IF(Table2[[#This Row],[Sector]]="Financial Services",TRUE,FALSE)</f>
        <v>0</v>
      </c>
      <c r="AA1513" t="b">
        <f>IF(Table2[[#This Row],[Market Capitalisation In(Cr)]]&gt;25000,TRUE,FALSE)</f>
        <v>0</v>
      </c>
    </row>
    <row r="1514" spans="2:27" ht="14" customHeight="1">
      <c r="B1514" s="37" t="s">
        <v>1235</v>
      </c>
      <c r="C1514" s="38" t="str">
        <f>_xlfn.XLOOKUP(B1514,stock_analysis[Stock],stock_analysis[Company_Name])</f>
        <v>Ganga Forging Limited</v>
      </c>
      <c r="D1514" s="37" t="str">
        <f>_xlfn.XLOOKUP(B1514,stock_analysis[Stock],stock_analysis[Sector])</f>
        <v>Industrials</v>
      </c>
      <c r="E1514" s="37" t="str">
        <f>_xlfn.XLOOKUP($B1514,stock_analysis[Stock],stock_analysis[Industry])</f>
        <v>Metal Fabrication</v>
      </c>
      <c r="F1514" s="2">
        <f>_xlfn.XLOOKUP($B1514,stock_analysis[Stock],stock_analysis[Market_Cap_Cr])</f>
        <v>38.4186336</v>
      </c>
      <c r="G1514" s="3">
        <f>Imputs!$C$2</f>
        <v>6.6699999999999995E-2</v>
      </c>
      <c r="H1514" s="3">
        <f>Imputs!$C$3</f>
        <v>5.2299999999999999E-2</v>
      </c>
      <c r="I1514" s="2">
        <f>_xlfn.XLOOKUP($B1514,stock_analysis[Stock],stock_analysis[Beta_Daily])</f>
        <v>0.74342948090849437</v>
      </c>
      <c r="J1514" s="2">
        <f>_xlfn.XLOOKUP($B1514,stock_analysis[Stock],stock_analysis[Beta_Weekly])</f>
        <v>1.39341442416238</v>
      </c>
      <c r="K1514" s="2">
        <f>_xlfn.XLOOKUP($B1514,stock_analysis[Stock],stock_analysis[Beta_Monthly])</f>
        <v>1.2692600239665672</v>
      </c>
      <c r="L1514" s="3">
        <f>G1514+H1514*I1514</f>
        <v>0.10558136185151426</v>
      </c>
      <c r="M1514" s="3">
        <f>J1514*H1514+G1514</f>
        <v>0.13957557438369247</v>
      </c>
      <c r="N1514" s="3">
        <f>K1514*H1514+G1514</f>
        <v>0.13308229925345144</v>
      </c>
      <c r="O1514" s="2">
        <f>_xlfn.XLOOKUP($B1514,stock_analysis[Stock],stock_analysis[Interest_Coverage_Ratio])</f>
        <v>2.0437419574254596</v>
      </c>
      <c r="P1514" s="3" cm="1">
        <f t="array" ref="P15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514" s="3" t="str" cm="1">
        <f t="array" ref="Q15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514" s="3">
        <f>Table2[[#This Row],[Default Spread]]+Table2[[#This Row],[Risk Free Rate]]</f>
        <v>9.8799999999999999E-2</v>
      </c>
      <c r="S1514" s="2">
        <f>_xlfn.XLOOKUP($B1514,stock_analysis[Stock],stock_analysis[Market_Cap_Cr])</f>
        <v>38.4186336</v>
      </c>
      <c r="T1514" s="2">
        <f>_xlfn.XLOOKUP($B1514,stock_analysis[Stock],stock_analysis[Total_Debt_Cr])</f>
        <v>16.872300800000001</v>
      </c>
      <c r="U1514" s="3">
        <f>Table2[[#This Row],[Market Value of Equity]]/(Table2[[#This Row],[Market Value of Equity]]+Table2[[#This Row],[Market Value of Debt]])</f>
        <v>0.69484507753227631</v>
      </c>
      <c r="V1514" s="3">
        <f>Table2[[#This Row],[Market Value of Debt]]/(Table2[[#This Row],[Market Value of Equity]]+Table2[[#This Row],[Market Value of Debt]])</f>
        <v>0.3051549224677238</v>
      </c>
      <c r="W1514" s="32">
        <f>(Table2[[#This Row],[Cost of Equity (Daily Beta)]]*Table2[[#This Row],[Weight of Equity]])+(Table2[[#This Row],[Cost of Debt]]*Table2[[#This Row],[Weight of Debt]])</f>
        <v>0.10351199590148985</v>
      </c>
      <c r="X1514" s="33">
        <f>(Table2[[#This Row],[Cost of Equity (Weekly Beta)]]*Table2[[#This Row],[Weight of Equity]])+(Table2[[#This Row],[Cost of Debt]]*Table2[[#This Row],[Weight of Debt]])</f>
        <v>0.12713270714405991</v>
      </c>
      <c r="Y1514" s="34">
        <f>(Table2[[#This Row],[Cost of Equity (Monthly Beta)]]*Table2[[#This Row],[Weight of Equity]])+(Table2[[#This Row],[Cost of Debt]]*Table2[[#This Row],[Weight of Debt]])</f>
        <v>0.12262088688274918</v>
      </c>
      <c r="Z1514" t="b">
        <f>IF(Table2[[#This Row],[Sector]]="Financial Services",TRUE,FALSE)</f>
        <v>0</v>
      </c>
      <c r="AA1514" t="b">
        <f>IF(Table2[[#This Row],[Market Capitalisation In(Cr)]]&gt;25000,TRUE,FALSE)</f>
        <v>0</v>
      </c>
    </row>
    <row r="1515" spans="2:27" ht="14" customHeight="1">
      <c r="B1515" s="37" t="s">
        <v>2796</v>
      </c>
      <c r="C1515" s="38" t="str">
        <f>_xlfn.XLOOKUP(B1515,stock_analysis[Stock],stock_analysis[Company_Name])</f>
        <v>PTC Industries Limited</v>
      </c>
      <c r="D1515" s="37" t="str">
        <f>_xlfn.XLOOKUP(B1515,stock_analysis[Stock],stock_analysis[Sector])</f>
        <v>Industrials</v>
      </c>
      <c r="E1515" s="37" t="str">
        <f>_xlfn.XLOOKUP($B1515,stock_analysis[Stock],stock_analysis[Industry])</f>
        <v>Metal Fabrication</v>
      </c>
      <c r="F1515" s="2">
        <f>_xlfn.XLOOKUP($B1515,stock_analysis[Stock],stock_analysis[Market_Cap_Cr])</f>
        <v>26742.208921599999</v>
      </c>
      <c r="G1515" s="3">
        <f>Imputs!$C$2</f>
        <v>6.6699999999999995E-2</v>
      </c>
      <c r="H1515" s="3">
        <f>Imputs!$C$3</f>
        <v>5.2299999999999999E-2</v>
      </c>
      <c r="I1515" s="2">
        <f>_xlfn.XLOOKUP($B1515,stock_analysis[Stock],stock_analysis[Beta_Daily])</f>
        <v>0.75133315895811936</v>
      </c>
      <c r="J1515" s="2">
        <f>_xlfn.XLOOKUP($B1515,stock_analysis[Stock],stock_analysis[Beta_Weekly])</f>
        <v>1.299150279429409</v>
      </c>
      <c r="K1515" s="2">
        <f>_xlfn.XLOOKUP($B1515,stock_analysis[Stock],stock_analysis[Beta_Monthly])</f>
        <v>2.5717961889437682</v>
      </c>
      <c r="L1515" s="3">
        <f>G1515+H1515*I1515</f>
        <v>0.10599472421350964</v>
      </c>
      <c r="M1515" s="3">
        <f>J1515*H1515+G1515</f>
        <v>0.13464555961415808</v>
      </c>
      <c r="N1515" s="3">
        <f>K1515*H1515+G1515</f>
        <v>0.20120494068175909</v>
      </c>
      <c r="O1515" s="2">
        <f>_xlfn.XLOOKUP($B1515,stock_analysis[Stock],stock_analysis[Interest_Coverage_Ratio])</f>
        <v>12.678259183003613</v>
      </c>
      <c r="P1515" s="3" cm="1">
        <f t="array" ref="P15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15" s="3" t="str" cm="1">
        <f t="array" ref="Q15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15" s="3">
        <f>Table2[[#This Row],[Default Spread]]+Table2[[#This Row],[Risk Free Rate]]</f>
        <v>7.0699999999999999E-2</v>
      </c>
      <c r="S1515" s="2">
        <f>_xlfn.XLOOKUP($B1515,stock_analysis[Stock],stock_analysis[Market_Cap_Cr])</f>
        <v>26742.208921599999</v>
      </c>
      <c r="T1515" s="2">
        <f>_xlfn.XLOOKUP($B1515,stock_analysis[Stock],stock_analysis[Total_Debt_Cr])</f>
        <v>179.28020480000001</v>
      </c>
      <c r="U1515" s="3">
        <f>Table2[[#This Row],[Market Value of Equity]]/(Table2[[#This Row],[Market Value of Equity]]+Table2[[#This Row],[Market Value of Debt]])</f>
        <v>0.99334062822608893</v>
      </c>
      <c r="V1515" s="3">
        <f>Table2[[#This Row],[Market Value of Debt]]/(Table2[[#This Row],[Market Value of Equity]]+Table2[[#This Row],[Market Value of Debt]])</f>
        <v>6.6593717739109977E-3</v>
      </c>
      <c r="W1515" s="32">
        <f>(Table2[[#This Row],[Cost of Equity (Daily Beta)]]*Table2[[#This Row],[Weight of Equity]])+(Table2[[#This Row],[Cost of Debt]]*Table2[[#This Row],[Weight of Debt]])</f>
        <v>0.10575968352331422</v>
      </c>
      <c r="X1515" s="33">
        <f>(Table2[[#This Row],[Cost of Equity (Weekly Beta)]]*Table2[[#This Row],[Weight of Equity]])+(Table2[[#This Row],[Cost of Debt]]*Table2[[#This Row],[Weight of Debt]])</f>
        <v>0.13421972235939661</v>
      </c>
      <c r="Y1515" s="34">
        <f>(Table2[[#This Row],[Cost of Equity (Monthly Beta)]]*Table2[[#This Row],[Weight of Equity]])+(Table2[[#This Row],[Cost of Debt]]*Table2[[#This Row],[Weight of Debt]])</f>
        <v>0.20033585976342705</v>
      </c>
      <c r="Z1515" t="b">
        <f>IF(Table2[[#This Row],[Sector]]="Financial Services",TRUE,FALSE)</f>
        <v>0</v>
      </c>
      <c r="AA1515" t="b">
        <f>IF(Table2[[#This Row],[Market Capitalisation In(Cr)]]&gt;25000,TRUE,FALSE)</f>
        <v>1</v>
      </c>
    </row>
    <row r="1516" spans="2:27" ht="14" customHeight="1">
      <c r="B1516" s="37" t="s">
        <v>1950</v>
      </c>
      <c r="C1516" s="38" t="str">
        <f>_xlfn.XLOOKUP(B1516,stock_analysis[Stock],stock_analysis[Company_Name])</f>
        <v>Kirloskar Industries Limited</v>
      </c>
      <c r="D1516" s="37" t="str">
        <f>_xlfn.XLOOKUP(B1516,stock_analysis[Stock],stock_analysis[Sector])</f>
        <v>Industrials</v>
      </c>
      <c r="E1516" s="37" t="str">
        <f>_xlfn.XLOOKUP($B1516,stock_analysis[Stock],stock_analysis[Industry])</f>
        <v>Metal Fabrication</v>
      </c>
      <c r="F1516" s="2">
        <f>_xlfn.XLOOKUP($B1516,stock_analysis[Stock],stock_analysis[Market_Cap_Cr])</f>
        <v>2961.5636479999998</v>
      </c>
      <c r="G1516" s="3">
        <f>Imputs!$C$2</f>
        <v>6.6699999999999995E-2</v>
      </c>
      <c r="H1516" s="3">
        <f>Imputs!$C$3</f>
        <v>5.2299999999999999E-2</v>
      </c>
      <c r="I1516" s="2">
        <f>_xlfn.XLOOKUP($B1516,stock_analysis[Stock],stock_analysis[Beta_Daily])</f>
        <v>0.98220804028717201</v>
      </c>
      <c r="J1516" s="2">
        <f>_xlfn.XLOOKUP($B1516,stock_analysis[Stock],stock_analysis[Beta_Weekly])</f>
        <v>1.3625907813247098</v>
      </c>
      <c r="K1516" s="2">
        <f>_xlfn.XLOOKUP($B1516,stock_analysis[Stock],stock_analysis[Beta_Monthly])</f>
        <v>0.89533832586003936</v>
      </c>
      <c r="L1516" s="3">
        <f>G1516+H1516*I1516</f>
        <v>0.1180694805070191</v>
      </c>
      <c r="M1516" s="3">
        <f>J1516*H1516+G1516</f>
        <v>0.13796349786328233</v>
      </c>
      <c r="N1516" s="3">
        <f>K1516*H1516+G1516</f>
        <v>0.11352619444248005</v>
      </c>
      <c r="O1516" s="2">
        <f>_xlfn.XLOOKUP($B1516,stock_analysis[Stock],stock_analysis[Interest_Coverage_Ratio])</f>
        <v>4.1401081536624762</v>
      </c>
      <c r="P1516" s="3" cm="1">
        <f t="array" ref="P151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516" s="3" t="str" cm="1">
        <f t="array" ref="Q151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516" s="3">
        <f>Table2[[#This Row],[Default Spread]]+Table2[[#This Row],[Risk Free Rate]]</f>
        <v>7.7799999999999994E-2</v>
      </c>
      <c r="S1516" s="2">
        <f>_xlfn.XLOOKUP($B1516,stock_analysis[Stock],stock_analysis[Market_Cap_Cr])</f>
        <v>2961.5636479999998</v>
      </c>
      <c r="T1516" s="2">
        <f>_xlfn.XLOOKUP($B1516,stock_analysis[Stock],stock_analysis[Total_Debt_Cr])</f>
        <v>1288.4299776</v>
      </c>
      <c r="U1516" s="3">
        <f>Table2[[#This Row],[Market Value of Equity]]/(Table2[[#This Row],[Market Value of Equity]]+Table2[[#This Row],[Market Value of Debt]])</f>
        <v>0.69683955057271318</v>
      </c>
      <c r="V1516" s="3">
        <f>Table2[[#This Row],[Market Value of Debt]]/(Table2[[#This Row],[Market Value of Equity]]+Table2[[#This Row],[Market Value of Debt]])</f>
        <v>0.30316044942728676</v>
      </c>
      <c r="W1516" s="32">
        <f>(Table2[[#This Row],[Cost of Equity (Daily Beta)]]*Table2[[#This Row],[Weight of Equity]])+(Table2[[#This Row],[Cost of Debt]]*Table2[[#This Row],[Weight of Debt]])</f>
        <v>0.10586136669830781</v>
      </c>
      <c r="X1516" s="33">
        <f>(Table2[[#This Row],[Cost of Equity (Weekly Beta)]]*Table2[[#This Row],[Weight of Equity]])+(Table2[[#This Row],[Cost of Debt]]*Table2[[#This Row],[Weight of Debt]])</f>
        <v>0.11972430481193204</v>
      </c>
      <c r="Y1516" s="34">
        <f>(Table2[[#This Row],[Cost of Equity (Monthly Beta)]]*Table2[[#This Row],[Weight of Equity]])+(Table2[[#This Row],[Cost of Debt]]*Table2[[#This Row],[Weight of Debt]])</f>
        <v>0.10269542527897116</v>
      </c>
      <c r="Z1516" t="b">
        <f>IF(Table2[[#This Row],[Sector]]="Financial Services",TRUE,FALSE)</f>
        <v>0</v>
      </c>
      <c r="AA1516" t="b">
        <f>IF(Table2[[#This Row],[Market Capitalisation In(Cr)]]&gt;25000,TRUE,FALSE)</f>
        <v>0</v>
      </c>
    </row>
    <row r="1517" spans="2:27" ht="14" customHeight="1">
      <c r="B1517" s="37" t="s">
        <v>3540</v>
      </c>
      <c r="C1517" s="38" t="str">
        <f>_xlfn.XLOOKUP(B1517,stock_analysis[Stock],stock_analysis[Company_Name])</f>
        <v>Tembo Global Industries Limited</v>
      </c>
      <c r="D1517" s="37" t="str">
        <f>_xlfn.XLOOKUP(B1517,stock_analysis[Stock],stock_analysis[Sector])</f>
        <v>Industrials</v>
      </c>
      <c r="E1517" s="37" t="str">
        <f>_xlfn.XLOOKUP($B1517,stock_analysis[Stock],stock_analysis[Industry])</f>
        <v>Metal Fabrication</v>
      </c>
      <c r="F1517" s="2">
        <f>_xlfn.XLOOKUP($B1517,stock_analysis[Stock],stock_analysis[Market_Cap_Cr])</f>
        <v>831.74579200000005</v>
      </c>
      <c r="G1517" s="3">
        <f>Imputs!$C$2</f>
        <v>6.6699999999999995E-2</v>
      </c>
      <c r="H1517" s="3">
        <f>Imputs!$C$3</f>
        <v>5.2299999999999999E-2</v>
      </c>
      <c r="I1517" s="2">
        <f>_xlfn.XLOOKUP($B1517,stock_analysis[Stock],stock_analysis[Beta_Daily])</f>
        <v>0.96853721187124242</v>
      </c>
      <c r="J1517" s="2">
        <f>_xlfn.XLOOKUP($B1517,stock_analysis[Stock],stock_analysis[Beta_Weekly])</f>
        <v>0.74347366153117411</v>
      </c>
      <c r="K1517" s="2">
        <f>_xlfn.XLOOKUP($B1517,stock_analysis[Stock],stock_analysis[Beta_Monthly])</f>
        <v>1.4191649259165644</v>
      </c>
      <c r="L1517" s="3">
        <f>G1517+H1517*I1517</f>
        <v>0.11735449618086596</v>
      </c>
      <c r="M1517" s="3">
        <f>J1517*H1517+G1517</f>
        <v>0.1055836724980804</v>
      </c>
      <c r="N1517" s="3">
        <f>K1517*H1517+G1517</f>
        <v>0.14092232562543633</v>
      </c>
      <c r="O1517" s="2">
        <f>_xlfn.XLOOKUP($B1517,stock_analysis[Stock],stock_analysis[Interest_Coverage_Ratio])</f>
        <v>5.7751494499845109</v>
      </c>
      <c r="P1517" s="3" cm="1">
        <f t="array" ref="P151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517" s="3" t="str" cm="1">
        <f t="array" ref="Q151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517" s="3">
        <f>Table2[[#This Row],[Default Spread]]+Table2[[#This Row],[Risk Free Rate]]</f>
        <v>7.5600000000000001E-2</v>
      </c>
      <c r="S1517" s="2">
        <f>_xlfn.XLOOKUP($B1517,stock_analysis[Stock],stock_analysis[Market_Cap_Cr])</f>
        <v>831.74579200000005</v>
      </c>
      <c r="T1517" s="2">
        <f>_xlfn.XLOOKUP($B1517,stock_analysis[Stock],stock_analysis[Total_Debt_Cr])</f>
        <v>265.77789439999998</v>
      </c>
      <c r="U1517" s="3">
        <f>Table2[[#This Row],[Market Value of Equity]]/(Table2[[#This Row],[Market Value of Equity]]+Table2[[#This Row],[Market Value of Debt]])</f>
        <v>0.75783857998383508</v>
      </c>
      <c r="V1517" s="3">
        <f>Table2[[#This Row],[Market Value of Debt]]/(Table2[[#This Row],[Market Value of Equity]]+Table2[[#This Row],[Market Value of Debt]])</f>
        <v>0.24216142001616481</v>
      </c>
      <c r="W1517" s="32">
        <f>(Table2[[#This Row],[Cost of Equity (Daily Beta)]]*Table2[[#This Row],[Weight of Equity]])+(Table2[[#This Row],[Cost of Debt]]*Table2[[#This Row],[Weight of Debt]])</f>
        <v>0.10724316809364792</v>
      </c>
      <c r="X1517" s="33">
        <f>(Table2[[#This Row],[Cost of Equity (Weekly Beta)]]*Table2[[#This Row],[Weight of Equity]])+(Table2[[#This Row],[Cost of Debt]]*Table2[[#This Row],[Weight of Debt]])</f>
        <v>9.8322783788645618E-2</v>
      </c>
      <c r="Y1517" s="34">
        <f>(Table2[[#This Row],[Cost of Equity (Monthly Beta)]]*Table2[[#This Row],[Weight of Equity]])+(Table2[[#This Row],[Cost of Debt]]*Table2[[#This Row],[Weight of Debt]])</f>
        <v>0.12510377849322235</v>
      </c>
      <c r="Z1517" t="b">
        <f>IF(Table2[[#This Row],[Sector]]="Financial Services",TRUE,FALSE)</f>
        <v>0</v>
      </c>
      <c r="AA1517" t="b">
        <f>IF(Table2[[#This Row],[Market Capitalisation In(Cr)]]&gt;25000,TRUE,FALSE)</f>
        <v>0</v>
      </c>
    </row>
    <row r="1518" spans="2:27" ht="14" customHeight="1">
      <c r="B1518" s="37" t="s">
        <v>2944</v>
      </c>
      <c r="C1518" s="38" t="str">
        <f>_xlfn.XLOOKUP(B1518,stock_analysis[Stock],stock_analysis[Company_Name])</f>
        <v>Ramkrishna Forgings Limited</v>
      </c>
      <c r="D1518" s="37" t="str">
        <f>_xlfn.XLOOKUP(B1518,stock_analysis[Stock],stock_analysis[Sector])</f>
        <v>Industrials</v>
      </c>
      <c r="E1518" s="37" t="str">
        <f>_xlfn.XLOOKUP($B1518,stock_analysis[Stock],stock_analysis[Industry])</f>
        <v>Metal Fabrication</v>
      </c>
      <c r="F1518" s="2">
        <f>_xlfn.XLOOKUP($B1518,stock_analysis[Stock],stock_analysis[Market_Cap_Cr])</f>
        <v>9968.7604224000006</v>
      </c>
      <c r="G1518" s="3">
        <f>Imputs!$C$2</f>
        <v>6.6699999999999995E-2</v>
      </c>
      <c r="H1518" s="3">
        <f>Imputs!$C$3</f>
        <v>5.2299999999999999E-2</v>
      </c>
      <c r="I1518" s="2">
        <f>_xlfn.XLOOKUP($B1518,stock_analysis[Stock],stock_analysis[Beta_Daily])</f>
        <v>0.82386672534902483</v>
      </c>
      <c r="J1518" s="2">
        <f>_xlfn.XLOOKUP($B1518,stock_analysis[Stock],stock_analysis[Beta_Weekly])</f>
        <v>1.5606876377267374</v>
      </c>
      <c r="K1518" s="2">
        <f>_xlfn.XLOOKUP($B1518,stock_analysis[Stock],stock_analysis[Beta_Monthly])</f>
        <v>1.4628560360867686</v>
      </c>
      <c r="L1518" s="3">
        <f>G1518+H1518*I1518</f>
        <v>0.109788229735754</v>
      </c>
      <c r="M1518" s="3">
        <f>J1518*H1518+G1518</f>
        <v>0.14832396345310836</v>
      </c>
      <c r="N1518" s="3">
        <f>K1518*H1518+G1518</f>
        <v>0.14320737068733799</v>
      </c>
      <c r="O1518" s="2">
        <f>_xlfn.XLOOKUP($B1518,stock_analysis[Stock],stock_analysis[Interest_Coverage_Ratio])</f>
        <v>2.3939465157259772</v>
      </c>
      <c r="P1518" s="3" cm="1">
        <f t="array" ref="P151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518" s="3" t="str" cm="1">
        <f t="array" ref="Q151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518" s="3">
        <f>Table2[[#This Row],[Default Spread]]+Table2[[#This Row],[Risk Free Rate]]</f>
        <v>9.8799999999999999E-2</v>
      </c>
      <c r="S1518" s="2">
        <f>_xlfn.XLOOKUP($B1518,stock_analysis[Stock],stock_analysis[Market_Cap_Cr])</f>
        <v>9968.7604224000006</v>
      </c>
      <c r="T1518" s="2">
        <f>_xlfn.XLOOKUP($B1518,stock_analysis[Stock],stock_analysis[Total_Debt_Cr])</f>
        <v>2721.8507776000001</v>
      </c>
      <c r="U1518" s="3">
        <f>Table2[[#This Row],[Market Value of Equity]]/(Table2[[#This Row],[Market Value of Equity]]+Table2[[#This Row],[Market Value of Debt]])</f>
        <v>0.78552248314092232</v>
      </c>
      <c r="V1518" s="3">
        <f>Table2[[#This Row],[Market Value of Debt]]/(Table2[[#This Row],[Market Value of Equity]]+Table2[[#This Row],[Market Value of Debt]])</f>
        <v>0.21447751685907768</v>
      </c>
      <c r="W1518" s="32">
        <f>(Table2[[#This Row],[Cost of Equity (Daily Beta)]]*Table2[[#This Row],[Weight of Equity]])+(Table2[[#This Row],[Cost of Debt]]*Table2[[#This Row],[Weight of Debt]])</f>
        <v>0.10743150150735239</v>
      </c>
      <c r="X1518" s="33">
        <f>(Table2[[#This Row],[Cost of Equity (Weekly Beta)]]*Table2[[#This Row],[Weight of Equity]])+(Table2[[#This Row],[Cost of Debt]]*Table2[[#This Row],[Weight of Debt]])</f>
        <v>0.13770218674666596</v>
      </c>
      <c r="Y1518" s="34">
        <f>(Table2[[#This Row],[Cost of Equity (Monthly Beta)]]*Table2[[#This Row],[Weight of Equity]])+(Table2[[#This Row],[Cost of Debt]]*Table2[[#This Row],[Weight of Debt]])</f>
        <v>0.13368298809207715</v>
      </c>
      <c r="Z1518" t="b">
        <f>IF(Table2[[#This Row],[Sector]]="Financial Services",TRUE,FALSE)</f>
        <v>0</v>
      </c>
      <c r="AA1518" t="b">
        <f>IF(Table2[[#This Row],[Market Capitalisation In(Cr)]]&gt;25000,TRUE,FALSE)</f>
        <v>0</v>
      </c>
    </row>
    <row r="1519" spans="2:27" ht="14" customHeight="1">
      <c r="B1519" s="37" t="s">
        <v>3594</v>
      </c>
      <c r="C1519" s="38" t="str">
        <f>_xlfn.XLOOKUP(B1519,stock_analysis[Stock],stock_analysis[Company_Name])</f>
        <v>Tirupati Forge Limited</v>
      </c>
      <c r="D1519" s="37" t="str">
        <f>_xlfn.XLOOKUP(B1519,stock_analysis[Stock],stock_analysis[Sector])</f>
        <v>Industrials</v>
      </c>
      <c r="E1519" s="37" t="str">
        <f>_xlfn.XLOOKUP($B1519,stock_analysis[Stock],stock_analysis[Industry])</f>
        <v>Metal Fabrication</v>
      </c>
      <c r="F1519" s="2">
        <f>_xlfn.XLOOKUP($B1519,stock_analysis[Stock],stock_analysis[Market_Cap_Cr])</f>
        <v>426.99077119999998</v>
      </c>
      <c r="G1519" s="3">
        <f>Imputs!$C$2</f>
        <v>6.6699999999999995E-2</v>
      </c>
      <c r="H1519" s="3">
        <f>Imputs!$C$3</f>
        <v>5.2299999999999999E-2</v>
      </c>
      <c r="I1519" s="2">
        <f>_xlfn.XLOOKUP($B1519,stock_analysis[Stock],stock_analysis[Beta_Daily])</f>
        <v>0.84041813873835247</v>
      </c>
      <c r="J1519" s="2">
        <f>_xlfn.XLOOKUP($B1519,stock_analysis[Stock],stock_analysis[Beta_Weekly])</f>
        <v>1.0447725916049193</v>
      </c>
      <c r="K1519" s="2">
        <f>_xlfn.XLOOKUP($B1519,stock_analysis[Stock],stock_analysis[Beta_Monthly])</f>
        <v>1.7697465335376441</v>
      </c>
      <c r="L1519" s="3">
        <f>G1519+H1519*I1519</f>
        <v>0.11065386865601583</v>
      </c>
      <c r="M1519" s="3">
        <f>J1519*H1519+G1519</f>
        <v>0.12134160654093727</v>
      </c>
      <c r="N1519" s="3">
        <f>K1519*H1519+G1519</f>
        <v>0.15925774370401879</v>
      </c>
      <c r="O1519" s="2">
        <f>_xlfn.XLOOKUP($B1519,stock_analysis[Stock],stock_analysis[Interest_Coverage_Ratio])</f>
        <v>8.704856787048568</v>
      </c>
      <c r="P1519" s="3" cm="1">
        <f t="array" ref="P151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519" s="3" t="str" cm="1">
        <f t="array" ref="Q151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519" s="3">
        <f>Table2[[#This Row],[Default Spread]]+Table2[[#This Row],[Risk Free Rate]]</f>
        <v>7.3700000000000002E-2</v>
      </c>
      <c r="S1519" s="2">
        <f>_xlfn.XLOOKUP($B1519,stock_analysis[Stock],stock_analysis[Market_Cap_Cr])</f>
        <v>426.99077119999998</v>
      </c>
      <c r="T1519" s="2">
        <f>_xlfn.XLOOKUP($B1519,stock_analysis[Stock],stock_analysis[Total_Debt_Cr])</f>
        <v>25.4567008</v>
      </c>
      <c r="U1519" s="3">
        <f>Table2[[#This Row],[Market Value of Equity]]/(Table2[[#This Row],[Market Value of Equity]]+Table2[[#This Row],[Market Value of Debt]])</f>
        <v>0.94373556628027744</v>
      </c>
      <c r="V1519" s="3">
        <f>Table2[[#This Row],[Market Value of Debt]]/(Table2[[#This Row],[Market Value of Equity]]+Table2[[#This Row],[Market Value of Debt]])</f>
        <v>5.6264433719722499E-2</v>
      </c>
      <c r="W1519" s="32">
        <f>(Table2[[#This Row],[Cost of Equity (Daily Beta)]]*Table2[[#This Row],[Weight of Equity]])+(Table2[[#This Row],[Cost of Debt]]*Table2[[#This Row],[Weight of Debt]])</f>
        <v>0.1085746801623321</v>
      </c>
      <c r="X1519" s="33">
        <f>(Table2[[#This Row],[Cost of Equity (Weekly Beta)]]*Table2[[#This Row],[Weight of Equity]])+(Table2[[#This Row],[Cost of Debt]]*Table2[[#This Row],[Weight of Debt]])</f>
        <v>0.11866107852741359</v>
      </c>
      <c r="Y1519" s="34">
        <f>(Table2[[#This Row],[Cost of Equity (Monthly Beta)]]*Table2[[#This Row],[Weight of Equity]])+(Table2[[#This Row],[Cost of Debt]]*Table2[[#This Row],[Weight of Debt]])</f>
        <v>0.154443885704175</v>
      </c>
      <c r="Z1519" t="b">
        <f>IF(Table2[[#This Row],[Sector]]="Financial Services",TRUE,FALSE)</f>
        <v>0</v>
      </c>
      <c r="AA1519" t="b">
        <f>IF(Table2[[#This Row],[Market Capitalisation In(Cr)]]&gt;25000,TRUE,FALSE)</f>
        <v>0</v>
      </c>
    </row>
    <row r="1520" spans="2:27" ht="14" customHeight="1">
      <c r="B1520" s="37" t="s">
        <v>890</v>
      </c>
      <c r="C1520" s="38" t="str">
        <f>_xlfn.XLOOKUP(B1520,stock_analysis[Stock],stock_analysis[Company_Name])</f>
        <v>DCM  Limited</v>
      </c>
      <c r="D1520" s="37" t="str">
        <f>_xlfn.XLOOKUP(B1520,stock_analysis[Stock],stock_analysis[Sector])</f>
        <v>Industrials</v>
      </c>
      <c r="E1520" s="37" t="str">
        <f>_xlfn.XLOOKUP($B1520,stock_analysis[Stock],stock_analysis[Industry])</f>
        <v>Metal Fabrication</v>
      </c>
      <c r="F1520" s="2">
        <f>_xlfn.XLOOKUP($B1520,stock_analysis[Stock],stock_analysis[Market_Cap_Cr])</f>
        <v>132.350528</v>
      </c>
      <c r="G1520" s="3">
        <f>Imputs!$C$2</f>
        <v>6.6699999999999995E-2</v>
      </c>
      <c r="H1520" s="3">
        <f>Imputs!$C$3</f>
        <v>5.2299999999999999E-2</v>
      </c>
      <c r="I1520" s="2">
        <f>_xlfn.XLOOKUP($B1520,stock_analysis[Stock],stock_analysis[Beta_Daily])</f>
        <v>0.81804887751192923</v>
      </c>
      <c r="J1520" s="2">
        <f>_xlfn.XLOOKUP($B1520,stock_analysis[Stock],stock_analysis[Beta_Weekly])</f>
        <v>1.3179462907209314</v>
      </c>
      <c r="K1520" s="2">
        <f>_xlfn.XLOOKUP($B1520,stock_analysis[Stock],stock_analysis[Beta_Monthly])</f>
        <v>0.40537241801648322</v>
      </c>
      <c r="L1520" s="3">
        <f>G1520+H1520*I1520</f>
        <v>0.10948395629387389</v>
      </c>
      <c r="M1520" s="3">
        <f>J1520*H1520+G1520</f>
        <v>0.1356285910047047</v>
      </c>
      <c r="N1520" s="3">
        <f>K1520*H1520+G1520</f>
        <v>8.7900977462262067E-2</v>
      </c>
      <c r="O1520" s="2">
        <f>_xlfn.XLOOKUP($B1520,stock_analysis[Stock],stock_analysis[Interest_Coverage_Ratio])</f>
        <v>14.464911320341582</v>
      </c>
      <c r="P1520" s="3" cm="1">
        <f t="array" ref="P152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20" s="3" t="str" cm="1">
        <f t="array" ref="Q152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20" s="3">
        <f>Table2[[#This Row],[Default Spread]]+Table2[[#This Row],[Risk Free Rate]]</f>
        <v>7.0699999999999999E-2</v>
      </c>
      <c r="S1520" s="2">
        <f>_xlfn.XLOOKUP($B1520,stock_analysis[Stock],stock_analysis[Market_Cap_Cr])</f>
        <v>132.350528</v>
      </c>
      <c r="T1520" s="2">
        <f>_xlfn.XLOOKUP($B1520,stock_analysis[Stock],stock_analysis[Total_Debt_Cr])</f>
        <v>1.3</v>
      </c>
      <c r="U1520" s="3">
        <f>Table2[[#This Row],[Market Value of Equity]]/(Table2[[#This Row],[Market Value of Equity]]+Table2[[#This Row],[Market Value of Debt]])</f>
        <v>0.99027313981131437</v>
      </c>
      <c r="V1520" s="3">
        <f>Table2[[#This Row],[Market Value of Debt]]/(Table2[[#This Row],[Market Value of Equity]]+Table2[[#This Row],[Market Value of Debt]])</f>
        <v>9.7268601886855242E-3</v>
      </c>
      <c r="W1520" s="32">
        <f>(Table2[[#This Row],[Cost of Equity (Daily Beta)]]*Table2[[#This Row],[Weight of Equity]])+(Table2[[#This Row],[Cost of Debt]]*Table2[[#This Row],[Weight of Debt]])</f>
        <v>0.10910671017343929</v>
      </c>
      <c r="X1520" s="33">
        <f>(Table2[[#This Row],[Cost of Equity (Weekly Beta)]]*Table2[[#This Row],[Weight of Equity]])+(Table2[[#This Row],[Cost of Debt]]*Table2[[#This Row],[Weight of Debt]])</f>
        <v>0.13499703967775356</v>
      </c>
      <c r="Y1520" s="34">
        <f>(Table2[[#This Row],[Cost of Equity (Monthly Beta)]]*Table2[[#This Row],[Weight of Equity]])+(Table2[[#This Row],[Cost of Debt]]*Table2[[#This Row],[Weight of Debt]])</f>
        <v>8.7733665959377899E-2</v>
      </c>
      <c r="Z1520" t="b">
        <f>IF(Table2[[#This Row],[Sector]]="Financial Services",TRUE,FALSE)</f>
        <v>0</v>
      </c>
      <c r="AA1520" t="b">
        <f>IF(Table2[[#This Row],[Market Capitalisation In(Cr)]]&gt;25000,TRUE,FALSE)</f>
        <v>0</v>
      </c>
    </row>
    <row r="1521" spans="2:27" ht="14" customHeight="1">
      <c r="B1521" s="37" t="s">
        <v>1225</v>
      </c>
      <c r="C1521" s="38" t="str">
        <f>_xlfn.XLOOKUP(B1521,stock_analysis[Stock],stock_analysis[Company_Name])</f>
        <v>Gandhi Special Tubes Limited</v>
      </c>
      <c r="D1521" s="37" t="str">
        <f>_xlfn.XLOOKUP(B1521,stock_analysis[Stock],stock_analysis[Sector])</f>
        <v>Industrials</v>
      </c>
      <c r="E1521" s="37" t="str">
        <f>_xlfn.XLOOKUP($B1521,stock_analysis[Stock],stock_analysis[Industry])</f>
        <v>Metal Fabrication</v>
      </c>
      <c r="F1521" s="2">
        <f>_xlfn.XLOOKUP($B1521,stock_analysis[Stock],stock_analysis[Market_Cap_Cr])</f>
        <v>1023.2199168</v>
      </c>
      <c r="G1521" s="3">
        <f>Imputs!$C$2</f>
        <v>6.6699999999999995E-2</v>
      </c>
      <c r="H1521" s="3">
        <f>Imputs!$C$3</f>
        <v>5.2299999999999999E-2</v>
      </c>
      <c r="I1521" s="2">
        <f>_xlfn.XLOOKUP($B1521,stock_analysis[Stock],stock_analysis[Beta_Daily])</f>
        <v>0.83366957774351602</v>
      </c>
      <c r="J1521" s="2">
        <f>_xlfn.XLOOKUP($B1521,stock_analysis[Stock],stock_analysis[Beta_Weekly])</f>
        <v>0.96942038267484998</v>
      </c>
      <c r="K1521" s="2">
        <f>_xlfn.XLOOKUP($B1521,stock_analysis[Stock],stock_analysis[Beta_Monthly])</f>
        <v>0.76219885902299322</v>
      </c>
      <c r="L1521" s="3">
        <f>G1521+H1521*I1521</f>
        <v>0.11030091891598588</v>
      </c>
      <c r="M1521" s="3">
        <f>J1521*H1521+G1521</f>
        <v>0.11740068601389464</v>
      </c>
      <c r="N1521" s="3">
        <f>K1521*H1521+G1521</f>
        <v>0.10656300032690254</v>
      </c>
      <c r="O1521" s="2">
        <f>_xlfn.XLOOKUP($B1521,stock_analysis[Stock],stock_analysis[Interest_Coverage_Ratio])</f>
        <v>431.19730941704034</v>
      </c>
      <c r="P1521" s="3" cm="1">
        <f t="array" ref="P152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21" s="3" t="str" cm="1">
        <f t="array" ref="Q152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21" s="3">
        <f>Table2[[#This Row],[Default Spread]]+Table2[[#This Row],[Risk Free Rate]]</f>
        <v>7.0699999999999999E-2</v>
      </c>
      <c r="S1521" s="2">
        <f>_xlfn.XLOOKUP($B1521,stock_analysis[Stock],stock_analysis[Market_Cap_Cr])</f>
        <v>1023.2199168</v>
      </c>
      <c r="T1521" s="2">
        <f>_xlfn.XLOOKUP($B1521,stock_analysis[Stock],stock_analysis[Total_Debt_Cr])</f>
        <v>0.1144</v>
      </c>
      <c r="U1521" s="3">
        <f>Table2[[#This Row],[Market Value of Equity]]/(Table2[[#This Row],[Market Value of Equity]]+Table2[[#This Row],[Market Value of Debt]])</f>
        <v>0.99988820857649163</v>
      </c>
      <c r="V1521" s="3">
        <f>Table2[[#This Row],[Market Value of Debt]]/(Table2[[#This Row],[Market Value of Equity]]+Table2[[#This Row],[Market Value of Debt]])</f>
        <v>1.1179142350833357E-4</v>
      </c>
      <c r="W1521" s="32">
        <f>(Table2[[#This Row],[Cost of Equity (Daily Beta)]]*Table2[[#This Row],[Weight of Equity]])+(Table2[[#This Row],[Cost of Debt]]*Table2[[#This Row],[Weight of Debt]])</f>
        <v>0.11029649187288802</v>
      </c>
      <c r="X1521" s="33">
        <f>(Table2[[#This Row],[Cost of Equity (Weekly Beta)]]*Table2[[#This Row],[Weight of Equity]])+(Table2[[#This Row],[Cost of Debt]]*Table2[[#This Row],[Weight of Debt]])</f>
        <v>0.11739546527772632</v>
      </c>
      <c r="Y1521" s="34">
        <f>(Table2[[#This Row],[Cost of Equity (Monthly Beta)]]*Table2[[#This Row],[Weight of Equity]])+(Table2[[#This Row],[Cost of Debt]]*Table2[[#This Row],[Weight of Debt]])</f>
        <v>0.10655899115104471</v>
      </c>
      <c r="Z1521" t="b">
        <f>IF(Table2[[#This Row],[Sector]]="Financial Services",TRUE,FALSE)</f>
        <v>0</v>
      </c>
      <c r="AA1521" t="b">
        <f>IF(Table2[[#This Row],[Market Capitalisation In(Cr)]]&gt;25000,TRUE,FALSE)</f>
        <v>0</v>
      </c>
    </row>
    <row r="1522" spans="2:27" ht="14" customHeight="1">
      <c r="B1522" s="37" t="s">
        <v>2288</v>
      </c>
      <c r="C1522" s="38" t="str">
        <f>_xlfn.XLOOKUP(B1522,stock_analysis[Stock],stock_analysis[Company_Name])</f>
        <v>MM Forgings Limited</v>
      </c>
      <c r="D1522" s="37" t="str">
        <f>_xlfn.XLOOKUP(B1522,stock_analysis[Stock],stock_analysis[Sector])</f>
        <v>Industrials</v>
      </c>
      <c r="E1522" s="37" t="str">
        <f>_xlfn.XLOOKUP($B1522,stock_analysis[Stock],stock_analysis[Industry])</f>
        <v>Metal Fabrication</v>
      </c>
      <c r="F1522" s="2">
        <f>_xlfn.XLOOKUP($B1522,stock_analysis[Stock],stock_analysis[Market_Cap_Cr])</f>
        <v>2123.5486719999999</v>
      </c>
      <c r="G1522" s="3">
        <f>Imputs!$C$2</f>
        <v>6.6699999999999995E-2</v>
      </c>
      <c r="H1522" s="3">
        <f>Imputs!$C$3</f>
        <v>5.2299999999999999E-2</v>
      </c>
      <c r="I1522" s="2">
        <f>_xlfn.XLOOKUP($B1522,stock_analysis[Stock],stock_analysis[Beta_Daily])</f>
        <v>1.1983085357250796</v>
      </c>
      <c r="J1522" s="2">
        <f>_xlfn.XLOOKUP($B1522,stock_analysis[Stock],stock_analysis[Beta_Weekly])</f>
        <v>1.1982498598503954</v>
      </c>
      <c r="K1522" s="2">
        <f>_xlfn.XLOOKUP($B1522,stock_analysis[Stock],stock_analysis[Beta_Monthly])</f>
        <v>1.0128058336670931</v>
      </c>
      <c r="L1522" s="3">
        <f>G1522+H1522*I1522</f>
        <v>0.12937153641842164</v>
      </c>
      <c r="M1522" s="3">
        <f>J1522*H1522+G1522</f>
        <v>0.12936846767017568</v>
      </c>
      <c r="N1522" s="3">
        <f>K1522*H1522+G1522</f>
        <v>0.11966974510078895</v>
      </c>
      <c r="O1522" s="2">
        <f>_xlfn.XLOOKUP($B1522,stock_analysis[Stock],stock_analysis[Interest_Coverage_Ratio])</f>
        <v>3.7719973439441761</v>
      </c>
      <c r="P1522" s="3" cm="1">
        <f t="array" ref="P152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522" s="3" t="str" cm="1">
        <f t="array" ref="Q152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522" s="3">
        <f>Table2[[#This Row],[Default Spread]]+Table2[[#This Row],[Risk Free Rate]]</f>
        <v>8.0499999999999988E-2</v>
      </c>
      <c r="S1522" s="2">
        <f>_xlfn.XLOOKUP($B1522,stock_analysis[Stock],stock_analysis[Market_Cap_Cr])</f>
        <v>2123.5486719999999</v>
      </c>
      <c r="T1522" s="2">
        <f>_xlfn.XLOOKUP($B1522,stock_analysis[Stock],stock_analysis[Total_Debt_Cr])</f>
        <v>1301.9795455999999</v>
      </c>
      <c r="U1522" s="3">
        <f>Table2[[#This Row],[Market Value of Equity]]/(Table2[[#This Row],[Market Value of Equity]]+Table2[[#This Row],[Market Value of Debt]])</f>
        <v>0.61991860440367486</v>
      </c>
      <c r="V1522" s="3">
        <f>Table2[[#This Row],[Market Value of Debt]]/(Table2[[#This Row],[Market Value of Equity]]+Table2[[#This Row],[Market Value of Debt]])</f>
        <v>0.38008139559632509</v>
      </c>
      <c r="W1522" s="32">
        <f>(Table2[[#This Row],[Cost of Equity (Daily Beta)]]*Table2[[#This Row],[Weight of Equity]])+(Table2[[#This Row],[Cost of Debt]]*Table2[[#This Row],[Weight of Debt]])</f>
        <v>0.1107963746515713</v>
      </c>
      <c r="X1522" s="33">
        <f>(Table2[[#This Row],[Cost of Equity (Weekly Beta)]]*Table2[[#This Row],[Weight of Equity]])+(Table2[[#This Row],[Cost of Debt]]*Table2[[#This Row],[Weight of Debt]])</f>
        <v>0.11079447227744141</v>
      </c>
      <c r="Y1522" s="34">
        <f>(Table2[[#This Row],[Cost of Equity (Monthly Beta)]]*Table2[[#This Row],[Weight of Equity]])+(Table2[[#This Row],[Cost of Debt]]*Table2[[#This Row],[Weight of Debt]])</f>
        <v>0.10478205371772877</v>
      </c>
      <c r="Z1522" t="b">
        <f>IF(Table2[[#This Row],[Sector]]="Financial Services",TRUE,FALSE)</f>
        <v>0</v>
      </c>
      <c r="AA1522" t="b">
        <f>IF(Table2[[#This Row],[Market Capitalisation In(Cr)]]&gt;25000,TRUE,FALSE)</f>
        <v>0</v>
      </c>
    </row>
    <row r="1523" spans="2:27" ht="14" customHeight="1">
      <c r="B1523" s="37" t="s">
        <v>2156</v>
      </c>
      <c r="C1523" s="38" t="str">
        <f>_xlfn.XLOOKUP(B1523,stock_analysis[Stock],stock_analysis[Company_Name])</f>
        <v>Manaksia Coated Metals &amp; Industries Limited</v>
      </c>
      <c r="D1523" s="37" t="str">
        <f>_xlfn.XLOOKUP(B1523,stock_analysis[Stock],stock_analysis[Sector])</f>
        <v>Industrials</v>
      </c>
      <c r="E1523" s="37" t="str">
        <f>_xlfn.XLOOKUP($B1523,stock_analysis[Stock],stock_analysis[Industry])</f>
        <v>Metal Fabrication</v>
      </c>
      <c r="F1523" s="2">
        <f>_xlfn.XLOOKUP($B1523,stock_analysis[Stock],stock_analysis[Market_Cap_Cr])</f>
        <v>1306.4914944</v>
      </c>
      <c r="G1523" s="3">
        <f>Imputs!$C$2</f>
        <v>6.6699999999999995E-2</v>
      </c>
      <c r="H1523" s="3">
        <f>Imputs!$C$3</f>
        <v>5.2299999999999999E-2</v>
      </c>
      <c r="I1523" s="2">
        <f>_xlfn.XLOOKUP($B1523,stock_analysis[Stock],stock_analysis[Beta_Daily])</f>
        <v>0.93652127952481523</v>
      </c>
      <c r="J1523" s="2">
        <f>_xlfn.XLOOKUP($B1523,stock_analysis[Stock],stock_analysis[Beta_Weekly])</f>
        <v>1.1348821422129109</v>
      </c>
      <c r="K1523" s="2">
        <f>_xlfn.XLOOKUP($B1523,stock_analysis[Stock],stock_analysis[Beta_Monthly])</f>
        <v>0.60169149759980844</v>
      </c>
      <c r="L1523" s="3">
        <f>G1523+H1523*I1523</f>
        <v>0.11568006291914784</v>
      </c>
      <c r="M1523" s="3">
        <f>J1523*H1523+G1523</f>
        <v>0.12605433603773525</v>
      </c>
      <c r="N1523" s="3">
        <f>K1523*H1523+G1523</f>
        <v>9.8168465324469975E-2</v>
      </c>
      <c r="O1523" s="2">
        <f>_xlfn.XLOOKUP($B1523,stock_analysis[Stock],stock_analysis[Interest_Coverage_Ratio])</f>
        <v>1.7031293743299809</v>
      </c>
      <c r="P1523" s="3" cm="1">
        <f t="array" ref="P152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523" s="3" t="str" cm="1">
        <f t="array" ref="Q152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523" s="3">
        <f>Table2[[#This Row],[Default Spread]]+Table2[[#This Row],[Risk Free Rate]]</f>
        <v>0.1176</v>
      </c>
      <c r="S1523" s="2">
        <f>_xlfn.XLOOKUP($B1523,stock_analysis[Stock],stock_analysis[Market_Cap_Cr])</f>
        <v>1306.4914944</v>
      </c>
      <c r="T1523" s="2">
        <f>_xlfn.XLOOKUP($B1523,stock_analysis[Stock],stock_analysis[Total_Debt_Cr])</f>
        <v>103.21850240000001</v>
      </c>
      <c r="U1523" s="3">
        <f>Table2[[#This Row],[Market Value of Equity]]/(Table2[[#This Row],[Market Value of Equity]]+Table2[[#This Row],[Market Value of Debt]])</f>
        <v>0.92678032883763117</v>
      </c>
      <c r="V1523" s="3">
        <f>Table2[[#This Row],[Market Value of Debt]]/(Table2[[#This Row],[Market Value of Equity]]+Table2[[#This Row],[Market Value of Debt]])</f>
        <v>7.3219671162368827E-2</v>
      </c>
      <c r="W1523" s="32">
        <f>(Table2[[#This Row],[Cost of Equity (Daily Beta)]]*Table2[[#This Row],[Weight of Equity]])+(Table2[[#This Row],[Cost of Debt]]*Table2[[#This Row],[Weight of Debt]])</f>
        <v>0.11582064008086028</v>
      </c>
      <c r="X1523" s="33">
        <f>(Table2[[#This Row],[Cost of Equity (Weekly Beta)]]*Table2[[#This Row],[Weight of Equity]])+(Table2[[#This Row],[Cost of Debt]]*Table2[[#This Row],[Weight of Debt]])</f>
        <v>0.12543531233315611</v>
      </c>
      <c r="Y1523" s="34">
        <f>(Table2[[#This Row],[Cost of Equity (Monthly Beta)]]*Table2[[#This Row],[Weight of Equity]])+(Table2[[#This Row],[Cost of Debt]]*Table2[[#This Row],[Weight of Debt]])</f>
        <v>9.9591235903592451E-2</v>
      </c>
      <c r="Z1523" t="b">
        <f>IF(Table2[[#This Row],[Sector]]="Financial Services",TRUE,FALSE)</f>
        <v>0</v>
      </c>
      <c r="AA1523" t="b">
        <f>IF(Table2[[#This Row],[Market Capitalisation In(Cr)]]&gt;25000,TRUE,FALSE)</f>
        <v>0</v>
      </c>
    </row>
    <row r="1524" spans="2:27" ht="14" customHeight="1">
      <c r="B1524" s="37" t="s">
        <v>1435</v>
      </c>
      <c r="C1524" s="38" t="str">
        <f>_xlfn.XLOOKUP(B1524,stock_analysis[Stock],stock_analysis[Company_Name])</f>
        <v>Happy Forgings Limited</v>
      </c>
      <c r="D1524" s="37" t="str">
        <f>_xlfn.XLOOKUP(B1524,stock_analysis[Stock],stock_analysis[Sector])</f>
        <v>Industrials</v>
      </c>
      <c r="E1524" s="37" t="str">
        <f>_xlfn.XLOOKUP($B1524,stock_analysis[Stock],stock_analysis[Industry])</f>
        <v>Metal Fabrication</v>
      </c>
      <c r="F1524" s="2">
        <f>_xlfn.XLOOKUP($B1524,stock_analysis[Stock],stock_analysis[Market_Cap_Cr])</f>
        <v>11940.028415999999</v>
      </c>
      <c r="G1524" s="3">
        <f>Imputs!$C$2</f>
        <v>6.6699999999999995E-2</v>
      </c>
      <c r="H1524" s="3">
        <f>Imputs!$C$3</f>
        <v>5.2299999999999999E-2</v>
      </c>
      <c r="I1524" s="2">
        <f>_xlfn.XLOOKUP($B1524,stock_analysis[Stock],stock_analysis[Beta_Daily])</f>
        <v>0.95857947865608661</v>
      </c>
      <c r="J1524" s="2">
        <f>_xlfn.XLOOKUP($B1524,stock_analysis[Stock],stock_analysis[Beta_Weekly])</f>
        <v>0.99258342223861762</v>
      </c>
      <c r="K1524" s="2">
        <f>_xlfn.XLOOKUP($B1524,stock_analysis[Stock],stock_analysis[Beta_Monthly])</f>
        <v>1.179495693800761</v>
      </c>
      <c r="L1524" s="3">
        <f>G1524+H1524*I1524</f>
        <v>0.11683370673371332</v>
      </c>
      <c r="M1524" s="3">
        <f>J1524*H1524+G1524</f>
        <v>0.11861211298307969</v>
      </c>
      <c r="N1524" s="3">
        <f>K1524*H1524+G1524</f>
        <v>0.12838762478577981</v>
      </c>
      <c r="O1524" s="2">
        <f>_xlfn.XLOOKUP($B1524,stock_analysis[Stock],stock_analysis[Interest_Coverage_Ratio])</f>
        <v>52.400751954939885</v>
      </c>
      <c r="P1524" s="3" cm="1">
        <f t="array" ref="P152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24" s="3" t="str" cm="1">
        <f t="array" ref="Q152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24" s="3">
        <f>Table2[[#This Row],[Default Spread]]+Table2[[#This Row],[Risk Free Rate]]</f>
        <v>7.0699999999999999E-2</v>
      </c>
      <c r="S1524" s="2">
        <f>_xlfn.XLOOKUP($B1524,stock_analysis[Stock],stock_analysis[Market_Cap_Cr])</f>
        <v>11940.028415999999</v>
      </c>
      <c r="T1524" s="2">
        <f>_xlfn.XLOOKUP($B1524,stock_analysis[Stock],stock_analysis[Total_Debt_Cr])</f>
        <v>192.63110399999999</v>
      </c>
      <c r="U1524" s="3">
        <f>Table2[[#This Row],[Market Value of Equity]]/(Table2[[#This Row],[Market Value of Equity]]+Table2[[#This Row],[Market Value of Debt]])</f>
        <v>0.98412292839154858</v>
      </c>
      <c r="V1524" s="3">
        <f>Table2[[#This Row],[Market Value of Debt]]/(Table2[[#This Row],[Market Value of Equity]]+Table2[[#This Row],[Market Value of Debt]])</f>
        <v>1.5877071608451435E-2</v>
      </c>
      <c r="W1524" s="32">
        <f>(Table2[[#This Row],[Cost of Equity (Daily Beta)]]*Table2[[#This Row],[Weight of Equity]])+(Table2[[#This Row],[Cost of Debt]]*Table2[[#This Row],[Weight of Debt]])</f>
        <v>0.11610123856833886</v>
      </c>
      <c r="X1524" s="33">
        <f>(Table2[[#This Row],[Cost of Equity (Weekly Beta)]]*Table2[[#This Row],[Weight of Equity]])+(Table2[[#This Row],[Cost of Debt]]*Table2[[#This Row],[Weight of Debt]])</f>
        <v>0.11785140893433511</v>
      </c>
      <c r="Y1524" s="34">
        <f>(Table2[[#This Row],[Cost of Equity (Monthly Beta)]]*Table2[[#This Row],[Weight of Equity]])+(Table2[[#This Row],[Cost of Debt]]*Table2[[#This Row],[Weight of Debt]])</f>
        <v>0.12747171423613449</v>
      </c>
      <c r="Z1524" t="b">
        <f>IF(Table2[[#This Row],[Sector]]="Financial Services",TRUE,FALSE)</f>
        <v>0</v>
      </c>
      <c r="AA1524" t="b">
        <f>IF(Table2[[#This Row],[Market Capitalisation In(Cr)]]&gt;25000,TRUE,FALSE)</f>
        <v>0</v>
      </c>
    </row>
    <row r="1525" spans="2:27" ht="14" customHeight="1">
      <c r="B1525" s="37" t="s">
        <v>908</v>
      </c>
      <c r="C1525" s="38" t="str">
        <f>_xlfn.XLOOKUP(B1525,stock_analysis[Stock],stock_analysis[Company_Name])</f>
        <v>DEE Development Engineers Limited</v>
      </c>
      <c r="D1525" s="37" t="str">
        <f>_xlfn.XLOOKUP(B1525,stock_analysis[Stock],stock_analysis[Sector])</f>
        <v>Industrials</v>
      </c>
      <c r="E1525" s="37" t="str">
        <f>_xlfn.XLOOKUP($B1525,stock_analysis[Stock],stock_analysis[Industry])</f>
        <v>Metal Fabrication</v>
      </c>
      <c r="F1525" s="2">
        <f>_xlfn.XLOOKUP($B1525,stock_analysis[Stock],stock_analysis[Market_Cap_Cr])</f>
        <v>1856.2576383999999</v>
      </c>
      <c r="G1525" s="3">
        <f>Imputs!$C$2</f>
        <v>6.6699999999999995E-2</v>
      </c>
      <c r="H1525" s="3">
        <f>Imputs!$C$3</f>
        <v>5.2299999999999999E-2</v>
      </c>
      <c r="I1525" s="2">
        <f>_xlfn.XLOOKUP($B1525,stock_analysis[Stock],stock_analysis[Beta_Daily])</f>
        <v>1.1971512374518145</v>
      </c>
      <c r="J1525" s="2">
        <f>_xlfn.XLOOKUP($B1525,stock_analysis[Stock],stock_analysis[Beta_Weekly])</f>
        <v>1.3777915098206801</v>
      </c>
      <c r="K1525" s="2">
        <f>_xlfn.XLOOKUP($B1525,stock_analysis[Stock],stock_analysis[Beta_Monthly])</f>
        <v>1.8579746456503727</v>
      </c>
      <c r="L1525" s="3">
        <f>G1525+H1525*I1525</f>
        <v>0.12931100971872989</v>
      </c>
      <c r="M1525" s="3">
        <f>J1525*H1525+G1525</f>
        <v>0.13875849596362155</v>
      </c>
      <c r="N1525" s="3">
        <f>K1525*H1525+G1525</f>
        <v>0.16387207396751449</v>
      </c>
      <c r="O1525" s="2">
        <f>_xlfn.XLOOKUP($B1525,stock_analysis[Stock],stock_analysis[Interest_Coverage_Ratio])</f>
        <v>2.4999552863704726</v>
      </c>
      <c r="P1525" s="3" cm="1">
        <f t="array" ref="P152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525" s="3" t="str" cm="1">
        <f t="array" ref="Q152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525" s="3">
        <f>Table2[[#This Row],[Default Spread]]+Table2[[#This Row],[Risk Free Rate]]</f>
        <v>9.8799999999999999E-2</v>
      </c>
      <c r="S1525" s="2">
        <f>_xlfn.XLOOKUP($B1525,stock_analysis[Stock],stock_analysis[Market_Cap_Cr])</f>
        <v>1856.2576383999999</v>
      </c>
      <c r="T1525" s="2">
        <f>_xlfn.XLOOKUP($B1525,stock_analysis[Stock],stock_analysis[Total_Debt_Cr])</f>
        <v>584.75591680000002</v>
      </c>
      <c r="U1525" s="3">
        <f>Table2[[#This Row],[Market Value of Equity]]/(Table2[[#This Row],[Market Value of Equity]]+Table2[[#This Row],[Market Value of Debt]])</f>
        <v>0.76044544465788955</v>
      </c>
      <c r="V1525" s="3">
        <f>Table2[[#This Row],[Market Value of Debt]]/(Table2[[#This Row],[Market Value of Equity]]+Table2[[#This Row],[Market Value of Debt]])</f>
        <v>0.23955455534211037</v>
      </c>
      <c r="W1525" s="32">
        <f>(Table2[[#This Row],[Cost of Equity (Daily Beta)]]*Table2[[#This Row],[Weight of Equity]])+(Table2[[#This Row],[Cost of Debt]]*Table2[[#This Row],[Weight of Debt]])</f>
        <v>0.12200195835252073</v>
      </c>
      <c r="X1525" s="33">
        <f>(Table2[[#This Row],[Cost of Equity (Weekly Beta)]]*Table2[[#This Row],[Weight of Equity]])+(Table2[[#This Row],[Cost of Debt]]*Table2[[#This Row],[Weight of Debt]])</f>
        <v>0.12918625623091667</v>
      </c>
      <c r="Y1525" s="34">
        <f>(Table2[[#This Row],[Cost of Equity (Monthly Beta)]]*Table2[[#This Row],[Weight of Equity]])+(Table2[[#This Row],[Cost of Debt]]*Table2[[#This Row],[Weight of Debt]])</f>
        <v>0.14828376222303763</v>
      </c>
      <c r="Z1525" t="b">
        <f>IF(Table2[[#This Row],[Sector]]="Financial Services",TRUE,FALSE)</f>
        <v>0</v>
      </c>
      <c r="AA1525" t="b">
        <f>IF(Table2[[#This Row],[Market Capitalisation In(Cr)]]&gt;25000,TRUE,FALSE)</f>
        <v>0</v>
      </c>
    </row>
    <row r="1526" spans="2:27" ht="14" customHeight="1">
      <c r="B1526" s="37" t="s">
        <v>2956</v>
      </c>
      <c r="C1526" s="38" t="str">
        <f>_xlfn.XLOOKUP(B1526,stock_analysis[Stock],stock_analysis[Company_Name])</f>
        <v>Rolex Rings Limited</v>
      </c>
      <c r="D1526" s="37" t="str">
        <f>_xlfn.XLOOKUP(B1526,stock_analysis[Stock],stock_analysis[Sector])</f>
        <v>Industrials</v>
      </c>
      <c r="E1526" s="37" t="str">
        <f>_xlfn.XLOOKUP($B1526,stock_analysis[Stock],stock_analysis[Industry])</f>
        <v>Metal Fabrication</v>
      </c>
      <c r="F1526" s="2">
        <f>_xlfn.XLOOKUP($B1526,stock_analysis[Stock],stock_analysis[Market_Cap_Cr])</f>
        <v>3342.8889600000002</v>
      </c>
      <c r="G1526" s="3">
        <f>Imputs!$C$2</f>
        <v>6.6699999999999995E-2</v>
      </c>
      <c r="H1526" s="3">
        <f>Imputs!$C$3</f>
        <v>5.2299999999999999E-2</v>
      </c>
      <c r="I1526" s="2">
        <f>_xlfn.XLOOKUP($B1526,stock_analysis[Stock],stock_analysis[Beta_Daily])</f>
        <v>1.0687153441743389</v>
      </c>
      <c r="J1526" s="2">
        <f>_xlfn.XLOOKUP($B1526,stock_analysis[Stock],stock_analysis[Beta_Weekly])</f>
        <v>1.4595919417388656</v>
      </c>
      <c r="K1526" s="2">
        <f>_xlfn.XLOOKUP($B1526,stock_analysis[Stock],stock_analysis[Beta_Monthly])</f>
        <v>0.6444015271063227</v>
      </c>
      <c r="L1526" s="3">
        <f>G1526+H1526*I1526</f>
        <v>0.12259381250031792</v>
      </c>
      <c r="M1526" s="3">
        <f>J1526*H1526+G1526</f>
        <v>0.14303665855294267</v>
      </c>
      <c r="N1526" s="3">
        <f>K1526*H1526+G1526</f>
        <v>0.10040219986766066</v>
      </c>
      <c r="O1526" s="2">
        <f>_xlfn.XLOOKUP($B1526,stock_analysis[Stock],stock_analysis[Interest_Coverage_Ratio])</f>
        <v>3196.2307692307691</v>
      </c>
      <c r="P1526" s="3" cm="1">
        <f t="array" ref="P152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26" s="3" t="str" cm="1">
        <f t="array" ref="Q152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26" s="3">
        <f>Table2[[#This Row],[Default Spread]]+Table2[[#This Row],[Risk Free Rate]]</f>
        <v>7.0699999999999999E-2</v>
      </c>
      <c r="S1526" s="2">
        <f>_xlfn.XLOOKUP($B1526,stock_analysis[Stock],stock_analysis[Market_Cap_Cr])</f>
        <v>3342.8889600000002</v>
      </c>
      <c r="T1526" s="2">
        <f>_xlfn.XLOOKUP($B1526,stock_analysis[Stock],stock_analysis[Total_Debt_Cr])</f>
        <v>0.114</v>
      </c>
      <c r="U1526" s="3">
        <f>Table2[[#This Row],[Market Value of Equity]]/(Table2[[#This Row],[Market Value of Equity]]+Table2[[#This Row],[Market Value of Debt]])</f>
        <v>0.99996589892340393</v>
      </c>
      <c r="V1526" s="3">
        <f>Table2[[#This Row],[Market Value of Debt]]/(Table2[[#This Row],[Market Value of Equity]]+Table2[[#This Row],[Market Value of Debt]])</f>
        <v>3.4101076596115244E-5</v>
      </c>
      <c r="W1526" s="32">
        <f>(Table2[[#This Row],[Cost of Equity (Daily Beta)]]*Table2[[#This Row],[Weight of Equity]])+(Table2[[#This Row],[Cost of Debt]]*Table2[[#This Row],[Weight of Debt]])</f>
        <v>0.12259204286544299</v>
      </c>
      <c r="X1526" s="33">
        <f>(Table2[[#This Row],[Cost of Equity (Weekly Beta)]]*Table2[[#This Row],[Weight of Equity]])+(Table2[[#This Row],[Cost of Debt]]*Table2[[#This Row],[Weight of Debt]])</f>
        <v>0.14303419179500865</v>
      </c>
      <c r="Y1526" s="34">
        <f>(Table2[[#This Row],[Cost of Equity (Monthly Beta)]]*Table2[[#This Row],[Weight of Equity]])+(Table2[[#This Row],[Cost of Debt]]*Table2[[#This Row],[Weight of Debt]])</f>
        <v>0.10040118699066791</v>
      </c>
      <c r="Z1526" t="b">
        <f>IF(Table2[[#This Row],[Sector]]="Financial Services",TRUE,FALSE)</f>
        <v>0</v>
      </c>
      <c r="AA1526" t="b">
        <f>IF(Table2[[#This Row],[Market Capitalisation In(Cr)]]&gt;25000,TRUE,FALSE)</f>
        <v>0</v>
      </c>
    </row>
    <row r="1527" spans="2:27" ht="14" customHeight="1">
      <c r="B1527" s="37" t="s">
        <v>2158</v>
      </c>
      <c r="C1527" s="38" t="str">
        <f>_xlfn.XLOOKUP(B1527,stock_analysis[Stock],stock_analysis[Company_Name])</f>
        <v>Manaksia Limited</v>
      </c>
      <c r="D1527" s="37" t="str">
        <f>_xlfn.XLOOKUP(B1527,stock_analysis[Stock],stock_analysis[Sector])</f>
        <v>Industrials</v>
      </c>
      <c r="E1527" s="37" t="str">
        <f>_xlfn.XLOOKUP($B1527,stock_analysis[Stock],stock_analysis[Industry])</f>
        <v>Metal Fabrication</v>
      </c>
      <c r="F1527" s="2">
        <f>_xlfn.XLOOKUP($B1527,stock_analysis[Stock],stock_analysis[Market_Cap_Cr])</f>
        <v>374.002816</v>
      </c>
      <c r="G1527" s="3">
        <f>Imputs!$C$2</f>
        <v>6.6699999999999995E-2</v>
      </c>
      <c r="H1527" s="3">
        <f>Imputs!$C$3</f>
        <v>5.2299999999999999E-2</v>
      </c>
      <c r="I1527" s="2">
        <f>_xlfn.XLOOKUP($B1527,stock_analysis[Stock],stock_analysis[Beta_Daily])</f>
        <v>1.1886747346123037</v>
      </c>
      <c r="J1527" s="2">
        <f>_xlfn.XLOOKUP($B1527,stock_analysis[Stock],stock_analysis[Beta_Weekly])</f>
        <v>1.2953209296677637</v>
      </c>
      <c r="K1527" s="2">
        <f>_xlfn.XLOOKUP($B1527,stock_analysis[Stock],stock_analysis[Beta_Monthly])</f>
        <v>0.48638223145240012</v>
      </c>
      <c r="L1527" s="3">
        <f>G1527+H1527*I1527</f>
        <v>0.12886768862022346</v>
      </c>
      <c r="M1527" s="3">
        <f>J1527*H1527+G1527</f>
        <v>0.13444528462162403</v>
      </c>
      <c r="N1527" s="3">
        <f>K1527*H1527+G1527</f>
        <v>9.2137790704960518E-2</v>
      </c>
      <c r="O1527" s="2">
        <f>_xlfn.XLOOKUP($B1527,stock_analysis[Stock],stock_analysis[Interest_Coverage_Ratio])</f>
        <v>9.4863725990651488</v>
      </c>
      <c r="P1527" s="3" cm="1">
        <f t="array" ref="P152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527" s="3" t="str" cm="1">
        <f t="array" ref="Q152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527" s="3">
        <f>Table2[[#This Row],[Default Spread]]+Table2[[#This Row],[Risk Free Rate]]</f>
        <v>7.3700000000000002E-2</v>
      </c>
      <c r="S1527" s="2">
        <f>_xlfn.XLOOKUP($B1527,stock_analysis[Stock],stock_analysis[Market_Cap_Cr])</f>
        <v>374.002816</v>
      </c>
      <c r="T1527" s="2">
        <f>_xlfn.XLOOKUP($B1527,stock_analysis[Stock],stock_analysis[Total_Debt_Cr])</f>
        <v>38.028399999999998</v>
      </c>
      <c r="U1527" s="3">
        <f>Table2[[#This Row],[Market Value of Equity]]/(Table2[[#This Row],[Market Value of Equity]]+Table2[[#This Row],[Market Value of Debt]])</f>
        <v>0.90770505116291966</v>
      </c>
      <c r="V1527" s="3">
        <f>Table2[[#This Row],[Market Value of Debt]]/(Table2[[#This Row],[Market Value of Equity]]+Table2[[#This Row],[Market Value of Debt]])</f>
        <v>9.2294948837080351E-2</v>
      </c>
      <c r="W1527" s="32">
        <f>(Table2[[#This Row],[Cost of Equity (Daily Beta)]]*Table2[[#This Row],[Weight of Equity]])+(Table2[[#This Row],[Cost of Debt]]*Table2[[#This Row],[Weight of Debt]])</f>
        <v>0.12377598962155996</v>
      </c>
      <c r="X1527" s="33">
        <f>(Table2[[#This Row],[Cost of Equity (Weekly Beta)]]*Table2[[#This Row],[Weight of Equity]])+(Table2[[#This Row],[Cost of Debt]]*Table2[[#This Row],[Weight of Debt]])</f>
        <v>0.12883880168537737</v>
      </c>
      <c r="Y1527" s="34">
        <f>(Table2[[#This Row],[Cost of Equity (Monthly Beta)]]*Table2[[#This Row],[Weight of Equity]])+(Table2[[#This Row],[Cost of Debt]]*Table2[[#This Row],[Weight of Debt]])</f>
        <v>9.0436075755177397E-2</v>
      </c>
      <c r="Z1527" t="b">
        <f>IF(Table2[[#This Row],[Sector]]="Financial Services",TRUE,FALSE)</f>
        <v>0</v>
      </c>
      <c r="AA1527" t="b">
        <f>IF(Table2[[#This Row],[Market Capitalisation In(Cr)]]&gt;25000,TRUE,FALSE)</f>
        <v>0</v>
      </c>
    </row>
    <row r="1528" spans="2:27" ht="14" customHeight="1">
      <c r="B1528" s="37" t="s">
        <v>1497</v>
      </c>
      <c r="C1528" s="38" t="str">
        <f>_xlfn.XLOOKUP(B1528,stock_analysis[Stock],stock_analysis[Company_Name])</f>
        <v>Hilton Metal Forging Limited</v>
      </c>
      <c r="D1528" s="37" t="str">
        <f>_xlfn.XLOOKUP(B1528,stock_analysis[Stock],stock_analysis[Sector])</f>
        <v>Industrials</v>
      </c>
      <c r="E1528" s="37" t="str">
        <f>_xlfn.XLOOKUP($B1528,stock_analysis[Stock],stock_analysis[Industry])</f>
        <v>Metal Fabrication</v>
      </c>
      <c r="F1528" s="2">
        <f>_xlfn.XLOOKUP($B1528,stock_analysis[Stock],stock_analysis[Market_Cap_Cr])</f>
        <v>63.140447999999999</v>
      </c>
      <c r="G1528" s="3">
        <f>Imputs!$C$2</f>
        <v>6.6699999999999995E-2</v>
      </c>
      <c r="H1528" s="3">
        <f>Imputs!$C$3</f>
        <v>5.2299999999999999E-2</v>
      </c>
      <c r="I1528" s="2">
        <f>_xlfn.XLOOKUP($B1528,stock_analysis[Stock],stock_analysis[Beta_Daily])</f>
        <v>1.2343776840791001</v>
      </c>
      <c r="J1528" s="2">
        <f>_xlfn.XLOOKUP($B1528,stock_analysis[Stock],stock_analysis[Beta_Weekly])</f>
        <v>1.8925134456288879</v>
      </c>
      <c r="K1528" s="2">
        <f>_xlfn.XLOOKUP($B1528,stock_analysis[Stock],stock_analysis[Beta_Monthly])</f>
        <v>-0.5580608458707732</v>
      </c>
      <c r="L1528" s="3">
        <f>G1528+H1528*I1528</f>
        <v>0.13125795287733694</v>
      </c>
      <c r="M1528" s="3">
        <f>J1528*H1528+G1528</f>
        <v>0.16567845320639082</v>
      </c>
      <c r="N1528" s="3">
        <f>K1528*H1528+G1528</f>
        <v>3.7513417760958553E-2</v>
      </c>
      <c r="O1528" s="2">
        <f>_xlfn.XLOOKUP($B1528,stock_analysis[Stock],stock_analysis[Interest_Coverage_Ratio])</f>
        <v>1.8653393125762776</v>
      </c>
      <c r="P1528" s="3" cm="1">
        <f t="array" ref="P152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528" s="3" t="str" cm="1">
        <f t="array" ref="Q152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528" s="3">
        <f>Table2[[#This Row],[Default Spread]]+Table2[[#This Row],[Risk Free Rate]]</f>
        <v>0.1176</v>
      </c>
      <c r="S1528" s="2">
        <f>_xlfn.XLOOKUP($B1528,stock_analysis[Stock],stock_analysis[Market_Cap_Cr])</f>
        <v>63.140447999999999</v>
      </c>
      <c r="T1528" s="2">
        <f>_xlfn.XLOOKUP($B1528,stock_analysis[Stock],stock_analysis[Total_Debt_Cr])</f>
        <v>68.708697599999994</v>
      </c>
      <c r="U1528" s="3">
        <f>Table2[[#This Row],[Market Value of Equity]]/(Table2[[#This Row],[Market Value of Equity]]+Table2[[#This Row],[Market Value of Debt]])</f>
        <v>0.4788840133371331</v>
      </c>
      <c r="V1528" s="3">
        <f>Table2[[#This Row],[Market Value of Debt]]/(Table2[[#This Row],[Market Value of Equity]]+Table2[[#This Row],[Market Value of Debt]])</f>
        <v>0.52111598666286696</v>
      </c>
      <c r="W1528" s="32">
        <f>(Table2[[#This Row],[Cost of Equity (Daily Beta)]]*Table2[[#This Row],[Weight of Equity]])+(Table2[[#This Row],[Cost of Debt]]*Table2[[#This Row],[Weight of Debt]])</f>
        <v>0.12414057528786857</v>
      </c>
      <c r="X1528" s="33">
        <f>(Table2[[#This Row],[Cost of Equity (Weekly Beta)]]*Table2[[#This Row],[Weight of Equity]])+(Table2[[#This Row],[Cost of Debt]]*Table2[[#This Row],[Weight of Debt]])</f>
        <v>0.140624002626518</v>
      </c>
      <c r="Y1528" s="34">
        <f>(Table2[[#This Row],[Cost of Equity (Monthly Beta)]]*Table2[[#This Row],[Weight of Equity]])+(Table2[[#This Row],[Cost of Debt]]*Table2[[#This Row],[Weight of Debt]])</f>
        <v>7.924781608291348E-2</v>
      </c>
      <c r="Z1528" t="b">
        <f>IF(Table2[[#This Row],[Sector]]="Financial Services",TRUE,FALSE)</f>
        <v>0</v>
      </c>
      <c r="AA1528" t="b">
        <f>IF(Table2[[#This Row],[Market Capitalisation In(Cr)]]&gt;25000,TRUE,FALSE)</f>
        <v>0</v>
      </c>
    </row>
    <row r="1529" spans="2:27" ht="14" customHeight="1">
      <c r="B1529" s="37" t="s">
        <v>998</v>
      </c>
      <c r="C1529" s="38" t="str">
        <f>_xlfn.XLOOKUP(B1529,stock_analysis[Stock],stock_analysis[Company_Name])</f>
        <v>D P Wires Limited</v>
      </c>
      <c r="D1529" s="37" t="str">
        <f>_xlfn.XLOOKUP(B1529,stock_analysis[Stock],stock_analysis[Sector])</f>
        <v>Industrials</v>
      </c>
      <c r="E1529" s="37" t="str">
        <f>_xlfn.XLOOKUP($B1529,stock_analysis[Stock],stock_analysis[Industry])</f>
        <v>Metal Fabrication</v>
      </c>
      <c r="F1529" s="2">
        <f>_xlfn.XLOOKUP($B1529,stock_analysis[Stock],stock_analysis[Market_Cap_Cr])</f>
        <v>219.48628479999999</v>
      </c>
      <c r="G1529" s="3">
        <f>Imputs!$C$2</f>
        <v>6.6699999999999995E-2</v>
      </c>
      <c r="H1529" s="3">
        <f>Imputs!$C$3</f>
        <v>5.2299999999999999E-2</v>
      </c>
      <c r="I1529" s="2">
        <f>_xlfn.XLOOKUP($B1529,stock_analysis[Stock],stock_analysis[Beta_Daily])</f>
        <v>1.1136945431627914</v>
      </c>
      <c r="J1529" s="2">
        <f>_xlfn.XLOOKUP($B1529,stock_analysis[Stock],stock_analysis[Beta_Weekly])</f>
        <v>1.3715868843888976</v>
      </c>
      <c r="K1529" s="2">
        <f>_xlfn.XLOOKUP($B1529,stock_analysis[Stock],stock_analysis[Beta_Monthly])</f>
        <v>0.72612590112266828</v>
      </c>
      <c r="L1529" s="3">
        <f>G1529+H1529*I1529</f>
        <v>0.12494622460741397</v>
      </c>
      <c r="M1529" s="3">
        <f>J1529*H1529+G1529</f>
        <v>0.13843399405353934</v>
      </c>
      <c r="N1529" s="3">
        <f>K1529*H1529+G1529</f>
        <v>0.10467638462871555</v>
      </c>
      <c r="O1529" s="2">
        <f>_xlfn.XLOOKUP($B1529,stock_analysis[Stock],stock_analysis[Interest_Coverage_Ratio])</f>
        <v>23.216885330961382</v>
      </c>
      <c r="P1529" s="3" cm="1">
        <f t="array" ref="P152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29" s="3" t="str" cm="1">
        <f t="array" ref="Q152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29" s="3">
        <f>Table2[[#This Row],[Default Spread]]+Table2[[#This Row],[Risk Free Rate]]</f>
        <v>7.0699999999999999E-2</v>
      </c>
      <c r="S1529" s="2">
        <f>_xlfn.XLOOKUP($B1529,stock_analysis[Stock],stock_analysis[Market_Cap_Cr])</f>
        <v>219.48628479999999</v>
      </c>
      <c r="T1529" s="2">
        <f>_xlfn.XLOOKUP($B1529,stock_analysis[Stock],stock_analysis[Total_Debt_Cr])</f>
        <v>2.1892999999999998</v>
      </c>
      <c r="U1529" s="3">
        <f>Table2[[#This Row],[Market Value of Equity]]/(Table2[[#This Row],[Market Value of Equity]]+Table2[[#This Row],[Market Value of Debt]])</f>
        <v>0.99012385598542474</v>
      </c>
      <c r="V1529" s="3">
        <f>Table2[[#This Row],[Market Value of Debt]]/(Table2[[#This Row],[Market Value of Equity]]+Table2[[#This Row],[Market Value of Debt]])</f>
        <v>9.8761440145753027E-3</v>
      </c>
      <c r="W1529" s="32">
        <f>(Table2[[#This Row],[Cost of Equity (Daily Beta)]]*Table2[[#This Row],[Weight of Equity]])+(Table2[[#This Row],[Cost of Debt]]*Table2[[#This Row],[Weight of Debt]])</f>
        <v>0.12441048108094416</v>
      </c>
      <c r="X1529" s="33">
        <f>(Table2[[#This Row],[Cost of Equity (Weekly Beta)]]*Table2[[#This Row],[Weight of Equity]])+(Table2[[#This Row],[Cost of Debt]]*Table2[[#This Row],[Weight of Debt]])</f>
        <v>0.1377650433735842</v>
      </c>
      <c r="Y1529" s="34">
        <f>(Table2[[#This Row],[Cost of Equity (Monthly Beta)]]*Table2[[#This Row],[Weight of Equity]])+(Table2[[#This Row],[Cost of Debt]]*Table2[[#This Row],[Weight of Debt]])</f>
        <v>0.10434082896102775</v>
      </c>
      <c r="Z1529" t="b">
        <f>IF(Table2[[#This Row],[Sector]]="Financial Services",TRUE,FALSE)</f>
        <v>0</v>
      </c>
      <c r="AA1529" t="b">
        <f>IF(Table2[[#This Row],[Market Capitalisation In(Cr)]]&gt;25000,TRUE,FALSE)</f>
        <v>0</v>
      </c>
    </row>
    <row r="1530" spans="2:27" ht="14" customHeight="1">
      <c r="B1530" s="37" t="s">
        <v>3398</v>
      </c>
      <c r="C1530" s="38" t="str">
        <f>_xlfn.XLOOKUP(B1530,stock_analysis[Stock],stock_analysis[Company_Name])</f>
        <v>Sundaram Clayton Limited</v>
      </c>
      <c r="D1530" s="37" t="str">
        <f>_xlfn.XLOOKUP(B1530,stock_analysis[Stock],stock_analysis[Sector])</f>
        <v>Industrials</v>
      </c>
      <c r="E1530" s="37" t="str">
        <f>_xlfn.XLOOKUP($B1530,stock_analysis[Stock],stock_analysis[Industry])</f>
        <v>Metal Fabrication</v>
      </c>
      <c r="F1530" s="2">
        <f>_xlfn.XLOOKUP($B1530,stock_analysis[Stock],stock_analysis[Market_Cap_Cr])</f>
        <v>2924.284928</v>
      </c>
      <c r="G1530" s="3">
        <f>Imputs!$C$2</f>
        <v>6.6699999999999995E-2</v>
      </c>
      <c r="H1530" s="3">
        <f>Imputs!$C$3</f>
        <v>5.2299999999999999E-2</v>
      </c>
      <c r="I1530" s="2">
        <f>_xlfn.XLOOKUP($B1530,stock_analysis[Stock],stock_analysis[Beta_Daily])</f>
        <v>0.77761700217158769</v>
      </c>
      <c r="J1530" s="2">
        <f>_xlfn.XLOOKUP($B1530,stock_analysis[Stock],stock_analysis[Beta_Weekly])</f>
        <v>1.1898103491737348</v>
      </c>
      <c r="K1530" s="2">
        <f>_xlfn.XLOOKUP($B1530,stock_analysis[Stock],stock_analysis[Beta_Monthly])</f>
        <v>0.82912518242827116</v>
      </c>
      <c r="L1530" s="3">
        <f>G1530+H1530*I1530</f>
        <v>0.10736936921357404</v>
      </c>
      <c r="M1530" s="3">
        <f>J1530*H1530+G1530</f>
        <v>0.12892708126178631</v>
      </c>
      <c r="N1530" s="3">
        <f>K1530*H1530+G1530</f>
        <v>0.11006324704099857</v>
      </c>
      <c r="O1530" s="2">
        <f>_xlfn.XLOOKUP($B1530,stock_analysis[Stock],stock_analysis[Interest_Coverage_Ratio])</f>
        <v>1.3758460645909882</v>
      </c>
      <c r="P1530" s="3" cm="1">
        <f t="array" ref="P153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1530" s="3" t="str" cm="1">
        <f t="array" ref="Q153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1530" s="3">
        <f>Table2[[#This Row],[Default Spread]]+Table2[[#This Row],[Risk Free Rate]]</f>
        <v>0.1552</v>
      </c>
      <c r="S1530" s="2">
        <f>_xlfn.XLOOKUP($B1530,stock_analysis[Stock],stock_analysis[Market_Cap_Cr])</f>
        <v>2924.284928</v>
      </c>
      <c r="T1530" s="2">
        <f>_xlfn.XLOOKUP($B1530,stock_analysis[Stock],stock_analysis[Total_Debt_Cr])</f>
        <v>1631.4099712</v>
      </c>
      <c r="U1530" s="3">
        <f>Table2[[#This Row],[Market Value of Equity]]/(Table2[[#This Row],[Market Value of Equity]]+Table2[[#This Row],[Market Value of Debt]])</f>
        <v>0.64189656961301722</v>
      </c>
      <c r="V1530" s="3">
        <f>Table2[[#This Row],[Market Value of Debt]]/(Table2[[#This Row],[Market Value of Equity]]+Table2[[#This Row],[Market Value of Debt]])</f>
        <v>0.35810343038698284</v>
      </c>
      <c r="W1530" s="32">
        <f>(Table2[[#This Row],[Cost of Equity (Daily Beta)]]*Table2[[#This Row],[Weight of Equity]])+(Table2[[#This Row],[Cost of Debt]]*Table2[[#This Row],[Weight of Debt]])</f>
        <v>0.12449768217576643</v>
      </c>
      <c r="X1530" s="33">
        <f>(Table2[[#This Row],[Cost of Equity (Weekly Beta)]]*Table2[[#This Row],[Weight of Equity]])+(Table2[[#This Row],[Cost of Debt]]*Table2[[#This Row],[Weight of Debt]])</f>
        <v>0.13833550358821908</v>
      </c>
      <c r="Y1530" s="34">
        <f>(Table2[[#This Row],[Cost of Equity (Monthly Beta)]]*Table2[[#This Row],[Weight of Equity]])+(Table2[[#This Row],[Cost of Debt]]*Table2[[#This Row],[Weight of Debt]])</f>
        <v>0.12622687311214678</v>
      </c>
      <c r="Z1530" t="b">
        <f>IF(Table2[[#This Row],[Sector]]="Financial Services",TRUE,FALSE)</f>
        <v>0</v>
      </c>
      <c r="AA1530" t="b">
        <f>IF(Table2[[#This Row],[Market Capitalisation In(Cr)]]&gt;25000,TRUE,FALSE)</f>
        <v>0</v>
      </c>
    </row>
    <row r="1531" spans="2:27" ht="14" customHeight="1">
      <c r="B1531" s="37" t="s">
        <v>238</v>
      </c>
      <c r="C1531" s="38" t="str">
        <f>_xlfn.XLOOKUP(B1531,stock_analysis[Stock],stock_analysis[Company_Name])</f>
        <v>Alicon Castalloy Limited</v>
      </c>
      <c r="D1531" s="37" t="str">
        <f>_xlfn.XLOOKUP(B1531,stock_analysis[Stock],stock_analysis[Sector])</f>
        <v>Industrials</v>
      </c>
      <c r="E1531" s="37" t="str">
        <f>_xlfn.XLOOKUP($B1531,stock_analysis[Stock],stock_analysis[Industry])</f>
        <v>Metal Fabrication</v>
      </c>
      <c r="F1531" s="2">
        <f>_xlfn.XLOOKUP($B1531,stock_analysis[Stock],stock_analysis[Market_Cap_Cr])</f>
        <v>1192.9977856</v>
      </c>
      <c r="G1531" s="3">
        <f>Imputs!$C$2</f>
        <v>6.6699999999999995E-2</v>
      </c>
      <c r="H1531" s="3">
        <f>Imputs!$C$3</f>
        <v>5.2299999999999999E-2</v>
      </c>
      <c r="I1531" s="2">
        <f>_xlfn.XLOOKUP($B1531,stock_analysis[Stock],stock_analysis[Beta_Daily])</f>
        <v>1.3715867632549412</v>
      </c>
      <c r="J1531" s="2">
        <f>_xlfn.XLOOKUP($B1531,stock_analysis[Stock],stock_analysis[Beta_Weekly])</f>
        <v>1.6414972997032191</v>
      </c>
      <c r="K1531" s="2">
        <f>_xlfn.XLOOKUP($B1531,stock_analysis[Stock],stock_analysis[Beta_Monthly])</f>
        <v>1.1971613153502534</v>
      </c>
      <c r="L1531" s="3">
        <f>G1531+H1531*I1531</f>
        <v>0.13843398771823343</v>
      </c>
      <c r="M1531" s="3">
        <f>J1531*H1531+G1531</f>
        <v>0.15255030877447834</v>
      </c>
      <c r="N1531" s="3">
        <f>K1531*H1531+G1531</f>
        <v>0.12931153679281826</v>
      </c>
      <c r="O1531" s="2">
        <f>_xlfn.XLOOKUP($B1531,stock_analysis[Stock],stock_analysis[Interest_Coverage_Ratio])</f>
        <v>2.5245834039012394</v>
      </c>
      <c r="P1531" s="3" cm="1">
        <f t="array" ref="P153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531" s="3" t="str" cm="1">
        <f t="array" ref="Q153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531" s="3">
        <f>Table2[[#This Row],[Default Spread]]+Table2[[#This Row],[Risk Free Rate]]</f>
        <v>9.4199999999999992E-2</v>
      </c>
      <c r="S1531" s="2">
        <f>_xlfn.XLOOKUP($B1531,stock_analysis[Stock],stock_analysis[Market_Cap_Cr])</f>
        <v>1192.9977856</v>
      </c>
      <c r="T1531" s="2">
        <f>_xlfn.XLOOKUP($B1531,stock_analysis[Stock],stock_analysis[Total_Debt_Cr])</f>
        <v>351.01460479999997</v>
      </c>
      <c r="U1531" s="3">
        <f>Table2[[#This Row],[Market Value of Equity]]/(Table2[[#This Row],[Market Value of Equity]]+Table2[[#This Row],[Market Value of Debt]])</f>
        <v>0.77266075908298626</v>
      </c>
      <c r="V1531" s="3">
        <f>Table2[[#This Row],[Market Value of Debt]]/(Table2[[#This Row],[Market Value of Equity]]+Table2[[#This Row],[Market Value of Debt]])</f>
        <v>0.22733924091701382</v>
      </c>
      <c r="W1531" s="32">
        <f>(Table2[[#This Row],[Cost of Equity (Daily Beta)]]*Table2[[#This Row],[Weight of Equity]])+(Table2[[#This Row],[Cost of Debt]]*Table2[[#This Row],[Weight of Debt]])</f>
        <v>0.12837786652763775</v>
      </c>
      <c r="X1531" s="33">
        <f>(Table2[[#This Row],[Cost of Equity (Weekly Beta)]]*Table2[[#This Row],[Weight of Equity]])+(Table2[[#This Row],[Cost of Debt]]*Table2[[#This Row],[Weight of Debt]])</f>
        <v>0.13928499387041507</v>
      </c>
      <c r="Y1531" s="34">
        <f>(Table2[[#This Row],[Cost of Equity (Monthly Beta)]]*Table2[[#This Row],[Weight of Equity]])+(Table2[[#This Row],[Cost of Debt]]*Table2[[#This Row],[Weight of Debt]])</f>
        <v>0.12132930667090916</v>
      </c>
      <c r="Z1531" t="b">
        <f>IF(Table2[[#This Row],[Sector]]="Financial Services",TRUE,FALSE)</f>
        <v>0</v>
      </c>
      <c r="AA1531" t="b">
        <f>IF(Table2[[#This Row],[Market Capitalisation In(Cr)]]&gt;25000,TRUE,FALSE)</f>
        <v>0</v>
      </c>
    </row>
    <row r="1532" spans="2:27" ht="14" customHeight="1">
      <c r="B1532" s="37" t="s">
        <v>2702</v>
      </c>
      <c r="C1532" s="38" t="str">
        <f>_xlfn.XLOOKUP(B1532,stock_analysis[Stock],stock_analysis[Company_Name])</f>
        <v>Pitti Engineering Limited</v>
      </c>
      <c r="D1532" s="37" t="str">
        <f>_xlfn.XLOOKUP(B1532,stock_analysis[Stock],stock_analysis[Sector])</f>
        <v>Industrials</v>
      </c>
      <c r="E1532" s="37" t="str">
        <f>_xlfn.XLOOKUP($B1532,stock_analysis[Stock],stock_analysis[Industry])</f>
        <v>Metal Fabrication</v>
      </c>
      <c r="F1532" s="2">
        <f>_xlfn.XLOOKUP($B1532,stock_analysis[Stock],stock_analysis[Market_Cap_Cr])</f>
        <v>3296.9854976000001</v>
      </c>
      <c r="G1532" s="3">
        <f>Imputs!$C$2</f>
        <v>6.6699999999999995E-2</v>
      </c>
      <c r="H1532" s="3">
        <f>Imputs!$C$3</f>
        <v>5.2299999999999999E-2</v>
      </c>
      <c r="I1532" s="2">
        <f>_xlfn.XLOOKUP($B1532,stock_analysis[Stock],stock_analysis[Beta_Daily])</f>
        <v>1.4186957996219705</v>
      </c>
      <c r="J1532" s="2">
        <f>_xlfn.XLOOKUP($B1532,stock_analysis[Stock],stock_analysis[Beta_Weekly])</f>
        <v>1.1704873680828478</v>
      </c>
      <c r="K1532" s="2">
        <f>_xlfn.XLOOKUP($B1532,stock_analysis[Stock],stock_analysis[Beta_Monthly])</f>
        <v>1.0249591135226297</v>
      </c>
      <c r="L1532" s="3">
        <f>G1532+H1532*I1532</f>
        <v>0.14089779032022903</v>
      </c>
      <c r="M1532" s="3">
        <f>J1532*H1532+G1532</f>
        <v>0.12791648935073294</v>
      </c>
      <c r="N1532" s="3">
        <f>K1532*H1532+G1532</f>
        <v>0.12030536163723353</v>
      </c>
      <c r="O1532" s="2">
        <f>_xlfn.XLOOKUP($B1532,stock_analysis[Stock],stock_analysis[Interest_Coverage_Ratio])</f>
        <v>4.0146702459280927</v>
      </c>
      <c r="P1532" s="3" cm="1">
        <f t="array" ref="P153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532" s="3" t="str" cm="1">
        <f t="array" ref="Q153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532" s="3">
        <f>Table2[[#This Row],[Default Spread]]+Table2[[#This Row],[Risk Free Rate]]</f>
        <v>7.7799999999999994E-2</v>
      </c>
      <c r="S1532" s="2">
        <f>_xlfn.XLOOKUP($B1532,stock_analysis[Stock],stock_analysis[Market_Cap_Cr])</f>
        <v>3296.9854976000001</v>
      </c>
      <c r="T1532" s="2">
        <f>_xlfn.XLOOKUP($B1532,stock_analysis[Stock],stock_analysis[Total_Debt_Cr])</f>
        <v>778.25669119999998</v>
      </c>
      <c r="U1532" s="3">
        <f>Table2[[#This Row],[Market Value of Equity]]/(Table2[[#This Row],[Market Value of Equity]]+Table2[[#This Row],[Market Value of Debt]])</f>
        <v>0.80902811289623844</v>
      </c>
      <c r="V1532" s="3">
        <f>Table2[[#This Row],[Market Value of Debt]]/(Table2[[#This Row],[Market Value of Equity]]+Table2[[#This Row],[Market Value of Debt]])</f>
        <v>0.19097188710376162</v>
      </c>
      <c r="W1532" s="32">
        <f>(Table2[[#This Row],[Cost of Equity (Daily Beta)]]*Table2[[#This Row],[Weight of Equity]])+(Table2[[#This Row],[Cost of Debt]]*Table2[[#This Row],[Weight of Debt]])</f>
        <v>0.12884788623069743</v>
      </c>
      <c r="X1532" s="33">
        <f>(Table2[[#This Row],[Cost of Equity (Weekly Beta)]]*Table2[[#This Row],[Weight of Equity]])+(Table2[[#This Row],[Cost of Debt]]*Table2[[#This Row],[Weight of Debt]])</f>
        <v>0.1183456488044079</v>
      </c>
      <c r="Y1532" s="34">
        <f>(Table2[[#This Row],[Cost of Equity (Monthly Beta)]]*Table2[[#This Row],[Weight of Equity]])+(Table2[[#This Row],[Cost of Debt]]*Table2[[#This Row],[Weight of Debt]])</f>
        <v>0.11218803251334321</v>
      </c>
      <c r="Z1532" t="b">
        <f>IF(Table2[[#This Row],[Sector]]="Financial Services",TRUE,FALSE)</f>
        <v>0</v>
      </c>
      <c r="AA1532" t="b">
        <f>IF(Table2[[#This Row],[Market Capitalisation In(Cr)]]&gt;25000,TRUE,FALSE)</f>
        <v>0</v>
      </c>
    </row>
    <row r="1533" spans="2:27" ht="14" customHeight="1">
      <c r="B1533" s="37" t="s">
        <v>1367</v>
      </c>
      <c r="C1533" s="38" t="str">
        <f>_xlfn.XLOOKUP(B1533,stock_analysis[Stock],stock_analysis[Company_Name])</f>
        <v>Gravita India Limited</v>
      </c>
      <c r="D1533" s="37" t="str">
        <f>_xlfn.XLOOKUP(B1533,stock_analysis[Stock],stock_analysis[Sector])</f>
        <v>Industrials</v>
      </c>
      <c r="E1533" s="37" t="str">
        <f>_xlfn.XLOOKUP($B1533,stock_analysis[Stock],stock_analysis[Industry])</f>
        <v>Metal Fabrication</v>
      </c>
      <c r="F1533" s="2">
        <f>_xlfn.XLOOKUP($B1533,stock_analysis[Stock],stock_analysis[Market_Cap_Cr])</f>
        <v>11078.494617599999</v>
      </c>
      <c r="G1533" s="3">
        <f>Imputs!$C$2</f>
        <v>6.6699999999999995E-2</v>
      </c>
      <c r="H1533" s="3">
        <f>Imputs!$C$3</f>
        <v>5.2299999999999999E-2</v>
      </c>
      <c r="I1533" s="2">
        <f>_xlfn.XLOOKUP($B1533,stock_analysis[Stock],stock_analysis[Beta_Daily])</f>
        <v>1.3461272867025229</v>
      </c>
      <c r="J1533" s="2">
        <f>_xlfn.XLOOKUP($B1533,stock_analysis[Stock],stock_analysis[Beta_Weekly])</f>
        <v>2.0914497858898997</v>
      </c>
      <c r="K1533" s="2">
        <f>_xlfn.XLOOKUP($B1533,stock_analysis[Stock],stock_analysis[Beta_Monthly])</f>
        <v>1.21123033915907</v>
      </c>
      <c r="L1533" s="3">
        <f>G1533+H1533*I1533</f>
        <v>0.13710245709454194</v>
      </c>
      <c r="M1533" s="3">
        <f>J1533*H1533+G1533</f>
        <v>0.17608282380204177</v>
      </c>
      <c r="N1533" s="3">
        <f>K1533*H1533+G1533</f>
        <v>0.13004734673801935</v>
      </c>
      <c r="O1533" s="2">
        <f>_xlfn.XLOOKUP($B1533,stock_analysis[Stock],stock_analysis[Interest_Coverage_Ratio])</f>
        <v>11.740543735224586</v>
      </c>
      <c r="P1533" s="3" cm="1">
        <f t="array" ref="P153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533" s="3" t="str" cm="1">
        <f t="array" ref="Q153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533" s="3">
        <f>Table2[[#This Row],[Default Spread]]+Table2[[#This Row],[Risk Free Rate]]</f>
        <v>7.22E-2</v>
      </c>
      <c r="S1533" s="2">
        <f>_xlfn.XLOOKUP($B1533,stock_analysis[Stock],stock_analysis[Market_Cap_Cr])</f>
        <v>11078.494617599999</v>
      </c>
      <c r="T1533" s="2">
        <f>_xlfn.XLOOKUP($B1533,stock_analysis[Stock],stock_analysis[Total_Debt_Cr])</f>
        <v>445.12</v>
      </c>
      <c r="U1533" s="3">
        <f>Table2[[#This Row],[Market Value of Equity]]/(Table2[[#This Row],[Market Value of Equity]]+Table2[[#This Row],[Market Value of Debt]])</f>
        <v>0.96137323098950478</v>
      </c>
      <c r="V1533" s="3">
        <f>Table2[[#This Row],[Market Value of Debt]]/(Table2[[#This Row],[Market Value of Equity]]+Table2[[#This Row],[Market Value of Debt]])</f>
        <v>3.8626769010495096E-2</v>
      </c>
      <c r="W1533" s="32">
        <f>(Table2[[#This Row],[Cost of Equity (Daily Beta)]]*Table2[[#This Row],[Weight of Equity]])+(Table2[[#This Row],[Cost of Debt]]*Table2[[#This Row],[Weight of Debt]])</f>
        <v>0.13459548487613748</v>
      </c>
      <c r="X1533" s="33">
        <f>(Table2[[#This Row],[Cost of Equity (Weekly Beta)]]*Table2[[#This Row],[Weight of Equity]])+(Table2[[#This Row],[Cost of Debt]]*Table2[[#This Row],[Weight of Debt]])</f>
        <v>0.17207016596288233</v>
      </c>
      <c r="Y1533" s="34">
        <f>(Table2[[#This Row],[Cost of Equity (Monthly Beta)]]*Table2[[#This Row],[Weight of Equity]])+(Table2[[#This Row],[Cost of Debt]]*Table2[[#This Row],[Weight of Debt]])</f>
        <v>0.12781289063769985</v>
      </c>
      <c r="Z1533" t="b">
        <f>IF(Table2[[#This Row],[Sector]]="Financial Services",TRUE,FALSE)</f>
        <v>0</v>
      </c>
      <c r="AA1533" t="b">
        <f>IF(Table2[[#This Row],[Market Capitalisation In(Cr)]]&gt;25000,TRUE,FALSE)</f>
        <v>0</v>
      </c>
    </row>
    <row r="1534" spans="2:27" ht="14" customHeight="1">
      <c r="B1534" s="37" t="s">
        <v>3108</v>
      </c>
      <c r="C1534" s="38" t="str">
        <f>_xlfn.XLOOKUP(B1534,stock_analysis[Stock],stock_analysis[Company_Name])</f>
        <v>Shivalik Bimetal Controls Limited</v>
      </c>
      <c r="D1534" s="37" t="str">
        <f>_xlfn.XLOOKUP(B1534,stock_analysis[Stock],stock_analysis[Sector])</f>
        <v>Industrials</v>
      </c>
      <c r="E1534" s="37" t="str">
        <f>_xlfn.XLOOKUP($B1534,stock_analysis[Stock],stock_analysis[Industry])</f>
        <v>Metal Fabrication</v>
      </c>
      <c r="F1534" s="2">
        <f>_xlfn.XLOOKUP($B1534,stock_analysis[Stock],stock_analysis[Market_Cap_Cr])</f>
        <v>2427.1529983999999</v>
      </c>
      <c r="G1534" s="3">
        <f>Imputs!$C$2</f>
        <v>6.6699999999999995E-2</v>
      </c>
      <c r="H1534" s="3">
        <f>Imputs!$C$3</f>
        <v>5.2299999999999999E-2</v>
      </c>
      <c r="I1534" s="2">
        <f>_xlfn.XLOOKUP($B1534,stock_analysis[Stock],stock_analysis[Beta_Daily])</f>
        <v>1.4528941256238306</v>
      </c>
      <c r="J1534" s="2">
        <f>_xlfn.XLOOKUP($B1534,stock_analysis[Stock],stock_analysis[Beta_Weekly])</f>
        <v>1.8065518605486868</v>
      </c>
      <c r="K1534" s="2">
        <f>_xlfn.XLOOKUP($B1534,stock_analysis[Stock],stock_analysis[Beta_Monthly])</f>
        <v>1.5219735812347126</v>
      </c>
      <c r="L1534" s="3">
        <f>G1534+H1534*I1534</f>
        <v>0.14268636277012633</v>
      </c>
      <c r="M1534" s="3">
        <f>J1534*H1534+G1534</f>
        <v>0.16118266230669631</v>
      </c>
      <c r="N1534" s="3">
        <f>K1534*H1534+G1534</f>
        <v>0.14629921829857545</v>
      </c>
      <c r="O1534" s="2">
        <f>_xlfn.XLOOKUP($B1534,stock_analysis[Stock],stock_analysis[Interest_Coverage_Ratio])</f>
        <v>27.987439665057735</v>
      </c>
      <c r="P1534" s="3" cm="1">
        <f t="array" ref="P153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34" s="3" t="str" cm="1">
        <f t="array" ref="Q153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34" s="3">
        <f>Table2[[#This Row],[Default Spread]]+Table2[[#This Row],[Risk Free Rate]]</f>
        <v>7.0699999999999999E-2</v>
      </c>
      <c r="S1534" s="2">
        <f>_xlfn.XLOOKUP($B1534,stock_analysis[Stock],stock_analysis[Market_Cap_Cr])</f>
        <v>2427.1529983999999</v>
      </c>
      <c r="T1534" s="2">
        <f>_xlfn.XLOOKUP($B1534,stock_analysis[Stock],stock_analysis[Total_Debt_Cr])</f>
        <v>57.209203199999997</v>
      </c>
      <c r="U1534" s="3">
        <f>Table2[[#This Row],[Market Value of Equity]]/(Table2[[#This Row],[Market Value of Equity]]+Table2[[#This Row],[Market Value of Debt]])</f>
        <v>0.9769722775675963</v>
      </c>
      <c r="V1534" s="3">
        <f>Table2[[#This Row],[Market Value of Debt]]/(Table2[[#This Row],[Market Value of Equity]]+Table2[[#This Row],[Market Value of Debt]])</f>
        <v>2.3027722432403634E-2</v>
      </c>
      <c r="W1534" s="32">
        <f>(Table2[[#This Row],[Cost of Equity (Daily Beta)]]*Table2[[#This Row],[Weight of Equity]])+(Table2[[#This Row],[Cost of Debt]]*Table2[[#This Row],[Weight of Debt]])</f>
        <v>0.14102868078933753</v>
      </c>
      <c r="X1534" s="33">
        <f>(Table2[[#This Row],[Cost of Equity (Weekly Beta)]]*Table2[[#This Row],[Weight of Equity]])+(Table2[[#This Row],[Cost of Debt]]*Table2[[#This Row],[Weight of Debt]])</f>
        <v>0.15909905267415278</v>
      </c>
      <c r="Y1534" s="34">
        <f>(Table2[[#This Row],[Cost of Equity (Monthly Beta)]]*Table2[[#This Row],[Weight of Equity]])+(Table2[[#This Row],[Cost of Debt]]*Table2[[#This Row],[Weight of Debt]])</f>
        <v>0.14455834048348915</v>
      </c>
      <c r="Z1534" t="b">
        <f>IF(Table2[[#This Row],[Sector]]="Financial Services",TRUE,FALSE)</f>
        <v>0</v>
      </c>
      <c r="AA1534" t="b">
        <f>IF(Table2[[#This Row],[Market Capitalisation In(Cr)]]&gt;25000,TRUE,FALSE)</f>
        <v>0</v>
      </c>
    </row>
    <row r="1535" spans="2:27" ht="14" customHeight="1">
      <c r="B1535" s="37" t="s">
        <v>2428</v>
      </c>
      <c r="C1535" s="38" t="str">
        <f>_xlfn.XLOOKUP(B1535,stock_analysis[Stock],stock_analysis[Company_Name])</f>
        <v>Nelcast Limited</v>
      </c>
      <c r="D1535" s="37" t="str">
        <f>_xlfn.XLOOKUP(B1535,stock_analysis[Stock],stock_analysis[Sector])</f>
        <v>Industrials</v>
      </c>
      <c r="E1535" s="37" t="str">
        <f>_xlfn.XLOOKUP($B1535,stock_analysis[Stock],stock_analysis[Industry])</f>
        <v>Metal Fabrication</v>
      </c>
      <c r="F1535" s="2">
        <f>_xlfn.XLOOKUP($B1535,stock_analysis[Stock],stock_analysis[Market_Cap_Cr])</f>
        <v>912.30699519999996</v>
      </c>
      <c r="G1535" s="3">
        <f>Imputs!$C$2</f>
        <v>6.6699999999999995E-2</v>
      </c>
      <c r="H1535" s="3">
        <f>Imputs!$C$3</f>
        <v>5.2299999999999999E-2</v>
      </c>
      <c r="I1535" s="2">
        <f>_xlfn.XLOOKUP($B1535,stock_analysis[Stock],stock_analysis[Beta_Daily])</f>
        <v>1.8700052533088287</v>
      </c>
      <c r="J1535" s="2">
        <f>_xlfn.XLOOKUP($B1535,stock_analysis[Stock],stock_analysis[Beta_Weekly])</f>
        <v>2.4779425135605231</v>
      </c>
      <c r="K1535" s="2">
        <f>_xlfn.XLOOKUP($B1535,stock_analysis[Stock],stock_analysis[Beta_Monthly])</f>
        <v>0.62653964576588317</v>
      </c>
      <c r="L1535" s="3">
        <f>G1535+H1535*I1535</f>
        <v>0.16450127474805173</v>
      </c>
      <c r="M1535" s="3">
        <f>J1535*H1535+G1535</f>
        <v>0.19629639345921535</v>
      </c>
      <c r="N1535" s="3">
        <f>K1535*H1535+G1535</f>
        <v>9.9468023473555683E-2</v>
      </c>
      <c r="O1535" s="2">
        <f>_xlfn.XLOOKUP($B1535,stock_analysis[Stock],stock_analysis[Interest_Coverage_Ratio])</f>
        <v>2.8905953997070171</v>
      </c>
      <c r="P1535" s="3" cm="1">
        <f t="array" ref="P153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535" s="3" t="str" cm="1">
        <f t="array" ref="Q153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535" s="3">
        <f>Table2[[#This Row],[Default Spread]]+Table2[[#This Row],[Risk Free Rate]]</f>
        <v>9.4199999999999992E-2</v>
      </c>
      <c r="S1535" s="2">
        <f>_xlfn.XLOOKUP($B1535,stock_analysis[Stock],stock_analysis[Market_Cap_Cr])</f>
        <v>912.30699519999996</v>
      </c>
      <c r="T1535" s="2">
        <f>_xlfn.XLOOKUP($B1535,stock_analysis[Stock],stock_analysis[Total_Debt_Cr])</f>
        <v>291.58348799999999</v>
      </c>
      <c r="U1535" s="3">
        <f>Table2[[#This Row],[Market Value of Equity]]/(Table2[[#This Row],[Market Value of Equity]]+Table2[[#This Row],[Market Value of Debt]])</f>
        <v>0.75779899245905102</v>
      </c>
      <c r="V1535" s="3">
        <f>Table2[[#This Row],[Market Value of Debt]]/(Table2[[#This Row],[Market Value of Equity]]+Table2[[#This Row],[Market Value of Debt]])</f>
        <v>0.24220100754094909</v>
      </c>
      <c r="W1535" s="32">
        <f>(Table2[[#This Row],[Cost of Equity (Daily Beta)]]*Table2[[#This Row],[Weight of Equity]])+(Table2[[#This Row],[Cost of Debt]]*Table2[[#This Row],[Weight of Debt]])</f>
        <v>0.14747423517266053</v>
      </c>
      <c r="X1535" s="33">
        <f>(Table2[[#This Row],[Cost of Equity (Weekly Beta)]]*Table2[[#This Row],[Weight of Equity]])+(Table2[[#This Row],[Cost of Debt]]*Table2[[#This Row],[Weight of Debt]])</f>
        <v>0.17156854409709624</v>
      </c>
      <c r="Y1535" s="34">
        <f>(Table2[[#This Row],[Cost of Equity (Monthly Beta)]]*Table2[[#This Row],[Weight of Equity]])+(Table2[[#This Row],[Cost of Debt]]*Table2[[#This Row],[Weight of Debt]])</f>
        <v>9.819210288051114E-2</v>
      </c>
      <c r="Z1535" t="b">
        <f>IF(Table2[[#This Row],[Sector]]="Financial Services",TRUE,FALSE)</f>
        <v>0</v>
      </c>
      <c r="AA1535" t="b">
        <f>IF(Table2[[#This Row],[Market Capitalisation In(Cr)]]&gt;25000,TRUE,FALSE)</f>
        <v>0</v>
      </c>
    </row>
    <row r="1536" spans="2:27" ht="14" customHeight="1">
      <c r="B1536" s="37" t="s">
        <v>1705</v>
      </c>
      <c r="C1536" s="38" t="str">
        <f>_xlfn.XLOOKUP(B1536,stock_analysis[Stock],stock_analysis[Company_Name])</f>
        <v>ION Exchange (India) Limited</v>
      </c>
      <c r="D1536" s="37" t="str">
        <f>_xlfn.XLOOKUP(B1536,stock_analysis[Stock],stock_analysis[Sector])</f>
        <v>Industrials</v>
      </c>
      <c r="E1536" s="37" t="str">
        <f>_xlfn.XLOOKUP($B1536,stock_analysis[Stock],stock_analysis[Industry])</f>
        <v>Pollution &amp; Treatment Controls</v>
      </c>
      <c r="F1536" s="2">
        <f>_xlfn.XLOOKUP($B1536,stock_analysis[Stock],stock_analysis[Market_Cap_Cr])</f>
        <v>4270.7849216000004</v>
      </c>
      <c r="G1536" s="3">
        <f>Imputs!$C$2</f>
        <v>6.6699999999999995E-2</v>
      </c>
      <c r="H1536" s="3">
        <f>Imputs!$C$3</f>
        <v>5.2299999999999999E-2</v>
      </c>
      <c r="I1536" s="2">
        <f>_xlfn.XLOOKUP($B1536,stock_analysis[Stock],stock_analysis[Beta_Daily])</f>
        <v>0.622781049377095</v>
      </c>
      <c r="J1536" s="2">
        <f>_xlfn.XLOOKUP($B1536,stock_analysis[Stock],stock_analysis[Beta_Weekly])</f>
        <v>1.3688490937965754</v>
      </c>
      <c r="K1536" s="2">
        <f>_xlfn.XLOOKUP($B1536,stock_analysis[Stock],stock_analysis[Beta_Monthly])</f>
        <v>0.59630059340946684</v>
      </c>
      <c r="L1536" s="3">
        <f>G1536+H1536*I1536</f>
        <v>9.9271448882422064E-2</v>
      </c>
      <c r="M1536" s="3">
        <f>J1536*H1536+G1536</f>
        <v>0.13829080760556089</v>
      </c>
      <c r="N1536" s="3">
        <f>K1536*H1536+G1536</f>
        <v>9.7886521035315116E-2</v>
      </c>
      <c r="O1536" s="2">
        <f>_xlfn.XLOOKUP($B1536,stock_analysis[Stock],stock_analysis[Interest_Coverage_Ratio])</f>
        <v>27.305686352201839</v>
      </c>
      <c r="P1536" s="3" cm="1">
        <f t="array" ref="P153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36" s="3" t="str" cm="1">
        <f t="array" ref="Q153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36" s="3">
        <f>Table2[[#This Row],[Default Spread]]+Table2[[#This Row],[Risk Free Rate]]</f>
        <v>7.0699999999999999E-2</v>
      </c>
      <c r="S1536" s="2">
        <f>_xlfn.XLOOKUP($B1536,stock_analysis[Stock],stock_analysis[Market_Cap_Cr])</f>
        <v>4270.7849216000004</v>
      </c>
      <c r="T1536" s="2">
        <f>_xlfn.XLOOKUP($B1536,stock_analysis[Stock],stock_analysis[Total_Debt_Cr])</f>
        <v>420.6299904</v>
      </c>
      <c r="U1536" s="3">
        <f>Table2[[#This Row],[Market Value of Equity]]/(Table2[[#This Row],[Market Value of Equity]]+Table2[[#This Row],[Market Value of Debt]])</f>
        <v>0.91034048399256151</v>
      </c>
      <c r="V1536" s="3">
        <f>Table2[[#This Row],[Market Value of Debt]]/(Table2[[#This Row],[Market Value of Equity]]+Table2[[#This Row],[Market Value of Debt]])</f>
        <v>8.9659516007438558E-2</v>
      </c>
      <c r="W1536" s="32">
        <f>(Table2[[#This Row],[Cost of Equity (Daily Beta)]]*Table2[[#This Row],[Weight of Equity]])+(Table2[[#This Row],[Cost of Debt]]*Table2[[#This Row],[Weight of Debt]])</f>
        <v>9.6709746603992827E-2</v>
      </c>
      <c r="X1536" s="33">
        <f>(Table2[[#This Row],[Cost of Equity (Weekly Beta)]]*Table2[[#This Row],[Weight of Equity]])+(Table2[[#This Row],[Cost of Debt]]*Table2[[#This Row],[Weight of Debt]])</f>
        <v>0.13223064850909441</v>
      </c>
      <c r="Y1536" s="34">
        <f>(Table2[[#This Row],[Cost of Equity (Monthly Beta)]]*Table2[[#This Row],[Weight of Equity]])+(Table2[[#This Row],[Cost of Debt]]*Table2[[#This Row],[Weight of Debt]])</f>
        <v>9.5448990717362722E-2</v>
      </c>
      <c r="Z1536" t="b">
        <f>IF(Table2[[#This Row],[Sector]]="Financial Services",TRUE,FALSE)</f>
        <v>0</v>
      </c>
      <c r="AA1536" t="b">
        <f>IF(Table2[[#This Row],[Market Capitalisation In(Cr)]]&gt;25000,TRUE,FALSE)</f>
        <v>0</v>
      </c>
    </row>
    <row r="1537" spans="2:27" ht="14" customHeight="1">
      <c r="B1537" s="37" t="s">
        <v>510</v>
      </c>
      <c r="C1537" s="38" t="str">
        <f>_xlfn.XLOOKUP(B1537,stock_analysis[Stock],stock_analysis[Company_Name])</f>
        <v>Banka BioLoo Limited</v>
      </c>
      <c r="D1537" s="37" t="str">
        <f>_xlfn.XLOOKUP(B1537,stock_analysis[Stock],stock_analysis[Sector])</f>
        <v>Industrials</v>
      </c>
      <c r="E1537" s="37" t="str">
        <f>_xlfn.XLOOKUP($B1537,stock_analysis[Stock],stock_analysis[Industry])</f>
        <v>Pollution &amp; Treatment Controls</v>
      </c>
      <c r="F1537" s="2">
        <f>_xlfn.XLOOKUP($B1537,stock_analysis[Stock],stock_analysis[Market_Cap_Cr])</f>
        <v>60.4497152</v>
      </c>
      <c r="G1537" s="3">
        <f>Imputs!$C$2</f>
        <v>6.6699999999999995E-2</v>
      </c>
      <c r="H1537" s="3">
        <f>Imputs!$C$3</f>
        <v>5.2299999999999999E-2</v>
      </c>
      <c r="I1537" s="2">
        <f>_xlfn.XLOOKUP($B1537,stock_analysis[Stock],stock_analysis[Beta_Daily])</f>
        <v>0.8112427045966899</v>
      </c>
      <c r="J1537" s="2">
        <f>_xlfn.XLOOKUP($B1537,stock_analysis[Stock],stock_analysis[Beta_Weekly])</f>
        <v>1.4246401549700611</v>
      </c>
      <c r="K1537" s="2">
        <f>_xlfn.XLOOKUP($B1537,stock_analysis[Stock],stock_analysis[Beta_Monthly])</f>
        <v>1.6992570664588107</v>
      </c>
      <c r="L1537" s="3">
        <f>G1537+H1537*I1537</f>
        <v>0.10912799345040688</v>
      </c>
      <c r="M1537" s="3">
        <f>J1537*H1537+G1537</f>
        <v>0.1412086801049342</v>
      </c>
      <c r="N1537" s="3">
        <f>K1537*H1537+G1537</f>
        <v>0.15557114457579579</v>
      </c>
      <c r="O1537" s="2">
        <f>_xlfn.XLOOKUP($B1537,stock_analysis[Stock],stock_analysis[Interest_Coverage_Ratio])</f>
        <v>-1.6935317214300476</v>
      </c>
      <c r="P1537" s="3" cm="1">
        <f t="array" ref="P153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537" s="3" t="str" cm="1">
        <f t="array" ref="Q153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537" s="3">
        <f>Table2[[#This Row],[Default Spread]]+Table2[[#This Row],[Risk Free Rate]]</f>
        <v>0.25669999999999998</v>
      </c>
      <c r="S1537" s="2">
        <f>_xlfn.XLOOKUP($B1537,stock_analysis[Stock],stock_analysis[Market_Cap_Cr])</f>
        <v>60.4497152</v>
      </c>
      <c r="T1537" s="2">
        <f>_xlfn.XLOOKUP($B1537,stock_analysis[Stock],stock_analysis[Total_Debt_Cr])</f>
        <v>32.392601599999999</v>
      </c>
      <c r="U1537" s="3">
        <f>Table2[[#This Row],[Market Value of Equity]]/(Table2[[#This Row],[Market Value of Equity]]+Table2[[#This Row],[Market Value of Debt]])</f>
        <v>0.651100891097108</v>
      </c>
      <c r="V1537" s="3">
        <f>Table2[[#This Row],[Market Value of Debt]]/(Table2[[#This Row],[Market Value of Equity]]+Table2[[#This Row],[Market Value of Debt]])</f>
        <v>0.34889910890289205</v>
      </c>
      <c r="W1537" s="32">
        <f>(Table2[[#This Row],[Cost of Equity (Daily Beta)]]*Table2[[#This Row],[Weight of Equity]])+(Table2[[#This Row],[Cost of Debt]]*Table2[[#This Row],[Weight of Debt]])</f>
        <v>0.16061573503457166</v>
      </c>
      <c r="X1537" s="33">
        <f>(Table2[[#This Row],[Cost of Equity (Weekly Beta)]]*Table2[[#This Row],[Weight of Equity]])+(Table2[[#This Row],[Cost of Debt]]*Table2[[#This Row],[Weight of Debt]])</f>
        <v>0.1815034987023415</v>
      </c>
      <c r="Y1537" s="34">
        <f>(Table2[[#This Row],[Cost of Equity (Monthly Beta)]]*Table2[[#This Row],[Weight of Equity]])+(Table2[[#This Row],[Cost of Debt]]*Table2[[#This Row],[Weight of Debt]])</f>
        <v>0.19085491211767006</v>
      </c>
      <c r="Z1537" t="b">
        <f>IF(Table2[[#This Row],[Sector]]="Financial Services",TRUE,FALSE)</f>
        <v>0</v>
      </c>
      <c r="AA1537" t="b">
        <f>IF(Table2[[#This Row],[Market Capitalisation In(Cr)]]&gt;25000,TRUE,FALSE)</f>
        <v>0</v>
      </c>
    </row>
    <row r="1538" spans="2:27" ht="14" customHeight="1">
      <c r="B1538" s="37" t="s">
        <v>804</v>
      </c>
      <c r="C1538" s="38" t="str">
        <f>_xlfn.XLOOKUP(B1538,stock_analysis[Stock],stock_analysis[Company_Name])</f>
        <v>Container Corporation of India Limited</v>
      </c>
      <c r="D1538" s="37" t="str">
        <f>_xlfn.XLOOKUP(B1538,stock_analysis[Stock],stock_analysis[Sector])</f>
        <v>Industrials</v>
      </c>
      <c r="E1538" s="37" t="str">
        <f>_xlfn.XLOOKUP($B1538,stock_analysis[Stock],stock_analysis[Industry])</f>
        <v>Railroads</v>
      </c>
      <c r="F1538" s="2">
        <f>_xlfn.XLOOKUP($B1538,stock_analysis[Stock],stock_analysis[Market_Cap_Cr])</f>
        <v>35975.023820800001</v>
      </c>
      <c r="G1538" s="3">
        <f>Imputs!$C$2</f>
        <v>6.6699999999999995E-2</v>
      </c>
      <c r="H1538" s="3">
        <f>Imputs!$C$3</f>
        <v>5.2299999999999999E-2</v>
      </c>
      <c r="I1538" s="2">
        <f>_xlfn.XLOOKUP($B1538,stock_analysis[Stock],stock_analysis[Beta_Daily])</f>
        <v>1.1635035647820584</v>
      </c>
      <c r="J1538" s="2">
        <f>_xlfn.XLOOKUP($B1538,stock_analysis[Stock],stock_analysis[Beta_Weekly])</f>
        <v>1.3841238564242204</v>
      </c>
      <c r="K1538" s="2">
        <f>_xlfn.XLOOKUP($B1538,stock_analysis[Stock],stock_analysis[Beta_Monthly])</f>
        <v>1.4940609954548472</v>
      </c>
      <c r="L1538" s="3">
        <f>G1538+H1538*I1538</f>
        <v>0.12755123643810165</v>
      </c>
      <c r="M1538" s="3">
        <f>J1538*H1538+G1538</f>
        <v>0.13908967769098673</v>
      </c>
      <c r="N1538" s="3">
        <f>K1538*H1538+G1538</f>
        <v>0.14483939006228852</v>
      </c>
      <c r="O1538" s="2">
        <f>_xlfn.XLOOKUP($B1538,stock_analysis[Stock],stock_analysis[Interest_Coverage_Ratio])</f>
        <v>25.010046044370029</v>
      </c>
      <c r="P1538" s="3" cm="1">
        <f t="array" ref="P153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38" s="3" t="str" cm="1">
        <f t="array" ref="Q153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38" s="3">
        <f>Table2[[#This Row],[Default Spread]]+Table2[[#This Row],[Risk Free Rate]]</f>
        <v>7.0699999999999999E-2</v>
      </c>
      <c r="S1538" s="2">
        <f>_xlfn.XLOOKUP($B1538,stock_analysis[Stock],stock_analysis[Market_Cap_Cr])</f>
        <v>35975.023820800001</v>
      </c>
      <c r="T1538" s="2">
        <f>_xlfn.XLOOKUP($B1538,stock_analysis[Stock],stock_analysis[Total_Debt_Cr])</f>
        <v>904.74997759999997</v>
      </c>
      <c r="U1538" s="3">
        <f>Table2[[#This Row],[Market Value of Equity]]/(Table2[[#This Row],[Market Value of Equity]]+Table2[[#This Row],[Market Value of Debt]])</f>
        <v>0.97546758332776839</v>
      </c>
      <c r="V1538" s="3">
        <f>Table2[[#This Row],[Market Value of Debt]]/(Table2[[#This Row],[Market Value of Equity]]+Table2[[#This Row],[Market Value of Debt]])</f>
        <v>2.4532416672231647E-2</v>
      </c>
      <c r="W1538" s="32">
        <f>(Table2[[#This Row],[Cost of Equity (Daily Beta)]]*Table2[[#This Row],[Weight of Equity]])+(Table2[[#This Row],[Cost of Debt]]*Table2[[#This Row],[Weight of Debt]])</f>
        <v>0.12615653821747058</v>
      </c>
      <c r="X1538" s="33">
        <f>(Table2[[#This Row],[Cost of Equity (Weekly Beta)]]*Table2[[#This Row],[Weight of Equity]])+(Table2[[#This Row],[Cost of Debt]]*Table2[[#This Row],[Weight of Debt]])</f>
        <v>0.13741191362179184</v>
      </c>
      <c r="Y1538" s="34">
        <f>(Table2[[#This Row],[Cost of Equity (Monthly Beta)]]*Table2[[#This Row],[Weight of Equity]])+(Table2[[#This Row],[Cost of Debt]]*Table2[[#This Row],[Weight of Debt]])</f>
        <v>0.14302057165345536</v>
      </c>
      <c r="Z1538" t="b">
        <f>IF(Table2[[#This Row],[Sector]]="Financial Services",TRUE,FALSE)</f>
        <v>0</v>
      </c>
      <c r="AA1538" t="b">
        <f>IF(Table2[[#This Row],[Market Capitalisation In(Cr)]]&gt;25000,TRUE,FALSE)</f>
        <v>1</v>
      </c>
    </row>
    <row r="1539" spans="2:27" ht="14" customHeight="1">
      <c r="B1539" s="37" t="s">
        <v>1858</v>
      </c>
      <c r="C1539" s="38" t="str">
        <f>_xlfn.XLOOKUP(B1539,stock_analysis[Stock],stock_analysis[Company_Name])</f>
        <v>Jupiter Wagons Limited</v>
      </c>
      <c r="D1539" s="37" t="str">
        <f>_xlfn.XLOOKUP(B1539,stock_analysis[Stock],stock_analysis[Sector])</f>
        <v>Industrials</v>
      </c>
      <c r="E1539" s="37" t="str">
        <f>_xlfn.XLOOKUP($B1539,stock_analysis[Stock],stock_analysis[Industry])</f>
        <v>Railroads</v>
      </c>
      <c r="F1539" s="2">
        <f>_xlfn.XLOOKUP($B1539,stock_analysis[Stock],stock_analysis[Market_Cap_Cr])</f>
        <v>10769.734041600001</v>
      </c>
      <c r="G1539" s="3">
        <f>Imputs!$C$2</f>
        <v>6.6699999999999995E-2</v>
      </c>
      <c r="H1539" s="3">
        <f>Imputs!$C$3</f>
        <v>5.2299999999999999E-2</v>
      </c>
      <c r="I1539" s="2">
        <f>_xlfn.XLOOKUP($B1539,stock_analysis[Stock],stock_analysis[Beta_Daily])</f>
        <v>1.4349314244599205</v>
      </c>
      <c r="J1539" s="2">
        <f>_xlfn.XLOOKUP($B1539,stock_analysis[Stock],stock_analysis[Beta_Weekly])</f>
        <v>1.7192915338768315</v>
      </c>
      <c r="K1539" s="2">
        <f>_xlfn.XLOOKUP($B1539,stock_analysis[Stock],stock_analysis[Beta_Monthly])</f>
        <v>0.82468073720301427</v>
      </c>
      <c r="L1539" s="3">
        <f>G1539+H1539*I1539</f>
        <v>0.14174691349925383</v>
      </c>
      <c r="M1539" s="3">
        <f>J1539*H1539+G1539</f>
        <v>0.15661894722175829</v>
      </c>
      <c r="N1539" s="3">
        <f>K1539*H1539+G1539</f>
        <v>0.10983080255571764</v>
      </c>
      <c r="O1539" s="2">
        <f>_xlfn.XLOOKUP($B1539,stock_analysis[Stock],stock_analysis[Interest_Coverage_Ratio])</f>
        <v>9.2069650325115404</v>
      </c>
      <c r="P1539" s="3" cm="1">
        <f t="array" ref="P153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539" s="3" t="str" cm="1">
        <f t="array" ref="Q153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539" s="3">
        <f>Table2[[#This Row],[Default Spread]]+Table2[[#This Row],[Risk Free Rate]]</f>
        <v>7.3700000000000002E-2</v>
      </c>
      <c r="S1539" s="2">
        <f>_xlfn.XLOOKUP($B1539,stock_analysis[Stock],stock_analysis[Market_Cap_Cr])</f>
        <v>10769.734041600001</v>
      </c>
      <c r="T1539" s="2">
        <f>_xlfn.XLOOKUP($B1539,stock_analysis[Stock],stock_analysis[Total_Debt_Cr])</f>
        <v>748.54389760000004</v>
      </c>
      <c r="U1539" s="3">
        <f>Table2[[#This Row],[Market Value of Equity]]/(Table2[[#This Row],[Market Value of Equity]]+Table2[[#This Row],[Market Value of Debt]])</f>
        <v>0.93501251649324324</v>
      </c>
      <c r="V1539" s="3">
        <f>Table2[[#This Row],[Market Value of Debt]]/(Table2[[#This Row],[Market Value of Equity]]+Table2[[#This Row],[Market Value of Debt]])</f>
        <v>6.4987483506756732E-2</v>
      </c>
      <c r="W1539" s="32">
        <f>(Table2[[#This Row],[Cost of Equity (Daily Beta)]]*Table2[[#This Row],[Weight of Equity]])+(Table2[[#This Row],[Cost of Debt]]*Table2[[#This Row],[Weight of Debt]])</f>
        <v>0.13732471583053538</v>
      </c>
      <c r="X1539" s="33">
        <f>(Table2[[#This Row],[Cost of Equity (Weekly Beta)]]*Table2[[#This Row],[Weight of Equity]])+(Table2[[#This Row],[Cost of Debt]]*Table2[[#This Row],[Weight of Debt]])</f>
        <v>0.15123025350678665</v>
      </c>
      <c r="Y1539" s="34">
        <f>(Table2[[#This Row],[Cost of Equity (Monthly Beta)]]*Table2[[#This Row],[Weight of Equity]])+(Table2[[#This Row],[Cost of Debt]]*Table2[[#This Row],[Weight of Debt]])</f>
        <v>0.10748275262054206</v>
      </c>
      <c r="Z1539" t="b">
        <f>IF(Table2[[#This Row],[Sector]]="Financial Services",TRUE,FALSE)</f>
        <v>0</v>
      </c>
      <c r="AA1539" t="b">
        <f>IF(Table2[[#This Row],[Market Capitalisation In(Cr)]]&gt;25000,TRUE,FALSE)</f>
        <v>0</v>
      </c>
    </row>
    <row r="1540" spans="2:27" ht="14" customHeight="1">
      <c r="B1540" s="37" t="s">
        <v>3548</v>
      </c>
      <c r="C1540" s="38" t="str">
        <f>_xlfn.XLOOKUP(B1540,stock_analysis[Stock],stock_analysis[Company_Name])</f>
        <v>Texmaco Rail &amp; Engineering Limited</v>
      </c>
      <c r="D1540" s="37" t="str">
        <f>_xlfn.XLOOKUP(B1540,stock_analysis[Stock],stock_analysis[Sector])</f>
        <v>Industrials</v>
      </c>
      <c r="E1540" s="37" t="str">
        <f>_xlfn.XLOOKUP($B1540,stock_analysis[Stock],stock_analysis[Industry])</f>
        <v>Railroads</v>
      </c>
      <c r="F1540" s="2">
        <f>_xlfn.XLOOKUP($B1540,stock_analysis[Stock],stock_analysis[Market_Cap_Cr])</f>
        <v>3879.8942207999999</v>
      </c>
      <c r="G1540" s="3">
        <f>Imputs!$C$2</f>
        <v>6.6699999999999995E-2</v>
      </c>
      <c r="H1540" s="3">
        <f>Imputs!$C$3</f>
        <v>5.2299999999999999E-2</v>
      </c>
      <c r="I1540" s="2">
        <f>_xlfn.XLOOKUP($B1540,stock_analysis[Stock],stock_analysis[Beta_Daily])</f>
        <v>1.6860774941470795</v>
      </c>
      <c r="J1540" s="2">
        <f>_xlfn.XLOOKUP($B1540,stock_analysis[Stock],stock_analysis[Beta_Weekly])</f>
        <v>2.0979575977028984</v>
      </c>
      <c r="K1540" s="2">
        <f>_xlfn.XLOOKUP($B1540,stock_analysis[Stock],stock_analysis[Beta_Monthly])</f>
        <v>1.8927070857000736</v>
      </c>
      <c r="L1540" s="3">
        <f>G1540+H1540*I1540</f>
        <v>0.15488185294389226</v>
      </c>
      <c r="M1540" s="3">
        <f>J1540*H1540+G1540</f>
        <v>0.1764231823598616</v>
      </c>
      <c r="N1540" s="3">
        <f>K1540*H1540+G1540</f>
        <v>0.16568858058211383</v>
      </c>
      <c r="O1540" s="2">
        <f>_xlfn.XLOOKUP($B1540,stock_analysis[Stock],stock_analysis[Interest_Coverage_Ratio])</f>
        <v>4.3352570889895876</v>
      </c>
      <c r="P1540" s="3" cm="1">
        <f t="array" ref="P154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540" s="3" t="str" cm="1">
        <f t="array" ref="Q154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540" s="3">
        <f>Table2[[#This Row],[Default Spread]]+Table2[[#This Row],[Risk Free Rate]]</f>
        <v>7.7799999999999994E-2</v>
      </c>
      <c r="S1540" s="2">
        <f>_xlfn.XLOOKUP($B1540,stock_analysis[Stock],stock_analysis[Market_Cap_Cr])</f>
        <v>3879.8942207999999</v>
      </c>
      <c r="T1540" s="2">
        <f>_xlfn.XLOOKUP($B1540,stock_analysis[Stock],stock_analysis[Total_Debt_Cr])</f>
        <v>905.68171519999999</v>
      </c>
      <c r="U1540" s="3">
        <f>Table2[[#This Row],[Market Value of Equity]]/(Table2[[#This Row],[Market Value of Equity]]+Table2[[#This Row],[Market Value of Debt]])</f>
        <v>0.81074760335805895</v>
      </c>
      <c r="V1540" s="3">
        <f>Table2[[#This Row],[Market Value of Debt]]/(Table2[[#This Row],[Market Value of Equity]]+Table2[[#This Row],[Market Value of Debt]])</f>
        <v>0.18925239664194099</v>
      </c>
      <c r="W1540" s="32">
        <f>(Table2[[#This Row],[Cost of Equity (Daily Beta)]]*Table2[[#This Row],[Weight of Equity]])+(Table2[[#This Row],[Cost of Debt]]*Table2[[#This Row],[Weight of Debt]])</f>
        <v>0.14029392753665898</v>
      </c>
      <c r="X1540" s="33">
        <f>(Table2[[#This Row],[Cost of Equity (Weekly Beta)]]*Table2[[#This Row],[Weight of Equity]])+(Table2[[#This Row],[Cost of Debt]]*Table2[[#This Row],[Weight of Debt]])</f>
        <v>0.15775850873380257</v>
      </c>
      <c r="Y1540" s="34">
        <f>(Table2[[#This Row],[Cost of Equity (Monthly Beta)]]*Table2[[#This Row],[Weight of Equity]])+(Table2[[#This Row],[Cost of Debt]]*Table2[[#This Row],[Weight of Debt]])</f>
        <v>0.14905545606949042</v>
      </c>
      <c r="Z1540" t="b">
        <f>IF(Table2[[#This Row],[Sector]]="Financial Services",TRUE,FALSE)</f>
        <v>0</v>
      </c>
      <c r="AA1540" t="b">
        <f>IF(Table2[[#This Row],[Market Capitalisation In(Cr)]]&gt;25000,TRUE,FALSE)</f>
        <v>0</v>
      </c>
    </row>
    <row r="1541" spans="2:27" ht="14" customHeight="1">
      <c r="B1541" s="37" t="s">
        <v>3596</v>
      </c>
      <c r="C1541" s="38" t="str">
        <f>_xlfn.XLOOKUP(B1541,stock_analysis[Stock],stock_analysis[Company_Name])</f>
        <v>TITAGARH RAIL SYSTEMS LIMITED</v>
      </c>
      <c r="D1541" s="37" t="str">
        <f>_xlfn.XLOOKUP(B1541,stock_analysis[Stock],stock_analysis[Sector])</f>
        <v>Industrials</v>
      </c>
      <c r="E1541" s="37" t="str">
        <f>_xlfn.XLOOKUP($B1541,stock_analysis[Stock],stock_analysis[Industry])</f>
        <v>Railroads</v>
      </c>
      <c r="F1541" s="2">
        <f>_xlfn.XLOOKUP($B1541,stock_analysis[Stock],stock_analysis[Market_Cap_Cr])</f>
        <v>8761.8748415999999</v>
      </c>
      <c r="G1541" s="3">
        <f>Imputs!$C$2</f>
        <v>6.6699999999999995E-2</v>
      </c>
      <c r="H1541" s="3">
        <f>Imputs!$C$3</f>
        <v>5.2299999999999999E-2</v>
      </c>
      <c r="I1541" s="2">
        <f>_xlfn.XLOOKUP($B1541,stock_analysis[Stock],stock_analysis[Beta_Daily])</f>
        <v>1.5809806690063684</v>
      </c>
      <c r="J1541" s="2">
        <f>_xlfn.XLOOKUP($B1541,stock_analysis[Stock],stock_analysis[Beta_Weekly])</f>
        <v>1.7533293684344258</v>
      </c>
      <c r="K1541" s="2">
        <f>_xlfn.XLOOKUP($B1541,stock_analysis[Stock],stock_analysis[Beta_Monthly])</f>
        <v>2.1511370097234823</v>
      </c>
      <c r="L1541" s="3">
        <f>G1541+H1541*I1541</f>
        <v>0.14938528898903305</v>
      </c>
      <c r="M1541" s="3">
        <f>J1541*H1541+G1541</f>
        <v>0.15839912596912048</v>
      </c>
      <c r="N1541" s="3">
        <f>K1541*H1541+G1541</f>
        <v>0.17920446560853812</v>
      </c>
      <c r="O1541" s="2">
        <f>_xlfn.XLOOKUP($B1541,stock_analysis[Stock],stock_analysis[Interest_Coverage_Ratio])</f>
        <v>8.3709210272253323</v>
      </c>
      <c r="P1541" s="3" cm="1">
        <f t="array" ref="P154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541" s="3" t="str" cm="1">
        <f t="array" ref="Q154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541" s="3">
        <f>Table2[[#This Row],[Default Spread]]+Table2[[#This Row],[Risk Free Rate]]</f>
        <v>7.3700000000000002E-2</v>
      </c>
      <c r="S1541" s="2">
        <f>_xlfn.XLOOKUP($B1541,stock_analysis[Stock],stock_analysis[Market_Cap_Cr])</f>
        <v>8761.8748415999999</v>
      </c>
      <c r="T1541" s="2">
        <f>_xlfn.XLOOKUP($B1541,stock_analysis[Stock],stock_analysis[Total_Debt_Cr])</f>
        <v>637.21999359999995</v>
      </c>
      <c r="U1541" s="3">
        <f>Table2[[#This Row],[Market Value of Equity]]/(Table2[[#This Row],[Market Value of Equity]]+Table2[[#This Row],[Market Value of Debt]])</f>
        <v>0.93220411063269792</v>
      </c>
      <c r="V1541" s="3">
        <f>Table2[[#This Row],[Market Value of Debt]]/(Table2[[#This Row],[Market Value of Equity]]+Table2[[#This Row],[Market Value of Debt]])</f>
        <v>6.7795889367302117E-2</v>
      </c>
      <c r="W1541" s="32">
        <f>(Table2[[#This Row],[Cost of Equity (Daily Beta)]]*Table2[[#This Row],[Weight of Equity]])+(Table2[[#This Row],[Cost of Debt]]*Table2[[#This Row],[Weight of Debt]])</f>
        <v>0.1442541375100003</v>
      </c>
      <c r="X1541" s="33">
        <f>(Table2[[#This Row],[Cost of Equity (Weekly Beta)]]*Table2[[#This Row],[Weight of Equity]])+(Table2[[#This Row],[Cost of Debt]]*Table2[[#This Row],[Weight of Debt]])</f>
        <v>0.15265687339541081</v>
      </c>
      <c r="Y1541" s="34">
        <f>(Table2[[#This Row],[Cost of Equity (Monthly Beta)]]*Table2[[#This Row],[Weight of Equity]])+(Table2[[#This Row],[Cost of Debt]]*Table2[[#This Row],[Weight of Debt]])</f>
        <v>0.17205169653038535</v>
      </c>
      <c r="Z1541" t="b">
        <f>IF(Table2[[#This Row],[Sector]]="Financial Services",TRUE,FALSE)</f>
        <v>0</v>
      </c>
      <c r="AA1541" t="b">
        <f>IF(Table2[[#This Row],[Market Capitalisation In(Cr)]]&gt;25000,TRUE,FALSE)</f>
        <v>0</v>
      </c>
    </row>
    <row r="1542" spans="2:27" ht="14" customHeight="1">
      <c r="B1542" s="37" t="s">
        <v>2816</v>
      </c>
      <c r="C1542" s="38" t="str">
        <f>_xlfn.XLOOKUP(B1542,stock_analysis[Stock],stock_analysis[Company_Name])</f>
        <v>Quadrant Future Tek Limited</v>
      </c>
      <c r="D1542" s="37" t="str">
        <f>_xlfn.XLOOKUP(B1542,stock_analysis[Stock],stock_analysis[Sector])</f>
        <v>Industrials</v>
      </c>
      <c r="E1542" s="37" t="str">
        <f>_xlfn.XLOOKUP($B1542,stock_analysis[Stock],stock_analysis[Industry])</f>
        <v>Railroads</v>
      </c>
      <c r="F1542" s="2">
        <f>_xlfn.XLOOKUP($B1542,stock_analysis[Stock],stock_analysis[Market_Cap_Cr])</f>
        <v>1110.0000256000001</v>
      </c>
      <c r="G1542" s="3">
        <f>Imputs!$C$2</f>
        <v>6.6699999999999995E-2</v>
      </c>
      <c r="H1542" s="3">
        <f>Imputs!$C$3</f>
        <v>5.2299999999999999E-2</v>
      </c>
      <c r="I1542" s="2">
        <f>_xlfn.XLOOKUP($B1542,stock_analysis[Stock],stock_analysis[Beta_Daily])</f>
        <v>1.5807628676980567</v>
      </c>
      <c r="J1542" s="2">
        <f>_xlfn.XLOOKUP($B1542,stock_analysis[Stock],stock_analysis[Beta_Weekly])</f>
        <v>2.105117362217702</v>
      </c>
      <c r="K1542" s="2">
        <f>_xlfn.XLOOKUP($B1542,stock_analysis[Stock],stock_analysis[Beta_Monthly])</f>
        <v>1.1501902119490086</v>
      </c>
      <c r="L1542" s="3">
        <f>G1542+H1542*I1542</f>
        <v>0.14937389798060835</v>
      </c>
      <c r="M1542" s="3">
        <f>J1542*H1542+G1542</f>
        <v>0.17679763804398579</v>
      </c>
      <c r="N1542" s="3">
        <f>K1542*H1542+G1542</f>
        <v>0.12685494808493314</v>
      </c>
      <c r="O1542" s="2">
        <f>_xlfn.XLOOKUP($B1542,stock_analysis[Stock],stock_analysis[Interest_Coverage_Ratio])</f>
        <v>-2.3906068055375855</v>
      </c>
      <c r="P1542" s="3" cm="1">
        <f t="array" ref="P154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542" s="3" t="str" cm="1">
        <f t="array" ref="Q154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542" s="3">
        <f>Table2[[#This Row],[Default Spread]]+Table2[[#This Row],[Risk Free Rate]]</f>
        <v>0.25669999999999998</v>
      </c>
      <c r="S1542" s="2">
        <f>_xlfn.XLOOKUP($B1542,stock_analysis[Stock],stock_analysis[Market_Cap_Cr])</f>
        <v>1110.0000256000001</v>
      </c>
      <c r="T1542" s="2">
        <f>_xlfn.XLOOKUP($B1542,stock_analysis[Stock],stock_analysis[Total_Debt_Cr])</f>
        <v>25.074000000000002</v>
      </c>
      <c r="U1542" s="3">
        <f>Table2[[#This Row],[Market Value of Equity]]/(Table2[[#This Row],[Market Value of Equity]]+Table2[[#This Row],[Market Value of Debt]])</f>
        <v>0.97790981078370998</v>
      </c>
      <c r="V1542" s="3">
        <f>Table2[[#This Row],[Market Value of Debt]]/(Table2[[#This Row],[Market Value of Equity]]+Table2[[#This Row],[Market Value of Debt]])</f>
        <v>2.2090189216289999E-2</v>
      </c>
      <c r="W1542" s="32">
        <f>(Table2[[#This Row],[Cost of Equity (Daily Beta)]]*Table2[[#This Row],[Weight of Equity]])+(Table2[[#This Row],[Cost of Debt]]*Table2[[#This Row],[Weight of Debt]])</f>
        <v>0.15174475188206354</v>
      </c>
      <c r="X1542" s="33">
        <f>(Table2[[#This Row],[Cost of Equity (Weekly Beta)]]*Table2[[#This Row],[Weight of Equity]])+(Table2[[#This Row],[Cost of Debt]]*Table2[[#This Row],[Weight of Debt]])</f>
        <v>0.17856269633842264</v>
      </c>
      <c r="Y1542" s="34">
        <f>(Table2[[#This Row],[Cost of Equity (Monthly Beta)]]*Table2[[#This Row],[Weight of Equity]])+(Table2[[#This Row],[Cost of Debt]]*Table2[[#This Row],[Weight of Debt]])</f>
        <v>0.12972324985053596</v>
      </c>
      <c r="Z1542" t="b">
        <f>IF(Table2[[#This Row],[Sector]]="Financial Services",TRUE,FALSE)</f>
        <v>0</v>
      </c>
      <c r="AA1542" t="b">
        <f>IF(Table2[[#This Row],[Market Capitalisation In(Cr)]]&gt;25000,TRUE,FALSE)</f>
        <v>0</v>
      </c>
    </row>
    <row r="1543" spans="2:27" ht="14" customHeight="1">
      <c r="B1543" s="37" t="s">
        <v>836</v>
      </c>
      <c r="C1543" s="38" t="str">
        <f>_xlfn.XLOOKUP(B1543,stock_analysis[Stock],stock_analysis[Company_Name])</f>
        <v>Crown Lifters Limited</v>
      </c>
      <c r="D1543" s="37" t="str">
        <f>_xlfn.XLOOKUP(B1543,stock_analysis[Stock],stock_analysis[Sector])</f>
        <v>Industrials</v>
      </c>
      <c r="E1543" s="37" t="str">
        <f>_xlfn.XLOOKUP($B1543,stock_analysis[Stock],stock_analysis[Industry])</f>
        <v>Rental &amp; Leasing Services</v>
      </c>
      <c r="F1543" s="2">
        <f>_xlfn.XLOOKUP($B1543,stock_analysis[Stock],stock_analysis[Market_Cap_Cr])</f>
        <v>140.31425279999999</v>
      </c>
      <c r="G1543" s="3">
        <f>Imputs!$C$2</f>
        <v>6.6699999999999995E-2</v>
      </c>
      <c r="H1543" s="3">
        <f>Imputs!$C$3</f>
        <v>5.2299999999999999E-2</v>
      </c>
      <c r="I1543" s="2">
        <f>_xlfn.XLOOKUP($B1543,stock_analysis[Stock],stock_analysis[Beta_Daily])</f>
        <v>0.86947500846444337</v>
      </c>
      <c r="J1543" s="2">
        <f>_xlfn.XLOOKUP($B1543,stock_analysis[Stock],stock_analysis[Beta_Weekly])</f>
        <v>0.63369219296523827</v>
      </c>
      <c r="K1543" s="2">
        <f>_xlfn.XLOOKUP($B1543,stock_analysis[Stock],stock_analysis[Beta_Monthly])</f>
        <v>2.1927945623204073</v>
      </c>
      <c r="L1543" s="3">
        <f>G1543+H1543*I1543</f>
        <v>0.11217354294269039</v>
      </c>
      <c r="M1543" s="3">
        <f>J1543*H1543+G1543</f>
        <v>9.9842101692081964E-2</v>
      </c>
      <c r="N1543" s="3">
        <f>K1543*H1543+G1543</f>
        <v>0.1813831556093573</v>
      </c>
      <c r="O1543" s="2">
        <f>_xlfn.XLOOKUP($B1543,stock_analysis[Stock],stock_analysis[Interest_Coverage_Ratio])</f>
        <v>9.2242381198347108</v>
      </c>
      <c r="P1543" s="3" cm="1">
        <f t="array" ref="P154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543" s="3" t="str" cm="1">
        <f t="array" ref="Q154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543" s="3">
        <f>Table2[[#This Row],[Default Spread]]+Table2[[#This Row],[Risk Free Rate]]</f>
        <v>7.3700000000000002E-2</v>
      </c>
      <c r="S1543" s="2">
        <f>_xlfn.XLOOKUP($B1543,stock_analysis[Stock],stock_analysis[Market_Cap_Cr])</f>
        <v>140.31425279999999</v>
      </c>
      <c r="T1543" s="2">
        <f>_xlfn.XLOOKUP($B1543,stock_analysis[Stock],stock_analysis[Total_Debt_Cr])</f>
        <v>49.1086016</v>
      </c>
      <c r="U1543" s="3">
        <f>Table2[[#This Row],[Market Value of Equity]]/(Table2[[#This Row],[Market Value of Equity]]+Table2[[#This Row],[Market Value of Debt]])</f>
        <v>0.74074616415451922</v>
      </c>
      <c r="V1543" s="3">
        <f>Table2[[#This Row],[Market Value of Debt]]/(Table2[[#This Row],[Market Value of Equity]]+Table2[[#This Row],[Market Value of Debt]])</f>
        <v>0.25925383584548073</v>
      </c>
      <c r="W1543" s="32">
        <f>(Table2[[#This Row],[Cost of Equity (Daily Beta)]]*Table2[[#This Row],[Weight of Equity]])+(Table2[[#This Row],[Cost of Debt]]*Table2[[#This Row],[Weight of Debt]])</f>
        <v>0.10219912935623207</v>
      </c>
      <c r="X1543" s="33">
        <f>(Table2[[#This Row],[Cost of Equity (Weekly Beta)]]*Table2[[#This Row],[Weight of Equity]])+(Table2[[#This Row],[Cost of Debt]]*Table2[[#This Row],[Weight of Debt]])</f>
        <v>9.3064661551347072E-2</v>
      </c>
      <c r="Y1543" s="34">
        <f>(Table2[[#This Row],[Cost of Equity (Monthly Beta)]]*Table2[[#This Row],[Weight of Equity]])+(Table2[[#This Row],[Cost of Debt]]*Table2[[#This Row],[Weight of Debt]])</f>
        <v>0.1534658844616856</v>
      </c>
      <c r="Z1543" t="b">
        <f>IF(Table2[[#This Row],[Sector]]="Financial Services",TRUE,FALSE)</f>
        <v>0</v>
      </c>
      <c r="AA1543" t="b">
        <f>IF(Table2[[#This Row],[Market Capitalisation In(Cr)]]&gt;25000,TRUE,FALSE)</f>
        <v>0</v>
      </c>
    </row>
    <row r="1544" spans="2:27" ht="14" customHeight="1">
      <c r="B1544" s="37" t="s">
        <v>448</v>
      </c>
      <c r="C1544" s="38" t="str">
        <f>_xlfn.XLOOKUP(B1544,stock_analysis[Stock],stock_analysis[Company_Name])</f>
        <v>Awfis Space Solutions Limited</v>
      </c>
      <c r="D1544" s="37" t="str">
        <f>_xlfn.XLOOKUP(B1544,stock_analysis[Stock],stock_analysis[Sector])</f>
        <v>Industrials</v>
      </c>
      <c r="E1544" s="37" t="str">
        <f>_xlfn.XLOOKUP($B1544,stock_analysis[Stock],stock_analysis[Industry])</f>
        <v>Rental &amp; Leasing Services</v>
      </c>
      <c r="F1544" s="2">
        <f>_xlfn.XLOOKUP($B1544,stock_analysis[Stock],stock_analysis[Market_Cap_Cr])</f>
        <v>1871.8568448000001</v>
      </c>
      <c r="G1544" s="3">
        <f>Imputs!$C$2</f>
        <v>6.6699999999999995E-2</v>
      </c>
      <c r="H1544" s="3">
        <f>Imputs!$C$3</f>
        <v>5.2299999999999999E-2</v>
      </c>
      <c r="I1544" s="2">
        <f>_xlfn.XLOOKUP($B1544,stock_analysis[Stock],stock_analysis[Beta_Daily])</f>
        <v>1.1434866519293221</v>
      </c>
      <c r="J1544" s="2">
        <f>_xlfn.XLOOKUP($B1544,stock_analysis[Stock],stock_analysis[Beta_Weekly])</f>
        <v>1.2098100683599862</v>
      </c>
      <c r="K1544" s="2">
        <f>_xlfn.XLOOKUP($B1544,stock_analysis[Stock],stock_analysis[Beta_Monthly])</f>
        <v>1.3844550020820814</v>
      </c>
      <c r="L1544" s="3">
        <f>G1544+H1544*I1544</f>
        <v>0.12650435189590353</v>
      </c>
      <c r="M1544" s="3">
        <f>J1544*H1544+G1544</f>
        <v>0.12997306657522728</v>
      </c>
      <c r="N1544" s="3">
        <f>K1544*H1544+G1544</f>
        <v>0.13910699660889286</v>
      </c>
      <c r="O1544" s="2">
        <f>_xlfn.XLOOKUP($B1544,stock_analysis[Stock],stock_analysis[Interest_Coverage_Ratio])</f>
        <v>1.5081889670667534</v>
      </c>
      <c r="P1544" s="3" cm="1">
        <f t="array" ref="P154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544" s="3" t="str" cm="1">
        <f t="array" ref="Q154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544" s="3">
        <f>Table2[[#This Row],[Default Spread]]+Table2[[#This Row],[Risk Free Rate]]</f>
        <v>0.1176</v>
      </c>
      <c r="S1544" s="2">
        <f>_xlfn.XLOOKUP($B1544,stock_analysis[Stock],stock_analysis[Market_Cap_Cr])</f>
        <v>1871.8568448000001</v>
      </c>
      <c r="T1544" s="2">
        <f>_xlfn.XLOOKUP($B1544,stock_analysis[Stock],stock_analysis[Total_Debt_Cr])</f>
        <v>1450.9700095999999</v>
      </c>
      <c r="U1544" s="3">
        <f>Table2[[#This Row],[Market Value of Equity]]/(Table2[[#This Row],[Market Value of Equity]]+Table2[[#This Row],[Market Value of Debt]])</f>
        <v>0.56333264621397183</v>
      </c>
      <c r="V1544" s="3">
        <f>Table2[[#This Row],[Market Value of Debt]]/(Table2[[#This Row],[Market Value of Equity]]+Table2[[#This Row],[Market Value of Debt]])</f>
        <v>0.43666735378602811</v>
      </c>
      <c r="W1544" s="32">
        <f>(Table2[[#This Row],[Cost of Equity (Daily Beta)]]*Table2[[#This Row],[Weight of Equity]])+(Table2[[#This Row],[Cost of Debt]]*Table2[[#This Row],[Weight of Debt]])</f>
        <v>0.12261611211633971</v>
      </c>
      <c r="X1544" s="33">
        <f>(Table2[[#This Row],[Cost of Equity (Weekly Beta)]]*Table2[[#This Row],[Weight of Equity]])+(Table2[[#This Row],[Cost of Debt]]*Table2[[#This Row],[Weight of Debt]])</f>
        <v>0.12457015233560442</v>
      </c>
      <c r="Y1544" s="34">
        <f>(Table2[[#This Row],[Cost of Equity (Monthly Beta)]]*Table2[[#This Row],[Weight of Equity]])+(Table2[[#This Row],[Cost of Debt]]*Table2[[#This Row],[Weight of Debt]])</f>
        <v>0.12971559331180252</v>
      </c>
      <c r="Z1544" t="b">
        <f>IF(Table2[[#This Row],[Sector]]="Financial Services",TRUE,FALSE)</f>
        <v>0</v>
      </c>
      <c r="AA1544" t="b">
        <f>IF(Table2[[#This Row],[Market Capitalisation In(Cr)]]&gt;25000,TRUE,FALSE)</f>
        <v>0</v>
      </c>
    </row>
    <row r="1545" spans="2:27" ht="14" customHeight="1">
      <c r="B1545" s="37" t="s">
        <v>3078</v>
      </c>
      <c r="C1545" s="38" t="str">
        <f>_xlfn.XLOOKUP(B1545,stock_analysis[Stock],stock_analysis[Company_Name])</f>
        <v>Sanghvi Movers Limited</v>
      </c>
      <c r="D1545" s="37" t="str">
        <f>_xlfn.XLOOKUP(B1545,stock_analysis[Stock],stock_analysis[Sector])</f>
        <v>Industrials</v>
      </c>
      <c r="E1545" s="37" t="str">
        <f>_xlfn.XLOOKUP($B1545,stock_analysis[Stock],stock_analysis[Industry])</f>
        <v>Rental &amp; Leasing Services</v>
      </c>
      <c r="F1545" s="2">
        <f>_xlfn.XLOOKUP($B1545,stock_analysis[Stock],stock_analysis[Market_Cap_Cr])</f>
        <v>2129.5089664000002</v>
      </c>
      <c r="G1545" s="3">
        <f>Imputs!$C$2</f>
        <v>6.6699999999999995E-2</v>
      </c>
      <c r="H1545" s="3">
        <f>Imputs!$C$3</f>
        <v>5.2299999999999999E-2</v>
      </c>
      <c r="I1545" s="2">
        <f>_xlfn.XLOOKUP($B1545,stock_analysis[Stock],stock_analysis[Beta_Daily])</f>
        <v>1.4158083723850825</v>
      </c>
      <c r="J1545" s="2">
        <f>_xlfn.XLOOKUP($B1545,stock_analysis[Stock],stock_analysis[Beta_Weekly])</f>
        <v>2.1925059194528558</v>
      </c>
      <c r="K1545" s="2">
        <f>_xlfn.XLOOKUP($B1545,stock_analysis[Stock],stock_analysis[Beta_Monthly])</f>
        <v>1.1393016883996561</v>
      </c>
      <c r="L1545" s="3">
        <f>G1545+H1545*I1545</f>
        <v>0.1407467778757398</v>
      </c>
      <c r="M1545" s="3">
        <f>J1545*H1545+G1545</f>
        <v>0.18136805958738433</v>
      </c>
      <c r="N1545" s="3">
        <f>K1545*H1545+G1545</f>
        <v>0.126285478303302</v>
      </c>
      <c r="O1545" s="2">
        <f>_xlfn.XLOOKUP($B1545,stock_analysis[Stock],stock_analysis[Interest_Coverage_Ratio])</f>
        <v>10.077843634155023</v>
      </c>
      <c r="P1545" s="3" cm="1">
        <f t="array" ref="P154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545" s="3" t="str" cm="1">
        <f t="array" ref="Q154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545" s="3">
        <f>Table2[[#This Row],[Default Spread]]+Table2[[#This Row],[Risk Free Rate]]</f>
        <v>7.22E-2</v>
      </c>
      <c r="S1545" s="2">
        <f>_xlfn.XLOOKUP($B1545,stock_analysis[Stock],stock_analysis[Market_Cap_Cr])</f>
        <v>2129.5089664000002</v>
      </c>
      <c r="T1545" s="2">
        <f>_xlfn.XLOOKUP($B1545,stock_analysis[Stock],stock_analysis[Total_Debt_Cr])</f>
        <v>492.54138879999999</v>
      </c>
      <c r="U1545" s="3">
        <f>Table2[[#This Row],[Market Value of Equity]]/(Table2[[#This Row],[Market Value of Equity]]+Table2[[#This Row],[Market Value of Debt]])</f>
        <v>0.81215410763443152</v>
      </c>
      <c r="V1545" s="3">
        <f>Table2[[#This Row],[Market Value of Debt]]/(Table2[[#This Row],[Market Value of Equity]]+Table2[[#This Row],[Market Value of Debt]])</f>
        <v>0.18784589236556856</v>
      </c>
      <c r="W1545" s="32">
        <f>(Table2[[#This Row],[Cost of Equity (Daily Beta)]]*Table2[[#This Row],[Weight of Equity]])+(Table2[[#This Row],[Cost of Debt]]*Table2[[#This Row],[Weight of Debt]])</f>
        <v>0.12787054721688706</v>
      </c>
      <c r="X1545" s="33">
        <f>(Table2[[#This Row],[Cost of Equity (Weekly Beta)]]*Table2[[#This Row],[Weight of Equity]])+(Table2[[#This Row],[Cost of Debt]]*Table2[[#This Row],[Weight of Debt]])</f>
        <v>0.16086128801637456</v>
      </c>
      <c r="Y1545" s="34">
        <f>(Table2[[#This Row],[Cost of Equity (Monthly Beta)]]*Table2[[#This Row],[Weight of Equity]])+(Table2[[#This Row],[Cost of Debt]]*Table2[[#This Row],[Weight of Debt]])</f>
        <v>0.11612574336739964</v>
      </c>
      <c r="Z1545" t="b">
        <f>IF(Table2[[#This Row],[Sector]]="Financial Services",TRUE,FALSE)</f>
        <v>0</v>
      </c>
      <c r="AA1545" t="b">
        <f>IF(Table2[[#This Row],[Market Capitalisation In(Cr)]]&gt;25000,TRUE,FALSE)</f>
        <v>0</v>
      </c>
    </row>
    <row r="1546" spans="2:27" ht="14" customHeight="1">
      <c r="B1546" s="37" t="s">
        <v>1032</v>
      </c>
      <c r="C1546" s="38" t="str">
        <f>_xlfn.XLOOKUP(B1546,stock_analysis[Stock],stock_analysis[Company_Name])</f>
        <v>Ecos (India) Mobility &amp; Hospitality Limited</v>
      </c>
      <c r="D1546" s="37" t="str">
        <f>_xlfn.XLOOKUP(B1546,stock_analysis[Stock],stock_analysis[Sector])</f>
        <v>Industrials</v>
      </c>
      <c r="E1546" s="37" t="str">
        <f>_xlfn.XLOOKUP($B1546,stock_analysis[Stock],stock_analysis[Industry])</f>
        <v>Rental &amp; Leasing Services</v>
      </c>
      <c r="F1546" s="2">
        <f>_xlfn.XLOOKUP($B1546,stock_analysis[Stock],stock_analysis[Market_Cap_Cr])</f>
        <v>783.12002559999996</v>
      </c>
      <c r="G1546" s="3">
        <f>Imputs!$C$2</f>
        <v>6.6699999999999995E-2</v>
      </c>
      <c r="H1546" s="3">
        <f>Imputs!$C$3</f>
        <v>5.2299999999999999E-2</v>
      </c>
      <c r="I1546" s="2">
        <f>_xlfn.XLOOKUP($B1546,stock_analysis[Stock],stock_analysis[Beta_Daily])</f>
        <v>1.514211907755725</v>
      </c>
      <c r="J1546" s="2">
        <f>_xlfn.XLOOKUP($B1546,stock_analysis[Stock],stock_analysis[Beta_Weekly])</f>
        <v>2.0780332078714339</v>
      </c>
      <c r="K1546" s="2">
        <f>_xlfn.XLOOKUP($B1546,stock_analysis[Stock],stock_analysis[Beta_Monthly])</f>
        <v>2.7207226319911779</v>
      </c>
      <c r="L1546" s="3">
        <f>G1546+H1546*I1546</f>
        <v>0.14589328277562441</v>
      </c>
      <c r="M1546" s="3">
        <f>J1546*H1546+G1546</f>
        <v>0.17538113677167599</v>
      </c>
      <c r="N1546" s="3">
        <f>K1546*H1546+G1546</f>
        <v>0.20899379365313858</v>
      </c>
      <c r="O1546" s="2">
        <f>_xlfn.XLOOKUP($B1546,stock_analysis[Stock],stock_analysis[Interest_Coverage_Ratio])</f>
        <v>46.58295089490592</v>
      </c>
      <c r="P1546" s="3" cm="1">
        <f t="array" ref="P154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46" s="3" t="str" cm="1">
        <f t="array" ref="Q154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46" s="3">
        <f>Table2[[#This Row],[Default Spread]]+Table2[[#This Row],[Risk Free Rate]]</f>
        <v>7.0699999999999999E-2</v>
      </c>
      <c r="S1546" s="2">
        <f>_xlfn.XLOOKUP($B1546,stock_analysis[Stock],stock_analysis[Market_Cap_Cr])</f>
        <v>783.12002559999996</v>
      </c>
      <c r="T1546" s="2">
        <f>_xlfn.XLOOKUP($B1546,stock_analysis[Stock],stock_analysis[Total_Debt_Cr])</f>
        <v>7.6269999999999998</v>
      </c>
      <c r="U1546" s="3">
        <f>Table2[[#This Row],[Market Value of Equity]]/(Table2[[#This Row],[Market Value of Equity]]+Table2[[#This Row],[Market Value of Debt]])</f>
        <v>0.99035469024469269</v>
      </c>
      <c r="V1546" s="3">
        <f>Table2[[#This Row],[Market Value of Debt]]/(Table2[[#This Row],[Market Value of Equity]]+Table2[[#This Row],[Market Value of Debt]])</f>
        <v>9.6453097553074133E-3</v>
      </c>
      <c r="W1546" s="32">
        <f>(Table2[[#This Row],[Cost of Equity (Daily Beta)]]*Table2[[#This Row],[Weight of Equity]])+(Table2[[#This Row],[Cost of Debt]]*Table2[[#This Row],[Weight of Debt]])</f>
        <v>0.14516802027173512</v>
      </c>
      <c r="X1546" s="33">
        <f>(Table2[[#This Row],[Cost of Equity (Weekly Beta)]]*Table2[[#This Row],[Weight of Equity]])+(Table2[[#This Row],[Cost of Debt]]*Table2[[#This Row],[Weight of Debt]])</f>
        <v>0.17437145478197552</v>
      </c>
      <c r="Y1546" s="34">
        <f>(Table2[[#This Row],[Cost of Equity (Monthly Beta)]]*Table2[[#This Row],[Weight of Equity]])+(Table2[[#This Row],[Cost of Debt]]*Table2[[#This Row],[Weight of Debt]])</f>
        <v>0.20765990717611754</v>
      </c>
      <c r="Z1546" t="b">
        <f>IF(Table2[[#This Row],[Sector]]="Financial Services",TRUE,FALSE)</f>
        <v>0</v>
      </c>
      <c r="AA1546" t="b">
        <f>IF(Table2[[#This Row],[Market Capitalisation In(Cr)]]&gt;25000,TRUE,FALSE)</f>
        <v>0</v>
      </c>
    </row>
    <row r="1547" spans="2:27" ht="14" customHeight="1">
      <c r="B1547" s="37" t="s">
        <v>3258</v>
      </c>
      <c r="C1547" s="38" t="str">
        <f>_xlfn.XLOOKUP(B1547,stock_analysis[Stock],stock_analysis[Company_Name])</f>
        <v>SIS LIMITED</v>
      </c>
      <c r="D1547" s="37" t="str">
        <f>_xlfn.XLOOKUP(B1547,stock_analysis[Stock],stock_analysis[Sector])</f>
        <v>Industrials</v>
      </c>
      <c r="E1547" s="37" t="str">
        <f>_xlfn.XLOOKUP($B1547,stock_analysis[Stock],stock_analysis[Industry])</f>
        <v>Security &amp; Protection Services</v>
      </c>
      <c r="F1547" s="2">
        <f>_xlfn.XLOOKUP($B1547,stock_analysis[Stock],stock_analysis[Market_Cap_Cr])</f>
        <v>4148.3481087999999</v>
      </c>
      <c r="G1547" s="3">
        <f>Imputs!$C$2</f>
        <v>6.6699999999999995E-2</v>
      </c>
      <c r="H1547" s="3">
        <f>Imputs!$C$3</f>
        <v>5.2299999999999999E-2</v>
      </c>
      <c r="I1547" s="2">
        <f>_xlfn.XLOOKUP($B1547,stock_analysis[Stock],stock_analysis[Beta_Daily])</f>
        <v>0.42154207284602729</v>
      </c>
      <c r="J1547" s="2">
        <f>_xlfn.XLOOKUP($B1547,stock_analysis[Stock],stock_analysis[Beta_Weekly])</f>
        <v>0.63514765239163029</v>
      </c>
      <c r="K1547" s="2">
        <f>_xlfn.XLOOKUP($B1547,stock_analysis[Stock],stock_analysis[Beta_Monthly])</f>
        <v>0.78990261218757207</v>
      </c>
      <c r="L1547" s="3">
        <f>G1547+H1547*I1547</f>
        <v>8.8746650409847222E-2</v>
      </c>
      <c r="M1547" s="3">
        <f>J1547*H1547+G1547</f>
        <v>9.9918222220082259E-2</v>
      </c>
      <c r="N1547" s="3">
        <f>K1547*H1547+G1547</f>
        <v>0.10801190661741002</v>
      </c>
      <c r="O1547" s="2">
        <f>_xlfn.XLOOKUP($B1547,stock_analysis[Stock],stock_analysis[Interest_Coverage_Ratio])</f>
        <v>1.4235174248570728</v>
      </c>
      <c r="P1547" s="3" cm="1">
        <f t="array" ref="P154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1547" s="3" t="str" cm="1">
        <f t="array" ref="Q154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1547" s="3">
        <f>Table2[[#This Row],[Default Spread]]+Table2[[#This Row],[Risk Free Rate]]</f>
        <v>0.1552</v>
      </c>
      <c r="S1547" s="2">
        <f>_xlfn.XLOOKUP($B1547,stock_analysis[Stock],stock_analysis[Market_Cap_Cr])</f>
        <v>4148.3481087999999</v>
      </c>
      <c r="T1547" s="2">
        <f>_xlfn.XLOOKUP($B1547,stock_analysis[Stock],stock_analysis[Total_Debt_Cr])</f>
        <v>1687.0800383999999</v>
      </c>
      <c r="U1547" s="3">
        <f>Table2[[#This Row],[Market Value of Equity]]/(Table2[[#This Row],[Market Value of Equity]]+Table2[[#This Row],[Market Value of Debt]])</f>
        <v>0.71089010166126232</v>
      </c>
      <c r="V1547" s="3">
        <f>Table2[[#This Row],[Market Value of Debt]]/(Table2[[#This Row],[Market Value of Equity]]+Table2[[#This Row],[Market Value of Debt]])</f>
        <v>0.28910989833873757</v>
      </c>
      <c r="W1547" s="32">
        <f>(Table2[[#This Row],[Cost of Equity (Daily Beta)]]*Table2[[#This Row],[Weight of Equity]])+(Table2[[#This Row],[Cost of Debt]]*Table2[[#This Row],[Weight of Debt]])</f>
        <v>0.10795897155412487</v>
      </c>
      <c r="X1547" s="33">
        <f>(Table2[[#This Row],[Cost of Equity (Weekly Beta)]]*Table2[[#This Row],[Weight of Equity]])+(Table2[[#This Row],[Cost of Debt]]*Table2[[#This Row],[Weight of Debt]])</f>
        <v>0.11590073137401895</v>
      </c>
      <c r="Y1547" s="34">
        <f>(Table2[[#This Row],[Cost of Equity (Monthly Beta)]]*Table2[[#This Row],[Weight of Equity]])+(Table2[[#This Row],[Cost of Debt]]*Table2[[#This Row],[Weight of Debt]])</f>
        <v>0.12165445149804945</v>
      </c>
      <c r="Z1547" t="b">
        <f>IF(Table2[[#This Row],[Sector]]="Financial Services",TRUE,FALSE)</f>
        <v>0</v>
      </c>
      <c r="AA1547" t="b">
        <f>IF(Table2[[#This Row],[Market Capitalisation In(Cr)]]&gt;25000,TRUE,FALSE)</f>
        <v>0</v>
      </c>
    </row>
    <row r="1548" spans="2:27" ht="14" customHeight="1">
      <c r="B1548" s="37" t="s">
        <v>2148</v>
      </c>
      <c r="C1548" s="38" t="str">
        <f>_xlfn.XLOOKUP(B1548,stock_analysis[Stock],stock_analysis[Company_Name])</f>
        <v>Mallcom (India) Limited</v>
      </c>
      <c r="D1548" s="37" t="str">
        <f>_xlfn.XLOOKUP(B1548,stock_analysis[Stock],stock_analysis[Sector])</f>
        <v>Industrials</v>
      </c>
      <c r="E1548" s="37" t="str">
        <f>_xlfn.XLOOKUP($B1548,stock_analysis[Stock],stock_analysis[Industry])</f>
        <v>Security &amp; Protection Services</v>
      </c>
      <c r="F1548" s="2">
        <f>_xlfn.XLOOKUP($B1548,stock_analysis[Stock],stock_analysis[Market_Cap_Cr])</f>
        <v>683.09278719999998</v>
      </c>
      <c r="G1548" s="3">
        <f>Imputs!$C$2</f>
        <v>6.6699999999999995E-2</v>
      </c>
      <c r="H1548" s="3">
        <f>Imputs!$C$3</f>
        <v>5.2299999999999999E-2</v>
      </c>
      <c r="I1548" s="2">
        <f>_xlfn.XLOOKUP($B1548,stock_analysis[Stock],stock_analysis[Beta_Daily])</f>
        <v>1.5071346526452392</v>
      </c>
      <c r="J1548" s="2">
        <f>_xlfn.XLOOKUP($B1548,stock_analysis[Stock],stock_analysis[Beta_Weekly])</f>
        <v>1.4326781852344288</v>
      </c>
      <c r="K1548" s="2">
        <f>_xlfn.XLOOKUP($B1548,stock_analysis[Stock],stock_analysis[Beta_Monthly])</f>
        <v>0.91282288675695378</v>
      </c>
      <c r="L1548" s="3">
        <f>G1548+H1548*I1548</f>
        <v>0.14552314233334601</v>
      </c>
      <c r="M1548" s="3">
        <f>J1548*H1548+G1548</f>
        <v>0.14162906908776063</v>
      </c>
      <c r="N1548" s="3">
        <f>K1548*H1548+G1548</f>
        <v>0.11444063697738868</v>
      </c>
      <c r="O1548" s="2">
        <f>_xlfn.XLOOKUP($B1548,stock_analysis[Stock],stock_analysis[Interest_Coverage_Ratio])</f>
        <v>14.048940215477783</v>
      </c>
      <c r="P1548" s="3" cm="1">
        <f t="array" ref="P154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48" s="3" t="str" cm="1">
        <f t="array" ref="Q154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48" s="3">
        <f>Table2[[#This Row],[Default Spread]]+Table2[[#This Row],[Risk Free Rate]]</f>
        <v>7.0699999999999999E-2</v>
      </c>
      <c r="S1548" s="2">
        <f>_xlfn.XLOOKUP($B1548,stock_analysis[Stock],stock_analysis[Market_Cap_Cr])</f>
        <v>683.09278719999998</v>
      </c>
      <c r="T1548" s="2">
        <f>_xlfn.XLOOKUP($B1548,stock_analysis[Stock],stock_analysis[Total_Debt_Cr])</f>
        <v>115.1075968</v>
      </c>
      <c r="U1548" s="3">
        <f>Table2[[#This Row],[Market Value of Equity]]/(Table2[[#This Row],[Market Value of Equity]]+Table2[[#This Row],[Market Value of Debt]])</f>
        <v>0.85579110320247598</v>
      </c>
      <c r="V1548" s="3">
        <f>Table2[[#This Row],[Market Value of Debt]]/(Table2[[#This Row],[Market Value of Equity]]+Table2[[#This Row],[Market Value of Debt]])</f>
        <v>0.14420889679752397</v>
      </c>
      <c r="W1548" s="32">
        <f>(Table2[[#This Row],[Cost of Equity (Daily Beta)]]*Table2[[#This Row],[Weight of Equity]])+(Table2[[#This Row],[Cost of Debt]]*Table2[[#This Row],[Weight of Debt]])</f>
        <v>0.13473297952253008</v>
      </c>
      <c r="X1548" s="33">
        <f>(Table2[[#This Row],[Cost of Equity (Weekly Beta)]]*Table2[[#This Row],[Weight of Equity]])+(Table2[[#This Row],[Cost of Debt]]*Table2[[#This Row],[Weight of Debt]])</f>
        <v>0.1314004662837393</v>
      </c>
      <c r="Y1548" s="34">
        <f>(Table2[[#This Row],[Cost of Equity (Monthly Beta)]]*Table2[[#This Row],[Weight of Equity]])+(Table2[[#This Row],[Cost of Debt]]*Table2[[#This Row],[Weight of Debt]])</f>
        <v>0.10813284797365846</v>
      </c>
      <c r="Z1548" t="b">
        <f>IF(Table2[[#This Row],[Sector]]="Financial Services",TRUE,FALSE)</f>
        <v>0</v>
      </c>
      <c r="AA1548" t="b">
        <f>IF(Table2[[#This Row],[Market Capitalisation In(Cr)]]&gt;25000,TRUE,FALSE)</f>
        <v>0</v>
      </c>
    </row>
    <row r="1549" spans="2:27" ht="14" customHeight="1">
      <c r="B1549" s="37" t="s">
        <v>1894</v>
      </c>
      <c r="C1549" s="38" t="str">
        <f>_xlfn.XLOOKUP(B1549,stock_analysis[Stock],stock_analysis[Company_Name])</f>
        <v>Kapston Services Limited</v>
      </c>
      <c r="D1549" s="37" t="str">
        <f>_xlfn.XLOOKUP(B1549,stock_analysis[Stock],stock_analysis[Sector])</f>
        <v>Industrials</v>
      </c>
      <c r="E1549" s="37" t="str">
        <f>_xlfn.XLOOKUP($B1549,stock_analysis[Stock],stock_analysis[Industry])</f>
        <v>Specialty Business Services</v>
      </c>
      <c r="F1549" s="2">
        <f>_xlfn.XLOOKUP($B1549,stock_analysis[Stock],stock_analysis[Market_Cap_Cr])</f>
        <v>801.3809152</v>
      </c>
      <c r="G1549" s="3">
        <f>Imputs!$C$2</f>
        <v>6.6699999999999995E-2</v>
      </c>
      <c r="H1549" s="3">
        <f>Imputs!$C$3</f>
        <v>5.2299999999999999E-2</v>
      </c>
      <c r="I1549" s="2">
        <f>_xlfn.XLOOKUP($B1549,stock_analysis[Stock],stock_analysis[Beta_Daily])</f>
        <v>0.1974561354292492</v>
      </c>
      <c r="J1549" s="2">
        <f>_xlfn.XLOOKUP($B1549,stock_analysis[Stock],stock_analysis[Beta_Weekly])</f>
        <v>2.88469985453048E-2</v>
      </c>
      <c r="K1549" s="2">
        <f>_xlfn.XLOOKUP($B1549,stock_analysis[Stock],stock_analysis[Beta_Monthly])</f>
        <v>-0.13634846031353609</v>
      </c>
      <c r="L1549" s="3">
        <f>G1549+H1549*I1549</f>
        <v>7.7026955882949721E-2</v>
      </c>
      <c r="M1549" s="3">
        <f>J1549*H1549+G1549</f>
        <v>6.8208698023919434E-2</v>
      </c>
      <c r="N1549" s="3">
        <f>K1549*H1549+G1549</f>
        <v>5.9568975525602058E-2</v>
      </c>
      <c r="O1549" s="2">
        <f>_xlfn.XLOOKUP($B1549,stock_analysis[Stock],stock_analysis[Interest_Coverage_Ratio])</f>
        <v>2.2311514595851274</v>
      </c>
      <c r="P1549" s="3" cm="1">
        <f t="array" ref="P154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549" s="3" t="str" cm="1">
        <f t="array" ref="Q154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549" s="3">
        <f>Table2[[#This Row],[Default Spread]]+Table2[[#This Row],[Risk Free Rate]]</f>
        <v>9.8799999999999999E-2</v>
      </c>
      <c r="S1549" s="2">
        <f>_xlfn.XLOOKUP($B1549,stock_analysis[Stock],stock_analysis[Market_Cap_Cr])</f>
        <v>801.3809152</v>
      </c>
      <c r="T1549" s="2">
        <f>_xlfn.XLOOKUP($B1549,stock_analysis[Stock],stock_analysis[Total_Debt_Cr])</f>
        <v>175.4141056</v>
      </c>
      <c r="U1549" s="3">
        <f>Table2[[#This Row],[Market Value of Equity]]/(Table2[[#This Row],[Market Value of Equity]]+Table2[[#This Row],[Market Value of Debt]])</f>
        <v>0.82041871440301273</v>
      </c>
      <c r="V1549" s="3">
        <f>Table2[[#This Row],[Market Value of Debt]]/(Table2[[#This Row],[Market Value of Equity]]+Table2[[#This Row],[Market Value of Debt]])</f>
        <v>0.17958128559698736</v>
      </c>
      <c r="W1549" s="32">
        <f>(Table2[[#This Row],[Cost of Equity (Daily Beta)]]*Table2[[#This Row],[Weight of Equity]])+(Table2[[#This Row],[Cost of Debt]]*Table2[[#This Row],[Weight of Debt]])</f>
        <v>8.0936987136849547E-2</v>
      </c>
      <c r="X1549" s="33">
        <f>(Table2[[#This Row],[Cost of Equity (Weekly Beta)]]*Table2[[#This Row],[Weight of Equity]])+(Table2[[#This Row],[Cost of Debt]]*Table2[[#This Row],[Weight of Debt]])</f>
        <v>7.3702323360869654E-2</v>
      </c>
      <c r="Y1549" s="34">
        <f>(Table2[[#This Row],[Cost of Equity (Monthly Beta)]]*Table2[[#This Row],[Weight of Equity]])+(Table2[[#This Row],[Cost of Debt]]*Table2[[#This Row],[Weight of Debt]])</f>
        <v>6.6614133336001316E-2</v>
      </c>
      <c r="Z1549" t="b">
        <f>IF(Table2[[#This Row],[Sector]]="Financial Services",TRUE,FALSE)</f>
        <v>0</v>
      </c>
      <c r="AA1549" t="b">
        <f>IF(Table2[[#This Row],[Market Capitalisation In(Cr)]]&gt;25000,TRUE,FALSE)</f>
        <v>0</v>
      </c>
    </row>
    <row r="1550" spans="2:27" ht="14" customHeight="1">
      <c r="B1550" s="37" t="s">
        <v>972</v>
      </c>
      <c r="C1550" s="38" t="str">
        <f>_xlfn.XLOOKUP(B1550,stock_analysis[Stock],stock_analysis[Company_Name])</f>
        <v>DJ Mediaprint &amp; Logistics Limited</v>
      </c>
      <c r="D1550" s="37" t="str">
        <f>_xlfn.XLOOKUP(B1550,stock_analysis[Stock],stock_analysis[Sector])</f>
        <v>Industrials</v>
      </c>
      <c r="E1550" s="37" t="str">
        <f>_xlfn.XLOOKUP($B1550,stock_analysis[Stock],stock_analysis[Industry])</f>
        <v>Specialty Business Services</v>
      </c>
      <c r="F1550" s="2">
        <f>_xlfn.XLOOKUP($B1550,stock_analysis[Stock],stock_analysis[Market_Cap_Cr])</f>
        <v>301.15962880000001</v>
      </c>
      <c r="G1550" s="3">
        <f>Imputs!$C$2</f>
        <v>6.6699999999999995E-2</v>
      </c>
      <c r="H1550" s="3">
        <f>Imputs!$C$3</f>
        <v>5.2299999999999999E-2</v>
      </c>
      <c r="I1550" s="2">
        <f>_xlfn.XLOOKUP($B1550,stock_analysis[Stock],stock_analysis[Beta_Daily])</f>
        <v>0.31599278776271877</v>
      </c>
      <c r="J1550" s="2">
        <f>_xlfn.XLOOKUP($B1550,stock_analysis[Stock],stock_analysis[Beta_Weekly])</f>
        <v>0.84940135688653173</v>
      </c>
      <c r="K1550" s="2">
        <f>_xlfn.XLOOKUP($B1550,stock_analysis[Stock],stock_analysis[Beta_Monthly])</f>
        <v>1.51082372408048E-2</v>
      </c>
      <c r="L1550" s="3">
        <f>G1550+H1550*I1550</f>
        <v>8.322642279999018E-2</v>
      </c>
      <c r="M1550" s="3">
        <f>J1550*H1550+G1550</f>
        <v>0.11112369096516561</v>
      </c>
      <c r="N1550" s="3">
        <f>K1550*H1550+G1550</f>
        <v>6.7490160807694086E-2</v>
      </c>
      <c r="O1550" s="2">
        <f>_xlfn.XLOOKUP($B1550,stock_analysis[Stock],stock_analysis[Interest_Coverage_Ratio])</f>
        <v>4.0495118806410018</v>
      </c>
      <c r="P1550" s="3" cm="1">
        <f t="array" ref="P155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550" s="3" t="str" cm="1">
        <f t="array" ref="Q155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550" s="3">
        <f>Table2[[#This Row],[Default Spread]]+Table2[[#This Row],[Risk Free Rate]]</f>
        <v>7.7799999999999994E-2</v>
      </c>
      <c r="S1550" s="2">
        <f>_xlfn.XLOOKUP($B1550,stock_analysis[Stock],stock_analysis[Market_Cap_Cr])</f>
        <v>301.15962880000001</v>
      </c>
      <c r="T1550" s="2">
        <f>_xlfn.XLOOKUP($B1550,stock_analysis[Stock],stock_analysis[Total_Debt_Cr])</f>
        <v>28.9958016</v>
      </c>
      <c r="U1550" s="3">
        <f>Table2[[#This Row],[Market Value of Equity]]/(Table2[[#This Row],[Market Value of Equity]]+Table2[[#This Row],[Market Value of Debt]])</f>
        <v>0.91217530008556846</v>
      </c>
      <c r="V1550" s="3">
        <f>Table2[[#This Row],[Market Value of Debt]]/(Table2[[#This Row],[Market Value of Equity]]+Table2[[#This Row],[Market Value of Debt]])</f>
        <v>8.7824699914431578E-2</v>
      </c>
      <c r="W1550" s="32">
        <f>(Table2[[#This Row],[Cost of Equity (Daily Beta)]]*Table2[[#This Row],[Weight of Equity]])+(Table2[[#This Row],[Cost of Debt]]*Table2[[#This Row],[Weight of Debt]])</f>
        <v>8.274984884597221E-2</v>
      </c>
      <c r="X1550" s="33">
        <f>(Table2[[#This Row],[Cost of Equity (Weekly Beta)]]*Table2[[#This Row],[Weight of Equity]])+(Table2[[#This Row],[Cost of Debt]]*Table2[[#This Row],[Weight of Debt]])</f>
        <v>0.10819704780610868</v>
      </c>
      <c r="Y1550" s="34">
        <f>(Table2[[#This Row],[Cost of Equity (Monthly Beta)]]*Table2[[#This Row],[Weight of Equity]])+(Table2[[#This Row],[Cost of Debt]]*Table2[[#This Row],[Weight of Debt]])</f>
        <v>6.8395619340924405E-2</v>
      </c>
      <c r="Z1550" t="b">
        <f>IF(Table2[[#This Row],[Sector]]="Financial Services",TRUE,FALSE)</f>
        <v>0</v>
      </c>
      <c r="AA1550" t="b">
        <f>IF(Table2[[#This Row],[Market Capitalisation In(Cr)]]&gt;25000,TRUE,FALSE)</f>
        <v>0</v>
      </c>
    </row>
    <row r="1551" spans="2:27" ht="14" customHeight="1">
      <c r="B1551" s="37" t="s">
        <v>780</v>
      </c>
      <c r="C1551" s="38" t="str">
        <f>_xlfn.XLOOKUP(B1551,stock_analysis[Stock],stock_analysis[Company_Name])</f>
        <v>CMS Info Systems Limited</v>
      </c>
      <c r="D1551" s="37" t="str">
        <f>_xlfn.XLOOKUP(B1551,stock_analysis[Stock],stock_analysis[Sector])</f>
        <v>Industrials</v>
      </c>
      <c r="E1551" s="37" t="str">
        <f>_xlfn.XLOOKUP($B1551,stock_analysis[Stock],stock_analysis[Industry])</f>
        <v>Specialty Business Services</v>
      </c>
      <c r="F1551" s="2">
        <f>_xlfn.XLOOKUP($B1551,stock_analysis[Stock],stock_analysis[Market_Cap_Cr])</f>
        <v>4925.1303423999998</v>
      </c>
      <c r="G1551" s="3">
        <f>Imputs!$C$2</f>
        <v>6.6699999999999995E-2</v>
      </c>
      <c r="H1551" s="3">
        <f>Imputs!$C$3</f>
        <v>5.2299999999999999E-2</v>
      </c>
      <c r="I1551" s="2">
        <f>_xlfn.XLOOKUP($B1551,stock_analysis[Stock],stock_analysis[Beta_Daily])</f>
        <v>0.51091538524317226</v>
      </c>
      <c r="J1551" s="2">
        <f>_xlfn.XLOOKUP($B1551,stock_analysis[Stock],stock_analysis[Beta_Weekly])</f>
        <v>1.4473869984016323</v>
      </c>
      <c r="K1551" s="2">
        <f>_xlfn.XLOOKUP($B1551,stock_analysis[Stock],stock_analysis[Beta_Monthly])</f>
        <v>1.2481032231222571</v>
      </c>
      <c r="L1551" s="3">
        <f>G1551+H1551*I1551</f>
        <v>9.3420874648217911E-2</v>
      </c>
      <c r="M1551" s="3">
        <f>J1551*H1551+G1551</f>
        <v>0.14239834001640536</v>
      </c>
      <c r="N1551" s="3">
        <f>K1551*H1551+G1551</f>
        <v>0.13197579856929403</v>
      </c>
      <c r="O1551" s="2">
        <f>_xlfn.XLOOKUP($B1551,stock_analysis[Stock],stock_analysis[Interest_Coverage_Ratio])</f>
        <v>28.358300818816289</v>
      </c>
      <c r="P1551" s="3" cm="1">
        <f t="array" ref="P155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51" s="3" t="str" cm="1">
        <f t="array" ref="Q155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51" s="3">
        <f>Table2[[#This Row],[Default Spread]]+Table2[[#This Row],[Risk Free Rate]]</f>
        <v>7.0699999999999999E-2</v>
      </c>
      <c r="S1551" s="2">
        <f>_xlfn.XLOOKUP($B1551,stock_analysis[Stock],stock_analysis[Market_Cap_Cr])</f>
        <v>4925.1303423999998</v>
      </c>
      <c r="T1551" s="2">
        <f>_xlfn.XLOOKUP($B1551,stock_analysis[Stock],stock_analysis[Total_Debt_Cr])</f>
        <v>222.66900480000001</v>
      </c>
      <c r="U1551" s="3">
        <f>Table2[[#This Row],[Market Value of Equity]]/(Table2[[#This Row],[Market Value of Equity]]+Table2[[#This Row],[Market Value of Debt]])</f>
        <v>0.95674481661350796</v>
      </c>
      <c r="V1551" s="3">
        <f>Table2[[#This Row],[Market Value of Debt]]/(Table2[[#This Row],[Market Value of Equity]]+Table2[[#This Row],[Market Value of Debt]])</f>
        <v>4.3255183386492042E-2</v>
      </c>
      <c r="W1551" s="32">
        <f>(Table2[[#This Row],[Cost of Equity (Daily Beta)]]*Table2[[#This Row],[Weight of Equity]])+(Table2[[#This Row],[Cost of Debt]]*Table2[[#This Row],[Weight of Debt]])</f>
        <v>9.2438079048607749E-2</v>
      </c>
      <c r="X1551" s="33">
        <f>(Table2[[#This Row],[Cost of Equity (Weekly Beta)]]*Table2[[#This Row],[Weight of Equity]])+(Table2[[#This Row],[Cost of Debt]]*Table2[[#This Row],[Weight of Debt]])</f>
        <v>0.1392970151704887</v>
      </c>
      <c r="Y1551" s="34">
        <f>(Table2[[#This Row],[Cost of Equity (Monthly Beta)]]*Table2[[#This Row],[Weight of Equity]])+(Table2[[#This Row],[Cost of Debt]]*Table2[[#This Row],[Weight of Debt]])</f>
        <v>0.12932530266502548</v>
      </c>
      <c r="Z1551" t="b">
        <f>IF(Table2[[#This Row],[Sector]]="Financial Services",TRUE,FALSE)</f>
        <v>0</v>
      </c>
      <c r="AA1551" t="b">
        <f>IF(Table2[[#This Row],[Market Capitalisation In(Cr)]]&gt;25000,TRUE,FALSE)</f>
        <v>0</v>
      </c>
    </row>
    <row r="1552" spans="2:27" ht="14" customHeight="1">
      <c r="B1552" s="37" t="s">
        <v>2014</v>
      </c>
      <c r="C1552" s="38" t="str">
        <f>_xlfn.XLOOKUP(B1552,stock_analysis[Stock],stock_analysis[Company_Name])</f>
        <v>Krystal Integrated Services Limited</v>
      </c>
      <c r="D1552" s="37" t="str">
        <f>_xlfn.XLOOKUP(B1552,stock_analysis[Stock],stock_analysis[Sector])</f>
        <v>Industrials</v>
      </c>
      <c r="E1552" s="37" t="str">
        <f>_xlfn.XLOOKUP($B1552,stock_analysis[Stock],stock_analysis[Industry])</f>
        <v>Specialty Business Services</v>
      </c>
      <c r="F1552" s="2">
        <f>_xlfn.XLOOKUP($B1552,stock_analysis[Stock],stock_analysis[Market_Cap_Cr])</f>
        <v>834.61452799999995</v>
      </c>
      <c r="G1552" s="3">
        <f>Imputs!$C$2</f>
        <v>6.6699999999999995E-2</v>
      </c>
      <c r="H1552" s="3">
        <f>Imputs!$C$3</f>
        <v>5.2299999999999999E-2</v>
      </c>
      <c r="I1552" s="2">
        <f>_xlfn.XLOOKUP($B1552,stock_analysis[Stock],stock_analysis[Beta_Daily])</f>
        <v>0.54250787726871075</v>
      </c>
      <c r="J1552" s="2">
        <f>_xlfn.XLOOKUP($B1552,stock_analysis[Stock],stock_analysis[Beta_Weekly])</f>
        <v>1.0045613621546507</v>
      </c>
      <c r="K1552" s="2">
        <f>_xlfn.XLOOKUP($B1552,stock_analysis[Stock],stock_analysis[Beta_Monthly])</f>
        <v>0.86866185103636728</v>
      </c>
      <c r="L1552" s="3">
        <f>G1552+H1552*I1552</f>
        <v>9.5073161981153564E-2</v>
      </c>
      <c r="M1552" s="3">
        <f>J1552*H1552+G1552</f>
        <v>0.11923855924068823</v>
      </c>
      <c r="N1552" s="3">
        <f>K1552*H1552+G1552</f>
        <v>0.11213101480920201</v>
      </c>
      <c r="O1552" s="2">
        <f>_xlfn.XLOOKUP($B1552,stock_analysis[Stock],stock_analysis[Interest_Coverage_Ratio])</f>
        <v>9.7838120711710683</v>
      </c>
      <c r="P1552" s="3" cm="1">
        <f t="array" ref="P155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552" s="3" t="str" cm="1">
        <f t="array" ref="Q155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552" s="3">
        <f>Table2[[#This Row],[Default Spread]]+Table2[[#This Row],[Risk Free Rate]]</f>
        <v>7.22E-2</v>
      </c>
      <c r="S1552" s="2">
        <f>_xlfn.XLOOKUP($B1552,stock_analysis[Stock],stock_analysis[Market_Cap_Cr])</f>
        <v>834.61452799999995</v>
      </c>
      <c r="T1552" s="2">
        <f>_xlfn.XLOOKUP($B1552,stock_analysis[Stock],stock_analysis[Total_Debt_Cr])</f>
        <v>101.5830016</v>
      </c>
      <c r="U1552" s="3">
        <f>Table2[[#This Row],[Market Value of Equity]]/(Table2[[#This Row],[Market Value of Equity]]+Table2[[#This Row],[Market Value of Debt]])</f>
        <v>0.89149405078712141</v>
      </c>
      <c r="V1552" s="3">
        <f>Table2[[#This Row],[Market Value of Debt]]/(Table2[[#This Row],[Market Value of Equity]]+Table2[[#This Row],[Market Value of Debt]])</f>
        <v>0.10850594921287859</v>
      </c>
      <c r="W1552" s="32">
        <f>(Table2[[#This Row],[Cost of Equity (Daily Beta)]]*Table2[[#This Row],[Weight of Equity]])+(Table2[[#This Row],[Cost of Debt]]*Table2[[#This Row],[Weight of Debt]])</f>
        <v>9.2591287828888577E-2</v>
      </c>
      <c r="X1552" s="33">
        <f>(Table2[[#This Row],[Cost of Equity (Weekly Beta)]]*Table2[[#This Row],[Weight of Equity]])+(Table2[[#This Row],[Cost of Debt]]*Table2[[#This Row],[Weight of Debt]])</f>
        <v>0.11413459572067113</v>
      </c>
      <c r="Y1552" s="34">
        <f>(Table2[[#This Row],[Cost of Equity (Monthly Beta)]]*Table2[[#This Row],[Weight of Equity]])+(Table2[[#This Row],[Cost of Debt]]*Table2[[#This Row],[Weight of Debt]])</f>
        <v>0.10779826214429604</v>
      </c>
      <c r="Z1552" t="b">
        <f>IF(Table2[[#This Row],[Sector]]="Financial Services",TRUE,FALSE)</f>
        <v>0</v>
      </c>
      <c r="AA1552" t="b">
        <f>IF(Table2[[#This Row],[Market Capitalisation In(Cr)]]&gt;25000,TRUE,FALSE)</f>
        <v>0</v>
      </c>
    </row>
    <row r="1553" spans="2:27" ht="14" customHeight="1">
      <c r="B1553" s="37" t="s">
        <v>2828</v>
      </c>
      <c r="C1553" s="38" t="str">
        <f>_xlfn.XLOOKUP(B1553,stock_analysis[Stock],stock_analysis[Company_Name])</f>
        <v>Radiant Cash Management Services Limited</v>
      </c>
      <c r="D1553" s="37" t="str">
        <f>_xlfn.XLOOKUP(B1553,stock_analysis[Stock],stock_analysis[Sector])</f>
        <v>Industrials</v>
      </c>
      <c r="E1553" s="37" t="str">
        <f>_xlfn.XLOOKUP($B1553,stock_analysis[Stock],stock_analysis[Industry])</f>
        <v>Specialty Business Services</v>
      </c>
      <c r="F1553" s="2">
        <f>_xlfn.XLOOKUP($B1553,stock_analysis[Stock],stock_analysis[Market_Cap_Cr])</f>
        <v>398.66073599999999</v>
      </c>
      <c r="G1553" s="3">
        <f>Imputs!$C$2</f>
        <v>6.6699999999999995E-2</v>
      </c>
      <c r="H1553" s="3">
        <f>Imputs!$C$3</f>
        <v>5.2299999999999999E-2</v>
      </c>
      <c r="I1553" s="2">
        <f>_xlfn.XLOOKUP($B1553,stock_analysis[Stock],stock_analysis[Beta_Daily])</f>
        <v>0.92750500009999037</v>
      </c>
      <c r="J1553" s="2">
        <f>_xlfn.XLOOKUP($B1553,stock_analysis[Stock],stock_analysis[Beta_Weekly])</f>
        <v>0.52204472894179099</v>
      </c>
      <c r="K1553" s="2">
        <f>_xlfn.XLOOKUP($B1553,stock_analysis[Stock],stock_analysis[Beta_Monthly])</f>
        <v>0.70900928037100164</v>
      </c>
      <c r="L1553" s="3">
        <f>G1553+H1553*I1553</f>
        <v>0.11520851150522948</v>
      </c>
      <c r="M1553" s="3">
        <f>J1553*H1553+G1553</f>
        <v>9.4002939323655665E-2</v>
      </c>
      <c r="N1553" s="3">
        <f>K1553*H1553+G1553</f>
        <v>0.10378118536340339</v>
      </c>
      <c r="O1553" s="2">
        <f>_xlfn.XLOOKUP($B1553,stock_analysis[Stock],stock_analysis[Interest_Coverage_Ratio])</f>
        <v>26.338072669826225</v>
      </c>
      <c r="P1553" s="3" cm="1">
        <f t="array" ref="P155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53" s="3" t="str" cm="1">
        <f t="array" ref="Q155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53" s="3">
        <f>Table2[[#This Row],[Default Spread]]+Table2[[#This Row],[Risk Free Rate]]</f>
        <v>7.0699999999999999E-2</v>
      </c>
      <c r="S1553" s="2">
        <f>_xlfn.XLOOKUP($B1553,stock_analysis[Stock],stock_analysis[Market_Cap_Cr])</f>
        <v>398.66073599999999</v>
      </c>
      <c r="T1553" s="2">
        <f>_xlfn.XLOOKUP($B1553,stock_analysis[Stock],stock_analysis[Total_Debt_Cr])</f>
        <v>149.416</v>
      </c>
      <c r="U1553" s="3">
        <f>Table2[[#This Row],[Market Value of Equity]]/(Table2[[#This Row],[Market Value of Equity]]+Table2[[#This Row],[Market Value of Debt]])</f>
        <v>0.72738124027946338</v>
      </c>
      <c r="V1553" s="3">
        <f>Table2[[#This Row],[Market Value of Debt]]/(Table2[[#This Row],[Market Value of Equity]]+Table2[[#This Row],[Market Value of Debt]])</f>
        <v>0.27261875972053667</v>
      </c>
      <c r="W1553" s="32">
        <f>(Table2[[#This Row],[Cost of Equity (Daily Beta)]]*Table2[[#This Row],[Weight of Equity]])+(Table2[[#This Row],[Cost of Debt]]*Table2[[#This Row],[Weight of Debt]])</f>
        <v>0.1030746563016666</v>
      </c>
      <c r="X1553" s="33">
        <f>(Table2[[#This Row],[Cost of Equity (Weekly Beta)]]*Table2[[#This Row],[Weight of Equity]])+(Table2[[#This Row],[Cost of Debt]]*Table2[[#This Row],[Weight of Debt]])</f>
        <v>8.7650120907397738E-2</v>
      </c>
      <c r="Y1553" s="34">
        <f>(Table2[[#This Row],[Cost of Equity (Monthly Beta)]]*Table2[[#This Row],[Weight of Equity]])+(Table2[[#This Row],[Cost of Debt]]*Table2[[#This Row],[Weight of Debt]])</f>
        <v>9.4762633639547192E-2</v>
      </c>
      <c r="Z1553" t="b">
        <f>IF(Table2[[#This Row],[Sector]]="Financial Services",TRUE,FALSE)</f>
        <v>0</v>
      </c>
      <c r="AA1553" t="b">
        <f>IF(Table2[[#This Row],[Market Capitalisation In(Cr)]]&gt;25000,TRUE,FALSE)</f>
        <v>0</v>
      </c>
    </row>
    <row r="1554" spans="2:27" ht="14" customHeight="1">
      <c r="B1554" s="37" t="s">
        <v>314</v>
      </c>
      <c r="C1554" s="38" t="str">
        <f>_xlfn.XLOOKUP(B1554,stock_analysis[Stock],stock_analysis[Company_Name])</f>
        <v>Apollo Sindoori Hotels Limited</v>
      </c>
      <c r="D1554" s="37" t="str">
        <f>_xlfn.XLOOKUP(B1554,stock_analysis[Stock],stock_analysis[Sector])</f>
        <v>Industrials</v>
      </c>
      <c r="E1554" s="37" t="str">
        <f>_xlfn.XLOOKUP($B1554,stock_analysis[Stock],stock_analysis[Industry])</f>
        <v>Specialty Business Services</v>
      </c>
      <c r="F1554" s="2">
        <f>_xlfn.XLOOKUP($B1554,stock_analysis[Stock],stock_analysis[Market_Cap_Cr])</f>
        <v>310.7478016</v>
      </c>
      <c r="G1554" s="3">
        <f>Imputs!$C$2</f>
        <v>6.6699999999999995E-2</v>
      </c>
      <c r="H1554" s="3">
        <f>Imputs!$C$3</f>
        <v>5.2299999999999999E-2</v>
      </c>
      <c r="I1554" s="2">
        <f>_xlfn.XLOOKUP($B1554,stock_analysis[Stock],stock_analysis[Beta_Daily])</f>
        <v>0.78407695780238307</v>
      </c>
      <c r="J1554" s="2">
        <f>_xlfn.XLOOKUP($B1554,stock_analysis[Stock],stock_analysis[Beta_Weekly])</f>
        <v>0.91172878513751521</v>
      </c>
      <c r="K1554" s="2">
        <f>_xlfn.XLOOKUP($B1554,stock_analysis[Stock],stock_analysis[Beta_Monthly])</f>
        <v>0.84758536597571432</v>
      </c>
      <c r="L1554" s="3">
        <f>G1554+H1554*I1554</f>
        <v>0.10770722489306463</v>
      </c>
      <c r="M1554" s="3">
        <f>J1554*H1554+G1554</f>
        <v>0.11438341546269204</v>
      </c>
      <c r="N1554" s="3">
        <f>K1554*H1554+G1554</f>
        <v>0.11102871464052985</v>
      </c>
      <c r="O1554" s="2">
        <f>_xlfn.XLOOKUP($B1554,stock_analysis[Stock],stock_analysis[Interest_Coverage_Ratio])</f>
        <v>2.5845028817497933</v>
      </c>
      <c r="P1554" s="3" cm="1">
        <f t="array" ref="P155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554" s="3" t="str" cm="1">
        <f t="array" ref="Q155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554" s="3">
        <f>Table2[[#This Row],[Default Spread]]+Table2[[#This Row],[Risk Free Rate]]</f>
        <v>9.4199999999999992E-2</v>
      </c>
      <c r="S1554" s="2">
        <f>_xlfn.XLOOKUP($B1554,stock_analysis[Stock],stock_analysis[Market_Cap_Cr])</f>
        <v>310.7478016</v>
      </c>
      <c r="T1554" s="2">
        <f>_xlfn.XLOOKUP($B1554,stock_analysis[Stock],stock_analysis[Total_Debt_Cr])</f>
        <v>82.174502399999994</v>
      </c>
      <c r="U1554" s="3">
        <f>Table2[[#This Row],[Market Value of Equity]]/(Table2[[#This Row],[Market Value of Equity]]+Table2[[#This Row],[Market Value of Debt]])</f>
        <v>0.79086322775914497</v>
      </c>
      <c r="V1554" s="3">
        <f>Table2[[#This Row],[Market Value of Debt]]/(Table2[[#This Row],[Market Value of Equity]]+Table2[[#This Row],[Market Value of Debt]])</f>
        <v>0.209136772240855</v>
      </c>
      <c r="W1554" s="32">
        <f>(Table2[[#This Row],[Cost of Equity (Daily Beta)]]*Table2[[#This Row],[Weight of Equity]])+(Table2[[#This Row],[Cost of Debt]]*Table2[[#This Row],[Weight of Debt]])</f>
        <v>0.10488236747699775</v>
      </c>
      <c r="X1554" s="33">
        <f>(Table2[[#This Row],[Cost of Equity (Weekly Beta)]]*Table2[[#This Row],[Weight of Equity]])+(Table2[[#This Row],[Cost of Debt]]*Table2[[#This Row],[Weight of Debt]])</f>
        <v>0.11016232110002847</v>
      </c>
      <c r="Y1554" s="34">
        <f>(Table2[[#This Row],[Cost of Equity (Monthly Beta)]]*Table2[[#This Row],[Weight of Equity]])+(Table2[[#This Row],[Cost of Debt]]*Table2[[#This Row],[Weight of Debt]])</f>
        <v>0.10750921157964702</v>
      </c>
      <c r="Z1554" t="b">
        <f>IF(Table2[[#This Row],[Sector]]="Financial Services",TRUE,FALSE)</f>
        <v>0</v>
      </c>
      <c r="AA1554" t="b">
        <f>IF(Table2[[#This Row],[Market Capitalisation In(Cr)]]&gt;25000,TRUE,FALSE)</f>
        <v>0</v>
      </c>
    </row>
    <row r="1555" spans="2:27" ht="14" customHeight="1">
      <c r="B1555" s="37" t="s">
        <v>244</v>
      </c>
      <c r="C1555" s="38" t="str">
        <f>_xlfn.XLOOKUP(B1555,stock_analysis[Stock],stock_analysis[Company_Name])</f>
        <v>Alldigi Tech Limited</v>
      </c>
      <c r="D1555" s="37" t="str">
        <f>_xlfn.XLOOKUP(B1555,stock_analysis[Stock],stock_analysis[Sector])</f>
        <v>Industrials</v>
      </c>
      <c r="E1555" s="37" t="str">
        <f>_xlfn.XLOOKUP($B1555,stock_analysis[Stock],stock_analysis[Industry])</f>
        <v>Specialty Business Services</v>
      </c>
      <c r="F1555" s="2">
        <f>_xlfn.XLOOKUP($B1555,stock_analysis[Stock],stock_analysis[Market_Cap_Cr])</f>
        <v>1194.6085376000001</v>
      </c>
      <c r="G1555" s="3">
        <f>Imputs!$C$2</f>
        <v>6.6699999999999995E-2</v>
      </c>
      <c r="H1555" s="3">
        <f>Imputs!$C$3</f>
        <v>5.2299999999999999E-2</v>
      </c>
      <c r="I1555" s="2">
        <f>_xlfn.XLOOKUP($B1555,stock_analysis[Stock],stock_analysis[Beta_Daily])</f>
        <v>0.81187107035818262</v>
      </c>
      <c r="J1555" s="2">
        <f>_xlfn.XLOOKUP($B1555,stock_analysis[Stock],stock_analysis[Beta_Weekly])</f>
        <v>0.52974527301754815</v>
      </c>
      <c r="K1555" s="2">
        <f>_xlfn.XLOOKUP($B1555,stock_analysis[Stock],stock_analysis[Beta_Monthly])</f>
        <v>0.23262492026359571</v>
      </c>
      <c r="L1555" s="3">
        <f>G1555+H1555*I1555</f>
        <v>0.10916085697973295</v>
      </c>
      <c r="M1555" s="3">
        <f>J1555*H1555+G1555</f>
        <v>9.4405677778817768E-2</v>
      </c>
      <c r="N1555" s="3">
        <f>K1555*H1555+G1555</f>
        <v>7.8866283329786055E-2</v>
      </c>
      <c r="O1555" s="2">
        <f>_xlfn.XLOOKUP($B1555,stock_analysis[Stock],stock_analysis[Interest_Coverage_Ratio])</f>
        <v>24.965141612200437</v>
      </c>
      <c r="P1555" s="3" cm="1">
        <f t="array" ref="P155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55" s="3" t="str" cm="1">
        <f t="array" ref="Q155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55" s="3">
        <f>Table2[[#This Row],[Default Spread]]+Table2[[#This Row],[Risk Free Rate]]</f>
        <v>7.0699999999999999E-2</v>
      </c>
      <c r="S1555" s="2">
        <f>_xlfn.XLOOKUP($B1555,stock_analysis[Stock],stock_analysis[Market_Cap_Cr])</f>
        <v>1194.6085376000001</v>
      </c>
      <c r="T1555" s="2">
        <f>_xlfn.XLOOKUP($B1555,stock_analysis[Stock],stock_analysis[Total_Debt_Cr])</f>
        <v>81.809996799999993</v>
      </c>
      <c r="U1555" s="3">
        <f>Table2[[#This Row],[Market Value of Equity]]/(Table2[[#This Row],[Market Value of Equity]]+Table2[[#This Row],[Market Value of Debt]])</f>
        <v>0.93590660540004145</v>
      </c>
      <c r="V1555" s="3">
        <f>Table2[[#This Row],[Market Value of Debt]]/(Table2[[#This Row],[Market Value of Equity]]+Table2[[#This Row],[Market Value of Debt]])</f>
        <v>6.4093394599958567E-2</v>
      </c>
      <c r="W1555" s="32">
        <f>(Table2[[#This Row],[Cost of Equity (Daily Beta)]]*Table2[[#This Row],[Weight of Equity]])+(Table2[[#This Row],[Cost of Debt]]*Table2[[#This Row],[Weight of Debt]])</f>
        <v>0.10669577009667836</v>
      </c>
      <c r="X1555" s="33">
        <f>(Table2[[#This Row],[Cost of Equity (Weekly Beta)]]*Table2[[#This Row],[Weight of Equity]])+(Table2[[#This Row],[Cost of Debt]]*Table2[[#This Row],[Weight of Debt]])</f>
        <v>9.2886300418680526E-2</v>
      </c>
      <c r="Y1555" s="34">
        <f>(Table2[[#This Row],[Cost of Equity (Monthly Beta)]]*Table2[[#This Row],[Weight of Equity]])+(Table2[[#This Row],[Cost of Debt]]*Table2[[#This Row],[Weight of Debt]])</f>
        <v>7.8342878509915018E-2</v>
      </c>
      <c r="Z1555" t="b">
        <f>IF(Table2[[#This Row],[Sector]]="Financial Services",TRUE,FALSE)</f>
        <v>0</v>
      </c>
      <c r="AA1555" t="b">
        <f>IF(Table2[[#This Row],[Market Capitalisation In(Cr)]]&gt;25000,TRUE,FALSE)</f>
        <v>0</v>
      </c>
    </row>
    <row r="1556" spans="2:27" ht="14" customHeight="1">
      <c r="B1556" s="37" t="s">
        <v>2660</v>
      </c>
      <c r="C1556" s="38" t="str">
        <f>_xlfn.XLOOKUP(B1556,stock_analysis[Stock],stock_analysis[Company_Name])</f>
        <v>PDS Limited</v>
      </c>
      <c r="D1556" s="37" t="str">
        <f>_xlfn.XLOOKUP(B1556,stock_analysis[Stock],stock_analysis[Sector])</f>
        <v>Industrials</v>
      </c>
      <c r="E1556" s="37" t="str">
        <f>_xlfn.XLOOKUP($B1556,stock_analysis[Stock],stock_analysis[Industry])</f>
        <v>Specialty Business Services</v>
      </c>
      <c r="F1556" s="2">
        <f>_xlfn.XLOOKUP($B1556,stock_analysis[Stock],stock_analysis[Market_Cap_Cr])</f>
        <v>4178.9472767999996</v>
      </c>
      <c r="G1556" s="3">
        <f>Imputs!$C$2</f>
        <v>6.6699999999999995E-2</v>
      </c>
      <c r="H1556" s="3">
        <f>Imputs!$C$3</f>
        <v>5.2299999999999999E-2</v>
      </c>
      <c r="I1556" s="2">
        <f>_xlfn.XLOOKUP($B1556,stock_analysis[Stock],stock_analysis[Beta_Daily])</f>
        <v>1.0031271001369075</v>
      </c>
      <c r="J1556" s="2">
        <f>_xlfn.XLOOKUP($B1556,stock_analysis[Stock],stock_analysis[Beta_Weekly])</f>
        <v>1.1893359869567273</v>
      </c>
      <c r="K1556" s="2">
        <f>_xlfn.XLOOKUP($B1556,stock_analysis[Stock],stock_analysis[Beta_Monthly])</f>
        <v>0.92023187672345119</v>
      </c>
      <c r="L1556" s="3">
        <f>G1556+H1556*I1556</f>
        <v>0.11916354733716025</v>
      </c>
      <c r="M1556" s="3">
        <f>J1556*H1556+G1556</f>
        <v>0.12890227211783684</v>
      </c>
      <c r="N1556" s="3">
        <f>K1556*H1556+G1556</f>
        <v>0.11482812715263649</v>
      </c>
      <c r="O1556" s="2">
        <f>_xlfn.XLOOKUP($B1556,stock_analysis[Stock],stock_analysis[Interest_Coverage_Ratio])</f>
        <v>3.1223334416279926</v>
      </c>
      <c r="P1556" s="3" cm="1">
        <f t="array" ref="P155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556" s="3" t="str" cm="1">
        <f t="array" ref="Q155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556" s="3">
        <f>Table2[[#This Row],[Default Spread]]+Table2[[#This Row],[Risk Free Rate]]</f>
        <v>8.5099999999999995E-2</v>
      </c>
      <c r="S1556" s="2">
        <f>_xlfn.XLOOKUP($B1556,stock_analysis[Stock],stock_analysis[Market_Cap_Cr])</f>
        <v>4178.9472767999996</v>
      </c>
      <c r="T1556" s="2">
        <f>_xlfn.XLOOKUP($B1556,stock_analysis[Stock],stock_analysis[Total_Debt_Cr])</f>
        <v>1229.2600832000001</v>
      </c>
      <c r="U1556" s="3">
        <f>Table2[[#This Row],[Market Value of Equity]]/(Table2[[#This Row],[Market Value of Equity]]+Table2[[#This Row],[Market Value of Debt]])</f>
        <v>0.77270470576039452</v>
      </c>
      <c r="V1556" s="3">
        <f>Table2[[#This Row],[Market Value of Debt]]/(Table2[[#This Row],[Market Value of Equity]]+Table2[[#This Row],[Market Value of Debt]])</f>
        <v>0.22729529423960551</v>
      </c>
      <c r="W1556" s="32">
        <f>(Table2[[#This Row],[Cost of Equity (Daily Beta)]]*Table2[[#This Row],[Weight of Equity]])+(Table2[[#This Row],[Cost of Debt]]*Table2[[#This Row],[Weight of Debt]])</f>
        <v>0.11142106332231569</v>
      </c>
      <c r="X1556" s="33">
        <f>(Table2[[#This Row],[Cost of Equity (Weekly Beta)]]*Table2[[#This Row],[Weight of Equity]])+(Table2[[#This Row],[Cost of Debt]]*Table2[[#This Row],[Weight of Debt]])</f>
        <v>0.11894622178844985</v>
      </c>
      <c r="Y1556" s="34">
        <f>(Table2[[#This Row],[Cost of Equity (Monthly Beta)]]*Table2[[#This Row],[Weight of Equity]])+(Table2[[#This Row],[Cost of Debt]]*Table2[[#This Row],[Weight of Debt]])</f>
        <v>0.10807106374428557</v>
      </c>
      <c r="Z1556" t="b">
        <f>IF(Table2[[#This Row],[Sector]]="Financial Services",TRUE,FALSE)</f>
        <v>0</v>
      </c>
      <c r="AA1556" t="b">
        <f>IF(Table2[[#This Row],[Market Capitalisation In(Cr)]]&gt;25000,TRUE,FALSE)</f>
        <v>0</v>
      </c>
    </row>
    <row r="1557" spans="2:27" ht="14" customHeight="1">
      <c r="B1557" s="37" t="s">
        <v>1279</v>
      </c>
      <c r="C1557" s="38" t="str">
        <f>_xlfn.XLOOKUP(B1557,stock_analysis[Stock],stock_analysis[Company_Name])</f>
        <v>GKW Limited</v>
      </c>
      <c r="D1557" s="37" t="str">
        <f>_xlfn.XLOOKUP(B1557,stock_analysis[Stock],stock_analysis[Sector])</f>
        <v>Industrials</v>
      </c>
      <c r="E1557" s="37" t="str">
        <f>_xlfn.XLOOKUP($B1557,stock_analysis[Stock],stock_analysis[Industry])</f>
        <v>Specialty Business Services</v>
      </c>
      <c r="F1557" s="2">
        <f>_xlfn.XLOOKUP($B1557,stock_analysis[Stock],stock_analysis[Market_Cap_Cr])</f>
        <v>990.43901440000002</v>
      </c>
      <c r="G1557" s="3">
        <f>Imputs!$C$2</f>
        <v>6.6699999999999995E-2</v>
      </c>
      <c r="H1557" s="3">
        <f>Imputs!$C$3</f>
        <v>5.2299999999999999E-2</v>
      </c>
      <c r="I1557" s="2">
        <f>_xlfn.XLOOKUP($B1557,stock_analysis[Stock],stock_analysis[Beta_Daily])</f>
        <v>0.94332605447268358</v>
      </c>
      <c r="J1557" s="2">
        <f>_xlfn.XLOOKUP($B1557,stock_analysis[Stock],stock_analysis[Beta_Weekly])</f>
        <v>0.83900041114318458</v>
      </c>
      <c r="K1557" s="2">
        <f>_xlfn.XLOOKUP($B1557,stock_analysis[Stock],stock_analysis[Beta_Monthly])</f>
        <v>0.27839648106534087</v>
      </c>
      <c r="L1557" s="3">
        <f>G1557+H1557*I1557</f>
        <v>0.11603595264892134</v>
      </c>
      <c r="M1557" s="3">
        <f>J1557*H1557+G1557</f>
        <v>0.11057972150278855</v>
      </c>
      <c r="N1557" s="3">
        <f>K1557*H1557+G1557</f>
        <v>8.1260135959717317E-2</v>
      </c>
      <c r="O1557" s="2">
        <f>_xlfn.XLOOKUP($B1557,stock_analysis[Stock],stock_analysis[Interest_Coverage_Ratio])</f>
        <v>-2.9661224358355072</v>
      </c>
      <c r="P1557" s="3" cm="1">
        <f t="array" ref="P155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557" s="3" t="str" cm="1">
        <f t="array" ref="Q155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557" s="3">
        <f>Table2[[#This Row],[Default Spread]]+Table2[[#This Row],[Risk Free Rate]]</f>
        <v>0.25669999999999998</v>
      </c>
      <c r="S1557" s="2">
        <f>_xlfn.XLOOKUP($B1557,stock_analysis[Stock],stock_analysis[Market_Cap_Cr])</f>
        <v>990.43901440000002</v>
      </c>
      <c r="T1557" s="2">
        <f>_xlfn.XLOOKUP($B1557,stock_analysis[Stock],stock_analysis[Total_Debt_Cr])</f>
        <v>0.40910000000000002</v>
      </c>
      <c r="U1557" s="3">
        <f>Table2[[#This Row],[Market Value of Equity]]/(Table2[[#This Row],[Market Value of Equity]]+Table2[[#This Row],[Market Value of Debt]])</f>
        <v>0.99958712138212258</v>
      </c>
      <c r="V1557" s="3">
        <f>Table2[[#This Row],[Market Value of Debt]]/(Table2[[#This Row],[Market Value of Equity]]+Table2[[#This Row],[Market Value of Debt]])</f>
        <v>4.1287861787750105E-4</v>
      </c>
      <c r="W1557" s="32">
        <f>(Table2[[#This Row],[Cost of Equity (Daily Beta)]]*Table2[[#This Row],[Weight of Equity]])+(Table2[[#This Row],[Cost of Debt]]*Table2[[#This Row],[Weight of Debt]])</f>
        <v>0.11609402982637672</v>
      </c>
      <c r="X1557" s="33">
        <f>(Table2[[#This Row],[Cost of Equity (Weekly Beta)]]*Table2[[#This Row],[Weight of Equity]])+(Table2[[#This Row],[Cost of Debt]]*Table2[[#This Row],[Weight of Debt]])</f>
        <v>0.11064005144141836</v>
      </c>
      <c r="Y1557" s="34">
        <f>(Table2[[#This Row],[Cost of Equity (Monthly Beta)]]*Table2[[#This Row],[Weight of Equity]])+(Table2[[#This Row],[Cost of Debt]]*Table2[[#This Row],[Weight of Debt]])</f>
        <v>8.1332571328302891E-2</v>
      </c>
      <c r="Z1557" t="b">
        <f>IF(Table2[[#This Row],[Sector]]="Financial Services",TRUE,FALSE)</f>
        <v>0</v>
      </c>
      <c r="AA1557" t="b">
        <f>IF(Table2[[#This Row],[Market Capitalisation In(Cr)]]&gt;25000,TRUE,FALSE)</f>
        <v>0</v>
      </c>
    </row>
    <row r="1558" spans="2:27" ht="14" customHeight="1">
      <c r="B1558" s="37" t="s">
        <v>2920</v>
      </c>
      <c r="C1558" s="38" t="str">
        <f>_xlfn.XLOOKUP(B1558,stock_analysis[Stock],stock_analysis[Company_Name])</f>
        <v>Repro India Limited</v>
      </c>
      <c r="D1558" s="37" t="str">
        <f>_xlfn.XLOOKUP(B1558,stock_analysis[Stock],stock_analysis[Sector])</f>
        <v>Industrials</v>
      </c>
      <c r="E1558" s="37" t="str">
        <f>_xlfn.XLOOKUP($B1558,stock_analysis[Stock],stock_analysis[Industry])</f>
        <v>Specialty Business Services</v>
      </c>
      <c r="F1558" s="2">
        <f>_xlfn.XLOOKUP($B1558,stock_analysis[Stock],stock_analysis[Market_Cap_Cr])</f>
        <v>551.69438720000005</v>
      </c>
      <c r="G1558" s="3">
        <f>Imputs!$C$2</f>
        <v>6.6699999999999995E-2</v>
      </c>
      <c r="H1558" s="3">
        <f>Imputs!$C$3</f>
        <v>5.2299999999999999E-2</v>
      </c>
      <c r="I1558" s="2">
        <f>_xlfn.XLOOKUP($B1558,stock_analysis[Stock],stock_analysis[Beta_Daily])</f>
        <v>0.62427660395114293</v>
      </c>
      <c r="J1558" s="2">
        <f>_xlfn.XLOOKUP($B1558,stock_analysis[Stock],stock_analysis[Beta_Weekly])</f>
        <v>1.580459048881254</v>
      </c>
      <c r="K1558" s="2">
        <f>_xlfn.XLOOKUP($B1558,stock_analysis[Stock],stock_analysis[Beta_Monthly])</f>
        <v>1.586399641889545</v>
      </c>
      <c r="L1558" s="3">
        <f>G1558+H1558*I1558</f>
        <v>9.9349666386644775E-2</v>
      </c>
      <c r="M1558" s="3">
        <f>J1558*H1558+G1558</f>
        <v>0.14935800825648959</v>
      </c>
      <c r="N1558" s="3">
        <f>K1558*H1558+G1558</f>
        <v>0.14966870127082321</v>
      </c>
      <c r="O1558" s="2">
        <f>_xlfn.XLOOKUP($B1558,stock_analysis[Stock],stock_analysis[Interest_Coverage_Ratio])</f>
        <v>0.80412371134020622</v>
      </c>
      <c r="P1558" s="3" cm="1">
        <f t="array" ref="P155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558" s="3" t="str" cm="1">
        <f t="array" ref="Q155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558" s="3">
        <f>Table2[[#This Row],[Default Spread]]+Table2[[#This Row],[Risk Free Rate]]</f>
        <v>0.19279999999999997</v>
      </c>
      <c r="S1558" s="2">
        <f>_xlfn.XLOOKUP($B1558,stock_analysis[Stock],stock_analysis[Market_Cap_Cr])</f>
        <v>551.69438720000005</v>
      </c>
      <c r="T1558" s="2">
        <f>_xlfn.XLOOKUP($B1558,stock_analysis[Stock],stock_analysis[Total_Debt_Cr])</f>
        <v>127.37999360000001</v>
      </c>
      <c r="U1558" s="3">
        <f>Table2[[#This Row],[Market Value of Equity]]/(Table2[[#This Row],[Market Value of Equity]]+Table2[[#This Row],[Market Value of Debt]])</f>
        <v>0.81242114678227595</v>
      </c>
      <c r="V1558" s="3">
        <f>Table2[[#This Row],[Market Value of Debt]]/(Table2[[#This Row],[Market Value of Equity]]+Table2[[#This Row],[Market Value of Debt]])</f>
        <v>0.18757885321772397</v>
      </c>
      <c r="W1558" s="32">
        <f>(Table2[[#This Row],[Cost of Equity (Daily Beta)]]*Table2[[#This Row],[Weight of Equity]])+(Table2[[#This Row],[Cost of Debt]]*Table2[[#This Row],[Weight of Debt]])</f>
        <v>0.11687897279865167</v>
      </c>
      <c r="X1558" s="33">
        <f>(Table2[[#This Row],[Cost of Equity (Weekly Beta)]]*Table2[[#This Row],[Weight of Equity]])+(Table2[[#This Row],[Cost of Debt]]*Table2[[#This Row],[Weight of Debt]])</f>
        <v>0.15750680724923108</v>
      </c>
      <c r="Y1558" s="34">
        <f>(Table2[[#This Row],[Cost of Equity (Monthly Beta)]]*Table2[[#This Row],[Weight of Equity]])+(Table2[[#This Row],[Cost of Debt]]*Table2[[#This Row],[Weight of Debt]])</f>
        <v>0.15775922082423324</v>
      </c>
      <c r="Z1558" t="b">
        <f>IF(Table2[[#This Row],[Sector]]="Financial Services",TRUE,FALSE)</f>
        <v>0</v>
      </c>
      <c r="AA1558" t="b">
        <f>IF(Table2[[#This Row],[Market Capitalisation In(Cr)]]&gt;25000,TRUE,FALSE)</f>
        <v>0</v>
      </c>
    </row>
    <row r="1559" spans="2:27" ht="14" customHeight="1">
      <c r="B1559" s="37" t="s">
        <v>3000</v>
      </c>
      <c r="C1559" s="38" t="str">
        <f>_xlfn.XLOOKUP(B1559,stock_analysis[Stock],stock_analysis[Company_Name])</f>
        <v>Ruchi Infrastructure Limited</v>
      </c>
      <c r="D1559" s="37" t="str">
        <f>_xlfn.XLOOKUP(B1559,stock_analysis[Stock],stock_analysis[Sector])</f>
        <v>Industrials</v>
      </c>
      <c r="E1559" s="37" t="str">
        <f>_xlfn.XLOOKUP($B1559,stock_analysis[Stock],stock_analysis[Industry])</f>
        <v>Specialty Business Services</v>
      </c>
      <c r="F1559" s="2">
        <f>_xlfn.XLOOKUP($B1559,stock_analysis[Stock],stock_analysis[Market_Cap_Cr])</f>
        <v>132.27302399999999</v>
      </c>
      <c r="G1559" s="3">
        <f>Imputs!$C$2</f>
        <v>6.6699999999999995E-2</v>
      </c>
      <c r="H1559" s="3">
        <f>Imputs!$C$3</f>
        <v>5.2299999999999999E-2</v>
      </c>
      <c r="I1559" s="2">
        <f>_xlfn.XLOOKUP($B1559,stock_analysis[Stock],stock_analysis[Beta_Daily])</f>
        <v>1.0732440803534662</v>
      </c>
      <c r="J1559" s="2">
        <f>_xlfn.XLOOKUP($B1559,stock_analysis[Stock],stock_analysis[Beta_Weekly])</f>
        <v>1.4977401668636128</v>
      </c>
      <c r="K1559" s="2">
        <f>_xlfn.XLOOKUP($B1559,stock_analysis[Stock],stock_analysis[Beta_Monthly])</f>
        <v>1.0045945469343942</v>
      </c>
      <c r="L1559" s="3">
        <f>G1559+H1559*I1559</f>
        <v>0.12283066540248627</v>
      </c>
      <c r="M1559" s="3">
        <f>J1559*H1559+G1559</f>
        <v>0.14503181072696694</v>
      </c>
      <c r="N1559" s="3">
        <f>K1559*H1559+G1559</f>
        <v>0.11924029480466881</v>
      </c>
      <c r="O1559" s="2">
        <f>_xlfn.XLOOKUP($B1559,stock_analysis[Stock],stock_analysis[Interest_Coverage_Ratio])</f>
        <v>1.8478862109838008</v>
      </c>
      <c r="P1559" s="3" cm="1">
        <f t="array" ref="P155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559" s="3" t="str" cm="1">
        <f t="array" ref="Q155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559" s="3">
        <f>Table2[[#This Row],[Default Spread]]+Table2[[#This Row],[Risk Free Rate]]</f>
        <v>0.1176</v>
      </c>
      <c r="S1559" s="2">
        <f>_xlfn.XLOOKUP($B1559,stock_analysis[Stock],stock_analysis[Market_Cap_Cr])</f>
        <v>132.27302399999999</v>
      </c>
      <c r="T1559" s="2">
        <f>_xlfn.XLOOKUP($B1559,stock_analysis[Stock],stock_analysis[Total_Debt_Cr])</f>
        <v>90.969996800000004</v>
      </c>
      <c r="U1559" s="3">
        <f>Table2[[#This Row],[Market Value of Equity]]/(Table2[[#This Row],[Market Value of Equity]]+Table2[[#This Row],[Market Value of Debt]])</f>
        <v>0.59250687222379672</v>
      </c>
      <c r="V1559" s="3">
        <f>Table2[[#This Row],[Market Value of Debt]]/(Table2[[#This Row],[Market Value of Equity]]+Table2[[#This Row],[Market Value of Debt]])</f>
        <v>0.40749312777620322</v>
      </c>
      <c r="W1559" s="32">
        <f>(Table2[[#This Row],[Cost of Equity (Daily Beta)]]*Table2[[#This Row],[Weight of Equity]])+(Table2[[#This Row],[Cost of Debt]]*Table2[[#This Row],[Weight of Debt]])</f>
        <v>0.12069920519727635</v>
      </c>
      <c r="X1559" s="33">
        <f>(Table2[[#This Row],[Cost of Equity (Weekly Beta)]]*Table2[[#This Row],[Weight of Equity]])+(Table2[[#This Row],[Cost of Debt]]*Table2[[#This Row],[Weight of Debt]])</f>
        <v>0.13385353637327035</v>
      </c>
      <c r="Y1559" s="34">
        <f>(Table2[[#This Row],[Cost of Equity (Monthly Beta)]]*Table2[[#This Row],[Weight of Equity]])+(Table2[[#This Row],[Cost of Debt]]*Table2[[#This Row],[Weight of Debt]])</f>
        <v>0.11857188594423926</v>
      </c>
      <c r="Z1559" t="b">
        <f>IF(Table2[[#This Row],[Sector]]="Financial Services",TRUE,FALSE)</f>
        <v>0</v>
      </c>
      <c r="AA1559" t="b">
        <f>IF(Table2[[#This Row],[Market Capitalisation In(Cr)]]&gt;25000,TRUE,FALSE)</f>
        <v>0</v>
      </c>
    </row>
    <row r="1560" spans="2:27" ht="14" customHeight="1">
      <c r="B1560" s="37" t="s">
        <v>3674</v>
      </c>
      <c r="C1560" s="38" t="str">
        <f>_xlfn.XLOOKUP(B1560,stock_analysis[Stock],stock_analysis[Company_Name])</f>
        <v>Updater Services Limited</v>
      </c>
      <c r="D1560" s="37" t="str">
        <f>_xlfn.XLOOKUP(B1560,stock_analysis[Stock],stock_analysis[Sector])</f>
        <v>Industrials</v>
      </c>
      <c r="E1560" s="37" t="str">
        <f>_xlfn.XLOOKUP($B1560,stock_analysis[Stock],stock_analysis[Industry])</f>
        <v>Specialty Business Services</v>
      </c>
      <c r="F1560" s="2">
        <f>_xlfn.XLOOKUP($B1560,stock_analysis[Stock],stock_analysis[Market_Cap_Cr])</f>
        <v>1040.455168</v>
      </c>
      <c r="G1560" s="3">
        <f>Imputs!$C$2</f>
        <v>6.6699999999999995E-2</v>
      </c>
      <c r="H1560" s="3">
        <f>Imputs!$C$3</f>
        <v>5.2299999999999999E-2</v>
      </c>
      <c r="I1560" s="2">
        <f>_xlfn.XLOOKUP($B1560,stock_analysis[Stock],stock_analysis[Beta_Daily])</f>
        <v>1.0860555421564408</v>
      </c>
      <c r="J1560" s="2">
        <f>_xlfn.XLOOKUP($B1560,stock_analysis[Stock],stock_analysis[Beta_Weekly])</f>
        <v>1.0106874783323825</v>
      </c>
      <c r="K1560" s="2">
        <f>_xlfn.XLOOKUP($B1560,stock_analysis[Stock],stock_analysis[Beta_Monthly])</f>
        <v>1.2156976882844941</v>
      </c>
      <c r="L1560" s="3">
        <f>G1560+H1560*I1560</f>
        <v>0.12350070485478185</v>
      </c>
      <c r="M1560" s="3">
        <f>J1560*H1560+G1560</f>
        <v>0.11955895511678361</v>
      </c>
      <c r="N1560" s="3">
        <f>K1560*H1560+G1560</f>
        <v>0.13028098909727903</v>
      </c>
      <c r="O1560" s="2">
        <f>_xlfn.XLOOKUP($B1560,stock_analysis[Stock],stock_analysis[Interest_Coverage_Ratio])</f>
        <v>15.153041267357716</v>
      </c>
      <c r="P1560" s="3" cm="1">
        <f t="array" ref="P156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60" s="3" t="str" cm="1">
        <f t="array" ref="Q156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60" s="3">
        <f>Table2[[#This Row],[Default Spread]]+Table2[[#This Row],[Risk Free Rate]]</f>
        <v>7.0699999999999999E-2</v>
      </c>
      <c r="S1560" s="2">
        <f>_xlfn.XLOOKUP($B1560,stock_analysis[Stock],stock_analysis[Market_Cap_Cr])</f>
        <v>1040.455168</v>
      </c>
      <c r="T1560" s="2">
        <f>_xlfn.XLOOKUP($B1560,stock_analysis[Stock],stock_analysis[Total_Debt_Cr])</f>
        <v>50.655999999999999</v>
      </c>
      <c r="U1560" s="3">
        <f>Table2[[#This Row],[Market Value of Equity]]/(Table2[[#This Row],[Market Value of Equity]]+Table2[[#This Row],[Market Value of Debt]])</f>
        <v>0.9535739331741494</v>
      </c>
      <c r="V1560" s="3">
        <f>Table2[[#This Row],[Market Value of Debt]]/(Table2[[#This Row],[Market Value of Equity]]+Table2[[#This Row],[Market Value of Debt]])</f>
        <v>4.6426066825850695E-2</v>
      </c>
      <c r="W1560" s="32">
        <f>(Table2[[#This Row],[Cost of Equity (Daily Beta)]]*Table2[[#This Row],[Weight of Equity]])+(Table2[[#This Row],[Cost of Debt]]*Table2[[#This Row],[Weight of Debt]])</f>
        <v>0.12104937580274173</v>
      </c>
      <c r="X1560" s="33">
        <f>(Table2[[#This Row],[Cost of Equity (Weekly Beta)]]*Table2[[#This Row],[Weight of Equity]])+(Table2[[#This Row],[Cost of Debt]]*Table2[[#This Row],[Weight of Debt]])</f>
        <v>0.11729062600149058</v>
      </c>
      <c r="Y1560" s="34">
        <f>(Table2[[#This Row],[Cost of Equity (Monthly Beta)]]*Table2[[#This Row],[Weight of Equity]])+(Table2[[#This Row],[Cost of Debt]]*Table2[[#This Row],[Weight of Debt]])</f>
        <v>0.12751487811589848</v>
      </c>
      <c r="Z1560" t="b">
        <f>IF(Table2[[#This Row],[Sector]]="Financial Services",TRUE,FALSE)</f>
        <v>0</v>
      </c>
      <c r="AA1560" t="b">
        <f>IF(Table2[[#This Row],[Market Capitalisation In(Cr)]]&gt;25000,TRUE,FALSE)</f>
        <v>0</v>
      </c>
    </row>
    <row r="1561" spans="2:27" ht="14" customHeight="1">
      <c r="B1561" s="37" t="s">
        <v>1771</v>
      </c>
      <c r="C1561" s="38" t="str">
        <f>_xlfn.XLOOKUP(B1561,stock_analysis[Stock],stock_analysis[Company_Name])</f>
        <v>Jaykay Enterprises Limited</v>
      </c>
      <c r="D1561" s="37" t="str">
        <f>_xlfn.XLOOKUP(B1561,stock_analysis[Stock],stock_analysis[Sector])</f>
        <v>Industrials</v>
      </c>
      <c r="E1561" s="37" t="str">
        <f>_xlfn.XLOOKUP($B1561,stock_analysis[Stock],stock_analysis[Industry])</f>
        <v>Specialty Business Services</v>
      </c>
      <c r="F1561" s="2">
        <f>_xlfn.XLOOKUP($B1561,stock_analysis[Stock],stock_analysis[Market_Cap_Cr])</f>
        <v>1824.9164800000001</v>
      </c>
      <c r="G1561" s="3">
        <f>Imputs!$C$2</f>
        <v>6.6699999999999995E-2</v>
      </c>
      <c r="H1561" s="3">
        <f>Imputs!$C$3</f>
        <v>5.2299999999999999E-2</v>
      </c>
      <c r="I1561" s="2">
        <f>_xlfn.XLOOKUP($B1561,stock_analysis[Stock],stock_analysis[Beta_Daily])</f>
        <v>1.286539544287101</v>
      </c>
      <c r="J1561" s="2">
        <f>_xlfn.XLOOKUP($B1561,stock_analysis[Stock],stock_analysis[Beta_Weekly])</f>
        <v>0.81861601750641999</v>
      </c>
      <c r="K1561" s="2">
        <f>_xlfn.XLOOKUP($B1561,stock_analysis[Stock],stock_analysis[Beta_Monthly])</f>
        <v>-8.6860963191910745</v>
      </c>
      <c r="L1561" s="3">
        <f>G1561+H1561*I1561</f>
        <v>0.13398601816621536</v>
      </c>
      <c r="M1561" s="3">
        <f>J1561*H1561+G1561</f>
        <v>0.10951361771558576</v>
      </c>
      <c r="N1561" s="3">
        <f>K1561*H1561+G1561</f>
        <v>-0.38758283749369321</v>
      </c>
      <c r="O1561" s="2">
        <f>_xlfn.XLOOKUP($B1561,stock_analysis[Stock],stock_analysis[Interest_Coverage_Ratio])</f>
        <v>2.1646260292208326</v>
      </c>
      <c r="P1561" s="3" cm="1">
        <f t="array" ref="P156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561" s="3" t="str" cm="1">
        <f t="array" ref="Q156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561" s="3">
        <f>Table2[[#This Row],[Default Spread]]+Table2[[#This Row],[Risk Free Rate]]</f>
        <v>9.8799999999999999E-2</v>
      </c>
      <c r="S1561" s="2">
        <f>_xlfn.XLOOKUP($B1561,stock_analysis[Stock],stock_analysis[Market_Cap_Cr])</f>
        <v>1824.9164800000001</v>
      </c>
      <c r="T1561" s="2">
        <f>_xlfn.XLOOKUP($B1561,stock_analysis[Stock],stock_analysis[Total_Debt_Cr])</f>
        <v>73.380300800000001</v>
      </c>
      <c r="U1561" s="3">
        <f>Table2[[#This Row],[Market Value of Equity]]/(Table2[[#This Row],[Market Value of Equity]]+Table2[[#This Row],[Market Value of Debt]])</f>
        <v>0.96134413673236319</v>
      </c>
      <c r="V1561" s="3">
        <f>Table2[[#This Row],[Market Value of Debt]]/(Table2[[#This Row],[Market Value of Equity]]+Table2[[#This Row],[Market Value of Debt]])</f>
        <v>3.8655863267636849E-2</v>
      </c>
      <c r="W1561" s="32">
        <f>(Table2[[#This Row],[Cost of Equity (Daily Beta)]]*Table2[[#This Row],[Weight of Equity]])+(Table2[[#This Row],[Cost of Debt]]*Table2[[#This Row],[Weight of Debt]])</f>
        <v>0.13262587225904954</v>
      </c>
      <c r="X1561" s="33">
        <f>(Table2[[#This Row],[Cost of Equity (Weekly Beta)]]*Table2[[#This Row],[Weight of Equity]])+(Table2[[#This Row],[Cost of Debt]]*Table2[[#This Row],[Weight of Debt]])</f>
        <v>0.10909947357407036</v>
      </c>
      <c r="Y1561" s="34">
        <f>(Table2[[#This Row],[Cost of Equity (Monthly Beta)]]*Table2[[#This Row],[Weight of Equity]])+(Table2[[#This Row],[Cost of Debt]]*Table2[[#This Row],[Weight of Debt]])</f>
        <v>-0.36878128903181179</v>
      </c>
      <c r="Z1561" t="b">
        <f>IF(Table2[[#This Row],[Sector]]="Financial Services",TRUE,FALSE)</f>
        <v>0</v>
      </c>
      <c r="AA1561" t="b">
        <f>IF(Table2[[#This Row],[Market Capitalisation In(Cr)]]&gt;25000,TRUE,FALSE)</f>
        <v>0</v>
      </c>
    </row>
    <row r="1562" spans="2:27" ht="14" customHeight="1">
      <c r="B1562" s="37" t="s">
        <v>2556</v>
      </c>
      <c r="C1562" s="38" t="str">
        <f>_xlfn.XLOOKUP(B1562,stock_analysis[Stock],stock_analysis[Company_Name])</f>
        <v>One Point One Solutions Limited</v>
      </c>
      <c r="D1562" s="37" t="str">
        <f>_xlfn.XLOOKUP(B1562,stock_analysis[Stock],stock_analysis[Sector])</f>
        <v>Industrials</v>
      </c>
      <c r="E1562" s="37" t="str">
        <f>_xlfn.XLOOKUP($B1562,stock_analysis[Stock],stock_analysis[Industry])</f>
        <v>Specialty Business Services</v>
      </c>
      <c r="F1562" s="2">
        <f>_xlfn.XLOOKUP($B1562,stock_analysis[Stock],stock_analysis[Market_Cap_Cr])</f>
        <v>1235.311616</v>
      </c>
      <c r="G1562" s="3">
        <f>Imputs!$C$2</f>
        <v>6.6699999999999995E-2</v>
      </c>
      <c r="H1562" s="3">
        <f>Imputs!$C$3</f>
        <v>5.2299999999999999E-2</v>
      </c>
      <c r="I1562" s="2">
        <f>_xlfn.XLOOKUP($B1562,stock_analysis[Stock],stock_analysis[Beta_Daily])</f>
        <v>1.4044885743553066</v>
      </c>
      <c r="J1562" s="2">
        <f>_xlfn.XLOOKUP($B1562,stock_analysis[Stock],stock_analysis[Beta_Weekly])</f>
        <v>1.3061715900528652</v>
      </c>
      <c r="K1562" s="2">
        <f>_xlfn.XLOOKUP($B1562,stock_analysis[Stock],stock_analysis[Beta_Monthly])</f>
        <v>1.0980351058356752</v>
      </c>
      <c r="L1562" s="3">
        <f>G1562+H1562*I1562</f>
        <v>0.14015475243878253</v>
      </c>
      <c r="M1562" s="3">
        <f>J1562*H1562+G1562</f>
        <v>0.13501277415976484</v>
      </c>
      <c r="N1562" s="3">
        <f>K1562*H1562+G1562</f>
        <v>0.12412723603520581</v>
      </c>
      <c r="O1562" s="2">
        <f>_xlfn.XLOOKUP($B1562,stock_analysis[Stock],stock_analysis[Interest_Coverage_Ratio])</f>
        <v>7.7682193779638702</v>
      </c>
      <c r="P1562" s="3" cm="1">
        <f t="array" ref="P156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562" s="3" t="str" cm="1">
        <f t="array" ref="Q156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562" s="3">
        <f>Table2[[#This Row],[Default Spread]]+Table2[[#This Row],[Risk Free Rate]]</f>
        <v>7.3700000000000002E-2</v>
      </c>
      <c r="S1562" s="2">
        <f>_xlfn.XLOOKUP($B1562,stock_analysis[Stock],stock_analysis[Market_Cap_Cr])</f>
        <v>1235.311616</v>
      </c>
      <c r="T1562" s="2">
        <f>_xlfn.XLOOKUP($B1562,stock_analysis[Stock],stock_analysis[Total_Debt_Cr])</f>
        <v>53.2177984</v>
      </c>
      <c r="U1562" s="3">
        <f>Table2[[#This Row],[Market Value of Equity]]/(Table2[[#This Row],[Market Value of Equity]]+Table2[[#This Row],[Market Value of Debt]])</f>
        <v>0.95869880981740674</v>
      </c>
      <c r="V1562" s="3">
        <f>Table2[[#This Row],[Market Value of Debt]]/(Table2[[#This Row],[Market Value of Equity]]+Table2[[#This Row],[Market Value of Debt]])</f>
        <v>4.1301190182593324E-2</v>
      </c>
      <c r="W1562" s="32">
        <f>(Table2[[#This Row],[Cost of Equity (Daily Beta)]]*Table2[[#This Row],[Weight of Equity]])+(Table2[[#This Row],[Cost of Debt]]*Table2[[#This Row],[Weight of Debt]])</f>
        <v>0.13741009206977123</v>
      </c>
      <c r="X1562" s="33">
        <f>(Table2[[#This Row],[Cost of Equity (Weekly Beta)]]*Table2[[#This Row],[Weight of Equity]])+(Table2[[#This Row],[Cost of Debt]]*Table2[[#This Row],[Weight of Debt]])</f>
        <v>0.13248048361357001</v>
      </c>
      <c r="Y1562" s="34">
        <f>(Table2[[#This Row],[Cost of Equity (Monthly Beta)]]*Table2[[#This Row],[Weight of Equity]])+(Table2[[#This Row],[Cost of Debt]]*Table2[[#This Row],[Weight of Debt]])</f>
        <v>0.12204453116933327</v>
      </c>
      <c r="Z1562" t="b">
        <f>IF(Table2[[#This Row],[Sector]]="Financial Services",TRUE,FALSE)</f>
        <v>0</v>
      </c>
      <c r="AA1562" t="b">
        <f>IF(Table2[[#This Row],[Market Capitalisation In(Cr)]]&gt;25000,TRUE,FALSE)</f>
        <v>0</v>
      </c>
    </row>
    <row r="1563" spans="2:27" ht="14" customHeight="1">
      <c r="B1563" s="37" t="s">
        <v>1491</v>
      </c>
      <c r="C1563" s="38" t="str">
        <f>_xlfn.XLOOKUP(B1563,stock_analysis[Stock],stock_analysis[Company_Name])</f>
        <v>Hinduja Global Solutions Limited</v>
      </c>
      <c r="D1563" s="37" t="str">
        <f>_xlfn.XLOOKUP(B1563,stock_analysis[Stock],stock_analysis[Sector])</f>
        <v>Industrials</v>
      </c>
      <c r="E1563" s="37" t="str">
        <f>_xlfn.XLOOKUP($B1563,stock_analysis[Stock],stock_analysis[Industry])</f>
        <v>Specialty Business Services</v>
      </c>
      <c r="F1563" s="2">
        <f>_xlfn.XLOOKUP($B1563,stock_analysis[Stock],stock_analysis[Market_Cap_Cr])</f>
        <v>1642.5348096</v>
      </c>
      <c r="G1563" s="3">
        <f>Imputs!$C$2</f>
        <v>6.6699999999999995E-2</v>
      </c>
      <c r="H1563" s="3">
        <f>Imputs!$C$3</f>
        <v>5.2299999999999999E-2</v>
      </c>
      <c r="I1563" s="2">
        <f>_xlfn.XLOOKUP($B1563,stock_analysis[Stock],stock_analysis[Beta_Daily])</f>
        <v>1.013007974655755</v>
      </c>
      <c r="J1563" s="2">
        <f>_xlfn.XLOOKUP($B1563,stock_analysis[Stock],stock_analysis[Beta_Weekly])</f>
        <v>1.3258052893927543</v>
      </c>
      <c r="K1563" s="2">
        <f>_xlfn.XLOOKUP($B1563,stock_analysis[Stock],stock_analysis[Beta_Monthly])</f>
        <v>0.59811524007450934</v>
      </c>
      <c r="L1563" s="3">
        <f>G1563+H1563*I1563</f>
        <v>0.11968031707449597</v>
      </c>
      <c r="M1563" s="3">
        <f>J1563*H1563+G1563</f>
        <v>0.13603961663524106</v>
      </c>
      <c r="N1563" s="3">
        <f>K1563*H1563+G1563</f>
        <v>9.7981427055896825E-2</v>
      </c>
      <c r="O1563" s="2">
        <f>_xlfn.XLOOKUP($B1563,stock_analysis[Stock],stock_analysis[Interest_Coverage_Ratio])</f>
        <v>1.2795739114184264</v>
      </c>
      <c r="P1563" s="3" cm="1">
        <f t="array" ref="P156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1563" s="3" t="str" cm="1">
        <f t="array" ref="Q156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1563" s="3">
        <f>Table2[[#This Row],[Default Spread]]+Table2[[#This Row],[Risk Free Rate]]</f>
        <v>0.1552</v>
      </c>
      <c r="S1563" s="2">
        <f>_xlfn.XLOOKUP($B1563,stock_analysis[Stock],stock_analysis[Market_Cap_Cr])</f>
        <v>1642.5348096</v>
      </c>
      <c r="T1563" s="2">
        <f>_xlfn.XLOOKUP($B1563,stock_analysis[Stock],stock_analysis[Total_Debt_Cr])</f>
        <v>1898.7700224</v>
      </c>
      <c r="U1563" s="3">
        <f>Table2[[#This Row],[Market Value of Equity]]/(Table2[[#This Row],[Market Value of Equity]]+Table2[[#This Row],[Market Value of Debt]])</f>
        <v>0.46382192088003793</v>
      </c>
      <c r="V1563" s="3">
        <f>Table2[[#This Row],[Market Value of Debt]]/(Table2[[#This Row],[Market Value of Equity]]+Table2[[#This Row],[Market Value of Debt]])</f>
        <v>0.53617807911996207</v>
      </c>
      <c r="W1563" s="32">
        <f>(Table2[[#This Row],[Cost of Equity (Daily Beta)]]*Table2[[#This Row],[Weight of Equity]])+(Table2[[#This Row],[Cost of Debt]]*Table2[[#This Row],[Weight of Debt]])</f>
        <v>0.13872519243644285</v>
      </c>
      <c r="X1563" s="33">
        <f>(Table2[[#This Row],[Cost of Equity (Weekly Beta)]]*Table2[[#This Row],[Weight of Equity]])+(Table2[[#This Row],[Cost of Debt]]*Table2[[#This Row],[Weight of Debt]])</f>
        <v>0.14631299418295959</v>
      </c>
      <c r="Y1563" s="34">
        <f>(Table2[[#This Row],[Cost of Equity (Monthly Beta)]]*Table2[[#This Row],[Weight of Equity]])+(Table2[[#This Row],[Cost of Debt]]*Table2[[#This Row],[Weight of Debt]])</f>
        <v>0.1286607715870515</v>
      </c>
      <c r="Z1563" t="b">
        <f>IF(Table2[[#This Row],[Sector]]="Financial Services",TRUE,FALSE)</f>
        <v>0</v>
      </c>
      <c r="AA1563" t="b">
        <f>IF(Table2[[#This Row],[Market Capitalisation In(Cr)]]&gt;25000,TRUE,FALSE)</f>
        <v>0</v>
      </c>
    </row>
    <row r="1564" spans="2:27" ht="14" customHeight="1">
      <c r="B1564" s="37" t="s">
        <v>612</v>
      </c>
      <c r="C1564" s="38" t="str">
        <f>_xlfn.XLOOKUP(B1564,stock_analysis[Stock],stock_analysis[Company_Name])</f>
        <v>BLS International Services Limited</v>
      </c>
      <c r="D1564" s="37" t="str">
        <f>_xlfn.XLOOKUP(B1564,stock_analysis[Stock],stock_analysis[Sector])</f>
        <v>Industrials</v>
      </c>
      <c r="E1564" s="37" t="str">
        <f>_xlfn.XLOOKUP($B1564,stock_analysis[Stock],stock_analysis[Industry])</f>
        <v>Specialty Business Services</v>
      </c>
      <c r="F1564" s="2">
        <f>_xlfn.XLOOKUP($B1564,stock_analysis[Stock],stock_analysis[Market_Cap_Cr])</f>
        <v>10559.876300800001</v>
      </c>
      <c r="G1564" s="3">
        <f>Imputs!$C$2</f>
        <v>6.6699999999999995E-2</v>
      </c>
      <c r="H1564" s="3">
        <f>Imputs!$C$3</f>
        <v>5.2299999999999999E-2</v>
      </c>
      <c r="I1564" s="2">
        <f>_xlfn.XLOOKUP($B1564,stock_analysis[Stock],stock_analysis[Beta_Daily])</f>
        <v>1.6336198738724643</v>
      </c>
      <c r="J1564" s="2">
        <f>_xlfn.XLOOKUP($B1564,stock_analysis[Stock],stock_analysis[Beta_Weekly])</f>
        <v>1.5881476668321717</v>
      </c>
      <c r="K1564" s="2">
        <f>_xlfn.XLOOKUP($B1564,stock_analysis[Stock],stock_analysis[Beta_Monthly])</f>
        <v>1.3800150429621882</v>
      </c>
      <c r="L1564" s="3">
        <f>G1564+H1564*I1564</f>
        <v>0.1521383194035299</v>
      </c>
      <c r="M1564" s="3">
        <f>J1564*H1564+G1564</f>
        <v>0.14976012297532257</v>
      </c>
      <c r="N1564" s="3">
        <f>K1564*H1564+G1564</f>
        <v>0.13887478674692244</v>
      </c>
      <c r="O1564" s="2">
        <f>_xlfn.XLOOKUP($B1564,stock_analysis[Stock],stock_analysis[Interest_Coverage_Ratio])</f>
        <v>22.842781338941418</v>
      </c>
      <c r="P1564" s="3" cm="1">
        <f t="array" ref="P156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64" s="3" t="str" cm="1">
        <f t="array" ref="Q156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64" s="3">
        <f>Table2[[#This Row],[Default Spread]]+Table2[[#This Row],[Risk Free Rate]]</f>
        <v>7.0699999999999999E-2</v>
      </c>
      <c r="S1564" s="2">
        <f>_xlfn.XLOOKUP($B1564,stock_analysis[Stock],stock_analysis[Market_Cap_Cr])</f>
        <v>10559.876300800001</v>
      </c>
      <c r="T1564" s="2">
        <f>_xlfn.XLOOKUP($B1564,stock_analysis[Stock],stock_analysis[Total_Debt_Cr])</f>
        <v>403.56689920000002</v>
      </c>
      <c r="U1564" s="3">
        <f>Table2[[#This Row],[Market Value of Equity]]/(Table2[[#This Row],[Market Value of Equity]]+Table2[[#This Row],[Market Value of Debt]])</f>
        <v>0.96318976695204672</v>
      </c>
      <c r="V1564" s="3">
        <f>Table2[[#This Row],[Market Value of Debt]]/(Table2[[#This Row],[Market Value of Equity]]+Table2[[#This Row],[Market Value of Debt]])</f>
        <v>3.6810233047953403E-2</v>
      </c>
      <c r="W1564" s="32">
        <f>(Table2[[#This Row],[Cost of Equity (Daily Beta)]]*Table2[[#This Row],[Weight of Equity]])+(Table2[[#This Row],[Cost of Debt]]*Table2[[#This Row],[Weight of Debt]])</f>
        <v>0.14914055588725231</v>
      </c>
      <c r="X1564" s="33">
        <f>(Table2[[#This Row],[Cost of Equity (Weekly Beta)]]*Table2[[#This Row],[Weight of Equity]])+(Table2[[#This Row],[Cost of Debt]]*Table2[[#This Row],[Weight of Debt]])</f>
        <v>0.14684990142380111</v>
      </c>
      <c r="Y1564" s="34">
        <f>(Table2[[#This Row],[Cost of Equity (Monthly Beta)]]*Table2[[#This Row],[Weight of Equity]])+(Table2[[#This Row],[Cost of Debt]]*Table2[[#This Row],[Weight of Debt]])</f>
        <v>0.13636525695877372</v>
      </c>
      <c r="Z1564" t="b">
        <f>IF(Table2[[#This Row],[Sector]]="Financial Services",TRUE,FALSE)</f>
        <v>0</v>
      </c>
      <c r="AA1564" t="b">
        <f>IF(Table2[[#This Row],[Market Capitalisation In(Cr)]]&gt;25000,TRUE,FALSE)</f>
        <v>0</v>
      </c>
    </row>
    <row r="1565" spans="2:27" ht="14" customHeight="1">
      <c r="B1565" s="37" t="s">
        <v>614</v>
      </c>
      <c r="C1565" s="38" t="str">
        <f>_xlfn.XLOOKUP(B1565,stock_analysis[Stock],stock_analysis[Company_Name])</f>
        <v>BLS E-Services Limited</v>
      </c>
      <c r="D1565" s="37" t="str">
        <f>_xlfn.XLOOKUP(B1565,stock_analysis[Stock],stock_analysis[Sector])</f>
        <v>Industrials</v>
      </c>
      <c r="E1565" s="37" t="str">
        <f>_xlfn.XLOOKUP($B1565,stock_analysis[Stock],stock_analysis[Industry])</f>
        <v>Specialty Business Services</v>
      </c>
      <c r="F1565" s="2">
        <f>_xlfn.XLOOKUP($B1565,stock_analysis[Stock],stock_analysis[Market_Cap_Cr])</f>
        <v>1227.2749567999999</v>
      </c>
      <c r="G1565" s="3">
        <f>Imputs!$C$2</f>
        <v>6.6699999999999995E-2</v>
      </c>
      <c r="H1565" s="3">
        <f>Imputs!$C$3</f>
        <v>5.2299999999999999E-2</v>
      </c>
      <c r="I1565" s="2">
        <f>_xlfn.XLOOKUP($B1565,stock_analysis[Stock],stock_analysis[Beta_Daily])</f>
        <v>1.6903116489447014</v>
      </c>
      <c r="J1565" s="2">
        <f>_xlfn.XLOOKUP($B1565,stock_analysis[Stock],stock_analysis[Beta_Weekly])</f>
        <v>1.6623773316633217</v>
      </c>
      <c r="K1565" s="2">
        <f>_xlfn.XLOOKUP($B1565,stock_analysis[Stock],stock_analysis[Beta_Monthly])</f>
        <v>1.2938611811814575</v>
      </c>
      <c r="L1565" s="3">
        <f>G1565+H1565*I1565</f>
        <v>0.15510329923980787</v>
      </c>
      <c r="M1565" s="3">
        <f>J1565*H1565+G1565</f>
        <v>0.15364233444599174</v>
      </c>
      <c r="N1565" s="3">
        <f>K1565*H1565+G1565</f>
        <v>0.13436893977579023</v>
      </c>
      <c r="O1565" s="2">
        <f>_xlfn.XLOOKUP($B1565,stock_analysis[Stock],stock_analysis[Interest_Coverage_Ratio])</f>
        <v>114.88012663692618</v>
      </c>
      <c r="P1565" s="3" cm="1">
        <f t="array" ref="P156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65" s="3" t="str" cm="1">
        <f t="array" ref="Q156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65" s="3">
        <f>Table2[[#This Row],[Default Spread]]+Table2[[#This Row],[Risk Free Rate]]</f>
        <v>7.0699999999999999E-2</v>
      </c>
      <c r="S1565" s="2">
        <f>_xlfn.XLOOKUP($B1565,stock_analysis[Stock],stock_analysis[Market_Cap_Cr])</f>
        <v>1227.2749567999999</v>
      </c>
      <c r="T1565" s="2">
        <f>_xlfn.XLOOKUP($B1565,stock_analysis[Stock],stock_analysis[Total_Debt_Cr])</f>
        <v>7.4311999999999996</v>
      </c>
      <c r="U1565" s="3">
        <f>Table2[[#This Row],[Market Value of Equity]]/(Table2[[#This Row],[Market Value of Equity]]+Table2[[#This Row],[Market Value of Debt]])</f>
        <v>0.9939814020047818</v>
      </c>
      <c r="V1565" s="3">
        <f>Table2[[#This Row],[Market Value of Debt]]/(Table2[[#This Row],[Market Value of Equity]]+Table2[[#This Row],[Market Value of Debt]])</f>
        <v>6.018597995218161E-3</v>
      </c>
      <c r="W1565" s="32">
        <f>(Table2[[#This Row],[Cost of Equity (Daily Beta)]]*Table2[[#This Row],[Weight of Equity]])+(Table2[[#This Row],[Cost of Debt]]*Table2[[#This Row],[Weight of Debt]])</f>
        <v>0.15459530971221336</v>
      </c>
      <c r="X1565" s="33">
        <f>(Table2[[#This Row],[Cost of Equity (Weekly Beta)]]*Table2[[#This Row],[Weight of Equity]])+(Table2[[#This Row],[Cost of Debt]]*Table2[[#This Row],[Weight of Debt]])</f>
        <v>0.15314313787817638</v>
      </c>
      <c r="Y1565" s="34">
        <f>(Table2[[#This Row],[Cost of Equity (Monthly Beta)]]*Table2[[#This Row],[Weight of Equity]])+(Table2[[#This Row],[Cost of Debt]]*Table2[[#This Row],[Weight of Debt]])</f>
        <v>0.13398574202249799</v>
      </c>
      <c r="Z1565" t="b">
        <f>IF(Table2[[#This Row],[Sector]]="Financial Services",TRUE,FALSE)</f>
        <v>0</v>
      </c>
      <c r="AA1565" t="b">
        <f>IF(Table2[[#This Row],[Market Capitalisation In(Cr)]]&gt;25000,TRUE,FALSE)</f>
        <v>0</v>
      </c>
    </row>
    <row r="1566" spans="2:27" ht="14" customHeight="1">
      <c r="B1566" s="37" t="s">
        <v>166</v>
      </c>
      <c r="C1566" s="38" t="str">
        <f>_xlfn.XLOOKUP(B1566,stock_analysis[Stock],stock_analysis[Company_Name])</f>
        <v>ABB India Limited</v>
      </c>
      <c r="D1566" s="37" t="str">
        <f>_xlfn.XLOOKUP(B1566,stock_analysis[Stock],stock_analysis[Sector])</f>
        <v>Industrials</v>
      </c>
      <c r="E1566" s="37" t="str">
        <f>_xlfn.XLOOKUP($B1566,stock_analysis[Stock],stock_analysis[Industry])</f>
        <v>Specialty Industrial Machinery</v>
      </c>
      <c r="F1566" s="2">
        <f>_xlfn.XLOOKUP($B1566,stock_analysis[Stock],stock_analysis[Market_Cap_Cr])</f>
        <v>124831.8717952</v>
      </c>
      <c r="G1566" s="3">
        <f>Imputs!$C$2</f>
        <v>6.6699999999999995E-2</v>
      </c>
      <c r="H1566" s="3">
        <f>Imputs!$C$3</f>
        <v>5.2299999999999999E-2</v>
      </c>
      <c r="I1566" s="2">
        <f>_xlfn.XLOOKUP($B1566,stock_analysis[Stock],stock_analysis[Beta_Daily])</f>
        <v>0.14058344149429461</v>
      </c>
      <c r="J1566" s="2">
        <f>_xlfn.XLOOKUP($B1566,stock_analysis[Stock],stock_analysis[Beta_Weekly])</f>
        <v>9.6917596138342194E-2</v>
      </c>
      <c r="K1566" s="2">
        <f>_xlfn.XLOOKUP($B1566,stock_analysis[Stock],stock_analysis[Beta_Monthly])</f>
        <v>1.0000478655382885</v>
      </c>
      <c r="L1566" s="3">
        <f>G1566+H1566*I1566</f>
        <v>7.40525139901516E-2</v>
      </c>
      <c r="M1566" s="3">
        <f>J1566*H1566+G1566</f>
        <v>7.1768790278035288E-2</v>
      </c>
      <c r="N1566" s="3">
        <f>K1566*H1566+G1566</f>
        <v>0.11900250336765247</v>
      </c>
      <c r="O1566" s="2">
        <f>_xlfn.XLOOKUP($B1566,stock_analysis[Stock],stock_analysis[Interest_Coverage_Ratio])</f>
        <v>113.11362493715436</v>
      </c>
      <c r="P1566" s="3" cm="1">
        <f t="array" ref="P156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66" s="3" t="str" cm="1">
        <f t="array" ref="Q156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66" s="3">
        <f>Table2[[#This Row],[Default Spread]]+Table2[[#This Row],[Risk Free Rate]]</f>
        <v>7.0699999999999999E-2</v>
      </c>
      <c r="S1566" s="2">
        <f>_xlfn.XLOOKUP($B1566,stock_analysis[Stock],stock_analysis[Market_Cap_Cr])</f>
        <v>124831.8717952</v>
      </c>
      <c r="T1566" s="2">
        <f>_xlfn.XLOOKUP($B1566,stock_analysis[Stock],stock_analysis[Total_Debt_Cr])</f>
        <v>84.82</v>
      </c>
      <c r="U1566" s="3">
        <f>Table2[[#This Row],[Market Value of Equity]]/(Table2[[#This Row],[Market Value of Equity]]+Table2[[#This Row],[Market Value of Debt]])</f>
        <v>0.99932098746147502</v>
      </c>
      <c r="V1566" s="3">
        <f>Table2[[#This Row],[Market Value of Debt]]/(Table2[[#This Row],[Market Value of Equity]]+Table2[[#This Row],[Market Value of Debt]])</f>
        <v>6.7901253852496951E-4</v>
      </c>
      <c r="W1566" s="32">
        <f>(Table2[[#This Row],[Cost of Equity (Daily Beta)]]*Table2[[#This Row],[Weight of Equity]])+(Table2[[#This Row],[Cost of Debt]]*Table2[[#This Row],[Weight of Debt]])</f>
        <v>7.4050237591116702E-2</v>
      </c>
      <c r="X1566" s="33">
        <f>(Table2[[#This Row],[Cost of Equity (Weekly Beta)]]*Table2[[#This Row],[Weight of Equity]])+(Table2[[#This Row],[Cost of Debt]]*Table2[[#This Row],[Weight of Debt]])</f>
        <v>7.1768064556035446E-2</v>
      </c>
      <c r="Y1566" s="34">
        <f>(Table2[[#This Row],[Cost of Equity (Monthly Beta)]]*Table2[[#This Row],[Weight of Equity]])+(Table2[[#This Row],[Cost of Debt]]*Table2[[#This Row],[Weight of Debt]])</f>
        <v>0.11896970536222369</v>
      </c>
      <c r="Z1566" t="b">
        <f>IF(Table2[[#This Row],[Sector]]="Financial Services",TRUE,FALSE)</f>
        <v>0</v>
      </c>
      <c r="AA1566" t="b">
        <f>IF(Table2[[#This Row],[Market Capitalisation In(Cr)]]&gt;25000,TRUE,FALSE)</f>
        <v>1</v>
      </c>
    </row>
    <row r="1567" spans="2:27" ht="14" customHeight="1">
      <c r="B1567" s="37" t="s">
        <v>202</v>
      </c>
      <c r="C1567" s="38" t="str">
        <f>_xlfn.XLOOKUP(B1567,stock_analysis[Stock],stock_analysis[Company_Name])</f>
        <v>Advait Energy Transitions Limited</v>
      </c>
      <c r="D1567" s="37" t="str">
        <f>_xlfn.XLOOKUP(B1567,stock_analysis[Stock],stock_analysis[Sector])</f>
        <v>Industrials</v>
      </c>
      <c r="E1567" s="37" t="str">
        <f>_xlfn.XLOOKUP($B1567,stock_analysis[Stock],stock_analysis[Industry])</f>
        <v>Specialty Industrial Machinery</v>
      </c>
      <c r="F1567" s="2">
        <f>_xlfn.XLOOKUP($B1567,stock_analysis[Stock],stock_analysis[Market_Cap_Cr])</f>
        <v>1705.3716480000001</v>
      </c>
      <c r="G1567" s="3">
        <f>Imputs!$C$2</f>
        <v>6.6699999999999995E-2</v>
      </c>
      <c r="H1567" s="3">
        <f>Imputs!$C$3</f>
        <v>5.2299999999999999E-2</v>
      </c>
      <c r="I1567" s="2">
        <f>_xlfn.XLOOKUP($B1567,stock_analysis[Stock],stock_analysis[Beta_Daily])</f>
        <v>0.43427468649886047</v>
      </c>
      <c r="J1567" s="2">
        <f>_xlfn.XLOOKUP($B1567,stock_analysis[Stock],stock_analysis[Beta_Weekly])</f>
        <v>3.2215281007526297E-2</v>
      </c>
      <c r="K1567" s="2">
        <f>_xlfn.XLOOKUP($B1567,stock_analysis[Stock],stock_analysis[Beta_Monthly])</f>
        <v>4.0341286034230601E-2</v>
      </c>
      <c r="L1567" s="3">
        <f>G1567+H1567*I1567</f>
        <v>8.9412566103890395E-2</v>
      </c>
      <c r="M1567" s="3">
        <f>J1567*H1567+G1567</f>
        <v>6.8384859196693626E-2</v>
      </c>
      <c r="N1567" s="3">
        <f>K1567*H1567+G1567</f>
        <v>6.8809849259590258E-2</v>
      </c>
      <c r="O1567" s="2">
        <f>_xlfn.XLOOKUP($B1567,stock_analysis[Stock],stock_analysis[Interest_Coverage_Ratio])</f>
        <v>8.0974086843234137</v>
      </c>
      <c r="P1567" s="3" cm="1">
        <f t="array" ref="P156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567" s="3" t="str" cm="1">
        <f t="array" ref="Q156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567" s="3">
        <f>Table2[[#This Row],[Default Spread]]+Table2[[#This Row],[Risk Free Rate]]</f>
        <v>7.3700000000000002E-2</v>
      </c>
      <c r="S1567" s="2">
        <f>_xlfn.XLOOKUP($B1567,stock_analysis[Stock],stock_analysis[Market_Cap_Cr])</f>
        <v>1705.3716480000001</v>
      </c>
      <c r="T1567" s="2">
        <f>_xlfn.XLOOKUP($B1567,stock_analysis[Stock],stock_analysis[Total_Debt_Cr])</f>
        <v>81.265401600000004</v>
      </c>
      <c r="U1567" s="3">
        <f>Table2[[#This Row],[Market Value of Equity]]/(Table2[[#This Row],[Market Value of Equity]]+Table2[[#This Row],[Market Value of Debt]])</f>
        <v>0.95451487943889113</v>
      </c>
      <c r="V1567" s="3">
        <f>Table2[[#This Row],[Market Value of Debt]]/(Table2[[#This Row],[Market Value of Equity]]+Table2[[#This Row],[Market Value of Debt]])</f>
        <v>4.5485120561108962E-2</v>
      </c>
      <c r="W1567" s="32">
        <f>(Table2[[#This Row],[Cost of Equity (Daily Beta)]]*Table2[[#This Row],[Weight of Equity]])+(Table2[[#This Row],[Cost of Debt]]*Table2[[#This Row],[Weight of Debt]])</f>
        <v>8.8697878140330561E-2</v>
      </c>
      <c r="X1567" s="33">
        <f>(Table2[[#This Row],[Cost of Equity (Weekly Beta)]]*Table2[[#This Row],[Weight of Equity]])+(Table2[[#This Row],[Cost of Debt]]*Table2[[#This Row],[Weight of Debt]])</f>
        <v>6.862661901693129E-2</v>
      </c>
      <c r="Y1567" s="34">
        <f>(Table2[[#This Row],[Cost of Equity (Monthly Beta)]]*Table2[[#This Row],[Weight of Equity]])+(Table2[[#This Row],[Cost of Debt]]*Table2[[#This Row],[Weight of Debt]])</f>
        <v>6.9032278355579804E-2</v>
      </c>
      <c r="Z1567" t="b">
        <f>IF(Table2[[#This Row],[Sector]]="Financial Services",TRUE,FALSE)</f>
        <v>0</v>
      </c>
      <c r="AA1567" t="b">
        <f>IF(Table2[[#This Row],[Market Capitalisation In(Cr)]]&gt;25000,TRUE,FALSE)</f>
        <v>0</v>
      </c>
    </row>
    <row r="1568" spans="2:27" ht="14" customHeight="1">
      <c r="B1568" s="37" t="s">
        <v>2016</v>
      </c>
      <c r="C1568" s="38" t="str">
        <f>_xlfn.XLOOKUP(B1568,stock_analysis[Stock],stock_analysis[Company_Name])</f>
        <v>Ksb Limited</v>
      </c>
      <c r="D1568" s="37" t="str">
        <f>_xlfn.XLOOKUP(B1568,stock_analysis[Stock],stock_analysis[Sector])</f>
        <v>Industrials</v>
      </c>
      <c r="E1568" s="37" t="str">
        <f>_xlfn.XLOOKUP($B1568,stock_analysis[Stock],stock_analysis[Industry])</f>
        <v>Specialty Industrial Machinery</v>
      </c>
      <c r="F1568" s="2">
        <f>_xlfn.XLOOKUP($B1568,stock_analysis[Stock],stock_analysis[Market_Cap_Cr])</f>
        <v>13067.734220799999</v>
      </c>
      <c r="G1568" s="3">
        <f>Imputs!$C$2</f>
        <v>6.6699999999999995E-2</v>
      </c>
      <c r="H1568" s="3">
        <f>Imputs!$C$3</f>
        <v>5.2299999999999999E-2</v>
      </c>
      <c r="I1568" s="2">
        <f>_xlfn.XLOOKUP($B1568,stock_analysis[Stock],stock_analysis[Beta_Daily])</f>
        <v>0.52877114172709438</v>
      </c>
      <c r="J1568" s="2">
        <f>_xlfn.XLOOKUP($B1568,stock_analysis[Stock],stock_analysis[Beta_Weekly])</f>
        <v>0.56615866477959897</v>
      </c>
      <c r="K1568" s="2">
        <f>_xlfn.XLOOKUP($B1568,stock_analysis[Stock],stock_analysis[Beta_Monthly])</f>
        <v>0.68838967210992019</v>
      </c>
      <c r="L1568" s="3">
        <f>G1568+H1568*I1568</f>
        <v>9.4354730712327028E-2</v>
      </c>
      <c r="M1568" s="3">
        <f>J1568*H1568+G1568</f>
        <v>9.6310098167973021E-2</v>
      </c>
      <c r="N1568" s="3">
        <f>K1568*H1568+G1568</f>
        <v>0.10270277985134882</v>
      </c>
      <c r="O1568" s="2">
        <f>_xlfn.XLOOKUP($B1568,stock_analysis[Stock],stock_analysis[Interest_Coverage_Ratio])</f>
        <v>122.69672432830328</v>
      </c>
      <c r="P1568" s="3" cm="1">
        <f t="array" ref="P156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68" s="3" t="str" cm="1">
        <f t="array" ref="Q156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68" s="3">
        <f>Table2[[#This Row],[Default Spread]]+Table2[[#This Row],[Risk Free Rate]]</f>
        <v>7.0699999999999999E-2</v>
      </c>
      <c r="S1568" s="2">
        <f>_xlfn.XLOOKUP($B1568,stock_analysis[Stock],stock_analysis[Market_Cap_Cr])</f>
        <v>13067.734220799999</v>
      </c>
      <c r="T1568" s="2">
        <f>_xlfn.XLOOKUP($B1568,stock_analysis[Stock],stock_analysis[Total_Debt_Cr])</f>
        <v>5.2</v>
      </c>
      <c r="U1568" s="3">
        <f>Table2[[#This Row],[Market Value of Equity]]/(Table2[[#This Row],[Market Value of Equity]]+Table2[[#This Row],[Market Value of Debt]])</f>
        <v>0.9996022316098151</v>
      </c>
      <c r="V1568" s="3">
        <f>Table2[[#This Row],[Market Value of Debt]]/(Table2[[#This Row],[Market Value of Equity]]+Table2[[#This Row],[Market Value of Debt]])</f>
        <v>3.9776839018484603E-4</v>
      </c>
      <c r="W1568" s="32">
        <f>(Table2[[#This Row],[Cost of Equity (Daily Beta)]]*Table2[[#This Row],[Weight of Equity]])+(Table2[[#This Row],[Cost of Debt]]*Table2[[#This Row],[Weight of Debt]])</f>
        <v>9.4345321608171329E-2</v>
      </c>
      <c r="X1568" s="33">
        <f>(Table2[[#This Row],[Cost of Equity (Weekly Beta)]]*Table2[[#This Row],[Weight of Equity]])+(Table2[[#This Row],[Cost of Debt]]*Table2[[#This Row],[Weight of Debt]])</f>
        <v>9.6299911280452261E-2</v>
      </c>
      <c r="Y1568" s="34">
        <f>(Table2[[#This Row],[Cost of Equity (Monthly Beta)]]*Table2[[#This Row],[Weight of Equity]])+(Table2[[#This Row],[Cost of Debt]]*Table2[[#This Row],[Weight of Debt]])</f>
        <v>0.1026900501571259</v>
      </c>
      <c r="Z1568" t="b">
        <f>IF(Table2[[#This Row],[Sector]]="Financial Services",TRUE,FALSE)</f>
        <v>0</v>
      </c>
      <c r="AA1568" t="b">
        <f>IF(Table2[[#This Row],[Market Capitalisation In(Cr)]]&gt;25000,TRUE,FALSE)</f>
        <v>0</v>
      </c>
    </row>
    <row r="1569" spans="2:27" ht="14" customHeight="1">
      <c r="B1569" s="37" t="s">
        <v>1305</v>
      </c>
      <c r="C1569" s="38" t="str">
        <f>_xlfn.XLOOKUP(B1569,stock_analysis[Stock],stock_analysis[Company_Name])</f>
        <v>GMM Pfaudler Limited</v>
      </c>
      <c r="D1569" s="37" t="str">
        <f>_xlfn.XLOOKUP(B1569,stock_analysis[Stock],stock_analysis[Sector])</f>
        <v>Industrials</v>
      </c>
      <c r="E1569" s="37" t="str">
        <f>_xlfn.XLOOKUP($B1569,stock_analysis[Stock],stock_analysis[Industry])</f>
        <v>Specialty Industrial Machinery</v>
      </c>
      <c r="F1569" s="2">
        <f>_xlfn.XLOOKUP($B1569,stock_analysis[Stock],stock_analysis[Market_Cap_Cr])</f>
        <v>3961.9375104000001</v>
      </c>
      <c r="G1569" s="3">
        <f>Imputs!$C$2</f>
        <v>6.6699999999999995E-2</v>
      </c>
      <c r="H1569" s="3">
        <f>Imputs!$C$3</f>
        <v>5.2299999999999999E-2</v>
      </c>
      <c r="I1569" s="2">
        <f>_xlfn.XLOOKUP($B1569,stock_analysis[Stock],stock_analysis[Beta_Daily])</f>
        <v>0.50707612048934336</v>
      </c>
      <c r="J1569" s="2">
        <f>_xlfn.XLOOKUP($B1569,stock_analysis[Stock],stock_analysis[Beta_Weekly])</f>
        <v>0.81795431321507062</v>
      </c>
      <c r="K1569" s="2">
        <f>_xlfn.XLOOKUP($B1569,stock_analysis[Stock],stock_analysis[Beta_Monthly])</f>
        <v>0.67766232246320079</v>
      </c>
      <c r="L1569" s="3">
        <f>G1569+H1569*I1569</f>
        <v>9.3220081101592661E-2</v>
      </c>
      <c r="M1569" s="3">
        <f>J1569*H1569+G1569</f>
        <v>0.10947901058114819</v>
      </c>
      <c r="N1569" s="3">
        <f>K1569*H1569+G1569</f>
        <v>0.1021417394648254</v>
      </c>
      <c r="O1569" s="2">
        <f>_xlfn.XLOOKUP($B1569,stock_analysis[Stock],stock_analysis[Interest_Coverage_Ratio])</f>
        <v>2.3426778242677826</v>
      </c>
      <c r="P1569" s="3" cm="1">
        <f t="array" ref="P156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569" s="3" t="str" cm="1">
        <f t="array" ref="Q156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569" s="3">
        <f>Table2[[#This Row],[Default Spread]]+Table2[[#This Row],[Risk Free Rate]]</f>
        <v>9.8799999999999999E-2</v>
      </c>
      <c r="S1569" s="2">
        <f>_xlfn.XLOOKUP($B1569,stock_analysis[Stock],stock_analysis[Market_Cap_Cr])</f>
        <v>3961.9375104000001</v>
      </c>
      <c r="T1569" s="2">
        <f>_xlfn.XLOOKUP($B1569,stock_analysis[Stock],stock_analysis[Total_Debt_Cr])</f>
        <v>1078.7300352</v>
      </c>
      <c r="U1569" s="3">
        <f>Table2[[#This Row],[Market Value of Equity]]/(Table2[[#This Row],[Market Value of Equity]]+Table2[[#This Row],[Market Value of Debt]])</f>
        <v>0.78599460776943642</v>
      </c>
      <c r="V1569" s="3">
        <f>Table2[[#This Row],[Market Value of Debt]]/(Table2[[#This Row],[Market Value of Equity]]+Table2[[#This Row],[Market Value of Debt]])</f>
        <v>0.21400539223056353</v>
      </c>
      <c r="W1569" s="32">
        <f>(Table2[[#This Row],[Cost of Equity (Daily Beta)]]*Table2[[#This Row],[Weight of Equity]])+(Table2[[#This Row],[Cost of Debt]]*Table2[[#This Row],[Weight of Debt]])</f>
        <v>9.4414213834061067E-2</v>
      </c>
      <c r="X1569" s="33">
        <f>(Table2[[#This Row],[Cost of Equity (Weekly Beta)]]*Table2[[#This Row],[Weight of Equity]])+(Table2[[#This Row],[Cost of Debt]]*Table2[[#This Row],[Weight of Debt]])</f>
        <v>0.10719364473309523</v>
      </c>
      <c r="Y1569" s="34">
        <f>(Table2[[#This Row],[Cost of Equity (Monthly Beta)]]*Table2[[#This Row],[Weight of Equity]])+(Table2[[#This Row],[Cost of Debt]]*Table2[[#This Row],[Weight of Debt]])</f>
        <v>0.10142658919992309</v>
      </c>
      <c r="Z1569" t="b">
        <f>IF(Table2[[#This Row],[Sector]]="Financial Services",TRUE,FALSE)</f>
        <v>0</v>
      </c>
      <c r="AA1569" t="b">
        <f>IF(Table2[[#This Row],[Market Capitalisation In(Cr)]]&gt;25000,TRUE,FALSE)</f>
        <v>0</v>
      </c>
    </row>
    <row r="1570" spans="2:27" ht="14" customHeight="1">
      <c r="B1570" s="37" t="s">
        <v>3934</v>
      </c>
      <c r="C1570" s="38" t="str">
        <f>_xlfn.XLOOKUP(B1570,stock_analysis[Stock],stock_analysis[Company_Name])</f>
        <v>Yuken India Limited</v>
      </c>
      <c r="D1570" s="37" t="str">
        <f>_xlfn.XLOOKUP(B1570,stock_analysis[Stock],stock_analysis[Sector])</f>
        <v>Industrials</v>
      </c>
      <c r="E1570" s="37" t="str">
        <f>_xlfn.XLOOKUP($B1570,stock_analysis[Stock],stock_analysis[Industry])</f>
        <v>Specialty Industrial Machinery</v>
      </c>
      <c r="F1570" s="2">
        <f>_xlfn.XLOOKUP($B1570,stock_analysis[Stock],stock_analysis[Market_Cap_Cr])</f>
        <v>1022.9431296</v>
      </c>
      <c r="G1570" s="3">
        <f>Imputs!$C$2</f>
        <v>6.6699999999999995E-2</v>
      </c>
      <c r="H1570" s="3">
        <f>Imputs!$C$3</f>
        <v>5.2299999999999999E-2</v>
      </c>
      <c r="I1570" s="2">
        <f>_xlfn.XLOOKUP($B1570,stock_analysis[Stock],stock_analysis[Beta_Daily])</f>
        <v>0.60139327684407229</v>
      </c>
      <c r="J1570" s="2">
        <f>_xlfn.XLOOKUP($B1570,stock_analysis[Stock],stock_analysis[Beta_Weekly])</f>
        <v>1.3654457383399248</v>
      </c>
      <c r="K1570" s="2">
        <f>_xlfn.XLOOKUP($B1570,stock_analysis[Stock],stock_analysis[Beta_Monthly])</f>
        <v>0.74775166746731558</v>
      </c>
      <c r="L1570" s="3">
        <f>G1570+H1570*I1570</f>
        <v>9.8152868378944977E-2</v>
      </c>
      <c r="M1570" s="3">
        <f>J1570*H1570+G1570</f>
        <v>0.13811281211517806</v>
      </c>
      <c r="N1570" s="3">
        <f>K1570*H1570+G1570</f>
        <v>0.10580741220854059</v>
      </c>
      <c r="O1570" s="2">
        <f>_xlfn.XLOOKUP($B1570,stock_analysis[Stock],stock_analysis[Interest_Coverage_Ratio])</f>
        <v>4.0454278817951899</v>
      </c>
      <c r="P1570" s="3" cm="1">
        <f t="array" ref="P157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570" s="3" t="str" cm="1">
        <f t="array" ref="Q157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570" s="3">
        <f>Table2[[#This Row],[Default Spread]]+Table2[[#This Row],[Risk Free Rate]]</f>
        <v>7.7799999999999994E-2</v>
      </c>
      <c r="S1570" s="2">
        <f>_xlfn.XLOOKUP($B1570,stock_analysis[Stock],stock_analysis[Market_Cap_Cr])</f>
        <v>1022.9431296</v>
      </c>
      <c r="T1570" s="2">
        <f>_xlfn.XLOOKUP($B1570,stock_analysis[Stock],stock_analysis[Total_Debt_Cr])</f>
        <v>122.3561984</v>
      </c>
      <c r="U1570" s="3">
        <f>Table2[[#This Row],[Market Value of Equity]]/(Table2[[#This Row],[Market Value of Equity]]+Table2[[#This Row],[Market Value of Debt]])</f>
        <v>0.89316661993186808</v>
      </c>
      <c r="V1570" s="3">
        <f>Table2[[#This Row],[Market Value of Debt]]/(Table2[[#This Row],[Market Value of Equity]]+Table2[[#This Row],[Market Value of Debt]])</f>
        <v>0.10683338006813184</v>
      </c>
      <c r="W1570" s="32">
        <f>(Table2[[#This Row],[Cost of Equity (Daily Beta)]]*Table2[[#This Row],[Weight of Equity]])+(Table2[[#This Row],[Cost of Debt]]*Table2[[#This Row],[Weight of Debt]])</f>
        <v>9.5978502655940476E-2</v>
      </c>
      <c r="X1570" s="33">
        <f>(Table2[[#This Row],[Cost of Equity (Weekly Beta)]]*Table2[[#This Row],[Weight of Equity]])+(Table2[[#This Row],[Cost of Debt]]*Table2[[#This Row],[Weight of Debt]])</f>
        <v>0.13166939053549942</v>
      </c>
      <c r="Y1570" s="34">
        <f>(Table2[[#This Row],[Cost of Equity (Monthly Beta)]]*Table2[[#This Row],[Weight of Equity]])+(Table2[[#This Row],[Cost of Debt]]*Table2[[#This Row],[Weight of Debt]])</f>
        <v>0.10281528569534072</v>
      </c>
      <c r="Z1570" t="b">
        <f>IF(Table2[[#This Row],[Sector]]="Financial Services",TRUE,FALSE)</f>
        <v>0</v>
      </c>
      <c r="AA1570" t="b">
        <f>IF(Table2[[#This Row],[Market Capitalisation In(Cr)]]&gt;25000,TRUE,FALSE)</f>
        <v>0</v>
      </c>
    </row>
    <row r="1571" spans="2:27" ht="14" customHeight="1">
      <c r="B1571" s="37" t="s">
        <v>1413</v>
      </c>
      <c r="C1571" s="38" t="str">
        <f>_xlfn.XLOOKUP(B1571,stock_analysis[Stock],stock_analysis[Company_Name])</f>
        <v>Gujarat Apollo Industries Limited</v>
      </c>
      <c r="D1571" s="37" t="str">
        <f>_xlfn.XLOOKUP(B1571,stock_analysis[Stock],stock_analysis[Sector])</f>
        <v>Industrials</v>
      </c>
      <c r="E1571" s="37" t="str">
        <f>_xlfn.XLOOKUP($B1571,stock_analysis[Stock],stock_analysis[Industry])</f>
        <v>Specialty Industrial Machinery</v>
      </c>
      <c r="F1571" s="2">
        <f>_xlfn.XLOOKUP($B1571,stock_analysis[Stock],stock_analysis[Market_Cap_Cr])</f>
        <v>476.04582399999998</v>
      </c>
      <c r="G1571" s="3">
        <f>Imputs!$C$2</f>
        <v>6.6699999999999995E-2</v>
      </c>
      <c r="H1571" s="3">
        <f>Imputs!$C$3</f>
        <v>5.2299999999999999E-2</v>
      </c>
      <c r="I1571" s="2">
        <f>_xlfn.XLOOKUP($B1571,stock_analysis[Stock],stock_analysis[Beta_Daily])</f>
        <v>0.65701323158399128</v>
      </c>
      <c r="J1571" s="2">
        <f>_xlfn.XLOOKUP($B1571,stock_analysis[Stock],stock_analysis[Beta_Weekly])</f>
        <v>1.2794591704369391</v>
      </c>
      <c r="K1571" s="2">
        <f>_xlfn.XLOOKUP($B1571,stock_analysis[Stock],stock_analysis[Beta_Monthly])</f>
        <v>0.81669391156048199</v>
      </c>
      <c r="L1571" s="3">
        <f>G1571+H1571*I1571</f>
        <v>0.10106179201184273</v>
      </c>
      <c r="M1571" s="3">
        <f>J1571*H1571+G1571</f>
        <v>0.13361571461385191</v>
      </c>
      <c r="N1571" s="3">
        <f>K1571*H1571+G1571</f>
        <v>0.10941309157461321</v>
      </c>
      <c r="O1571" s="2">
        <f>_xlfn.XLOOKUP($B1571,stock_analysis[Stock],stock_analysis[Interest_Coverage_Ratio])</f>
        <v>2.8316347815722032</v>
      </c>
      <c r="P1571" s="3" cm="1">
        <f t="array" ref="P157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571" s="3" t="str" cm="1">
        <f t="array" ref="Q157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571" s="3">
        <f>Table2[[#This Row],[Default Spread]]+Table2[[#This Row],[Risk Free Rate]]</f>
        <v>9.4199999999999992E-2</v>
      </c>
      <c r="S1571" s="2">
        <f>_xlfn.XLOOKUP($B1571,stock_analysis[Stock],stock_analysis[Market_Cap_Cr])</f>
        <v>476.04582399999998</v>
      </c>
      <c r="T1571" s="2">
        <f>_xlfn.XLOOKUP($B1571,stock_analysis[Stock],stock_analysis[Total_Debt_Cr])</f>
        <v>45.455801600000001</v>
      </c>
      <c r="U1571" s="3">
        <f>Table2[[#This Row],[Market Value of Equity]]/(Table2[[#This Row],[Market Value of Equity]]+Table2[[#This Row],[Market Value of Debt]])</f>
        <v>0.91283670199934264</v>
      </c>
      <c r="V1571" s="3">
        <f>Table2[[#This Row],[Market Value of Debt]]/(Table2[[#This Row],[Market Value of Equity]]+Table2[[#This Row],[Market Value of Debt]])</f>
        <v>8.716329800065728E-2</v>
      </c>
      <c r="W1571" s="32">
        <f>(Table2[[#This Row],[Cost of Equity (Daily Beta)]]*Table2[[#This Row],[Weight of Equity]])+(Table2[[#This Row],[Cost of Debt]]*Table2[[#This Row],[Weight of Debt]])</f>
        <v>0.10046369558989596</v>
      </c>
      <c r="X1571" s="33">
        <f>(Table2[[#This Row],[Cost of Equity (Weekly Beta)]]*Table2[[#This Row],[Weight of Equity]])+(Table2[[#This Row],[Cost of Debt]]*Table2[[#This Row],[Weight of Debt]])</f>
        <v>0.13018011093505585</v>
      </c>
      <c r="Y1571" s="34">
        <f>(Table2[[#This Row],[Cost of Equity (Monthly Beta)]]*Table2[[#This Row],[Weight of Equity]])+(Table2[[#This Row],[Cost of Debt]]*Table2[[#This Row],[Weight of Debt]])</f>
        <v>0.1080870683401839</v>
      </c>
      <c r="Z1571" t="b">
        <f>IF(Table2[[#This Row],[Sector]]="Financial Services",TRUE,FALSE)</f>
        <v>0</v>
      </c>
      <c r="AA1571" t="b">
        <f>IF(Table2[[#This Row],[Market Capitalisation In(Cr)]]&gt;25000,TRUE,FALSE)</f>
        <v>0</v>
      </c>
    </row>
    <row r="1572" spans="2:27" ht="14" customHeight="1">
      <c r="B1572" s="37" t="s">
        <v>2048</v>
      </c>
      <c r="C1572" s="38" t="str">
        <f>_xlfn.XLOOKUP(B1572,stock_analysis[Stock],stock_analysis[Company_Name])</f>
        <v>Latteys Industries Limited</v>
      </c>
      <c r="D1572" s="37" t="str">
        <f>_xlfn.XLOOKUP(B1572,stock_analysis[Stock],stock_analysis[Sector])</f>
        <v>Industrials</v>
      </c>
      <c r="E1572" s="37" t="str">
        <f>_xlfn.XLOOKUP($B1572,stock_analysis[Stock],stock_analysis[Industry])</f>
        <v>Specialty Industrial Machinery</v>
      </c>
      <c r="F1572" s="2">
        <f>_xlfn.XLOOKUP($B1572,stock_analysis[Stock],stock_analysis[Market_Cap_Cr])</f>
        <v>117.521472</v>
      </c>
      <c r="G1572" s="3">
        <f>Imputs!$C$2</f>
        <v>6.6699999999999995E-2</v>
      </c>
      <c r="H1572" s="3">
        <f>Imputs!$C$3</f>
        <v>5.2299999999999999E-2</v>
      </c>
      <c r="I1572" s="2">
        <f>_xlfn.XLOOKUP($B1572,stock_analysis[Stock],stock_analysis[Beta_Daily])</f>
        <v>0.67973536654909195</v>
      </c>
      <c r="J1572" s="2">
        <f>_xlfn.XLOOKUP($B1572,stock_analysis[Stock],stock_analysis[Beta_Weekly])</f>
        <v>1.4965051858250609</v>
      </c>
      <c r="K1572" s="2">
        <f>_xlfn.XLOOKUP($B1572,stock_analysis[Stock],stock_analysis[Beta_Monthly])</f>
        <v>0.8908619376245539</v>
      </c>
      <c r="L1572" s="3">
        <f>G1572+H1572*I1572</f>
        <v>0.10225015967051751</v>
      </c>
      <c r="M1572" s="3">
        <f>J1572*H1572+G1572</f>
        <v>0.14496722121865069</v>
      </c>
      <c r="N1572" s="3">
        <f>K1572*H1572+G1572</f>
        <v>0.11329207933776417</v>
      </c>
      <c r="O1572" s="2">
        <f>_xlfn.XLOOKUP($B1572,stock_analysis[Stock],stock_analysis[Interest_Coverage_Ratio])</f>
        <v>3.0388442251054686</v>
      </c>
      <c r="P1572" s="3" cm="1">
        <f t="array" ref="P157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572" s="3" t="str" cm="1">
        <f t="array" ref="Q157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572" s="3">
        <f>Table2[[#This Row],[Default Spread]]+Table2[[#This Row],[Risk Free Rate]]</f>
        <v>8.5099999999999995E-2</v>
      </c>
      <c r="S1572" s="2">
        <f>_xlfn.XLOOKUP($B1572,stock_analysis[Stock],stock_analysis[Market_Cap_Cr])</f>
        <v>117.521472</v>
      </c>
      <c r="T1572" s="2">
        <f>_xlfn.XLOOKUP($B1572,stock_analysis[Stock],stock_analysis[Total_Debt_Cr])</f>
        <v>7.9176000000000002</v>
      </c>
      <c r="U1572" s="3">
        <f>Table2[[#This Row],[Market Value of Equity]]/(Table2[[#This Row],[Market Value of Equity]]+Table2[[#This Row],[Market Value of Debt]])</f>
        <v>0.93688091059857326</v>
      </c>
      <c r="V1572" s="3">
        <f>Table2[[#This Row],[Market Value of Debt]]/(Table2[[#This Row],[Market Value of Equity]]+Table2[[#This Row],[Market Value of Debt]])</f>
        <v>6.3119089401426687E-2</v>
      </c>
      <c r="W1572" s="32">
        <f>(Table2[[#This Row],[Cost of Equity (Daily Beta)]]*Table2[[#This Row],[Weight of Equity]])+(Table2[[#This Row],[Cost of Debt]]*Table2[[#This Row],[Weight of Debt]])</f>
        <v>0.10116765720902536</v>
      </c>
      <c r="X1572" s="33">
        <f>(Table2[[#This Row],[Cost of Equity (Weekly Beta)]]*Table2[[#This Row],[Weight of Equity]])+(Table2[[#This Row],[Cost of Debt]]*Table2[[#This Row],[Weight of Debt]])</f>
        <v>0.14118845673033567</v>
      </c>
      <c r="Y1572" s="34">
        <f>(Table2[[#This Row],[Cost of Equity (Monthly Beta)]]*Table2[[#This Row],[Weight of Equity]])+(Table2[[#This Row],[Cost of Debt]]*Table2[[#This Row],[Weight of Debt]])</f>
        <v>0.11151262096163171</v>
      </c>
      <c r="Z1572" t="b">
        <f>IF(Table2[[#This Row],[Sector]]="Financial Services",TRUE,FALSE)</f>
        <v>0</v>
      </c>
      <c r="AA1572" t="b">
        <f>IF(Table2[[#This Row],[Market Capitalisation In(Cr)]]&gt;25000,TRUE,FALSE)</f>
        <v>0</v>
      </c>
    </row>
    <row r="1573" spans="2:27" ht="14" customHeight="1">
      <c r="B1573" s="37" t="s">
        <v>1012</v>
      </c>
      <c r="C1573" s="38" t="str">
        <f>_xlfn.XLOOKUP(B1573,stock_analysis[Stock],stock_analysis[Company_Name])</f>
        <v>Ducon Infratechnologies Limited</v>
      </c>
      <c r="D1573" s="37" t="str">
        <f>_xlfn.XLOOKUP(B1573,stock_analysis[Stock],stock_analysis[Sector])</f>
        <v>Industrials</v>
      </c>
      <c r="E1573" s="37" t="str">
        <f>_xlfn.XLOOKUP($B1573,stock_analysis[Stock],stock_analysis[Industry])</f>
        <v>Specialty Industrial Machinery</v>
      </c>
      <c r="F1573" s="2">
        <f>_xlfn.XLOOKUP($B1573,stock_analysis[Stock],stock_analysis[Market_Cap_Cr])</f>
        <v>104.0441088</v>
      </c>
      <c r="G1573" s="3">
        <f>Imputs!$C$2</f>
        <v>6.6699999999999995E-2</v>
      </c>
      <c r="H1573" s="3">
        <f>Imputs!$C$3</f>
        <v>5.2299999999999999E-2</v>
      </c>
      <c r="I1573" s="2">
        <f>_xlfn.XLOOKUP($B1573,stock_analysis[Stock],stock_analysis[Beta_Daily])</f>
        <v>1.0951815299742671</v>
      </c>
      <c r="J1573" s="2">
        <f>_xlfn.XLOOKUP($B1573,stock_analysis[Stock],stock_analysis[Beta_Weekly])</f>
        <v>1.5164055319734897</v>
      </c>
      <c r="K1573" s="2">
        <f>_xlfn.XLOOKUP($B1573,stock_analysis[Stock],stock_analysis[Beta_Monthly])</f>
        <v>0.81887818265862056</v>
      </c>
      <c r="L1573" s="3">
        <f>G1573+H1573*I1573</f>
        <v>0.12397799401765416</v>
      </c>
      <c r="M1573" s="3">
        <f>J1573*H1573+G1573</f>
        <v>0.1460080093222135</v>
      </c>
      <c r="N1573" s="3">
        <f>K1573*H1573+G1573</f>
        <v>0.10952732895304584</v>
      </c>
      <c r="O1573" s="2">
        <f>_xlfn.XLOOKUP($B1573,stock_analysis[Stock],stock_analysis[Interest_Coverage_Ratio])</f>
        <v>3.0069189099609517</v>
      </c>
      <c r="P1573" s="3" cm="1">
        <f t="array" ref="P157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573" s="3" t="str" cm="1">
        <f t="array" ref="Q157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573" s="3">
        <f>Table2[[#This Row],[Default Spread]]+Table2[[#This Row],[Risk Free Rate]]</f>
        <v>8.5099999999999995E-2</v>
      </c>
      <c r="S1573" s="2">
        <f>_xlfn.XLOOKUP($B1573,stock_analysis[Stock],stock_analysis[Market_Cap_Cr])</f>
        <v>104.0441088</v>
      </c>
      <c r="T1573" s="2">
        <f>_xlfn.XLOOKUP($B1573,stock_analysis[Stock],stock_analysis[Total_Debt_Cr])</f>
        <v>101.0497024</v>
      </c>
      <c r="U1573" s="3">
        <f>Table2[[#This Row],[Market Value of Equity]]/(Table2[[#This Row],[Market Value of Equity]]+Table2[[#This Row],[Market Value of Debt]])</f>
        <v>0.50730008960894479</v>
      </c>
      <c r="V1573" s="3">
        <f>Table2[[#This Row],[Market Value of Debt]]/(Table2[[#This Row],[Market Value of Equity]]+Table2[[#This Row],[Market Value of Debt]])</f>
        <v>0.49269991039105521</v>
      </c>
      <c r="W1573" s="32">
        <f>(Table2[[#This Row],[Cost of Equity (Daily Beta)]]*Table2[[#This Row],[Weight of Equity]])+(Table2[[#This Row],[Cost of Debt]]*Table2[[#This Row],[Weight of Debt]])</f>
        <v>0.10482280984897198</v>
      </c>
      <c r="X1573" s="33">
        <f>(Table2[[#This Row],[Cost of Equity (Weekly Beta)]]*Table2[[#This Row],[Weight of Equity]])+(Table2[[#This Row],[Cost of Debt]]*Table2[[#This Row],[Weight of Debt]])</f>
        <v>0.11599863858706136</v>
      </c>
      <c r="Y1573" s="34">
        <f>(Table2[[#This Row],[Cost of Equity (Monthly Beta)]]*Table2[[#This Row],[Weight of Equity]])+(Table2[[#This Row],[Cost of Debt]]*Table2[[#This Row],[Weight of Debt]])</f>
        <v>9.7491986166787337E-2</v>
      </c>
      <c r="Z1573" t="b">
        <f>IF(Table2[[#This Row],[Sector]]="Financial Services",TRUE,FALSE)</f>
        <v>0</v>
      </c>
      <c r="AA1573" t="b">
        <f>IF(Table2[[#This Row],[Market Capitalisation In(Cr)]]&gt;25000,TRUE,FALSE)</f>
        <v>0</v>
      </c>
    </row>
    <row r="1574" spans="2:27" ht="14" customHeight="1">
      <c r="B1574" s="37" t="s">
        <v>3560</v>
      </c>
      <c r="C1574" s="38" t="str">
        <f>_xlfn.XLOOKUP(B1574,stock_analysis[Stock],stock_analysis[Company_Name])</f>
        <v>Thejo Engineering Limited</v>
      </c>
      <c r="D1574" s="37" t="str">
        <f>_xlfn.XLOOKUP(B1574,stock_analysis[Stock],stock_analysis[Sector])</f>
        <v>Industrials</v>
      </c>
      <c r="E1574" s="37" t="str">
        <f>_xlfn.XLOOKUP($B1574,stock_analysis[Stock],stock_analysis[Industry])</f>
        <v>Specialty Industrial Machinery</v>
      </c>
      <c r="F1574" s="2">
        <f>_xlfn.XLOOKUP($B1574,stock_analysis[Stock],stock_analysis[Market_Cap_Cr])</f>
        <v>1749.8800128</v>
      </c>
      <c r="G1574" s="3">
        <f>Imputs!$C$2</f>
        <v>6.6699999999999995E-2</v>
      </c>
      <c r="H1574" s="3">
        <f>Imputs!$C$3</f>
        <v>5.2299999999999999E-2</v>
      </c>
      <c r="I1574" s="2">
        <f>_xlfn.XLOOKUP($B1574,stock_analysis[Stock],stock_analysis[Beta_Daily])</f>
        <v>0.77100192673279822</v>
      </c>
      <c r="J1574" s="2">
        <f>_xlfn.XLOOKUP($B1574,stock_analysis[Stock],stock_analysis[Beta_Weekly])</f>
        <v>1.1442418243721733</v>
      </c>
      <c r="K1574" s="2">
        <f>_xlfn.XLOOKUP($B1574,stock_analysis[Stock],stock_analysis[Beta_Monthly])</f>
        <v>1.4021187732396889</v>
      </c>
      <c r="L1574" s="3">
        <f>G1574+H1574*I1574</f>
        <v>0.10702340076812533</v>
      </c>
      <c r="M1574" s="3">
        <f>J1574*H1574+G1574</f>
        <v>0.12654384741466465</v>
      </c>
      <c r="N1574" s="3">
        <f>K1574*H1574+G1574</f>
        <v>0.14003081184043573</v>
      </c>
      <c r="O1574" s="2">
        <f>_xlfn.XLOOKUP($B1574,stock_analysis[Stock],stock_analysis[Interest_Coverage_Ratio])</f>
        <v>18.99010371308685</v>
      </c>
      <c r="P1574" s="3" cm="1">
        <f t="array" ref="P157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74" s="3" t="str" cm="1">
        <f t="array" ref="Q157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74" s="3">
        <f>Table2[[#This Row],[Default Spread]]+Table2[[#This Row],[Risk Free Rate]]</f>
        <v>7.0699999999999999E-2</v>
      </c>
      <c r="S1574" s="2">
        <f>_xlfn.XLOOKUP($B1574,stock_analysis[Stock],stock_analysis[Market_Cap_Cr])</f>
        <v>1749.8800128</v>
      </c>
      <c r="T1574" s="2">
        <f>_xlfn.XLOOKUP($B1574,stock_analysis[Stock],stock_analysis[Total_Debt_Cr])</f>
        <v>39.0092</v>
      </c>
      <c r="U1574" s="3">
        <f>Table2[[#This Row],[Market Value of Equity]]/(Table2[[#This Row],[Market Value of Equity]]+Table2[[#This Row],[Market Value of Debt]])</f>
        <v>0.97819361885527722</v>
      </c>
      <c r="V1574" s="3">
        <f>Table2[[#This Row],[Market Value of Debt]]/(Table2[[#This Row],[Market Value of Equity]]+Table2[[#This Row],[Market Value of Debt]])</f>
        <v>2.1806381144722838E-2</v>
      </c>
      <c r="W1574" s="32">
        <f>(Table2[[#This Row],[Cost of Equity (Daily Beta)]]*Table2[[#This Row],[Weight of Equity]])+(Table2[[#This Row],[Cost of Debt]]*Table2[[#This Row],[Weight of Debt]])</f>
        <v>0.10623131884650307</v>
      </c>
      <c r="X1574" s="33">
        <f>(Table2[[#This Row],[Cost of Equity (Weekly Beta)]]*Table2[[#This Row],[Weight of Equity]])+(Table2[[#This Row],[Cost of Debt]]*Table2[[#This Row],[Weight of Debt]])</f>
        <v>0.12532609519335275</v>
      </c>
      <c r="Y1574" s="34">
        <f>(Table2[[#This Row],[Cost of Equity (Monthly Beta)]]*Table2[[#This Row],[Weight of Equity]])+(Table2[[#This Row],[Cost of Debt]]*Table2[[#This Row],[Weight of Debt]])</f>
        <v>0.13851895773237013</v>
      </c>
      <c r="Z1574" t="b">
        <f>IF(Table2[[#This Row],[Sector]]="Financial Services",TRUE,FALSE)</f>
        <v>0</v>
      </c>
      <c r="AA1574" t="b">
        <f>IF(Table2[[#This Row],[Market Capitalisation In(Cr)]]&gt;25000,TRUE,FALSE)</f>
        <v>0</v>
      </c>
    </row>
    <row r="1575" spans="2:27" ht="14" customHeight="1">
      <c r="B1575" s="37" t="s">
        <v>1685</v>
      </c>
      <c r="C1575" s="38" t="str">
        <f>_xlfn.XLOOKUP(B1575,stock_analysis[Stock],stock_analysis[Company_Name])</f>
        <v>INOX India Limited</v>
      </c>
      <c r="D1575" s="37" t="str">
        <f>_xlfn.XLOOKUP(B1575,stock_analysis[Stock],stock_analysis[Sector])</f>
        <v>Industrials</v>
      </c>
      <c r="E1575" s="37" t="str">
        <f>_xlfn.XLOOKUP($B1575,stock_analysis[Stock],stock_analysis[Industry])</f>
        <v>Specialty Industrial Machinery</v>
      </c>
      <c r="F1575" s="2">
        <f>_xlfn.XLOOKUP($B1575,stock_analysis[Stock],stock_analysis[Market_Cap_Cr])</f>
        <v>10443.248435199999</v>
      </c>
      <c r="G1575" s="3">
        <f>Imputs!$C$2</f>
        <v>6.6699999999999995E-2</v>
      </c>
      <c r="H1575" s="3">
        <f>Imputs!$C$3</f>
        <v>5.2299999999999999E-2</v>
      </c>
      <c r="I1575" s="2">
        <f>_xlfn.XLOOKUP($B1575,stock_analysis[Stock],stock_analysis[Beta_Daily])</f>
        <v>0.79981597892513845</v>
      </c>
      <c r="J1575" s="2">
        <f>_xlfn.XLOOKUP($B1575,stock_analysis[Stock],stock_analysis[Beta_Weekly])</f>
        <v>1.0023079765582898</v>
      </c>
      <c r="K1575" s="2">
        <f>_xlfn.XLOOKUP($B1575,stock_analysis[Stock],stock_analysis[Beta_Monthly])</f>
        <v>0.59270067554650074</v>
      </c>
      <c r="L1575" s="3">
        <f>G1575+H1575*I1575</f>
        <v>0.10853037569778473</v>
      </c>
      <c r="M1575" s="3">
        <f>J1575*H1575+G1575</f>
        <v>0.11912070717399856</v>
      </c>
      <c r="N1575" s="3">
        <f>K1575*H1575+G1575</f>
        <v>9.7698245331081984E-2</v>
      </c>
      <c r="O1575" s="2">
        <f>_xlfn.XLOOKUP($B1575,stock_analysis[Stock],stock_analysis[Interest_Coverage_Ratio])</f>
        <v>67.293517553392036</v>
      </c>
      <c r="P1575" s="3" cm="1">
        <f t="array" ref="P157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75" s="3" t="str" cm="1">
        <f t="array" ref="Q157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75" s="3">
        <f>Table2[[#This Row],[Default Spread]]+Table2[[#This Row],[Risk Free Rate]]</f>
        <v>7.0699999999999999E-2</v>
      </c>
      <c r="S1575" s="2">
        <f>_xlfn.XLOOKUP($B1575,stock_analysis[Stock],stock_analysis[Market_Cap_Cr])</f>
        <v>10443.248435199999</v>
      </c>
      <c r="T1575" s="2">
        <f>_xlfn.XLOOKUP($B1575,stock_analysis[Stock],stock_analysis[Total_Debt_Cr])</f>
        <v>99.383398400000004</v>
      </c>
      <c r="U1575" s="3">
        <f>Table2[[#This Row],[Market Value of Equity]]/(Table2[[#This Row],[Market Value of Equity]]+Table2[[#This Row],[Market Value of Debt]])</f>
        <v>0.99057318893720081</v>
      </c>
      <c r="V1575" s="3">
        <f>Table2[[#This Row],[Market Value of Debt]]/(Table2[[#This Row],[Market Value of Equity]]+Table2[[#This Row],[Market Value of Debt]])</f>
        <v>9.4268110627992504E-3</v>
      </c>
      <c r="W1575" s="32">
        <f>(Table2[[#This Row],[Cost of Equity (Daily Beta)]]*Table2[[#This Row],[Weight of Equity]])+(Table2[[#This Row],[Cost of Debt]]*Table2[[#This Row],[Weight of Debt]])</f>
        <v>0.108173755893647</v>
      </c>
      <c r="X1575" s="33">
        <f>(Table2[[#This Row],[Cost of Equity (Weekly Beta)]]*Table2[[#This Row],[Weight of Equity]])+(Table2[[#This Row],[Cost of Debt]]*Table2[[#This Row],[Weight of Debt]])</f>
        <v>0.11866425431594214</v>
      </c>
      <c r="Y1575" s="34">
        <f>(Table2[[#This Row],[Cost of Equity (Monthly Beta)]]*Table2[[#This Row],[Weight of Equity]])+(Table2[[#This Row],[Cost of Debt]]*Table2[[#This Row],[Weight of Debt]])</f>
        <v>9.7443737973318775E-2</v>
      </c>
      <c r="Z1575" t="b">
        <f>IF(Table2[[#This Row],[Sector]]="Financial Services",TRUE,FALSE)</f>
        <v>0</v>
      </c>
      <c r="AA1575" t="b">
        <f>IF(Table2[[#This Row],[Market Capitalisation In(Cr)]]&gt;25000,TRUE,FALSE)</f>
        <v>0</v>
      </c>
    </row>
    <row r="1576" spans="2:27" ht="14" customHeight="1">
      <c r="B1576" s="37" t="s">
        <v>1547</v>
      </c>
      <c r="C1576" s="38" t="str">
        <f>_xlfn.XLOOKUP(B1576,stock_analysis[Stock],stock_analysis[Company_Name])</f>
        <v>Honda India Power Products Limited</v>
      </c>
      <c r="D1576" s="37" t="str">
        <f>_xlfn.XLOOKUP(B1576,stock_analysis[Stock],stock_analysis[Sector])</f>
        <v>Industrials</v>
      </c>
      <c r="E1576" s="37" t="str">
        <f>_xlfn.XLOOKUP($B1576,stock_analysis[Stock],stock_analysis[Industry])</f>
        <v>Specialty Industrial Machinery</v>
      </c>
      <c r="F1576" s="2">
        <f>_xlfn.XLOOKUP($B1576,stock_analysis[Stock],stock_analysis[Market_Cap_Cr])</f>
        <v>2069.1865600000001</v>
      </c>
      <c r="G1576" s="3">
        <f>Imputs!$C$2</f>
        <v>6.6699999999999995E-2</v>
      </c>
      <c r="H1576" s="3">
        <f>Imputs!$C$3</f>
        <v>5.2299999999999999E-2</v>
      </c>
      <c r="I1576" s="2">
        <f>_xlfn.XLOOKUP($B1576,stock_analysis[Stock],stock_analysis[Beta_Daily])</f>
        <v>0.7933165647616196</v>
      </c>
      <c r="J1576" s="2">
        <f>_xlfn.XLOOKUP($B1576,stock_analysis[Stock],stock_analysis[Beta_Weekly])</f>
        <v>1.5386134546685712</v>
      </c>
      <c r="K1576" s="2">
        <f>_xlfn.XLOOKUP($B1576,stock_analysis[Stock],stock_analysis[Beta_Monthly])</f>
        <v>1.2704569194509201</v>
      </c>
      <c r="L1576" s="3">
        <f>G1576+H1576*I1576</f>
        <v>0.1081904563370327</v>
      </c>
      <c r="M1576" s="3">
        <f>J1576*H1576+G1576</f>
        <v>0.14716948367916627</v>
      </c>
      <c r="N1576" s="3">
        <f>K1576*H1576+G1576</f>
        <v>0.13314489688728312</v>
      </c>
      <c r="O1576" s="2">
        <f>_xlfn.XLOOKUP($B1576,stock_analysis[Stock],stock_analysis[Interest_Coverage_Ratio])</f>
        <v>235.13043478260869</v>
      </c>
      <c r="P1576" s="3" cm="1">
        <f t="array" ref="P157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76" s="3" t="str" cm="1">
        <f t="array" ref="Q157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76" s="3">
        <f>Table2[[#This Row],[Default Spread]]+Table2[[#This Row],[Risk Free Rate]]</f>
        <v>7.0699999999999999E-2</v>
      </c>
      <c r="S1576" s="2">
        <f>_xlfn.XLOOKUP($B1576,stock_analysis[Stock],stock_analysis[Market_Cap_Cr])</f>
        <v>2069.1865600000001</v>
      </c>
      <c r="T1576" s="2">
        <f>_xlfn.XLOOKUP($B1576,stock_analysis[Stock],stock_analysis[Total_Debt_Cr])</f>
        <v>0.06</v>
      </c>
      <c r="U1576" s="3">
        <f>Table2[[#This Row],[Market Value of Equity]]/(Table2[[#This Row],[Market Value of Equity]]+Table2[[#This Row],[Market Value of Debt]])</f>
        <v>0.99997100393874772</v>
      </c>
      <c r="V1576" s="3">
        <f>Table2[[#This Row],[Market Value of Debt]]/(Table2[[#This Row],[Market Value of Equity]]+Table2[[#This Row],[Market Value of Debt]])</f>
        <v>2.8996061252362308E-5</v>
      </c>
      <c r="W1576" s="32">
        <f>(Table2[[#This Row],[Cost of Equity (Daily Beta)]]*Table2[[#This Row],[Weight of Equity]])+(Table2[[#This Row],[Cost of Debt]]*Table2[[#This Row],[Weight of Debt]])</f>
        <v>0.10818936926146439</v>
      </c>
      <c r="X1576" s="33">
        <f>(Table2[[#This Row],[Cost of Equity (Weekly Beta)]]*Table2[[#This Row],[Weight of Equity]])+(Table2[[#This Row],[Cost of Debt]]*Table2[[#This Row],[Weight of Debt]])</f>
        <v>0.14716726636533356</v>
      </c>
      <c r="Y1576" s="34">
        <f>(Table2[[#This Row],[Cost of Equity (Monthly Beta)]]*Table2[[#This Row],[Weight of Equity]])+(Table2[[#This Row],[Cost of Debt]]*Table2[[#This Row],[Weight of Debt]])</f>
        <v>0.13314308623122809</v>
      </c>
      <c r="Z1576" t="b">
        <f>IF(Table2[[#This Row],[Sector]]="Financial Services",TRUE,FALSE)</f>
        <v>0</v>
      </c>
      <c r="AA1576" t="b">
        <f>IF(Table2[[#This Row],[Market Capitalisation In(Cr)]]&gt;25000,TRUE,FALSE)</f>
        <v>0</v>
      </c>
    </row>
    <row r="1577" spans="2:27" ht="14" customHeight="1">
      <c r="B1577" s="37" t="s">
        <v>2000</v>
      </c>
      <c r="C1577" s="38" t="str">
        <f>_xlfn.XLOOKUP(B1577,stock_analysis[Stock],stock_analysis[Company_Name])</f>
        <v>Krishna Defence And Allied Industries Limited</v>
      </c>
      <c r="D1577" s="37" t="str">
        <f>_xlfn.XLOOKUP(B1577,stock_analysis[Stock],stock_analysis[Sector])</f>
        <v>Industrials</v>
      </c>
      <c r="E1577" s="37" t="str">
        <f>_xlfn.XLOOKUP($B1577,stock_analysis[Stock],stock_analysis[Industry])</f>
        <v>Specialty Industrial Machinery</v>
      </c>
      <c r="F1577" s="2">
        <f>_xlfn.XLOOKUP($B1577,stock_analysis[Stock],stock_analysis[Market_Cap_Cr])</f>
        <v>1599.9171584000001</v>
      </c>
      <c r="G1577" s="3">
        <f>Imputs!$C$2</f>
        <v>6.6699999999999995E-2</v>
      </c>
      <c r="H1577" s="3">
        <f>Imputs!$C$3</f>
        <v>5.2299999999999999E-2</v>
      </c>
      <c r="I1577" s="2">
        <f>_xlfn.XLOOKUP($B1577,stock_analysis[Stock],stock_analysis[Beta_Daily])</f>
        <v>0.81032123266377865</v>
      </c>
      <c r="J1577" s="2">
        <f>_xlfn.XLOOKUP($B1577,stock_analysis[Stock],stock_analysis[Beta_Weekly])</f>
        <v>1.1136902578248986</v>
      </c>
      <c r="K1577" s="2">
        <f>_xlfn.XLOOKUP($B1577,stock_analysis[Stock],stock_analysis[Beta_Monthly])</f>
        <v>1.4836813108130864</v>
      </c>
      <c r="L1577" s="3">
        <f>G1577+H1577*I1577</f>
        <v>0.10907980046831561</v>
      </c>
      <c r="M1577" s="3">
        <f>J1577*H1577+G1577</f>
        <v>0.12494600048424219</v>
      </c>
      <c r="N1577" s="3">
        <f>K1577*H1577+G1577</f>
        <v>0.14429653255552441</v>
      </c>
      <c r="O1577" s="2">
        <f>_xlfn.XLOOKUP($B1577,stock_analysis[Stock],stock_analysis[Interest_Coverage_Ratio])</f>
        <v>35.646378504672896</v>
      </c>
      <c r="P1577" s="3" cm="1">
        <f t="array" ref="P157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77" s="3" t="str" cm="1">
        <f t="array" ref="Q157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77" s="3">
        <f>Table2[[#This Row],[Default Spread]]+Table2[[#This Row],[Risk Free Rate]]</f>
        <v>7.0699999999999999E-2</v>
      </c>
      <c r="S1577" s="2">
        <f>_xlfn.XLOOKUP($B1577,stock_analysis[Stock],stock_analysis[Market_Cap_Cr])</f>
        <v>1599.9171584000001</v>
      </c>
      <c r="T1577" s="2">
        <f>_xlfn.XLOOKUP($B1577,stock_analysis[Stock],stock_analysis[Total_Debt_Cr])</f>
        <v>0.76380000000000003</v>
      </c>
      <c r="U1577" s="3">
        <f>Table2[[#This Row],[Market Value of Equity]]/(Table2[[#This Row],[Market Value of Equity]]+Table2[[#This Row],[Market Value of Debt]])</f>
        <v>0.99952282808389037</v>
      </c>
      <c r="V1577" s="3">
        <f>Table2[[#This Row],[Market Value of Debt]]/(Table2[[#This Row],[Market Value of Equity]]+Table2[[#This Row],[Market Value of Debt]])</f>
        <v>4.7717191610967567E-4</v>
      </c>
      <c r="W1577" s="32">
        <f>(Table2[[#This Row],[Cost of Equity (Daily Beta)]]*Table2[[#This Row],[Weight of Equity]])+(Table2[[#This Row],[Cost of Debt]]*Table2[[#This Row],[Weight of Debt]])</f>
        <v>0.10906148670538623</v>
      </c>
      <c r="X1577" s="33">
        <f>(Table2[[#This Row],[Cost of Equity (Weekly Beta)]]*Table2[[#This Row],[Weight of Equity]])+(Table2[[#This Row],[Cost of Debt]]*Table2[[#This Row],[Weight of Debt]])</f>
        <v>0.12492011581624984</v>
      </c>
      <c r="Y1577" s="34">
        <f>(Table2[[#This Row],[Cost of Equity (Monthly Beta)]]*Table2[[#This Row],[Weight of Equity]])+(Table2[[#This Row],[Cost of Debt]]*Table2[[#This Row],[Weight of Debt]])</f>
        <v>0.14426141435706588</v>
      </c>
      <c r="Z1577" t="b">
        <f>IF(Table2[[#This Row],[Sector]]="Financial Services",TRUE,FALSE)</f>
        <v>0</v>
      </c>
      <c r="AA1577" t="b">
        <f>IF(Table2[[#This Row],[Market Capitalisation In(Cr)]]&gt;25000,TRUE,FALSE)</f>
        <v>0</v>
      </c>
    </row>
    <row r="1578" spans="2:27" ht="14" customHeight="1">
      <c r="B1578" s="37" t="s">
        <v>2122</v>
      </c>
      <c r="C1578" s="38" t="str">
        <f>_xlfn.XLOOKUP(B1578,stock_analysis[Stock],stock_analysis[Company_Name])</f>
        <v>Macpower CNC Machines Limited</v>
      </c>
      <c r="D1578" s="37" t="str">
        <f>_xlfn.XLOOKUP(B1578,stock_analysis[Stock],stock_analysis[Sector])</f>
        <v>Industrials</v>
      </c>
      <c r="E1578" s="37" t="str">
        <f>_xlfn.XLOOKUP($B1578,stock_analysis[Stock],stock_analysis[Industry])</f>
        <v>Specialty Industrial Machinery</v>
      </c>
      <c r="F1578" s="2">
        <f>_xlfn.XLOOKUP($B1578,stock_analysis[Stock],stock_analysis[Market_Cap_Cr])</f>
        <v>929.9866624</v>
      </c>
      <c r="G1578" s="3">
        <f>Imputs!$C$2</f>
        <v>6.6699999999999995E-2</v>
      </c>
      <c r="H1578" s="3">
        <f>Imputs!$C$3</f>
        <v>5.2299999999999999E-2</v>
      </c>
      <c r="I1578" s="2">
        <f>_xlfn.XLOOKUP($B1578,stock_analysis[Stock],stock_analysis[Beta_Daily])</f>
        <v>0.81503419870874283</v>
      </c>
      <c r="J1578" s="2">
        <f>_xlfn.XLOOKUP($B1578,stock_analysis[Stock],stock_analysis[Beta_Weekly])</f>
        <v>1.4466955624314513</v>
      </c>
      <c r="K1578" s="2">
        <f>_xlfn.XLOOKUP($B1578,stock_analysis[Stock],stock_analysis[Beta_Monthly])</f>
        <v>0.81723280172952517</v>
      </c>
      <c r="L1578" s="3">
        <f>G1578+H1578*I1578</f>
        <v>0.10932628859246724</v>
      </c>
      <c r="M1578" s="3">
        <f>J1578*H1578+G1578</f>
        <v>0.14236217791516489</v>
      </c>
      <c r="N1578" s="3">
        <f>K1578*H1578+G1578</f>
        <v>0.10944127553045416</v>
      </c>
      <c r="O1578" s="2">
        <f>_xlfn.XLOOKUP($B1578,stock_analysis[Stock],stock_analysis[Interest_Coverage_Ratio])</f>
        <v>147.19586323343182</v>
      </c>
      <c r="P1578" s="3" cm="1">
        <f t="array" ref="P157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78" s="3" t="str" cm="1">
        <f t="array" ref="Q157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78" s="3">
        <f>Table2[[#This Row],[Default Spread]]+Table2[[#This Row],[Risk Free Rate]]</f>
        <v>7.0699999999999999E-2</v>
      </c>
      <c r="S1578" s="2">
        <f>_xlfn.XLOOKUP($B1578,stock_analysis[Stock],stock_analysis[Market_Cap_Cr])</f>
        <v>929.9866624</v>
      </c>
      <c r="T1578" s="2">
        <f>_xlfn.XLOOKUP($B1578,stock_analysis[Stock],stock_analysis[Total_Debt_Cr])</f>
        <v>1.3059000000000001</v>
      </c>
      <c r="U1578" s="3">
        <f>Table2[[#This Row],[Market Value of Equity]]/(Table2[[#This Row],[Market Value of Equity]]+Table2[[#This Row],[Market Value of Debt]])</f>
        <v>0.99859775536418482</v>
      </c>
      <c r="V1578" s="3">
        <f>Table2[[#This Row],[Market Value of Debt]]/(Table2[[#This Row],[Market Value of Equity]]+Table2[[#This Row],[Market Value of Debt]])</f>
        <v>1.4022446358152082E-3</v>
      </c>
      <c r="W1578" s="32">
        <f>(Table2[[#This Row],[Cost of Equity (Daily Beta)]]*Table2[[#This Row],[Weight of Equity]])+(Table2[[#This Row],[Cost of Debt]]*Table2[[#This Row],[Weight of Debt]])</f>
        <v>0.109272125086487</v>
      </c>
      <c r="X1578" s="33">
        <f>(Table2[[#This Row],[Cost of Equity (Weekly Beta)]]*Table2[[#This Row],[Weight of Equity]])+(Table2[[#This Row],[Cost of Debt]]*Table2[[#This Row],[Weight of Debt]])</f>
        <v>0.14226169001059255</v>
      </c>
      <c r="Y1578" s="34">
        <f>(Table2[[#This Row],[Cost of Equity (Monthly Beta)]]*Table2[[#This Row],[Weight of Equity]])+(Table2[[#This Row],[Cost of Debt]]*Table2[[#This Row],[Weight of Debt]])</f>
        <v>0.10938695078465695</v>
      </c>
      <c r="Z1578" t="b">
        <f>IF(Table2[[#This Row],[Sector]]="Financial Services",TRUE,FALSE)</f>
        <v>0</v>
      </c>
      <c r="AA1578" t="b">
        <f>IF(Table2[[#This Row],[Market Capitalisation In(Cr)]]&gt;25000,TRUE,FALSE)</f>
        <v>0</v>
      </c>
    </row>
    <row r="1579" spans="2:27" ht="14" customHeight="1">
      <c r="B1579" s="37" t="s">
        <v>1864</v>
      </c>
      <c r="C1579" s="38" t="str">
        <f>_xlfn.XLOOKUP(B1579,stock_analysis[Stock],stock_analysis[Company_Name])</f>
        <v>Jyoti Structures Limited</v>
      </c>
      <c r="D1579" s="37" t="str">
        <f>_xlfn.XLOOKUP(B1579,stock_analysis[Stock],stock_analysis[Sector])</f>
        <v>Industrials</v>
      </c>
      <c r="E1579" s="37" t="str">
        <f>_xlfn.XLOOKUP($B1579,stock_analysis[Stock],stock_analysis[Industry])</f>
        <v>Specialty Industrial Machinery</v>
      </c>
      <c r="F1579" s="2">
        <f>_xlfn.XLOOKUP($B1579,stock_analysis[Stock],stock_analysis[Market_Cap_Cr])</f>
        <v>1323.768832</v>
      </c>
      <c r="G1579" s="3">
        <f>Imputs!$C$2</f>
        <v>6.6699999999999995E-2</v>
      </c>
      <c r="H1579" s="3">
        <f>Imputs!$C$3</f>
        <v>5.2299999999999999E-2</v>
      </c>
      <c r="I1579" s="2">
        <f>_xlfn.XLOOKUP($B1579,stock_analysis[Stock],stock_analysis[Beta_Daily])</f>
        <v>1.9212157164966857</v>
      </c>
      <c r="J1579" s="2">
        <f>_xlfn.XLOOKUP($B1579,stock_analysis[Stock],stock_analysis[Beta_Weekly])</f>
        <v>2.1259693166833871</v>
      </c>
      <c r="K1579" s="2">
        <f>_xlfn.XLOOKUP($B1579,stock_analysis[Stock],stock_analysis[Beta_Monthly])</f>
        <v>1.0374971500864425</v>
      </c>
      <c r="L1579" s="3">
        <f>G1579+H1579*I1579</f>
        <v>0.16717958197277666</v>
      </c>
      <c r="M1579" s="3">
        <f>J1579*H1579+G1579</f>
        <v>0.17788819526254113</v>
      </c>
      <c r="N1579" s="3">
        <f>K1579*H1579+G1579</f>
        <v>0.12096110094952094</v>
      </c>
      <c r="O1579" s="2">
        <f>_xlfn.XLOOKUP($B1579,stock_analysis[Stock],stock_analysis[Interest_Coverage_Ratio])</f>
        <v>296.16666666666669</v>
      </c>
      <c r="P1579" s="3" cm="1">
        <f t="array" ref="P157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79" s="3" t="str" cm="1">
        <f t="array" ref="Q157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79" s="3">
        <f>Table2[[#This Row],[Default Spread]]+Table2[[#This Row],[Risk Free Rate]]</f>
        <v>7.0699999999999999E-2</v>
      </c>
      <c r="S1579" s="2">
        <f>_xlfn.XLOOKUP($B1579,stock_analysis[Stock],stock_analysis[Market_Cap_Cr])</f>
        <v>1323.768832</v>
      </c>
      <c r="T1579" s="2">
        <f>_xlfn.XLOOKUP($B1579,stock_analysis[Stock],stock_analysis[Total_Debt_Cr])</f>
        <v>1958.2099456000001</v>
      </c>
      <c r="U1579" s="3">
        <f>Table2[[#This Row],[Market Value of Equity]]/(Table2[[#This Row],[Market Value of Equity]]+Table2[[#This Row],[Market Value of Debt]])</f>
        <v>0.40334472636901914</v>
      </c>
      <c r="V1579" s="3">
        <f>Table2[[#This Row],[Market Value of Debt]]/(Table2[[#This Row],[Market Value of Equity]]+Table2[[#This Row],[Market Value of Debt]])</f>
        <v>0.59665527363098081</v>
      </c>
      <c r="W1579" s="32">
        <f>(Table2[[#This Row],[Cost of Equity (Daily Beta)]]*Table2[[#This Row],[Weight of Equity]])+(Table2[[#This Row],[Cost of Debt]]*Table2[[#This Row],[Weight of Debt]])</f>
        <v>0.10961453059100695</v>
      </c>
      <c r="X1579" s="33">
        <f>(Table2[[#This Row],[Cost of Equity (Weekly Beta)]]*Table2[[#This Row],[Weight of Equity]])+(Table2[[#This Row],[Cost of Debt]]*Table2[[#This Row],[Weight of Debt]])</f>
        <v>0.11393379328815864</v>
      </c>
      <c r="Y1579" s="34">
        <f>(Table2[[#This Row],[Cost of Equity (Monthly Beta)]]*Table2[[#This Row],[Weight of Equity]])+(Table2[[#This Row],[Cost of Debt]]*Table2[[#This Row],[Weight of Debt]])</f>
        <v>9.0972550009490172E-2</v>
      </c>
      <c r="Z1579" t="b">
        <f>IF(Table2[[#This Row],[Sector]]="Financial Services",TRUE,FALSE)</f>
        <v>0</v>
      </c>
      <c r="AA1579" t="b">
        <f>IF(Table2[[#This Row],[Market Capitalisation In(Cr)]]&gt;25000,TRUE,FALSE)</f>
        <v>0</v>
      </c>
    </row>
    <row r="1580" spans="2:27" ht="14" customHeight="1">
      <c r="B1580" s="37" t="s">
        <v>2778</v>
      </c>
      <c r="C1580" s="38" t="str">
        <f>_xlfn.XLOOKUP(B1580,stock_analysis[Stock],stock_analysis[Company_Name])</f>
        <v>Pritika Auto Industries Limited</v>
      </c>
      <c r="D1580" s="37" t="str">
        <f>_xlfn.XLOOKUP(B1580,stock_analysis[Stock],stock_analysis[Sector])</f>
        <v>Industrials</v>
      </c>
      <c r="E1580" s="37" t="str">
        <f>_xlfn.XLOOKUP($B1580,stock_analysis[Stock],stock_analysis[Industry])</f>
        <v>Specialty Industrial Machinery</v>
      </c>
      <c r="F1580" s="2">
        <f>_xlfn.XLOOKUP($B1580,stock_analysis[Stock],stock_analysis[Market_Cap_Cr])</f>
        <v>201.48034559999999</v>
      </c>
      <c r="G1580" s="3">
        <f>Imputs!$C$2</f>
        <v>6.6699999999999995E-2</v>
      </c>
      <c r="H1580" s="3">
        <f>Imputs!$C$3</f>
        <v>5.2299999999999999E-2</v>
      </c>
      <c r="I1580" s="2">
        <f>_xlfn.XLOOKUP($B1580,stock_analysis[Stock],stock_analysis[Beta_Daily])</f>
        <v>1.2467801365743487</v>
      </c>
      <c r="J1580" s="2">
        <f>_xlfn.XLOOKUP($B1580,stock_analysis[Stock],stock_analysis[Beta_Weekly])</f>
        <v>1.424707480515337</v>
      </c>
      <c r="K1580" s="2">
        <f>_xlfn.XLOOKUP($B1580,stock_analysis[Stock],stock_analysis[Beta_Monthly])</f>
        <v>0.82287190241395014</v>
      </c>
      <c r="L1580" s="3">
        <f>G1580+H1580*I1580</f>
        <v>0.13190660114283842</v>
      </c>
      <c r="M1580" s="3">
        <f>J1580*H1580+G1580</f>
        <v>0.14121220123095213</v>
      </c>
      <c r="N1580" s="3">
        <f>K1580*H1580+G1580</f>
        <v>0.10973620049624959</v>
      </c>
      <c r="O1580" s="2">
        <f>_xlfn.XLOOKUP($B1580,stock_analysis[Stock],stock_analysis[Interest_Coverage_Ratio])</f>
        <v>3.2638039515465129</v>
      </c>
      <c r="P1580" s="3" cm="1">
        <f t="array" ref="P158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580" s="3" t="str" cm="1">
        <f t="array" ref="Q158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580" s="3">
        <f>Table2[[#This Row],[Default Spread]]+Table2[[#This Row],[Risk Free Rate]]</f>
        <v>8.5099999999999995E-2</v>
      </c>
      <c r="S1580" s="2">
        <f>_xlfn.XLOOKUP($B1580,stock_analysis[Stock],stock_analysis[Market_Cap_Cr])</f>
        <v>201.48034559999999</v>
      </c>
      <c r="T1580" s="2">
        <f>_xlfn.XLOOKUP($B1580,stock_analysis[Stock],stock_analysis[Total_Debt_Cr])</f>
        <v>175.21319679999999</v>
      </c>
      <c r="U1580" s="3">
        <f>Table2[[#This Row],[Market Value of Equity]]/(Table2[[#This Row],[Market Value of Equity]]+Table2[[#This Row],[Market Value of Debt]])</f>
        <v>0.53486540893778811</v>
      </c>
      <c r="V1580" s="3">
        <f>Table2[[#This Row],[Market Value of Debt]]/(Table2[[#This Row],[Market Value of Equity]]+Table2[[#This Row],[Market Value of Debt]])</f>
        <v>0.465134591062212</v>
      </c>
      <c r="W1580" s="32">
        <f>(Table2[[#This Row],[Cost of Equity (Daily Beta)]]*Table2[[#This Row],[Weight of Equity]])+(Table2[[#This Row],[Cost of Debt]]*Table2[[#This Row],[Weight of Debt]])</f>
        <v>0.11013523186125222</v>
      </c>
      <c r="X1580" s="33">
        <f>(Table2[[#This Row],[Cost of Equity (Weekly Beta)]]*Table2[[#This Row],[Weight of Equity]])+(Table2[[#This Row],[Cost of Debt]]*Table2[[#This Row],[Weight of Debt]])</f>
        <v>0.11511247545779267</v>
      </c>
      <c r="Y1580" s="34">
        <f>(Table2[[#This Row],[Cost of Equity (Monthly Beta)]]*Table2[[#This Row],[Weight of Equity]])+(Table2[[#This Row],[Cost of Debt]]*Table2[[#This Row],[Weight of Debt]])</f>
        <v>9.8277051453099881E-2</v>
      </c>
      <c r="Z1580" t="b">
        <f>IF(Table2[[#This Row],[Sector]]="Financial Services",TRUE,FALSE)</f>
        <v>0</v>
      </c>
      <c r="AA1580" t="b">
        <f>IF(Table2[[#This Row],[Market Capitalisation In(Cr)]]&gt;25000,TRUE,FALSE)</f>
        <v>0</v>
      </c>
    </row>
    <row r="1581" spans="2:27" ht="14" customHeight="1">
      <c r="B1581" s="37" t="s">
        <v>1217</v>
      </c>
      <c r="C1581" s="38" t="str">
        <f>_xlfn.XLOOKUP(B1581,stock_analysis[Stock],stock_analysis[Company_Name])</f>
        <v>Gala Precision Engineering Limited</v>
      </c>
      <c r="D1581" s="37" t="str">
        <f>_xlfn.XLOOKUP(B1581,stock_analysis[Stock],stock_analysis[Sector])</f>
        <v>Industrials</v>
      </c>
      <c r="E1581" s="37" t="str">
        <f>_xlfn.XLOOKUP($B1581,stock_analysis[Stock],stock_analysis[Industry])</f>
        <v>Specialty Industrial Machinery</v>
      </c>
      <c r="F1581" s="2">
        <f>_xlfn.XLOOKUP($B1581,stock_analysis[Stock],stock_analysis[Market_Cap_Cr])</f>
        <v>914.83289600000001</v>
      </c>
      <c r="G1581" s="3">
        <f>Imputs!$C$2</f>
        <v>6.6699999999999995E-2</v>
      </c>
      <c r="H1581" s="3">
        <f>Imputs!$C$3</f>
        <v>5.2299999999999999E-2</v>
      </c>
      <c r="I1581" s="2">
        <f>_xlfn.XLOOKUP($B1581,stock_analysis[Stock],stock_analysis[Beta_Daily])</f>
        <v>0.87590497009835455</v>
      </c>
      <c r="J1581" s="2">
        <f>_xlfn.XLOOKUP($B1581,stock_analysis[Stock],stock_analysis[Beta_Weekly])</f>
        <v>1.407870015685907</v>
      </c>
      <c r="K1581" s="2">
        <f>_xlfn.XLOOKUP($B1581,stock_analysis[Stock],stock_analysis[Beta_Monthly])</f>
        <v>-0.32523542575106762</v>
      </c>
      <c r="L1581" s="3">
        <f>G1581+H1581*I1581</f>
        <v>0.11250982993614395</v>
      </c>
      <c r="M1581" s="3">
        <f>J1581*H1581+G1581</f>
        <v>0.14033160182037291</v>
      </c>
      <c r="N1581" s="3">
        <f>K1581*H1581+G1581</f>
        <v>4.9690187233219163E-2</v>
      </c>
      <c r="O1581" s="2">
        <f>_xlfn.XLOOKUP($B1581,stock_analysis[Stock],stock_analysis[Interest_Coverage_Ratio])</f>
        <v>9.6603921568627449</v>
      </c>
      <c r="P1581" s="3" cm="1">
        <f t="array" ref="P158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581" s="3" t="str" cm="1">
        <f t="array" ref="Q158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581" s="3">
        <f>Table2[[#This Row],[Default Spread]]+Table2[[#This Row],[Risk Free Rate]]</f>
        <v>7.22E-2</v>
      </c>
      <c r="S1581" s="2">
        <f>_xlfn.XLOOKUP($B1581,stock_analysis[Stock],stock_analysis[Market_Cap_Cr])</f>
        <v>914.83289600000001</v>
      </c>
      <c r="T1581" s="2">
        <f>_xlfn.XLOOKUP($B1581,stock_analysis[Stock],stock_analysis[Total_Debt_Cr])</f>
        <v>23.94</v>
      </c>
      <c r="U1581" s="3">
        <f>Table2[[#This Row],[Market Value of Equity]]/(Table2[[#This Row],[Market Value of Equity]]+Table2[[#This Row],[Market Value of Debt]])</f>
        <v>0.97449862463860482</v>
      </c>
      <c r="V1581" s="3">
        <f>Table2[[#This Row],[Market Value of Debt]]/(Table2[[#This Row],[Market Value of Equity]]+Table2[[#This Row],[Market Value of Debt]])</f>
        <v>2.5501375361395181E-2</v>
      </c>
      <c r="W1581" s="32">
        <f>(Table2[[#This Row],[Cost of Equity (Daily Beta)]]*Table2[[#This Row],[Weight of Equity]])+(Table2[[#This Row],[Cost of Debt]]*Table2[[#This Row],[Weight of Debt]])</f>
        <v>0.11148187383218834</v>
      </c>
      <c r="X1581" s="33">
        <f>(Table2[[#This Row],[Cost of Equity (Weekly Beta)]]*Table2[[#This Row],[Weight of Equity]])+(Table2[[#This Row],[Cost of Debt]]*Table2[[#This Row],[Weight of Debt]])</f>
        <v>0.13859415226837846</v>
      </c>
      <c r="Y1581" s="34">
        <f>(Table2[[#This Row],[Cost of Equity (Monthly Beta)]]*Table2[[#This Row],[Weight of Equity]])+(Table2[[#This Row],[Cost of Debt]]*Table2[[#This Row],[Weight of Debt]])</f>
        <v>5.0264218417899562E-2</v>
      </c>
      <c r="Z1581" t="b">
        <f>IF(Table2[[#This Row],[Sector]]="Financial Services",TRUE,FALSE)</f>
        <v>0</v>
      </c>
      <c r="AA1581" t="b">
        <f>IF(Table2[[#This Row],[Market Capitalisation In(Cr)]]&gt;25000,TRUE,FALSE)</f>
        <v>0</v>
      </c>
    </row>
    <row r="1582" spans="2:27" ht="14" customHeight="1">
      <c r="B1582" s="37" t="s">
        <v>3488</v>
      </c>
      <c r="C1582" s="38" t="str">
        <f>_xlfn.XLOOKUP(B1582,stock_analysis[Stock],stock_analysis[Company_Name])</f>
        <v>Tarapur Transformers Limited</v>
      </c>
      <c r="D1582" s="37" t="str">
        <f>_xlfn.XLOOKUP(B1582,stock_analysis[Stock],stock_analysis[Sector])</f>
        <v>Industrials</v>
      </c>
      <c r="E1582" s="37" t="str">
        <f>_xlfn.XLOOKUP($B1582,stock_analysis[Stock],stock_analysis[Industry])</f>
        <v>Specialty Industrial Machinery</v>
      </c>
      <c r="F1582" s="2">
        <f>_xlfn.XLOOKUP($B1582,stock_analysis[Stock],stock_analysis[Market_Cap_Cr])</f>
        <v>48.008966399999998</v>
      </c>
      <c r="G1582" s="3">
        <f>Imputs!$C$2</f>
        <v>6.6699999999999995E-2</v>
      </c>
      <c r="H1582" s="3">
        <f>Imputs!$C$3</f>
        <v>5.2299999999999999E-2</v>
      </c>
      <c r="I1582" s="2">
        <f>_xlfn.XLOOKUP($B1582,stock_analysis[Stock],stock_analysis[Beta_Daily])</f>
        <v>1.0146696090876617</v>
      </c>
      <c r="J1582" s="2">
        <f>_xlfn.XLOOKUP($B1582,stock_analysis[Stock],stock_analysis[Beta_Weekly])</f>
        <v>1.3003744244056341</v>
      </c>
      <c r="K1582" s="2">
        <f>_xlfn.XLOOKUP($B1582,stock_analysis[Stock],stock_analysis[Beta_Monthly])</f>
        <v>1.156124612111322</v>
      </c>
      <c r="L1582" s="3">
        <f>G1582+H1582*I1582</f>
        <v>0.1197672205552847</v>
      </c>
      <c r="M1582" s="3">
        <f>J1582*H1582+G1582</f>
        <v>0.13470958239641467</v>
      </c>
      <c r="N1582" s="3">
        <f>K1582*H1582+G1582</f>
        <v>0.12716531721342214</v>
      </c>
      <c r="O1582" s="2">
        <f>_xlfn.XLOOKUP($B1582,stock_analysis[Stock],stock_analysis[Interest_Coverage_Ratio])</f>
        <v>13.566117610837438</v>
      </c>
      <c r="P1582" s="3" cm="1">
        <f t="array" ref="P158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82" s="3" t="str" cm="1">
        <f t="array" ref="Q158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82" s="3">
        <f>Table2[[#This Row],[Default Spread]]+Table2[[#This Row],[Risk Free Rate]]</f>
        <v>7.0699999999999999E-2</v>
      </c>
      <c r="S1582" s="2">
        <f>_xlfn.XLOOKUP($B1582,stock_analysis[Stock],stock_analysis[Market_Cap_Cr])</f>
        <v>48.008966399999998</v>
      </c>
      <c r="T1582" s="2">
        <f>_xlfn.XLOOKUP($B1582,stock_analysis[Stock],stock_analysis[Total_Debt_Cr])</f>
        <v>9.6237999999999992</v>
      </c>
      <c r="U1582" s="3">
        <f>Table2[[#This Row],[Market Value of Equity]]/(Table2[[#This Row],[Market Value of Equity]]+Table2[[#This Row],[Market Value of Debt]])</f>
        <v>0.83301513008752615</v>
      </c>
      <c r="V1582" s="3">
        <f>Table2[[#This Row],[Market Value of Debt]]/(Table2[[#This Row],[Market Value of Equity]]+Table2[[#This Row],[Market Value of Debt]])</f>
        <v>0.16698486991247397</v>
      </c>
      <c r="W1582" s="32">
        <f>(Table2[[#This Row],[Cost of Equity (Daily Beta)]]*Table2[[#This Row],[Weight of Equity]])+(Table2[[#This Row],[Cost of Debt]]*Table2[[#This Row],[Weight of Debt]])</f>
        <v>0.11157373711389383</v>
      </c>
      <c r="X1582" s="33">
        <f>(Table2[[#This Row],[Cost of Equity (Weekly Beta)]]*Table2[[#This Row],[Weight of Equity]])+(Table2[[#This Row],[Cost of Debt]]*Table2[[#This Row],[Weight of Debt]])</f>
        <v>0.12402095060679759</v>
      </c>
      <c r="Y1582" s="34">
        <f>(Table2[[#This Row],[Cost of Equity (Monthly Beta)]]*Table2[[#This Row],[Weight of Equity]])+(Table2[[#This Row],[Cost of Debt]]*Table2[[#This Row],[Weight of Debt]])</f>
        <v>0.11773646356397227</v>
      </c>
      <c r="Z1582" t="b">
        <f>IF(Table2[[#This Row],[Sector]]="Financial Services",TRUE,FALSE)</f>
        <v>0</v>
      </c>
      <c r="AA1582" t="b">
        <f>IF(Table2[[#This Row],[Market Capitalisation In(Cr)]]&gt;25000,TRUE,FALSE)</f>
        <v>0</v>
      </c>
    </row>
    <row r="1583" spans="2:27" ht="14" customHeight="1">
      <c r="B1583" s="37" t="s">
        <v>1529</v>
      </c>
      <c r="C1583" s="38" t="str">
        <f>_xlfn.XLOOKUP(B1583,stock_analysis[Stock],stock_analysis[Company_Name])</f>
        <v>HLE Glascoat Limited</v>
      </c>
      <c r="D1583" s="37" t="str">
        <f>_xlfn.XLOOKUP(B1583,stock_analysis[Stock],stock_analysis[Sector])</f>
        <v>Industrials</v>
      </c>
      <c r="E1583" s="37" t="str">
        <f>_xlfn.XLOOKUP($B1583,stock_analysis[Stock],stock_analysis[Industry])</f>
        <v>Specialty Industrial Machinery</v>
      </c>
      <c r="F1583" s="2">
        <f>_xlfn.XLOOKUP($B1583,stock_analysis[Stock],stock_analysis[Market_Cap_Cr])</f>
        <v>2176.7114752000002</v>
      </c>
      <c r="G1583" s="3">
        <f>Imputs!$C$2</f>
        <v>6.6699999999999995E-2</v>
      </c>
      <c r="H1583" s="3">
        <f>Imputs!$C$3</f>
        <v>5.2299999999999999E-2</v>
      </c>
      <c r="I1583" s="2">
        <f>_xlfn.XLOOKUP($B1583,stock_analysis[Stock],stock_analysis[Beta_Daily])</f>
        <v>0.99413281726944558</v>
      </c>
      <c r="J1583" s="2">
        <f>_xlfn.XLOOKUP($B1583,stock_analysis[Stock],stock_analysis[Beta_Weekly])</f>
        <v>1.2842278211504861</v>
      </c>
      <c r="K1583" s="2">
        <f>_xlfn.XLOOKUP($B1583,stock_analysis[Stock],stock_analysis[Beta_Monthly])</f>
        <v>1.9271760902808095</v>
      </c>
      <c r="L1583" s="3">
        <f>G1583+H1583*I1583</f>
        <v>0.118693146343192</v>
      </c>
      <c r="M1583" s="3">
        <f>J1583*H1583+G1583</f>
        <v>0.13386511504617044</v>
      </c>
      <c r="N1583" s="3">
        <f>K1583*H1583+G1583</f>
        <v>0.16749130952168634</v>
      </c>
      <c r="O1583" s="2">
        <f>_xlfn.XLOOKUP($B1583,stock_analysis[Stock],stock_analysis[Interest_Coverage_Ratio])</f>
        <v>3.0740632269971875</v>
      </c>
      <c r="P1583" s="3" cm="1">
        <f t="array" ref="P158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583" s="3" t="str" cm="1">
        <f t="array" ref="Q158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583" s="3">
        <f>Table2[[#This Row],[Default Spread]]+Table2[[#This Row],[Risk Free Rate]]</f>
        <v>8.5099999999999995E-2</v>
      </c>
      <c r="S1583" s="2">
        <f>_xlfn.XLOOKUP($B1583,stock_analysis[Stock],stock_analysis[Market_Cap_Cr])</f>
        <v>2176.7114752000002</v>
      </c>
      <c r="T1583" s="2">
        <f>_xlfn.XLOOKUP($B1583,stock_analysis[Stock],stock_analysis[Total_Debt_Cr])</f>
        <v>381.51329279999999</v>
      </c>
      <c r="U1583" s="3">
        <f>Table2[[#This Row],[Market Value of Equity]]/(Table2[[#This Row],[Market Value of Equity]]+Table2[[#This Row],[Market Value of Debt]])</f>
        <v>0.85086795438296692</v>
      </c>
      <c r="V1583" s="3">
        <f>Table2[[#This Row],[Market Value of Debt]]/(Table2[[#This Row],[Market Value of Equity]]+Table2[[#This Row],[Market Value of Debt]])</f>
        <v>0.14913204561703314</v>
      </c>
      <c r="W1583" s="32">
        <f>(Table2[[#This Row],[Cost of Equity (Daily Beta)]]*Table2[[#This Row],[Weight of Equity]])+(Table2[[#This Row],[Cost of Debt]]*Table2[[#This Row],[Weight of Debt]])</f>
        <v>0.11368333171031943</v>
      </c>
      <c r="X1583" s="33">
        <f>(Table2[[#This Row],[Cost of Equity (Weekly Beta)]]*Table2[[#This Row],[Weight of Equity]])+(Table2[[#This Row],[Cost of Debt]]*Table2[[#This Row],[Weight of Debt]])</f>
        <v>0.1265926736845851</v>
      </c>
      <c r="Y1583" s="34">
        <f>(Table2[[#This Row],[Cost of Equity (Monthly Beta)]]*Table2[[#This Row],[Weight of Equity]])+(Table2[[#This Row],[Cost of Debt]]*Table2[[#This Row],[Weight of Debt]])</f>
        <v>0.15520412499165112</v>
      </c>
      <c r="Z1583" t="b">
        <f>IF(Table2[[#This Row],[Sector]]="Financial Services",TRUE,FALSE)</f>
        <v>0</v>
      </c>
      <c r="AA1583" t="b">
        <f>IF(Table2[[#This Row],[Market Capitalisation In(Cr)]]&gt;25000,TRUE,FALSE)</f>
        <v>0</v>
      </c>
    </row>
    <row r="1584" spans="2:27" ht="14" customHeight="1">
      <c r="B1584" s="37" t="s">
        <v>956</v>
      </c>
      <c r="C1584" s="38" t="str">
        <f>_xlfn.XLOOKUP(B1584,stock_analysis[Stock],stock_analysis[Company_Name])</f>
        <v>Diffusion Engineers Limited</v>
      </c>
      <c r="D1584" s="37" t="str">
        <f>_xlfn.XLOOKUP(B1584,stock_analysis[Stock],stock_analysis[Sector])</f>
        <v>Industrials</v>
      </c>
      <c r="E1584" s="37" t="str">
        <f>_xlfn.XLOOKUP($B1584,stock_analysis[Stock],stock_analysis[Industry])</f>
        <v>Specialty Industrial Machinery</v>
      </c>
      <c r="F1584" s="2">
        <f>_xlfn.XLOOKUP($B1584,stock_analysis[Stock],stock_analysis[Market_Cap_Cr])</f>
        <v>929.27027199999998</v>
      </c>
      <c r="G1584" s="3">
        <f>Imputs!$C$2</f>
        <v>6.6699999999999995E-2</v>
      </c>
      <c r="H1584" s="3">
        <f>Imputs!$C$3</f>
        <v>5.2299999999999999E-2</v>
      </c>
      <c r="I1584" s="2">
        <f>_xlfn.XLOOKUP($B1584,stock_analysis[Stock],stock_analysis[Beta_Daily])</f>
        <v>0.92234723860753798</v>
      </c>
      <c r="J1584" s="2">
        <f>_xlfn.XLOOKUP($B1584,stock_analysis[Stock],stock_analysis[Beta_Weekly])</f>
        <v>1.6607764024110869</v>
      </c>
      <c r="K1584" s="2">
        <f>_xlfn.XLOOKUP($B1584,stock_analysis[Stock],stock_analysis[Beta_Monthly])</f>
        <v>1.1106148714677797</v>
      </c>
      <c r="L1584" s="3">
        <f>G1584+H1584*I1584</f>
        <v>0.11493876057917424</v>
      </c>
      <c r="M1584" s="3">
        <f>J1584*H1584+G1584</f>
        <v>0.15355860584609984</v>
      </c>
      <c r="N1584" s="3">
        <f>K1584*H1584+G1584</f>
        <v>0.12478515777776487</v>
      </c>
      <c r="O1584" s="2">
        <f>_xlfn.XLOOKUP($B1584,stock_analysis[Stock],stock_analysis[Interest_Coverage_Ratio])</f>
        <v>26.50516585100598</v>
      </c>
      <c r="P1584" s="3" cm="1">
        <f t="array" ref="P158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84" s="3" t="str" cm="1">
        <f t="array" ref="Q158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84" s="3">
        <f>Table2[[#This Row],[Default Spread]]+Table2[[#This Row],[Risk Free Rate]]</f>
        <v>7.0699999999999999E-2</v>
      </c>
      <c r="S1584" s="2">
        <f>_xlfn.XLOOKUP($B1584,stock_analysis[Stock],stock_analysis[Market_Cap_Cr])</f>
        <v>929.27027199999998</v>
      </c>
      <c r="T1584" s="2">
        <f>_xlfn.XLOOKUP($B1584,stock_analysis[Stock],stock_analysis[Total_Debt_Cr])</f>
        <v>22.068999999999999</v>
      </c>
      <c r="U1584" s="3">
        <f>Table2[[#This Row],[Market Value of Equity]]/(Table2[[#This Row],[Market Value of Equity]]+Table2[[#This Row],[Market Value of Debt]])</f>
        <v>0.9768021770470966</v>
      </c>
      <c r="V1584" s="3">
        <f>Table2[[#This Row],[Market Value of Debt]]/(Table2[[#This Row],[Market Value of Equity]]+Table2[[#This Row],[Market Value of Debt]])</f>
        <v>2.3197822952903388E-2</v>
      </c>
      <c r="W1584" s="32">
        <f>(Table2[[#This Row],[Cost of Equity (Daily Beta)]]*Table2[[#This Row],[Weight of Equity]])+(Table2[[#This Row],[Cost of Debt]]*Table2[[#This Row],[Weight of Debt]])</f>
        <v>0.11391251764360268</v>
      </c>
      <c r="X1584" s="33">
        <f>(Table2[[#This Row],[Cost of Equity (Weekly Beta)]]*Table2[[#This Row],[Weight of Equity]])+(Table2[[#This Row],[Cost of Debt]]*Table2[[#This Row],[Weight of Debt]])</f>
        <v>0.15163646657755761</v>
      </c>
      <c r="Y1584" s="34">
        <f>(Table2[[#This Row],[Cost of Equity (Monthly Beta)]]*Table2[[#This Row],[Weight of Equity]])+(Table2[[#This Row],[Cost of Debt]]*Table2[[#This Row],[Weight of Debt]])</f>
        <v>0.12353049986325644</v>
      </c>
      <c r="Z1584" t="b">
        <f>IF(Table2[[#This Row],[Sector]]="Financial Services",TRUE,FALSE)</f>
        <v>0</v>
      </c>
      <c r="AA1584" t="b">
        <f>IF(Table2[[#This Row],[Market Capitalisation In(Cr)]]&gt;25000,TRUE,FALSE)</f>
        <v>0</v>
      </c>
    </row>
    <row r="1585" spans="2:27" ht="14" customHeight="1">
      <c r="B1585" s="37" t="s">
        <v>2344</v>
      </c>
      <c r="C1585" s="38" t="str">
        <f>_xlfn.XLOOKUP(B1585,stock_analysis[Stock],stock_analysis[Company_Name])</f>
        <v>Mtar Technologies Limited</v>
      </c>
      <c r="D1585" s="37" t="str">
        <f>_xlfn.XLOOKUP(B1585,stock_analysis[Stock],stock_analysis[Sector])</f>
        <v>Industrials</v>
      </c>
      <c r="E1585" s="37" t="str">
        <f>_xlfn.XLOOKUP($B1585,stock_analysis[Stock],stock_analysis[Industry])</f>
        <v>Specialty Industrial Machinery</v>
      </c>
      <c r="F1585" s="2">
        <f>_xlfn.XLOOKUP($B1585,stock_analysis[Stock],stock_analysis[Market_Cap_Cr])</f>
        <v>10912.305971199999</v>
      </c>
      <c r="G1585" s="3">
        <f>Imputs!$C$2</f>
        <v>6.6699999999999995E-2</v>
      </c>
      <c r="H1585" s="3">
        <f>Imputs!$C$3</f>
        <v>5.2299999999999999E-2</v>
      </c>
      <c r="I1585" s="2">
        <f>_xlfn.XLOOKUP($B1585,stock_analysis[Stock],stock_analysis[Beta_Daily])</f>
        <v>0.91556507798736875</v>
      </c>
      <c r="J1585" s="2">
        <f>_xlfn.XLOOKUP($B1585,stock_analysis[Stock],stock_analysis[Beta_Weekly])</f>
        <v>1.4373744318051174</v>
      </c>
      <c r="K1585" s="2">
        <f>_xlfn.XLOOKUP($B1585,stock_analysis[Stock],stock_analysis[Beta_Monthly])</f>
        <v>0.52477649660429004</v>
      </c>
      <c r="L1585" s="3">
        <f>G1585+H1585*I1585</f>
        <v>0.11458405357873938</v>
      </c>
      <c r="M1585" s="3">
        <f>J1585*H1585+G1585</f>
        <v>0.14187468278340765</v>
      </c>
      <c r="N1585" s="3">
        <f>K1585*H1585+G1585</f>
        <v>9.4145810772404359E-2</v>
      </c>
      <c r="O1585" s="2">
        <f>_xlfn.XLOOKUP($B1585,stock_analysis[Stock],stock_analysis[Interest_Coverage_Ratio])</f>
        <v>5.1389081656257227</v>
      </c>
      <c r="P1585" s="3" cm="1">
        <f t="array" ref="P158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585" s="3" t="str" cm="1">
        <f t="array" ref="Q158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585" s="3">
        <f>Table2[[#This Row],[Default Spread]]+Table2[[#This Row],[Risk Free Rate]]</f>
        <v>7.5600000000000001E-2</v>
      </c>
      <c r="S1585" s="2">
        <f>_xlfn.XLOOKUP($B1585,stock_analysis[Stock],stock_analysis[Market_Cap_Cr])</f>
        <v>10912.305971199999</v>
      </c>
      <c r="T1585" s="2">
        <f>_xlfn.XLOOKUP($B1585,stock_analysis[Stock],stock_analysis[Total_Debt_Cr])</f>
        <v>186.4589952</v>
      </c>
      <c r="U1585" s="3">
        <f>Table2[[#This Row],[Market Value of Equity]]/(Table2[[#This Row],[Market Value of Equity]]+Table2[[#This Row],[Market Value of Debt]])</f>
        <v>0.98320002308684973</v>
      </c>
      <c r="V1585" s="3">
        <f>Table2[[#This Row],[Market Value of Debt]]/(Table2[[#This Row],[Market Value of Equity]]+Table2[[#This Row],[Market Value of Debt]])</f>
        <v>1.6799976913150178E-2</v>
      </c>
      <c r="W1585" s="32">
        <f>(Table2[[#This Row],[Cost of Equity (Daily Beta)]]*Table2[[#This Row],[Weight of Equity]])+(Table2[[#This Row],[Cost of Debt]]*Table2[[#This Row],[Weight of Debt]])</f>
        <v>0.11392912237863555</v>
      </c>
      <c r="X1585" s="33">
        <f>(Table2[[#This Row],[Cost of Equity (Weekly Beta)]]*Table2[[#This Row],[Weight of Equity]])+(Table2[[#This Row],[Cost of Debt]]*Table2[[#This Row],[Weight of Debt]])</f>
        <v>0.14076126964272004</v>
      </c>
      <c r="Y1585" s="34">
        <f>(Table2[[#This Row],[Cost of Equity (Monthly Beta)]]*Table2[[#This Row],[Weight of Equity]])+(Table2[[#This Row],[Cost of Debt]]*Table2[[#This Row],[Weight of Debt]])</f>
        <v>9.3834241579592303E-2</v>
      </c>
      <c r="Z1585" t="b">
        <f>IF(Table2[[#This Row],[Sector]]="Financial Services",TRUE,FALSE)</f>
        <v>0</v>
      </c>
      <c r="AA1585" t="b">
        <f>IF(Table2[[#This Row],[Market Capitalisation In(Cr)]]&gt;25000,TRUE,FALSE)</f>
        <v>0</v>
      </c>
    </row>
    <row r="1586" spans="2:27" ht="14" customHeight="1">
      <c r="B1586" s="37" t="s">
        <v>1569</v>
      </c>
      <c r="C1586" s="38" t="str">
        <f>_xlfn.XLOOKUP(B1586,stock_analysis[Stock],stock_analysis[Company_Name])</f>
        <v>Ice Make Refrigeration Limited</v>
      </c>
      <c r="D1586" s="37" t="str">
        <f>_xlfn.XLOOKUP(B1586,stock_analysis[Stock],stock_analysis[Sector])</f>
        <v>Industrials</v>
      </c>
      <c r="E1586" s="37" t="str">
        <f>_xlfn.XLOOKUP($B1586,stock_analysis[Stock],stock_analysis[Industry])</f>
        <v>Specialty Industrial Machinery</v>
      </c>
      <c r="F1586" s="2">
        <f>_xlfn.XLOOKUP($B1586,stock_analysis[Stock],stock_analysis[Market_Cap_Cr])</f>
        <v>1308.6923776000001</v>
      </c>
      <c r="G1586" s="3">
        <f>Imputs!$C$2</f>
        <v>6.6699999999999995E-2</v>
      </c>
      <c r="H1586" s="3">
        <f>Imputs!$C$3</f>
        <v>5.2299999999999999E-2</v>
      </c>
      <c r="I1586" s="2">
        <f>_xlfn.XLOOKUP($B1586,stock_analysis[Stock],stock_analysis[Beta_Daily])</f>
        <v>1.0562693735405522</v>
      </c>
      <c r="J1586" s="2">
        <f>_xlfn.XLOOKUP($B1586,stock_analysis[Stock],stock_analysis[Beta_Weekly])</f>
        <v>1.4692002216449429</v>
      </c>
      <c r="K1586" s="2">
        <f>_xlfn.XLOOKUP($B1586,stock_analysis[Stock],stock_analysis[Beta_Monthly])</f>
        <v>0.64765187416021508</v>
      </c>
      <c r="L1586" s="3">
        <f>G1586+H1586*I1586</f>
        <v>0.12194288823617087</v>
      </c>
      <c r="M1586" s="3">
        <f>J1586*H1586+G1586</f>
        <v>0.1435391715920305</v>
      </c>
      <c r="N1586" s="3">
        <f>K1586*H1586+G1586</f>
        <v>0.10057219301857925</v>
      </c>
      <c r="O1586" s="2">
        <f>_xlfn.XLOOKUP($B1586,stock_analysis[Stock],stock_analysis[Interest_Coverage_Ratio])</f>
        <v>8.6228803145736048</v>
      </c>
      <c r="P1586" s="3" cm="1">
        <f t="array" ref="P158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586" s="3" t="str" cm="1">
        <f t="array" ref="Q158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586" s="3">
        <f>Table2[[#This Row],[Default Spread]]+Table2[[#This Row],[Risk Free Rate]]</f>
        <v>7.3700000000000002E-2</v>
      </c>
      <c r="S1586" s="2">
        <f>_xlfn.XLOOKUP($B1586,stock_analysis[Stock],stock_analysis[Market_Cap_Cr])</f>
        <v>1308.6923776000001</v>
      </c>
      <c r="T1586" s="2">
        <f>_xlfn.XLOOKUP($B1586,stock_analysis[Stock],stock_analysis[Total_Debt_Cr])</f>
        <v>168.7092992</v>
      </c>
      <c r="U1586" s="3">
        <f>Table2[[#This Row],[Market Value of Equity]]/(Table2[[#This Row],[Market Value of Equity]]+Table2[[#This Row],[Market Value of Debt]])</f>
        <v>0.88580674988441976</v>
      </c>
      <c r="V1586" s="3">
        <f>Table2[[#This Row],[Market Value of Debt]]/(Table2[[#This Row],[Market Value of Equity]]+Table2[[#This Row],[Market Value of Debt]])</f>
        <v>0.11419325011558021</v>
      </c>
      <c r="W1586" s="32">
        <f>(Table2[[#This Row],[Cost of Equity (Daily Beta)]]*Table2[[#This Row],[Weight of Equity]])+(Table2[[#This Row],[Cost of Debt]]*Table2[[#This Row],[Weight of Debt]])</f>
        <v>0.11643387603351982</v>
      </c>
      <c r="X1586" s="33">
        <f>(Table2[[#This Row],[Cost of Equity (Weekly Beta)]]*Table2[[#This Row],[Weight of Equity]])+(Table2[[#This Row],[Cost of Debt]]*Table2[[#This Row],[Weight of Debt]])</f>
        <v>0.13556400960255685</v>
      </c>
      <c r="Y1586" s="34">
        <f>(Table2[[#This Row],[Cost of Equity (Monthly Beta)]]*Table2[[#This Row],[Weight of Equity]])+(Table2[[#This Row],[Cost of Debt]]*Table2[[#This Row],[Weight of Debt]])</f>
        <v>9.7503569960054479E-2</v>
      </c>
      <c r="Z1586" t="b">
        <f>IF(Table2[[#This Row],[Sector]]="Financial Services",TRUE,FALSE)</f>
        <v>0</v>
      </c>
      <c r="AA1586" t="b">
        <f>IF(Table2[[#This Row],[Market Capitalisation In(Cr)]]&gt;25000,TRUE,FALSE)</f>
        <v>0</v>
      </c>
    </row>
    <row r="1587" spans="2:27" ht="14" customHeight="1">
      <c r="B1587" s="37" t="s">
        <v>3536</v>
      </c>
      <c r="C1587" s="38" t="str">
        <f>_xlfn.XLOOKUP(B1587,stock_analysis[Stock],stock_analysis[Company_Name])</f>
        <v>Tega Industries Limited</v>
      </c>
      <c r="D1587" s="37" t="str">
        <f>_xlfn.XLOOKUP(B1587,stock_analysis[Stock],stock_analysis[Sector])</f>
        <v>Industrials</v>
      </c>
      <c r="E1587" s="37" t="str">
        <f>_xlfn.XLOOKUP($B1587,stock_analysis[Stock],stock_analysis[Industry])</f>
        <v>Specialty Industrial Machinery</v>
      </c>
      <c r="F1587" s="2">
        <f>_xlfn.XLOOKUP($B1587,stock_analysis[Stock],stock_analysis[Market_Cap_Cr])</f>
        <v>12918.9584896</v>
      </c>
      <c r="G1587" s="3">
        <f>Imputs!$C$2</f>
        <v>6.6699999999999995E-2</v>
      </c>
      <c r="H1587" s="3">
        <f>Imputs!$C$3</f>
        <v>5.2299999999999999E-2</v>
      </c>
      <c r="I1587" s="2">
        <f>_xlfn.XLOOKUP($B1587,stock_analysis[Stock],stock_analysis[Beta_Daily])</f>
        <v>0.98597196239703178</v>
      </c>
      <c r="J1587" s="2">
        <f>_xlfn.XLOOKUP($B1587,stock_analysis[Stock],stock_analysis[Beta_Weekly])</f>
        <v>0.7851253124904396</v>
      </c>
      <c r="K1587" s="2">
        <f>_xlfn.XLOOKUP($B1587,stock_analysis[Stock],stock_analysis[Beta_Monthly])</f>
        <v>1.0434537024270727</v>
      </c>
      <c r="L1587" s="3">
        <f>G1587+H1587*I1587</f>
        <v>0.11826633363336475</v>
      </c>
      <c r="M1587" s="3">
        <f>J1587*H1587+G1587</f>
        <v>0.10776205384324999</v>
      </c>
      <c r="N1587" s="3">
        <f>K1587*H1587+G1587</f>
        <v>0.12127262863693589</v>
      </c>
      <c r="O1587" s="2">
        <f>_xlfn.XLOOKUP($B1587,stock_analysis[Stock],stock_analysis[Interest_Coverage_Ratio])</f>
        <v>11.418344788777684</v>
      </c>
      <c r="P1587" s="3" cm="1">
        <f t="array" ref="P158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587" s="3" t="str" cm="1">
        <f t="array" ref="Q158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587" s="3">
        <f>Table2[[#This Row],[Default Spread]]+Table2[[#This Row],[Risk Free Rate]]</f>
        <v>7.22E-2</v>
      </c>
      <c r="S1587" s="2">
        <f>_xlfn.XLOOKUP($B1587,stock_analysis[Stock],stock_analysis[Market_Cap_Cr])</f>
        <v>12918.9584896</v>
      </c>
      <c r="T1587" s="2">
        <f>_xlfn.XLOOKUP($B1587,stock_analysis[Stock],stock_analysis[Total_Debt_Cr])</f>
        <v>305.40500479999997</v>
      </c>
      <c r="U1587" s="3">
        <f>Table2[[#This Row],[Market Value of Equity]]/(Table2[[#This Row],[Market Value of Equity]]+Table2[[#This Row],[Market Value of Debt]])</f>
        <v>0.97690588246993304</v>
      </c>
      <c r="V1587" s="3">
        <f>Table2[[#This Row],[Market Value of Debt]]/(Table2[[#This Row],[Market Value of Equity]]+Table2[[#This Row],[Market Value of Debt]])</f>
        <v>2.3094117530066911E-2</v>
      </c>
      <c r="W1587" s="32">
        <f>(Table2[[#This Row],[Cost of Equity (Daily Beta)]]*Table2[[#This Row],[Weight of Equity]])+(Table2[[#This Row],[Cost of Debt]]*Table2[[#This Row],[Weight of Debt]])</f>
        <v>0.11720247231025654</v>
      </c>
      <c r="X1587" s="33">
        <f>(Table2[[#This Row],[Cost of Equity (Weekly Beta)]]*Table2[[#This Row],[Weight of Equity]])+(Table2[[#This Row],[Cost of Debt]]*Table2[[#This Row],[Weight of Debt]])</f>
        <v>0.10694077959218341</v>
      </c>
      <c r="Y1587" s="34">
        <f>(Table2[[#This Row],[Cost of Equity (Monthly Beta)]]*Table2[[#This Row],[Weight of Equity]])+(Table2[[#This Row],[Cost of Debt]]*Table2[[#This Row],[Weight of Debt]])</f>
        <v>0.12013933958368517</v>
      </c>
      <c r="Z1587" t="b">
        <f>IF(Table2[[#This Row],[Sector]]="Financial Services",TRUE,FALSE)</f>
        <v>0</v>
      </c>
      <c r="AA1587" t="b">
        <f>IF(Table2[[#This Row],[Market Capitalisation In(Cr)]]&gt;25000,TRUE,FALSE)</f>
        <v>0</v>
      </c>
    </row>
    <row r="1588" spans="2:27" ht="14" customHeight="1">
      <c r="B1588" s="37" t="s">
        <v>2704</v>
      </c>
      <c r="C1588" s="38" t="str">
        <f>_xlfn.XLOOKUP(B1588,stock_analysis[Stock],stock_analysis[Company_Name])</f>
        <v>Pix Transmissions Limited</v>
      </c>
      <c r="D1588" s="37" t="str">
        <f>_xlfn.XLOOKUP(B1588,stock_analysis[Stock],stock_analysis[Sector])</f>
        <v>Industrials</v>
      </c>
      <c r="E1588" s="37" t="str">
        <f>_xlfn.XLOOKUP($B1588,stock_analysis[Stock],stock_analysis[Industry])</f>
        <v>Specialty Industrial Machinery</v>
      </c>
      <c r="F1588" s="2">
        <f>_xlfn.XLOOKUP($B1588,stock_analysis[Stock],stock_analysis[Market_Cap_Cr])</f>
        <v>1999.618048</v>
      </c>
      <c r="G1588" s="3">
        <f>Imputs!$C$2</f>
        <v>6.6699999999999995E-2</v>
      </c>
      <c r="H1588" s="3">
        <f>Imputs!$C$3</f>
        <v>5.2299999999999999E-2</v>
      </c>
      <c r="I1588" s="2">
        <f>_xlfn.XLOOKUP($B1588,stock_analysis[Stock],stock_analysis[Beta_Daily])</f>
        <v>0.98362044570312823</v>
      </c>
      <c r="J1588" s="2">
        <f>_xlfn.XLOOKUP($B1588,stock_analysis[Stock],stock_analysis[Beta_Weekly])</f>
        <v>1.3295388671955919</v>
      </c>
      <c r="K1588" s="2">
        <f>_xlfn.XLOOKUP($B1588,stock_analysis[Stock],stock_analysis[Beta_Monthly])</f>
        <v>1.4173667108990691</v>
      </c>
      <c r="L1588" s="3">
        <f>G1588+H1588*I1588</f>
        <v>0.11814334931027359</v>
      </c>
      <c r="M1588" s="3">
        <f>J1588*H1588+G1588</f>
        <v>0.13623488275432943</v>
      </c>
      <c r="N1588" s="3">
        <f>K1588*H1588+G1588</f>
        <v>0.14082827898002132</v>
      </c>
      <c r="O1588" s="2">
        <f>_xlfn.XLOOKUP($B1588,stock_analysis[Stock],stock_analysis[Interest_Coverage_Ratio])</f>
        <v>47.746735732238093</v>
      </c>
      <c r="P1588" s="3" cm="1">
        <f t="array" ref="P158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88" s="3" t="str" cm="1">
        <f t="array" ref="Q158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88" s="3">
        <f>Table2[[#This Row],[Default Spread]]+Table2[[#This Row],[Risk Free Rate]]</f>
        <v>7.0699999999999999E-2</v>
      </c>
      <c r="S1588" s="2">
        <f>_xlfn.XLOOKUP($B1588,stock_analysis[Stock],stock_analysis[Market_Cap_Cr])</f>
        <v>1999.618048</v>
      </c>
      <c r="T1588" s="2">
        <f>_xlfn.XLOOKUP($B1588,stock_analysis[Stock],stock_analysis[Total_Debt_Cr])</f>
        <v>29.744800000000001</v>
      </c>
      <c r="U1588" s="3">
        <f>Table2[[#This Row],[Market Value of Equity]]/(Table2[[#This Row],[Market Value of Equity]]+Table2[[#This Row],[Market Value of Debt]])</f>
        <v>0.98534278873326453</v>
      </c>
      <c r="V1588" s="3">
        <f>Table2[[#This Row],[Market Value of Debt]]/(Table2[[#This Row],[Market Value of Equity]]+Table2[[#This Row],[Market Value of Debt]])</f>
        <v>1.4657211266735481E-2</v>
      </c>
      <c r="W1588" s="32">
        <f>(Table2[[#This Row],[Cost of Equity (Daily Beta)]]*Table2[[#This Row],[Weight of Equity]])+(Table2[[#This Row],[Cost of Debt]]*Table2[[#This Row],[Weight of Debt]])</f>
        <v>0.11744796211623137</v>
      </c>
      <c r="X1588" s="33">
        <f>(Table2[[#This Row],[Cost of Equity (Weekly Beta)]]*Table2[[#This Row],[Weight of Equity]])+(Table2[[#This Row],[Cost of Debt]]*Table2[[#This Row],[Weight of Debt]])</f>
        <v>0.13527432413245849</v>
      </c>
      <c r="Y1588" s="34">
        <f>(Table2[[#This Row],[Cost of Equity (Monthly Beta)]]*Table2[[#This Row],[Weight of Equity]])+(Table2[[#This Row],[Cost of Debt]]*Table2[[#This Row],[Weight of Debt]])</f>
        <v>0.13980039397923857</v>
      </c>
      <c r="Z1588" t="b">
        <f>IF(Table2[[#This Row],[Sector]]="Financial Services",TRUE,FALSE)</f>
        <v>0</v>
      </c>
      <c r="AA1588" t="b">
        <f>IF(Table2[[#This Row],[Market Capitalisation In(Cr)]]&gt;25000,TRUE,FALSE)</f>
        <v>0</v>
      </c>
    </row>
    <row r="1589" spans="2:27" ht="14" customHeight="1">
      <c r="B1589" s="37" t="s">
        <v>222</v>
      </c>
      <c r="C1589" s="38" t="str">
        <f>_xlfn.XLOOKUP(B1589,stock_analysis[Stock],stock_analysis[Company_Name])</f>
        <v>AIA Engineering Limited</v>
      </c>
      <c r="D1589" s="37" t="str">
        <f>_xlfn.XLOOKUP(B1589,stock_analysis[Stock],stock_analysis[Sector])</f>
        <v>Industrials</v>
      </c>
      <c r="E1589" s="37" t="str">
        <f>_xlfn.XLOOKUP($B1589,stock_analysis[Stock],stock_analysis[Industry])</f>
        <v>Specialty Industrial Machinery</v>
      </c>
      <c r="F1589" s="2">
        <f>_xlfn.XLOOKUP($B1589,stock_analysis[Stock],stock_analysis[Market_Cap_Cr])</f>
        <v>33809.036083200001</v>
      </c>
      <c r="G1589" s="3">
        <f>Imputs!$C$2</f>
        <v>6.6699999999999995E-2</v>
      </c>
      <c r="H1589" s="3">
        <f>Imputs!$C$3</f>
        <v>5.2299999999999999E-2</v>
      </c>
      <c r="I1589" s="2">
        <f>_xlfn.XLOOKUP($B1589,stock_analysis[Stock],stock_analysis[Beta_Daily])</f>
        <v>1.0000843701680178</v>
      </c>
      <c r="J1589" s="2">
        <f>_xlfn.XLOOKUP($B1589,stock_analysis[Stock],stock_analysis[Beta_Weekly])</f>
        <v>-6.8280841334179804E-2</v>
      </c>
      <c r="K1589" s="2">
        <f>_xlfn.XLOOKUP($B1589,stock_analysis[Stock],stock_analysis[Beta_Monthly])</f>
        <v>0.72512142981799088</v>
      </c>
      <c r="L1589" s="3">
        <f>G1589+H1589*I1589</f>
        <v>0.11900441255978733</v>
      </c>
      <c r="M1589" s="3">
        <f>J1589*H1589+G1589</f>
        <v>6.312891199822239E-2</v>
      </c>
      <c r="N1589" s="3">
        <f>K1589*H1589+G1589</f>
        <v>0.10462385077948091</v>
      </c>
      <c r="O1589" s="2">
        <f>_xlfn.XLOOKUP($B1589,stock_analysis[Stock],stock_analysis[Interest_Coverage_Ratio])</f>
        <v>65.881263838644372</v>
      </c>
      <c r="P1589" s="3" cm="1">
        <f t="array" ref="P158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89" s="3" t="str" cm="1">
        <f t="array" ref="Q158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89" s="3">
        <f>Table2[[#This Row],[Default Spread]]+Table2[[#This Row],[Risk Free Rate]]</f>
        <v>7.0699999999999999E-2</v>
      </c>
      <c r="S1589" s="2">
        <f>_xlfn.XLOOKUP($B1589,stock_analysis[Stock],stock_analysis[Market_Cap_Cr])</f>
        <v>33809.036083200001</v>
      </c>
      <c r="T1589" s="2">
        <f>_xlfn.XLOOKUP($B1589,stock_analysis[Stock],stock_analysis[Total_Debt_Cr])</f>
        <v>1021.863424</v>
      </c>
      <c r="U1589" s="3">
        <f>Table2[[#This Row],[Market Value of Equity]]/(Table2[[#This Row],[Market Value of Equity]]+Table2[[#This Row],[Market Value of Debt]])</f>
        <v>0.97066215807063005</v>
      </c>
      <c r="V1589" s="3">
        <f>Table2[[#This Row],[Market Value of Debt]]/(Table2[[#This Row],[Market Value of Equity]]+Table2[[#This Row],[Market Value of Debt]])</f>
        <v>2.9337841929369852E-2</v>
      </c>
      <c r="W1589" s="32">
        <f>(Table2[[#This Row],[Cost of Equity (Daily Beta)]]*Table2[[#This Row],[Weight of Equity]])+(Table2[[#This Row],[Cost of Debt]]*Table2[[#This Row],[Weight of Debt]])</f>
        <v>0.11758726533961721</v>
      </c>
      <c r="X1589" s="33">
        <f>(Table2[[#This Row],[Cost of Equity (Weekly Beta)]]*Table2[[#This Row],[Weight of Equity]])+(Table2[[#This Row],[Cost of Debt]]*Table2[[#This Row],[Weight of Debt]])</f>
        <v>6.3351031381251879E-2</v>
      </c>
      <c r="Y1589" s="34">
        <f>(Table2[[#This Row],[Cost of Equity (Monthly Beta)]]*Table2[[#This Row],[Weight of Equity]])+(Table2[[#This Row],[Cost of Debt]]*Table2[[#This Row],[Weight of Debt]])</f>
        <v>0.10362859820767696</v>
      </c>
      <c r="Z1589" t="b">
        <f>IF(Table2[[#This Row],[Sector]]="Financial Services",TRUE,FALSE)</f>
        <v>0</v>
      </c>
      <c r="AA1589" t="b">
        <f>IF(Table2[[#This Row],[Market Capitalisation In(Cr)]]&gt;25000,TRUE,FALSE)</f>
        <v>1</v>
      </c>
    </row>
    <row r="1590" spans="2:27" ht="14" customHeight="1">
      <c r="B1590" s="37" t="s">
        <v>1677</v>
      </c>
      <c r="C1590" s="38" t="str">
        <f>_xlfn.XLOOKUP(B1590,stock_analysis[Stock],stock_analysis[Company_Name])</f>
        <v>Ingersoll Rand (India) Limited</v>
      </c>
      <c r="D1590" s="37" t="str">
        <f>_xlfn.XLOOKUP(B1590,stock_analysis[Stock],stock_analysis[Sector])</f>
        <v>Industrials</v>
      </c>
      <c r="E1590" s="37" t="str">
        <f>_xlfn.XLOOKUP($B1590,stock_analysis[Stock],stock_analysis[Industry])</f>
        <v>Specialty Industrial Machinery</v>
      </c>
      <c r="F1590" s="2">
        <f>_xlfn.XLOOKUP($B1590,stock_analysis[Stock],stock_analysis[Market_Cap_Cr])</f>
        <v>12041.5363072</v>
      </c>
      <c r="G1590" s="3">
        <f>Imputs!$C$2</f>
        <v>6.6699999999999995E-2</v>
      </c>
      <c r="H1590" s="3">
        <f>Imputs!$C$3</f>
        <v>5.2299999999999999E-2</v>
      </c>
      <c r="I1590" s="2">
        <f>_xlfn.XLOOKUP($B1590,stock_analysis[Stock],stock_analysis[Beta_Daily])</f>
        <v>0.9818584682688648</v>
      </c>
      <c r="J1590" s="2">
        <f>_xlfn.XLOOKUP($B1590,stock_analysis[Stock],stock_analysis[Beta_Weekly])</f>
        <v>0.81165131075482944</v>
      </c>
      <c r="K1590" s="2">
        <f>_xlfn.XLOOKUP($B1590,stock_analysis[Stock],stock_analysis[Beta_Monthly])</f>
        <v>0.80981734225886415</v>
      </c>
      <c r="L1590" s="3">
        <f>G1590+H1590*I1590</f>
        <v>0.11805119789046162</v>
      </c>
      <c r="M1590" s="3">
        <f>J1590*H1590+G1590</f>
        <v>0.10914936355247758</v>
      </c>
      <c r="N1590" s="3">
        <f>K1590*H1590+G1590</f>
        <v>0.10905344700013858</v>
      </c>
      <c r="O1590" s="2">
        <f>_xlfn.XLOOKUP($B1590,stock_analysis[Stock],stock_analysis[Interest_Coverage_Ratio])</f>
        <v>265.29895848613762</v>
      </c>
      <c r="P1590" s="3" cm="1">
        <f t="array" ref="P159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90" s="3" t="str" cm="1">
        <f t="array" ref="Q159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90" s="3">
        <f>Table2[[#This Row],[Default Spread]]+Table2[[#This Row],[Risk Free Rate]]</f>
        <v>7.0699999999999999E-2</v>
      </c>
      <c r="S1590" s="2">
        <f>_xlfn.XLOOKUP($B1590,stock_analysis[Stock],stock_analysis[Market_Cap_Cr])</f>
        <v>12041.5363072</v>
      </c>
      <c r="T1590" s="2">
        <f>_xlfn.XLOOKUP($B1590,stock_analysis[Stock],stock_analysis[Total_Debt_Cr])</f>
        <v>9.81</v>
      </c>
      <c r="U1590" s="3">
        <f>Table2[[#This Row],[Market Value of Equity]]/(Table2[[#This Row],[Market Value of Equity]]+Table2[[#This Row],[Market Value of Debt]])</f>
        <v>0.99918598306364004</v>
      </c>
      <c r="V1590" s="3">
        <f>Table2[[#This Row],[Market Value of Debt]]/(Table2[[#This Row],[Market Value of Equity]]+Table2[[#This Row],[Market Value of Debt]])</f>
        <v>8.1401693635997153E-4</v>
      </c>
      <c r="W1590" s="32">
        <f>(Table2[[#This Row],[Cost of Equity (Daily Beta)]]*Table2[[#This Row],[Weight of Equity]])+(Table2[[#This Row],[Cost of Debt]]*Table2[[#This Row],[Weight of Debt]])</f>
        <v>0.11801265321342186</v>
      </c>
      <c r="X1590" s="33">
        <f>(Table2[[#This Row],[Cost of Equity (Weekly Beta)]]*Table2[[#This Row],[Weight of Equity]])+(Table2[[#This Row],[Cost of Debt]]*Table2[[#This Row],[Weight of Debt]])</f>
        <v>0.1091180651193536</v>
      </c>
      <c r="Y1590" s="34">
        <f>(Table2[[#This Row],[Cost of Equity (Monthly Beta)]]*Table2[[#This Row],[Weight of Equity]])+(Table2[[#This Row],[Cost of Debt]]*Table2[[#This Row],[Weight of Debt]])</f>
        <v>0.10902222664471269</v>
      </c>
      <c r="Z1590" t="b">
        <f>IF(Table2[[#This Row],[Sector]]="Financial Services",TRUE,FALSE)</f>
        <v>0</v>
      </c>
      <c r="AA1590" t="b">
        <f>IF(Table2[[#This Row],[Market Capitalisation In(Cr)]]&gt;25000,TRUE,FALSE)</f>
        <v>0</v>
      </c>
    </row>
    <row r="1591" spans="2:27" ht="14" customHeight="1">
      <c r="B1591" s="37" t="s">
        <v>842</v>
      </c>
      <c r="C1591" s="38" t="str">
        <f>_xlfn.XLOOKUP(B1591,stock_analysis[Stock],stock_analysis[Company_Name])</f>
        <v>Cummins India Limited</v>
      </c>
      <c r="D1591" s="37" t="str">
        <f>_xlfn.XLOOKUP(B1591,stock_analysis[Stock],stock_analysis[Sector])</f>
        <v>Industrials</v>
      </c>
      <c r="E1591" s="37" t="str">
        <f>_xlfn.XLOOKUP($B1591,stock_analysis[Stock],stock_analysis[Industry])</f>
        <v>Specialty Industrial Machinery</v>
      </c>
      <c r="F1591" s="2">
        <f>_xlfn.XLOOKUP($B1591,stock_analysis[Stock],stock_analysis[Market_Cap_Cr])</f>
        <v>131484.2738688</v>
      </c>
      <c r="G1591" s="3">
        <f>Imputs!$C$2</f>
        <v>6.6699999999999995E-2</v>
      </c>
      <c r="H1591" s="3">
        <f>Imputs!$C$3</f>
        <v>5.2299999999999999E-2</v>
      </c>
      <c r="I1591" s="2">
        <f>_xlfn.XLOOKUP($B1591,stock_analysis[Stock],stock_analysis[Beta_Daily])</f>
        <v>1.0343070967742054</v>
      </c>
      <c r="J1591" s="2">
        <f>_xlfn.XLOOKUP($B1591,stock_analysis[Stock],stock_analysis[Beta_Weekly])</f>
        <v>1.355404861385342</v>
      </c>
      <c r="K1591" s="2">
        <f>_xlfn.XLOOKUP($B1591,stock_analysis[Stock],stock_analysis[Beta_Monthly])</f>
        <v>1.1043505241542757</v>
      </c>
      <c r="L1591" s="3">
        <f>G1591+H1591*I1591</f>
        <v>0.12079426116129094</v>
      </c>
      <c r="M1591" s="3">
        <f>J1591*H1591+G1591</f>
        <v>0.13758767425045337</v>
      </c>
      <c r="N1591" s="3">
        <f>K1591*H1591+G1591</f>
        <v>0.12445753241326862</v>
      </c>
      <c r="O1591" s="2">
        <f>_xlfn.XLOOKUP($B1591,stock_analysis[Stock],stock_analysis[Interest_Coverage_Ratio])</f>
        <v>164.58422712933751</v>
      </c>
      <c r="P1591" s="3" cm="1">
        <f t="array" ref="P159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91" s="3" t="str" cm="1">
        <f t="array" ref="Q159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91" s="3">
        <f>Table2[[#This Row],[Default Spread]]+Table2[[#This Row],[Risk Free Rate]]</f>
        <v>7.0699999999999999E-2</v>
      </c>
      <c r="S1591" s="2">
        <f>_xlfn.XLOOKUP($B1591,stock_analysis[Stock],stock_analysis[Market_Cap_Cr])</f>
        <v>131484.2738688</v>
      </c>
      <c r="T1591" s="2">
        <f>_xlfn.XLOOKUP($B1591,stock_analysis[Stock],stock_analysis[Total_Debt_Cr])</f>
        <v>24.35</v>
      </c>
      <c r="U1591" s="3">
        <f>Table2[[#This Row],[Market Value of Equity]]/(Table2[[#This Row],[Market Value of Equity]]+Table2[[#This Row],[Market Value of Debt]])</f>
        <v>0.99981484104020202</v>
      </c>
      <c r="V1591" s="3">
        <f>Table2[[#This Row],[Market Value of Debt]]/(Table2[[#This Row],[Market Value of Equity]]+Table2[[#This Row],[Market Value of Debt]])</f>
        <v>1.8515895979789778E-4</v>
      </c>
      <c r="W1591" s="32">
        <f>(Table2[[#This Row],[Cost of Equity (Daily Beta)]]*Table2[[#This Row],[Weight of Equity]])+(Table2[[#This Row],[Cost of Debt]]*Table2[[#This Row],[Weight of Debt]])</f>
        <v>0.12078498576000245</v>
      </c>
      <c r="X1591" s="33">
        <f>(Table2[[#This Row],[Cost of Equity (Weekly Beta)]]*Table2[[#This Row],[Weight of Equity]])+(Table2[[#This Row],[Cost of Debt]]*Table2[[#This Row],[Weight of Debt]])</f>
        <v>0.13757528939826585</v>
      </c>
      <c r="Y1591" s="34">
        <f>(Table2[[#This Row],[Cost of Equity (Monthly Beta)]]*Table2[[#This Row],[Weight of Equity]])+(Table2[[#This Row],[Cost of Debt]]*Table2[[#This Row],[Weight of Debt]])</f>
        <v>0.12444757872448567</v>
      </c>
      <c r="Z1591" t="b">
        <f>IF(Table2[[#This Row],[Sector]]="Financial Services",TRUE,FALSE)</f>
        <v>0</v>
      </c>
      <c r="AA1591" t="b">
        <f>IF(Table2[[#This Row],[Market Capitalisation In(Cr)]]&gt;25000,TRUE,FALSE)</f>
        <v>1</v>
      </c>
    </row>
    <row r="1592" spans="2:27" ht="14" customHeight="1">
      <c r="B1592" s="37" t="s">
        <v>1697</v>
      </c>
      <c r="C1592" s="38" t="str">
        <f>_xlfn.XLOOKUP(B1592,stock_analysis[Stock],stock_analysis[Company_Name])</f>
        <v>International Conveyors Limited</v>
      </c>
      <c r="D1592" s="37" t="str">
        <f>_xlfn.XLOOKUP(B1592,stock_analysis[Stock],stock_analysis[Sector])</f>
        <v>Industrials</v>
      </c>
      <c r="E1592" s="37" t="str">
        <f>_xlfn.XLOOKUP($B1592,stock_analysis[Stock],stock_analysis[Industry])</f>
        <v>Specialty Industrial Machinery</v>
      </c>
      <c r="F1592" s="2">
        <f>_xlfn.XLOOKUP($B1592,stock_analysis[Stock],stock_analysis[Market_Cap_Cr])</f>
        <v>480.01582079999997</v>
      </c>
      <c r="G1592" s="3">
        <f>Imputs!$C$2</f>
        <v>6.6699999999999995E-2</v>
      </c>
      <c r="H1592" s="3">
        <f>Imputs!$C$3</f>
        <v>5.2299999999999999E-2</v>
      </c>
      <c r="I1592" s="2">
        <f>_xlfn.XLOOKUP($B1592,stock_analysis[Stock],stock_analysis[Beta_Daily])</f>
        <v>1.2708556626602647</v>
      </c>
      <c r="J1592" s="2">
        <f>_xlfn.XLOOKUP($B1592,stock_analysis[Stock],stock_analysis[Beta_Weekly])</f>
        <v>1.6171299967244253</v>
      </c>
      <c r="K1592" s="2">
        <f>_xlfn.XLOOKUP($B1592,stock_analysis[Stock],stock_analysis[Beta_Monthly])</f>
        <v>1.2832011352489396</v>
      </c>
      <c r="L1592" s="3">
        <f>G1592+H1592*I1592</f>
        <v>0.13316575115713183</v>
      </c>
      <c r="M1592" s="3">
        <f>J1592*H1592+G1592</f>
        <v>0.15127589882868742</v>
      </c>
      <c r="N1592" s="3">
        <f>K1592*H1592+G1592</f>
        <v>0.13381141937351954</v>
      </c>
      <c r="O1592" s="2">
        <f>_xlfn.XLOOKUP($B1592,stock_analysis[Stock],stock_analysis[Interest_Coverage_Ratio])</f>
        <v>15.109940654619594</v>
      </c>
      <c r="P1592" s="3" cm="1">
        <f t="array" ref="P159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92" s="3" t="str" cm="1">
        <f t="array" ref="Q159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92" s="3">
        <f>Table2[[#This Row],[Default Spread]]+Table2[[#This Row],[Risk Free Rate]]</f>
        <v>7.0699999999999999E-2</v>
      </c>
      <c r="S1592" s="2">
        <f>_xlfn.XLOOKUP($B1592,stock_analysis[Stock],stock_analysis[Market_Cap_Cr])</f>
        <v>480.01582079999997</v>
      </c>
      <c r="T1592" s="2">
        <f>_xlfn.XLOOKUP($B1592,stock_analysis[Stock],stock_analysis[Total_Debt_Cr])</f>
        <v>118.3500032</v>
      </c>
      <c r="U1592" s="3">
        <f>Table2[[#This Row],[Market Value of Equity]]/(Table2[[#This Row],[Market Value of Equity]]+Table2[[#This Row],[Market Value of Debt]])</f>
        <v>0.80221129206737585</v>
      </c>
      <c r="V1592" s="3">
        <f>Table2[[#This Row],[Market Value of Debt]]/(Table2[[#This Row],[Market Value of Equity]]+Table2[[#This Row],[Market Value of Debt]])</f>
        <v>0.19778870793262418</v>
      </c>
      <c r="W1592" s="32">
        <f>(Table2[[#This Row],[Cost of Equity (Daily Beta)]]*Table2[[#This Row],[Weight of Equity]])+(Table2[[#This Row],[Cost of Debt]]*Table2[[#This Row],[Weight of Debt]])</f>
        <v>0.12081073094572191</v>
      </c>
      <c r="X1592" s="33">
        <f>(Table2[[#This Row],[Cost of Equity (Weekly Beta)]]*Table2[[#This Row],[Weight of Equity]])+(Table2[[#This Row],[Cost of Debt]]*Table2[[#This Row],[Weight of Debt]])</f>
        <v>0.13533889590885148</v>
      </c>
      <c r="Y1592" s="34">
        <f>(Table2[[#This Row],[Cost of Equity (Monthly Beta)]]*Table2[[#This Row],[Weight of Equity]])+(Table2[[#This Row],[Cost of Debt]]*Table2[[#This Row],[Weight of Debt]])</f>
        <v>0.12132869327983713</v>
      </c>
      <c r="Z1592" t="b">
        <f>IF(Table2[[#This Row],[Sector]]="Financial Services",TRUE,FALSE)</f>
        <v>0</v>
      </c>
      <c r="AA1592" t="b">
        <f>IF(Table2[[#This Row],[Market Capitalisation In(Cr)]]&gt;25000,TRUE,FALSE)</f>
        <v>0</v>
      </c>
    </row>
    <row r="1593" spans="2:27" ht="14" customHeight="1">
      <c r="B1593" s="37" t="s">
        <v>1729</v>
      </c>
      <c r="C1593" s="38" t="str">
        <f>_xlfn.XLOOKUP(B1593,stock_analysis[Stock],stock_analysis[Company_Name])</f>
        <v>Isgec Heavy Engineering Limited</v>
      </c>
      <c r="D1593" s="37" t="str">
        <f>_xlfn.XLOOKUP(B1593,stock_analysis[Stock],stock_analysis[Sector])</f>
        <v>Industrials</v>
      </c>
      <c r="E1593" s="37" t="str">
        <f>_xlfn.XLOOKUP($B1593,stock_analysis[Stock],stock_analysis[Industry])</f>
        <v>Specialty Industrial Machinery</v>
      </c>
      <c r="F1593" s="2">
        <f>_xlfn.XLOOKUP($B1593,stock_analysis[Stock],stock_analysis[Market_Cap_Cr])</f>
        <v>6418.3177216000004</v>
      </c>
      <c r="G1593" s="3">
        <f>Imputs!$C$2</f>
        <v>6.6699999999999995E-2</v>
      </c>
      <c r="H1593" s="3">
        <f>Imputs!$C$3</f>
        <v>5.2299999999999999E-2</v>
      </c>
      <c r="I1593" s="2">
        <f>_xlfn.XLOOKUP($B1593,stock_analysis[Stock],stock_analysis[Beta_Daily])</f>
        <v>1.1890324761202922</v>
      </c>
      <c r="J1593" s="2">
        <f>_xlfn.XLOOKUP($B1593,stock_analysis[Stock],stock_analysis[Beta_Weekly])</f>
        <v>1.8214941547186181</v>
      </c>
      <c r="K1593" s="2">
        <f>_xlfn.XLOOKUP($B1593,stock_analysis[Stock],stock_analysis[Beta_Monthly])</f>
        <v>1.4292291534278083</v>
      </c>
      <c r="L1593" s="3">
        <f>G1593+H1593*I1593</f>
        <v>0.12888639850109126</v>
      </c>
      <c r="M1593" s="3">
        <f>J1593*H1593+G1593</f>
        <v>0.16196414429178374</v>
      </c>
      <c r="N1593" s="3">
        <f>K1593*H1593+G1593</f>
        <v>0.14144868472427435</v>
      </c>
      <c r="O1593" s="2">
        <f>_xlfn.XLOOKUP($B1593,stock_analysis[Stock],stock_analysis[Interest_Coverage_Ratio])</f>
        <v>14.571601979697018</v>
      </c>
      <c r="P1593" s="3" cm="1">
        <f t="array" ref="P159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93" s="3" t="str" cm="1">
        <f t="array" ref="Q159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93" s="3">
        <f>Table2[[#This Row],[Default Spread]]+Table2[[#This Row],[Risk Free Rate]]</f>
        <v>7.0699999999999999E-2</v>
      </c>
      <c r="S1593" s="2">
        <f>_xlfn.XLOOKUP($B1593,stock_analysis[Stock],stock_analysis[Market_Cap_Cr])</f>
        <v>6418.3177216000004</v>
      </c>
      <c r="T1593" s="2">
        <f>_xlfn.XLOOKUP($B1593,stock_analysis[Stock],stock_analysis[Total_Debt_Cr])</f>
        <v>925.10003200000006</v>
      </c>
      <c r="U1593" s="3">
        <f>Table2[[#This Row],[Market Value of Equity]]/(Table2[[#This Row],[Market Value of Equity]]+Table2[[#This Row],[Market Value of Debt]])</f>
        <v>0.87402323236391066</v>
      </c>
      <c r="V1593" s="3">
        <f>Table2[[#This Row],[Market Value of Debt]]/(Table2[[#This Row],[Market Value of Equity]]+Table2[[#This Row],[Market Value of Debt]])</f>
        <v>0.12597676763608928</v>
      </c>
      <c r="W1593" s="32">
        <f>(Table2[[#This Row],[Cost of Equity (Daily Beta)]]*Table2[[#This Row],[Weight of Equity]])+(Table2[[#This Row],[Cost of Debt]]*Table2[[#This Row],[Weight of Debt]])</f>
        <v>0.12155626409753839</v>
      </c>
      <c r="X1593" s="33">
        <f>(Table2[[#This Row],[Cost of Equity (Weekly Beta)]]*Table2[[#This Row],[Weight of Equity]])+(Table2[[#This Row],[Cost of Debt]]*Table2[[#This Row],[Weight of Debt]])</f>
        <v>0.15046698239283118</v>
      </c>
      <c r="Y1593" s="34">
        <f>(Table2[[#This Row],[Cost of Equity (Monthly Beta)]]*Table2[[#This Row],[Weight of Equity]])+(Table2[[#This Row],[Cost of Debt]]*Table2[[#This Row],[Weight of Debt]])</f>
        <v>0.13253599410820549</v>
      </c>
      <c r="Z1593" t="b">
        <f>IF(Table2[[#This Row],[Sector]]="Financial Services",TRUE,FALSE)</f>
        <v>0</v>
      </c>
      <c r="AA1593" t="b">
        <f>IF(Table2[[#This Row],[Market Capitalisation In(Cr)]]&gt;25000,TRUE,FALSE)</f>
        <v>0</v>
      </c>
    </row>
    <row r="1594" spans="2:27" ht="14" customHeight="1">
      <c r="B1594" s="37" t="s">
        <v>3166</v>
      </c>
      <c r="C1594" s="38" t="str">
        <f>_xlfn.XLOOKUP(B1594,stock_analysis[Stock],stock_analysis[Company_Name])</f>
        <v>Shakti Pumps (India) Limited</v>
      </c>
      <c r="D1594" s="37" t="str">
        <f>_xlfn.XLOOKUP(B1594,stock_analysis[Stock],stock_analysis[Sector])</f>
        <v>Industrials</v>
      </c>
      <c r="E1594" s="37" t="str">
        <f>_xlfn.XLOOKUP($B1594,stock_analysis[Stock],stock_analysis[Industry])</f>
        <v>Specialty Industrial Machinery</v>
      </c>
      <c r="F1594" s="2">
        <f>_xlfn.XLOOKUP($B1594,stock_analysis[Stock],stock_analysis[Market_Cap_Cr])</f>
        <v>5969.9937280000004</v>
      </c>
      <c r="G1594" s="3">
        <f>Imputs!$C$2</f>
        <v>6.6699999999999995E-2</v>
      </c>
      <c r="H1594" s="3">
        <f>Imputs!$C$3</f>
        <v>5.2299999999999999E-2</v>
      </c>
      <c r="I1594" s="2">
        <f>_xlfn.XLOOKUP($B1594,stock_analysis[Stock],stock_analysis[Beta_Daily])</f>
        <v>1.1525581358440842</v>
      </c>
      <c r="J1594" s="2">
        <f>_xlfn.XLOOKUP($B1594,stock_analysis[Stock],stock_analysis[Beta_Weekly])</f>
        <v>1.046755925534212</v>
      </c>
      <c r="K1594" s="2">
        <f>_xlfn.XLOOKUP($B1594,stock_analysis[Stock],stock_analysis[Beta_Monthly])</f>
        <v>0.7037542187723429</v>
      </c>
      <c r="L1594" s="3">
        <f>G1594+H1594*I1594</f>
        <v>0.12697879050464561</v>
      </c>
      <c r="M1594" s="3">
        <f>J1594*H1594+G1594</f>
        <v>0.12144533490543928</v>
      </c>
      <c r="N1594" s="3">
        <f>K1594*H1594+G1594</f>
        <v>0.10350634564179353</v>
      </c>
      <c r="O1594" s="2">
        <f>_xlfn.XLOOKUP($B1594,stock_analysis[Stock],stock_analysis[Interest_Coverage_Ratio])</f>
        <v>15.853019775521112</v>
      </c>
      <c r="P1594" s="3" cm="1">
        <f t="array" ref="P159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94" s="3" t="str" cm="1">
        <f t="array" ref="Q159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94" s="3">
        <f>Table2[[#This Row],[Default Spread]]+Table2[[#This Row],[Risk Free Rate]]</f>
        <v>7.0699999999999999E-2</v>
      </c>
      <c r="S1594" s="2">
        <f>_xlfn.XLOOKUP($B1594,stock_analysis[Stock],stock_analysis[Market_Cap_Cr])</f>
        <v>5969.9937280000004</v>
      </c>
      <c r="T1594" s="2">
        <f>_xlfn.XLOOKUP($B1594,stock_analysis[Stock],stock_analysis[Total_Debt_Cr])</f>
        <v>618.21998080000003</v>
      </c>
      <c r="U1594" s="3">
        <f>Table2[[#This Row],[Market Value of Equity]]/(Table2[[#This Row],[Market Value of Equity]]+Table2[[#This Row],[Market Value of Debt]])</f>
        <v>0.90616273118550605</v>
      </c>
      <c r="V1594" s="3">
        <f>Table2[[#This Row],[Market Value of Debt]]/(Table2[[#This Row],[Market Value of Equity]]+Table2[[#This Row],[Market Value of Debt]])</f>
        <v>9.3837268814493988E-2</v>
      </c>
      <c r="W1594" s="32">
        <f>(Table2[[#This Row],[Cost of Equity (Daily Beta)]]*Table2[[#This Row],[Weight of Equity]])+(Table2[[#This Row],[Cost of Debt]]*Table2[[#This Row],[Weight of Debt]])</f>
        <v>0.12169774251150658</v>
      </c>
      <c r="X1594" s="33">
        <f>(Table2[[#This Row],[Cost of Equity (Weekly Beta)]]*Table2[[#This Row],[Weight of Equity]])+(Table2[[#This Row],[Cost of Debt]]*Table2[[#This Row],[Weight of Debt]])</f>
        <v>0.11668353127283607</v>
      </c>
      <c r="Y1594" s="34">
        <f>(Table2[[#This Row],[Cost of Equity (Monthly Beta)]]*Table2[[#This Row],[Weight of Equity]])+(Table2[[#This Row],[Cost of Debt]]*Table2[[#This Row],[Weight of Debt]])</f>
        <v>0.10042788776698336</v>
      </c>
      <c r="Z1594" t="b">
        <f>IF(Table2[[#This Row],[Sector]]="Financial Services",TRUE,FALSE)</f>
        <v>0</v>
      </c>
      <c r="AA1594" t="b">
        <f>IF(Table2[[#This Row],[Market Capitalisation In(Cr)]]&gt;25000,TRUE,FALSE)</f>
        <v>0</v>
      </c>
    </row>
    <row r="1595" spans="2:27" ht="14" customHeight="1">
      <c r="B1595" s="37" t="s">
        <v>1866</v>
      </c>
      <c r="C1595" s="38" t="str">
        <f>_xlfn.XLOOKUP(B1595,stock_analysis[Stock],stock_analysis[Company_Name])</f>
        <v>Kabra Extrusion Technik Limited</v>
      </c>
      <c r="D1595" s="37" t="str">
        <f>_xlfn.XLOOKUP(B1595,stock_analysis[Stock],stock_analysis[Sector])</f>
        <v>Industrials</v>
      </c>
      <c r="E1595" s="37" t="str">
        <f>_xlfn.XLOOKUP($B1595,stock_analysis[Stock],stock_analysis[Industry])</f>
        <v>Specialty Industrial Machinery</v>
      </c>
      <c r="F1595" s="2">
        <f>_xlfn.XLOOKUP($B1595,stock_analysis[Stock],stock_analysis[Market_Cap_Cr])</f>
        <v>856.90168319999998</v>
      </c>
      <c r="G1595" s="3">
        <f>Imputs!$C$2</f>
        <v>6.6699999999999995E-2</v>
      </c>
      <c r="H1595" s="3">
        <f>Imputs!$C$3</f>
        <v>5.2299999999999999E-2</v>
      </c>
      <c r="I1595" s="2">
        <f>_xlfn.XLOOKUP($B1595,stock_analysis[Stock],stock_analysis[Beta_Daily])</f>
        <v>1.2133091312966091</v>
      </c>
      <c r="J1595" s="2">
        <f>_xlfn.XLOOKUP($B1595,stock_analysis[Stock],stock_analysis[Beta_Weekly])</f>
        <v>1.9507334336091529</v>
      </c>
      <c r="K1595" s="2">
        <f>_xlfn.XLOOKUP($B1595,stock_analysis[Stock],stock_analysis[Beta_Monthly])</f>
        <v>1.0031599854361712</v>
      </c>
      <c r="L1595" s="3">
        <f>G1595+H1595*I1595</f>
        <v>0.13015606756681264</v>
      </c>
      <c r="M1595" s="3">
        <f>J1595*H1595+G1595</f>
        <v>0.16872335857775869</v>
      </c>
      <c r="N1595" s="3">
        <f>K1595*H1595+G1595</f>
        <v>0.11916526723831175</v>
      </c>
      <c r="O1595" s="2">
        <f>_xlfn.XLOOKUP($B1595,stock_analysis[Stock],stock_analysis[Interest_Coverage_Ratio])</f>
        <v>5.3556190101089669</v>
      </c>
      <c r="P1595" s="3" cm="1">
        <f t="array" ref="P159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595" s="3" t="str" cm="1">
        <f t="array" ref="Q159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595" s="3">
        <f>Table2[[#This Row],[Default Spread]]+Table2[[#This Row],[Risk Free Rate]]</f>
        <v>7.5600000000000001E-2</v>
      </c>
      <c r="S1595" s="2">
        <f>_xlfn.XLOOKUP($B1595,stock_analysis[Stock],stock_analysis[Market_Cap_Cr])</f>
        <v>856.90168319999998</v>
      </c>
      <c r="T1595" s="2">
        <f>_xlfn.XLOOKUP($B1595,stock_analysis[Stock],stock_analysis[Total_Debt_Cr])</f>
        <v>143.0444032</v>
      </c>
      <c r="U1595" s="3">
        <f>Table2[[#This Row],[Market Value of Equity]]/(Table2[[#This Row],[Market Value of Equity]]+Table2[[#This Row],[Market Value of Debt]])</f>
        <v>0.85694788434545743</v>
      </c>
      <c r="V1595" s="3">
        <f>Table2[[#This Row],[Market Value of Debt]]/(Table2[[#This Row],[Market Value of Equity]]+Table2[[#This Row],[Market Value of Debt]])</f>
        <v>0.14305211565454257</v>
      </c>
      <c r="W1595" s="32">
        <f>(Table2[[#This Row],[Cost of Equity (Daily Beta)]]*Table2[[#This Row],[Weight of Equity]])+(Table2[[#This Row],[Cost of Debt]]*Table2[[#This Row],[Weight of Debt]])</f>
        <v>0.12235170667958792</v>
      </c>
      <c r="X1595" s="33">
        <f>(Table2[[#This Row],[Cost of Equity (Weekly Beta)]]*Table2[[#This Row],[Weight of Equity]])+(Table2[[#This Row],[Cost of Debt]]*Table2[[#This Row],[Weight of Debt]])</f>
        <v>0.15540186511635373</v>
      </c>
      <c r="Y1595" s="34">
        <f>(Table2[[#This Row],[Cost of Equity (Monthly Beta)]]*Table2[[#This Row],[Weight of Equity]])+(Table2[[#This Row],[Cost of Debt]]*Table2[[#This Row],[Weight of Debt]])</f>
        <v>0.11293316359081573</v>
      </c>
      <c r="Z1595" t="b">
        <f>IF(Table2[[#This Row],[Sector]]="Financial Services",TRUE,FALSE)</f>
        <v>0</v>
      </c>
      <c r="AA1595" t="b">
        <f>IF(Table2[[#This Row],[Market Capitalisation In(Cr)]]&gt;25000,TRUE,FALSE)</f>
        <v>0</v>
      </c>
    </row>
    <row r="1596" spans="2:27" ht="14" customHeight="1">
      <c r="B1596" s="37" t="s">
        <v>1948</v>
      </c>
      <c r="C1596" s="38" t="str">
        <f>_xlfn.XLOOKUP(B1596,stock_analysis[Stock],stock_analysis[Company_Name])</f>
        <v>Kirloskar Oil Engines Limited</v>
      </c>
      <c r="D1596" s="37" t="str">
        <f>_xlfn.XLOOKUP(B1596,stock_analysis[Stock],stock_analysis[Sector])</f>
        <v>Industrials</v>
      </c>
      <c r="E1596" s="37" t="str">
        <f>_xlfn.XLOOKUP($B1596,stock_analysis[Stock],stock_analysis[Industry])</f>
        <v>Specialty Industrial Machinery</v>
      </c>
      <c r="F1596" s="2">
        <f>_xlfn.XLOOKUP($B1596,stock_analysis[Stock],stock_analysis[Market_Cap_Cr])</f>
        <v>21292.343295999999</v>
      </c>
      <c r="G1596" s="3">
        <f>Imputs!$C$2</f>
        <v>6.6699999999999995E-2</v>
      </c>
      <c r="H1596" s="3">
        <f>Imputs!$C$3</f>
        <v>5.2299999999999999E-2</v>
      </c>
      <c r="I1596" s="2">
        <f>_xlfn.XLOOKUP($B1596,stock_analysis[Stock],stock_analysis[Beta_Daily])</f>
        <v>1.2090374611545964</v>
      </c>
      <c r="J1596" s="2">
        <f>_xlfn.XLOOKUP($B1596,stock_analysis[Stock],stock_analysis[Beta_Weekly])</f>
        <v>1.7857115099599643</v>
      </c>
      <c r="K1596" s="2">
        <f>_xlfn.XLOOKUP($B1596,stock_analysis[Stock],stock_analysis[Beta_Monthly])</f>
        <v>1.5863197758660903</v>
      </c>
      <c r="L1596" s="3">
        <f>G1596+H1596*I1596</f>
        <v>0.12993265921838537</v>
      </c>
      <c r="M1596" s="3">
        <f>J1596*H1596+G1596</f>
        <v>0.16009271197090613</v>
      </c>
      <c r="N1596" s="3">
        <f>K1596*H1596+G1596</f>
        <v>0.14966452427779653</v>
      </c>
      <c r="O1596" s="2">
        <f>_xlfn.XLOOKUP($B1596,stock_analysis[Stock],stock_analysis[Interest_Coverage_Ratio])</f>
        <v>2.4747895356205305</v>
      </c>
      <c r="P1596" s="3" cm="1">
        <f t="array" ref="P159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596" s="3" t="str" cm="1">
        <f t="array" ref="Q159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596" s="3">
        <f>Table2[[#This Row],[Default Spread]]+Table2[[#This Row],[Risk Free Rate]]</f>
        <v>9.8799999999999999E-2</v>
      </c>
      <c r="S1596" s="2">
        <f>_xlfn.XLOOKUP($B1596,stock_analysis[Stock],stock_analysis[Market_Cap_Cr])</f>
        <v>21292.343295999999</v>
      </c>
      <c r="T1596" s="2">
        <f>_xlfn.XLOOKUP($B1596,stock_analysis[Stock],stock_analysis[Total_Debt_Cr])</f>
        <v>5526.0401664000001</v>
      </c>
      <c r="U1596" s="3">
        <f>Table2[[#This Row],[Market Value of Equity]]/(Table2[[#This Row],[Market Value of Equity]]+Table2[[#This Row],[Market Value of Debt]])</f>
        <v>0.79394581429012534</v>
      </c>
      <c r="V1596" s="3">
        <f>Table2[[#This Row],[Market Value of Debt]]/(Table2[[#This Row],[Market Value of Equity]]+Table2[[#This Row],[Market Value of Debt]])</f>
        <v>0.20605418570987463</v>
      </c>
      <c r="W1596" s="32">
        <f>(Table2[[#This Row],[Cost of Equity (Daily Beta)]]*Table2[[#This Row],[Weight of Equity]])+(Table2[[#This Row],[Cost of Debt]]*Table2[[#This Row],[Weight of Debt]])</f>
        <v>0.12351764447415794</v>
      </c>
      <c r="X1596" s="33">
        <f>(Table2[[#This Row],[Cost of Equity (Weekly Beta)]]*Table2[[#This Row],[Weight of Equity]])+(Table2[[#This Row],[Cost of Debt]]*Table2[[#This Row],[Weight of Debt]])</f>
        <v>0.14746309211579117</v>
      </c>
      <c r="Y1596" s="34">
        <f>(Table2[[#This Row],[Cost of Equity (Monthly Beta)]]*Table2[[#This Row],[Weight of Equity]])+(Table2[[#This Row],[Cost of Debt]]*Table2[[#This Row],[Weight of Debt]])</f>
        <v>0.13918367614621502</v>
      </c>
      <c r="Z1596" t="b">
        <f>IF(Table2[[#This Row],[Sector]]="Financial Services",TRUE,FALSE)</f>
        <v>0</v>
      </c>
      <c r="AA1596" t="b">
        <f>IF(Table2[[#This Row],[Market Capitalisation In(Cr)]]&gt;25000,TRUE,FALSE)</f>
        <v>0</v>
      </c>
    </row>
    <row r="1597" spans="2:27" ht="14" customHeight="1">
      <c r="B1597" s="37" t="s">
        <v>1050</v>
      </c>
      <c r="C1597" s="38" t="str">
        <f>_xlfn.XLOOKUP(B1597,stock_analysis[Stock],stock_analysis[Company_Name])</f>
        <v>Everest Kanto Cylinder Limited</v>
      </c>
      <c r="D1597" s="37" t="str">
        <f>_xlfn.XLOOKUP(B1597,stock_analysis[Stock],stock_analysis[Sector])</f>
        <v>Industrials</v>
      </c>
      <c r="E1597" s="37" t="str">
        <f>_xlfn.XLOOKUP($B1597,stock_analysis[Stock],stock_analysis[Industry])</f>
        <v>Specialty Industrial Machinery</v>
      </c>
      <c r="F1597" s="2">
        <f>_xlfn.XLOOKUP($B1597,stock_analysis[Stock],stock_analysis[Market_Cap_Cr])</f>
        <v>1182.8354048000001</v>
      </c>
      <c r="G1597" s="3">
        <f>Imputs!$C$2</f>
        <v>6.6699999999999995E-2</v>
      </c>
      <c r="H1597" s="3">
        <f>Imputs!$C$3</f>
        <v>5.2299999999999999E-2</v>
      </c>
      <c r="I1597" s="2">
        <f>_xlfn.XLOOKUP($B1597,stock_analysis[Stock],stock_analysis[Beta_Daily])</f>
        <v>1.2671186817758266</v>
      </c>
      <c r="J1597" s="2">
        <f>_xlfn.XLOOKUP($B1597,stock_analysis[Stock],stock_analysis[Beta_Weekly])</f>
        <v>2.331486558137065</v>
      </c>
      <c r="K1597" s="2">
        <f>_xlfn.XLOOKUP($B1597,stock_analysis[Stock],stock_analysis[Beta_Monthly])</f>
        <v>0.91794269725475397</v>
      </c>
      <c r="L1597" s="3">
        <f>G1597+H1597*I1597</f>
        <v>0.13297030705687574</v>
      </c>
      <c r="M1597" s="3">
        <f>J1597*H1597+G1597</f>
        <v>0.18863674699056848</v>
      </c>
      <c r="N1597" s="3">
        <f>K1597*H1597+G1597</f>
        <v>0.11470840306642363</v>
      </c>
      <c r="O1597" s="2">
        <f>_xlfn.XLOOKUP($B1597,stock_analysis[Stock],stock_analysis[Interest_Coverage_Ratio])</f>
        <v>10.621894409937887</v>
      </c>
      <c r="P1597" s="3" cm="1">
        <f t="array" ref="P159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597" s="3" t="str" cm="1">
        <f t="array" ref="Q159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597" s="3">
        <f>Table2[[#This Row],[Default Spread]]+Table2[[#This Row],[Risk Free Rate]]</f>
        <v>7.22E-2</v>
      </c>
      <c r="S1597" s="2">
        <f>_xlfn.XLOOKUP($B1597,stock_analysis[Stock],stock_analysis[Market_Cap_Cr])</f>
        <v>1182.8354048000001</v>
      </c>
      <c r="T1597" s="2">
        <f>_xlfn.XLOOKUP($B1597,stock_analysis[Stock],stock_analysis[Total_Debt_Cr])</f>
        <v>197.16</v>
      </c>
      <c r="U1597" s="3">
        <f>Table2[[#This Row],[Market Value of Equity]]/(Table2[[#This Row],[Market Value of Equity]]+Table2[[#This Row],[Market Value of Debt]])</f>
        <v>0.85712995904607803</v>
      </c>
      <c r="V1597" s="3">
        <f>Table2[[#This Row],[Market Value of Debt]]/(Table2[[#This Row],[Market Value of Equity]]+Table2[[#This Row],[Market Value of Debt]])</f>
        <v>0.14287004095392186</v>
      </c>
      <c r="W1597" s="32">
        <f>(Table2[[#This Row],[Cost of Equity (Daily Beta)]]*Table2[[#This Row],[Weight of Equity]])+(Table2[[#This Row],[Cost of Debt]]*Table2[[#This Row],[Weight of Debt]])</f>
        <v>0.12428805079887748</v>
      </c>
      <c r="X1597" s="33">
        <f>(Table2[[#This Row],[Cost of Equity (Weekly Beta)]]*Table2[[#This Row],[Weight of Equity]])+(Table2[[#This Row],[Cost of Debt]]*Table2[[#This Row],[Weight of Debt]])</f>
        <v>0.1720014241794845</v>
      </c>
      <c r="Y1597" s="34">
        <f>(Table2[[#This Row],[Cost of Equity (Monthly Beta)]]*Table2[[#This Row],[Weight of Equity]])+(Table2[[#This Row],[Cost of Debt]]*Table2[[#This Row],[Weight of Debt]])</f>
        <v>0.10863522577943785</v>
      </c>
      <c r="Z1597" t="b">
        <f>IF(Table2[[#This Row],[Sector]]="Financial Services",TRUE,FALSE)</f>
        <v>0</v>
      </c>
      <c r="AA1597" t="b">
        <f>IF(Table2[[#This Row],[Market Capitalisation In(Cr)]]&gt;25000,TRUE,FALSE)</f>
        <v>0</v>
      </c>
    </row>
    <row r="1598" spans="2:27" ht="14" customHeight="1">
      <c r="B1598" s="37" t="s">
        <v>948</v>
      </c>
      <c r="C1598" s="38" t="str">
        <f>_xlfn.XLOOKUP(B1598,stock_analysis[Stock],stock_analysis[Company_Name])</f>
        <v>Diamond Power Infrastructure Limited</v>
      </c>
      <c r="D1598" s="37" t="str">
        <f>_xlfn.XLOOKUP(B1598,stock_analysis[Stock],stock_analysis[Sector])</f>
        <v>Industrials</v>
      </c>
      <c r="E1598" s="37" t="str">
        <f>_xlfn.XLOOKUP($B1598,stock_analysis[Stock],stock_analysis[Industry])</f>
        <v>Specialty Industrial Machinery</v>
      </c>
      <c r="F1598" s="2">
        <f>_xlfn.XLOOKUP($B1598,stock_analysis[Stock],stock_analysis[Market_Cap_Cr])</f>
        <v>7151.5250687999996</v>
      </c>
      <c r="G1598" s="3">
        <f>Imputs!$C$2</f>
        <v>6.6699999999999995E-2</v>
      </c>
      <c r="H1598" s="3">
        <f>Imputs!$C$3</f>
        <v>5.2299999999999999E-2</v>
      </c>
      <c r="I1598" s="2">
        <f>_xlfn.XLOOKUP($B1598,stock_analysis[Stock],stock_analysis[Beta_Daily])</f>
        <v>1.4029489782459263</v>
      </c>
      <c r="J1598" s="2">
        <f>_xlfn.XLOOKUP($B1598,stock_analysis[Stock],stock_analysis[Beta_Weekly])</f>
        <v>1.2231279125047914</v>
      </c>
      <c r="K1598" s="2">
        <f>_xlfn.XLOOKUP($B1598,stock_analysis[Stock],stock_analysis[Beta_Monthly])</f>
        <v>1.149307373559447</v>
      </c>
      <c r="L1598" s="3">
        <f>G1598+H1598*I1598</f>
        <v>0.14007423156226195</v>
      </c>
      <c r="M1598" s="3">
        <f>J1598*H1598+G1598</f>
        <v>0.13066958982400056</v>
      </c>
      <c r="N1598" s="3">
        <f>K1598*H1598+G1598</f>
        <v>0.12680877563715909</v>
      </c>
      <c r="O1598" s="2">
        <f>_xlfn.XLOOKUP($B1598,stock_analysis[Stock],stock_analysis[Interest_Coverage_Ratio])</f>
        <v>3.7140371550817366</v>
      </c>
      <c r="P1598" s="3" cm="1">
        <f t="array" ref="P159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598" s="3" t="str" cm="1">
        <f t="array" ref="Q159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598" s="3">
        <f>Table2[[#This Row],[Default Spread]]+Table2[[#This Row],[Risk Free Rate]]</f>
        <v>8.0499999999999988E-2</v>
      </c>
      <c r="S1598" s="2">
        <f>_xlfn.XLOOKUP($B1598,stock_analysis[Stock],stock_analysis[Market_Cap_Cr])</f>
        <v>7151.5250687999996</v>
      </c>
      <c r="T1598" s="2">
        <f>_xlfn.XLOOKUP($B1598,stock_analysis[Stock],stock_analysis[Total_Debt_Cr])</f>
        <v>2509.1129344000001</v>
      </c>
      <c r="U1598" s="3">
        <f>Table2[[#This Row],[Market Value of Equity]]/(Table2[[#This Row],[Market Value of Equity]]+Table2[[#This Row],[Market Value of Debt]])</f>
        <v>0.74027461399869465</v>
      </c>
      <c r="V1598" s="3">
        <f>Table2[[#This Row],[Market Value of Debt]]/(Table2[[#This Row],[Market Value of Equity]]+Table2[[#This Row],[Market Value of Debt]])</f>
        <v>0.2597253860013054</v>
      </c>
      <c r="W1598" s="32">
        <f>(Table2[[#This Row],[Cost of Equity (Daily Beta)]]*Table2[[#This Row],[Weight of Equity]])+(Table2[[#This Row],[Cost of Debt]]*Table2[[#This Row],[Weight of Debt]])</f>
        <v>0.12460129127402231</v>
      </c>
      <c r="X1598" s="33">
        <f>(Table2[[#This Row],[Cost of Equity (Weekly Beta)]]*Table2[[#This Row],[Weight of Equity]])+(Table2[[#This Row],[Cost of Debt]]*Table2[[#This Row],[Weight of Debt]])</f>
        <v>0.11763927374143485</v>
      </c>
      <c r="Y1598" s="34">
        <f>(Table2[[#This Row],[Cost of Equity (Monthly Beta)]]*Table2[[#This Row],[Weight of Equity]])+(Table2[[#This Row],[Cost of Debt]]*Table2[[#This Row],[Weight of Debt]])</f>
        <v>0.1147812110095501</v>
      </c>
      <c r="Z1598" t="b">
        <f>IF(Table2[[#This Row],[Sector]]="Financial Services",TRUE,FALSE)</f>
        <v>0</v>
      </c>
      <c r="AA1598" t="b">
        <f>IF(Table2[[#This Row],[Market Capitalisation In(Cr)]]&gt;25000,TRUE,FALSE)</f>
        <v>0</v>
      </c>
    </row>
    <row r="1599" spans="2:27" ht="14" customHeight="1">
      <c r="B1599" s="37" t="s">
        <v>1765</v>
      </c>
      <c r="C1599" s="38" t="str">
        <f>_xlfn.XLOOKUP(B1599,stock_analysis[Stock],stock_analysis[Company_Name])</f>
        <v>Jash Engineering Limited</v>
      </c>
      <c r="D1599" s="37" t="str">
        <f>_xlfn.XLOOKUP(B1599,stock_analysis[Stock],stock_analysis[Sector])</f>
        <v>Industrials</v>
      </c>
      <c r="E1599" s="37" t="str">
        <f>_xlfn.XLOOKUP($B1599,stock_analysis[Stock],stock_analysis[Industry])</f>
        <v>Specialty Industrial Machinery</v>
      </c>
      <c r="F1599" s="2">
        <f>_xlfn.XLOOKUP($B1599,stock_analysis[Stock],stock_analysis[Market_Cap_Cr])</f>
        <v>2423.7342720000001</v>
      </c>
      <c r="G1599" s="3">
        <f>Imputs!$C$2</f>
        <v>6.6699999999999995E-2</v>
      </c>
      <c r="H1599" s="3">
        <f>Imputs!$C$3</f>
        <v>5.2299999999999999E-2</v>
      </c>
      <c r="I1599" s="2">
        <f>_xlfn.XLOOKUP($B1599,stock_analysis[Stock],stock_analysis[Beta_Daily])</f>
        <v>1.2122659532909736</v>
      </c>
      <c r="J1599" s="2">
        <f>_xlfn.XLOOKUP($B1599,stock_analysis[Stock],stock_analysis[Beta_Weekly])</f>
        <v>1.013031061823995</v>
      </c>
      <c r="K1599" s="2">
        <f>_xlfn.XLOOKUP($B1599,stock_analysis[Stock],stock_analysis[Beta_Monthly])</f>
        <v>0.24179140502018909</v>
      </c>
      <c r="L1599" s="3">
        <f>G1599+H1599*I1599</f>
        <v>0.13010150935711792</v>
      </c>
      <c r="M1599" s="3">
        <f>J1599*H1599+G1599</f>
        <v>0.11968152453339494</v>
      </c>
      <c r="N1599" s="3">
        <f>K1599*H1599+G1599</f>
        <v>7.9345690482555881E-2</v>
      </c>
      <c r="O1599" s="2">
        <f>_xlfn.XLOOKUP($B1599,stock_analysis[Stock],stock_analysis[Interest_Coverage_Ratio])</f>
        <v>12.599657301736125</v>
      </c>
      <c r="P1599" s="3" cm="1">
        <f t="array" ref="P159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599" s="3" t="str" cm="1">
        <f t="array" ref="Q159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599" s="3">
        <f>Table2[[#This Row],[Default Spread]]+Table2[[#This Row],[Risk Free Rate]]</f>
        <v>7.0699999999999999E-2</v>
      </c>
      <c r="S1599" s="2">
        <f>_xlfn.XLOOKUP($B1599,stock_analysis[Stock],stock_analysis[Market_Cap_Cr])</f>
        <v>2423.7342720000001</v>
      </c>
      <c r="T1599" s="2">
        <f>_xlfn.XLOOKUP($B1599,stock_analysis[Stock],stock_analysis[Total_Debt_Cr])</f>
        <v>112.3041024</v>
      </c>
      <c r="U1599" s="3">
        <f>Table2[[#This Row],[Market Value of Equity]]/(Table2[[#This Row],[Market Value of Equity]]+Table2[[#This Row],[Market Value of Debt]])</f>
        <v>0.95571671803800295</v>
      </c>
      <c r="V1599" s="3">
        <f>Table2[[#This Row],[Market Value of Debt]]/(Table2[[#This Row],[Market Value of Equity]]+Table2[[#This Row],[Market Value of Debt]])</f>
        <v>4.4283281961997115E-2</v>
      </c>
      <c r="W1599" s="32">
        <f>(Table2[[#This Row],[Cost of Equity (Daily Beta)]]*Table2[[#This Row],[Weight of Equity]])+(Table2[[#This Row],[Cost of Debt]]*Table2[[#This Row],[Weight of Debt]])</f>
        <v>0.12747101556928847</v>
      </c>
      <c r="X1599" s="33">
        <f>(Table2[[#This Row],[Cost of Equity (Weekly Beta)]]*Table2[[#This Row],[Weight of Equity]])+(Table2[[#This Row],[Cost of Debt]]*Table2[[#This Row],[Weight of Debt]])</f>
        <v>0.11751246187155413</v>
      </c>
      <c r="Y1599" s="34">
        <f>(Table2[[#This Row],[Cost of Equity (Monthly Beta)]]*Table2[[#This Row],[Weight of Equity]])+(Table2[[#This Row],[Cost of Debt]]*Table2[[#This Row],[Weight of Debt]])</f>
        <v>7.8962830933160699E-2</v>
      </c>
      <c r="Z1599" t="b">
        <f>IF(Table2[[#This Row],[Sector]]="Financial Services",TRUE,FALSE)</f>
        <v>0</v>
      </c>
      <c r="AA1599" t="b">
        <f>IF(Table2[[#This Row],[Market Capitalisation In(Cr)]]&gt;25000,TRUE,FALSE)</f>
        <v>0</v>
      </c>
    </row>
    <row r="1600" spans="2:27" ht="14" customHeight="1">
      <c r="B1600" s="37" t="s">
        <v>2968</v>
      </c>
      <c r="C1600" s="38" t="str">
        <f>_xlfn.XLOOKUP(B1600,stock_analysis[Stock],stock_analysis[Company_Name])</f>
        <v>Roto Pumps Limited</v>
      </c>
      <c r="D1600" s="37" t="str">
        <f>_xlfn.XLOOKUP(B1600,stock_analysis[Stock],stock_analysis[Sector])</f>
        <v>Industrials</v>
      </c>
      <c r="E1600" s="37" t="str">
        <f>_xlfn.XLOOKUP($B1600,stock_analysis[Stock],stock_analysis[Industry])</f>
        <v>Specialty Industrial Machinery</v>
      </c>
      <c r="F1600" s="2">
        <f>_xlfn.XLOOKUP($B1600,stock_analysis[Stock],stock_analysis[Market_Cap_Cr])</f>
        <v>1023.8985216</v>
      </c>
      <c r="G1600" s="3">
        <f>Imputs!$C$2</f>
        <v>6.6699999999999995E-2</v>
      </c>
      <c r="H1600" s="3">
        <f>Imputs!$C$3</f>
        <v>5.2299999999999999E-2</v>
      </c>
      <c r="I1600" s="2">
        <f>_xlfn.XLOOKUP($B1600,stock_analysis[Stock],stock_analysis[Beta_Daily])</f>
        <v>1.1941141190580666</v>
      </c>
      <c r="J1600" s="2">
        <f>_xlfn.XLOOKUP($B1600,stock_analysis[Stock],stock_analysis[Beta_Weekly])</f>
        <v>1.7303329243099961</v>
      </c>
      <c r="K1600" s="2">
        <f>_xlfn.XLOOKUP($B1600,stock_analysis[Stock],stock_analysis[Beta_Monthly])</f>
        <v>1.0088281101857901</v>
      </c>
      <c r="L1600" s="3">
        <f>G1600+H1600*I1600</f>
        <v>0.12915216842673688</v>
      </c>
      <c r="M1600" s="3">
        <f>J1600*H1600+G1600</f>
        <v>0.15719641194141279</v>
      </c>
      <c r="N1600" s="3">
        <f>K1600*H1600+G1600</f>
        <v>0.11946171016271681</v>
      </c>
      <c r="O1600" s="2">
        <f>_xlfn.XLOOKUP($B1600,stock_analysis[Stock],stock_analysis[Interest_Coverage_Ratio])</f>
        <v>11.860601022079861</v>
      </c>
      <c r="P1600" s="3" cm="1">
        <f t="array" ref="P160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600" s="3" t="str" cm="1">
        <f t="array" ref="Q160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600" s="3">
        <f>Table2[[#This Row],[Default Spread]]+Table2[[#This Row],[Risk Free Rate]]</f>
        <v>7.22E-2</v>
      </c>
      <c r="S1600" s="2">
        <f>_xlfn.XLOOKUP($B1600,stock_analysis[Stock],stock_analysis[Market_Cap_Cr])</f>
        <v>1023.8985216</v>
      </c>
      <c r="T1600" s="2">
        <f>_xlfn.XLOOKUP($B1600,stock_analysis[Stock],stock_analysis[Total_Debt_Cr])</f>
        <v>28.675500799999998</v>
      </c>
      <c r="U1600" s="3">
        <f>Table2[[#This Row],[Market Value of Equity]]/(Table2[[#This Row],[Market Value of Equity]]+Table2[[#This Row],[Market Value of Debt]])</f>
        <v>0.97275678461585424</v>
      </c>
      <c r="V1600" s="3">
        <f>Table2[[#This Row],[Market Value of Debt]]/(Table2[[#This Row],[Market Value of Equity]]+Table2[[#This Row],[Market Value of Debt]])</f>
        <v>2.724321538414589E-2</v>
      </c>
      <c r="W1600" s="32">
        <f>(Table2[[#This Row],[Cost of Equity (Daily Beta)]]*Table2[[#This Row],[Weight of Equity]])+(Table2[[#This Row],[Cost of Debt]]*Table2[[#This Row],[Weight of Debt]])</f>
        <v>0.12760060823569314</v>
      </c>
      <c r="X1600" s="33">
        <f>(Table2[[#This Row],[Cost of Equity (Weekly Beta)]]*Table2[[#This Row],[Weight of Equity]])+(Table2[[#This Row],[Cost of Debt]]*Table2[[#This Row],[Weight of Debt]])</f>
        <v>0.15488083638401332</v>
      </c>
      <c r="Y1600" s="34">
        <f>(Table2[[#This Row],[Cost of Equity (Monthly Beta)]]*Table2[[#This Row],[Weight of Equity]])+(Table2[[#This Row],[Cost of Debt]]*Table2[[#This Row],[Weight of Debt]])</f>
        <v>0.11817414921333086</v>
      </c>
      <c r="Z1600" t="b">
        <f>IF(Table2[[#This Row],[Sector]]="Financial Services",TRUE,FALSE)</f>
        <v>0</v>
      </c>
      <c r="AA1600" t="b">
        <f>IF(Table2[[#This Row],[Market Capitalisation In(Cr)]]&gt;25000,TRUE,FALSE)</f>
        <v>0</v>
      </c>
    </row>
    <row r="1601" spans="2:27" ht="14" customHeight="1">
      <c r="B1601" s="37" t="s">
        <v>398</v>
      </c>
      <c r="C1601" s="38" t="str">
        <f>_xlfn.XLOOKUP(B1601,stock_analysis[Stock],stock_analysis[Company_Name])</f>
        <v>Atam Valves Limited</v>
      </c>
      <c r="D1601" s="37" t="str">
        <f>_xlfn.XLOOKUP(B1601,stock_analysis[Stock],stock_analysis[Sector])</f>
        <v>Industrials</v>
      </c>
      <c r="E1601" s="37" t="str">
        <f>_xlfn.XLOOKUP($B1601,stock_analysis[Stock],stock_analysis[Industry])</f>
        <v>Specialty Industrial Machinery</v>
      </c>
      <c r="F1601" s="2">
        <f>_xlfn.XLOOKUP($B1601,stock_analysis[Stock],stock_analysis[Market_Cap_Cr])</f>
        <v>67.803647999999995</v>
      </c>
      <c r="G1601" s="3">
        <f>Imputs!$C$2</f>
        <v>6.6699999999999995E-2</v>
      </c>
      <c r="H1601" s="3">
        <f>Imputs!$C$3</f>
        <v>5.2299999999999999E-2</v>
      </c>
      <c r="I1601" s="2">
        <f>_xlfn.XLOOKUP($B1601,stock_analysis[Stock],stock_analysis[Beta_Daily])</f>
        <v>1.3711571554461546</v>
      </c>
      <c r="J1601" s="2">
        <f>_xlfn.XLOOKUP($B1601,stock_analysis[Stock],stock_analysis[Beta_Weekly])</f>
        <v>1.1925854702498648</v>
      </c>
      <c r="K1601" s="2">
        <f>_xlfn.XLOOKUP($B1601,stock_analysis[Stock],stock_analysis[Beta_Monthly])</f>
        <v>1.7603744901183274</v>
      </c>
      <c r="L1601" s="3">
        <f>G1601+H1601*I1601</f>
        <v>0.13841151922983388</v>
      </c>
      <c r="M1601" s="3">
        <f>J1601*H1601+G1601</f>
        <v>0.12907222009406794</v>
      </c>
      <c r="N1601" s="3">
        <f>K1601*H1601+G1601</f>
        <v>0.15876758583318851</v>
      </c>
      <c r="O1601" s="2">
        <f>_xlfn.XLOOKUP($B1601,stock_analysis[Stock],stock_analysis[Interest_Coverage_Ratio])</f>
        <v>11.324969696969696</v>
      </c>
      <c r="P1601" s="3" cm="1">
        <f t="array" ref="P160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601" s="3" t="str" cm="1">
        <f t="array" ref="Q160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601" s="3">
        <f>Table2[[#This Row],[Default Spread]]+Table2[[#This Row],[Risk Free Rate]]</f>
        <v>7.22E-2</v>
      </c>
      <c r="S1601" s="2">
        <f>_xlfn.XLOOKUP($B1601,stock_analysis[Stock],stock_analysis[Market_Cap_Cr])</f>
        <v>67.803647999999995</v>
      </c>
      <c r="T1601" s="2">
        <f>_xlfn.XLOOKUP($B1601,stock_analysis[Stock],stock_analysis[Total_Debt_Cr])</f>
        <v>12.624499999999999</v>
      </c>
      <c r="U1601" s="3">
        <f>Table2[[#This Row],[Market Value of Equity]]/(Table2[[#This Row],[Market Value of Equity]]+Table2[[#This Row],[Market Value of Debt]])</f>
        <v>0.84303380950659212</v>
      </c>
      <c r="V1601" s="3">
        <f>Table2[[#This Row],[Market Value of Debt]]/(Table2[[#This Row],[Market Value of Equity]]+Table2[[#This Row],[Market Value of Debt]])</f>
        <v>0.15696619049340785</v>
      </c>
      <c r="W1601" s="32">
        <f>(Table2[[#This Row],[Cost of Equity (Daily Beta)]]*Table2[[#This Row],[Weight of Equity]])+(Table2[[#This Row],[Cost of Debt]]*Table2[[#This Row],[Weight of Debt]])</f>
        <v>0.12801854928954584</v>
      </c>
      <c r="X1601" s="33">
        <f>(Table2[[#This Row],[Cost of Equity (Weekly Beta)]]*Table2[[#This Row],[Weight of Equity]])+(Table2[[#This Row],[Cost of Debt]]*Table2[[#This Row],[Weight of Debt]])</f>
        <v>0.12014520436099944</v>
      </c>
      <c r="Y1601" s="34">
        <f>(Table2[[#This Row],[Cost of Equity (Monthly Beta)]]*Table2[[#This Row],[Weight of Equity]])+(Table2[[#This Row],[Cost of Debt]]*Table2[[#This Row],[Weight of Debt]])</f>
        <v>0.1451794016647418</v>
      </c>
      <c r="Z1601" t="b">
        <f>IF(Table2[[#This Row],[Sector]]="Financial Services",TRUE,FALSE)</f>
        <v>0</v>
      </c>
      <c r="AA1601" t="b">
        <f>IF(Table2[[#This Row],[Market Capitalisation In(Cr)]]&gt;25000,TRUE,FALSE)</f>
        <v>0</v>
      </c>
    </row>
    <row r="1602" spans="2:27" ht="14" customHeight="1">
      <c r="B1602" s="37" t="s">
        <v>200</v>
      </c>
      <c r="C1602" s="38" t="str">
        <f>_xlfn.XLOOKUP(B1602,stock_analysis[Stock],stock_analysis[Company_Name])</f>
        <v>Ador Welding Limited</v>
      </c>
      <c r="D1602" s="37" t="str">
        <f>_xlfn.XLOOKUP(B1602,stock_analysis[Stock],stock_analysis[Sector])</f>
        <v>Industrials</v>
      </c>
      <c r="E1602" s="37" t="str">
        <f>_xlfn.XLOOKUP($B1602,stock_analysis[Stock],stock_analysis[Industry])</f>
        <v>Specialty Industrial Machinery</v>
      </c>
      <c r="F1602" s="2">
        <f>_xlfn.XLOOKUP($B1602,stock_analysis[Stock],stock_analysis[Market_Cap_Cr])</f>
        <v>1790.7496960000001</v>
      </c>
      <c r="G1602" s="3">
        <f>Imputs!$C$2</f>
        <v>6.6699999999999995E-2</v>
      </c>
      <c r="H1602" s="3">
        <f>Imputs!$C$3</f>
        <v>5.2299999999999999E-2</v>
      </c>
      <c r="I1602" s="2">
        <f>_xlfn.XLOOKUP($B1602,stock_analysis[Stock],stock_analysis[Beta_Daily])</f>
        <v>1.1802523750172125</v>
      </c>
      <c r="J1602" s="2">
        <f>_xlfn.XLOOKUP($B1602,stock_analysis[Stock],stock_analysis[Beta_Weekly])</f>
        <v>1.6956396611046299E-2</v>
      </c>
      <c r="K1602" s="2">
        <f>_xlfn.XLOOKUP($B1602,stock_analysis[Stock],stock_analysis[Beta_Monthly])</f>
        <v>0.25627346707257398</v>
      </c>
      <c r="L1602" s="3">
        <f>G1602+H1602*I1602</f>
        <v>0.12842719921340021</v>
      </c>
      <c r="M1602" s="3">
        <f>J1602*H1602+G1602</f>
        <v>6.758681954275772E-2</v>
      </c>
      <c r="N1602" s="3">
        <f>K1602*H1602+G1602</f>
        <v>8.0103102327895609E-2</v>
      </c>
      <c r="O1602" s="2">
        <f>_xlfn.XLOOKUP($B1602,stock_analysis[Stock],stock_analysis[Interest_Coverage_Ratio])</f>
        <v>20.070484581497801</v>
      </c>
      <c r="P1602" s="3" cm="1">
        <f t="array" ref="P160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02" s="3" t="str" cm="1">
        <f t="array" ref="Q160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02" s="3">
        <f>Table2[[#This Row],[Default Spread]]+Table2[[#This Row],[Risk Free Rate]]</f>
        <v>7.0699999999999999E-2</v>
      </c>
      <c r="S1602" s="2">
        <f>_xlfn.XLOOKUP($B1602,stock_analysis[Stock],stock_analysis[Market_Cap_Cr])</f>
        <v>1790.7496960000001</v>
      </c>
      <c r="T1602" s="2">
        <f>_xlfn.XLOOKUP($B1602,stock_analysis[Stock],stock_analysis[Total_Debt_Cr])</f>
        <v>1.97</v>
      </c>
      <c r="U1602" s="3">
        <f>Table2[[#This Row],[Market Value of Equity]]/(Table2[[#This Row],[Market Value of Equity]]+Table2[[#This Row],[Market Value of Debt]])</f>
        <v>0.99890111097435053</v>
      </c>
      <c r="V1602" s="3">
        <f>Table2[[#This Row],[Market Value of Debt]]/(Table2[[#This Row],[Market Value of Equity]]+Table2[[#This Row],[Market Value of Debt]])</f>
        <v>1.0988890256494398E-3</v>
      </c>
      <c r="W1602" s="32">
        <f>(Table2[[#This Row],[Cost of Equity (Daily Beta)]]*Table2[[#This Row],[Weight of Equity]])+(Table2[[#This Row],[Cost of Debt]]*Table2[[#This Row],[Weight of Debt]])</f>
        <v>0.12836376342770311</v>
      </c>
      <c r="X1602" s="33">
        <f>(Table2[[#This Row],[Cost of Equity (Weekly Beta)]]*Table2[[#This Row],[Weight of Equity]])+(Table2[[#This Row],[Cost of Debt]]*Table2[[#This Row],[Weight of Debt]])</f>
        <v>6.759024058259705E-2</v>
      </c>
      <c r="Y1602" s="34">
        <f>(Table2[[#This Row],[Cost of Equity (Monthly Beta)]]*Table2[[#This Row],[Weight of Equity]])+(Table2[[#This Row],[Cost of Debt]]*Table2[[#This Row],[Weight of Debt]])</f>
        <v>8.009276936194043E-2</v>
      </c>
      <c r="Z1602" t="b">
        <f>IF(Table2[[#This Row],[Sector]]="Financial Services",TRUE,FALSE)</f>
        <v>0</v>
      </c>
      <c r="AA1602" t="b">
        <f>IF(Table2[[#This Row],[Market Capitalisation In(Cr)]]&gt;25000,TRUE,FALSE)</f>
        <v>0</v>
      </c>
    </row>
    <row r="1603" spans="2:27" ht="14" customHeight="1">
      <c r="B1603" s="37" t="s">
        <v>2662</v>
      </c>
      <c r="C1603" s="38" t="str">
        <f>_xlfn.XLOOKUP(B1603,stock_analysis[Stock],stock_analysis[Company_Name])</f>
        <v>Pennar Industries Limited</v>
      </c>
      <c r="D1603" s="37" t="str">
        <f>_xlfn.XLOOKUP(B1603,stock_analysis[Stock],stock_analysis[Sector])</f>
        <v>Industrials</v>
      </c>
      <c r="E1603" s="37" t="str">
        <f>_xlfn.XLOOKUP($B1603,stock_analysis[Stock],stock_analysis[Industry])</f>
        <v>Specialty Industrial Machinery</v>
      </c>
      <c r="F1603" s="2">
        <f>_xlfn.XLOOKUP($B1603,stock_analysis[Stock],stock_analysis[Market_Cap_Cr])</f>
        <v>1894.5099776</v>
      </c>
      <c r="G1603" s="3">
        <f>Imputs!$C$2</f>
        <v>6.6699999999999995E-2</v>
      </c>
      <c r="H1603" s="3">
        <f>Imputs!$C$3</f>
        <v>5.2299999999999999E-2</v>
      </c>
      <c r="I1603" s="2">
        <f>_xlfn.XLOOKUP($B1603,stock_analysis[Stock],stock_analysis[Beta_Daily])</f>
        <v>1.6768065149170122</v>
      </c>
      <c r="J1603" s="2">
        <f>_xlfn.XLOOKUP($B1603,stock_analysis[Stock],stock_analysis[Beta_Weekly])</f>
        <v>1.9420623607717105</v>
      </c>
      <c r="K1603" s="2">
        <f>_xlfn.XLOOKUP($B1603,stock_analysis[Stock],stock_analysis[Beta_Monthly])</f>
        <v>0.93658573766305542</v>
      </c>
      <c r="L1603" s="3">
        <f>G1603+H1603*I1603</f>
        <v>0.15439698073015973</v>
      </c>
      <c r="M1603" s="3">
        <f>J1603*H1603+G1603</f>
        <v>0.16826986146836045</v>
      </c>
      <c r="N1603" s="3">
        <f>K1603*H1603+G1603</f>
        <v>0.1156834340797778</v>
      </c>
      <c r="O1603" s="2">
        <f>_xlfn.XLOOKUP($B1603,stock_analysis[Stock],stock_analysis[Interest_Coverage_Ratio])</f>
        <v>3.2222222222222223</v>
      </c>
      <c r="P1603" s="3" cm="1">
        <f t="array" ref="P160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603" s="3" t="str" cm="1">
        <f t="array" ref="Q160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603" s="3">
        <f>Table2[[#This Row],[Default Spread]]+Table2[[#This Row],[Risk Free Rate]]</f>
        <v>8.5099999999999995E-2</v>
      </c>
      <c r="S1603" s="2">
        <f>_xlfn.XLOOKUP($B1603,stock_analysis[Stock],stock_analysis[Market_Cap_Cr])</f>
        <v>1894.5099776</v>
      </c>
      <c r="T1603" s="2">
        <f>_xlfn.XLOOKUP($B1603,stock_analysis[Stock],stock_analysis[Total_Debt_Cr])</f>
        <v>993.23996160000002</v>
      </c>
      <c r="U1603" s="3">
        <f>Table2[[#This Row],[Market Value of Equity]]/(Table2[[#This Row],[Market Value of Equity]]+Table2[[#This Row],[Market Value of Debt]])</f>
        <v>0.65605056444909504</v>
      </c>
      <c r="V1603" s="3">
        <f>Table2[[#This Row],[Market Value of Debt]]/(Table2[[#This Row],[Market Value of Equity]]+Table2[[#This Row],[Market Value of Debt]])</f>
        <v>0.3439494355509049</v>
      </c>
      <c r="W1603" s="32">
        <f>(Table2[[#This Row],[Cost of Equity (Daily Beta)]]*Table2[[#This Row],[Weight of Equity]])+(Table2[[#This Row],[Cost of Debt]]*Table2[[#This Row],[Weight of Debt]])</f>
        <v>0.13056232332263934</v>
      </c>
      <c r="X1603" s="33">
        <f>(Table2[[#This Row],[Cost of Equity (Weekly Beta)]]*Table2[[#This Row],[Weight of Equity]])+(Table2[[#This Row],[Cost of Debt]]*Table2[[#This Row],[Weight of Debt]])</f>
        <v>0.13966363456147091</v>
      </c>
      <c r="Y1603" s="34">
        <f>(Table2[[#This Row],[Cost of Equity (Monthly Beta)]]*Table2[[#This Row],[Weight of Equity]])+(Table2[[#This Row],[Cost of Debt]]*Table2[[#This Row],[Weight of Debt]])</f>
        <v>0.10516427919082991</v>
      </c>
      <c r="Z1603" t="b">
        <f>IF(Table2[[#This Row],[Sector]]="Financial Services",TRUE,FALSE)</f>
        <v>0</v>
      </c>
      <c r="AA1603" t="b">
        <f>IF(Table2[[#This Row],[Market Capitalisation In(Cr)]]&gt;25000,TRUE,FALSE)</f>
        <v>0</v>
      </c>
    </row>
    <row r="1604" spans="2:27" ht="14" customHeight="1">
      <c r="B1604" s="37" t="s">
        <v>1946</v>
      </c>
      <c r="C1604" s="38" t="str">
        <f>_xlfn.XLOOKUP(B1604,stock_analysis[Stock],stock_analysis[Company_Name])</f>
        <v>Kirloskar Brothers Limited</v>
      </c>
      <c r="D1604" s="37" t="str">
        <f>_xlfn.XLOOKUP(B1604,stock_analysis[Stock],stock_analysis[Sector])</f>
        <v>Industrials</v>
      </c>
      <c r="E1604" s="37" t="str">
        <f>_xlfn.XLOOKUP($B1604,stock_analysis[Stock],stock_analysis[Industry])</f>
        <v>Specialty Industrial Machinery</v>
      </c>
      <c r="F1604" s="2">
        <f>_xlfn.XLOOKUP($B1604,stock_analysis[Stock],stock_analysis[Market_Cap_Cr])</f>
        <v>11792.039116800001</v>
      </c>
      <c r="G1604" s="3">
        <f>Imputs!$C$2</f>
        <v>6.6699999999999995E-2</v>
      </c>
      <c r="H1604" s="3">
        <f>Imputs!$C$3</f>
        <v>5.2299999999999999E-2</v>
      </c>
      <c r="I1604" s="2">
        <f>_xlfn.XLOOKUP($B1604,stock_analysis[Stock],stock_analysis[Beta_Daily])</f>
        <v>1.257553970258809</v>
      </c>
      <c r="J1604" s="2">
        <f>_xlfn.XLOOKUP($B1604,stock_analysis[Stock],stock_analysis[Beta_Weekly])</f>
        <v>1.7132028146887883</v>
      </c>
      <c r="K1604" s="2">
        <f>_xlfn.XLOOKUP($B1604,stock_analysis[Stock],stock_analysis[Beta_Monthly])</f>
        <v>1.1592225264176628</v>
      </c>
      <c r="L1604" s="3">
        <f>G1604+H1604*I1604</f>
        <v>0.1324700726445357</v>
      </c>
      <c r="M1604" s="3">
        <f>J1604*H1604+G1604</f>
        <v>0.15630050720822364</v>
      </c>
      <c r="N1604" s="3">
        <f>K1604*H1604+G1604</f>
        <v>0.12732733813164376</v>
      </c>
      <c r="O1604" s="2">
        <f>_xlfn.XLOOKUP($B1604,stock_analysis[Stock],stock_analysis[Interest_Coverage_Ratio])</f>
        <v>42.091303996295508</v>
      </c>
      <c r="P1604" s="3" cm="1">
        <f t="array" ref="P160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04" s="3" t="str" cm="1">
        <f t="array" ref="Q160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04" s="3">
        <f>Table2[[#This Row],[Default Spread]]+Table2[[#This Row],[Risk Free Rate]]</f>
        <v>7.0699999999999999E-2</v>
      </c>
      <c r="S1604" s="2">
        <f>_xlfn.XLOOKUP($B1604,stock_analysis[Stock],stock_analysis[Market_Cap_Cr])</f>
        <v>11792.039116800001</v>
      </c>
      <c r="T1604" s="2">
        <f>_xlfn.XLOOKUP($B1604,stock_analysis[Stock],stock_analysis[Total_Debt_Cr])</f>
        <v>218.89999359999999</v>
      </c>
      <c r="U1604" s="3">
        <f>Table2[[#This Row],[Market Value of Equity]]/(Table2[[#This Row],[Market Value of Equity]]+Table2[[#This Row],[Market Value of Debt]])</f>
        <v>0.98177494768827367</v>
      </c>
      <c r="V1604" s="3">
        <f>Table2[[#This Row],[Market Value of Debt]]/(Table2[[#This Row],[Market Value of Equity]]+Table2[[#This Row],[Market Value of Debt]])</f>
        <v>1.8225052311726352E-2</v>
      </c>
      <c r="W1604" s="32">
        <f>(Table2[[#This Row],[Cost of Equity (Daily Beta)]]*Table2[[#This Row],[Weight of Equity]])+(Table2[[#This Row],[Cost of Debt]]*Table2[[#This Row],[Weight of Debt]])</f>
        <v>0.13134430983928991</v>
      </c>
      <c r="X1604" s="33">
        <f>(Table2[[#This Row],[Cost of Equity (Weekly Beta)]]*Table2[[#This Row],[Weight of Equity]])+(Table2[[#This Row],[Cost of Debt]]*Table2[[#This Row],[Weight of Debt]])</f>
        <v>0.15474043348644348</v>
      </c>
      <c r="Y1604" s="34">
        <f>(Table2[[#This Row],[Cost of Equity (Monthly Beta)]]*Table2[[#This Row],[Weight of Equity]])+(Table2[[#This Row],[Cost of Debt]]*Table2[[#This Row],[Weight of Debt]])</f>
        <v>0.12629530193192076</v>
      </c>
      <c r="Z1604" t="b">
        <f>IF(Table2[[#This Row],[Sector]]="Financial Services",TRUE,FALSE)</f>
        <v>0</v>
      </c>
      <c r="AA1604" t="b">
        <f>IF(Table2[[#This Row],[Market Capitalisation In(Cr)]]&gt;25000,TRUE,FALSE)</f>
        <v>0</v>
      </c>
    </row>
    <row r="1605" spans="2:27" ht="14" customHeight="1">
      <c r="B1605" s="37" t="s">
        <v>1952</v>
      </c>
      <c r="C1605" s="38" t="str">
        <f>_xlfn.XLOOKUP(B1605,stock_analysis[Stock],stock_analysis[Company_Name])</f>
        <v>Kirloskar Pneumatic Company Limited</v>
      </c>
      <c r="D1605" s="37" t="str">
        <f>_xlfn.XLOOKUP(B1605,stock_analysis[Stock],stock_analysis[Sector])</f>
        <v>Industrials</v>
      </c>
      <c r="E1605" s="37" t="str">
        <f>_xlfn.XLOOKUP($B1605,stock_analysis[Stock],stock_analysis[Industry])</f>
        <v>Specialty Industrial Machinery</v>
      </c>
      <c r="F1605" s="2">
        <f>_xlfn.XLOOKUP($B1605,stock_analysis[Stock],stock_analysis[Market_Cap_Cr])</f>
        <v>7354.5252864000004</v>
      </c>
      <c r="G1605" s="3">
        <f>Imputs!$C$2</f>
        <v>6.6699999999999995E-2</v>
      </c>
      <c r="H1605" s="3">
        <f>Imputs!$C$3</f>
        <v>5.2299999999999999E-2</v>
      </c>
      <c r="I1605" s="2">
        <f>_xlfn.XLOOKUP($B1605,stock_analysis[Stock],stock_analysis[Beta_Daily])</f>
        <v>1.2770182898208684</v>
      </c>
      <c r="J1605" s="2">
        <f>_xlfn.XLOOKUP($B1605,stock_analysis[Stock],stock_analysis[Beta_Weekly])</f>
        <v>1.3546504496833414</v>
      </c>
      <c r="K1605" s="2">
        <f>_xlfn.XLOOKUP($B1605,stock_analysis[Stock],stock_analysis[Beta_Monthly])</f>
        <v>0.7852331692233846</v>
      </c>
      <c r="L1605" s="3">
        <f>G1605+H1605*I1605</f>
        <v>0.13348805655763141</v>
      </c>
      <c r="M1605" s="3">
        <f>J1605*H1605+G1605</f>
        <v>0.13754821851843874</v>
      </c>
      <c r="N1605" s="3">
        <f>K1605*H1605+G1605</f>
        <v>0.107767694750383</v>
      </c>
      <c r="O1605" s="2">
        <f>_xlfn.XLOOKUP($B1605,stock_analysis[Stock],stock_analysis[Interest_Coverage_Ratio])</f>
        <v>796.56373937677051</v>
      </c>
      <c r="P1605" s="3" cm="1">
        <f t="array" ref="P160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05" s="3" t="str" cm="1">
        <f t="array" ref="Q160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05" s="3">
        <f>Table2[[#This Row],[Default Spread]]+Table2[[#This Row],[Risk Free Rate]]</f>
        <v>7.0699999999999999E-2</v>
      </c>
      <c r="S1605" s="2">
        <f>_xlfn.XLOOKUP($B1605,stock_analysis[Stock],stock_analysis[Market_Cap_Cr])</f>
        <v>7354.5252864000004</v>
      </c>
      <c r="T1605" s="2">
        <f>_xlfn.XLOOKUP($B1605,stock_analysis[Stock],stock_analysis[Total_Debt_Cr])</f>
        <v>8.6999999999999993</v>
      </c>
      <c r="U1605" s="3">
        <f>Table2[[#This Row],[Market Value of Equity]]/(Table2[[#This Row],[Market Value of Equity]]+Table2[[#This Row],[Market Value of Debt]])</f>
        <v>0.99881845255827373</v>
      </c>
      <c r="V1605" s="3">
        <f>Table2[[#This Row],[Market Value of Debt]]/(Table2[[#This Row],[Market Value of Equity]]+Table2[[#This Row],[Market Value of Debt]])</f>
        <v>1.1815474417262561E-3</v>
      </c>
      <c r="W1605" s="32">
        <f>(Table2[[#This Row],[Cost of Equity (Daily Beta)]]*Table2[[#This Row],[Weight of Equity]])+(Table2[[#This Row],[Cost of Debt]]*Table2[[#This Row],[Weight of Debt]])</f>
        <v>0.13341386949003478</v>
      </c>
      <c r="X1605" s="33">
        <f>(Table2[[#This Row],[Cost of Equity (Weekly Beta)]]*Table2[[#This Row],[Weight of Equity]])+(Table2[[#This Row],[Cost of Debt]]*Table2[[#This Row],[Weight of Debt]])</f>
        <v>0.13746923417686432</v>
      </c>
      <c r="Y1605" s="34">
        <f>(Table2[[#This Row],[Cost of Equity (Monthly Beta)]]*Table2[[#This Row],[Weight of Equity]])+(Table2[[#This Row],[Cost of Debt]]*Table2[[#This Row],[Weight of Debt]])</f>
        <v>0.10772389751047999</v>
      </c>
      <c r="Z1605" t="b">
        <f>IF(Table2[[#This Row],[Sector]]="Financial Services",TRUE,FALSE)</f>
        <v>0</v>
      </c>
      <c r="AA1605" t="b">
        <f>IF(Table2[[#This Row],[Market Capitalisation In(Cr)]]&gt;25000,TRUE,FALSE)</f>
        <v>0</v>
      </c>
    </row>
    <row r="1606" spans="2:27" ht="14" customHeight="1">
      <c r="B1606" s="37" t="s">
        <v>3304</v>
      </c>
      <c r="C1606" s="38" t="str">
        <f>_xlfn.XLOOKUP(B1606,stock_analysis[Stock],stock_analysis[Company_Name])</f>
        <v>Somi Conveyor Beltings Limited</v>
      </c>
      <c r="D1606" s="37" t="str">
        <f>_xlfn.XLOOKUP(B1606,stock_analysis[Stock],stock_analysis[Sector])</f>
        <v>Industrials</v>
      </c>
      <c r="E1606" s="37" t="str">
        <f>_xlfn.XLOOKUP($B1606,stock_analysis[Stock],stock_analysis[Industry])</f>
        <v>Specialty Industrial Machinery</v>
      </c>
      <c r="F1606" s="2">
        <f>_xlfn.XLOOKUP($B1606,stock_analysis[Stock],stock_analysis[Market_Cap_Cr])</f>
        <v>122.91750399999999</v>
      </c>
      <c r="G1606" s="3">
        <f>Imputs!$C$2</f>
        <v>6.6699999999999995E-2</v>
      </c>
      <c r="H1606" s="3">
        <f>Imputs!$C$3</f>
        <v>5.2299999999999999E-2</v>
      </c>
      <c r="I1606" s="2">
        <f>_xlfn.XLOOKUP($B1606,stock_analysis[Stock],stock_analysis[Beta_Daily])</f>
        <v>1.4174447350340376</v>
      </c>
      <c r="J1606" s="2">
        <f>_xlfn.XLOOKUP($B1606,stock_analysis[Stock],stock_analysis[Beta_Weekly])</f>
        <v>1.0708414480903676</v>
      </c>
      <c r="K1606" s="2">
        <f>_xlfn.XLOOKUP($B1606,stock_analysis[Stock],stock_analysis[Beta_Monthly])</f>
        <v>1.2045441193381234</v>
      </c>
      <c r="L1606" s="3">
        <f>G1606+H1606*I1606</f>
        <v>0.14083235964228016</v>
      </c>
      <c r="M1606" s="3">
        <f>J1606*H1606+G1606</f>
        <v>0.12270500773512621</v>
      </c>
      <c r="N1606" s="3">
        <f>K1606*H1606+G1606</f>
        <v>0.12969765744138384</v>
      </c>
      <c r="O1606" s="2">
        <f>_xlfn.XLOOKUP($B1606,stock_analysis[Stock],stock_analysis[Interest_Coverage_Ratio])</f>
        <v>7.9479289940828401</v>
      </c>
      <c r="P1606" s="3" cm="1">
        <f t="array" ref="P160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606" s="3" t="str" cm="1">
        <f t="array" ref="Q160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606" s="3">
        <f>Table2[[#This Row],[Default Spread]]+Table2[[#This Row],[Risk Free Rate]]</f>
        <v>7.3700000000000002E-2</v>
      </c>
      <c r="S1606" s="2">
        <f>_xlfn.XLOOKUP($B1606,stock_analysis[Stock],stock_analysis[Market_Cap_Cr])</f>
        <v>122.91750399999999</v>
      </c>
      <c r="T1606" s="2">
        <f>_xlfn.XLOOKUP($B1606,stock_analysis[Stock],stock_analysis[Total_Debt_Cr])</f>
        <v>15.1395008</v>
      </c>
      <c r="U1606" s="3">
        <f>Table2[[#This Row],[Market Value of Equity]]/(Table2[[#This Row],[Market Value of Equity]]+Table2[[#This Row],[Market Value of Debt]])</f>
        <v>0.89033877113347315</v>
      </c>
      <c r="V1606" s="3">
        <f>Table2[[#This Row],[Market Value of Debt]]/(Table2[[#This Row],[Market Value of Equity]]+Table2[[#This Row],[Market Value of Debt]])</f>
        <v>0.10966122886652689</v>
      </c>
      <c r="W1606" s="32">
        <f>(Table2[[#This Row],[Cost of Equity (Daily Beta)]]*Table2[[#This Row],[Weight of Equity]])+(Table2[[#This Row],[Cost of Debt]]*Table2[[#This Row],[Weight of Debt]])</f>
        <v>0.13347054258719809</v>
      </c>
      <c r="X1606" s="33">
        <f>(Table2[[#This Row],[Cost of Equity (Weekly Beta)]]*Table2[[#This Row],[Weight of Equity]])+(Table2[[#This Row],[Cost of Debt]]*Table2[[#This Row],[Weight of Debt]])</f>
        <v>0.11733105836627863</v>
      </c>
      <c r="Y1606" s="34">
        <f>(Table2[[#This Row],[Cost of Equity (Monthly Beta)]]*Table2[[#This Row],[Weight of Equity]])+(Table2[[#This Row],[Cost of Debt]]*Table2[[#This Row],[Weight of Debt]])</f>
        <v>0.12355688551271489</v>
      </c>
      <c r="Z1606" t="b">
        <f>IF(Table2[[#This Row],[Sector]]="Financial Services",TRUE,FALSE)</f>
        <v>0</v>
      </c>
      <c r="AA1606" t="b">
        <f>IF(Table2[[#This Row],[Market Capitalisation In(Cr)]]&gt;25000,TRUE,FALSE)</f>
        <v>0</v>
      </c>
    </row>
    <row r="1607" spans="2:27" ht="14" customHeight="1">
      <c r="B1607" s="37" t="s">
        <v>2184</v>
      </c>
      <c r="C1607" s="38" t="str">
        <f>_xlfn.XLOOKUP(B1607,stock_analysis[Stock],stock_analysis[Company_Name])</f>
        <v>Manugraph India Limited</v>
      </c>
      <c r="D1607" s="37" t="str">
        <f>_xlfn.XLOOKUP(B1607,stock_analysis[Stock],stock_analysis[Sector])</f>
        <v>Industrials</v>
      </c>
      <c r="E1607" s="37" t="str">
        <f>_xlfn.XLOOKUP($B1607,stock_analysis[Stock],stock_analysis[Industry])</f>
        <v>Specialty Industrial Machinery</v>
      </c>
      <c r="F1607" s="2">
        <f>_xlfn.XLOOKUP($B1607,stock_analysis[Stock],stock_analysis[Market_Cap_Cr])</f>
        <v>45.9091424</v>
      </c>
      <c r="G1607" s="3">
        <f>Imputs!$C$2</f>
        <v>6.6699999999999995E-2</v>
      </c>
      <c r="H1607" s="3">
        <f>Imputs!$C$3</f>
        <v>5.2299999999999999E-2</v>
      </c>
      <c r="I1607" s="2">
        <f>_xlfn.XLOOKUP($B1607,stock_analysis[Stock],stock_analysis[Beta_Daily])</f>
        <v>0.97556244115301916</v>
      </c>
      <c r="J1607" s="2">
        <f>_xlfn.XLOOKUP($B1607,stock_analysis[Stock],stock_analysis[Beta_Weekly])</f>
        <v>1.544162497144201</v>
      </c>
      <c r="K1607" s="2">
        <f>_xlfn.XLOOKUP($B1607,stock_analysis[Stock],stock_analysis[Beta_Monthly])</f>
        <v>0.2155691065121198</v>
      </c>
      <c r="L1607" s="3">
        <f>G1607+H1607*I1607</f>
        <v>0.11772191567230289</v>
      </c>
      <c r="M1607" s="3">
        <f>J1607*H1607+G1607</f>
        <v>0.1474596986006417</v>
      </c>
      <c r="N1607" s="3">
        <f>K1607*H1607+G1607</f>
        <v>7.7974264270583862E-2</v>
      </c>
      <c r="O1607" s="2">
        <f>_xlfn.XLOOKUP($B1607,stock_analysis[Stock],stock_analysis[Interest_Coverage_Ratio])</f>
        <v>-10.959744810854524</v>
      </c>
      <c r="P1607" s="3" cm="1">
        <f t="array" ref="P160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07" s="3" t="str" cm="1">
        <f t="array" ref="Q160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07" s="3">
        <f>Table2[[#This Row],[Default Spread]]+Table2[[#This Row],[Risk Free Rate]]</f>
        <v>0.25669999999999998</v>
      </c>
      <c r="S1607" s="2">
        <f>_xlfn.XLOOKUP($B1607,stock_analysis[Stock],stock_analysis[Market_Cap_Cr])</f>
        <v>45.9091424</v>
      </c>
      <c r="T1607" s="2">
        <f>_xlfn.XLOOKUP($B1607,stock_analysis[Stock],stock_analysis[Total_Debt_Cr])</f>
        <v>6</v>
      </c>
      <c r="U1607" s="3">
        <f>Table2[[#This Row],[Market Value of Equity]]/(Table2[[#This Row],[Market Value of Equity]]+Table2[[#This Row],[Market Value of Debt]])</f>
        <v>0.88441342463789197</v>
      </c>
      <c r="V1607" s="3">
        <f>Table2[[#This Row],[Market Value of Debt]]/(Table2[[#This Row],[Market Value of Equity]]+Table2[[#This Row],[Market Value of Debt]])</f>
        <v>0.11558657536210808</v>
      </c>
      <c r="W1607" s="32">
        <f>(Table2[[#This Row],[Cost of Equity (Daily Beta)]]*Table2[[#This Row],[Weight of Equity]])+(Table2[[#This Row],[Cost of Debt]]*Table2[[#This Row],[Weight of Debt]])</f>
        <v>0.13378591649012767</v>
      </c>
      <c r="X1607" s="33">
        <f>(Table2[[#This Row],[Cost of Equity (Weekly Beta)]]*Table2[[#This Row],[Weight of Equity]])+(Table2[[#This Row],[Cost of Debt]]*Table2[[#This Row],[Weight of Debt]])</f>
        <v>0.16008641093091805</v>
      </c>
      <c r="Y1607" s="34">
        <f>(Table2[[#This Row],[Cost of Equity (Monthly Beta)]]*Table2[[#This Row],[Weight of Equity]])+(Table2[[#This Row],[Cost of Debt]]*Table2[[#This Row],[Weight of Debt]])</f>
        <v>9.8632559992620245E-2</v>
      </c>
      <c r="Z1607" t="b">
        <f>IF(Table2[[#This Row],[Sector]]="Financial Services",TRUE,FALSE)</f>
        <v>0</v>
      </c>
      <c r="AA1607" t="b">
        <f>IF(Table2[[#This Row],[Market Capitalisation In(Cr)]]&gt;25000,TRUE,FALSE)</f>
        <v>0</v>
      </c>
    </row>
    <row r="1608" spans="2:27" ht="14" customHeight="1">
      <c r="B1608" s="37" t="s">
        <v>2088</v>
      </c>
      <c r="C1608" s="38" t="str">
        <f>_xlfn.XLOOKUP(B1608,stock_analysis[Stock],stock_analysis[Company_Name])</f>
        <v>Lokesh Machines Limited</v>
      </c>
      <c r="D1608" s="37" t="str">
        <f>_xlfn.XLOOKUP(B1608,stock_analysis[Stock],stock_analysis[Sector])</f>
        <v>Industrials</v>
      </c>
      <c r="E1608" s="37" t="str">
        <f>_xlfn.XLOOKUP($B1608,stock_analysis[Stock],stock_analysis[Industry])</f>
        <v>Specialty Industrial Machinery</v>
      </c>
      <c r="F1608" s="2">
        <f>_xlfn.XLOOKUP($B1608,stock_analysis[Stock],stock_analysis[Market_Cap_Cr])</f>
        <v>391.25703679999998</v>
      </c>
      <c r="G1608" s="3">
        <f>Imputs!$C$2</f>
        <v>6.6699999999999995E-2</v>
      </c>
      <c r="H1608" s="3">
        <f>Imputs!$C$3</f>
        <v>5.2299999999999999E-2</v>
      </c>
      <c r="I1608" s="2">
        <f>_xlfn.XLOOKUP($B1608,stock_analysis[Stock],stock_analysis[Beta_Daily])</f>
        <v>0.83029926590133818</v>
      </c>
      <c r="J1608" s="2">
        <f>_xlfn.XLOOKUP($B1608,stock_analysis[Stock],stock_analysis[Beta_Weekly])</f>
        <v>0.87034490121837793</v>
      </c>
      <c r="K1608" s="2">
        <f>_xlfn.XLOOKUP($B1608,stock_analysis[Stock],stock_analysis[Beta_Monthly])</f>
        <v>1.6157888739213746</v>
      </c>
      <c r="L1608" s="3">
        <f>G1608+H1608*I1608</f>
        <v>0.11012465160663998</v>
      </c>
      <c r="M1608" s="3">
        <f>J1608*H1608+G1608</f>
        <v>0.11221903833372115</v>
      </c>
      <c r="N1608" s="3">
        <f>K1608*H1608+G1608</f>
        <v>0.15120575810608788</v>
      </c>
      <c r="O1608" s="2">
        <f>_xlfn.XLOOKUP($B1608,stock_analysis[Stock],stock_analysis[Interest_Coverage_Ratio])</f>
        <v>1.0635254822755269</v>
      </c>
      <c r="P1608" s="3" cm="1">
        <f t="array" ref="P160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608" s="3" t="str" cm="1">
        <f t="array" ref="Q160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608" s="3">
        <f>Table2[[#This Row],[Default Spread]]+Table2[[#This Row],[Risk Free Rate]]</f>
        <v>0.19279999999999997</v>
      </c>
      <c r="S1608" s="2">
        <f>_xlfn.XLOOKUP($B1608,stock_analysis[Stock],stock_analysis[Market_Cap_Cr])</f>
        <v>391.25703679999998</v>
      </c>
      <c r="T1608" s="2">
        <f>_xlfn.XLOOKUP($B1608,stock_analysis[Stock],stock_analysis[Total_Debt_Cr])</f>
        <v>160.567104</v>
      </c>
      <c r="U1608" s="3">
        <f>Table2[[#This Row],[Market Value of Equity]]/(Table2[[#This Row],[Market Value of Equity]]+Table2[[#This Row],[Market Value of Debt]])</f>
        <v>0.70902486475633353</v>
      </c>
      <c r="V1608" s="3">
        <f>Table2[[#This Row],[Market Value of Debt]]/(Table2[[#This Row],[Market Value of Equity]]+Table2[[#This Row],[Market Value of Debt]])</f>
        <v>0.29097513524366636</v>
      </c>
      <c r="W1608" s="32">
        <f>(Table2[[#This Row],[Cost of Equity (Daily Beta)]]*Table2[[#This Row],[Weight of Equity]])+(Table2[[#This Row],[Cost of Debt]]*Table2[[#This Row],[Weight of Debt]])</f>
        <v>0.13418112228671514</v>
      </c>
      <c r="X1608" s="33">
        <f>(Table2[[#This Row],[Cost of Equity (Weekly Beta)]]*Table2[[#This Row],[Weight of Equity]])+(Table2[[#This Row],[Cost of Debt]]*Table2[[#This Row],[Weight of Debt]])</f>
        <v>0.13566609455263132</v>
      </c>
      <c r="Y1608" s="34">
        <f>(Table2[[#This Row],[Cost of Equity (Monthly Beta)]]*Table2[[#This Row],[Weight of Equity]])+(Table2[[#This Row],[Cost of Debt]]*Table2[[#This Row],[Weight of Debt]])</f>
        <v>0.16330864826652669</v>
      </c>
      <c r="Z1608" t="b">
        <f>IF(Table2[[#This Row],[Sector]]="Financial Services",TRUE,FALSE)</f>
        <v>0</v>
      </c>
      <c r="AA1608" t="b">
        <f>IF(Table2[[#This Row],[Market Capitalisation In(Cr)]]&gt;25000,TRUE,FALSE)</f>
        <v>0</v>
      </c>
    </row>
    <row r="1609" spans="2:27" ht="14" customHeight="1">
      <c r="B1609" s="37" t="s">
        <v>3632</v>
      </c>
      <c r="C1609" s="38" t="str">
        <f>_xlfn.XLOOKUP(B1609,stock_analysis[Stock],stock_analysis[Company_Name])</f>
        <v>TRF Limited</v>
      </c>
      <c r="D1609" s="37" t="str">
        <f>_xlfn.XLOOKUP(B1609,stock_analysis[Stock],stock_analysis[Sector])</f>
        <v>Industrials</v>
      </c>
      <c r="E1609" s="37" t="str">
        <f>_xlfn.XLOOKUP($B1609,stock_analysis[Stock],stock_analysis[Industry])</f>
        <v>Specialty Industrial Machinery</v>
      </c>
      <c r="F1609" s="2">
        <f>_xlfn.XLOOKUP($B1609,stock_analysis[Stock],stock_analysis[Market_Cap_Cr])</f>
        <v>262.8953856</v>
      </c>
      <c r="G1609" s="3">
        <f>Imputs!$C$2</f>
        <v>6.6699999999999995E-2</v>
      </c>
      <c r="H1609" s="3">
        <f>Imputs!$C$3</f>
        <v>5.2299999999999999E-2</v>
      </c>
      <c r="I1609" s="2">
        <f>_xlfn.XLOOKUP($B1609,stock_analysis[Stock],stock_analysis[Beta_Daily])</f>
        <v>1.7445465512474394</v>
      </c>
      <c r="J1609" s="2">
        <f>_xlfn.XLOOKUP($B1609,stock_analysis[Stock],stock_analysis[Beta_Weekly])</f>
        <v>1.8125109630430851</v>
      </c>
      <c r="K1609" s="2">
        <f>_xlfn.XLOOKUP($B1609,stock_analysis[Stock],stock_analysis[Beta_Monthly])</f>
        <v>0.22717120279838041</v>
      </c>
      <c r="L1609" s="3">
        <f>G1609+H1609*I1609</f>
        <v>0.15793978463024108</v>
      </c>
      <c r="M1609" s="3">
        <f>J1609*H1609+G1609</f>
        <v>0.16149432336715336</v>
      </c>
      <c r="N1609" s="3">
        <f>K1609*H1609+G1609</f>
        <v>7.8581053906355294E-2</v>
      </c>
      <c r="O1609" s="2">
        <f>_xlfn.XLOOKUP($B1609,stock_analysis[Stock],stock_analysis[Interest_Coverage_Ratio])</f>
        <v>3.2590361005820792</v>
      </c>
      <c r="P1609" s="3" cm="1">
        <f t="array" ref="P160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609" s="3" t="str" cm="1">
        <f t="array" ref="Q160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609" s="3">
        <f>Table2[[#This Row],[Default Spread]]+Table2[[#This Row],[Risk Free Rate]]</f>
        <v>8.5099999999999995E-2</v>
      </c>
      <c r="S1609" s="2">
        <f>_xlfn.XLOOKUP($B1609,stock_analysis[Stock],stock_analysis[Market_Cap_Cr])</f>
        <v>262.8953856</v>
      </c>
      <c r="T1609" s="2">
        <f>_xlfn.XLOOKUP($B1609,stock_analysis[Stock],stock_analysis[Total_Debt_Cr])</f>
        <v>122.2788992</v>
      </c>
      <c r="U1609" s="3">
        <f>Table2[[#This Row],[Market Value of Equity]]/(Table2[[#This Row],[Market Value of Equity]]+Table2[[#This Row],[Market Value of Debt]])</f>
        <v>0.68253618160544449</v>
      </c>
      <c r="V1609" s="3">
        <f>Table2[[#This Row],[Market Value of Debt]]/(Table2[[#This Row],[Market Value of Equity]]+Table2[[#This Row],[Market Value of Debt]])</f>
        <v>0.31746381839455551</v>
      </c>
      <c r="W1609" s="32">
        <f>(Table2[[#This Row],[Cost of Equity (Daily Beta)]]*Table2[[#This Row],[Weight of Equity]])+(Table2[[#This Row],[Cost of Debt]]*Table2[[#This Row],[Weight of Debt]])</f>
        <v>0.1348157884704877</v>
      </c>
      <c r="X1609" s="33">
        <f>(Table2[[#This Row],[Cost of Equity (Weekly Beta)]]*Table2[[#This Row],[Weight of Equity]])+(Table2[[#This Row],[Cost of Debt]]*Table2[[#This Row],[Weight of Debt]])</f>
        <v>0.13724188976734844</v>
      </c>
      <c r="Y1609" s="34">
        <f>(Table2[[#This Row],[Cost of Equity (Monthly Beta)]]*Table2[[#This Row],[Weight of Equity]])+(Table2[[#This Row],[Cost of Debt]]*Table2[[#This Row],[Weight of Debt]])</f>
        <v>8.0650583425152023E-2</v>
      </c>
      <c r="Z1609" t="b">
        <f>IF(Table2[[#This Row],[Sector]]="Financial Services",TRUE,FALSE)</f>
        <v>0</v>
      </c>
      <c r="AA1609" t="b">
        <f>IF(Table2[[#This Row],[Market Capitalisation In(Cr)]]&gt;25000,TRUE,FALSE)</f>
        <v>0</v>
      </c>
    </row>
    <row r="1610" spans="2:27" ht="14" customHeight="1">
      <c r="B1610" s="37" t="s">
        <v>1862</v>
      </c>
      <c r="C1610" s="38" t="str">
        <f>_xlfn.XLOOKUP(B1610,stock_analysis[Stock],stock_analysis[Company_Name])</f>
        <v>Jyoti CNC Automation Limited</v>
      </c>
      <c r="D1610" s="37" t="str">
        <f>_xlfn.XLOOKUP(B1610,stock_analysis[Stock],stock_analysis[Sector])</f>
        <v>Industrials</v>
      </c>
      <c r="E1610" s="37" t="str">
        <f>_xlfn.XLOOKUP($B1610,stock_analysis[Stock],stock_analysis[Industry])</f>
        <v>Specialty Industrial Machinery</v>
      </c>
      <c r="F1610" s="2">
        <f>_xlfn.XLOOKUP($B1610,stock_analysis[Stock],stock_analysis[Market_Cap_Cr])</f>
        <v>17887.964364799998</v>
      </c>
      <c r="G1610" s="3">
        <f>Imputs!$C$2</f>
        <v>6.6699999999999995E-2</v>
      </c>
      <c r="H1610" s="3">
        <f>Imputs!$C$3</f>
        <v>5.2299999999999999E-2</v>
      </c>
      <c r="I1610" s="2">
        <f>_xlfn.XLOOKUP($B1610,stock_analysis[Stock],stock_analysis[Beta_Daily])</f>
        <v>1.3662775398180051</v>
      </c>
      <c r="J1610" s="2">
        <f>_xlfn.XLOOKUP($B1610,stock_analysis[Stock],stock_analysis[Beta_Weekly])</f>
        <v>1.7994846402012012</v>
      </c>
      <c r="K1610" s="2">
        <f>_xlfn.XLOOKUP($B1610,stock_analysis[Stock],stock_analysis[Beta_Monthly])</f>
        <v>2.7150171195229591</v>
      </c>
      <c r="L1610" s="3">
        <f>G1610+H1610*I1610</f>
        <v>0.13815631533248168</v>
      </c>
      <c r="M1610" s="3">
        <f>J1610*H1610+G1610</f>
        <v>0.16081304668252283</v>
      </c>
      <c r="N1610" s="3">
        <f>K1610*H1610+G1610</f>
        <v>0.20869539535105075</v>
      </c>
      <c r="O1610" s="2">
        <f>_xlfn.XLOOKUP($B1610,stock_analysis[Stock],stock_analysis[Interest_Coverage_Ratio])</f>
        <v>12.707959641255606</v>
      </c>
      <c r="P1610" s="3" cm="1">
        <f t="array" ref="P16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10" s="3" t="str" cm="1">
        <f t="array" ref="Q16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10" s="3">
        <f>Table2[[#This Row],[Default Spread]]+Table2[[#This Row],[Risk Free Rate]]</f>
        <v>7.0699999999999999E-2</v>
      </c>
      <c r="S1610" s="2">
        <f>_xlfn.XLOOKUP($B1610,stock_analysis[Stock],stock_analysis[Market_Cap_Cr])</f>
        <v>17887.964364799998</v>
      </c>
      <c r="T1610" s="2">
        <f>_xlfn.XLOOKUP($B1610,stock_analysis[Stock],stock_analysis[Total_Debt_Cr])</f>
        <v>724.2500096</v>
      </c>
      <c r="U1610" s="3">
        <f>Table2[[#This Row],[Market Value of Equity]]/(Table2[[#This Row],[Market Value of Equity]]+Table2[[#This Row],[Market Value of Debt]])</f>
        <v>0.96108738084404599</v>
      </c>
      <c r="V1610" s="3">
        <f>Table2[[#This Row],[Market Value of Debt]]/(Table2[[#This Row],[Market Value of Equity]]+Table2[[#This Row],[Market Value of Debt]])</f>
        <v>3.8912619155954009E-2</v>
      </c>
      <c r="W1610" s="32">
        <f>(Table2[[#This Row],[Cost of Equity (Daily Beta)]]*Table2[[#This Row],[Weight of Equity]])+(Table2[[#This Row],[Cost of Debt]]*Table2[[#This Row],[Weight of Debt]])</f>
        <v>0.13553141342428487</v>
      </c>
      <c r="X1610" s="33">
        <f>(Table2[[#This Row],[Cost of Equity (Weekly Beta)]]*Table2[[#This Row],[Weight of Equity]])+(Table2[[#This Row],[Cost of Debt]]*Table2[[#This Row],[Weight of Debt]])</f>
        <v>0.15730651201598311</v>
      </c>
      <c r="Y1610" s="34">
        <f>(Table2[[#This Row],[Cost of Equity (Monthly Beta)]]*Table2[[#This Row],[Weight of Equity]])+(Table2[[#This Row],[Cost of Debt]]*Table2[[#This Row],[Weight of Debt]])</f>
        <v>0.20332563308648</v>
      </c>
      <c r="Z1610" t="b">
        <f>IF(Table2[[#This Row],[Sector]]="Financial Services",TRUE,FALSE)</f>
        <v>0</v>
      </c>
      <c r="AA1610" t="b">
        <f>IF(Table2[[#This Row],[Market Capitalisation In(Cr)]]&gt;25000,TRUE,FALSE)</f>
        <v>0</v>
      </c>
    </row>
    <row r="1611" spans="2:27" ht="14" customHeight="1">
      <c r="B1611" s="37" t="s">
        <v>208</v>
      </c>
      <c r="C1611" s="38" t="str">
        <f>_xlfn.XLOOKUP(B1611,stock_analysis[Stock],stock_analysis[Company_Name])</f>
        <v>Affordable Robotic &amp; Automation Limited</v>
      </c>
      <c r="D1611" s="37" t="str">
        <f>_xlfn.XLOOKUP(B1611,stock_analysis[Stock],stock_analysis[Sector])</f>
        <v>Industrials</v>
      </c>
      <c r="E1611" s="37" t="str">
        <f>_xlfn.XLOOKUP($B1611,stock_analysis[Stock],stock_analysis[Industry])</f>
        <v>Specialty Industrial Machinery</v>
      </c>
      <c r="F1611" s="2">
        <f>_xlfn.XLOOKUP($B1611,stock_analysis[Stock],stock_analysis[Market_Cap_Cr])</f>
        <v>195.1564544</v>
      </c>
      <c r="G1611" s="3">
        <f>Imputs!$C$2</f>
        <v>6.6699999999999995E-2</v>
      </c>
      <c r="H1611" s="3">
        <f>Imputs!$C$3</f>
        <v>5.2299999999999999E-2</v>
      </c>
      <c r="I1611" s="2">
        <f>_xlfn.XLOOKUP($B1611,stock_analysis[Stock],stock_analysis[Beta_Daily])</f>
        <v>0.4997100104475331</v>
      </c>
      <c r="J1611" s="2">
        <f>_xlfn.XLOOKUP($B1611,stock_analysis[Stock],stock_analysis[Beta_Weekly])</f>
        <v>1.1417724955241</v>
      </c>
      <c r="K1611" s="2">
        <f>_xlfn.XLOOKUP($B1611,stock_analysis[Stock],stock_analysis[Beta_Monthly])</f>
        <v>1.935367453176732</v>
      </c>
      <c r="L1611" s="3">
        <f>G1611+H1611*I1611</f>
        <v>9.2834833546405982E-2</v>
      </c>
      <c r="M1611" s="3">
        <f>J1611*H1611+G1611</f>
        <v>0.12641470151591042</v>
      </c>
      <c r="N1611" s="3">
        <f>K1611*H1611+G1611</f>
        <v>0.16791971780114306</v>
      </c>
      <c r="O1611" s="2">
        <f>_xlfn.XLOOKUP($B1611,stock_analysis[Stock],stock_analysis[Interest_Coverage_Ratio])</f>
        <v>-1.0461932904571527</v>
      </c>
      <c r="P1611" s="3" cm="1">
        <f t="array" ref="P16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11" s="3" t="str" cm="1">
        <f t="array" ref="Q16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11" s="3">
        <f>Table2[[#This Row],[Default Spread]]+Table2[[#This Row],[Risk Free Rate]]</f>
        <v>0.25669999999999998</v>
      </c>
      <c r="S1611" s="2">
        <f>_xlfn.XLOOKUP($B1611,stock_analysis[Stock],stock_analysis[Market_Cap_Cr])</f>
        <v>195.1564544</v>
      </c>
      <c r="T1611" s="2">
        <f>_xlfn.XLOOKUP($B1611,stock_analysis[Stock],stock_analysis[Total_Debt_Cr])</f>
        <v>70.580403200000006</v>
      </c>
      <c r="U1611" s="3">
        <f>Table2[[#This Row],[Market Value of Equity]]/(Table2[[#This Row],[Market Value of Equity]]+Table2[[#This Row],[Market Value of Debt]])</f>
        <v>0.73439738906583651</v>
      </c>
      <c r="V1611" s="3">
        <f>Table2[[#This Row],[Market Value of Debt]]/(Table2[[#This Row],[Market Value of Equity]]+Table2[[#This Row],[Market Value of Debt]])</f>
        <v>0.26560261093416349</v>
      </c>
      <c r="W1611" s="32">
        <f>(Table2[[#This Row],[Cost of Equity (Daily Beta)]]*Table2[[#This Row],[Weight of Equity]])+(Table2[[#This Row],[Cost of Debt]]*Table2[[#This Row],[Weight of Debt]])</f>
        <v>0.13635784959764186</v>
      </c>
      <c r="X1611" s="33">
        <f>(Table2[[#This Row],[Cost of Equity (Weekly Beta)]]*Table2[[#This Row],[Weight of Equity]])+(Table2[[#This Row],[Cost of Debt]]*Table2[[#This Row],[Weight of Debt]])</f>
        <v>0.16101881695962142</v>
      </c>
      <c r="Y1611" s="34">
        <f>(Table2[[#This Row],[Cost of Equity (Monthly Beta)]]*Table2[[#This Row],[Weight of Equity]])+(Table2[[#This Row],[Cost of Debt]]*Table2[[#This Row],[Weight of Debt]])</f>
        <v>0.19149999255263128</v>
      </c>
      <c r="Z1611" t="b">
        <f>IF(Table2[[#This Row],[Sector]]="Financial Services",TRUE,FALSE)</f>
        <v>0</v>
      </c>
      <c r="AA1611" t="b">
        <f>IF(Table2[[#This Row],[Market Capitalisation In(Cr)]]&gt;25000,TRUE,FALSE)</f>
        <v>0</v>
      </c>
    </row>
    <row r="1612" spans="2:27" ht="14" customHeight="1">
      <c r="B1612" s="37" t="s">
        <v>2152</v>
      </c>
      <c r="C1612" s="38" t="str">
        <f>_xlfn.XLOOKUP(B1612,stock_analysis[Stock],stock_analysis[Company_Name])</f>
        <v>Mamata Machinery Limited</v>
      </c>
      <c r="D1612" s="37" t="str">
        <f>_xlfn.XLOOKUP(B1612,stock_analysis[Stock],stock_analysis[Sector])</f>
        <v>Industrials</v>
      </c>
      <c r="E1612" s="37" t="str">
        <f>_xlfn.XLOOKUP($B1612,stock_analysis[Stock],stock_analysis[Industry])</f>
        <v>Specialty Industrial Machinery</v>
      </c>
      <c r="F1612" s="2">
        <f>_xlfn.XLOOKUP($B1612,stock_analysis[Stock],stock_analysis[Market_Cap_Cr])</f>
        <v>1006.336</v>
      </c>
      <c r="G1612" s="3">
        <f>Imputs!$C$2</f>
        <v>6.6699999999999995E-2</v>
      </c>
      <c r="H1612" s="3">
        <f>Imputs!$C$3</f>
        <v>5.2299999999999999E-2</v>
      </c>
      <c r="I1612" s="2">
        <f>_xlfn.XLOOKUP($B1612,stock_analysis[Stock],stock_analysis[Beta_Daily])</f>
        <v>1.3490220228366778</v>
      </c>
      <c r="J1612" s="2">
        <f>_xlfn.XLOOKUP($B1612,stock_analysis[Stock],stock_analysis[Beta_Weekly])</f>
        <v>1.7597913647808252</v>
      </c>
      <c r="K1612" s="2">
        <f>_xlfn.XLOOKUP($B1612,stock_analysis[Stock],stock_analysis[Beta_Monthly])</f>
        <v>0.18770515558883599</v>
      </c>
      <c r="L1612" s="3">
        <f>G1612+H1612*I1612</f>
        <v>0.13725385179435823</v>
      </c>
      <c r="M1612" s="3">
        <f>J1612*H1612+G1612</f>
        <v>0.15873708837803716</v>
      </c>
      <c r="N1612" s="3">
        <f>K1612*H1612+G1612</f>
        <v>7.6516979637296118E-2</v>
      </c>
      <c r="O1612" s="2">
        <f>_xlfn.XLOOKUP($B1612,stock_analysis[Stock],stock_analysis[Interest_Coverage_Ratio])</f>
        <v>130.26401869158877</v>
      </c>
      <c r="P1612" s="3" cm="1">
        <f t="array" ref="P16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12" s="3" t="str" cm="1">
        <f t="array" ref="Q16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12" s="3">
        <f>Table2[[#This Row],[Default Spread]]+Table2[[#This Row],[Risk Free Rate]]</f>
        <v>7.0699999999999999E-2</v>
      </c>
      <c r="S1612" s="2">
        <f>_xlfn.XLOOKUP($B1612,stock_analysis[Stock],stock_analysis[Market_Cap_Cr])</f>
        <v>1006.336</v>
      </c>
      <c r="T1612" s="2">
        <f>_xlfn.XLOOKUP($B1612,stock_analysis[Stock],stock_analysis[Total_Debt_Cr])</f>
        <v>7.2591000000000001</v>
      </c>
      <c r="U1612" s="3">
        <f>Table2[[#This Row],[Market Value of Equity]]/(Table2[[#This Row],[Market Value of Equity]]+Table2[[#This Row],[Market Value of Debt]])</f>
        <v>0.992838264510158</v>
      </c>
      <c r="V1612" s="3">
        <f>Table2[[#This Row],[Market Value of Debt]]/(Table2[[#This Row],[Market Value of Equity]]+Table2[[#This Row],[Market Value of Debt]])</f>
        <v>7.1617354898420487E-3</v>
      </c>
      <c r="W1612" s="32">
        <f>(Table2[[#This Row],[Cost of Equity (Daily Beta)]]*Table2[[#This Row],[Weight of Equity]])+(Table2[[#This Row],[Cost of Debt]]*Table2[[#This Row],[Weight of Debt]])</f>
        <v>0.1367772107119769</v>
      </c>
      <c r="X1612" s="33">
        <f>(Table2[[#This Row],[Cost of Equity (Weekly Beta)]]*Table2[[#This Row],[Weight of Equity]])+(Table2[[#This Row],[Cost of Debt]]*Table2[[#This Row],[Weight of Debt]])</f>
        <v>0.1581065900377778</v>
      </c>
      <c r="Y1612" s="34">
        <f>(Table2[[#This Row],[Cost of Equity (Monthly Beta)]]*Table2[[#This Row],[Weight of Equity]])+(Table2[[#This Row],[Cost of Debt]]*Table2[[#This Row],[Weight of Debt]])</f>
        <v>7.6475319967784006E-2</v>
      </c>
      <c r="Z1612" t="b">
        <f>IF(Table2[[#This Row],[Sector]]="Financial Services",TRUE,FALSE)</f>
        <v>0</v>
      </c>
      <c r="AA1612" t="b">
        <f>IF(Table2[[#This Row],[Market Capitalisation In(Cr)]]&gt;25000,TRUE,FALSE)</f>
        <v>0</v>
      </c>
    </row>
    <row r="1613" spans="2:27" ht="14" customHeight="1">
      <c r="B1613" s="37" t="s">
        <v>1429</v>
      </c>
      <c r="C1613" s="38" t="str">
        <f>_xlfn.XLOOKUP(B1613,stock_analysis[Stock],stock_analysis[Company_Name])</f>
        <v>GE Vernova T&amp;D India Limited</v>
      </c>
      <c r="D1613" s="37" t="str">
        <f>_xlfn.XLOOKUP(B1613,stock_analysis[Stock],stock_analysis[Sector])</f>
        <v>Industrials</v>
      </c>
      <c r="E1613" s="37" t="str">
        <f>_xlfn.XLOOKUP($B1613,stock_analysis[Stock],stock_analysis[Industry])</f>
        <v>Specialty Industrial Machinery</v>
      </c>
      <c r="F1613" s="2">
        <f>_xlfn.XLOOKUP($B1613,stock_analysis[Stock],stock_analysis[Market_Cap_Cr])</f>
        <v>97694.554521600003</v>
      </c>
      <c r="G1613" s="3">
        <f>Imputs!$C$2</f>
        <v>6.6699999999999995E-2</v>
      </c>
      <c r="H1613" s="3">
        <f>Imputs!$C$3</f>
        <v>5.2299999999999999E-2</v>
      </c>
      <c r="I1613" s="2">
        <f>_xlfn.XLOOKUP($B1613,stock_analysis[Stock],stock_analysis[Beta_Daily])</f>
        <v>1.3403980346308264</v>
      </c>
      <c r="J1613" s="2">
        <f>_xlfn.XLOOKUP($B1613,stock_analysis[Stock],stock_analysis[Beta_Weekly])</f>
        <v>1.2782544342061095</v>
      </c>
      <c r="K1613" s="2">
        <f>_xlfn.XLOOKUP($B1613,stock_analysis[Stock],stock_analysis[Beta_Monthly])</f>
        <v>1.4362246773825105</v>
      </c>
      <c r="L1613" s="3">
        <f>G1613+H1613*I1613</f>
        <v>0.1368028172111922</v>
      </c>
      <c r="M1613" s="3">
        <f>J1613*H1613+G1613</f>
        <v>0.13355270690897952</v>
      </c>
      <c r="N1613" s="3">
        <f>K1613*H1613+G1613</f>
        <v>0.1418145506271053</v>
      </c>
      <c r="O1613" s="2">
        <f>_xlfn.XLOOKUP($B1613,stock_analysis[Stock],stock_analysis[Interest_Coverage_Ratio])</f>
        <v>58.279524807826697</v>
      </c>
      <c r="P1613" s="3" cm="1">
        <f t="array" ref="P16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13" s="3" t="str" cm="1">
        <f t="array" ref="Q16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13" s="3">
        <f>Table2[[#This Row],[Default Spread]]+Table2[[#This Row],[Risk Free Rate]]</f>
        <v>7.0699999999999999E-2</v>
      </c>
      <c r="S1613" s="2">
        <f>_xlfn.XLOOKUP($B1613,stock_analysis[Stock],stock_analysis[Market_Cap_Cr])</f>
        <v>97694.554521600003</v>
      </c>
      <c r="T1613" s="2">
        <f>_xlfn.XLOOKUP($B1613,stock_analysis[Stock],stock_analysis[Total_Debt_Cr])</f>
        <v>30.47</v>
      </c>
      <c r="U1613" s="3">
        <f>Table2[[#This Row],[Market Value of Equity]]/(Table2[[#This Row],[Market Value of Equity]]+Table2[[#This Row],[Market Value of Debt]])</f>
        <v>0.99968820678071801</v>
      </c>
      <c r="V1613" s="3">
        <f>Table2[[#This Row],[Market Value of Debt]]/(Table2[[#This Row],[Market Value of Equity]]+Table2[[#This Row],[Market Value of Debt]])</f>
        <v>3.1179321928197896E-4</v>
      </c>
      <c r="W1613" s="32">
        <f>(Table2[[#This Row],[Cost of Equity (Daily Beta)]]*Table2[[#This Row],[Weight of Equity]])+(Table2[[#This Row],[Cost of Debt]]*Table2[[#This Row],[Weight of Debt]])</f>
        <v>0.13678220680101033</v>
      </c>
      <c r="X1613" s="33">
        <f>(Table2[[#This Row],[Cost of Equity (Weekly Beta)]]*Table2[[#This Row],[Weight of Equity]])+(Table2[[#This Row],[Cost of Debt]]*Table2[[#This Row],[Weight of Debt]])</f>
        <v>0.1335331098611518</v>
      </c>
      <c r="Y1613" s="34">
        <f>(Table2[[#This Row],[Cost of Equity (Monthly Beta)]]*Table2[[#This Row],[Weight of Equity]])+(Table2[[#This Row],[Cost of Debt]]*Table2[[#This Row],[Weight of Debt]])</f>
        <v>0.14179237759242749</v>
      </c>
      <c r="Z1613" t="b">
        <f>IF(Table2[[#This Row],[Sector]]="Financial Services",TRUE,FALSE)</f>
        <v>0</v>
      </c>
      <c r="AA1613" t="b">
        <f>IF(Table2[[#This Row],[Market Capitalisation In(Cr)]]&gt;25000,TRUE,FALSE)</f>
        <v>1</v>
      </c>
    </row>
    <row r="1614" spans="2:27" ht="14" customHeight="1">
      <c r="B1614" s="37" t="s">
        <v>582</v>
      </c>
      <c r="C1614" s="38" t="str">
        <f>_xlfn.XLOOKUP(B1614,stock_analysis[Stock],stock_analysis[Company_Name])</f>
        <v>Bharat Heavy Electricals Limited</v>
      </c>
      <c r="D1614" s="37" t="str">
        <f>_xlfn.XLOOKUP(B1614,stock_analysis[Stock],stock_analysis[Sector])</f>
        <v>Industrials</v>
      </c>
      <c r="E1614" s="37" t="str">
        <f>_xlfn.XLOOKUP($B1614,stock_analysis[Stock],stock_analysis[Industry])</f>
        <v>Specialty Industrial Machinery</v>
      </c>
      <c r="F1614" s="2">
        <f>_xlfn.XLOOKUP($B1614,stock_analysis[Stock],stock_analysis[Market_Cap_Cr])</f>
        <v>88757.7903104</v>
      </c>
      <c r="G1614" s="3">
        <f>Imputs!$C$2</f>
        <v>6.6699999999999995E-2</v>
      </c>
      <c r="H1614" s="3">
        <f>Imputs!$C$3</f>
        <v>5.2299999999999999E-2</v>
      </c>
      <c r="I1614" s="2">
        <f>_xlfn.XLOOKUP($B1614,stock_analysis[Stock],stock_analysis[Beta_Daily])</f>
        <v>1.4497632485392042</v>
      </c>
      <c r="J1614" s="2">
        <f>_xlfn.XLOOKUP($B1614,stock_analysis[Stock],stock_analysis[Beta_Weekly])</f>
        <v>2.0310618907546791</v>
      </c>
      <c r="K1614" s="2">
        <f>_xlfn.XLOOKUP($B1614,stock_analysis[Stock],stock_analysis[Beta_Monthly])</f>
        <v>2.247565521215503</v>
      </c>
      <c r="L1614" s="3">
        <f>G1614+H1614*I1614</f>
        <v>0.14252261789860038</v>
      </c>
      <c r="M1614" s="3">
        <f>J1614*H1614+G1614</f>
        <v>0.17292453688646969</v>
      </c>
      <c r="N1614" s="3">
        <f>K1614*H1614+G1614</f>
        <v>0.18424767675957082</v>
      </c>
      <c r="O1614" s="2">
        <f>_xlfn.XLOOKUP($B1614,stock_analysis[Stock],stock_analysis[Interest_Coverage_Ratio])</f>
        <v>1.9964584029401935</v>
      </c>
      <c r="P1614" s="3" cm="1">
        <f t="array" ref="P16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614" s="3" t="str" cm="1">
        <f t="array" ref="Q16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614" s="3">
        <f>Table2[[#This Row],[Default Spread]]+Table2[[#This Row],[Risk Free Rate]]</f>
        <v>9.4199999999999992E-2</v>
      </c>
      <c r="S1614" s="2">
        <f>_xlfn.XLOOKUP($B1614,stock_analysis[Stock],stock_analysis[Market_Cap_Cr])</f>
        <v>88757.7903104</v>
      </c>
      <c r="T1614" s="2">
        <f>_xlfn.XLOOKUP($B1614,stock_analysis[Stock],stock_analysis[Total_Debt_Cr])</f>
        <v>10969.3100032</v>
      </c>
      <c r="U1614" s="3">
        <f>Table2[[#This Row],[Market Value of Equity]]/(Table2[[#This Row],[Market Value of Equity]]+Table2[[#This Row],[Market Value of Debt]])</f>
        <v>0.89000672867549424</v>
      </c>
      <c r="V1614" s="3">
        <f>Table2[[#This Row],[Market Value of Debt]]/(Table2[[#This Row],[Market Value of Equity]]+Table2[[#This Row],[Market Value of Debt]])</f>
        <v>0.10999327132450568</v>
      </c>
      <c r="W1614" s="32">
        <f>(Table2[[#This Row],[Cost of Equity (Daily Beta)]]*Table2[[#This Row],[Weight of Equity]])+(Table2[[#This Row],[Cost of Debt]]*Table2[[#This Row],[Weight of Debt]])</f>
        <v>0.13720745507696919</v>
      </c>
      <c r="X1614" s="33">
        <f>(Table2[[#This Row],[Cost of Equity (Weekly Beta)]]*Table2[[#This Row],[Weight of Equity]])+(Table2[[#This Row],[Cost of Debt]]*Table2[[#This Row],[Weight of Debt]])</f>
        <v>0.16426536754082016</v>
      </c>
      <c r="Y1614" s="34">
        <f>(Table2[[#This Row],[Cost of Equity (Monthly Beta)]]*Table2[[#This Row],[Weight of Equity]])+(Table2[[#This Row],[Cost of Debt]]*Table2[[#This Row],[Weight of Debt]])</f>
        <v>0.17434303821761393</v>
      </c>
      <c r="Z1614" t="b">
        <f>IF(Table2[[#This Row],[Sector]]="Financial Services",TRUE,FALSE)</f>
        <v>0</v>
      </c>
      <c r="AA1614" t="b">
        <f>IF(Table2[[#This Row],[Market Capitalisation In(Cr)]]&gt;25000,TRUE,FALSE)</f>
        <v>1</v>
      </c>
    </row>
    <row r="1615" spans="2:27" ht="14" customHeight="1">
      <c r="B1615" s="37" t="s">
        <v>460</v>
      </c>
      <c r="C1615" s="38" t="str">
        <f>_xlfn.XLOOKUP(B1615,stock_analysis[Stock],stock_analysis[Company_Name])</f>
        <v>Azad Engineering Limited</v>
      </c>
      <c r="D1615" s="37" t="str">
        <f>_xlfn.XLOOKUP(B1615,stock_analysis[Stock],stock_analysis[Sector])</f>
        <v>Industrials</v>
      </c>
      <c r="E1615" s="37" t="str">
        <f>_xlfn.XLOOKUP($B1615,stock_analysis[Stock],stock_analysis[Industry])</f>
        <v>Specialty Industrial Machinery</v>
      </c>
      <c r="F1615" s="2">
        <f>_xlfn.XLOOKUP($B1615,stock_analysis[Stock],stock_analysis[Market_Cap_Cr])</f>
        <v>10459.01312</v>
      </c>
      <c r="G1615" s="3">
        <f>Imputs!$C$2</f>
        <v>6.6699999999999995E-2</v>
      </c>
      <c r="H1615" s="3">
        <f>Imputs!$C$3</f>
        <v>5.2299999999999999E-2</v>
      </c>
      <c r="I1615" s="2">
        <f>_xlfn.XLOOKUP($B1615,stock_analysis[Stock],stock_analysis[Beta_Daily])</f>
        <v>1.3914128678417848</v>
      </c>
      <c r="J1615" s="2">
        <f>_xlfn.XLOOKUP($B1615,stock_analysis[Stock],stock_analysis[Beta_Weekly])</f>
        <v>1.7282092454234592</v>
      </c>
      <c r="K1615" s="2">
        <f>_xlfn.XLOOKUP($B1615,stock_analysis[Stock],stock_analysis[Beta_Monthly])</f>
        <v>1.6652270685787127</v>
      </c>
      <c r="L1615" s="3">
        <f>G1615+H1615*I1615</f>
        <v>0.13947089298812532</v>
      </c>
      <c r="M1615" s="3">
        <f>J1615*H1615+G1615</f>
        <v>0.1570853435356469</v>
      </c>
      <c r="N1615" s="3">
        <f>K1615*H1615+G1615</f>
        <v>0.15379137568666668</v>
      </c>
      <c r="O1615" s="2">
        <f>_xlfn.XLOOKUP($B1615,stock_analysis[Stock],stock_analysis[Interest_Coverage_Ratio])</f>
        <v>12.350416399743754</v>
      </c>
      <c r="P1615" s="3" cm="1">
        <f t="array" ref="P16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615" s="3" t="str" cm="1">
        <f t="array" ref="Q16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615" s="3">
        <f>Table2[[#This Row],[Default Spread]]+Table2[[#This Row],[Risk Free Rate]]</f>
        <v>7.22E-2</v>
      </c>
      <c r="S1615" s="2">
        <f>_xlfn.XLOOKUP($B1615,stock_analysis[Stock],stock_analysis[Market_Cap_Cr])</f>
        <v>10459.01312</v>
      </c>
      <c r="T1615" s="2">
        <f>_xlfn.XLOOKUP($B1615,stock_analysis[Stock],stock_analysis[Total_Debt_Cr])</f>
        <v>312.48199679999999</v>
      </c>
      <c r="U1615" s="3">
        <f>Table2[[#This Row],[Market Value of Equity]]/(Table2[[#This Row],[Market Value of Equity]]+Table2[[#This Row],[Market Value of Debt]])</f>
        <v>0.97098991426801751</v>
      </c>
      <c r="V1615" s="3">
        <f>Table2[[#This Row],[Market Value of Debt]]/(Table2[[#This Row],[Market Value of Equity]]+Table2[[#This Row],[Market Value of Debt]])</f>
        <v>2.9010085731982608E-2</v>
      </c>
      <c r="W1615" s="32">
        <f>(Table2[[#This Row],[Cost of Equity (Daily Beta)]]*Table2[[#This Row],[Weight of Equity]])+(Table2[[#This Row],[Cost of Debt]]*Table2[[#This Row],[Weight of Debt]])</f>
        <v>0.13751935861527279</v>
      </c>
      <c r="X1615" s="33">
        <f>(Table2[[#This Row],[Cost of Equity (Weekly Beta)]]*Table2[[#This Row],[Weight of Equity]])+(Table2[[#This Row],[Cost of Debt]]*Table2[[#This Row],[Weight of Debt]])</f>
        <v>0.15462281244228901</v>
      </c>
      <c r="Y1615" s="34">
        <f>(Table2[[#This Row],[Cost of Equity (Monthly Beta)]]*Table2[[#This Row],[Weight of Equity]])+(Table2[[#This Row],[Cost of Debt]]*Table2[[#This Row],[Weight of Debt]])</f>
        <v>0.1514244028830061</v>
      </c>
      <c r="Z1615" t="b">
        <f>IF(Table2[[#This Row],[Sector]]="Financial Services",TRUE,FALSE)</f>
        <v>0</v>
      </c>
      <c r="AA1615" t="b">
        <f>IF(Table2[[#This Row],[Market Capitalisation In(Cr)]]&gt;25000,TRUE,FALSE)</f>
        <v>0</v>
      </c>
    </row>
    <row r="1616" spans="2:27" ht="14" customHeight="1">
      <c r="B1616" s="37" t="s">
        <v>3638</v>
      </c>
      <c r="C1616" s="38" t="str">
        <f>_xlfn.XLOOKUP(B1616,stock_analysis[Stock],stock_analysis[Company_Name])</f>
        <v>Triveni Turbine Limited</v>
      </c>
      <c r="D1616" s="37" t="str">
        <f>_xlfn.XLOOKUP(B1616,stock_analysis[Stock],stock_analysis[Sector])</f>
        <v>Industrials</v>
      </c>
      <c r="E1616" s="37" t="str">
        <f>_xlfn.XLOOKUP($B1616,stock_analysis[Stock],stock_analysis[Industry])</f>
        <v>Specialty Industrial Machinery</v>
      </c>
      <c r="F1616" s="2">
        <f>_xlfn.XLOOKUP($B1616,stock_analysis[Stock],stock_analysis[Market_Cap_Cr])</f>
        <v>15006.0924928</v>
      </c>
      <c r="G1616" s="3">
        <f>Imputs!$C$2</f>
        <v>6.6699999999999995E-2</v>
      </c>
      <c r="H1616" s="3">
        <f>Imputs!$C$3</f>
        <v>5.2299999999999999E-2</v>
      </c>
      <c r="I1616" s="2">
        <f>_xlfn.XLOOKUP($B1616,stock_analysis[Stock],stock_analysis[Beta_Daily])</f>
        <v>1.3575853641324984</v>
      </c>
      <c r="J1616" s="2">
        <f>_xlfn.XLOOKUP($B1616,stock_analysis[Stock],stock_analysis[Beta_Weekly])</f>
        <v>1.5141397154772198</v>
      </c>
      <c r="K1616" s="2">
        <f>_xlfn.XLOOKUP($B1616,stock_analysis[Stock],stock_analysis[Beta_Monthly])</f>
        <v>1.3779557703473819</v>
      </c>
      <c r="L1616" s="3">
        <f>G1616+H1616*I1616</f>
        <v>0.13770171454412966</v>
      </c>
      <c r="M1616" s="3">
        <f>J1616*H1616+G1616</f>
        <v>0.14588950711945858</v>
      </c>
      <c r="N1616" s="3">
        <f>K1616*H1616+G1616</f>
        <v>0.13876708678916808</v>
      </c>
      <c r="O1616" s="2">
        <f>_xlfn.XLOOKUP($B1616,stock_analysis[Stock],stock_analysis[Interest_Coverage_Ratio])</f>
        <v>181.5539541759054</v>
      </c>
      <c r="P1616" s="3" cm="1">
        <f t="array" ref="P161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16" s="3" t="str" cm="1">
        <f t="array" ref="Q161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16" s="3">
        <f>Table2[[#This Row],[Default Spread]]+Table2[[#This Row],[Risk Free Rate]]</f>
        <v>7.0699999999999999E-2</v>
      </c>
      <c r="S1616" s="2">
        <f>_xlfn.XLOOKUP($B1616,stock_analysis[Stock],stock_analysis[Market_Cap_Cr])</f>
        <v>15006.0924928</v>
      </c>
      <c r="T1616" s="2">
        <f>_xlfn.XLOOKUP($B1616,stock_analysis[Stock],stock_analysis[Total_Debt_Cr])</f>
        <v>38.4</v>
      </c>
      <c r="U1616" s="3">
        <f>Table2[[#This Row],[Market Value of Equity]]/(Table2[[#This Row],[Market Value of Equity]]+Table2[[#This Row],[Market Value of Debt]])</f>
        <v>0.99744757092880487</v>
      </c>
      <c r="V1616" s="3">
        <f>Table2[[#This Row],[Market Value of Debt]]/(Table2[[#This Row],[Market Value of Equity]]+Table2[[#This Row],[Market Value of Debt]])</f>
        <v>2.5524290711951558E-3</v>
      </c>
      <c r="W1616" s="32">
        <f>(Table2[[#This Row],[Cost of Equity (Daily Beta)]]*Table2[[#This Row],[Weight of Equity]])+(Table2[[#This Row],[Cost of Debt]]*Table2[[#This Row],[Weight of Debt]])</f>
        <v>0.13753069742010729</v>
      </c>
      <c r="X1616" s="33">
        <f>(Table2[[#This Row],[Cost of Equity (Weekly Beta)]]*Table2[[#This Row],[Weight of Equity]])+(Table2[[#This Row],[Cost of Debt]]*Table2[[#This Row],[Weight of Debt]])</f>
        <v>0.14569759123563802</v>
      </c>
      <c r="Y1616" s="34">
        <f>(Table2[[#This Row],[Cost of Equity (Monthly Beta)]]*Table2[[#This Row],[Weight of Equity]])+(Table2[[#This Row],[Cost of Debt]]*Table2[[#This Row],[Weight of Debt]])</f>
        <v>0.13859335037805584</v>
      </c>
      <c r="Z1616" t="b">
        <f>IF(Table2[[#This Row],[Sector]]="Financial Services",TRUE,FALSE)</f>
        <v>0</v>
      </c>
      <c r="AA1616" t="b">
        <f>IF(Table2[[#This Row],[Market Capitalisation In(Cr)]]&gt;25000,TRUE,FALSE)</f>
        <v>0</v>
      </c>
    </row>
    <row r="1617" spans="2:27" ht="14" customHeight="1">
      <c r="B1617" s="37" t="s">
        <v>1820</v>
      </c>
      <c r="C1617" s="38" t="str">
        <f>_xlfn.XLOOKUP(B1617,stock_analysis[Stock],stock_analysis[Company_Name])</f>
        <v>JNK India Limited</v>
      </c>
      <c r="D1617" s="37" t="str">
        <f>_xlfn.XLOOKUP(B1617,stock_analysis[Stock],stock_analysis[Sector])</f>
        <v>Industrials</v>
      </c>
      <c r="E1617" s="37" t="str">
        <f>_xlfn.XLOOKUP($B1617,stock_analysis[Stock],stock_analysis[Industry])</f>
        <v>Specialty Industrial Machinery</v>
      </c>
      <c r="F1617" s="2">
        <f>_xlfn.XLOOKUP($B1617,stock_analysis[Stock],stock_analysis[Market_Cap_Cr])</f>
        <v>1252.7521792</v>
      </c>
      <c r="G1617" s="3">
        <f>Imputs!$C$2</f>
        <v>6.6699999999999995E-2</v>
      </c>
      <c r="H1617" s="3">
        <f>Imputs!$C$3</f>
        <v>5.2299999999999999E-2</v>
      </c>
      <c r="I1617" s="2">
        <f>_xlfn.XLOOKUP($B1617,stock_analysis[Stock],stock_analysis[Beta_Daily])</f>
        <v>1.4421885149485041</v>
      </c>
      <c r="J1617" s="2">
        <f>_xlfn.XLOOKUP($B1617,stock_analysis[Stock],stock_analysis[Beta_Weekly])</f>
        <v>1.9673995903000121</v>
      </c>
      <c r="K1617" s="2">
        <f>_xlfn.XLOOKUP($B1617,stock_analysis[Stock],stock_analysis[Beta_Monthly])</f>
        <v>2.6786563692229159</v>
      </c>
      <c r="L1617" s="3">
        <f>G1617+H1617*I1617</f>
        <v>0.14212645933180676</v>
      </c>
      <c r="M1617" s="3">
        <f>J1617*H1617+G1617</f>
        <v>0.16959499857269061</v>
      </c>
      <c r="N1617" s="3">
        <f>K1617*H1617+G1617</f>
        <v>0.20679372811035851</v>
      </c>
      <c r="O1617" s="2">
        <f>_xlfn.XLOOKUP($B1617,stock_analysis[Stock],stock_analysis[Interest_Coverage_Ratio])</f>
        <v>5.6278752231908413</v>
      </c>
      <c r="P1617" s="3" cm="1">
        <f t="array" ref="P161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617" s="3" t="str" cm="1">
        <f t="array" ref="Q161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617" s="3">
        <f>Table2[[#This Row],[Default Spread]]+Table2[[#This Row],[Risk Free Rate]]</f>
        <v>7.5600000000000001E-2</v>
      </c>
      <c r="S1617" s="2">
        <f>_xlfn.XLOOKUP($B1617,stock_analysis[Stock],stock_analysis[Market_Cap_Cr])</f>
        <v>1252.7521792</v>
      </c>
      <c r="T1617" s="2">
        <f>_xlfn.XLOOKUP($B1617,stock_analysis[Stock],stock_analysis[Total_Debt_Cr])</f>
        <v>24.47</v>
      </c>
      <c r="U1617" s="3">
        <f>Table2[[#This Row],[Market Value of Equity]]/(Table2[[#This Row],[Market Value of Equity]]+Table2[[#This Row],[Market Value of Debt]])</f>
        <v>0.98084123467435635</v>
      </c>
      <c r="V1617" s="3">
        <f>Table2[[#This Row],[Market Value of Debt]]/(Table2[[#This Row],[Market Value of Equity]]+Table2[[#This Row],[Market Value of Debt]])</f>
        <v>1.9158765325643663E-2</v>
      </c>
      <c r="W1617" s="32">
        <f>(Table2[[#This Row],[Cost of Equity (Daily Beta)]]*Table2[[#This Row],[Weight of Equity]])+(Table2[[#This Row],[Cost of Debt]]*Table2[[#This Row],[Weight of Debt]])</f>
        <v>0.14085189450952268</v>
      </c>
      <c r="X1617" s="33">
        <f>(Table2[[#This Row],[Cost of Equity (Weekly Beta)]]*Table2[[#This Row],[Weight of Equity]])+(Table2[[#This Row],[Cost of Debt]]*Table2[[#This Row],[Weight of Debt]])</f>
        <v>0.16779417045325221</v>
      </c>
      <c r="Y1617" s="34">
        <f>(Table2[[#This Row],[Cost of Equity (Monthly Beta)]]*Table2[[#This Row],[Weight of Equity]])+(Table2[[#This Row],[Cost of Debt]]*Table2[[#This Row],[Weight of Debt]])</f>
        <v>0.20428021826129583</v>
      </c>
      <c r="Z1617" t="b">
        <f>IF(Table2[[#This Row],[Sector]]="Financial Services",TRUE,FALSE)</f>
        <v>0</v>
      </c>
      <c r="AA1617" t="b">
        <f>IF(Table2[[#This Row],[Market Capitalisation In(Cr)]]&gt;25000,TRUE,FALSE)</f>
        <v>0</v>
      </c>
    </row>
    <row r="1618" spans="2:27" ht="14" customHeight="1">
      <c r="B1618" s="37" t="s">
        <v>3452</v>
      </c>
      <c r="C1618" s="38" t="str">
        <f>_xlfn.XLOOKUP(B1618,stock_analysis[Stock],stock_analysis[Company_Name])</f>
        <v>Suzlon Energy Limited</v>
      </c>
      <c r="D1618" s="37" t="str">
        <f>_xlfn.XLOOKUP(B1618,stock_analysis[Stock],stock_analysis[Sector])</f>
        <v>Industrials</v>
      </c>
      <c r="E1618" s="37" t="str">
        <f>_xlfn.XLOOKUP($B1618,stock_analysis[Stock],stock_analysis[Industry])</f>
        <v>Specialty Industrial Machinery</v>
      </c>
      <c r="F1618" s="2">
        <f>_xlfn.XLOOKUP($B1618,stock_analysis[Stock],stock_analysis[Market_Cap_Cr])</f>
        <v>54310.413926399997</v>
      </c>
      <c r="G1618" s="3">
        <f>Imputs!$C$2</f>
        <v>6.6699999999999995E-2</v>
      </c>
      <c r="H1618" s="3">
        <f>Imputs!$C$3</f>
        <v>5.2299999999999999E-2</v>
      </c>
      <c r="I1618" s="2">
        <f>_xlfn.XLOOKUP($B1618,stock_analysis[Stock],stock_analysis[Beta_Daily])</f>
        <v>1.4589105083202469</v>
      </c>
      <c r="J1618" s="2">
        <f>_xlfn.XLOOKUP($B1618,stock_analysis[Stock],stock_analysis[Beta_Weekly])</f>
        <v>1.7785714760136273</v>
      </c>
      <c r="K1618" s="2">
        <f>_xlfn.XLOOKUP($B1618,stock_analysis[Stock],stock_analysis[Beta_Monthly])</f>
        <v>1.5612640911392972</v>
      </c>
      <c r="L1618" s="3">
        <f>G1618+H1618*I1618</f>
        <v>0.14300101958514891</v>
      </c>
      <c r="M1618" s="3">
        <f>J1618*H1618+G1618</f>
        <v>0.1597192881955127</v>
      </c>
      <c r="N1618" s="3">
        <f>K1618*H1618+G1618</f>
        <v>0.14835411196658524</v>
      </c>
      <c r="O1618" s="2">
        <f>_xlfn.XLOOKUP($B1618,stock_analysis[Stock],stock_analysis[Interest_Coverage_Ratio])</f>
        <v>14.688777441332324</v>
      </c>
      <c r="P1618" s="3" cm="1">
        <f t="array" ref="P161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18" s="3" t="str" cm="1">
        <f t="array" ref="Q161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18" s="3">
        <f>Table2[[#This Row],[Default Spread]]+Table2[[#This Row],[Risk Free Rate]]</f>
        <v>7.0699999999999999E-2</v>
      </c>
      <c r="S1618" s="2">
        <f>_xlfn.XLOOKUP($B1618,stock_analysis[Stock],stock_analysis[Market_Cap_Cr])</f>
        <v>54310.413926399997</v>
      </c>
      <c r="T1618" s="2">
        <f>_xlfn.XLOOKUP($B1618,stock_analysis[Stock],stock_analysis[Total_Debt_Cr])</f>
        <v>396.99998720000002</v>
      </c>
      <c r="U1618" s="3">
        <f>Table2[[#This Row],[Market Value of Equity]]/(Table2[[#This Row],[Market Value of Equity]]+Table2[[#This Row],[Market Value of Debt]])</f>
        <v>0.99274321414960354</v>
      </c>
      <c r="V1618" s="3">
        <f>Table2[[#This Row],[Market Value of Debt]]/(Table2[[#This Row],[Market Value of Equity]]+Table2[[#This Row],[Market Value of Debt]])</f>
        <v>7.2567858503965544E-3</v>
      </c>
      <c r="W1618" s="32">
        <f>(Table2[[#This Row],[Cost of Equity (Daily Beta)]]*Table2[[#This Row],[Weight of Equity]])+(Table2[[#This Row],[Cost of Debt]]*Table2[[#This Row],[Weight of Debt]])</f>
        <v>0.14247634656925418</v>
      </c>
      <c r="X1618" s="33">
        <f>(Table2[[#This Row],[Cost of Equity (Weekly Beta)]]*Table2[[#This Row],[Weight of Equity]])+(Table2[[#This Row],[Cost of Debt]]*Table2[[#This Row],[Weight of Debt]])</f>
        <v>0.15907329428452316</v>
      </c>
      <c r="Y1618" s="34">
        <f>(Table2[[#This Row],[Cost of Equity (Monthly Beta)]]*Table2[[#This Row],[Weight of Equity]])+(Table2[[#This Row],[Cost of Debt]]*Table2[[#This Row],[Weight of Debt]])</f>
        <v>0.14779059270564104</v>
      </c>
      <c r="Z1618" t="b">
        <f>IF(Table2[[#This Row],[Sector]]="Financial Services",TRUE,FALSE)</f>
        <v>0</v>
      </c>
      <c r="AA1618" t="b">
        <f>IF(Table2[[#This Row],[Market Capitalisation In(Cr)]]&gt;25000,TRUE,FALSE)</f>
        <v>1</v>
      </c>
    </row>
    <row r="1619" spans="2:27" ht="14" customHeight="1">
      <c r="B1619" s="37" t="s">
        <v>2844</v>
      </c>
      <c r="C1619" s="38" t="str">
        <f>_xlfn.XLOOKUP(B1619,stock_analysis[Stock],stock_analysis[Company_Name])</f>
        <v>Rajoo Engineers Limited</v>
      </c>
      <c r="D1619" s="37" t="str">
        <f>_xlfn.XLOOKUP(B1619,stock_analysis[Stock],stock_analysis[Sector])</f>
        <v>Industrials</v>
      </c>
      <c r="E1619" s="37" t="str">
        <f>_xlfn.XLOOKUP($B1619,stock_analysis[Stock],stock_analysis[Industry])</f>
        <v>Specialty Industrial Machinery</v>
      </c>
      <c r="F1619" s="2">
        <f>_xlfn.XLOOKUP($B1619,stock_analysis[Stock],stock_analysis[Market_Cap_Cr])</f>
        <v>1048.8240128</v>
      </c>
      <c r="G1619" s="3">
        <f>Imputs!$C$2</f>
        <v>6.6699999999999995E-2</v>
      </c>
      <c r="H1619" s="3">
        <f>Imputs!$C$3</f>
        <v>5.2299999999999999E-2</v>
      </c>
      <c r="I1619" s="2">
        <f>_xlfn.XLOOKUP($B1619,stock_analysis[Stock],stock_analysis[Beta_Daily])</f>
        <v>1.5017803232425559</v>
      </c>
      <c r="J1619" s="2">
        <f>_xlfn.XLOOKUP($B1619,stock_analysis[Stock],stock_analysis[Beta_Weekly])</f>
        <v>0.7741159224952292</v>
      </c>
      <c r="K1619" s="2">
        <f>_xlfn.XLOOKUP($B1619,stock_analysis[Stock],stock_analysis[Beta_Monthly])</f>
        <v>-1.8841177063991799E-2</v>
      </c>
      <c r="L1619" s="3">
        <f>G1619+H1619*I1619</f>
        <v>0.14524311090558567</v>
      </c>
      <c r="M1619" s="3">
        <f>J1619*H1619+G1619</f>
        <v>0.10718626274650048</v>
      </c>
      <c r="N1619" s="3">
        <f>K1619*H1619+G1619</f>
        <v>6.5714606439553222E-2</v>
      </c>
      <c r="O1619" s="2">
        <f>_xlfn.XLOOKUP($B1619,stock_analysis[Stock],stock_analysis[Interest_Coverage_Ratio])</f>
        <v>161.93104631217838</v>
      </c>
      <c r="P1619" s="3" cm="1">
        <f t="array" ref="P161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19" s="3" t="str" cm="1">
        <f t="array" ref="Q161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19" s="3">
        <f>Table2[[#This Row],[Default Spread]]+Table2[[#This Row],[Risk Free Rate]]</f>
        <v>7.0699999999999999E-2</v>
      </c>
      <c r="S1619" s="2">
        <f>_xlfn.XLOOKUP($B1619,stock_analysis[Stock],stock_analysis[Market_Cap_Cr])</f>
        <v>1048.8240128</v>
      </c>
      <c r="T1619" s="2">
        <f>_xlfn.XLOOKUP($B1619,stock_analysis[Stock],stock_analysis[Total_Debt_Cr])</f>
        <v>17.738600000000002</v>
      </c>
      <c r="U1619" s="3">
        <f>Table2[[#This Row],[Market Value of Equity]]/(Table2[[#This Row],[Market Value of Equity]]+Table2[[#This Row],[Market Value of Debt]])</f>
        <v>0.98336844008301438</v>
      </c>
      <c r="V1619" s="3">
        <f>Table2[[#This Row],[Market Value of Debt]]/(Table2[[#This Row],[Market Value of Equity]]+Table2[[#This Row],[Market Value of Debt]])</f>
        <v>1.6631559916985686E-2</v>
      </c>
      <c r="W1619" s="32">
        <f>(Table2[[#This Row],[Cost of Equity (Daily Beta)]]*Table2[[#This Row],[Weight of Equity]])+(Table2[[#This Row],[Cost of Debt]]*Table2[[#This Row],[Weight of Debt]])</f>
        <v>0.14400334269016091</v>
      </c>
      <c r="X1619" s="33">
        <f>(Table2[[#This Row],[Cost of Equity (Weekly Beta)]]*Table2[[#This Row],[Weight of Equity]])+(Table2[[#This Row],[Cost of Debt]]*Table2[[#This Row],[Weight of Debt]])</f>
        <v>0.10657943928148518</v>
      </c>
      <c r="Y1619" s="34">
        <f>(Table2[[#This Row],[Cost of Equity (Monthly Beta)]]*Table2[[#This Row],[Weight of Equity]])+(Table2[[#This Row],[Cost of Debt]]*Table2[[#This Row],[Weight of Debt]])</f>
        <v>6.5797521311263554E-2</v>
      </c>
      <c r="Z1619" t="b">
        <f>IF(Table2[[#This Row],[Sector]]="Financial Services",TRUE,FALSE)</f>
        <v>0</v>
      </c>
      <c r="AA1619" t="b">
        <f>IF(Table2[[#This Row],[Market Capitalisation In(Cr)]]&gt;25000,TRUE,FALSE)</f>
        <v>0</v>
      </c>
    </row>
    <row r="1620" spans="2:27" ht="14" customHeight="1">
      <c r="B1620" s="37" t="s">
        <v>3904</v>
      </c>
      <c r="C1620" s="38" t="str">
        <f>_xlfn.XLOOKUP(B1620,stock_analysis[Stock],stock_analysis[Company_Name])</f>
        <v>Windsor Machines Limited</v>
      </c>
      <c r="D1620" s="37" t="str">
        <f>_xlfn.XLOOKUP(B1620,stock_analysis[Stock],stock_analysis[Sector])</f>
        <v>Industrials</v>
      </c>
      <c r="E1620" s="37" t="str">
        <f>_xlfn.XLOOKUP($B1620,stock_analysis[Stock],stock_analysis[Industry])</f>
        <v>Specialty Industrial Machinery</v>
      </c>
      <c r="F1620" s="2">
        <f>_xlfn.XLOOKUP($B1620,stock_analysis[Stock],stock_analysis[Market_Cap_Cr])</f>
        <v>2158.230528</v>
      </c>
      <c r="G1620" s="3">
        <f>Imputs!$C$2</f>
        <v>6.6699999999999995E-2</v>
      </c>
      <c r="H1620" s="3">
        <f>Imputs!$C$3</f>
        <v>5.2299999999999999E-2</v>
      </c>
      <c r="I1620" s="2">
        <f>_xlfn.XLOOKUP($B1620,stock_analysis[Stock],stock_analysis[Beta_Daily])</f>
        <v>1.5244598701802099</v>
      </c>
      <c r="J1620" s="2">
        <f>_xlfn.XLOOKUP($B1620,stock_analysis[Stock],stock_analysis[Beta_Weekly])</f>
        <v>2.0415817456107948</v>
      </c>
      <c r="K1620" s="2">
        <f>_xlfn.XLOOKUP($B1620,stock_analysis[Stock],stock_analysis[Beta_Monthly])</f>
        <v>2.2571756526758771</v>
      </c>
      <c r="L1620" s="3">
        <f>G1620+H1620*I1620</f>
        <v>0.14642925121042497</v>
      </c>
      <c r="M1620" s="3">
        <f>J1620*H1620+G1620</f>
        <v>0.17347472529544455</v>
      </c>
      <c r="N1620" s="3">
        <f>K1620*H1620+G1620</f>
        <v>0.18475028663494836</v>
      </c>
      <c r="O1620" s="2">
        <f>_xlfn.XLOOKUP($B1620,stock_analysis[Stock],stock_analysis[Interest_Coverage_Ratio])</f>
        <v>8.1474262330389831</v>
      </c>
      <c r="P1620" s="3" cm="1">
        <f t="array" ref="P162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620" s="3" t="str" cm="1">
        <f t="array" ref="Q162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620" s="3">
        <f>Table2[[#This Row],[Default Spread]]+Table2[[#This Row],[Risk Free Rate]]</f>
        <v>7.3700000000000002E-2</v>
      </c>
      <c r="S1620" s="2">
        <f>_xlfn.XLOOKUP($B1620,stock_analysis[Stock],stock_analysis[Market_Cap_Cr])</f>
        <v>2158.230528</v>
      </c>
      <c r="T1620" s="2">
        <f>_xlfn.XLOOKUP($B1620,stock_analysis[Stock],stock_analysis[Total_Debt_Cr])</f>
        <v>39.582099200000002</v>
      </c>
      <c r="U1620" s="3">
        <f>Table2[[#This Row],[Market Value of Equity]]/(Table2[[#This Row],[Market Value of Equity]]+Table2[[#This Row],[Market Value of Debt]])</f>
        <v>0.98199023032712884</v>
      </c>
      <c r="V1620" s="3">
        <f>Table2[[#This Row],[Market Value of Debt]]/(Table2[[#This Row],[Market Value of Equity]]+Table2[[#This Row],[Market Value of Debt]])</f>
        <v>1.8009769672871229E-2</v>
      </c>
      <c r="W1620" s="32">
        <f>(Table2[[#This Row],[Cost of Equity (Daily Beta)]]*Table2[[#This Row],[Weight of Equity]])+(Table2[[#This Row],[Cost of Debt]]*Table2[[#This Row],[Weight of Debt]])</f>
        <v>0.14511941414764484</v>
      </c>
      <c r="X1620" s="33">
        <f>(Table2[[#This Row],[Cost of Equity (Weekly Beta)]]*Table2[[#This Row],[Weight of Equity]])+(Table2[[#This Row],[Cost of Debt]]*Table2[[#This Row],[Weight of Debt]])</f>
        <v>0.17167780547369962</v>
      </c>
      <c r="Y1620" s="34">
        <f>(Table2[[#This Row],[Cost of Equity (Monthly Beta)]]*Table2[[#This Row],[Weight of Equity]])+(Table2[[#This Row],[Cost of Debt]]*Table2[[#This Row],[Weight of Debt]])</f>
        <v>0.18275029655054661</v>
      </c>
      <c r="Z1620" t="b">
        <f>IF(Table2[[#This Row],[Sector]]="Financial Services",TRUE,FALSE)</f>
        <v>0</v>
      </c>
      <c r="AA1620" t="b">
        <f>IF(Table2[[#This Row],[Market Capitalisation In(Cr)]]&gt;25000,TRUE,FALSE)</f>
        <v>0</v>
      </c>
    </row>
    <row r="1621" spans="2:27" ht="14" customHeight="1">
      <c r="B1621" s="37" t="s">
        <v>1060</v>
      </c>
      <c r="C1621" s="38" t="str">
        <f>_xlfn.XLOOKUP(B1621,stock_analysis[Stock],stock_analysis[Company_Name])</f>
        <v>Elgi Equipments Limited</v>
      </c>
      <c r="D1621" s="37" t="str">
        <f>_xlfn.XLOOKUP(B1621,stock_analysis[Stock],stock_analysis[Sector])</f>
        <v>Industrials</v>
      </c>
      <c r="E1621" s="37" t="str">
        <f>_xlfn.XLOOKUP($B1621,stock_analysis[Stock],stock_analysis[Industry])</f>
        <v>Specialty Industrial Machinery</v>
      </c>
      <c r="F1621" s="2">
        <f>_xlfn.XLOOKUP($B1621,stock_analysis[Stock],stock_analysis[Market_Cap_Cr])</f>
        <v>16200.1027072</v>
      </c>
      <c r="G1621" s="3">
        <f>Imputs!$C$2</f>
        <v>6.6699999999999995E-2</v>
      </c>
      <c r="H1621" s="3">
        <f>Imputs!$C$3</f>
        <v>5.2299999999999999E-2</v>
      </c>
      <c r="I1621" s="2">
        <f>_xlfn.XLOOKUP($B1621,stock_analysis[Stock],stock_analysis[Beta_Daily])</f>
        <v>1.5848446624770025</v>
      </c>
      <c r="J1621" s="2">
        <f>_xlfn.XLOOKUP($B1621,stock_analysis[Stock],stock_analysis[Beta_Weekly])</f>
        <v>1.4534667811303392</v>
      </c>
      <c r="K1621" s="2">
        <f>_xlfn.XLOOKUP($B1621,stock_analysis[Stock],stock_analysis[Beta_Monthly])</f>
        <v>0.50665061390942467</v>
      </c>
      <c r="L1621" s="3">
        <f>G1621+H1621*I1621</f>
        <v>0.14958737584754722</v>
      </c>
      <c r="M1621" s="3">
        <f>J1621*H1621+G1621</f>
        <v>0.14271631265311674</v>
      </c>
      <c r="N1621" s="3">
        <f>K1621*H1621+G1621</f>
        <v>9.3197827107462911E-2</v>
      </c>
      <c r="O1621" s="2">
        <f>_xlfn.XLOOKUP($B1621,stock_analysis[Stock],stock_analysis[Interest_Coverage_Ratio])</f>
        <v>16.790163934426229</v>
      </c>
      <c r="P1621" s="3" cm="1">
        <f t="array" ref="P162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21" s="3" t="str" cm="1">
        <f t="array" ref="Q162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21" s="3">
        <f>Table2[[#This Row],[Default Spread]]+Table2[[#This Row],[Risk Free Rate]]</f>
        <v>7.0699999999999999E-2</v>
      </c>
      <c r="S1621" s="2">
        <f>_xlfn.XLOOKUP($B1621,stock_analysis[Stock],stock_analysis[Market_Cap_Cr])</f>
        <v>16200.1027072</v>
      </c>
      <c r="T1621" s="2">
        <f>_xlfn.XLOOKUP($B1621,stock_analysis[Stock],stock_analysis[Total_Debt_Cr])</f>
        <v>527.60002559999998</v>
      </c>
      <c r="U1621" s="3">
        <f>Table2[[#This Row],[Market Value of Equity]]/(Table2[[#This Row],[Market Value of Equity]]+Table2[[#This Row],[Market Value of Debt]])</f>
        <v>0.96845950492858335</v>
      </c>
      <c r="V1621" s="3">
        <f>Table2[[#This Row],[Market Value of Debt]]/(Table2[[#This Row],[Market Value of Equity]]+Table2[[#This Row],[Market Value of Debt]])</f>
        <v>3.1540495071416576E-2</v>
      </c>
      <c r="W1621" s="32">
        <f>(Table2[[#This Row],[Cost of Equity (Daily Beta)]]*Table2[[#This Row],[Weight of Equity]])+(Table2[[#This Row],[Cost of Debt]]*Table2[[#This Row],[Weight of Debt]])</f>
        <v>0.14709922895843067</v>
      </c>
      <c r="X1621" s="33">
        <f>(Table2[[#This Row],[Cost of Equity (Weekly Beta)]]*Table2[[#This Row],[Weight of Equity]])+(Table2[[#This Row],[Cost of Debt]]*Table2[[#This Row],[Weight of Debt]])</f>
        <v>0.14044488249881951</v>
      </c>
      <c r="Y1621" s="34">
        <f>(Table2[[#This Row],[Cost of Equity (Monthly Beta)]]*Table2[[#This Row],[Weight of Equity]])+(Table2[[#This Row],[Cost of Debt]]*Table2[[#This Row],[Weight of Debt]])</f>
        <v>9.248823450246238E-2</v>
      </c>
      <c r="Z1621" t="b">
        <f>IF(Table2[[#This Row],[Sector]]="Financial Services",TRUE,FALSE)</f>
        <v>0</v>
      </c>
      <c r="AA1621" t="b">
        <f>IF(Table2[[#This Row],[Market Capitalisation In(Cr)]]&gt;25000,TRUE,FALSE)</f>
        <v>0</v>
      </c>
    </row>
    <row r="1622" spans="2:27" ht="14" customHeight="1">
      <c r="B1622" s="37" t="s">
        <v>3528</v>
      </c>
      <c r="C1622" s="38" t="str">
        <f>_xlfn.XLOOKUP(B1622,stock_analysis[Stock],stock_analysis[Company_Name])</f>
        <v>TD Power Systems Limited</v>
      </c>
      <c r="D1622" s="37" t="str">
        <f>_xlfn.XLOOKUP(B1622,stock_analysis[Stock],stock_analysis[Sector])</f>
        <v>Industrials</v>
      </c>
      <c r="E1622" s="37" t="str">
        <f>_xlfn.XLOOKUP($B1622,stock_analysis[Stock],stock_analysis[Industry])</f>
        <v>Specialty Industrial Machinery</v>
      </c>
      <c r="F1622" s="2">
        <f>_xlfn.XLOOKUP($B1622,stock_analysis[Stock],stock_analysis[Market_Cap_Cr])</f>
        <v>13888.279347199999</v>
      </c>
      <c r="G1622" s="3">
        <f>Imputs!$C$2</f>
        <v>6.6699999999999995E-2</v>
      </c>
      <c r="H1622" s="3">
        <f>Imputs!$C$3</f>
        <v>5.2299999999999999E-2</v>
      </c>
      <c r="I1622" s="2">
        <f>_xlfn.XLOOKUP($B1622,stock_analysis[Stock],stock_analysis[Beta_Daily])</f>
        <v>1.5814748098492459</v>
      </c>
      <c r="J1622" s="2">
        <f>_xlfn.XLOOKUP($B1622,stock_analysis[Stock],stock_analysis[Beta_Weekly])</f>
        <v>1.88995071882302</v>
      </c>
      <c r="K1622" s="2">
        <f>_xlfn.XLOOKUP($B1622,stock_analysis[Stock],stock_analysis[Beta_Monthly])</f>
        <v>1.3053471162562136</v>
      </c>
      <c r="L1622" s="3">
        <f>G1622+H1622*I1622</f>
        <v>0.14941113255511557</v>
      </c>
      <c r="M1622" s="3">
        <f>J1622*H1622+G1622</f>
        <v>0.16554442259444394</v>
      </c>
      <c r="N1622" s="3">
        <f>K1622*H1622+G1622</f>
        <v>0.13496965418019996</v>
      </c>
      <c r="O1622" s="2">
        <f>_xlfn.XLOOKUP($B1622,stock_analysis[Stock],stock_analysis[Interest_Coverage_Ratio])</f>
        <v>76.743362542505892</v>
      </c>
      <c r="P1622" s="3" cm="1">
        <f t="array" ref="P162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22" s="3" t="str" cm="1">
        <f t="array" ref="Q162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22" s="3">
        <f>Table2[[#This Row],[Default Spread]]+Table2[[#This Row],[Risk Free Rate]]</f>
        <v>7.0699999999999999E-2</v>
      </c>
      <c r="S1622" s="2">
        <f>_xlfn.XLOOKUP($B1622,stock_analysis[Stock],stock_analysis[Market_Cap_Cr])</f>
        <v>13888.279347199999</v>
      </c>
      <c r="T1622" s="2">
        <f>_xlfn.XLOOKUP($B1622,stock_analysis[Stock],stock_analysis[Total_Debt_Cr])</f>
        <v>35.7371008</v>
      </c>
      <c r="U1622" s="3">
        <f>Table2[[#This Row],[Market Value of Equity]]/(Table2[[#This Row],[Market Value of Equity]]+Table2[[#This Row],[Market Value of Debt]])</f>
        <v>0.99743342009588531</v>
      </c>
      <c r="V1622" s="3">
        <f>Table2[[#This Row],[Market Value of Debt]]/(Table2[[#This Row],[Market Value of Equity]]+Table2[[#This Row],[Market Value of Debt]])</f>
        <v>2.5665799041147473E-3</v>
      </c>
      <c r="W1622" s="32">
        <f>(Table2[[#This Row],[Cost of Equity (Daily Beta)]]*Table2[[#This Row],[Weight of Equity]])+(Table2[[#This Row],[Cost of Debt]]*Table2[[#This Row],[Weight of Debt]])</f>
        <v>0.14920911414406951</v>
      </c>
      <c r="X1622" s="33">
        <f>(Table2[[#This Row],[Cost of Equity (Weekly Beta)]]*Table2[[#This Row],[Weight of Equity]])+(Table2[[#This Row],[Cost of Debt]]*Table2[[#This Row],[Weight of Debt]])</f>
        <v>0.16530099680539567</v>
      </c>
      <c r="Y1622" s="34">
        <f>(Table2[[#This Row],[Cost of Equity (Monthly Beta)]]*Table2[[#This Row],[Weight of Equity]])+(Table2[[#This Row],[Cost of Debt]]*Table2[[#This Row],[Weight of Debt]])</f>
        <v>0.13480470097733666</v>
      </c>
      <c r="Z1622" t="b">
        <f>IF(Table2[[#This Row],[Sector]]="Financial Services",TRUE,FALSE)</f>
        <v>0</v>
      </c>
      <c r="AA1622" t="b">
        <f>IF(Table2[[#This Row],[Market Capitalisation In(Cr)]]&gt;25000,TRUE,FALSE)</f>
        <v>0</v>
      </c>
    </row>
    <row r="1623" spans="2:27" ht="14" customHeight="1">
      <c r="B1623" s="37" t="s">
        <v>1687</v>
      </c>
      <c r="C1623" s="38" t="str">
        <f>_xlfn.XLOOKUP(B1623,stock_analysis[Stock],stock_analysis[Company_Name])</f>
        <v>Inox Wind Limited</v>
      </c>
      <c r="D1623" s="37" t="str">
        <f>_xlfn.XLOOKUP(B1623,stock_analysis[Stock],stock_analysis[Sector])</f>
        <v>Industrials</v>
      </c>
      <c r="E1623" s="37" t="str">
        <f>_xlfn.XLOOKUP($B1623,stock_analysis[Stock],stock_analysis[Industry])</f>
        <v>Specialty Industrial Machinery</v>
      </c>
      <c r="F1623" s="2">
        <f>_xlfn.XLOOKUP($B1623,stock_analysis[Stock],stock_analysis[Market_Cap_Cr])</f>
        <v>14625.718272</v>
      </c>
      <c r="G1623" s="3">
        <f>Imputs!$C$2</f>
        <v>6.6699999999999995E-2</v>
      </c>
      <c r="H1623" s="3">
        <f>Imputs!$C$3</f>
        <v>5.2299999999999999E-2</v>
      </c>
      <c r="I1623" s="2">
        <f>_xlfn.XLOOKUP($B1623,stock_analysis[Stock],stock_analysis[Beta_Daily])</f>
        <v>1.7790199293180853</v>
      </c>
      <c r="J1623" s="2">
        <f>_xlfn.XLOOKUP($B1623,stock_analysis[Stock],stock_analysis[Beta_Weekly])</f>
        <v>2.4253853208255594</v>
      </c>
      <c r="K1623" s="2">
        <f>_xlfn.XLOOKUP($B1623,stock_analysis[Stock],stock_analysis[Beta_Monthly])</f>
        <v>1.7058851635221122</v>
      </c>
      <c r="L1623" s="3">
        <f>G1623+H1623*I1623</f>
        <v>0.15974274230333585</v>
      </c>
      <c r="M1623" s="3">
        <f>J1623*H1623+G1623</f>
        <v>0.19354765227917675</v>
      </c>
      <c r="N1623" s="3">
        <f>K1623*H1623+G1623</f>
        <v>0.15591779405220646</v>
      </c>
      <c r="O1623" s="2">
        <f>_xlfn.XLOOKUP($B1623,stock_analysis[Stock],stock_analysis[Interest_Coverage_Ratio])</f>
        <v>6.6067837857597942</v>
      </c>
      <c r="P1623" s="3" cm="1">
        <f t="array" ref="P162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623" s="3" t="str" cm="1">
        <f t="array" ref="Q162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623" s="3">
        <f>Table2[[#This Row],[Default Spread]]+Table2[[#This Row],[Risk Free Rate]]</f>
        <v>7.4499999999999997E-2</v>
      </c>
      <c r="S1623" s="2">
        <f>_xlfn.XLOOKUP($B1623,stock_analysis[Stock],stock_analysis[Market_Cap_Cr])</f>
        <v>14625.718272</v>
      </c>
      <c r="T1623" s="2">
        <f>_xlfn.XLOOKUP($B1623,stock_analysis[Stock],stock_analysis[Total_Debt_Cr])</f>
        <v>1139.8800384000001</v>
      </c>
      <c r="U1623" s="3">
        <f>Table2[[#This Row],[Market Value of Equity]]/(Table2[[#This Row],[Market Value of Equity]]+Table2[[#This Row],[Market Value of Debt]])</f>
        <v>0.92769826961479396</v>
      </c>
      <c r="V1623" s="3">
        <f>Table2[[#This Row],[Market Value of Debt]]/(Table2[[#This Row],[Market Value of Equity]]+Table2[[#This Row],[Market Value of Debt]])</f>
        <v>7.2301730385206001E-2</v>
      </c>
      <c r="W1623" s="32">
        <f>(Table2[[#This Row],[Cost of Equity (Daily Beta)]]*Table2[[#This Row],[Weight of Equity]])+(Table2[[#This Row],[Cost of Debt]]*Table2[[#This Row],[Weight of Debt]])</f>
        <v>0.15357954453202446</v>
      </c>
      <c r="X1623" s="33">
        <f>(Table2[[#This Row],[Cost of Equity (Weekly Beta)]]*Table2[[#This Row],[Weight of Equity]])+(Table2[[#This Row],[Cost of Debt]]*Table2[[#This Row],[Weight of Debt]])</f>
        <v>0.18494030102109593</v>
      </c>
      <c r="Y1623" s="34">
        <f>(Table2[[#This Row],[Cost of Equity (Monthly Beta)]]*Table2[[#This Row],[Weight of Equity]])+(Table2[[#This Row],[Cost of Debt]]*Table2[[#This Row],[Weight of Debt]])</f>
        <v>0.15003114665808559</v>
      </c>
      <c r="Z1623" t="b">
        <f>IF(Table2[[#This Row],[Sector]]="Financial Services",TRUE,FALSE)</f>
        <v>0</v>
      </c>
      <c r="AA1623" t="b">
        <f>IF(Table2[[#This Row],[Market Capitalisation In(Cr)]]&gt;25000,TRUE,FALSE)</f>
        <v>0</v>
      </c>
    </row>
    <row r="1624" spans="2:27" ht="14" customHeight="1">
      <c r="B1624" s="37" t="s">
        <v>1054</v>
      </c>
      <c r="C1624" s="38" t="str">
        <f>_xlfn.XLOOKUP(B1624,stock_analysis[Stock],stock_analysis[Company_Name])</f>
        <v>Elecon Engineering Company Limited</v>
      </c>
      <c r="D1624" s="37" t="str">
        <f>_xlfn.XLOOKUP(B1624,stock_analysis[Stock],stock_analysis[Sector])</f>
        <v>Industrials</v>
      </c>
      <c r="E1624" s="37" t="str">
        <f>_xlfn.XLOOKUP($B1624,stock_analysis[Stock],stock_analysis[Industry])</f>
        <v>Specialty Industrial Machinery</v>
      </c>
      <c r="F1624" s="2">
        <f>_xlfn.XLOOKUP($B1624,stock_analysis[Stock],stock_analysis[Market_Cap_Cr])</f>
        <v>8817.7958911999995</v>
      </c>
      <c r="G1624" s="3">
        <f>Imputs!$C$2</f>
        <v>6.6699999999999995E-2</v>
      </c>
      <c r="H1624" s="3">
        <f>Imputs!$C$3</f>
        <v>5.2299999999999999E-2</v>
      </c>
      <c r="I1624" s="2">
        <f>_xlfn.XLOOKUP($B1624,stock_analysis[Stock],stock_analysis[Beta_Daily])</f>
        <v>1.7154259592476937</v>
      </c>
      <c r="J1624" s="2">
        <f>_xlfn.XLOOKUP($B1624,stock_analysis[Stock],stock_analysis[Beta_Weekly])</f>
        <v>2.0075237660008902</v>
      </c>
      <c r="K1624" s="2">
        <f>_xlfn.XLOOKUP($B1624,stock_analysis[Stock],stock_analysis[Beta_Monthly])</f>
        <v>1.6184986843907141</v>
      </c>
      <c r="L1624" s="3">
        <f>G1624+H1624*I1624</f>
        <v>0.15641677766865436</v>
      </c>
      <c r="M1624" s="3">
        <f>J1624*H1624+G1624</f>
        <v>0.17169349296184655</v>
      </c>
      <c r="N1624" s="3">
        <f>K1624*H1624+G1624</f>
        <v>0.15134748119363434</v>
      </c>
      <c r="O1624" s="2">
        <f>_xlfn.XLOOKUP($B1624,stock_analysis[Stock],stock_analysis[Interest_Coverage_Ratio])</f>
        <v>50.308539944903579</v>
      </c>
      <c r="P1624" s="3" cm="1">
        <f t="array" ref="P162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24" s="3" t="str" cm="1">
        <f t="array" ref="Q162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24" s="3">
        <f>Table2[[#This Row],[Default Spread]]+Table2[[#This Row],[Risk Free Rate]]</f>
        <v>7.0699999999999999E-2</v>
      </c>
      <c r="S1624" s="2">
        <f>_xlfn.XLOOKUP($B1624,stock_analysis[Stock],stock_analysis[Market_Cap_Cr])</f>
        <v>8817.7958911999995</v>
      </c>
      <c r="T1624" s="2">
        <f>_xlfn.XLOOKUP($B1624,stock_analysis[Stock],stock_analysis[Total_Debt_Cr])</f>
        <v>257.83999999999997</v>
      </c>
      <c r="U1624" s="3">
        <f>Table2[[#This Row],[Market Value of Equity]]/(Table2[[#This Row],[Market Value of Equity]]+Table2[[#This Row],[Market Value of Debt]])</f>
        <v>0.97158986950434967</v>
      </c>
      <c r="V1624" s="3">
        <f>Table2[[#This Row],[Market Value of Debt]]/(Table2[[#This Row],[Market Value of Equity]]+Table2[[#This Row],[Market Value of Debt]])</f>
        <v>2.8410130495650353E-2</v>
      </c>
      <c r="W1624" s="32">
        <f>(Table2[[#This Row],[Cost of Equity (Daily Beta)]]*Table2[[#This Row],[Weight of Equity]])+(Table2[[#This Row],[Cost of Debt]]*Table2[[#This Row],[Weight of Debt]])</f>
        <v>0.15398155282942125</v>
      </c>
      <c r="X1624" s="33">
        <f>(Table2[[#This Row],[Cost of Equity (Weekly Beta)]]*Table2[[#This Row],[Weight of Equity]])+(Table2[[#This Row],[Cost of Debt]]*Table2[[#This Row],[Weight of Debt]])</f>
        <v>0.16882425464758896</v>
      </c>
      <c r="Y1624" s="34">
        <f>(Table2[[#This Row],[Cost of Equity (Monthly Beta)]]*Table2[[#This Row],[Weight of Equity]])+(Table2[[#This Row],[Cost of Debt]]*Table2[[#This Row],[Weight of Debt]])</f>
        <v>0.14905627572877769</v>
      </c>
      <c r="Z1624" t="b">
        <f>IF(Table2[[#This Row],[Sector]]="Financial Services",TRUE,FALSE)</f>
        <v>0</v>
      </c>
      <c r="AA1624" t="b">
        <f>IF(Table2[[#This Row],[Market Capitalisation In(Cr)]]&gt;25000,TRUE,FALSE)</f>
        <v>0</v>
      </c>
    </row>
    <row r="1625" spans="2:27" ht="14" customHeight="1">
      <c r="B1625" s="37" t="s">
        <v>1369</v>
      </c>
      <c r="C1625" s="38" t="str">
        <f>_xlfn.XLOOKUP(B1625,stock_analysis[Stock],stock_analysis[Company_Name])</f>
        <v>Greaves Cotton Limited</v>
      </c>
      <c r="D1625" s="37" t="str">
        <f>_xlfn.XLOOKUP(B1625,stock_analysis[Stock],stock_analysis[Sector])</f>
        <v>Industrials</v>
      </c>
      <c r="E1625" s="37" t="str">
        <f>_xlfn.XLOOKUP($B1625,stock_analysis[Stock],stock_analysis[Industry])</f>
        <v>Specialty Industrial Machinery</v>
      </c>
      <c r="F1625" s="2">
        <f>_xlfn.XLOOKUP($B1625,stock_analysis[Stock],stock_analysis[Market_Cap_Cr])</f>
        <v>3431.4596351999999</v>
      </c>
      <c r="G1625" s="3">
        <f>Imputs!$C$2</f>
        <v>6.6699999999999995E-2</v>
      </c>
      <c r="H1625" s="3">
        <f>Imputs!$C$3</f>
        <v>5.2299999999999999E-2</v>
      </c>
      <c r="I1625" s="2">
        <f>_xlfn.XLOOKUP($B1625,stock_analysis[Stock],stock_analysis[Beta_Daily])</f>
        <v>1.7532454464048428</v>
      </c>
      <c r="J1625" s="2">
        <f>_xlfn.XLOOKUP($B1625,stock_analysis[Stock],stock_analysis[Beta_Weekly])</f>
        <v>2.1273070472136792</v>
      </c>
      <c r="K1625" s="2">
        <f>_xlfn.XLOOKUP($B1625,stock_analysis[Stock],stock_analysis[Beta_Monthly])</f>
        <v>0.50398282976287445</v>
      </c>
      <c r="L1625" s="3">
        <f>G1625+H1625*I1625</f>
        <v>0.15839473684697328</v>
      </c>
      <c r="M1625" s="3">
        <f>J1625*H1625+G1625</f>
        <v>0.17795815856927544</v>
      </c>
      <c r="N1625" s="3">
        <f>K1625*H1625+G1625</f>
        <v>9.3058301996598328E-2</v>
      </c>
      <c r="O1625" s="2">
        <f>_xlfn.XLOOKUP($B1625,stock_analysis[Stock],stock_analysis[Interest_Coverage_Ratio])</f>
        <v>5.4533169533169534</v>
      </c>
      <c r="P1625" s="3" cm="1">
        <f t="array" ref="P162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625" s="3" t="str" cm="1">
        <f t="array" ref="Q162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625" s="3">
        <f>Table2[[#This Row],[Default Spread]]+Table2[[#This Row],[Risk Free Rate]]</f>
        <v>7.5600000000000001E-2</v>
      </c>
      <c r="S1625" s="2">
        <f>_xlfn.XLOOKUP($B1625,stock_analysis[Stock],stock_analysis[Market_Cap_Cr])</f>
        <v>3431.4596351999999</v>
      </c>
      <c r="T1625" s="2">
        <f>_xlfn.XLOOKUP($B1625,stock_analysis[Stock],stock_analysis[Total_Debt_Cr])</f>
        <v>184.72999680000001</v>
      </c>
      <c r="U1625" s="3">
        <f>Table2[[#This Row],[Market Value of Equity]]/(Table2[[#This Row],[Market Value of Equity]]+Table2[[#This Row],[Market Value of Debt]])</f>
        <v>0.9489158435815126</v>
      </c>
      <c r="V1625" s="3">
        <f>Table2[[#This Row],[Market Value of Debt]]/(Table2[[#This Row],[Market Value of Equity]]+Table2[[#This Row],[Market Value of Debt]])</f>
        <v>5.1084156418487292E-2</v>
      </c>
      <c r="W1625" s="32">
        <f>(Table2[[#This Row],[Cost of Equity (Daily Beta)]]*Table2[[#This Row],[Weight of Equity]])+(Table2[[#This Row],[Cost of Debt]]*Table2[[#This Row],[Weight of Debt]])</f>
        <v>0.15416523755925499</v>
      </c>
      <c r="X1625" s="33">
        <f>(Table2[[#This Row],[Cost of Equity (Weekly Beta)]]*Table2[[#This Row],[Weight of Equity]])+(Table2[[#This Row],[Cost of Debt]]*Table2[[#This Row],[Weight of Debt]])</f>
        <v>0.17272927838621421</v>
      </c>
      <c r="Y1625" s="34">
        <f>(Table2[[#This Row],[Cost of Equity (Monthly Beta)]]*Table2[[#This Row],[Weight of Equity]])+(Table2[[#This Row],[Cost of Debt]]*Table2[[#This Row],[Weight of Debt]])</f>
        <v>9.2166459366602907E-2</v>
      </c>
      <c r="Z1625" t="b">
        <f>IF(Table2[[#This Row],[Sector]]="Financial Services",TRUE,FALSE)</f>
        <v>0</v>
      </c>
      <c r="AA1625" t="b">
        <f>IF(Table2[[#This Row],[Market Capitalisation In(Cr)]]&gt;25000,TRUE,FALSE)</f>
        <v>0</v>
      </c>
    </row>
    <row r="1626" spans="2:27" ht="14" customHeight="1">
      <c r="B1626" s="37" t="s">
        <v>2080</v>
      </c>
      <c r="C1626" s="38" t="str">
        <f>_xlfn.XLOOKUP(B1626,stock_analysis[Stock],stock_analysis[Company_Name])</f>
        <v>LLOYDS ENGINEERING WORKS LIMITED</v>
      </c>
      <c r="D1626" s="37" t="str">
        <f>_xlfn.XLOOKUP(B1626,stock_analysis[Stock],stock_analysis[Sector])</f>
        <v>Industrials</v>
      </c>
      <c r="E1626" s="37" t="str">
        <f>_xlfn.XLOOKUP($B1626,stock_analysis[Stock],stock_analysis[Industry])</f>
        <v>Specialty Industrial Machinery</v>
      </c>
      <c r="F1626" s="2">
        <f>_xlfn.XLOOKUP($B1626,stock_analysis[Stock],stock_analysis[Market_Cap_Cr])</f>
        <v>6492.9652735999998</v>
      </c>
      <c r="G1626" s="3">
        <f>Imputs!$C$2</f>
        <v>6.6699999999999995E-2</v>
      </c>
      <c r="H1626" s="3">
        <f>Imputs!$C$3</f>
        <v>5.2299999999999999E-2</v>
      </c>
      <c r="I1626" s="2">
        <f>_xlfn.XLOOKUP($B1626,stock_analysis[Stock],stock_analysis[Beta_Daily])</f>
        <v>1.7411342207151119</v>
      </c>
      <c r="J1626" s="2">
        <f>_xlfn.XLOOKUP($B1626,stock_analysis[Stock],stock_analysis[Beta_Weekly])</f>
        <v>2.1103222865117637</v>
      </c>
      <c r="K1626" s="2">
        <f>_xlfn.XLOOKUP($B1626,stock_analysis[Stock],stock_analysis[Beta_Monthly])</f>
        <v>1.4410433329754484</v>
      </c>
      <c r="L1626" s="3">
        <f>G1626+H1626*I1626</f>
        <v>0.15776131974340035</v>
      </c>
      <c r="M1626" s="3">
        <f>J1626*H1626+G1626</f>
        <v>0.17706985558456523</v>
      </c>
      <c r="N1626" s="3">
        <f>K1626*H1626+G1626</f>
        <v>0.14206656631461595</v>
      </c>
      <c r="O1626" s="2">
        <f>_xlfn.XLOOKUP($B1626,stock_analysis[Stock],stock_analysis[Interest_Coverage_Ratio])</f>
        <v>18.862718793109995</v>
      </c>
      <c r="P1626" s="3" cm="1">
        <f t="array" ref="P162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26" s="3" t="str" cm="1">
        <f t="array" ref="Q162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26" s="3">
        <f>Table2[[#This Row],[Default Spread]]+Table2[[#This Row],[Risk Free Rate]]</f>
        <v>7.0699999999999999E-2</v>
      </c>
      <c r="S1626" s="2">
        <f>_xlfn.XLOOKUP($B1626,stock_analysis[Stock],stock_analysis[Market_Cap_Cr])</f>
        <v>6492.9652735999998</v>
      </c>
      <c r="T1626" s="2">
        <f>_xlfn.XLOOKUP($B1626,stock_analysis[Stock],stock_analysis[Total_Debt_Cr])</f>
        <v>189.40999679999999</v>
      </c>
      <c r="U1626" s="3">
        <f>Table2[[#This Row],[Market Value of Equity]]/(Table2[[#This Row],[Market Value of Equity]]+Table2[[#This Row],[Market Value of Debt]])</f>
        <v>0.97165528885529617</v>
      </c>
      <c r="V1626" s="3">
        <f>Table2[[#This Row],[Market Value of Debt]]/(Table2[[#This Row],[Market Value of Equity]]+Table2[[#This Row],[Market Value of Debt]])</f>
        <v>2.8344711144703806E-2</v>
      </c>
      <c r="W1626" s="32">
        <f>(Table2[[#This Row],[Cost of Equity (Daily Beta)]]*Table2[[#This Row],[Weight of Equity]])+(Table2[[#This Row],[Cost of Debt]]*Table2[[#This Row],[Weight of Debt]])</f>
        <v>0.15529359178339697</v>
      </c>
      <c r="X1626" s="33">
        <f>(Table2[[#This Row],[Cost of Equity (Weekly Beta)]]*Table2[[#This Row],[Weight of Equity]])+(Table2[[#This Row],[Cost of Debt]]*Table2[[#This Row],[Weight of Debt]])</f>
        <v>0.17405483275351688</v>
      </c>
      <c r="Y1626" s="34">
        <f>(Table2[[#This Row],[Cost of Equity (Monthly Beta)]]*Table2[[#This Row],[Weight of Equity]])+(Table2[[#This Row],[Cost of Debt]]*Table2[[#This Row],[Weight of Debt]])</f>
        <v>0.14004370160703883</v>
      </c>
      <c r="Z1626" t="b">
        <f>IF(Table2[[#This Row],[Sector]]="Financial Services",TRUE,FALSE)</f>
        <v>0</v>
      </c>
      <c r="AA1626" t="b">
        <f>IF(Table2[[#This Row],[Market Capitalisation In(Cr)]]&gt;25000,TRUE,FALSE)</f>
        <v>0</v>
      </c>
    </row>
    <row r="1627" spans="2:27" ht="14" customHeight="1">
      <c r="B1627" s="37" t="s">
        <v>290</v>
      </c>
      <c r="C1627" s="38" t="str">
        <f>_xlfn.XLOOKUP(B1627,stock_analysis[Stock],stock_analysis[Company_Name])</f>
        <v>The Anup Engineering Limited</v>
      </c>
      <c r="D1627" s="37" t="str">
        <f>_xlfn.XLOOKUP(B1627,stock_analysis[Stock],stock_analysis[Sector])</f>
        <v>Industrials</v>
      </c>
      <c r="E1627" s="37" t="str">
        <f>_xlfn.XLOOKUP($B1627,stock_analysis[Stock],stock_analysis[Industry])</f>
        <v>Specialty Industrial Machinery</v>
      </c>
      <c r="F1627" s="2">
        <f>_xlfn.XLOOKUP($B1627,stock_analysis[Stock],stock_analysis[Market_Cap_Cr])</f>
        <v>2932.5139967999999</v>
      </c>
      <c r="G1627" s="3">
        <f>Imputs!$C$2</f>
        <v>6.6699999999999995E-2</v>
      </c>
      <c r="H1627" s="3">
        <f>Imputs!$C$3</f>
        <v>5.2299999999999999E-2</v>
      </c>
      <c r="I1627" s="2">
        <f>_xlfn.XLOOKUP($B1627,stock_analysis[Stock],stock_analysis[Beta_Daily])</f>
        <v>1.792942624512077</v>
      </c>
      <c r="J1627" s="2">
        <f>_xlfn.XLOOKUP($B1627,stock_analysis[Stock],stock_analysis[Beta_Weekly])</f>
        <v>1.0362947467942836</v>
      </c>
      <c r="K1627" s="2">
        <f>_xlfn.XLOOKUP($B1627,stock_analysis[Stock],stock_analysis[Beta_Monthly])</f>
        <v>0.66683672799488791</v>
      </c>
      <c r="L1627" s="3">
        <f>G1627+H1627*I1627</f>
        <v>0.1604708992619816</v>
      </c>
      <c r="M1627" s="3">
        <f>J1627*H1627+G1627</f>
        <v>0.12089821525734103</v>
      </c>
      <c r="N1627" s="3">
        <f>K1627*H1627+G1627</f>
        <v>0.10157556087413264</v>
      </c>
      <c r="O1627" s="2">
        <f>_xlfn.XLOOKUP($B1627,stock_analysis[Stock],stock_analysis[Interest_Coverage_Ratio])</f>
        <v>81.192753542028342</v>
      </c>
      <c r="P1627" s="3" cm="1">
        <f t="array" ref="P162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27" s="3" t="str" cm="1">
        <f t="array" ref="Q162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27" s="3">
        <f>Table2[[#This Row],[Default Spread]]+Table2[[#This Row],[Risk Free Rate]]</f>
        <v>7.0699999999999999E-2</v>
      </c>
      <c r="S1627" s="2">
        <f>_xlfn.XLOOKUP($B1627,stock_analysis[Stock],stock_analysis[Market_Cap_Cr])</f>
        <v>2932.5139967999999</v>
      </c>
      <c r="T1627" s="2">
        <f>_xlfn.XLOOKUP($B1627,stock_analysis[Stock],stock_analysis[Total_Debt_Cr])</f>
        <v>157.67700479999999</v>
      </c>
      <c r="U1627" s="3">
        <f>Table2[[#This Row],[Market Value of Equity]]/(Table2[[#This Row],[Market Value of Equity]]+Table2[[#This Row],[Market Value of Debt]])</f>
        <v>0.94897499710588773</v>
      </c>
      <c r="V1627" s="3">
        <f>Table2[[#This Row],[Market Value of Debt]]/(Table2[[#This Row],[Market Value of Equity]]+Table2[[#This Row],[Market Value of Debt]])</f>
        <v>5.1025002894112374E-2</v>
      </c>
      <c r="W1627" s="32">
        <f>(Table2[[#This Row],[Cost of Equity (Daily Beta)]]*Table2[[#This Row],[Weight of Equity]])+(Table2[[#This Row],[Cost of Debt]]*Table2[[#This Row],[Weight of Debt]])</f>
        <v>0.15589033886733192</v>
      </c>
      <c r="X1627" s="33">
        <f>(Table2[[#This Row],[Cost of Equity (Weekly Beta)]]*Table2[[#This Row],[Weight of Equity]])+(Table2[[#This Row],[Cost of Debt]]*Table2[[#This Row],[Weight of Debt]])</f>
        <v>0.11833685117855594</v>
      </c>
      <c r="Y1627" s="34">
        <f>(Table2[[#This Row],[Cost of Equity (Monthly Beta)]]*Table2[[#This Row],[Weight of Equity]])+(Table2[[#This Row],[Cost of Debt]]*Table2[[#This Row],[Weight of Debt]])</f>
        <v>0.10000013529117269</v>
      </c>
      <c r="Z1627" t="b">
        <f>IF(Table2[[#This Row],[Sector]]="Financial Services",TRUE,FALSE)</f>
        <v>0</v>
      </c>
      <c r="AA1627" t="b">
        <f>IF(Table2[[#This Row],[Market Capitalisation In(Cr)]]&gt;25000,TRUE,FALSE)</f>
        <v>0</v>
      </c>
    </row>
    <row r="1628" spans="2:27" ht="14" customHeight="1">
      <c r="B1628" s="37" t="s">
        <v>1912</v>
      </c>
      <c r="C1628" s="38" t="str">
        <f>_xlfn.XLOOKUP(B1628,stock_analysis[Stock],stock_analysis[Company_Name])</f>
        <v>Kirloskar Electric Company Limited</v>
      </c>
      <c r="D1628" s="37" t="str">
        <f>_xlfn.XLOOKUP(B1628,stock_analysis[Stock],stock_analysis[Sector])</f>
        <v>Industrials</v>
      </c>
      <c r="E1628" s="37" t="str">
        <f>_xlfn.XLOOKUP($B1628,stock_analysis[Stock],stock_analysis[Industry])</f>
        <v>Specialty Industrial Machinery</v>
      </c>
      <c r="F1628" s="2">
        <f>_xlfn.XLOOKUP($B1628,stock_analysis[Stock],stock_analysis[Market_Cap_Cr])</f>
        <v>535.30567680000001</v>
      </c>
      <c r="G1628" s="3">
        <f>Imputs!$C$2</f>
        <v>6.6699999999999995E-2</v>
      </c>
      <c r="H1628" s="3">
        <f>Imputs!$C$3</f>
        <v>5.2299999999999999E-2</v>
      </c>
      <c r="I1628" s="2">
        <f>_xlfn.XLOOKUP($B1628,stock_analysis[Stock],stock_analysis[Beta_Daily])</f>
        <v>1.5740631256765392</v>
      </c>
      <c r="J1628" s="2">
        <f>_xlfn.XLOOKUP($B1628,stock_analysis[Stock],stock_analysis[Beta_Weekly])</f>
        <v>1.9586694354863623</v>
      </c>
      <c r="K1628" s="2">
        <f>_xlfn.XLOOKUP($B1628,stock_analysis[Stock],stock_analysis[Beta_Monthly])</f>
        <v>2.4430142667662964</v>
      </c>
      <c r="L1628" s="3">
        <f>G1628+H1628*I1628</f>
        <v>0.14902350147288301</v>
      </c>
      <c r="M1628" s="3">
        <f>J1628*H1628+G1628</f>
        <v>0.16913841147593672</v>
      </c>
      <c r="N1628" s="3">
        <f>K1628*H1628+G1628</f>
        <v>0.19446964615187728</v>
      </c>
      <c r="O1628" s="2">
        <f>_xlfn.XLOOKUP($B1628,stock_analysis[Stock],stock_analysis[Interest_Coverage_Ratio])</f>
        <v>0.97280427631578958</v>
      </c>
      <c r="P1628" s="3" cm="1">
        <f t="array" ref="P162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628" s="3" t="str" cm="1">
        <f t="array" ref="Q162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628" s="3">
        <f>Table2[[#This Row],[Default Spread]]+Table2[[#This Row],[Risk Free Rate]]</f>
        <v>0.19279999999999997</v>
      </c>
      <c r="S1628" s="2">
        <f>_xlfn.XLOOKUP($B1628,stock_analysis[Stock],stock_analysis[Market_Cap_Cr])</f>
        <v>535.30567680000001</v>
      </c>
      <c r="T1628" s="2">
        <f>_xlfn.XLOOKUP($B1628,stock_analysis[Stock],stock_analysis[Total_Debt_Cr])</f>
        <v>104.4099968</v>
      </c>
      <c r="U1628" s="3">
        <f>Table2[[#This Row],[Market Value of Equity]]/(Table2[[#This Row],[Market Value of Equity]]+Table2[[#This Row],[Market Value of Debt]])</f>
        <v>0.8367868709352817</v>
      </c>
      <c r="V1628" s="3">
        <f>Table2[[#This Row],[Market Value of Debt]]/(Table2[[#This Row],[Market Value of Equity]]+Table2[[#This Row],[Market Value of Debt]])</f>
        <v>0.16321312906471827</v>
      </c>
      <c r="W1628" s="32">
        <f>(Table2[[#This Row],[Cost of Equity (Daily Beta)]]*Table2[[#This Row],[Weight of Equity]])+(Table2[[#This Row],[Cost of Debt]]*Table2[[#This Row],[Weight of Debt]])</f>
        <v>0.15616840077699079</v>
      </c>
      <c r="X1628" s="33">
        <f>(Table2[[#This Row],[Cost of Equity (Weekly Beta)]]*Table2[[#This Row],[Weight of Equity]])+(Table2[[#This Row],[Cost of Debt]]*Table2[[#This Row],[Weight of Debt]])</f>
        <v>0.1730002933775909</v>
      </c>
      <c r="Y1628" s="34">
        <f>(Table2[[#This Row],[Cost of Equity (Monthly Beta)]]*Table2[[#This Row],[Weight of Equity]])+(Table2[[#This Row],[Cost of Debt]]*Table2[[#This Row],[Weight of Debt]])</f>
        <v>0.19419713797899851</v>
      </c>
      <c r="Z1628" t="b">
        <f>IF(Table2[[#This Row],[Sector]]="Financial Services",TRUE,FALSE)</f>
        <v>0</v>
      </c>
      <c r="AA1628" t="b">
        <f>IF(Table2[[#This Row],[Market Capitalisation In(Cr)]]&gt;25000,TRUE,FALSE)</f>
        <v>0</v>
      </c>
    </row>
    <row r="1629" spans="2:27" ht="14" customHeight="1">
      <c r="B1629" s="37" t="s">
        <v>2762</v>
      </c>
      <c r="C1629" s="38" t="str">
        <f>_xlfn.XLOOKUP(B1629,stock_analysis[Stock],stock_analysis[Company_Name])</f>
        <v>Premier Limited</v>
      </c>
      <c r="D1629" s="37" t="str">
        <f>_xlfn.XLOOKUP(B1629,stock_analysis[Stock],stock_analysis[Sector])</f>
        <v>Industrials</v>
      </c>
      <c r="E1629" s="37" t="str">
        <f>_xlfn.XLOOKUP($B1629,stock_analysis[Stock],stock_analysis[Industry])</f>
        <v>Specialty Industrial Machinery</v>
      </c>
      <c r="F1629" s="2">
        <f>_xlfn.XLOOKUP($B1629,stock_analysis[Stock],stock_analysis[Market_Cap_Cr])</f>
        <v>9.4753735999999993</v>
      </c>
      <c r="G1629" s="3">
        <f>Imputs!$C$2</f>
        <v>6.6699999999999995E-2</v>
      </c>
      <c r="H1629" s="3">
        <f>Imputs!$C$3</f>
        <v>5.2299999999999999E-2</v>
      </c>
      <c r="I1629" s="2">
        <f>_xlfn.XLOOKUP($B1629,stock_analysis[Stock],stock_analysis[Beta_Daily])</f>
        <v>0.3495317670163039</v>
      </c>
      <c r="J1629" s="2">
        <f>_xlfn.XLOOKUP($B1629,stock_analysis[Stock],stock_analysis[Beta_Weekly])</f>
        <v>0.51509866556368555</v>
      </c>
      <c r="K1629" s="2">
        <f>_xlfn.XLOOKUP($B1629,stock_analysis[Stock],stock_analysis[Beta_Monthly])</f>
        <v>0.63385173894293534</v>
      </c>
      <c r="L1629" s="3">
        <f>G1629+H1629*I1629</f>
        <v>8.4980511414952692E-2</v>
      </c>
      <c r="M1629" s="3">
        <f>J1629*H1629+G1629</f>
        <v>9.3639660208980749E-2</v>
      </c>
      <c r="N1629" s="3">
        <f>K1629*H1629+G1629</f>
        <v>9.9850445946715521E-2</v>
      </c>
      <c r="O1629" s="2">
        <f>_xlfn.XLOOKUP($B1629,stock_analysis[Stock],stock_analysis[Interest_Coverage_Ratio])</f>
        <v>-4.626200511296898</v>
      </c>
      <c r="P1629" s="3" cm="1">
        <f t="array" ref="P162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29" s="3" t="str" cm="1">
        <f t="array" ref="Q162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29" s="3">
        <f>Table2[[#This Row],[Default Spread]]+Table2[[#This Row],[Risk Free Rate]]</f>
        <v>0.25669999999999998</v>
      </c>
      <c r="S1629" s="2">
        <f>_xlfn.XLOOKUP($B1629,stock_analysis[Stock],stock_analysis[Market_Cap_Cr])</f>
        <v>9.4753735999999993</v>
      </c>
      <c r="T1629" s="2">
        <f>_xlfn.XLOOKUP($B1629,stock_analysis[Stock],stock_analysis[Total_Debt_Cr])</f>
        <v>175.90850560000001</v>
      </c>
      <c r="U1629" s="3">
        <f>Table2[[#This Row],[Market Value of Equity]]/(Table2[[#This Row],[Market Value of Equity]]+Table2[[#This Row],[Market Value of Debt]])</f>
        <v>5.1112176748537894E-2</v>
      </c>
      <c r="V1629" s="3">
        <f>Table2[[#This Row],[Market Value of Debt]]/(Table2[[#This Row],[Market Value of Equity]]+Table2[[#This Row],[Market Value of Debt]])</f>
        <v>0.94888782325146204</v>
      </c>
      <c r="W1629" s="32">
        <f>(Table2[[#This Row],[Cost of Equity (Daily Beta)]]*Table2[[#This Row],[Weight of Equity]])+(Table2[[#This Row],[Cost of Debt]]*Table2[[#This Row],[Weight of Debt]])</f>
        <v>0.24792304314827249</v>
      </c>
      <c r="X1629" s="33">
        <f>(Table2[[#This Row],[Cost of Equity (Weekly Beta)]]*Table2[[#This Row],[Weight of Equity]])+(Table2[[#This Row],[Cost of Debt]]*Table2[[#This Row],[Weight of Debt]])</f>
        <v>0.24836563109192475</v>
      </c>
      <c r="Y1629" s="34">
        <f>(Table2[[#This Row],[Cost of Equity (Monthly Beta)]]*Table2[[#This Row],[Weight of Equity]])+(Table2[[#This Row],[Cost of Debt]]*Table2[[#This Row],[Weight of Debt]])</f>
        <v>0.24868307787029914</v>
      </c>
      <c r="Z1629" t="b">
        <f>IF(Table2[[#This Row],[Sector]]="Financial Services",TRUE,FALSE)</f>
        <v>0</v>
      </c>
      <c r="AA1629" t="b">
        <f>IF(Table2[[#This Row],[Market Capitalisation In(Cr)]]&gt;25000,TRUE,FALSE)</f>
        <v>0</v>
      </c>
    </row>
    <row r="1630" spans="2:27" ht="14" customHeight="1">
      <c r="B1630" s="37" t="s">
        <v>162</v>
      </c>
      <c r="C1630" s="38" t="str">
        <f>_xlfn.XLOOKUP(B1630,stock_analysis[Stock],stock_analysis[Company_Name])</f>
        <v>Aarvi Encon Limited</v>
      </c>
      <c r="D1630" s="37" t="str">
        <f>_xlfn.XLOOKUP(B1630,stock_analysis[Stock],stock_analysis[Sector])</f>
        <v>Industrials</v>
      </c>
      <c r="E1630" s="37" t="str">
        <f>_xlfn.XLOOKUP($B1630,stock_analysis[Stock],stock_analysis[Industry])</f>
        <v>Staffing &amp; Employment Services</v>
      </c>
      <c r="F1630" s="2">
        <f>_xlfn.XLOOKUP($B1630,stock_analysis[Stock],stock_analysis[Market_Cap_Cr])</f>
        <v>185.8002304</v>
      </c>
      <c r="G1630" s="3">
        <f>Imputs!$C$2</f>
        <v>6.6699999999999995E-2</v>
      </c>
      <c r="H1630" s="3">
        <f>Imputs!$C$3</f>
        <v>5.2299999999999999E-2</v>
      </c>
      <c r="I1630" s="2">
        <f>_xlfn.XLOOKUP($B1630,stock_analysis[Stock],stock_analysis[Beta_Daily])</f>
        <v>-1.4474810534480499E-2</v>
      </c>
      <c r="J1630" s="2">
        <f>_xlfn.XLOOKUP($B1630,stock_analysis[Stock],stock_analysis[Beta_Weekly])</f>
        <v>0.72081420078376757</v>
      </c>
      <c r="K1630" s="2">
        <f>_xlfn.XLOOKUP($B1630,stock_analysis[Stock],stock_analysis[Beta_Monthly])</f>
        <v>0.52632789104833611</v>
      </c>
      <c r="L1630" s="3">
        <f>G1630+H1630*I1630</f>
        <v>6.5942967409046663E-2</v>
      </c>
      <c r="M1630" s="3">
        <f>J1630*H1630+G1630</f>
        <v>0.10439858270099103</v>
      </c>
      <c r="N1630" s="3">
        <f>K1630*H1630+G1630</f>
        <v>9.4226948701827976E-2</v>
      </c>
      <c r="O1630" s="2">
        <f>_xlfn.XLOOKUP($B1630,stock_analysis[Stock],stock_analysis[Interest_Coverage_Ratio])</f>
        <v>4.6484341972618779</v>
      </c>
      <c r="P1630" s="3" cm="1">
        <f t="array" ref="P163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630" s="3" t="str" cm="1">
        <f t="array" ref="Q163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630" s="3">
        <f>Table2[[#This Row],[Default Spread]]+Table2[[#This Row],[Risk Free Rate]]</f>
        <v>7.5600000000000001E-2</v>
      </c>
      <c r="S1630" s="2">
        <f>_xlfn.XLOOKUP($B1630,stock_analysis[Stock],stock_analysis[Market_Cap_Cr])</f>
        <v>185.8002304</v>
      </c>
      <c r="T1630" s="2">
        <f>_xlfn.XLOOKUP($B1630,stock_analysis[Stock],stock_analysis[Total_Debt_Cr])</f>
        <v>32.014598399999997</v>
      </c>
      <c r="U1630" s="3">
        <f>Table2[[#This Row],[Market Value of Equity]]/(Table2[[#This Row],[Market Value of Equity]]+Table2[[#This Row],[Market Value of Debt]])</f>
        <v>0.85301919719434649</v>
      </c>
      <c r="V1630" s="3">
        <f>Table2[[#This Row],[Market Value of Debt]]/(Table2[[#This Row],[Market Value of Equity]]+Table2[[#This Row],[Market Value of Debt]])</f>
        <v>0.14698080280565359</v>
      </c>
      <c r="W1630" s="32">
        <f>(Table2[[#This Row],[Cost of Equity (Daily Beta)]]*Table2[[#This Row],[Weight of Equity]])+(Table2[[#This Row],[Cost of Debt]]*Table2[[#This Row],[Weight of Debt]])</f>
        <v>6.7362365811985347E-2</v>
      </c>
      <c r="X1630" s="33">
        <f>(Table2[[#This Row],[Cost of Equity (Weekly Beta)]]*Table2[[#This Row],[Weight of Equity]])+(Table2[[#This Row],[Cost of Debt]]*Table2[[#This Row],[Weight of Debt]])</f>
        <v>0.10016574389593438</v>
      </c>
      <c r="Y1630" s="34">
        <f>(Table2[[#This Row],[Cost of Equity (Monthly Beta)]]*Table2[[#This Row],[Weight of Equity]])+(Table2[[#This Row],[Cost of Debt]]*Table2[[#This Row],[Weight of Debt]])</f>
        <v>9.148914482781359E-2</v>
      </c>
      <c r="Z1630" t="b">
        <f>IF(Table2[[#This Row],[Sector]]="Financial Services",TRUE,FALSE)</f>
        <v>0</v>
      </c>
      <c r="AA1630" t="b">
        <f>IF(Table2[[#This Row],[Market Capitalisation In(Cr)]]&gt;25000,TRUE,FALSE)</f>
        <v>0</v>
      </c>
    </row>
    <row r="1631" spans="2:27" ht="14" customHeight="1">
      <c r="B1631" s="37" t="s">
        <v>2818</v>
      </c>
      <c r="C1631" s="38" t="str">
        <f>_xlfn.XLOOKUP(B1631,stock_analysis[Stock],stock_analysis[Company_Name])</f>
        <v>Quess Corp Limited</v>
      </c>
      <c r="D1631" s="37" t="str">
        <f>_xlfn.XLOOKUP(B1631,stock_analysis[Stock],stock_analysis[Sector])</f>
        <v>Industrials</v>
      </c>
      <c r="E1631" s="37" t="str">
        <f>_xlfn.XLOOKUP($B1631,stock_analysis[Stock],stock_analysis[Industry])</f>
        <v>Staffing &amp; Employment Services</v>
      </c>
      <c r="F1631" s="2">
        <f>_xlfn.XLOOKUP($B1631,stock_analysis[Stock],stock_analysis[Market_Cap_Cr])</f>
        <v>2844.9828864000001</v>
      </c>
      <c r="G1631" s="3">
        <f>Imputs!$C$2</f>
        <v>6.6699999999999995E-2</v>
      </c>
      <c r="H1631" s="3">
        <f>Imputs!$C$3</f>
        <v>5.2299999999999999E-2</v>
      </c>
      <c r="I1631" s="2">
        <f>_xlfn.XLOOKUP($B1631,stock_analysis[Stock],stock_analysis[Beta_Daily])</f>
        <v>0.26351233257905421</v>
      </c>
      <c r="J1631" s="2">
        <f>_xlfn.XLOOKUP($B1631,stock_analysis[Stock],stock_analysis[Beta_Weekly])</f>
        <v>0.4977274314698707</v>
      </c>
      <c r="K1631" s="2">
        <f>_xlfn.XLOOKUP($B1631,stock_analysis[Stock],stock_analysis[Beta_Monthly])</f>
        <v>0.34582689784733189</v>
      </c>
      <c r="L1631" s="3">
        <f>G1631+H1631*I1631</f>
        <v>8.0481694993884523E-2</v>
      </c>
      <c r="M1631" s="3">
        <f>J1631*H1631+G1631</f>
        <v>9.2731144665874232E-2</v>
      </c>
      <c r="N1631" s="3">
        <f>K1631*H1631+G1631</f>
        <v>8.478674675741546E-2</v>
      </c>
      <c r="O1631" s="2">
        <f>_xlfn.XLOOKUP($B1631,stock_analysis[Stock],stock_analysis[Interest_Coverage_Ratio])</f>
        <v>2.0977832641697747</v>
      </c>
      <c r="P1631" s="3" cm="1">
        <f t="array" ref="P163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631" s="3" t="str" cm="1">
        <f t="array" ref="Q163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631" s="3">
        <f>Table2[[#This Row],[Default Spread]]+Table2[[#This Row],[Risk Free Rate]]</f>
        <v>9.8799999999999999E-2</v>
      </c>
      <c r="S1631" s="2">
        <f>_xlfn.XLOOKUP($B1631,stock_analysis[Stock],stock_analysis[Market_Cap_Cr])</f>
        <v>2844.9828864000001</v>
      </c>
      <c r="T1631" s="2">
        <f>_xlfn.XLOOKUP($B1631,stock_analysis[Stock],stock_analysis[Total_Debt_Cr])</f>
        <v>118.1609984</v>
      </c>
      <c r="U1631" s="3">
        <f>Table2[[#This Row],[Market Value of Equity]]/(Table2[[#This Row],[Market Value of Equity]]+Table2[[#This Row],[Market Value of Debt]])</f>
        <v>0.96012309796830009</v>
      </c>
      <c r="V1631" s="3">
        <f>Table2[[#This Row],[Market Value of Debt]]/(Table2[[#This Row],[Market Value of Equity]]+Table2[[#This Row],[Market Value of Debt]])</f>
        <v>3.9876902031699808E-2</v>
      </c>
      <c r="W1631" s="32">
        <f>(Table2[[#This Row],[Cost of Equity (Daily Beta)]]*Table2[[#This Row],[Weight of Equity]])+(Table2[[#This Row],[Cost of Debt]]*Table2[[#This Row],[Weight of Debt]])</f>
        <v>8.1212172248000175E-2</v>
      </c>
      <c r="X1631" s="33">
        <f>(Table2[[#This Row],[Cost of Equity (Weekly Beta)]]*Table2[[#This Row],[Weight of Equity]])+(Table2[[#This Row],[Cost of Debt]]*Table2[[#This Row],[Weight of Debt]])</f>
        <v>9.2973151815477717E-2</v>
      </c>
      <c r="Y1631" s="34">
        <f>(Table2[[#This Row],[Cost of Equity (Monthly Beta)]]*Table2[[#This Row],[Weight of Equity]])+(Table2[[#This Row],[Cost of Debt]]*Table2[[#This Row],[Weight of Debt]])</f>
        <v>8.5345551884115384E-2</v>
      </c>
      <c r="Z1631" t="b">
        <f>IF(Table2[[#This Row],[Sector]]="Financial Services",TRUE,FALSE)</f>
        <v>0</v>
      </c>
      <c r="AA1631" t="b">
        <f>IF(Table2[[#This Row],[Market Capitalisation In(Cr)]]&gt;25000,TRUE,FALSE)</f>
        <v>0</v>
      </c>
    </row>
    <row r="1632" spans="2:27" ht="14" customHeight="1">
      <c r="B1632" s="37" t="s">
        <v>182</v>
      </c>
      <c r="C1632" s="38" t="str">
        <f>_xlfn.XLOOKUP(B1632,stock_analysis[Stock],stock_analysis[Company_Name])</f>
        <v>Ace Integrated Solutions Limited</v>
      </c>
      <c r="D1632" s="37" t="str">
        <f>_xlfn.XLOOKUP(B1632,stock_analysis[Stock],stock_analysis[Sector])</f>
        <v>Industrials</v>
      </c>
      <c r="E1632" s="37" t="str">
        <f>_xlfn.XLOOKUP($B1632,stock_analysis[Stock],stock_analysis[Industry])</f>
        <v>Staffing &amp; Employment Services</v>
      </c>
      <c r="F1632" s="2">
        <f>_xlfn.XLOOKUP($B1632,stock_analysis[Stock],stock_analysis[Market_Cap_Cr])</f>
        <v>18.053999999999998</v>
      </c>
      <c r="G1632" s="3">
        <f>Imputs!$C$2</f>
        <v>6.6699999999999995E-2</v>
      </c>
      <c r="H1632" s="3">
        <f>Imputs!$C$3</f>
        <v>5.2299999999999999E-2</v>
      </c>
      <c r="I1632" s="2">
        <f>_xlfn.XLOOKUP($B1632,stock_analysis[Stock],stock_analysis[Beta_Daily])</f>
        <v>0.33262048323635168</v>
      </c>
      <c r="J1632" s="2">
        <f>_xlfn.XLOOKUP($B1632,stock_analysis[Stock],stock_analysis[Beta_Weekly])</f>
        <v>0.45523180786770501</v>
      </c>
      <c r="K1632" s="2">
        <f>_xlfn.XLOOKUP($B1632,stock_analysis[Stock],stock_analysis[Beta_Monthly])</f>
        <v>1.0000683833454114</v>
      </c>
      <c r="L1632" s="3">
        <f>G1632+H1632*I1632</f>
        <v>8.4096051273261196E-2</v>
      </c>
      <c r="M1632" s="3">
        <f>J1632*H1632+G1632</f>
        <v>9.0508623551480968E-2</v>
      </c>
      <c r="N1632" s="3">
        <f>K1632*H1632+G1632</f>
        <v>0.119003576448965</v>
      </c>
      <c r="O1632" s="2">
        <f>_xlfn.XLOOKUP($B1632,stock_analysis[Stock],stock_analysis[Interest_Coverage_Ratio])</f>
        <v>-104</v>
      </c>
      <c r="P1632" s="3" cm="1">
        <f t="array" ref="P163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32" s="3" t="str" cm="1">
        <f t="array" ref="Q163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32" s="3">
        <f>Table2[[#This Row],[Default Spread]]+Table2[[#This Row],[Risk Free Rate]]</f>
        <v>0.25669999999999998</v>
      </c>
      <c r="S1632" s="2">
        <f>_xlfn.XLOOKUP($B1632,stock_analysis[Stock],stock_analysis[Market_Cap_Cr])</f>
        <v>18.053999999999998</v>
      </c>
      <c r="T1632" s="2">
        <f>_xlfn.XLOOKUP($B1632,stock_analysis[Stock],stock_analysis[Total_Debt_Cr])</f>
        <v>0.11</v>
      </c>
      <c r="U1632" s="3">
        <f>Table2[[#This Row],[Market Value of Equity]]/(Table2[[#This Row],[Market Value of Equity]]+Table2[[#This Row],[Market Value of Debt]])</f>
        <v>0.99394406518388023</v>
      </c>
      <c r="V1632" s="3">
        <f>Table2[[#This Row],[Market Value of Debt]]/(Table2[[#This Row],[Market Value of Equity]]+Table2[[#This Row],[Market Value of Debt]])</f>
        <v>6.0559348161197983E-3</v>
      </c>
      <c r="W1632" s="32">
        <f>(Table2[[#This Row],[Cost of Equity (Daily Beta)]]*Table2[[#This Row],[Weight of Equity]])+(Table2[[#This Row],[Cost of Debt]]*Table2[[#This Row],[Weight of Debt]])</f>
        <v>8.5141329535755206E-2</v>
      </c>
      <c r="X1632" s="33">
        <f>(Table2[[#This Row],[Cost of Equity (Weekly Beta)]]*Table2[[#This Row],[Weight of Equity]])+(Table2[[#This Row],[Cost of Debt]]*Table2[[#This Row],[Weight of Debt]])</f>
        <v>9.1515067694254423E-2</v>
      </c>
      <c r="Y1632" s="34">
        <f>(Table2[[#This Row],[Cost of Equity (Monthly Beta)]]*Table2[[#This Row],[Weight of Equity]])+(Table2[[#This Row],[Cost of Debt]]*Table2[[#This Row],[Weight of Debt]])</f>
        <v>0.11983745701440289</v>
      </c>
      <c r="Z1632" t="b">
        <f>IF(Table2[[#This Row],[Sector]]="Financial Services",TRUE,FALSE)</f>
        <v>0</v>
      </c>
      <c r="AA1632" t="b">
        <f>IF(Table2[[#This Row],[Market Capitalisation In(Cr)]]&gt;25000,TRUE,FALSE)</f>
        <v>0</v>
      </c>
    </row>
    <row r="1633" spans="2:27" ht="14" customHeight="1">
      <c r="B1633" s="37" t="s">
        <v>3530</v>
      </c>
      <c r="C1633" s="38" t="str">
        <f>_xlfn.XLOOKUP(B1633,stock_analysis[Stock],stock_analysis[Company_Name])</f>
        <v>Teamlease Services Limited</v>
      </c>
      <c r="D1633" s="37" t="str">
        <f>_xlfn.XLOOKUP(B1633,stock_analysis[Stock],stock_analysis[Sector])</f>
        <v>Industrials</v>
      </c>
      <c r="E1633" s="37" t="str">
        <f>_xlfn.XLOOKUP($B1633,stock_analysis[Stock],stock_analysis[Industry])</f>
        <v>Staffing &amp; Employment Services</v>
      </c>
      <c r="F1633" s="2">
        <f>_xlfn.XLOOKUP($B1633,stock_analysis[Stock],stock_analysis[Market_Cap_Cr])</f>
        <v>1908.5891584000001</v>
      </c>
      <c r="G1633" s="3">
        <f>Imputs!$C$2</f>
        <v>6.6699999999999995E-2</v>
      </c>
      <c r="H1633" s="3">
        <f>Imputs!$C$3</f>
        <v>5.2299999999999999E-2</v>
      </c>
      <c r="I1633" s="2">
        <f>_xlfn.XLOOKUP($B1633,stock_analysis[Stock],stock_analysis[Beta_Daily])</f>
        <v>0.62165539390107338</v>
      </c>
      <c r="J1633" s="2">
        <f>_xlfn.XLOOKUP($B1633,stock_analysis[Stock],stock_analysis[Beta_Weekly])</f>
        <v>0.84857278213451626</v>
      </c>
      <c r="K1633" s="2">
        <f>_xlfn.XLOOKUP($B1633,stock_analysis[Stock],stock_analysis[Beta_Monthly])</f>
        <v>1.2199919802227286</v>
      </c>
      <c r="L1633" s="3">
        <f>G1633+H1633*I1633</f>
        <v>9.9212577101026128E-2</v>
      </c>
      <c r="M1633" s="3">
        <f>J1633*H1633+G1633</f>
        <v>0.11108035650563519</v>
      </c>
      <c r="N1633" s="3">
        <f>K1633*H1633+G1633</f>
        <v>0.1305055805656487</v>
      </c>
      <c r="O1633" s="2">
        <f>_xlfn.XLOOKUP($B1633,stock_analysis[Stock],stock_analysis[Interest_Coverage_Ratio])</f>
        <v>8.736486486486486</v>
      </c>
      <c r="P1633" s="3" cm="1">
        <f t="array" ref="P163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633" s="3" t="str" cm="1">
        <f t="array" ref="Q163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633" s="3">
        <f>Table2[[#This Row],[Default Spread]]+Table2[[#This Row],[Risk Free Rate]]</f>
        <v>7.3700000000000002E-2</v>
      </c>
      <c r="S1633" s="2">
        <f>_xlfn.XLOOKUP($B1633,stock_analysis[Stock],stock_analysis[Market_Cap_Cr])</f>
        <v>1908.5891584000001</v>
      </c>
      <c r="T1633" s="2">
        <f>_xlfn.XLOOKUP($B1633,stock_analysis[Stock],stock_analysis[Total_Debt_Cr])</f>
        <v>127.6199936</v>
      </c>
      <c r="U1633" s="3">
        <f>Table2[[#This Row],[Market Value of Equity]]/(Table2[[#This Row],[Market Value of Equity]]+Table2[[#This Row],[Market Value of Debt]])</f>
        <v>0.93732471270220474</v>
      </c>
      <c r="V1633" s="3">
        <f>Table2[[#This Row],[Market Value of Debt]]/(Table2[[#This Row],[Market Value of Equity]]+Table2[[#This Row],[Market Value of Debt]])</f>
        <v>6.2675287297795229E-2</v>
      </c>
      <c r="W1633" s="32">
        <f>(Table2[[#This Row],[Cost of Equity (Daily Beta)]]*Table2[[#This Row],[Weight of Equity]])+(Table2[[#This Row],[Cost of Debt]]*Table2[[#This Row],[Weight of Debt]])</f>
        <v>9.7613569001512163E-2</v>
      </c>
      <c r="X1633" s="33">
        <f>(Table2[[#This Row],[Cost of Equity (Weekly Beta)]]*Table2[[#This Row],[Weight of Equity]])+(Table2[[#This Row],[Cost of Debt]]*Table2[[#This Row],[Weight of Debt]])</f>
        <v>0.1087375319223505</v>
      </c>
      <c r="Y1633" s="34">
        <f>(Table2[[#This Row],[Cost of Equity (Monthly Beta)]]*Table2[[#This Row],[Weight of Equity]])+(Table2[[#This Row],[Cost of Debt]]*Table2[[#This Row],[Weight of Debt]])</f>
        <v>0.12694527448357862</v>
      </c>
      <c r="Z1633" t="b">
        <f>IF(Table2[[#This Row],[Sector]]="Financial Services",TRUE,FALSE)</f>
        <v>0</v>
      </c>
      <c r="AA1633" t="b">
        <f>IF(Table2[[#This Row],[Market Capitalisation In(Cr)]]&gt;25000,TRUE,FALSE)</f>
        <v>0</v>
      </c>
    </row>
    <row r="1634" spans="2:27" ht="14" customHeight="1">
      <c r="B1634" s="37" t="s">
        <v>3268</v>
      </c>
      <c r="C1634" s="38" t="str">
        <f>_xlfn.XLOOKUP(B1634,stock_analysis[Stock],stock_analysis[Company_Name])</f>
        <v>SKF India Limited</v>
      </c>
      <c r="D1634" s="37" t="str">
        <f>_xlfn.XLOOKUP(B1634,stock_analysis[Stock],stock_analysis[Sector])</f>
        <v>Industrials</v>
      </c>
      <c r="E1634" s="37" t="str">
        <f>_xlfn.XLOOKUP($B1634,stock_analysis[Stock],stock_analysis[Industry])</f>
        <v>Tools &amp; Accessories</v>
      </c>
      <c r="F1634" s="2">
        <f>_xlfn.XLOOKUP($B1634,stock_analysis[Stock],stock_analysis[Market_Cap_Cr])</f>
        <v>8086.0733440000004</v>
      </c>
      <c r="G1634" s="3">
        <f>Imputs!$C$2</f>
        <v>6.6699999999999995E-2</v>
      </c>
      <c r="H1634" s="3">
        <f>Imputs!$C$3</f>
        <v>5.2299999999999999E-2</v>
      </c>
      <c r="I1634" s="2">
        <f>_xlfn.XLOOKUP($B1634,stock_analysis[Stock],stock_analysis[Beta_Daily])</f>
        <v>0.27236750379681551</v>
      </c>
      <c r="J1634" s="2">
        <f>_xlfn.XLOOKUP($B1634,stock_analysis[Stock],stock_analysis[Beta_Weekly])</f>
        <v>1.0098655748280028</v>
      </c>
      <c r="K1634" s="2">
        <f>_xlfn.XLOOKUP($B1634,stock_analysis[Stock],stock_analysis[Beta_Monthly])</f>
        <v>0.32234362506508069</v>
      </c>
      <c r="L1634" s="3">
        <f>G1634+H1634*I1634</f>
        <v>8.0944820448573443E-2</v>
      </c>
      <c r="M1634" s="3">
        <f>J1634*H1634+G1634</f>
        <v>0.11951596956350455</v>
      </c>
      <c r="N1634" s="3">
        <f>K1634*H1634+G1634</f>
        <v>8.3558571590903713E-2</v>
      </c>
      <c r="O1634" s="2">
        <f>_xlfn.XLOOKUP($B1634,stock_analysis[Stock],stock_analysis[Interest_Coverage_Ratio])</f>
        <v>1091.2857142857142</v>
      </c>
      <c r="P1634" s="3" cm="1">
        <f t="array" ref="P163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34" s="3" t="str" cm="1">
        <f t="array" ref="Q163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34" s="3">
        <f>Table2[[#This Row],[Default Spread]]+Table2[[#This Row],[Risk Free Rate]]</f>
        <v>7.0699999999999999E-2</v>
      </c>
      <c r="S1634" s="2">
        <f>_xlfn.XLOOKUP($B1634,stock_analysis[Stock],stock_analysis[Market_Cap_Cr])</f>
        <v>8086.0733440000004</v>
      </c>
      <c r="T1634" s="2">
        <f>_xlfn.XLOOKUP($B1634,stock_analysis[Stock],stock_analysis[Total_Debt_Cr])</f>
        <v>3.35</v>
      </c>
      <c r="U1634" s="3">
        <f>Table2[[#This Row],[Market Value of Equity]]/(Table2[[#This Row],[Market Value of Equity]]+Table2[[#This Row],[Market Value of Debt]])</f>
        <v>0.99958587901046303</v>
      </c>
      <c r="V1634" s="3">
        <f>Table2[[#This Row],[Market Value of Debt]]/(Table2[[#This Row],[Market Value of Equity]]+Table2[[#This Row],[Market Value of Debt]])</f>
        <v>4.1412098953687792E-4</v>
      </c>
      <c r="W1634" s="32">
        <f>(Table2[[#This Row],[Cost of Equity (Daily Beta)]]*Table2[[#This Row],[Weight of Equity]])+(Table2[[#This Row],[Cost of Debt]]*Table2[[#This Row],[Weight of Debt]])</f>
        <v>8.0940577853391649E-2</v>
      </c>
      <c r="X1634" s="33">
        <f>(Table2[[#This Row],[Cost of Equity (Weekly Beta)]]*Table2[[#This Row],[Weight of Equity]])+(Table2[[#This Row],[Cost of Debt]]*Table2[[#This Row],[Weight of Debt]])</f>
        <v>0.11949575384588369</v>
      </c>
      <c r="Y1634" s="34">
        <f>(Table2[[#This Row],[Cost of Equity (Monthly Beta)]]*Table2[[#This Row],[Weight of Equity]])+(Table2[[#This Row],[Cost of Debt]]*Table2[[#This Row],[Weight of Debt]])</f>
        <v>8.3553246586512447E-2</v>
      </c>
      <c r="Z1634" t="b">
        <f>IF(Table2[[#This Row],[Sector]]="Financial Services",TRUE,FALSE)</f>
        <v>0</v>
      </c>
      <c r="AA1634" t="b">
        <f>IF(Table2[[#This Row],[Market Capitalisation In(Cr)]]&gt;25000,TRUE,FALSE)</f>
        <v>0</v>
      </c>
    </row>
    <row r="1635" spans="2:27" ht="14" customHeight="1">
      <c r="B1635" s="37" t="s">
        <v>2460</v>
      </c>
      <c r="C1635" s="38" t="str">
        <f>_xlfn.XLOOKUP(B1635,stock_analysis[Stock],stock_analysis[Company_Name])</f>
        <v>NRB Industrial Bearings Limited</v>
      </c>
      <c r="D1635" s="37" t="str">
        <f>_xlfn.XLOOKUP(B1635,stock_analysis[Stock],stock_analysis[Sector])</f>
        <v>Industrials</v>
      </c>
      <c r="E1635" s="37" t="str">
        <f>_xlfn.XLOOKUP($B1635,stock_analysis[Stock],stock_analysis[Industry])</f>
        <v>Tools &amp; Accessories</v>
      </c>
      <c r="F1635" s="2">
        <f>_xlfn.XLOOKUP($B1635,stock_analysis[Stock],stock_analysis[Market_Cap_Cr])</f>
        <v>75.775199999999998</v>
      </c>
      <c r="G1635" s="3">
        <f>Imputs!$C$2</f>
        <v>6.6699999999999995E-2</v>
      </c>
      <c r="H1635" s="3">
        <f>Imputs!$C$3</f>
        <v>5.2299999999999999E-2</v>
      </c>
      <c r="I1635" s="2">
        <f>_xlfn.XLOOKUP($B1635,stock_analysis[Stock],stock_analysis[Beta_Daily])</f>
        <v>0.94930136200791482</v>
      </c>
      <c r="J1635" s="2">
        <f>_xlfn.XLOOKUP($B1635,stock_analysis[Stock],stock_analysis[Beta_Weekly])</f>
        <v>1.273448336813348</v>
      </c>
      <c r="K1635" s="2">
        <f>_xlfn.XLOOKUP($B1635,stock_analysis[Stock],stock_analysis[Beta_Monthly])</f>
        <v>1.5563450848736855</v>
      </c>
      <c r="L1635" s="3">
        <f>G1635+H1635*I1635</f>
        <v>0.11634846123301394</v>
      </c>
      <c r="M1635" s="3">
        <f>J1635*H1635+G1635</f>
        <v>0.13330134801533811</v>
      </c>
      <c r="N1635" s="3">
        <f>K1635*H1635+G1635</f>
        <v>0.14809684793889374</v>
      </c>
      <c r="O1635" s="2">
        <f>_xlfn.XLOOKUP($B1635,stock_analysis[Stock],stock_analysis[Interest_Coverage_Ratio])</f>
        <v>2.6039728945499809</v>
      </c>
      <c r="P1635" s="3" cm="1">
        <f t="array" ref="P163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635" s="3" t="str" cm="1">
        <f t="array" ref="Q163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635" s="3">
        <f>Table2[[#This Row],[Default Spread]]+Table2[[#This Row],[Risk Free Rate]]</f>
        <v>9.4199999999999992E-2</v>
      </c>
      <c r="S1635" s="2">
        <f>_xlfn.XLOOKUP($B1635,stock_analysis[Stock],stock_analysis[Market_Cap_Cr])</f>
        <v>75.775199999999998</v>
      </c>
      <c r="T1635" s="2">
        <f>_xlfn.XLOOKUP($B1635,stock_analysis[Stock],stock_analysis[Total_Debt_Cr])</f>
        <v>129.8857984</v>
      </c>
      <c r="U1635" s="3">
        <f>Table2[[#This Row],[Market Value of Equity]]/(Table2[[#This Row],[Market Value of Equity]]+Table2[[#This Row],[Market Value of Debt]])</f>
        <v>0.36844710756786836</v>
      </c>
      <c r="V1635" s="3">
        <f>Table2[[#This Row],[Market Value of Debt]]/(Table2[[#This Row],[Market Value of Equity]]+Table2[[#This Row],[Market Value of Debt]])</f>
        <v>0.63155289243213175</v>
      </c>
      <c r="W1635" s="32">
        <f>(Table2[[#This Row],[Cost of Equity (Daily Beta)]]*Table2[[#This Row],[Weight of Equity]])+(Table2[[#This Row],[Cost of Debt]]*Table2[[#This Row],[Weight of Debt]])</f>
        <v>0.10236053647838306</v>
      </c>
      <c r="X1635" s="33">
        <f>(Table2[[#This Row],[Cost of Equity (Weekly Beta)]]*Table2[[#This Row],[Weight of Equity]])+(Table2[[#This Row],[Cost of Debt]]*Table2[[#This Row],[Weight of Debt]])</f>
        <v>0.10860677857825593</v>
      </c>
      <c r="Y1635" s="34">
        <f>(Table2[[#This Row],[Cost of Equity (Monthly Beta)]]*Table2[[#This Row],[Weight of Equity]])+(Table2[[#This Row],[Cost of Debt]]*Table2[[#This Row],[Weight of Debt]])</f>
        <v>0.11405813773011063</v>
      </c>
      <c r="Z1635" t="b">
        <f>IF(Table2[[#This Row],[Sector]]="Financial Services",TRUE,FALSE)</f>
        <v>0</v>
      </c>
      <c r="AA1635" t="b">
        <f>IF(Table2[[#This Row],[Market Capitalisation In(Cr)]]&gt;25000,TRUE,FALSE)</f>
        <v>0</v>
      </c>
    </row>
    <row r="1636" spans="2:27" ht="14" customHeight="1">
      <c r="B1636" s="37" t="s">
        <v>1110</v>
      </c>
      <c r="C1636" s="38" t="str">
        <f>_xlfn.XLOOKUP(B1636,stock_analysis[Stock],stock_analysis[Company_Name])</f>
        <v>Esab India Limited</v>
      </c>
      <c r="D1636" s="37" t="str">
        <f>_xlfn.XLOOKUP(B1636,stock_analysis[Stock],stock_analysis[Sector])</f>
        <v>Industrials</v>
      </c>
      <c r="E1636" s="37" t="str">
        <f>_xlfn.XLOOKUP($B1636,stock_analysis[Stock],stock_analysis[Industry])</f>
        <v>Tools &amp; Accessories</v>
      </c>
      <c r="F1636" s="2">
        <f>_xlfn.XLOOKUP($B1636,stock_analysis[Stock],stock_analysis[Market_Cap_Cr])</f>
        <v>8273.7479679999997</v>
      </c>
      <c r="G1636" s="3">
        <f>Imputs!$C$2</f>
        <v>6.6699999999999995E-2</v>
      </c>
      <c r="H1636" s="3">
        <f>Imputs!$C$3</f>
        <v>5.2299999999999999E-2</v>
      </c>
      <c r="I1636" s="2">
        <f>_xlfn.XLOOKUP($B1636,stock_analysis[Stock],stock_analysis[Beta_Daily])</f>
        <v>0.72098390600926776</v>
      </c>
      <c r="J1636" s="2">
        <f>_xlfn.XLOOKUP($B1636,stock_analysis[Stock],stock_analysis[Beta_Weekly])</f>
        <v>1.0915843619519541</v>
      </c>
      <c r="K1636" s="2">
        <f>_xlfn.XLOOKUP($B1636,stock_analysis[Stock],stock_analysis[Beta_Monthly])</f>
        <v>0.40532234597245259</v>
      </c>
      <c r="L1636" s="3">
        <f>G1636+H1636*I1636</f>
        <v>0.1044074582842847</v>
      </c>
      <c r="M1636" s="3">
        <f>J1636*H1636+G1636</f>
        <v>0.12378986213008719</v>
      </c>
      <c r="N1636" s="3">
        <f>K1636*H1636+G1636</f>
        <v>8.7898358694359274E-2</v>
      </c>
      <c r="O1636" s="2">
        <f>_xlfn.XLOOKUP($B1636,stock_analysis[Stock],stock_analysis[Interest_Coverage_Ratio])</f>
        <v>141.3095238095238</v>
      </c>
      <c r="P1636" s="3" cm="1">
        <f t="array" ref="P163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36" s="3" t="str" cm="1">
        <f t="array" ref="Q163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36" s="3">
        <f>Table2[[#This Row],[Default Spread]]+Table2[[#This Row],[Risk Free Rate]]</f>
        <v>7.0699999999999999E-2</v>
      </c>
      <c r="S1636" s="2">
        <f>_xlfn.XLOOKUP($B1636,stock_analysis[Stock],stock_analysis[Market_Cap_Cr])</f>
        <v>8273.7479679999997</v>
      </c>
      <c r="T1636" s="2">
        <f>_xlfn.XLOOKUP($B1636,stock_analysis[Stock],stock_analysis[Total_Debt_Cr])</f>
        <v>3.65</v>
      </c>
      <c r="U1636" s="3">
        <f>Table2[[#This Row],[Market Value of Equity]]/(Table2[[#This Row],[Market Value of Equity]]+Table2[[#This Row],[Market Value of Debt]])</f>
        <v>0.99955904017009811</v>
      </c>
      <c r="V1636" s="3">
        <f>Table2[[#This Row],[Market Value of Debt]]/(Table2[[#This Row],[Market Value of Equity]]+Table2[[#This Row],[Market Value of Debt]])</f>
        <v>4.409598299019468E-4</v>
      </c>
      <c r="W1636" s="32">
        <f>(Table2[[#This Row],[Cost of Equity (Daily Beta)]]*Table2[[#This Row],[Weight of Equity]])+(Table2[[#This Row],[Cost of Debt]]*Table2[[#This Row],[Weight of Debt]])</f>
        <v>0.10439259464921324</v>
      </c>
      <c r="X1636" s="33">
        <f>(Table2[[#This Row],[Cost of Equity (Weekly Beta)]]*Table2[[#This Row],[Weight of Equity]])+(Table2[[#This Row],[Cost of Debt]]*Table2[[#This Row],[Weight of Debt]])</f>
        <v>0.1237664516335128</v>
      </c>
      <c r="Y1636" s="34">
        <f>(Table2[[#This Row],[Cost of Equity (Monthly Beta)]]*Table2[[#This Row],[Weight of Equity]])+(Table2[[#This Row],[Cost of Debt]]*Table2[[#This Row],[Weight of Debt]])</f>
        <v>8.7890774909034824E-2</v>
      </c>
      <c r="Z1636" t="b">
        <f>IF(Table2[[#This Row],[Sector]]="Financial Services",TRUE,FALSE)</f>
        <v>0</v>
      </c>
      <c r="AA1636" t="b">
        <f>IF(Table2[[#This Row],[Market Capitalisation In(Cr)]]&gt;25000,TRUE,FALSE)</f>
        <v>0</v>
      </c>
    </row>
    <row r="1637" spans="2:27" ht="14" customHeight="1">
      <c r="B1637" s="37" t="s">
        <v>3890</v>
      </c>
      <c r="C1637" s="38" t="str">
        <f>_xlfn.XLOOKUP(B1637,stock_analysis[Stock],stock_analysis[Company_Name])</f>
        <v>Wendt (India) Limited</v>
      </c>
      <c r="D1637" s="37" t="str">
        <f>_xlfn.XLOOKUP(B1637,stock_analysis[Stock],stock_analysis[Sector])</f>
        <v>Industrials</v>
      </c>
      <c r="E1637" s="37" t="str">
        <f>_xlfn.XLOOKUP($B1637,stock_analysis[Stock],stock_analysis[Industry])</f>
        <v>Tools &amp; Accessories</v>
      </c>
      <c r="F1637" s="2">
        <f>_xlfn.XLOOKUP($B1637,stock_analysis[Stock],stock_analysis[Market_Cap_Cr])</f>
        <v>1333.8000383999999</v>
      </c>
      <c r="G1637" s="3">
        <f>Imputs!$C$2</f>
        <v>6.6699999999999995E-2</v>
      </c>
      <c r="H1637" s="3">
        <f>Imputs!$C$3</f>
        <v>5.2299999999999999E-2</v>
      </c>
      <c r="I1637" s="2">
        <f>_xlfn.XLOOKUP($B1637,stock_analysis[Stock],stock_analysis[Beta_Daily])</f>
        <v>0.74409521452269101</v>
      </c>
      <c r="J1637" s="2">
        <f>_xlfn.XLOOKUP($B1637,stock_analysis[Stock],stock_analysis[Beta_Weekly])</f>
        <v>0.74291400318406176</v>
      </c>
      <c r="K1637" s="2">
        <f>_xlfn.XLOOKUP($B1637,stock_analysis[Stock],stock_analysis[Beta_Monthly])</f>
        <v>0.34842891192102809</v>
      </c>
      <c r="L1637" s="3">
        <f>G1637+H1637*I1637</f>
        <v>0.10561617971953674</v>
      </c>
      <c r="M1637" s="3">
        <f>J1637*H1637+G1637</f>
        <v>0.10555440236652643</v>
      </c>
      <c r="N1637" s="3">
        <f>K1637*H1637+G1637</f>
        <v>8.4922832093469763E-2</v>
      </c>
      <c r="O1637" s="2">
        <f>_xlfn.XLOOKUP($B1637,stock_analysis[Stock],stock_analysis[Interest_Coverage_Ratio])</f>
        <v>1025.5999999999999</v>
      </c>
      <c r="P1637" s="3" cm="1">
        <f t="array" ref="P163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37" s="3" t="str" cm="1">
        <f t="array" ref="Q163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37" s="3">
        <f>Table2[[#This Row],[Default Spread]]+Table2[[#This Row],[Risk Free Rate]]</f>
        <v>7.0699999999999999E-2</v>
      </c>
      <c r="S1637" s="2">
        <f>_xlfn.XLOOKUP($B1637,stock_analysis[Stock],stock_analysis[Market_Cap_Cr])</f>
        <v>1333.8000383999999</v>
      </c>
      <c r="T1637" s="2">
        <f>_xlfn.XLOOKUP($B1637,stock_analysis[Stock],stock_analysis[Total_Debt_Cr])</f>
        <v>0.28999999999999998</v>
      </c>
      <c r="U1637" s="3">
        <f>Table2[[#This Row],[Market Value of Equity]]/(Table2[[#This Row],[Market Value of Equity]]+Table2[[#This Row],[Market Value of Debt]])</f>
        <v>0.99978262336749946</v>
      </c>
      <c r="V1637" s="3">
        <f>Table2[[#This Row],[Market Value of Debt]]/(Table2[[#This Row],[Market Value of Equity]]+Table2[[#This Row],[Market Value of Debt]])</f>
        <v>2.1737663250060888E-4</v>
      </c>
      <c r="W1637" s="32">
        <f>(Table2[[#This Row],[Cost of Equity (Daily Beta)]]*Table2[[#This Row],[Weight of Equity]])+(Table2[[#This Row],[Cost of Debt]]*Table2[[#This Row],[Weight of Debt]])</f>
        <v>0.10560858975796952</v>
      </c>
      <c r="X1637" s="33">
        <f>(Table2[[#This Row],[Cost of Equity (Weekly Beta)]]*Table2[[#This Row],[Weight of Equity]])+(Table2[[#This Row],[Cost of Debt]]*Table2[[#This Row],[Weight of Debt]])</f>
        <v>0.10554682583391217</v>
      </c>
      <c r="Y1637" s="34">
        <f>(Table2[[#This Row],[Cost of Equity (Monthly Beta)]]*Table2[[#This Row],[Weight of Equity]])+(Table2[[#This Row],[Cost of Debt]]*Table2[[#This Row],[Weight of Debt]])</f>
        <v>8.4919740382124673E-2</v>
      </c>
      <c r="Z1637" t="b">
        <f>IF(Table2[[#This Row],[Sector]]="Financial Services",TRUE,FALSE)</f>
        <v>0</v>
      </c>
      <c r="AA1637" t="b">
        <f>IF(Table2[[#This Row],[Market Capitalisation In(Cr)]]&gt;25000,TRUE,FALSE)</f>
        <v>0</v>
      </c>
    </row>
    <row r="1638" spans="2:27" ht="14" customHeight="1">
      <c r="B1638" s="37" t="s">
        <v>1443</v>
      </c>
      <c r="C1638" s="38" t="str">
        <f>_xlfn.XLOOKUP(B1638,stock_analysis[Stock],stock_analysis[Company_Name])</f>
        <v>Harsha Engineers International Limited</v>
      </c>
      <c r="D1638" s="37" t="str">
        <f>_xlfn.XLOOKUP(B1638,stock_analysis[Stock],stock_analysis[Sector])</f>
        <v>Industrials</v>
      </c>
      <c r="E1638" s="37" t="str">
        <f>_xlfn.XLOOKUP($B1638,stock_analysis[Stock],stock_analysis[Industry])</f>
        <v>Tools &amp; Accessories</v>
      </c>
      <c r="F1638" s="2">
        <f>_xlfn.XLOOKUP($B1638,stock_analysis[Stock],stock_analysis[Market_Cap_Cr])</f>
        <v>3241.2018687999998</v>
      </c>
      <c r="G1638" s="3">
        <f>Imputs!$C$2</f>
        <v>6.6699999999999995E-2</v>
      </c>
      <c r="H1638" s="3">
        <f>Imputs!$C$3</f>
        <v>5.2299999999999999E-2</v>
      </c>
      <c r="I1638" s="2">
        <f>_xlfn.XLOOKUP($B1638,stock_analysis[Stock],stock_analysis[Beta_Daily])</f>
        <v>1.0960708579079332</v>
      </c>
      <c r="J1638" s="2">
        <f>_xlfn.XLOOKUP($B1638,stock_analysis[Stock],stock_analysis[Beta_Weekly])</f>
        <v>1.4232889740499892</v>
      </c>
      <c r="K1638" s="2">
        <f>_xlfn.XLOOKUP($B1638,stock_analysis[Stock],stock_analysis[Beta_Monthly])</f>
        <v>0.75126319819156129</v>
      </c>
      <c r="L1638" s="3">
        <f>G1638+H1638*I1638</f>
        <v>0.12402450586858491</v>
      </c>
      <c r="M1638" s="3">
        <f>J1638*H1638+G1638</f>
        <v>0.14113801334281445</v>
      </c>
      <c r="N1638" s="3">
        <f>K1638*H1638+G1638</f>
        <v>0.10599106526541865</v>
      </c>
      <c r="O1638" s="2">
        <f>_xlfn.XLOOKUP($B1638,stock_analysis[Stock],stock_analysis[Interest_Coverage_Ratio])</f>
        <v>18.306122448979593</v>
      </c>
      <c r="P1638" s="3" cm="1">
        <f t="array" ref="P163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38" s="3" t="str" cm="1">
        <f t="array" ref="Q163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38" s="3">
        <f>Table2[[#This Row],[Default Spread]]+Table2[[#This Row],[Risk Free Rate]]</f>
        <v>7.0699999999999999E-2</v>
      </c>
      <c r="S1638" s="2">
        <f>_xlfn.XLOOKUP($B1638,stock_analysis[Stock],stock_analysis[Market_Cap_Cr])</f>
        <v>3241.2018687999998</v>
      </c>
      <c r="T1638" s="2">
        <f>_xlfn.XLOOKUP($B1638,stock_analysis[Stock],stock_analysis[Total_Debt_Cr])</f>
        <v>317.07000319999997</v>
      </c>
      <c r="U1638" s="3">
        <f>Table2[[#This Row],[Market Value of Equity]]/(Table2[[#This Row],[Market Value of Equity]]+Table2[[#This Row],[Market Value of Debt]])</f>
        <v>0.91089213679960201</v>
      </c>
      <c r="V1638" s="3">
        <f>Table2[[#This Row],[Market Value of Debt]]/(Table2[[#This Row],[Market Value of Equity]]+Table2[[#This Row],[Market Value of Debt]])</f>
        <v>8.9107863200397971E-2</v>
      </c>
      <c r="W1638" s="32">
        <f>(Table2[[#This Row],[Cost of Equity (Daily Beta)]]*Table2[[#This Row],[Weight of Equity]])+(Table2[[#This Row],[Cost of Debt]]*Table2[[#This Row],[Weight of Debt]])</f>
        <v>0.11927287309441822</v>
      </c>
      <c r="X1638" s="33">
        <f>(Table2[[#This Row],[Cost of Equity (Weekly Beta)]]*Table2[[#This Row],[Weight of Equity]])+(Table2[[#This Row],[Cost of Debt]]*Table2[[#This Row],[Weight of Debt]])</f>
        <v>0.13486143248575513</v>
      </c>
      <c r="Y1638" s="34">
        <f>(Table2[[#This Row],[Cost of Equity (Monthly Beta)]]*Table2[[#This Row],[Weight of Equity]])+(Table2[[#This Row],[Cost of Debt]]*Table2[[#This Row],[Weight of Debt]])</f>
        <v>0.10284635384955142</v>
      </c>
      <c r="Z1638" t="b">
        <f>IF(Table2[[#This Row],[Sector]]="Financial Services",TRUE,FALSE)</f>
        <v>0</v>
      </c>
      <c r="AA1638" t="b">
        <f>IF(Table2[[#This Row],[Market Capitalisation In(Cr)]]&gt;25000,TRUE,FALSE)</f>
        <v>0</v>
      </c>
    </row>
    <row r="1639" spans="2:27" ht="14" customHeight="1">
      <c r="B1639" s="37" t="s">
        <v>3584</v>
      </c>
      <c r="C1639" s="38" t="str">
        <f>_xlfn.XLOOKUP(B1639,stock_analysis[Stock],stock_analysis[Company_Name])</f>
        <v>Timken India Limited</v>
      </c>
      <c r="D1639" s="37" t="str">
        <f>_xlfn.XLOOKUP(B1639,stock_analysis[Stock],stock_analysis[Sector])</f>
        <v>Industrials</v>
      </c>
      <c r="E1639" s="37" t="str">
        <f>_xlfn.XLOOKUP($B1639,stock_analysis[Stock],stock_analysis[Industry])</f>
        <v>Tools &amp; Accessories</v>
      </c>
      <c r="F1639" s="2">
        <f>_xlfn.XLOOKUP($B1639,stock_analysis[Stock],stock_analysis[Market_Cap_Cr])</f>
        <v>25340.305408</v>
      </c>
      <c r="G1639" s="3">
        <f>Imputs!$C$2</f>
        <v>6.6699999999999995E-2</v>
      </c>
      <c r="H1639" s="3">
        <f>Imputs!$C$3</f>
        <v>5.2299999999999999E-2</v>
      </c>
      <c r="I1639" s="2">
        <f>_xlfn.XLOOKUP($B1639,stock_analysis[Stock],stock_analysis[Beta_Daily])</f>
        <v>1.0794690013061994</v>
      </c>
      <c r="J1639" s="2">
        <f>_xlfn.XLOOKUP($B1639,stock_analysis[Stock],stock_analysis[Beta_Weekly])</f>
        <v>1.1296711652075169</v>
      </c>
      <c r="K1639" s="2">
        <f>_xlfn.XLOOKUP($B1639,stock_analysis[Stock],stock_analysis[Beta_Monthly])</f>
        <v>0.92682883362252744</v>
      </c>
      <c r="L1639" s="3">
        <f>G1639+H1639*I1639</f>
        <v>0.12315622876831422</v>
      </c>
      <c r="M1639" s="3">
        <f>J1639*H1639+G1639</f>
        <v>0.12578180194035313</v>
      </c>
      <c r="N1639" s="3">
        <f>K1639*H1639+G1639</f>
        <v>0.11517314799845818</v>
      </c>
      <c r="O1639" s="2">
        <f>_xlfn.XLOOKUP($B1639,stock_analysis[Stock],stock_analysis[Interest_Coverage_Ratio])</f>
        <v>129.87129867101888</v>
      </c>
      <c r="P1639" s="3" cm="1">
        <f t="array" ref="P163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39" s="3" t="str" cm="1">
        <f t="array" ref="Q163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39" s="3">
        <f>Table2[[#This Row],[Default Spread]]+Table2[[#This Row],[Risk Free Rate]]</f>
        <v>7.0699999999999999E-2</v>
      </c>
      <c r="S1639" s="2">
        <f>_xlfn.XLOOKUP($B1639,stock_analysis[Stock],stock_analysis[Market_Cap_Cr])</f>
        <v>25340.305408</v>
      </c>
      <c r="T1639" s="2">
        <f>_xlfn.XLOOKUP($B1639,stock_analysis[Stock],stock_analysis[Total_Debt_Cr])</f>
        <v>15.22</v>
      </c>
      <c r="U1639" s="3">
        <f>Table2[[#This Row],[Market Value of Equity]]/(Table2[[#This Row],[Market Value of Equity]]+Table2[[#This Row],[Market Value of Debt]])</f>
        <v>0.99939973635903445</v>
      </c>
      <c r="V1639" s="3">
        <f>Table2[[#This Row],[Market Value of Debt]]/(Table2[[#This Row],[Market Value of Equity]]+Table2[[#This Row],[Market Value of Debt]])</f>
        <v>6.0026364096552661E-4</v>
      </c>
      <c r="W1639" s="32">
        <f>(Table2[[#This Row],[Cost of Equity (Daily Beta)]]*Table2[[#This Row],[Weight of Equity]])+(Table2[[#This Row],[Cost of Debt]]*Table2[[#This Row],[Weight of Debt]])</f>
        <v>0.12312474120144243</v>
      </c>
      <c r="X1639" s="33">
        <f>(Table2[[#This Row],[Cost of Equity (Weekly Beta)]]*Table2[[#This Row],[Weight of Equity]])+(Table2[[#This Row],[Cost of Debt]]*Table2[[#This Row],[Weight of Debt]])</f>
        <v>0.12574873833736949</v>
      </c>
      <c r="Y1639" s="34">
        <f>(Table2[[#This Row],[Cost of Equity (Monthly Beta)]]*Table2[[#This Row],[Weight of Equity]])+(Table2[[#This Row],[Cost of Debt]]*Table2[[#This Row],[Weight of Debt]])</f>
        <v>0.11514645238471542</v>
      </c>
      <c r="Z1639" t="b">
        <f>IF(Table2[[#This Row],[Sector]]="Financial Services",TRUE,FALSE)</f>
        <v>0</v>
      </c>
      <c r="AA1639" t="b">
        <f>IF(Table2[[#This Row],[Market Capitalisation In(Cr)]]&gt;25000,TRUE,FALSE)</f>
        <v>1</v>
      </c>
    </row>
    <row r="1640" spans="2:27" ht="14" customHeight="1">
      <c r="B1640" s="37" t="s">
        <v>3578</v>
      </c>
      <c r="C1640" s="38" t="str">
        <f>_xlfn.XLOOKUP(B1640,stock_analysis[Stock],stock_analysis[Company_Name])</f>
        <v>Technocraft Industries (India) Limited</v>
      </c>
      <c r="D1640" s="37" t="str">
        <f>_xlfn.XLOOKUP(B1640,stock_analysis[Stock],stock_analysis[Sector])</f>
        <v>Industrials</v>
      </c>
      <c r="E1640" s="37" t="str">
        <f>_xlfn.XLOOKUP($B1640,stock_analysis[Stock],stock_analysis[Industry])</f>
        <v>Tools &amp; Accessories</v>
      </c>
      <c r="F1640" s="2">
        <f>_xlfn.XLOOKUP($B1640,stock_analysis[Stock],stock_analysis[Market_Cap_Cr])</f>
        <v>4784.8669184</v>
      </c>
      <c r="G1640" s="3">
        <f>Imputs!$C$2</f>
        <v>6.6699999999999995E-2</v>
      </c>
      <c r="H1640" s="3">
        <f>Imputs!$C$3</f>
        <v>5.2299999999999999E-2</v>
      </c>
      <c r="I1640" s="2">
        <f>_xlfn.XLOOKUP($B1640,stock_analysis[Stock],stock_analysis[Beta_Daily])</f>
        <v>1.3713762874077529</v>
      </c>
      <c r="J1640" s="2">
        <f>_xlfn.XLOOKUP($B1640,stock_analysis[Stock],stock_analysis[Beta_Weekly])</f>
        <v>1.8418748762003363</v>
      </c>
      <c r="K1640" s="2">
        <f>_xlfn.XLOOKUP($B1640,stock_analysis[Stock],stock_analysis[Beta_Monthly])</f>
        <v>1.1202225320753143</v>
      </c>
      <c r="L1640" s="3">
        <f>G1640+H1640*I1640</f>
        <v>0.13842297983142549</v>
      </c>
      <c r="M1640" s="3">
        <f>J1640*H1640+G1640</f>
        <v>0.16303005602527759</v>
      </c>
      <c r="N1640" s="3">
        <f>K1640*H1640+G1640</f>
        <v>0.12528763842753893</v>
      </c>
      <c r="O1640" s="2">
        <f>_xlfn.XLOOKUP($B1640,stock_analysis[Stock],stock_analysis[Interest_Coverage_Ratio])</f>
        <v>7.9320249458381742</v>
      </c>
      <c r="P1640" s="3" cm="1">
        <f t="array" ref="P164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640" s="3" t="str" cm="1">
        <f t="array" ref="Q164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640" s="3">
        <f>Table2[[#This Row],[Default Spread]]+Table2[[#This Row],[Risk Free Rate]]</f>
        <v>7.3700000000000002E-2</v>
      </c>
      <c r="S1640" s="2">
        <f>_xlfn.XLOOKUP($B1640,stock_analysis[Stock],stock_analysis[Market_Cap_Cr])</f>
        <v>4784.8669184</v>
      </c>
      <c r="T1640" s="2">
        <f>_xlfn.XLOOKUP($B1640,stock_analysis[Stock],stock_analysis[Total_Debt_Cr])</f>
        <v>835.05090559999996</v>
      </c>
      <c r="U1640" s="3">
        <f>Table2[[#This Row],[Market Value of Equity]]/(Table2[[#This Row],[Market Value of Equity]]+Table2[[#This Row],[Market Value of Debt]])</f>
        <v>0.85141225694904399</v>
      </c>
      <c r="V1640" s="3">
        <f>Table2[[#This Row],[Market Value of Debt]]/(Table2[[#This Row],[Market Value of Equity]]+Table2[[#This Row],[Market Value of Debt]])</f>
        <v>0.14858774305095604</v>
      </c>
      <c r="W1640" s="32">
        <f>(Table2[[#This Row],[Cost of Equity (Daily Beta)]]*Table2[[#This Row],[Weight of Equity]])+(Table2[[#This Row],[Cost of Debt]]*Table2[[#This Row],[Weight of Debt]])</f>
        <v>0.12880593833474144</v>
      </c>
      <c r="X1640" s="33">
        <f>(Table2[[#This Row],[Cost of Equity (Weekly Beta)]]*Table2[[#This Row],[Weight of Equity]])+(Table2[[#This Row],[Cost of Debt]]*Table2[[#This Row],[Weight of Debt]])</f>
        <v>0.14975670461386614</v>
      </c>
      <c r="Y1640" s="34">
        <f>(Table2[[#This Row],[Cost of Equity (Monthly Beta)]]*Table2[[#This Row],[Weight of Equity]])+(Table2[[#This Row],[Cost of Debt]]*Table2[[#This Row],[Weight of Debt]])</f>
        <v>0.11762234766426215</v>
      </c>
      <c r="Z1640" t="b">
        <f>IF(Table2[[#This Row],[Sector]]="Financial Services",TRUE,FALSE)</f>
        <v>0</v>
      </c>
      <c r="AA1640" t="b">
        <f>IF(Table2[[#This Row],[Market Capitalisation In(Cr)]]&gt;25000,TRUE,FALSE)</f>
        <v>0</v>
      </c>
    </row>
    <row r="1641" spans="2:27" ht="14" customHeight="1">
      <c r="B1641" s="37" t="s">
        <v>3368</v>
      </c>
      <c r="C1641" s="38" t="str">
        <f>_xlfn.XLOOKUP(B1641,stock_analysis[Stock],stock_analysis[Company_Name])</f>
        <v>Sterling Tools Limited</v>
      </c>
      <c r="D1641" s="37" t="str">
        <f>_xlfn.XLOOKUP(B1641,stock_analysis[Stock],stock_analysis[Sector])</f>
        <v>Industrials</v>
      </c>
      <c r="E1641" s="37" t="str">
        <f>_xlfn.XLOOKUP($B1641,stock_analysis[Stock],stock_analysis[Industry])</f>
        <v>Tools &amp; Accessories</v>
      </c>
      <c r="F1641" s="2">
        <f>_xlfn.XLOOKUP($B1641,stock_analysis[Stock],stock_analysis[Market_Cap_Cr])</f>
        <v>734.15736319999996</v>
      </c>
      <c r="G1641" s="3">
        <f>Imputs!$C$2</f>
        <v>6.6699999999999995E-2</v>
      </c>
      <c r="H1641" s="3">
        <f>Imputs!$C$3</f>
        <v>5.2299999999999999E-2</v>
      </c>
      <c r="I1641" s="2">
        <f>_xlfn.XLOOKUP($B1641,stock_analysis[Stock],stock_analysis[Beta_Daily])</f>
        <v>1.5496469900171874</v>
      </c>
      <c r="J1641" s="2">
        <f>_xlfn.XLOOKUP($B1641,stock_analysis[Stock],stock_analysis[Beta_Weekly])</f>
        <v>1.9549852040505713</v>
      </c>
      <c r="K1641" s="2">
        <f>_xlfn.XLOOKUP($B1641,stock_analysis[Stock],stock_analysis[Beta_Monthly])</f>
        <v>0.2007331813761265</v>
      </c>
      <c r="L1641" s="3">
        <f>G1641+H1641*I1641</f>
        <v>0.14774653757789891</v>
      </c>
      <c r="M1641" s="3">
        <f>J1641*H1641+G1641</f>
        <v>0.16894572617184489</v>
      </c>
      <c r="N1641" s="3">
        <f>K1641*H1641+G1641</f>
        <v>7.7198345385971409E-2</v>
      </c>
      <c r="O1641" s="2">
        <f>_xlfn.XLOOKUP($B1641,stock_analysis[Stock],stock_analysis[Interest_Coverage_Ratio])</f>
        <v>8.8440106858821483</v>
      </c>
      <c r="P1641" s="3" cm="1">
        <f t="array" ref="P164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641" s="3" t="str" cm="1">
        <f t="array" ref="Q164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641" s="3">
        <f>Table2[[#This Row],[Default Spread]]+Table2[[#This Row],[Risk Free Rate]]</f>
        <v>7.3700000000000002E-2</v>
      </c>
      <c r="S1641" s="2">
        <f>_xlfn.XLOOKUP($B1641,stock_analysis[Stock],stock_analysis[Market_Cap_Cr])</f>
        <v>734.15736319999996</v>
      </c>
      <c r="T1641" s="2">
        <f>_xlfn.XLOOKUP($B1641,stock_analysis[Stock],stock_analysis[Total_Debt_Cr])</f>
        <v>167.00110079999999</v>
      </c>
      <c r="U1641" s="3">
        <f>Table2[[#This Row],[Market Value of Equity]]/(Table2[[#This Row],[Market Value of Equity]]+Table2[[#This Row],[Market Value of Debt]])</f>
        <v>0.8146817596777296</v>
      </c>
      <c r="V1641" s="3">
        <f>Table2[[#This Row],[Market Value of Debt]]/(Table2[[#This Row],[Market Value of Equity]]+Table2[[#This Row],[Market Value of Debt]])</f>
        <v>0.18531824032227032</v>
      </c>
      <c r="W1641" s="32">
        <f>(Table2[[#This Row],[Cost of Equity (Daily Beta)]]*Table2[[#This Row],[Weight of Equity]])+(Table2[[#This Row],[Cost of Debt]]*Table2[[#This Row],[Weight of Debt]])</f>
        <v>0.13402436353200581</v>
      </c>
      <c r="X1641" s="33">
        <f>(Table2[[#This Row],[Cost of Equity (Weekly Beta)]]*Table2[[#This Row],[Weight of Equity]])+(Table2[[#This Row],[Cost of Debt]]*Table2[[#This Row],[Weight of Debt]])</f>
        <v>0.15129495579946178</v>
      </c>
      <c r="Y1641" s="34">
        <f>(Table2[[#This Row],[Cost of Equity (Monthly Beta)]]*Table2[[#This Row],[Weight of Equity]])+(Table2[[#This Row],[Cost of Debt]]*Table2[[#This Row],[Weight of Debt]])</f>
        <v>7.6550038175003651E-2</v>
      </c>
      <c r="Z1641" t="b">
        <f>IF(Table2[[#This Row],[Sector]]="Financial Services",TRUE,FALSE)</f>
        <v>0</v>
      </c>
      <c r="AA1641" t="b">
        <f>IF(Table2[[#This Row],[Market Capitalisation In(Cr)]]&gt;25000,TRUE,FALSE)</f>
        <v>0</v>
      </c>
    </row>
    <row r="1642" spans="2:27" ht="14" customHeight="1">
      <c r="B1642" s="37" t="s">
        <v>2530</v>
      </c>
      <c r="C1642" s="38" t="str">
        <f>_xlfn.XLOOKUP(B1642,stock_analysis[Stock],stock_analysis[Company_Name])</f>
        <v>Orissa Bengal Carrier Limited</v>
      </c>
      <c r="D1642" s="37" t="str">
        <f>_xlfn.XLOOKUP(B1642,stock_analysis[Stock],stock_analysis[Sector])</f>
        <v>Industrials</v>
      </c>
      <c r="E1642" s="37" t="str">
        <f>_xlfn.XLOOKUP($B1642,stock_analysis[Stock],stock_analysis[Industry])</f>
        <v>Trucking</v>
      </c>
      <c r="F1642" s="2">
        <f>_xlfn.XLOOKUP($B1642,stock_analysis[Stock],stock_analysis[Market_Cap_Cr])</f>
        <v>120.01132800000001</v>
      </c>
      <c r="G1642" s="3">
        <f>Imputs!$C$2</f>
        <v>6.6699999999999995E-2</v>
      </c>
      <c r="H1642" s="3">
        <f>Imputs!$C$3</f>
        <v>5.2299999999999999E-2</v>
      </c>
      <c r="I1642" s="2">
        <f>_xlfn.XLOOKUP($B1642,stock_analysis[Stock],stock_analysis[Beta_Daily])</f>
        <v>-5.3982125548417997E-2</v>
      </c>
      <c r="J1642" s="2">
        <f>_xlfn.XLOOKUP($B1642,stock_analysis[Stock],stock_analysis[Beta_Weekly])</f>
        <v>0.4629130082819487</v>
      </c>
      <c r="K1642" s="2">
        <f>_xlfn.XLOOKUP($B1642,stock_analysis[Stock],stock_analysis[Beta_Monthly])</f>
        <v>0.1566005116402277</v>
      </c>
      <c r="L1642" s="3">
        <f>G1642+H1642*I1642</f>
        <v>6.3876734833817728E-2</v>
      </c>
      <c r="M1642" s="3">
        <f>J1642*H1642+G1642</f>
        <v>9.0910350333145915E-2</v>
      </c>
      <c r="N1642" s="3">
        <f>K1642*H1642+G1642</f>
        <v>7.4890206758783912E-2</v>
      </c>
      <c r="O1642" s="2">
        <f>_xlfn.XLOOKUP($B1642,stock_analysis[Stock],stock_analysis[Interest_Coverage_Ratio])</f>
        <v>2.0758931233971492</v>
      </c>
      <c r="P1642" s="3" cm="1">
        <f t="array" ref="P164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642" s="3" t="str" cm="1">
        <f t="array" ref="Q164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642" s="3">
        <f>Table2[[#This Row],[Default Spread]]+Table2[[#This Row],[Risk Free Rate]]</f>
        <v>9.8799999999999999E-2</v>
      </c>
      <c r="S1642" s="2">
        <f>_xlfn.XLOOKUP($B1642,stock_analysis[Stock],stock_analysis[Market_Cap_Cr])</f>
        <v>120.01132800000001</v>
      </c>
      <c r="T1642" s="2">
        <f>_xlfn.XLOOKUP($B1642,stock_analysis[Stock],stock_analysis[Total_Debt_Cr])</f>
        <v>57.651500800000001</v>
      </c>
      <c r="U1642" s="3">
        <f>Table2[[#This Row],[Market Value of Equity]]/(Table2[[#This Row],[Market Value of Equity]]+Table2[[#This Row],[Market Value of Debt]])</f>
        <v>0.67550049051115868</v>
      </c>
      <c r="V1642" s="3">
        <f>Table2[[#This Row],[Market Value of Debt]]/(Table2[[#This Row],[Market Value of Equity]]+Table2[[#This Row],[Market Value of Debt]])</f>
        <v>0.32449950948884138</v>
      </c>
      <c r="W1642" s="32">
        <f>(Table2[[#This Row],[Cost of Equity (Daily Beta)]]*Table2[[#This Row],[Weight of Equity]])+(Table2[[#This Row],[Cost of Debt]]*Table2[[#This Row],[Weight of Debt]])</f>
        <v>7.5209317249992608E-2</v>
      </c>
      <c r="X1642" s="33">
        <f>(Table2[[#This Row],[Cost of Equity (Weekly Beta)]]*Table2[[#This Row],[Weight of Equity]])+(Table2[[#This Row],[Cost of Debt]]*Table2[[#This Row],[Weight of Debt]])</f>
        <v>9.3470537780078869E-2</v>
      </c>
      <c r="Y1642" s="34">
        <f>(Table2[[#This Row],[Cost of Equity (Monthly Beta)]]*Table2[[#This Row],[Weight of Equity]])+(Table2[[#This Row],[Cost of Debt]]*Table2[[#This Row],[Weight of Debt]])</f>
        <v>8.2648922937538144E-2</v>
      </c>
      <c r="Z1642" t="b">
        <f>IF(Table2[[#This Row],[Sector]]="Financial Services",TRUE,FALSE)</f>
        <v>0</v>
      </c>
      <c r="AA1642" t="b">
        <f>IF(Table2[[#This Row],[Market Capitalisation In(Cr)]]&gt;25000,TRUE,FALSE)</f>
        <v>0</v>
      </c>
    </row>
    <row r="1643" spans="2:27" ht="14" customHeight="1">
      <c r="B1643" s="37" t="s">
        <v>3852</v>
      </c>
      <c r="C1643" s="38" t="str">
        <f>_xlfn.XLOOKUP(B1643,stock_analysis[Stock],stock_analysis[Company_Name])</f>
        <v>VRL Logistics Limited</v>
      </c>
      <c r="D1643" s="37" t="str">
        <f>_xlfn.XLOOKUP(B1643,stock_analysis[Stock],stock_analysis[Sector])</f>
        <v>Industrials</v>
      </c>
      <c r="E1643" s="37" t="str">
        <f>_xlfn.XLOOKUP($B1643,stock_analysis[Stock],stock_analysis[Industry])</f>
        <v>Trucking</v>
      </c>
      <c r="F1643" s="2">
        <f>_xlfn.XLOOKUP($B1643,stock_analysis[Stock],stock_analysis[Market_Cap_Cr])</f>
        <v>4748.6648320000004</v>
      </c>
      <c r="G1643" s="3">
        <f>Imputs!$C$2</f>
        <v>6.6699999999999995E-2</v>
      </c>
      <c r="H1643" s="3">
        <f>Imputs!$C$3</f>
        <v>5.2299999999999999E-2</v>
      </c>
      <c r="I1643" s="2">
        <f>_xlfn.XLOOKUP($B1643,stock_analysis[Stock],stock_analysis[Beta_Daily])</f>
        <v>0.69232825934477582</v>
      </c>
      <c r="J1643" s="2">
        <f>_xlfn.XLOOKUP($B1643,stock_analysis[Stock],stock_analysis[Beta_Weekly])</f>
        <v>1.0680006333382634</v>
      </c>
      <c r="K1643" s="2">
        <f>_xlfn.XLOOKUP($B1643,stock_analysis[Stock],stock_analysis[Beta_Monthly])</f>
        <v>0.39371986081505178</v>
      </c>
      <c r="L1643" s="3">
        <f>G1643+H1643*I1643</f>
        <v>0.10290876796373177</v>
      </c>
      <c r="M1643" s="3">
        <f>J1643*H1643+G1643</f>
        <v>0.12255643312359117</v>
      </c>
      <c r="N1643" s="3">
        <f>K1643*H1643+G1643</f>
        <v>8.7291548720627207E-2</v>
      </c>
      <c r="O1643" s="2">
        <f>_xlfn.XLOOKUP($B1643,stock_analysis[Stock],stock_analysis[Interest_Coverage_Ratio])</f>
        <v>3.6379341095865834</v>
      </c>
      <c r="P1643" s="3" cm="1">
        <f t="array" ref="P164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643" s="3" t="str" cm="1">
        <f t="array" ref="Q164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643" s="3">
        <f>Table2[[#This Row],[Default Spread]]+Table2[[#This Row],[Risk Free Rate]]</f>
        <v>8.0499999999999988E-2</v>
      </c>
      <c r="S1643" s="2">
        <f>_xlfn.XLOOKUP($B1643,stock_analysis[Stock],stock_analysis[Market_Cap_Cr])</f>
        <v>4748.6648320000004</v>
      </c>
      <c r="T1643" s="2">
        <f>_xlfn.XLOOKUP($B1643,stock_analysis[Stock],stock_analysis[Total_Debt_Cr])</f>
        <v>1107.4625536000001</v>
      </c>
      <c r="U1643" s="3">
        <f>Table2[[#This Row],[Market Value of Equity]]/(Table2[[#This Row],[Market Value of Equity]]+Table2[[#This Row],[Market Value of Debt]])</f>
        <v>0.81088824052509356</v>
      </c>
      <c r="V1643" s="3">
        <f>Table2[[#This Row],[Market Value of Debt]]/(Table2[[#This Row],[Market Value of Equity]]+Table2[[#This Row],[Market Value of Debt]])</f>
        <v>0.18911175947490647</v>
      </c>
      <c r="W1643" s="32">
        <f>(Table2[[#This Row],[Cost of Equity (Daily Beta)]]*Table2[[#This Row],[Weight of Equity]])+(Table2[[#This Row],[Cost of Debt]]*Table2[[#This Row],[Weight of Debt]])</f>
        <v>9.8671006426445537E-2</v>
      </c>
      <c r="X1643" s="33">
        <f>(Table2[[#This Row],[Cost of Equity (Weekly Beta)]]*Table2[[#This Row],[Weight of Equity]])+(Table2[[#This Row],[Cost of Debt]]*Table2[[#This Row],[Weight of Debt]])</f>
        <v>0.11460306705835011</v>
      </c>
      <c r="Y1643" s="34">
        <f>(Table2[[#This Row],[Cost of Equity (Monthly Beta)]]*Table2[[#This Row],[Weight of Equity]])+(Table2[[#This Row],[Cost of Debt]]*Table2[[#This Row],[Weight of Debt]])</f>
        <v>8.6007186992509851E-2</v>
      </c>
      <c r="Z1643" t="b">
        <f>IF(Table2[[#This Row],[Sector]]="Financial Services",TRUE,FALSE)</f>
        <v>0</v>
      </c>
      <c r="AA1643" t="b">
        <f>IF(Table2[[#This Row],[Market Capitalisation In(Cr)]]&gt;25000,TRUE,FALSE)</f>
        <v>0</v>
      </c>
    </row>
    <row r="1644" spans="2:27" ht="14" customHeight="1">
      <c r="B1644" s="37" t="s">
        <v>2424</v>
      </c>
      <c r="C1644" s="38" t="str">
        <f>_xlfn.XLOOKUP(B1644,stock_analysis[Stock],stock_analysis[Company_Name])</f>
        <v>North Eastern Carrying Corporation Limited</v>
      </c>
      <c r="D1644" s="37" t="str">
        <f>_xlfn.XLOOKUP(B1644,stock_analysis[Stock],stock_analysis[Sector])</f>
        <v>Industrials</v>
      </c>
      <c r="E1644" s="37" t="str">
        <f>_xlfn.XLOOKUP($B1644,stock_analysis[Stock],stock_analysis[Industry])</f>
        <v>Trucking</v>
      </c>
      <c r="F1644" s="2">
        <f>_xlfn.XLOOKUP($B1644,stock_analysis[Stock],stock_analysis[Market_Cap_Cr])</f>
        <v>133</v>
      </c>
      <c r="G1644" s="3">
        <f>Imputs!$C$2</f>
        <v>6.6699999999999995E-2</v>
      </c>
      <c r="H1644" s="3">
        <f>Imputs!$C$3</f>
        <v>5.2299999999999999E-2</v>
      </c>
      <c r="I1644" s="2">
        <f>_xlfn.XLOOKUP($B1644,stock_analysis[Stock],stock_analysis[Beta_Daily])</f>
        <v>1.2294452380192689</v>
      </c>
      <c r="J1644" s="2">
        <f>_xlfn.XLOOKUP($B1644,stock_analysis[Stock],stock_analysis[Beta_Weekly])</f>
        <v>1.5345016252493444</v>
      </c>
      <c r="K1644" s="2">
        <f>_xlfn.XLOOKUP($B1644,stock_analysis[Stock],stock_analysis[Beta_Monthly])</f>
        <v>1.7647451548475841</v>
      </c>
      <c r="L1644" s="3">
        <f>G1644+H1644*I1644</f>
        <v>0.13099998594840775</v>
      </c>
      <c r="M1644" s="3">
        <f>J1644*H1644+G1644</f>
        <v>0.1469544350005407</v>
      </c>
      <c r="N1644" s="3">
        <f>K1644*H1644+G1644</f>
        <v>0.15899617159852864</v>
      </c>
      <c r="O1644" s="2">
        <f>_xlfn.XLOOKUP($B1644,stock_analysis[Stock],stock_analysis[Interest_Coverage_Ratio])</f>
        <v>2.894537210620395</v>
      </c>
      <c r="P1644" s="3" cm="1">
        <f t="array" ref="P164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644" s="3" t="str" cm="1">
        <f t="array" ref="Q164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644" s="3">
        <f>Table2[[#This Row],[Default Spread]]+Table2[[#This Row],[Risk Free Rate]]</f>
        <v>9.4199999999999992E-2</v>
      </c>
      <c r="S1644" s="2">
        <f>_xlfn.XLOOKUP($B1644,stock_analysis[Stock],stock_analysis[Market_Cap_Cr])</f>
        <v>133</v>
      </c>
      <c r="T1644" s="2">
        <f>_xlfn.XLOOKUP($B1644,stock_analysis[Stock],stock_analysis[Total_Debt_Cr])</f>
        <v>119.54530560000001</v>
      </c>
      <c r="U1644" s="3">
        <f>Table2[[#This Row],[Market Value of Equity]]/(Table2[[#This Row],[Market Value of Equity]]+Table2[[#This Row],[Market Value of Debt]])</f>
        <v>0.52663817956947201</v>
      </c>
      <c r="V1644" s="3">
        <f>Table2[[#This Row],[Market Value of Debt]]/(Table2[[#This Row],[Market Value of Equity]]+Table2[[#This Row],[Market Value of Debt]])</f>
        <v>0.47336182043052794</v>
      </c>
      <c r="W1644" s="32">
        <f>(Table2[[#This Row],[Cost of Equity (Daily Beta)]]*Table2[[#This Row],[Weight of Equity]])+(Table2[[#This Row],[Cost of Debt]]*Table2[[#This Row],[Weight of Debt]])</f>
        <v>0.11358027760805159</v>
      </c>
      <c r="X1644" s="33">
        <f>(Table2[[#This Row],[Cost of Equity (Weekly Beta)]]*Table2[[#This Row],[Weight of Equity]])+(Table2[[#This Row],[Cost of Debt]]*Table2[[#This Row],[Weight of Debt]])</f>
        <v>0.12198249961290078</v>
      </c>
      <c r="Y1644" s="34">
        <f>(Table2[[#This Row],[Cost of Equity (Monthly Beta)]]*Table2[[#This Row],[Weight of Equity]])+(Table2[[#This Row],[Cost of Debt]]*Table2[[#This Row],[Weight of Debt]])</f>
        <v>0.12832413785372024</v>
      </c>
      <c r="Z1644" t="b">
        <f>IF(Table2[[#This Row],[Sector]]="Financial Services",TRUE,FALSE)</f>
        <v>0</v>
      </c>
      <c r="AA1644" t="b">
        <f>IF(Table2[[#This Row],[Market Capitalisation In(Cr)]]&gt;25000,TRUE,FALSE)</f>
        <v>0</v>
      </c>
    </row>
    <row r="1645" spans="2:27" ht="14" customHeight="1">
      <c r="B1645" s="37" t="s">
        <v>3454</v>
      </c>
      <c r="C1645" s="38" t="str">
        <f>_xlfn.XLOOKUP(B1645,stock_analysis[Stock],stock_analysis[Company_Name])</f>
        <v>Shree Vasu Logistics Limited</v>
      </c>
      <c r="D1645" s="37" t="str">
        <f>_xlfn.XLOOKUP(B1645,stock_analysis[Stock],stock_analysis[Sector])</f>
        <v>Industrials</v>
      </c>
      <c r="E1645" s="37" t="str">
        <f>_xlfn.XLOOKUP($B1645,stock_analysis[Stock],stock_analysis[Industry])</f>
        <v>Trucking</v>
      </c>
      <c r="F1645" s="2">
        <f>_xlfn.XLOOKUP($B1645,stock_analysis[Stock],stock_analysis[Market_Cap_Cr])</f>
        <v>619.9702016</v>
      </c>
      <c r="G1645" s="3">
        <f>Imputs!$C$2</f>
        <v>6.6699999999999995E-2</v>
      </c>
      <c r="H1645" s="3">
        <f>Imputs!$C$3</f>
        <v>5.2299999999999999E-2</v>
      </c>
      <c r="I1645" s="2">
        <f>_xlfn.XLOOKUP($B1645,stock_analysis[Stock],stock_analysis[Beta_Daily])</f>
        <v>0.52259094490586933</v>
      </c>
      <c r="J1645" s="2">
        <f>_xlfn.XLOOKUP($B1645,stock_analysis[Stock],stock_analysis[Beta_Weekly])</f>
        <v>0.99748597630021318</v>
      </c>
      <c r="K1645" s="2">
        <f>_xlfn.XLOOKUP($B1645,stock_analysis[Stock],stock_analysis[Beta_Monthly])</f>
        <v>0.77216415673879357</v>
      </c>
      <c r="L1645" s="3">
        <f>G1645+H1645*I1645</f>
        <v>9.4031506418576966E-2</v>
      </c>
      <c r="M1645" s="3">
        <f>J1645*H1645+G1645</f>
        <v>0.11886851656050115</v>
      </c>
      <c r="N1645" s="3">
        <f>K1645*H1645+G1645</f>
        <v>0.1070841853974389</v>
      </c>
      <c r="O1645" s="2">
        <f>_xlfn.XLOOKUP($B1645,stock_analysis[Stock],stock_analysis[Interest_Coverage_Ratio])</f>
        <v>1.2348259122865752</v>
      </c>
      <c r="P1645" s="3" cm="1">
        <f t="array" ref="P164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645" s="3" t="str" cm="1">
        <f t="array" ref="Q164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645" s="3">
        <f>Table2[[#This Row],[Default Spread]]+Table2[[#This Row],[Risk Free Rate]]</f>
        <v>0.19279999999999997</v>
      </c>
      <c r="S1645" s="2">
        <f>_xlfn.XLOOKUP($B1645,stock_analysis[Stock],stock_analysis[Market_Cap_Cr])</f>
        <v>619.9702016</v>
      </c>
      <c r="T1645" s="2">
        <f>_xlfn.XLOOKUP($B1645,stock_analysis[Stock],stock_analysis[Total_Debt_Cr])</f>
        <v>211.1970048</v>
      </c>
      <c r="U1645" s="3">
        <f>Table2[[#This Row],[Market Value of Equity]]/(Table2[[#This Row],[Market Value of Equity]]+Table2[[#This Row],[Market Value of Debt]])</f>
        <v>0.74590310689139339</v>
      </c>
      <c r="V1645" s="3">
        <f>Table2[[#This Row],[Market Value of Debt]]/(Table2[[#This Row],[Market Value of Equity]]+Table2[[#This Row],[Market Value of Debt]])</f>
        <v>0.25409689310860667</v>
      </c>
      <c r="W1645" s="32">
        <f>(Table2[[#This Row],[Cost of Equity (Daily Beta)]]*Table2[[#This Row],[Weight of Equity]])+(Table2[[#This Row],[Cost of Debt]]*Table2[[#This Row],[Weight of Debt]])</f>
        <v>0.11912827377463392</v>
      </c>
      <c r="X1645" s="33">
        <f>(Table2[[#This Row],[Cost of Equity (Weekly Beta)]]*Table2[[#This Row],[Weight of Equity]])+(Table2[[#This Row],[Cost of Debt]]*Table2[[#This Row],[Weight of Debt]])</f>
        <v>0.13765427680538822</v>
      </c>
      <c r="Y1645" s="34">
        <f>(Table2[[#This Row],[Cost of Equity (Monthly Beta)]]*Table2[[#This Row],[Weight of Equity]])+(Table2[[#This Row],[Cost of Debt]]*Table2[[#This Row],[Weight of Debt]])</f>
        <v>0.12886430757822301</v>
      </c>
      <c r="Z1645" t="b">
        <f>IF(Table2[[#This Row],[Sector]]="Financial Services",TRUE,FALSE)</f>
        <v>0</v>
      </c>
      <c r="AA1645" t="b">
        <f>IF(Table2[[#This Row],[Market Capitalisation In(Cr)]]&gt;25000,TRUE,FALSE)</f>
        <v>0</v>
      </c>
    </row>
    <row r="1646" spans="2:27" ht="14" customHeight="1">
      <c r="B1646" s="37" t="s">
        <v>450</v>
      </c>
      <c r="C1646" s="38" t="str">
        <f>_xlfn.XLOOKUP(B1646,stock_analysis[Stock],stock_analysis[Company_Name])</f>
        <v>Antony Waste Handling Cell Limited</v>
      </c>
      <c r="D1646" s="37" t="str">
        <f>_xlfn.XLOOKUP(B1646,stock_analysis[Stock],stock_analysis[Sector])</f>
        <v>Industrials</v>
      </c>
      <c r="E1646" s="37" t="str">
        <f>_xlfn.XLOOKUP($B1646,stock_analysis[Stock],stock_analysis[Industry])</f>
        <v>Waste Management</v>
      </c>
      <c r="F1646" s="2">
        <f>_xlfn.XLOOKUP($B1646,stock_analysis[Stock],stock_analysis[Market_Cap_Cr])</f>
        <v>1368.6498303999999</v>
      </c>
      <c r="G1646" s="3">
        <f>Imputs!$C$2</f>
        <v>6.6699999999999995E-2</v>
      </c>
      <c r="H1646" s="3">
        <f>Imputs!$C$3</f>
        <v>5.2299999999999999E-2</v>
      </c>
      <c r="I1646" s="2">
        <f>_xlfn.XLOOKUP($B1646,stock_analysis[Stock],stock_analysis[Beta_Daily])</f>
        <v>0.99756512671305542</v>
      </c>
      <c r="J1646" s="2">
        <f>_xlfn.XLOOKUP($B1646,stock_analysis[Stock],stock_analysis[Beta_Weekly])</f>
        <v>1.5534531441692911</v>
      </c>
      <c r="K1646" s="2">
        <f>_xlfn.XLOOKUP($B1646,stock_analysis[Stock],stock_analysis[Beta_Monthly])</f>
        <v>1.0985088829862824</v>
      </c>
      <c r="L1646" s="3">
        <f>G1646+H1646*I1646</f>
        <v>0.1188726561270928</v>
      </c>
      <c r="M1646" s="3">
        <f>J1646*H1646+G1646</f>
        <v>0.14794559944005392</v>
      </c>
      <c r="N1646" s="3">
        <f>K1646*H1646+G1646</f>
        <v>0.12415201458018256</v>
      </c>
      <c r="O1646" s="2">
        <f>_xlfn.XLOOKUP($B1646,stock_analysis[Stock],stock_analysis[Interest_Coverage_Ratio])</f>
        <v>3.7465700202957377</v>
      </c>
      <c r="P1646" s="3" cm="1">
        <f t="array" ref="P164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646" s="3" t="str" cm="1">
        <f t="array" ref="Q164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646" s="3">
        <f>Table2[[#This Row],[Default Spread]]+Table2[[#This Row],[Risk Free Rate]]</f>
        <v>8.0499999999999988E-2</v>
      </c>
      <c r="S1646" s="2">
        <f>_xlfn.XLOOKUP($B1646,stock_analysis[Stock],stock_analysis[Market_Cap_Cr])</f>
        <v>1368.6498303999999</v>
      </c>
      <c r="T1646" s="2">
        <f>_xlfn.XLOOKUP($B1646,stock_analysis[Stock],stock_analysis[Total_Debt_Cr])</f>
        <v>470.93058559999997</v>
      </c>
      <c r="U1646" s="3">
        <f>Table2[[#This Row],[Market Value of Equity]]/(Table2[[#This Row],[Market Value of Equity]]+Table2[[#This Row],[Market Value of Debt]])</f>
        <v>0.74400108769150985</v>
      </c>
      <c r="V1646" s="3">
        <f>Table2[[#This Row],[Market Value of Debt]]/(Table2[[#This Row],[Market Value of Equity]]+Table2[[#This Row],[Market Value of Debt]])</f>
        <v>0.25599891230849026</v>
      </c>
      <c r="W1646" s="32">
        <f>(Table2[[#This Row],[Cost of Equity (Daily Beta)]]*Table2[[#This Row],[Weight of Equity]])+(Table2[[#This Row],[Cost of Debt]]*Table2[[#This Row],[Weight of Debt]])</f>
        <v>0.10904929789616932</v>
      </c>
      <c r="X1646" s="33">
        <f>(Table2[[#This Row],[Cost of Equity (Weekly Beta)]]*Table2[[#This Row],[Weight of Equity]])+(Table2[[#This Row],[Cost of Debt]]*Table2[[#This Row],[Weight of Debt]])</f>
        <v>0.13067959934340601</v>
      </c>
      <c r="Y1646" s="34">
        <f>(Table2[[#This Row],[Cost of Equity (Monthly Beta)]]*Table2[[#This Row],[Weight of Equity]])+(Table2[[#This Row],[Cost of Debt]]*Table2[[#This Row],[Weight of Debt]])</f>
        <v>0.11297714632758148</v>
      </c>
      <c r="Z1646" t="b">
        <f>IF(Table2[[#This Row],[Sector]]="Financial Services",TRUE,FALSE)</f>
        <v>0</v>
      </c>
      <c r="AA1646" t="b">
        <f>IF(Table2[[#This Row],[Market Capitalisation In(Cr)]]&gt;25000,TRUE,FALSE)</f>
        <v>0</v>
      </c>
    </row>
    <row r="1647" spans="2:27" ht="14" customHeight="1">
      <c r="B1647" s="37" t="s">
        <v>2820</v>
      </c>
      <c r="C1647" s="38" t="str">
        <f>_xlfn.XLOOKUP(B1647,stock_analysis[Stock],stock_analysis[Company_Name])</f>
        <v>Race Eco Chain Limited</v>
      </c>
      <c r="D1647" s="37" t="str">
        <f>_xlfn.XLOOKUP(B1647,stock_analysis[Stock],stock_analysis[Sector])</f>
        <v>Industrials</v>
      </c>
      <c r="E1647" s="37" t="str">
        <f>_xlfn.XLOOKUP($B1647,stock_analysis[Stock],stock_analysis[Industry])</f>
        <v>Waste Management</v>
      </c>
      <c r="F1647" s="2">
        <f>_xlfn.XLOOKUP($B1647,stock_analysis[Stock],stock_analysis[Market_Cap_Cr])</f>
        <v>195.12299519999999</v>
      </c>
      <c r="G1647" s="3">
        <f>Imputs!$C$2</f>
        <v>6.6699999999999995E-2</v>
      </c>
      <c r="H1647" s="3">
        <f>Imputs!$C$3</f>
        <v>5.2299999999999999E-2</v>
      </c>
      <c r="I1647" s="2">
        <f>_xlfn.XLOOKUP($B1647,stock_analysis[Stock],stock_analysis[Beta_Daily])</f>
        <v>1.0524924293170561</v>
      </c>
      <c r="J1647" s="2">
        <f>_xlfn.XLOOKUP($B1647,stock_analysis[Stock],stock_analysis[Beta_Weekly])</f>
        <v>1.4727758999312008</v>
      </c>
      <c r="K1647" s="2">
        <f>_xlfn.XLOOKUP($B1647,stock_analysis[Stock],stock_analysis[Beta_Monthly])</f>
        <v>1.1853480270710728</v>
      </c>
      <c r="L1647" s="3">
        <f>G1647+H1647*I1647</f>
        <v>0.12174535405328203</v>
      </c>
      <c r="M1647" s="3">
        <f>J1647*H1647+G1647</f>
        <v>0.1437261795664018</v>
      </c>
      <c r="N1647" s="3">
        <f>K1647*H1647+G1647</f>
        <v>0.1286937018158171</v>
      </c>
      <c r="O1647" s="2">
        <f>_xlfn.XLOOKUP($B1647,stock_analysis[Stock],stock_analysis[Interest_Coverage_Ratio])</f>
        <v>2.3405366207396665</v>
      </c>
      <c r="P1647" s="3" cm="1">
        <f t="array" ref="P164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647" s="3" t="str" cm="1">
        <f t="array" ref="Q164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647" s="3">
        <f>Table2[[#This Row],[Default Spread]]+Table2[[#This Row],[Risk Free Rate]]</f>
        <v>9.8799999999999999E-2</v>
      </c>
      <c r="S1647" s="2">
        <f>_xlfn.XLOOKUP($B1647,stock_analysis[Stock],stock_analysis[Market_Cap_Cr])</f>
        <v>195.12299519999999</v>
      </c>
      <c r="T1647" s="2">
        <f>_xlfn.XLOOKUP($B1647,stock_analysis[Stock],stock_analysis[Total_Debt_Cr])</f>
        <v>71.300198399999999</v>
      </c>
      <c r="U1647" s="3">
        <f>Table2[[#This Row],[Market Value of Equity]]/(Table2[[#This Row],[Market Value of Equity]]+Table2[[#This Row],[Market Value of Debt]])</f>
        <v>0.73237991243717304</v>
      </c>
      <c r="V1647" s="3">
        <f>Table2[[#This Row],[Market Value of Debt]]/(Table2[[#This Row],[Market Value of Equity]]+Table2[[#This Row],[Market Value of Debt]])</f>
        <v>0.26762008756282696</v>
      </c>
      <c r="W1647" s="32">
        <f>(Table2[[#This Row],[Cost of Equity (Daily Beta)]]*Table2[[#This Row],[Weight of Equity]])+(Table2[[#This Row],[Cost of Debt]]*Table2[[#This Row],[Weight of Debt]])</f>
        <v>0.11560471639238262</v>
      </c>
      <c r="X1647" s="33">
        <f>(Table2[[#This Row],[Cost of Equity (Weekly Beta)]]*Table2[[#This Row],[Weight of Equity]])+(Table2[[#This Row],[Cost of Debt]]*Table2[[#This Row],[Weight of Debt]])</f>
        <v>0.13170303145697806</v>
      </c>
      <c r="Y1647" s="34">
        <f>(Table2[[#This Row],[Cost of Equity (Monthly Beta)]]*Table2[[#This Row],[Weight of Equity]])+(Table2[[#This Row],[Cost of Debt]]*Table2[[#This Row],[Weight of Debt]])</f>
        <v>0.12069354671829109</v>
      </c>
      <c r="Z1647" t="b">
        <f>IF(Table2[[#This Row],[Sector]]="Financial Services",TRUE,FALSE)</f>
        <v>0</v>
      </c>
      <c r="AA1647" t="b">
        <f>IF(Table2[[#This Row],[Market Capitalisation In(Cr)]]&gt;25000,TRUE,FALSE)</f>
        <v>0</v>
      </c>
    </row>
    <row r="1648" spans="2:27" ht="14" customHeight="1">
      <c r="B1648" s="37" t="s">
        <v>2508</v>
      </c>
      <c r="C1648" s="38" t="str">
        <f>_xlfn.XLOOKUP(B1648,stock_analysis[Stock],stock_analysis[Company_Name])</f>
        <v>Nupur Recyclers Limited</v>
      </c>
      <c r="D1648" s="37" t="str">
        <f>_xlfn.XLOOKUP(B1648,stock_analysis[Stock],stock_analysis[Sector])</f>
        <v>Industrials</v>
      </c>
      <c r="E1648" s="37" t="str">
        <f>_xlfn.XLOOKUP($B1648,stock_analysis[Stock],stock_analysis[Industry])</f>
        <v>Waste Management</v>
      </c>
      <c r="F1648" s="2">
        <f>_xlfn.XLOOKUP($B1648,stock_analysis[Stock],stock_analysis[Market_Cap_Cr])</f>
        <v>359.36596479999997</v>
      </c>
      <c r="G1648" s="3">
        <f>Imputs!$C$2</f>
        <v>6.6699999999999995E-2</v>
      </c>
      <c r="H1648" s="3">
        <f>Imputs!$C$3</f>
        <v>5.2299999999999999E-2</v>
      </c>
      <c r="I1648" s="2">
        <f>_xlfn.XLOOKUP($B1648,stock_analysis[Stock],stock_analysis[Beta_Daily])</f>
        <v>1.0881531281107977</v>
      </c>
      <c r="J1648" s="2">
        <f>_xlfn.XLOOKUP($B1648,stock_analysis[Stock],stock_analysis[Beta_Weekly])</f>
        <v>1.7257417264107242</v>
      </c>
      <c r="K1648" s="2">
        <f>_xlfn.XLOOKUP($B1648,stock_analysis[Stock],stock_analysis[Beta_Monthly])</f>
        <v>1.5260440595667608</v>
      </c>
      <c r="L1648" s="3">
        <f>G1648+H1648*I1648</f>
        <v>0.1236104086001947</v>
      </c>
      <c r="M1648" s="3">
        <f>J1648*H1648+G1648</f>
        <v>0.15695629229128089</v>
      </c>
      <c r="N1648" s="3">
        <f>K1648*H1648+G1648</f>
        <v>0.14651210431534159</v>
      </c>
      <c r="O1648" s="2">
        <f>_xlfn.XLOOKUP($B1648,stock_analysis[Stock],stock_analysis[Interest_Coverage_Ratio])</f>
        <v>13.006359832635985</v>
      </c>
      <c r="P1648" s="3" cm="1">
        <f t="array" ref="P164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48" s="3" t="str" cm="1">
        <f t="array" ref="Q164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48" s="3">
        <f>Table2[[#This Row],[Default Spread]]+Table2[[#This Row],[Risk Free Rate]]</f>
        <v>7.0699999999999999E-2</v>
      </c>
      <c r="S1648" s="2">
        <f>_xlfn.XLOOKUP($B1648,stock_analysis[Stock],stock_analysis[Market_Cap_Cr])</f>
        <v>359.36596479999997</v>
      </c>
      <c r="T1648" s="2">
        <f>_xlfn.XLOOKUP($B1648,stock_analysis[Stock],stock_analysis[Total_Debt_Cr])</f>
        <v>15.3271008</v>
      </c>
      <c r="U1648" s="3">
        <f>Table2[[#This Row],[Market Value of Equity]]/(Table2[[#This Row],[Market Value of Equity]]+Table2[[#This Row],[Market Value of Debt]])</f>
        <v>0.95909425018192818</v>
      </c>
      <c r="V1648" s="3">
        <f>Table2[[#This Row],[Market Value of Debt]]/(Table2[[#This Row],[Market Value of Equity]]+Table2[[#This Row],[Market Value of Debt]])</f>
        <v>4.09057498180719E-2</v>
      </c>
      <c r="W1648" s="32">
        <f>(Table2[[#This Row],[Cost of Equity (Daily Beta)]]*Table2[[#This Row],[Weight of Equity]])+(Table2[[#This Row],[Cost of Debt]]*Table2[[#This Row],[Weight of Debt]])</f>
        <v>0.12144606866322319</v>
      </c>
      <c r="X1648" s="33">
        <f>(Table2[[#This Row],[Cost of Equity (Weekly Beta)]]*Table2[[#This Row],[Weight of Equity]])+(Table2[[#This Row],[Cost of Debt]]*Table2[[#This Row],[Weight of Debt]])</f>
        <v>0.15342791397857927</v>
      </c>
      <c r="Y1648" s="34">
        <f>(Table2[[#This Row],[Cost of Equity (Monthly Beta)]]*Table2[[#This Row],[Weight of Equity]])+(Table2[[#This Row],[Cost of Debt]]*Table2[[#This Row],[Weight of Debt]])</f>
        <v>0.14341095334303666</v>
      </c>
      <c r="Z1648" t="b">
        <f>IF(Table2[[#This Row],[Sector]]="Financial Services",TRUE,FALSE)</f>
        <v>0</v>
      </c>
      <c r="AA1648" t="b">
        <f>IF(Table2[[#This Row],[Market Capitalisation In(Cr)]]&gt;25000,TRUE,FALSE)</f>
        <v>0</v>
      </c>
    </row>
    <row r="1649" spans="2:27" ht="14" customHeight="1">
      <c r="B1649" s="37" t="s">
        <v>732</v>
      </c>
      <c r="C1649" s="38" t="str">
        <f>_xlfn.XLOOKUP(B1649,stock_analysis[Stock],stock_analysis[Company_Name])</f>
        <v>Cerebra Integrated Technologies Limited</v>
      </c>
      <c r="D1649" s="37" t="str">
        <f>_xlfn.XLOOKUP(B1649,stock_analysis[Stock],stock_analysis[Sector])</f>
        <v>Industrials</v>
      </c>
      <c r="E1649" s="37" t="str">
        <f>_xlfn.XLOOKUP($B1649,stock_analysis[Stock],stock_analysis[Industry])</f>
        <v>Waste Management</v>
      </c>
      <c r="F1649" s="2">
        <f>_xlfn.XLOOKUP($B1649,stock_analysis[Stock],stock_analysis[Market_Cap_Cr])</f>
        <v>59.176716800000001</v>
      </c>
      <c r="G1649" s="3">
        <f>Imputs!$C$2</f>
        <v>6.6699999999999995E-2</v>
      </c>
      <c r="H1649" s="3">
        <f>Imputs!$C$3</f>
        <v>5.2299999999999999E-2</v>
      </c>
      <c r="I1649" s="2">
        <f>_xlfn.XLOOKUP($B1649,stock_analysis[Stock],stock_analysis[Beta_Daily])</f>
        <v>0.31579265091709308</v>
      </c>
      <c r="J1649" s="2">
        <f>_xlfn.XLOOKUP($B1649,stock_analysis[Stock],stock_analysis[Beta_Weekly])</f>
        <v>0.66023614298218414</v>
      </c>
      <c r="K1649" s="2">
        <f>_xlfn.XLOOKUP($B1649,stock_analysis[Stock],stock_analysis[Beta_Monthly])</f>
        <v>1.4260901778525146</v>
      </c>
      <c r="L1649" s="3">
        <f>G1649+H1649*I1649</f>
        <v>8.3215955642963968E-2</v>
      </c>
      <c r="M1649" s="3">
        <f>J1649*H1649+G1649</f>
        <v>0.10123035027796823</v>
      </c>
      <c r="N1649" s="3">
        <f>K1649*H1649+G1649</f>
        <v>0.14128451630168651</v>
      </c>
      <c r="O1649" s="2">
        <f>_xlfn.XLOOKUP($B1649,stock_analysis[Stock],stock_analysis[Interest_Coverage_Ratio])</f>
        <v>-8.3822284908321585</v>
      </c>
      <c r="P1649" s="3" cm="1">
        <f t="array" ref="P164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49" s="3" t="str" cm="1">
        <f t="array" ref="Q164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49" s="3">
        <f>Table2[[#This Row],[Default Spread]]+Table2[[#This Row],[Risk Free Rate]]</f>
        <v>0.25669999999999998</v>
      </c>
      <c r="S1649" s="2">
        <f>_xlfn.XLOOKUP($B1649,stock_analysis[Stock],stock_analysis[Market_Cap_Cr])</f>
        <v>59.176716800000001</v>
      </c>
      <c r="T1649" s="2">
        <f>_xlfn.XLOOKUP($B1649,stock_analysis[Stock],stock_analysis[Total_Debt_Cr])</f>
        <v>41.410300800000002</v>
      </c>
      <c r="U1649" s="3">
        <f>Table2[[#This Row],[Market Value of Equity]]/(Table2[[#This Row],[Market Value of Equity]]+Table2[[#This Row],[Market Value of Debt]])</f>
        <v>0.58831366325349732</v>
      </c>
      <c r="V1649" s="3">
        <f>Table2[[#This Row],[Market Value of Debt]]/(Table2[[#This Row],[Market Value of Equity]]+Table2[[#This Row],[Market Value of Debt]])</f>
        <v>0.41168633674650279</v>
      </c>
      <c r="W1649" s="32">
        <f>(Table2[[#This Row],[Cost of Equity (Daily Beta)]]*Table2[[#This Row],[Weight of Equity]])+(Table2[[#This Row],[Cost of Debt]]*Table2[[#This Row],[Weight of Debt]])</f>
        <v>0.15463696634827995</v>
      </c>
      <c r="X1649" s="33">
        <f>(Table2[[#This Row],[Cost of Equity (Weekly Beta)]]*Table2[[#This Row],[Weight of Equity]])+(Table2[[#This Row],[Cost of Debt]]*Table2[[#This Row],[Weight of Debt]])</f>
        <v>0.16523508084729344</v>
      </c>
      <c r="Y1649" s="34">
        <f>(Table2[[#This Row],[Cost of Equity (Monthly Beta)]]*Table2[[#This Row],[Weight of Equity]])+(Table2[[#This Row],[Cost of Debt]]*Table2[[#This Row],[Weight of Debt]])</f>
        <v>0.18879949398927093</v>
      </c>
      <c r="Z1649" t="b">
        <f>IF(Table2[[#This Row],[Sector]]="Financial Services",TRUE,FALSE)</f>
        <v>0</v>
      </c>
      <c r="AA1649" t="b">
        <f>IF(Table2[[#This Row],[Market Capitalisation In(Cr)]]&gt;25000,TRUE,FALSE)</f>
        <v>0</v>
      </c>
    </row>
    <row r="1650" spans="2:27" ht="14" customHeight="1">
      <c r="B1650" s="37" t="s">
        <v>3112</v>
      </c>
      <c r="C1650" s="38" t="str">
        <f>_xlfn.XLOOKUP(B1650,stock_analysis[Stock],stock_analysis[Company_Name])</f>
        <v>Suratwwala Business Group Limited</v>
      </c>
      <c r="D1650" s="37" t="str">
        <f>_xlfn.XLOOKUP(B1650,stock_analysis[Stock],stock_analysis[Sector])</f>
        <v>Real Estate</v>
      </c>
      <c r="E1650" s="37" t="str">
        <f>_xlfn.XLOOKUP($B1650,stock_analysis[Stock],stock_analysis[Industry])</f>
        <v>Real Estate - Development</v>
      </c>
      <c r="F1650" s="2">
        <f>_xlfn.XLOOKUP($B1650,stock_analysis[Stock],stock_analysis[Market_Cap_Cr])</f>
        <v>500.70656000000002</v>
      </c>
      <c r="G1650" s="3">
        <f>Imputs!$C$2</f>
        <v>6.6699999999999995E-2</v>
      </c>
      <c r="H1650" s="3">
        <f>Imputs!$C$3</f>
        <v>5.2299999999999999E-2</v>
      </c>
      <c r="I1650" s="2">
        <f>_xlfn.XLOOKUP($B1650,stock_analysis[Stock],stock_analysis[Beta_Daily])</f>
        <v>0.1526113132175585</v>
      </c>
      <c r="J1650" s="2">
        <f>_xlfn.XLOOKUP($B1650,stock_analysis[Stock],stock_analysis[Beta_Weekly])</f>
        <v>0.58527326163887161</v>
      </c>
      <c r="K1650" s="2">
        <f>_xlfn.XLOOKUP($B1650,stock_analysis[Stock],stock_analysis[Beta_Monthly])</f>
        <v>1.7150474265265114</v>
      </c>
      <c r="L1650" s="3">
        <f>G1650+H1650*I1650</f>
        <v>7.46815716812783E-2</v>
      </c>
      <c r="M1650" s="3">
        <f>J1650*H1650+G1650</f>
        <v>9.7309791583712973E-2</v>
      </c>
      <c r="N1650" s="3">
        <f>K1650*H1650+G1650</f>
        <v>0.15639698040733654</v>
      </c>
      <c r="O1650" s="2">
        <f>_xlfn.XLOOKUP($B1650,stock_analysis[Stock],stock_analysis[Interest_Coverage_Ratio])</f>
        <v>12.767062848910498</v>
      </c>
      <c r="P1650" s="3" cm="1">
        <f t="array" ref="P165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50" s="3" t="str" cm="1">
        <f t="array" ref="Q165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50" s="3">
        <f>Table2[[#This Row],[Default Spread]]+Table2[[#This Row],[Risk Free Rate]]</f>
        <v>7.0699999999999999E-2</v>
      </c>
      <c r="S1650" s="2">
        <f>_xlfn.XLOOKUP($B1650,stock_analysis[Stock],stock_analysis[Market_Cap_Cr])</f>
        <v>500.70656000000002</v>
      </c>
      <c r="T1650" s="2">
        <f>_xlfn.XLOOKUP($B1650,stock_analysis[Stock],stock_analysis[Total_Debt_Cr])</f>
        <v>65.142099200000004</v>
      </c>
      <c r="U1650" s="3">
        <f>Table2[[#This Row],[Market Value of Equity]]/(Table2[[#This Row],[Market Value of Equity]]+Table2[[#This Row],[Market Value of Debt]])</f>
        <v>0.88487716964444474</v>
      </c>
      <c r="V1650" s="3">
        <f>Table2[[#This Row],[Market Value of Debt]]/(Table2[[#This Row],[Market Value of Equity]]+Table2[[#This Row],[Market Value of Debt]])</f>
        <v>0.11512283035555525</v>
      </c>
      <c r="W1650" s="32">
        <f>(Table2[[#This Row],[Cost of Equity (Daily Beta)]]*Table2[[#This Row],[Weight of Equity]])+(Table2[[#This Row],[Cost of Debt]]*Table2[[#This Row],[Weight of Debt]])</f>
        <v>7.4223201880066023E-2</v>
      </c>
      <c r="X1650" s="33">
        <f>(Table2[[#This Row],[Cost of Equity (Weekly Beta)]]*Table2[[#This Row],[Weight of Equity]])+(Table2[[#This Row],[Cost of Debt]]*Table2[[#This Row],[Weight of Debt]])</f>
        <v>9.42463970614245E-2</v>
      </c>
      <c r="Y1650" s="34">
        <f>(Table2[[#This Row],[Cost of Equity (Monthly Beta)]]*Table2[[#This Row],[Weight of Equity]])+(Table2[[#This Row],[Cost of Debt]]*Table2[[#This Row],[Weight of Debt]])</f>
        <v>0.14653130146991941</v>
      </c>
      <c r="Z1650" t="b">
        <f>IF(Table2[[#This Row],[Sector]]="Financial Services",TRUE,FALSE)</f>
        <v>0</v>
      </c>
      <c r="AA1650" t="b">
        <f>IF(Table2[[#This Row],[Market Capitalisation In(Cr)]]&gt;25000,TRUE,FALSE)</f>
        <v>0</v>
      </c>
    </row>
    <row r="1651" spans="2:27" ht="14" customHeight="1">
      <c r="B1651" s="37" t="s">
        <v>1970</v>
      </c>
      <c r="C1651" s="38" t="str">
        <f>_xlfn.XLOOKUP(B1651,stock_analysis[Stock],stock_analysis[Company_Name])</f>
        <v>Kolte - Patil Developers Limited</v>
      </c>
      <c r="D1651" s="37" t="str">
        <f>_xlfn.XLOOKUP(B1651,stock_analysis[Stock],stock_analysis[Sector])</f>
        <v>Real Estate</v>
      </c>
      <c r="E1651" s="37" t="str">
        <f>_xlfn.XLOOKUP($B1651,stock_analysis[Stock],stock_analysis[Industry])</f>
        <v>Real Estate - Development</v>
      </c>
      <c r="F1651" s="2">
        <f>_xlfn.XLOOKUP($B1651,stock_analysis[Stock],stock_analysis[Market_Cap_Cr])</f>
        <v>2955.2642047999998</v>
      </c>
      <c r="G1651" s="3">
        <f>Imputs!$C$2</f>
        <v>6.6699999999999995E-2</v>
      </c>
      <c r="H1651" s="3">
        <f>Imputs!$C$3</f>
        <v>5.2299999999999999E-2</v>
      </c>
      <c r="I1651" s="2">
        <f>_xlfn.XLOOKUP($B1651,stock_analysis[Stock],stock_analysis[Beta_Daily])</f>
        <v>0.46242058206399012</v>
      </c>
      <c r="J1651" s="2">
        <f>_xlfn.XLOOKUP($B1651,stock_analysis[Stock],stock_analysis[Beta_Weekly])</f>
        <v>1.233503538087809</v>
      </c>
      <c r="K1651" s="2">
        <f>_xlfn.XLOOKUP($B1651,stock_analysis[Stock],stock_analysis[Beta_Monthly])</f>
        <v>1.3213599946383081</v>
      </c>
      <c r="L1651" s="3">
        <f>G1651+H1651*I1651</f>
        <v>9.0884596441946686E-2</v>
      </c>
      <c r="M1651" s="3">
        <f>J1651*H1651+G1651</f>
        <v>0.13121223504199242</v>
      </c>
      <c r="N1651" s="3">
        <f>K1651*H1651+G1651</f>
        <v>0.1358071277195835</v>
      </c>
      <c r="O1651" s="2">
        <f>_xlfn.XLOOKUP($B1651,stock_analysis[Stock],stock_analysis[Interest_Coverage_Ratio])</f>
        <v>5.5080326573610749</v>
      </c>
      <c r="P1651" s="3" cm="1">
        <f t="array" ref="P165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651" s="3" t="str" cm="1">
        <f t="array" ref="Q165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651" s="3">
        <f>Table2[[#This Row],[Default Spread]]+Table2[[#This Row],[Risk Free Rate]]</f>
        <v>7.5600000000000001E-2</v>
      </c>
      <c r="S1651" s="2">
        <f>_xlfn.XLOOKUP($B1651,stock_analysis[Stock],stock_analysis[Market_Cap_Cr])</f>
        <v>2955.2642047999998</v>
      </c>
      <c r="T1651" s="2">
        <f>_xlfn.XLOOKUP($B1651,stock_analysis[Stock],stock_analysis[Total_Debt_Cr])</f>
        <v>1052.0599552000001</v>
      </c>
      <c r="U1651" s="3">
        <f>Table2[[#This Row],[Market Value of Equity]]/(Table2[[#This Row],[Market Value of Equity]]+Table2[[#This Row],[Market Value of Debt]])</f>
        <v>0.73746572196445415</v>
      </c>
      <c r="V1651" s="3">
        <f>Table2[[#This Row],[Market Value of Debt]]/(Table2[[#This Row],[Market Value of Equity]]+Table2[[#This Row],[Market Value of Debt]])</f>
        <v>0.2625342780355458</v>
      </c>
      <c r="W1651" s="32">
        <f>(Table2[[#This Row],[Cost of Equity (Daily Beta)]]*Table2[[#This Row],[Weight of Equity]])+(Table2[[#This Row],[Cost of Debt]]*Table2[[#This Row],[Weight of Debt]])</f>
        <v>8.6871865949995533E-2</v>
      </c>
      <c r="X1651" s="33">
        <f>(Table2[[#This Row],[Cost of Equity (Weekly Beta)]]*Table2[[#This Row],[Weight of Equity]])+(Table2[[#This Row],[Cost of Debt]]*Table2[[#This Row],[Weight of Debt]])</f>
        <v>0.11661211706529985</v>
      </c>
      <c r="Y1651" s="34">
        <f>(Table2[[#This Row],[Cost of Equity (Monthly Beta)]]*Table2[[#This Row],[Weight of Equity]])+(Table2[[#This Row],[Cost of Debt]]*Table2[[#This Row],[Weight of Debt]])</f>
        <v>0.12000069291112875</v>
      </c>
      <c r="Z1651" t="b">
        <f>IF(Table2[[#This Row],[Sector]]="Financial Services",TRUE,FALSE)</f>
        <v>0</v>
      </c>
      <c r="AA1651" t="b">
        <f>IF(Table2[[#This Row],[Market Capitalisation In(Cr)]]&gt;25000,TRUE,FALSE)</f>
        <v>0</v>
      </c>
    </row>
    <row r="1652" spans="2:27" ht="14" customHeight="1">
      <c r="B1652" s="37" t="s">
        <v>3010</v>
      </c>
      <c r="C1652" s="38" t="str">
        <f>_xlfn.XLOOKUP(B1652,stock_analysis[Stock],stock_analysis[Company_Name])</f>
        <v>Keystone Realtors Limited</v>
      </c>
      <c r="D1652" s="37" t="str">
        <f>_xlfn.XLOOKUP(B1652,stock_analysis[Stock],stock_analysis[Sector])</f>
        <v>Real Estate</v>
      </c>
      <c r="E1652" s="37" t="str">
        <f>_xlfn.XLOOKUP($B1652,stock_analysis[Stock],stock_analysis[Industry])</f>
        <v>Real Estate - Development</v>
      </c>
      <c r="F1652" s="2">
        <f>_xlfn.XLOOKUP($B1652,stock_analysis[Stock],stock_analysis[Market_Cap_Cr])</f>
        <v>5025.3492224000001</v>
      </c>
      <c r="G1652" s="3">
        <f>Imputs!$C$2</f>
        <v>6.6699999999999995E-2</v>
      </c>
      <c r="H1652" s="3">
        <f>Imputs!$C$3</f>
        <v>5.2299999999999999E-2</v>
      </c>
      <c r="I1652" s="2">
        <f>_xlfn.XLOOKUP($B1652,stock_analysis[Stock],stock_analysis[Beta_Daily])</f>
        <v>0.56343439055800637</v>
      </c>
      <c r="J1652" s="2">
        <f>_xlfn.XLOOKUP($B1652,stock_analysis[Stock],stock_analysis[Beta_Weekly])</f>
        <v>0.86898970761947636</v>
      </c>
      <c r="K1652" s="2">
        <f>_xlfn.XLOOKUP($B1652,stock_analysis[Stock],stock_analysis[Beta_Monthly])</f>
        <v>0.8839322507269276</v>
      </c>
      <c r="L1652" s="3">
        <f>G1652+H1652*I1652</f>
        <v>9.6167618626183726E-2</v>
      </c>
      <c r="M1652" s="3">
        <f>J1652*H1652+G1652</f>
        <v>0.11214816170849862</v>
      </c>
      <c r="N1652" s="3">
        <f>K1652*H1652+G1652</f>
        <v>0.1129296567130183</v>
      </c>
      <c r="O1652" s="2">
        <f>_xlfn.XLOOKUP($B1652,stock_analysis[Stock],stock_analysis[Interest_Coverage_Ratio])</f>
        <v>5.991841491841492</v>
      </c>
      <c r="P1652" s="3" cm="1">
        <f t="array" ref="P165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652" s="3" t="str" cm="1">
        <f t="array" ref="Q165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652" s="3">
        <f>Table2[[#This Row],[Default Spread]]+Table2[[#This Row],[Risk Free Rate]]</f>
        <v>7.5600000000000001E-2</v>
      </c>
      <c r="S1652" s="2">
        <f>_xlfn.XLOOKUP($B1652,stock_analysis[Stock],stock_analysis[Market_Cap_Cr])</f>
        <v>5025.3492224000001</v>
      </c>
      <c r="T1652" s="2">
        <f>_xlfn.XLOOKUP($B1652,stock_analysis[Stock],stock_analysis[Total_Debt_Cr])</f>
        <v>1218.8499968000001</v>
      </c>
      <c r="U1652" s="3">
        <f>Table2[[#This Row],[Market Value of Equity]]/(Table2[[#This Row],[Market Value of Equity]]+Table2[[#This Row],[Market Value of Debt]])</f>
        <v>0.80480283315557677</v>
      </c>
      <c r="V1652" s="3">
        <f>Table2[[#This Row],[Market Value of Debt]]/(Table2[[#This Row],[Market Value of Equity]]+Table2[[#This Row],[Market Value of Debt]])</f>
        <v>0.19519716684442331</v>
      </c>
      <c r="W1652" s="32">
        <f>(Table2[[#This Row],[Cost of Equity (Daily Beta)]]*Table2[[#This Row],[Weight of Equity]])+(Table2[[#This Row],[Cost of Debt]]*Table2[[#This Row],[Weight of Debt]])</f>
        <v>9.2152877741616082E-2</v>
      </c>
      <c r="X1652" s="33">
        <f>(Table2[[#This Row],[Cost of Equity (Weekly Beta)]]*Table2[[#This Row],[Weight of Equity]])+(Table2[[#This Row],[Cost of Debt]]*Table2[[#This Row],[Weight of Debt]])</f>
        <v>0.10501406408962785</v>
      </c>
      <c r="Y1652" s="34">
        <f>(Table2[[#This Row],[Cost of Equity (Monthly Beta)]]*Table2[[#This Row],[Weight of Equity]])+(Table2[[#This Row],[Cost of Debt]]*Table2[[#This Row],[Weight of Debt]])</f>
        <v>0.10564301348336223</v>
      </c>
      <c r="Z1652" t="b">
        <f>IF(Table2[[#This Row],[Sector]]="Financial Services",TRUE,FALSE)</f>
        <v>0</v>
      </c>
      <c r="AA1652" t="b">
        <f>IF(Table2[[#This Row],[Market Capitalisation In(Cr)]]&gt;25000,TRUE,FALSE)</f>
        <v>0</v>
      </c>
    </row>
    <row r="1653" spans="2:27" ht="14" customHeight="1">
      <c r="B1653" s="37" t="s">
        <v>3204</v>
      </c>
      <c r="C1653" s="38" t="str">
        <f>_xlfn.XLOOKUP(B1653,stock_analysis[Stock],stock_analysis[Company_Name])</f>
        <v>Shradha Realty Limited</v>
      </c>
      <c r="D1653" s="37" t="str">
        <f>_xlfn.XLOOKUP(B1653,stock_analysis[Stock],stock_analysis[Sector])</f>
        <v>Real Estate</v>
      </c>
      <c r="E1653" s="37" t="str">
        <f>_xlfn.XLOOKUP($B1653,stock_analysis[Stock],stock_analysis[Industry])</f>
        <v>Real Estate - Development</v>
      </c>
      <c r="F1653" s="2">
        <f>_xlfn.XLOOKUP($B1653,stock_analysis[Stock],stock_analysis[Market_Cap_Cr])</f>
        <v>192.32417280000001</v>
      </c>
      <c r="G1653" s="3">
        <f>Imputs!$C$2</f>
        <v>6.6699999999999995E-2</v>
      </c>
      <c r="H1653" s="3">
        <f>Imputs!$C$3</f>
        <v>5.2299999999999999E-2</v>
      </c>
      <c r="I1653" s="2">
        <f>_xlfn.XLOOKUP($B1653,stock_analysis[Stock],stock_analysis[Beta_Daily])</f>
        <v>0.89042585617747128</v>
      </c>
      <c r="J1653" s="2">
        <f>_xlfn.XLOOKUP($B1653,stock_analysis[Stock],stock_analysis[Beta_Weekly])</f>
        <v>1.4454595922091684</v>
      </c>
      <c r="K1653" s="2">
        <f>_xlfn.XLOOKUP($B1653,stock_analysis[Stock],stock_analysis[Beta_Monthly])</f>
        <v>1.3016796092680625</v>
      </c>
      <c r="L1653" s="3">
        <f>G1653+H1653*I1653</f>
        <v>0.11326927227808174</v>
      </c>
      <c r="M1653" s="3">
        <f>J1653*H1653+G1653</f>
        <v>0.1422975366725395</v>
      </c>
      <c r="N1653" s="3">
        <f>K1653*H1653+G1653</f>
        <v>0.13477784356471967</v>
      </c>
      <c r="O1653" s="2">
        <f>_xlfn.XLOOKUP($B1653,stock_analysis[Stock],stock_analysis[Interest_Coverage_Ratio])</f>
        <v>13.310654633070609</v>
      </c>
      <c r="P1653" s="3" cm="1">
        <f t="array" ref="P165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53" s="3" t="str" cm="1">
        <f t="array" ref="Q165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53" s="3">
        <f>Table2[[#This Row],[Default Spread]]+Table2[[#This Row],[Risk Free Rate]]</f>
        <v>7.0699999999999999E-2</v>
      </c>
      <c r="S1653" s="2">
        <f>_xlfn.XLOOKUP($B1653,stock_analysis[Stock],stock_analysis[Market_Cap_Cr])</f>
        <v>192.32417280000001</v>
      </c>
      <c r="T1653" s="2">
        <f>_xlfn.XLOOKUP($B1653,stock_analysis[Stock],stock_analysis[Total_Debt_Cr])</f>
        <v>184.5523968</v>
      </c>
      <c r="U1653" s="3">
        <f>Table2[[#This Row],[Market Value of Equity]]/(Table2[[#This Row],[Market Value of Equity]]+Table2[[#This Row],[Market Value of Debt]])</f>
        <v>0.51031077098829547</v>
      </c>
      <c r="V1653" s="3">
        <f>Table2[[#This Row],[Market Value of Debt]]/(Table2[[#This Row],[Market Value of Equity]]+Table2[[#This Row],[Market Value of Debt]])</f>
        <v>0.48968922901170447</v>
      </c>
      <c r="W1653" s="32">
        <f>(Table2[[#This Row],[Cost of Equity (Daily Beta)]]*Table2[[#This Row],[Weight of Equity]])+(Table2[[#This Row],[Cost of Debt]]*Table2[[#This Row],[Weight of Debt]])</f>
        <v>9.2423558156638552E-2</v>
      </c>
      <c r="X1653" s="33">
        <f>(Table2[[#This Row],[Cost of Equity (Weekly Beta)]]*Table2[[#This Row],[Weight of Equity]])+(Table2[[#This Row],[Cost of Debt]]*Table2[[#This Row],[Weight of Debt]])</f>
        <v>0.10723699414022639</v>
      </c>
      <c r="Y1653" s="34">
        <f>(Table2[[#This Row],[Cost of Equity (Monthly Beta)]]*Table2[[#This Row],[Weight of Equity]])+(Table2[[#This Row],[Cost of Debt]]*Table2[[#This Row],[Weight of Debt]])</f>
        <v>0.10339961375277948</v>
      </c>
      <c r="Z1653" t="b">
        <f>IF(Table2[[#This Row],[Sector]]="Financial Services",TRUE,FALSE)</f>
        <v>0</v>
      </c>
      <c r="AA1653" t="b">
        <f>IF(Table2[[#This Row],[Market Capitalisation In(Cr)]]&gt;25000,TRUE,FALSE)</f>
        <v>0</v>
      </c>
    </row>
    <row r="1654" spans="2:27" ht="14" customHeight="1">
      <c r="B1654" s="37" t="s">
        <v>340</v>
      </c>
      <c r="C1654" s="38" t="str">
        <f>_xlfn.XLOOKUP(B1654,stock_analysis[Stock],stock_analysis[Company_Name])</f>
        <v>Art Nirman Limited</v>
      </c>
      <c r="D1654" s="37" t="str">
        <f>_xlfn.XLOOKUP(B1654,stock_analysis[Stock],stock_analysis[Sector])</f>
        <v>Real Estate</v>
      </c>
      <c r="E1654" s="37" t="str">
        <f>_xlfn.XLOOKUP($B1654,stock_analysis[Stock],stock_analysis[Industry])</f>
        <v>Real Estate - Development</v>
      </c>
      <c r="F1654" s="2">
        <f>_xlfn.XLOOKUP($B1654,stock_analysis[Stock],stock_analysis[Market_Cap_Cr])</f>
        <v>97.852473599999996</v>
      </c>
      <c r="G1654" s="3">
        <f>Imputs!$C$2</f>
        <v>6.6699999999999995E-2</v>
      </c>
      <c r="H1654" s="3">
        <f>Imputs!$C$3</f>
        <v>5.2299999999999999E-2</v>
      </c>
      <c r="I1654" s="2">
        <f>_xlfn.XLOOKUP($B1654,stock_analysis[Stock],stock_analysis[Beta_Daily])</f>
        <v>0.54871053776207201</v>
      </c>
      <c r="J1654" s="2">
        <f>_xlfn.XLOOKUP($B1654,stock_analysis[Stock],stock_analysis[Beta_Weekly])</f>
        <v>1.1691385310289877</v>
      </c>
      <c r="K1654" s="2">
        <f>_xlfn.XLOOKUP($B1654,stock_analysis[Stock],stock_analysis[Beta_Monthly])</f>
        <v>-0.46036065597930498</v>
      </c>
      <c r="L1654" s="3">
        <f>G1654+H1654*I1654</f>
        <v>9.5397561124956357E-2</v>
      </c>
      <c r="M1654" s="3">
        <f>J1654*H1654+G1654</f>
        <v>0.12784594517281606</v>
      </c>
      <c r="N1654" s="3">
        <f>K1654*H1654+G1654</f>
        <v>4.2623137692282348E-2</v>
      </c>
      <c r="O1654" s="2">
        <f>_xlfn.XLOOKUP($B1654,stock_analysis[Stock],stock_analysis[Interest_Coverage_Ratio])</f>
        <v>2.8338464408993378</v>
      </c>
      <c r="P1654" s="3" cm="1">
        <f t="array" ref="P165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654" s="3" t="str" cm="1">
        <f t="array" ref="Q165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654" s="3">
        <f>Table2[[#This Row],[Default Spread]]+Table2[[#This Row],[Risk Free Rate]]</f>
        <v>9.4199999999999992E-2</v>
      </c>
      <c r="S1654" s="2">
        <f>_xlfn.XLOOKUP($B1654,stock_analysis[Stock],stock_analysis[Market_Cap_Cr])</f>
        <v>97.852473599999996</v>
      </c>
      <c r="T1654" s="2">
        <f>_xlfn.XLOOKUP($B1654,stock_analysis[Stock],stock_analysis[Total_Debt_Cr])</f>
        <v>19.8276</v>
      </c>
      <c r="U1654" s="3">
        <f>Table2[[#This Row],[Market Value of Equity]]/(Table2[[#This Row],[Market Value of Equity]]+Table2[[#This Row],[Market Value of Debt]])</f>
        <v>0.83151268185474692</v>
      </c>
      <c r="V1654" s="3">
        <f>Table2[[#This Row],[Market Value of Debt]]/(Table2[[#This Row],[Market Value of Equity]]+Table2[[#This Row],[Market Value of Debt]])</f>
        <v>0.16848731814525311</v>
      </c>
      <c r="W1654" s="32">
        <f>(Table2[[#This Row],[Cost of Equity (Daily Beta)]]*Table2[[#This Row],[Weight of Equity]])+(Table2[[#This Row],[Cost of Debt]]*Table2[[#This Row],[Weight of Debt]])</f>
        <v>9.5195787262697451E-2</v>
      </c>
      <c r="X1654" s="33">
        <f>(Table2[[#This Row],[Cost of Equity (Weekly Beta)]]*Table2[[#This Row],[Weight of Equity]])+(Table2[[#This Row],[Cost of Debt]]*Table2[[#This Row],[Weight of Debt]])</f>
        <v>0.12217703010418607</v>
      </c>
      <c r="Y1654" s="34">
        <f>(Table2[[#This Row],[Cost of Equity (Monthly Beta)]]*Table2[[#This Row],[Weight of Equity]])+(Table2[[#This Row],[Cost of Debt]]*Table2[[#This Row],[Weight of Debt]])</f>
        <v>5.1313184900856686E-2</v>
      </c>
      <c r="Z1654" t="b">
        <f>IF(Table2[[#This Row],[Sector]]="Financial Services",TRUE,FALSE)</f>
        <v>0</v>
      </c>
      <c r="AA1654" t="b">
        <f>IF(Table2[[#This Row],[Market Capitalisation In(Cr)]]&gt;25000,TRUE,FALSE)</f>
        <v>0</v>
      </c>
    </row>
    <row r="1655" spans="2:27" ht="14" customHeight="1">
      <c r="B1655" s="37" t="s">
        <v>818</v>
      </c>
      <c r="C1655" s="38" t="str">
        <f>_xlfn.XLOOKUP(B1655,stock_analysis[Stock],stock_analysis[Company_Name])</f>
        <v>Country Condo's Limited</v>
      </c>
      <c r="D1655" s="37" t="str">
        <f>_xlfn.XLOOKUP(B1655,stock_analysis[Stock],stock_analysis[Sector])</f>
        <v>Real Estate</v>
      </c>
      <c r="E1655" s="37" t="str">
        <f>_xlfn.XLOOKUP($B1655,stock_analysis[Stock],stock_analysis[Industry])</f>
        <v>Real Estate - Development</v>
      </c>
      <c r="F1655" s="2">
        <f>_xlfn.XLOOKUP($B1655,stock_analysis[Stock],stock_analysis[Market_Cap_Cr])</f>
        <v>39.419427200000001</v>
      </c>
      <c r="G1655" s="3">
        <f>Imputs!$C$2</f>
        <v>6.6699999999999995E-2</v>
      </c>
      <c r="H1655" s="3">
        <f>Imputs!$C$3</f>
        <v>5.2299999999999999E-2</v>
      </c>
      <c r="I1655" s="2">
        <f>_xlfn.XLOOKUP($B1655,stock_analysis[Stock],stock_analysis[Beta_Daily])</f>
        <v>0.59404115284585113</v>
      </c>
      <c r="J1655" s="2">
        <f>_xlfn.XLOOKUP($B1655,stock_analysis[Stock],stock_analysis[Beta_Weekly])</f>
        <v>2.1493811028802012</v>
      </c>
      <c r="K1655" s="2">
        <f>_xlfn.XLOOKUP($B1655,stock_analysis[Stock],stock_analysis[Beta_Monthly])</f>
        <v>1.3989274698423391</v>
      </c>
      <c r="L1655" s="3">
        <f>G1655+H1655*I1655</f>
        <v>9.7768352293838012E-2</v>
      </c>
      <c r="M1655" s="3">
        <f>J1655*H1655+G1655</f>
        <v>0.17911263168063452</v>
      </c>
      <c r="N1655" s="3">
        <f>K1655*H1655+G1655</f>
        <v>0.13986390667275433</v>
      </c>
      <c r="O1655" s="2">
        <f>_xlfn.XLOOKUP($B1655,stock_analysis[Stock],stock_analysis[Interest_Coverage_Ratio])</f>
        <v>12.341032608695652</v>
      </c>
      <c r="P1655" s="3" cm="1">
        <f t="array" ref="P165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655" s="3" t="str" cm="1">
        <f t="array" ref="Q165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655" s="3">
        <f>Table2[[#This Row],[Default Spread]]+Table2[[#This Row],[Risk Free Rate]]</f>
        <v>7.22E-2</v>
      </c>
      <c r="S1655" s="2">
        <f>_xlfn.XLOOKUP($B1655,stock_analysis[Stock],stock_analysis[Market_Cap_Cr])</f>
        <v>39.419427200000001</v>
      </c>
      <c r="T1655" s="2">
        <f>_xlfn.XLOOKUP($B1655,stock_analysis[Stock],stock_analysis[Total_Debt_Cr])</f>
        <v>1.17E-2</v>
      </c>
      <c r="U1655" s="3">
        <f>Table2[[#This Row],[Market Value of Equity]]/(Table2[[#This Row],[Market Value of Equity]]+Table2[[#This Row],[Market Value of Debt]])</f>
        <v>0.999703280103035</v>
      </c>
      <c r="V1655" s="3">
        <f>Table2[[#This Row],[Market Value of Debt]]/(Table2[[#This Row],[Market Value of Equity]]+Table2[[#This Row],[Market Value of Debt]])</f>
        <v>2.9671989696505559E-4</v>
      </c>
      <c r="W1655" s="32">
        <f>(Table2[[#This Row],[Cost of Equity (Daily Beta)]]*Table2[[#This Row],[Weight of Equity]])+(Table2[[#This Row],[Cost of Debt]]*Table2[[#This Row],[Weight of Debt]])</f>
        <v>9.7760765654979834E-2</v>
      </c>
      <c r="X1655" s="33">
        <f>(Table2[[#This Row],[Cost of Equity (Weekly Beta)]]*Table2[[#This Row],[Weight of Equity]])+(Table2[[#This Row],[Cost of Debt]]*Table2[[#This Row],[Weight of Debt]])</f>
        <v>0.17908090857557799</v>
      </c>
      <c r="Y1655" s="34">
        <f>(Table2[[#This Row],[Cost of Equity (Monthly Beta)]]*Table2[[#This Row],[Weight of Equity]])+(Table2[[#This Row],[Cost of Debt]]*Table2[[#This Row],[Weight of Debt]])</f>
        <v>0.13984382944533813</v>
      </c>
      <c r="Z1655" t="b">
        <f>IF(Table2[[#This Row],[Sector]]="Financial Services",TRUE,FALSE)</f>
        <v>0</v>
      </c>
      <c r="AA1655" t="b">
        <f>IF(Table2[[#This Row],[Market Capitalisation In(Cr)]]&gt;25000,TRUE,FALSE)</f>
        <v>0</v>
      </c>
    </row>
    <row r="1656" spans="2:27" ht="14" customHeight="1">
      <c r="B1656" s="37" t="s">
        <v>2468</v>
      </c>
      <c r="C1656" s="38" t="str">
        <f>_xlfn.XLOOKUP(B1656,stock_analysis[Stock],stock_analysis[Company_Name])</f>
        <v>Nila Spaces Limited</v>
      </c>
      <c r="D1656" s="37" t="str">
        <f>_xlfn.XLOOKUP(B1656,stock_analysis[Stock],stock_analysis[Sector])</f>
        <v>Real Estate</v>
      </c>
      <c r="E1656" s="37" t="str">
        <f>_xlfn.XLOOKUP($B1656,stock_analysis[Stock],stock_analysis[Industry])</f>
        <v>Real Estate - Development</v>
      </c>
      <c r="F1656" s="2">
        <f>_xlfn.XLOOKUP($B1656,stock_analysis[Stock],stock_analysis[Market_Cap_Cr])</f>
        <v>523.0848512</v>
      </c>
      <c r="G1656" s="3">
        <f>Imputs!$C$2</f>
        <v>6.6699999999999995E-2</v>
      </c>
      <c r="H1656" s="3">
        <f>Imputs!$C$3</f>
        <v>5.2299999999999999E-2</v>
      </c>
      <c r="I1656" s="2">
        <f>_xlfn.XLOOKUP($B1656,stock_analysis[Stock],stock_analysis[Beta_Daily])</f>
        <v>0.61064839073861477</v>
      </c>
      <c r="J1656" s="2">
        <f>_xlfn.XLOOKUP($B1656,stock_analysis[Stock],stock_analysis[Beta_Weekly])</f>
        <v>0.73430988109718853</v>
      </c>
      <c r="K1656" s="2">
        <f>_xlfn.XLOOKUP($B1656,stock_analysis[Stock],stock_analysis[Beta_Monthly])</f>
        <v>1.1328161030099455</v>
      </c>
      <c r="L1656" s="3">
        <f>G1656+H1656*I1656</f>
        <v>9.8636910835629546E-2</v>
      </c>
      <c r="M1656" s="3">
        <f>J1656*H1656+G1656</f>
        <v>0.10510440678138296</v>
      </c>
      <c r="N1656" s="3">
        <f>K1656*H1656+G1656</f>
        <v>0.12594628218742016</v>
      </c>
      <c r="O1656" s="2">
        <f>_xlfn.XLOOKUP($B1656,stock_analysis[Stock],stock_analysis[Interest_Coverage_Ratio])</f>
        <v>2.3269677051326929</v>
      </c>
      <c r="P1656" s="3" cm="1">
        <f t="array" ref="P165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656" s="3" t="str" cm="1">
        <f t="array" ref="Q165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656" s="3">
        <f>Table2[[#This Row],[Default Spread]]+Table2[[#This Row],[Risk Free Rate]]</f>
        <v>9.8799999999999999E-2</v>
      </c>
      <c r="S1656" s="2">
        <f>_xlfn.XLOOKUP($B1656,stock_analysis[Stock],stock_analysis[Market_Cap_Cr])</f>
        <v>523.0848512</v>
      </c>
      <c r="T1656" s="2">
        <f>_xlfn.XLOOKUP($B1656,stock_analysis[Stock],stock_analysis[Total_Debt_Cr])</f>
        <v>96.057599999999994</v>
      </c>
      <c r="U1656" s="3">
        <f>Table2[[#This Row],[Market Value of Equity]]/(Table2[[#This Row],[Market Value of Equity]]+Table2[[#This Row],[Market Value of Debt]])</f>
        <v>0.84485379767802293</v>
      </c>
      <c r="V1656" s="3">
        <f>Table2[[#This Row],[Market Value of Debt]]/(Table2[[#This Row],[Market Value of Equity]]+Table2[[#This Row],[Market Value of Debt]])</f>
        <v>0.15514620232197704</v>
      </c>
      <c r="W1656" s="32">
        <f>(Table2[[#This Row],[Cost of Equity (Daily Beta)]]*Table2[[#This Row],[Weight of Equity]])+(Table2[[#This Row],[Cost of Debt]]*Table2[[#This Row],[Weight of Debt]])</f>
        <v>9.8662213500121471E-2</v>
      </c>
      <c r="X1656" s="33">
        <f>(Table2[[#This Row],[Cost of Equity (Weekly Beta)]]*Table2[[#This Row],[Weight of Equity]])+(Table2[[#This Row],[Cost of Debt]]*Table2[[#This Row],[Weight of Debt]])</f>
        <v>0.10412630201135847</v>
      </c>
      <c r="Y1656" s="34">
        <f>(Table2[[#This Row],[Cost of Equity (Monthly Beta)]]*Table2[[#This Row],[Weight of Equity]])+(Table2[[#This Row],[Cost of Debt]]*Table2[[#This Row],[Weight of Debt]])</f>
        <v>0.12173463959888117</v>
      </c>
      <c r="Z1656" t="b">
        <f>IF(Table2[[#This Row],[Sector]]="Financial Services",TRUE,FALSE)</f>
        <v>0</v>
      </c>
      <c r="AA1656" t="b">
        <f>IF(Table2[[#This Row],[Market Capitalisation In(Cr)]]&gt;25000,TRUE,FALSE)</f>
        <v>0</v>
      </c>
    </row>
    <row r="1657" spans="2:27" ht="14" customHeight="1">
      <c r="B1657" s="37" t="s">
        <v>2622</v>
      </c>
      <c r="C1657" s="38" t="str">
        <f>_xlfn.XLOOKUP(B1657,stock_analysis[Stock],stock_analysis[Company_Name])</f>
        <v>Pansari Developers Limited</v>
      </c>
      <c r="D1657" s="37" t="str">
        <f>_xlfn.XLOOKUP(B1657,stock_analysis[Stock],stock_analysis[Sector])</f>
        <v>Real Estate</v>
      </c>
      <c r="E1657" s="37" t="str">
        <f>_xlfn.XLOOKUP($B1657,stock_analysis[Stock],stock_analysis[Industry])</f>
        <v>Real Estate - Development</v>
      </c>
      <c r="F1657" s="2">
        <f>_xlfn.XLOOKUP($B1657,stock_analysis[Stock],stock_analysis[Market_Cap_Cr])</f>
        <v>512.93593599999997</v>
      </c>
      <c r="G1657" s="3">
        <f>Imputs!$C$2</f>
        <v>6.6699999999999995E-2</v>
      </c>
      <c r="H1657" s="3">
        <f>Imputs!$C$3</f>
        <v>5.2299999999999999E-2</v>
      </c>
      <c r="I1657" s="2">
        <f>_xlfn.XLOOKUP($B1657,stock_analysis[Stock],stock_analysis[Beta_Daily])</f>
        <v>0.67774852795782126</v>
      </c>
      <c r="J1657" s="2">
        <f>_xlfn.XLOOKUP($B1657,stock_analysis[Stock],stock_analysis[Beta_Weekly])</f>
        <v>1.5346266038027214</v>
      </c>
      <c r="K1657" s="2">
        <f>_xlfn.XLOOKUP($B1657,stock_analysis[Stock],stock_analysis[Beta_Monthly])</f>
        <v>-0.52203592185529335</v>
      </c>
      <c r="L1657" s="3">
        <f>G1657+H1657*I1657</f>
        <v>0.10214624801219405</v>
      </c>
      <c r="M1657" s="3">
        <f>J1657*H1657+G1657</f>
        <v>0.14696097137888231</v>
      </c>
      <c r="N1657" s="3">
        <f>K1657*H1657+G1657</f>
        <v>3.9397521286968148E-2</v>
      </c>
      <c r="O1657" s="2">
        <f>_xlfn.XLOOKUP($B1657,stock_analysis[Stock],stock_analysis[Interest_Coverage_Ratio])</f>
        <v>3.3780819971104425</v>
      </c>
      <c r="P1657" s="3" cm="1">
        <f t="array" ref="P165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657" s="3" t="str" cm="1">
        <f t="array" ref="Q165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657" s="3">
        <f>Table2[[#This Row],[Default Spread]]+Table2[[#This Row],[Risk Free Rate]]</f>
        <v>8.5099999999999995E-2</v>
      </c>
      <c r="S1657" s="2">
        <f>_xlfn.XLOOKUP($B1657,stock_analysis[Stock],stock_analysis[Market_Cap_Cr])</f>
        <v>512.93593599999997</v>
      </c>
      <c r="T1657" s="2">
        <f>_xlfn.XLOOKUP($B1657,stock_analysis[Stock],stock_analysis[Total_Debt_Cr])</f>
        <v>67.427001599999997</v>
      </c>
      <c r="U1657" s="3">
        <f>Table2[[#This Row],[Market Value of Equity]]/(Table2[[#This Row],[Market Value of Equity]]+Table2[[#This Row],[Market Value of Debt]])</f>
        <v>0.88381924959089597</v>
      </c>
      <c r="V1657" s="3">
        <f>Table2[[#This Row],[Market Value of Debt]]/(Table2[[#This Row],[Market Value of Equity]]+Table2[[#This Row],[Market Value of Debt]])</f>
        <v>0.116180750409104</v>
      </c>
      <c r="W1657" s="32">
        <f>(Table2[[#This Row],[Cost of Equity (Daily Beta)]]*Table2[[#This Row],[Weight of Equity]])+(Table2[[#This Row],[Cost of Debt]]*Table2[[#This Row],[Weight of Debt]])</f>
        <v>0.10016580212647765</v>
      </c>
      <c r="X1657" s="33">
        <f>(Table2[[#This Row],[Cost of Equity (Weekly Beta)]]*Table2[[#This Row],[Weight of Equity]])+(Table2[[#This Row],[Cost of Debt]]*Table2[[#This Row],[Weight of Debt]])</f>
        <v>0.13977391730304767</v>
      </c>
      <c r="Y1657" s="34">
        <f>(Table2[[#This Row],[Cost of Equity (Monthly Beta)]]*Table2[[#This Row],[Weight of Equity]])+(Table2[[#This Row],[Cost of Debt]]*Table2[[#This Row],[Weight of Debt]])</f>
        <v>4.4707269559404288E-2</v>
      </c>
      <c r="Z1657" t="b">
        <f>IF(Table2[[#This Row],[Sector]]="Financial Services",TRUE,FALSE)</f>
        <v>0</v>
      </c>
      <c r="AA1657" t="b">
        <f>IF(Table2[[#This Row],[Market Capitalisation In(Cr)]]&gt;25000,TRUE,FALSE)</f>
        <v>0</v>
      </c>
    </row>
    <row r="1658" spans="2:27" ht="14" customHeight="1">
      <c r="B1658" s="37" t="s">
        <v>360</v>
      </c>
      <c r="C1658" s="38" t="str">
        <f>_xlfn.XLOOKUP(B1658,stock_analysis[Stock],stock_analysis[Company_Name])</f>
        <v>Ashiana Housing Limited</v>
      </c>
      <c r="D1658" s="37" t="str">
        <f>_xlfn.XLOOKUP(B1658,stock_analysis[Stock],stock_analysis[Sector])</f>
        <v>Real Estate</v>
      </c>
      <c r="E1658" s="37" t="str">
        <f>_xlfn.XLOOKUP($B1658,stock_analysis[Stock],stock_analysis[Industry])</f>
        <v>Real Estate - Development</v>
      </c>
      <c r="F1658" s="2">
        <f>_xlfn.XLOOKUP($B1658,stock_analysis[Stock],stock_analysis[Market_Cap_Cr])</f>
        <v>3132.8571391999999</v>
      </c>
      <c r="G1658" s="3">
        <f>Imputs!$C$2</f>
        <v>6.6699999999999995E-2</v>
      </c>
      <c r="H1658" s="3">
        <f>Imputs!$C$3</f>
        <v>5.2299999999999999E-2</v>
      </c>
      <c r="I1658" s="2">
        <f>_xlfn.XLOOKUP($B1658,stock_analysis[Stock],stock_analysis[Beta_Daily])</f>
        <v>0.32665436720554819</v>
      </c>
      <c r="J1658" s="2">
        <f>_xlfn.XLOOKUP($B1658,stock_analysis[Stock],stock_analysis[Beta_Weekly])</f>
        <v>0.82976465294122292</v>
      </c>
      <c r="K1658" s="2">
        <f>_xlfn.XLOOKUP($B1658,stock_analysis[Stock],stock_analysis[Beta_Monthly])</f>
        <v>0.72440951649280771</v>
      </c>
      <c r="L1658" s="3">
        <f>G1658+H1658*I1658</f>
        <v>8.3784023404850166E-2</v>
      </c>
      <c r="M1658" s="3">
        <f>J1658*H1658+G1658</f>
        <v>0.11009669134882595</v>
      </c>
      <c r="N1658" s="3">
        <f>K1658*H1658+G1658</f>
        <v>0.10458661771257384</v>
      </c>
      <c r="O1658" s="2">
        <f>_xlfn.XLOOKUP($B1658,stock_analysis[Stock],stock_analysis[Interest_Coverage_Ratio])</f>
        <v>0.1092526313560219</v>
      </c>
      <c r="P1658" s="3" cm="1">
        <f t="array" ref="P165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58" s="3" t="str" cm="1">
        <f t="array" ref="Q165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58" s="3">
        <f>Table2[[#This Row],[Default Spread]]+Table2[[#This Row],[Risk Free Rate]]</f>
        <v>0.25669999999999998</v>
      </c>
      <c r="S1658" s="2">
        <f>_xlfn.XLOOKUP($B1658,stock_analysis[Stock],stock_analysis[Market_Cap_Cr])</f>
        <v>3132.8571391999999</v>
      </c>
      <c r="T1658" s="2">
        <f>_xlfn.XLOOKUP($B1658,stock_analysis[Stock],stock_analysis[Total_Debt_Cr])</f>
        <v>338.78000639999999</v>
      </c>
      <c r="U1658" s="3">
        <f>Table2[[#This Row],[Market Value of Equity]]/(Table2[[#This Row],[Market Value of Equity]]+Table2[[#This Row],[Market Value of Debt]])</f>
        <v>0.90241491486822745</v>
      </c>
      <c r="V1658" s="3">
        <f>Table2[[#This Row],[Market Value of Debt]]/(Table2[[#This Row],[Market Value of Equity]]+Table2[[#This Row],[Market Value of Debt]])</f>
        <v>9.7585085131772595E-2</v>
      </c>
      <c r="W1658" s="32">
        <f>(Table2[[#This Row],[Cost of Equity (Daily Beta)]]*Table2[[#This Row],[Weight of Equity]])+(Table2[[#This Row],[Cost of Debt]]*Table2[[#This Row],[Weight of Debt]])</f>
        <v>0.10065804370153147</v>
      </c>
      <c r="X1658" s="33">
        <f>(Table2[[#This Row],[Cost of Equity (Weekly Beta)]]*Table2[[#This Row],[Weight of Equity]])+(Table2[[#This Row],[Cost of Debt]]*Table2[[#This Row],[Weight of Debt]])</f>
        <v>0.12440298770415031</v>
      </c>
      <c r="Y1658" s="34">
        <f>(Table2[[#This Row],[Cost of Equity (Monthly Beta)]]*Table2[[#This Row],[Weight of Equity]])+(Table2[[#This Row],[Cost of Debt]]*Table2[[#This Row],[Weight of Debt]])</f>
        <v>0.11943061507277419</v>
      </c>
      <c r="Z1658" t="b">
        <f>IF(Table2[[#This Row],[Sector]]="Financial Services",TRUE,FALSE)</f>
        <v>0</v>
      </c>
      <c r="AA1658" t="b">
        <f>IF(Table2[[#This Row],[Market Capitalisation In(Cr)]]&gt;25000,TRUE,FALSE)</f>
        <v>0</v>
      </c>
    </row>
    <row r="1659" spans="2:27" ht="14" customHeight="1">
      <c r="B1659" s="37" t="s">
        <v>2140</v>
      </c>
      <c r="C1659" s="38" t="str">
        <f>_xlfn.XLOOKUP(B1659,stock_analysis[Stock],stock_analysis[Company_Name])</f>
        <v>Mahindra Lifespace Developers Limited</v>
      </c>
      <c r="D1659" s="37" t="str">
        <f>_xlfn.XLOOKUP(B1659,stock_analysis[Stock],stock_analysis[Sector])</f>
        <v>Real Estate</v>
      </c>
      <c r="E1659" s="37" t="str">
        <f>_xlfn.XLOOKUP($B1659,stock_analysis[Stock],stock_analysis[Industry])</f>
        <v>Real Estate - Development</v>
      </c>
      <c r="F1659" s="2">
        <f>_xlfn.XLOOKUP($B1659,stock_analysis[Stock],stock_analysis[Market_Cap_Cr])</f>
        <v>7504.3954688000003</v>
      </c>
      <c r="G1659" s="3">
        <f>Imputs!$C$2</f>
        <v>6.6699999999999995E-2</v>
      </c>
      <c r="H1659" s="3">
        <f>Imputs!$C$3</f>
        <v>5.2299999999999999E-2</v>
      </c>
      <c r="I1659" s="2">
        <f>_xlfn.XLOOKUP($B1659,stock_analysis[Stock],stock_analysis[Beta_Daily])</f>
        <v>0.6799071485329522</v>
      </c>
      <c r="J1659" s="2">
        <f>_xlfn.XLOOKUP($B1659,stock_analysis[Stock],stock_analysis[Beta_Weekly])</f>
        <v>1.2888428363712701</v>
      </c>
      <c r="K1659" s="2">
        <f>_xlfn.XLOOKUP($B1659,stock_analysis[Stock],stock_analysis[Beta_Monthly])</f>
        <v>0.81840559502443477</v>
      </c>
      <c r="L1659" s="3">
        <f>G1659+H1659*I1659</f>
        <v>0.10225914386827339</v>
      </c>
      <c r="M1659" s="3">
        <f>J1659*H1659+G1659</f>
        <v>0.13410648034221742</v>
      </c>
      <c r="N1659" s="3">
        <f>K1659*H1659+G1659</f>
        <v>0.10950261261977794</v>
      </c>
      <c r="O1659" s="2">
        <f>_xlfn.XLOOKUP($B1659,stock_analysis[Stock],stock_analysis[Interest_Coverage_Ratio])</f>
        <v>4.6384950842515416</v>
      </c>
      <c r="P1659" s="3" cm="1">
        <f t="array" ref="P165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659" s="3" t="str" cm="1">
        <f t="array" ref="Q165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659" s="3">
        <f>Table2[[#This Row],[Default Spread]]+Table2[[#This Row],[Risk Free Rate]]</f>
        <v>7.5600000000000001E-2</v>
      </c>
      <c r="S1659" s="2">
        <f>_xlfn.XLOOKUP($B1659,stock_analysis[Stock],stock_analysis[Market_Cap_Cr])</f>
        <v>7504.3954688000003</v>
      </c>
      <c r="T1659" s="2">
        <f>_xlfn.XLOOKUP($B1659,stock_analysis[Stock],stock_analysis[Total_Debt_Cr])</f>
        <v>325.42000639999998</v>
      </c>
      <c r="U1659" s="3">
        <f>Table2[[#This Row],[Market Value of Equity]]/(Table2[[#This Row],[Market Value of Equity]]+Table2[[#This Row],[Market Value of Debt]])</f>
        <v>0.9584383556125009</v>
      </c>
      <c r="V1659" s="3">
        <f>Table2[[#This Row],[Market Value of Debt]]/(Table2[[#This Row],[Market Value of Equity]]+Table2[[#This Row],[Market Value of Debt]])</f>
        <v>4.1561644387499139E-2</v>
      </c>
      <c r="W1659" s="32">
        <f>(Table2[[#This Row],[Cost of Equity (Daily Beta)]]*Table2[[#This Row],[Weight of Equity]])+(Table2[[#This Row],[Cost of Debt]]*Table2[[#This Row],[Weight of Debt]])</f>
        <v>0.10115114601114504</v>
      </c>
      <c r="X1659" s="33">
        <f>(Table2[[#This Row],[Cost of Equity (Weekly Beta)]]*Table2[[#This Row],[Weight of Equity]])+(Table2[[#This Row],[Cost of Debt]]*Table2[[#This Row],[Weight of Debt]])</f>
        <v>0.13167485481187</v>
      </c>
      <c r="Y1659" s="34">
        <f>(Table2[[#This Row],[Cost of Equity (Monthly Beta)]]*Table2[[#This Row],[Weight of Equity]])+(Table2[[#This Row],[Cost of Debt]]*Table2[[#This Row],[Weight of Debt]])</f>
        <v>0.10809356429026759</v>
      </c>
      <c r="Z1659" t="b">
        <f>IF(Table2[[#This Row],[Sector]]="Financial Services",TRUE,FALSE)</f>
        <v>0</v>
      </c>
      <c r="AA1659" t="b">
        <f>IF(Table2[[#This Row],[Market Capitalisation In(Cr)]]&gt;25000,TRUE,FALSE)</f>
        <v>0</v>
      </c>
    </row>
    <row r="1660" spans="2:27" ht="14" customHeight="1">
      <c r="B1660" s="37" t="s">
        <v>1233</v>
      </c>
      <c r="C1660" s="38" t="str">
        <f>_xlfn.XLOOKUP(B1660,stock_analysis[Stock],stock_analysis[Company_Name])</f>
        <v>GANESH HOUSING LIMITED</v>
      </c>
      <c r="D1660" s="37" t="str">
        <f>_xlfn.XLOOKUP(B1660,stock_analysis[Stock],stock_analysis[Sector])</f>
        <v>Real Estate</v>
      </c>
      <c r="E1660" s="37" t="str">
        <f>_xlfn.XLOOKUP($B1660,stock_analysis[Stock],stock_analysis[Industry])</f>
        <v>Real Estate - Development</v>
      </c>
      <c r="F1660" s="2">
        <f>_xlfn.XLOOKUP($B1660,stock_analysis[Stock],stock_analysis[Market_Cap_Cr])</f>
        <v>5557.7493504000004</v>
      </c>
      <c r="G1660" s="3">
        <f>Imputs!$C$2</f>
        <v>6.6699999999999995E-2</v>
      </c>
      <c r="H1660" s="3">
        <f>Imputs!$C$3</f>
        <v>5.2299999999999999E-2</v>
      </c>
      <c r="I1660" s="2">
        <f>_xlfn.XLOOKUP($B1660,stock_analysis[Stock],stock_analysis[Beta_Daily])</f>
        <v>0.69471126688962237</v>
      </c>
      <c r="J1660" s="2">
        <f>_xlfn.XLOOKUP($B1660,stock_analysis[Stock],stock_analysis[Beta_Weekly])</f>
        <v>0.57033712284085447</v>
      </c>
      <c r="K1660" s="2">
        <f>_xlfn.XLOOKUP($B1660,stock_analysis[Stock],stock_analysis[Beta_Monthly])</f>
        <v>1.2905152602004617</v>
      </c>
      <c r="L1660" s="3">
        <f>G1660+H1660*I1660</f>
        <v>0.10303339925832725</v>
      </c>
      <c r="M1660" s="3">
        <f>J1660*H1660+G1660</f>
        <v>9.6528631524576691E-2</v>
      </c>
      <c r="N1660" s="3">
        <f>K1660*H1660+G1660</f>
        <v>0.13419394810848415</v>
      </c>
      <c r="O1660" s="2">
        <f>_xlfn.XLOOKUP($B1660,stock_analysis[Stock],stock_analysis[Interest_Coverage_Ratio])</f>
        <v>952.9538114462124</v>
      </c>
      <c r="P1660" s="3" cm="1">
        <f t="array" ref="P166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60" s="3" t="str" cm="1">
        <f t="array" ref="Q166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60" s="3">
        <f>Table2[[#This Row],[Default Spread]]+Table2[[#This Row],[Risk Free Rate]]</f>
        <v>7.0699999999999999E-2</v>
      </c>
      <c r="S1660" s="2">
        <f>_xlfn.XLOOKUP($B1660,stock_analysis[Stock],stock_analysis[Market_Cap_Cr])</f>
        <v>5557.7493504000004</v>
      </c>
      <c r="T1660" s="2">
        <f>_xlfn.XLOOKUP($B1660,stock_analysis[Stock],stock_analysis[Total_Debt_Cr])</f>
        <v>77.226297599999995</v>
      </c>
      <c r="U1660" s="3">
        <f>Table2[[#This Row],[Market Value of Equity]]/(Table2[[#This Row],[Market Value of Equity]]+Table2[[#This Row],[Market Value of Debt]])</f>
        <v>0.98629518521035497</v>
      </c>
      <c r="V1660" s="3">
        <f>Table2[[#This Row],[Market Value of Debt]]/(Table2[[#This Row],[Market Value of Equity]]+Table2[[#This Row],[Market Value of Debt]])</f>
        <v>1.3704814789645031E-2</v>
      </c>
      <c r="W1660" s="32">
        <f>(Table2[[#This Row],[Cost of Equity (Daily Beta)]]*Table2[[#This Row],[Weight of Equity]])+(Table2[[#This Row],[Cost of Debt]]*Table2[[#This Row],[Weight of Debt]])</f>
        <v>0.10259027600997223</v>
      </c>
      <c r="X1660" s="33">
        <f>(Table2[[#This Row],[Cost of Equity (Weekly Beta)]]*Table2[[#This Row],[Weight of Equity]])+(Table2[[#This Row],[Cost of Debt]]*Table2[[#This Row],[Weight of Debt]])</f>
        <v>9.6174654913262381E-2</v>
      </c>
      <c r="Y1660" s="34">
        <f>(Table2[[#This Row],[Cost of Equity (Monthly Beta)]]*Table2[[#This Row],[Weight of Equity]])+(Table2[[#This Row],[Cost of Debt]]*Table2[[#This Row],[Weight of Debt]])</f>
        <v>0.13332377530939404</v>
      </c>
      <c r="Z1660" t="b">
        <f>IF(Table2[[#This Row],[Sector]]="Financial Services",TRUE,FALSE)</f>
        <v>0</v>
      </c>
      <c r="AA1660" t="b">
        <f>IF(Table2[[#This Row],[Market Capitalisation In(Cr)]]&gt;25000,TRUE,FALSE)</f>
        <v>0</v>
      </c>
    </row>
    <row r="1661" spans="2:27" ht="14" customHeight="1">
      <c r="B1661" s="37" t="s">
        <v>3234</v>
      </c>
      <c r="C1661" s="38" t="str">
        <f>_xlfn.XLOOKUP(B1661,stock_analysis[Stock],stock_analysis[Company_Name])</f>
        <v>Signatureglobal (India) Limited</v>
      </c>
      <c r="D1661" s="37" t="str">
        <f>_xlfn.XLOOKUP(B1661,stock_analysis[Stock],stock_analysis[Sector])</f>
        <v>Real Estate</v>
      </c>
      <c r="E1661" s="37" t="str">
        <f>_xlfn.XLOOKUP($B1661,stock_analysis[Stock],stock_analysis[Industry])</f>
        <v>Real Estate - Development</v>
      </c>
      <c r="F1661" s="2">
        <f>_xlfn.XLOOKUP($B1661,stock_analysis[Stock],stock_analysis[Market_Cap_Cr])</f>
        <v>12863.051366399999</v>
      </c>
      <c r="G1661" s="3">
        <f>Imputs!$C$2</f>
        <v>6.6699999999999995E-2</v>
      </c>
      <c r="H1661" s="3">
        <f>Imputs!$C$3</f>
        <v>5.2299999999999999E-2</v>
      </c>
      <c r="I1661" s="2">
        <f>_xlfn.XLOOKUP($B1661,stock_analysis[Stock],stock_analysis[Beta_Daily])</f>
        <v>0.77797663236700143</v>
      </c>
      <c r="J1661" s="2">
        <f>_xlfn.XLOOKUP($B1661,stock_analysis[Stock],stock_analysis[Beta_Weekly])</f>
        <v>1.22950869328377</v>
      </c>
      <c r="K1661" s="2">
        <f>_xlfn.XLOOKUP($B1661,stock_analysis[Stock],stock_analysis[Beta_Monthly])</f>
        <v>2.1599831824120752</v>
      </c>
      <c r="L1661" s="3">
        <f>G1661+H1661*I1661</f>
        <v>0.10738817787279417</v>
      </c>
      <c r="M1661" s="3">
        <f>J1661*H1661+G1661</f>
        <v>0.13100330465874116</v>
      </c>
      <c r="N1661" s="3">
        <f>K1661*H1661+G1661</f>
        <v>0.17966712044015154</v>
      </c>
      <c r="O1661" s="2">
        <f>_xlfn.XLOOKUP($B1661,stock_analysis[Stock],stock_analysis[Interest_Coverage_Ratio])</f>
        <v>3.6983743804412028</v>
      </c>
      <c r="P1661" s="3" cm="1">
        <f t="array" ref="P166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661" s="3" t="str" cm="1">
        <f t="array" ref="Q166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661" s="3">
        <f>Table2[[#This Row],[Default Spread]]+Table2[[#This Row],[Risk Free Rate]]</f>
        <v>8.0499999999999988E-2</v>
      </c>
      <c r="S1661" s="2">
        <f>_xlfn.XLOOKUP($B1661,stock_analysis[Stock],stock_analysis[Market_Cap_Cr])</f>
        <v>12863.051366399999</v>
      </c>
      <c r="T1661" s="2">
        <f>_xlfn.XLOOKUP($B1661,stock_analysis[Stock],stock_analysis[Total_Debt_Cr])</f>
        <v>2589.1950591999998</v>
      </c>
      <c r="U1661" s="3">
        <f>Table2[[#This Row],[Market Value of Equity]]/(Table2[[#This Row],[Market Value of Equity]]+Table2[[#This Row],[Market Value of Debt]])</f>
        <v>0.83243892260801411</v>
      </c>
      <c r="V1661" s="3">
        <f>Table2[[#This Row],[Market Value of Debt]]/(Table2[[#This Row],[Market Value of Equity]]+Table2[[#This Row],[Market Value of Debt]])</f>
        <v>0.16756107739198597</v>
      </c>
      <c r="W1661" s="32">
        <f>(Table2[[#This Row],[Cost of Equity (Daily Beta)]]*Table2[[#This Row],[Weight of Equity]])+(Table2[[#This Row],[Cost of Debt]]*Table2[[#This Row],[Weight of Debt]])</f>
        <v>0.10288276581932143</v>
      </c>
      <c r="X1661" s="33">
        <f>(Table2[[#This Row],[Cost of Equity (Weekly Beta)]]*Table2[[#This Row],[Weight of Equity]])+(Table2[[#This Row],[Cost of Debt]]*Table2[[#This Row],[Weight of Debt]])</f>
        <v>0.1225409165182668</v>
      </c>
      <c r="Y1661" s="34">
        <f>(Table2[[#This Row],[Cost of Equity (Monthly Beta)]]*Table2[[#This Row],[Weight of Equity]])+(Table2[[#This Row],[Cost of Debt]]*Table2[[#This Row],[Weight of Debt]])</f>
        <v>0.16305057089733893</v>
      </c>
      <c r="Z1661" t="b">
        <f>IF(Table2[[#This Row],[Sector]]="Financial Services",TRUE,FALSE)</f>
        <v>0</v>
      </c>
      <c r="AA1661" t="b">
        <f>IF(Table2[[#This Row],[Market Capitalisation In(Cr)]]&gt;25000,TRUE,FALSE)</f>
        <v>0</v>
      </c>
    </row>
    <row r="1662" spans="2:27" ht="14" customHeight="1">
      <c r="B1662" s="37" t="s">
        <v>2038</v>
      </c>
      <c r="C1662" s="38" t="str">
        <f>_xlfn.XLOOKUP(B1662,stock_analysis[Stock],stock_analysis[Company_Name])</f>
        <v>Lancor Holdings Limited</v>
      </c>
      <c r="D1662" s="37" t="str">
        <f>_xlfn.XLOOKUP(B1662,stock_analysis[Stock],stock_analysis[Sector])</f>
        <v>Real Estate</v>
      </c>
      <c r="E1662" s="37" t="str">
        <f>_xlfn.XLOOKUP($B1662,stock_analysis[Stock],stock_analysis[Industry])</f>
        <v>Real Estate - Development</v>
      </c>
      <c r="F1662" s="2">
        <f>_xlfn.XLOOKUP($B1662,stock_analysis[Stock],stock_analysis[Market_Cap_Cr])</f>
        <v>169.1662848</v>
      </c>
      <c r="G1662" s="3">
        <f>Imputs!$C$2</f>
        <v>6.6699999999999995E-2</v>
      </c>
      <c r="H1662" s="3">
        <f>Imputs!$C$3</f>
        <v>5.2299999999999999E-2</v>
      </c>
      <c r="I1662" s="2">
        <f>_xlfn.XLOOKUP($B1662,stock_analysis[Stock],stock_analysis[Beta_Daily])</f>
        <v>0.56032705746723555</v>
      </c>
      <c r="J1662" s="2">
        <f>_xlfn.XLOOKUP($B1662,stock_analysis[Stock],stock_analysis[Beta_Weekly])</f>
        <v>1.4737646986955697</v>
      </c>
      <c r="K1662" s="2">
        <f>_xlfn.XLOOKUP($B1662,stock_analysis[Stock],stock_analysis[Beta_Monthly])</f>
        <v>0.76603827883222997</v>
      </c>
      <c r="L1662" s="3">
        <f>G1662+H1662*I1662</f>
        <v>9.600510510553642E-2</v>
      </c>
      <c r="M1662" s="3">
        <f>J1662*H1662+G1662</f>
        <v>0.1437778937417783</v>
      </c>
      <c r="N1662" s="3">
        <f>K1662*H1662+G1662</f>
        <v>0.10676380198292562</v>
      </c>
      <c r="O1662" s="2">
        <f>_xlfn.XLOOKUP($B1662,stock_analysis[Stock],stock_analysis[Interest_Coverage_Ratio])</f>
        <v>1.52108940189199</v>
      </c>
      <c r="P1662" s="3" cm="1">
        <f t="array" ref="P166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662" s="3" t="str" cm="1">
        <f t="array" ref="Q166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662" s="3">
        <f>Table2[[#This Row],[Default Spread]]+Table2[[#This Row],[Risk Free Rate]]</f>
        <v>0.1176</v>
      </c>
      <c r="S1662" s="2">
        <f>_xlfn.XLOOKUP($B1662,stock_analysis[Stock],stock_analysis[Market_Cap_Cr])</f>
        <v>169.1662848</v>
      </c>
      <c r="T1662" s="2">
        <f>_xlfn.XLOOKUP($B1662,stock_analysis[Stock],stock_analysis[Total_Debt_Cr])</f>
        <v>126.416</v>
      </c>
      <c r="U1662" s="3">
        <f>Table2[[#This Row],[Market Value of Equity]]/(Table2[[#This Row],[Market Value of Equity]]+Table2[[#This Row],[Market Value of Debt]])</f>
        <v>0.57231537036958446</v>
      </c>
      <c r="V1662" s="3">
        <f>Table2[[#This Row],[Market Value of Debt]]/(Table2[[#This Row],[Market Value of Equity]]+Table2[[#This Row],[Market Value of Debt]])</f>
        <v>0.42768462963041548</v>
      </c>
      <c r="W1662" s="32">
        <f>(Table2[[#This Row],[Cost of Equity (Daily Beta)]]*Table2[[#This Row],[Weight of Equity]])+(Table2[[#This Row],[Cost of Debt]]*Table2[[#This Row],[Weight of Debt]])</f>
        <v>0.10524090973038282</v>
      </c>
      <c r="X1662" s="33">
        <f>(Table2[[#This Row],[Cost of Equity (Weekly Beta)]]*Table2[[#This Row],[Weight of Equity]])+(Table2[[#This Row],[Cost of Debt]]*Table2[[#This Row],[Weight of Debt]])</f>
        <v>0.13258201095232147</v>
      </c>
      <c r="Y1662" s="34">
        <f>(Table2[[#This Row],[Cost of Equity (Monthly Beta)]]*Table2[[#This Row],[Weight of Equity]])+(Table2[[#This Row],[Cost of Debt]]*Table2[[#This Row],[Weight of Debt]])</f>
        <v>0.11139827731845992</v>
      </c>
      <c r="Z1662" t="b">
        <f>IF(Table2[[#This Row],[Sector]]="Financial Services",TRUE,FALSE)</f>
        <v>0</v>
      </c>
      <c r="AA1662" t="b">
        <f>IF(Table2[[#This Row],[Market Capitalisation In(Cr)]]&gt;25000,TRUE,FALSE)</f>
        <v>0</v>
      </c>
    </row>
    <row r="1663" spans="2:27" ht="14" customHeight="1">
      <c r="B1663" s="37" t="s">
        <v>3422</v>
      </c>
      <c r="C1663" s="38" t="str">
        <f>_xlfn.XLOOKUP(B1663,stock_analysis[Stock],stock_analysis[Company_Name])</f>
        <v>Supreme Holdings &amp; Hospitality (India) Limited</v>
      </c>
      <c r="D1663" s="37" t="str">
        <f>_xlfn.XLOOKUP(B1663,stock_analysis[Stock],stock_analysis[Sector])</f>
        <v>Real Estate</v>
      </c>
      <c r="E1663" s="37" t="str">
        <f>_xlfn.XLOOKUP($B1663,stock_analysis[Stock],stock_analysis[Industry])</f>
        <v>Real Estate - Development</v>
      </c>
      <c r="F1663" s="2">
        <f>_xlfn.XLOOKUP($B1663,stock_analysis[Stock],stock_analysis[Market_Cap_Cr])</f>
        <v>201.0360704</v>
      </c>
      <c r="G1663" s="3">
        <f>Imputs!$C$2</f>
        <v>6.6699999999999995E-2</v>
      </c>
      <c r="H1663" s="3">
        <f>Imputs!$C$3</f>
        <v>5.2299999999999999E-2</v>
      </c>
      <c r="I1663" s="2">
        <f>_xlfn.XLOOKUP($B1663,stock_analysis[Stock],stock_analysis[Beta_Daily])</f>
        <v>0.92102164920852181</v>
      </c>
      <c r="J1663" s="2">
        <f>_xlfn.XLOOKUP($B1663,stock_analysis[Stock],stock_analysis[Beta_Weekly])</f>
        <v>0.82895655290019488</v>
      </c>
      <c r="K1663" s="2">
        <f>_xlfn.XLOOKUP($B1663,stock_analysis[Stock],stock_analysis[Beta_Monthly])</f>
        <v>2.2154235129400441</v>
      </c>
      <c r="L1663" s="3">
        <f>G1663+H1663*I1663</f>
        <v>0.11486943225360569</v>
      </c>
      <c r="M1663" s="3">
        <f>J1663*H1663+G1663</f>
        <v>0.11005442771668018</v>
      </c>
      <c r="N1663" s="3">
        <f>K1663*H1663+G1663</f>
        <v>0.18256664972676429</v>
      </c>
      <c r="O1663" s="2">
        <f>_xlfn.XLOOKUP($B1663,stock_analysis[Stock],stock_analysis[Interest_Coverage_Ratio])</f>
        <v>1426.9484536082475</v>
      </c>
      <c r="P1663" s="3" cm="1">
        <f t="array" ref="P166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63" s="3" t="str" cm="1">
        <f t="array" ref="Q166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63" s="3">
        <f>Table2[[#This Row],[Default Spread]]+Table2[[#This Row],[Risk Free Rate]]</f>
        <v>7.0699999999999999E-2</v>
      </c>
      <c r="S1663" s="2">
        <f>_xlfn.XLOOKUP($B1663,stock_analysis[Stock],stock_analysis[Market_Cap_Cr])</f>
        <v>201.0360704</v>
      </c>
      <c r="T1663" s="2">
        <f>_xlfn.XLOOKUP($B1663,stock_analysis[Stock],stock_analysis[Total_Debt_Cr])</f>
        <v>6.0263</v>
      </c>
      <c r="U1663" s="3">
        <f>Table2[[#This Row],[Market Value of Equity]]/(Table2[[#This Row],[Market Value of Equity]]+Table2[[#This Row],[Market Value of Debt]])</f>
        <v>0.97089620876860205</v>
      </c>
      <c r="V1663" s="3">
        <f>Table2[[#This Row],[Market Value of Debt]]/(Table2[[#This Row],[Market Value of Equity]]+Table2[[#This Row],[Market Value of Debt]])</f>
        <v>2.9103791231397978E-2</v>
      </c>
      <c r="W1663" s="32">
        <f>(Table2[[#This Row],[Cost of Equity (Daily Beta)]]*Table2[[#This Row],[Weight of Equity]])+(Table2[[#This Row],[Cost of Debt]]*Table2[[#This Row],[Weight of Debt]])</f>
        <v>0.11358393431848737</v>
      </c>
      <c r="X1663" s="33">
        <f>(Table2[[#This Row],[Cost of Equity (Weekly Beta)]]*Table2[[#This Row],[Weight of Equity]])+(Table2[[#This Row],[Cost of Debt]]*Table2[[#This Row],[Weight of Debt]])</f>
        <v>0.10890906466838278</v>
      </c>
      <c r="Y1663" s="34">
        <f>(Table2[[#This Row],[Cost of Equity (Monthly Beta)]]*Table2[[#This Row],[Weight of Equity]])+(Table2[[#This Row],[Cost of Debt]]*Table2[[#This Row],[Weight of Debt]])</f>
        <v>0.17931090610736064</v>
      </c>
      <c r="Z1663" t="b">
        <f>IF(Table2[[#This Row],[Sector]]="Financial Services",TRUE,FALSE)</f>
        <v>0</v>
      </c>
      <c r="AA1663" t="b">
        <f>IF(Table2[[#This Row],[Market Capitalisation In(Cr)]]&gt;25000,TRUE,FALSE)</f>
        <v>0</v>
      </c>
    </row>
    <row r="1664" spans="2:27" ht="14" customHeight="1">
      <c r="B1664" s="37" t="s">
        <v>330</v>
      </c>
      <c r="C1664" s="38" t="str">
        <f>_xlfn.XLOOKUP(B1664,stock_analysis[Stock],stock_analysis[Company_Name])</f>
        <v>Arihant Superstructures Limited</v>
      </c>
      <c r="D1664" s="37" t="str">
        <f>_xlfn.XLOOKUP(B1664,stock_analysis[Stock],stock_analysis[Sector])</f>
        <v>Real Estate</v>
      </c>
      <c r="E1664" s="37" t="str">
        <f>_xlfn.XLOOKUP($B1664,stock_analysis[Stock],stock_analysis[Industry])</f>
        <v>Real Estate - Development</v>
      </c>
      <c r="F1664" s="2">
        <f>_xlfn.XLOOKUP($B1664,stock_analysis[Stock],stock_analysis[Market_Cap_Cr])</f>
        <v>1079.3336832</v>
      </c>
      <c r="G1664" s="3">
        <f>Imputs!$C$2</f>
        <v>6.6699999999999995E-2</v>
      </c>
      <c r="H1664" s="3">
        <f>Imputs!$C$3</f>
        <v>5.2299999999999999E-2</v>
      </c>
      <c r="I1664" s="2">
        <f>_xlfn.XLOOKUP($B1664,stock_analysis[Stock],stock_analysis[Beta_Daily])</f>
        <v>1.2019168230280981</v>
      </c>
      <c r="J1664" s="2">
        <f>_xlfn.XLOOKUP($B1664,stock_analysis[Stock],stock_analysis[Beta_Weekly])</f>
        <v>1.5581172378192594</v>
      </c>
      <c r="K1664" s="2">
        <f>_xlfn.XLOOKUP($B1664,stock_analysis[Stock],stock_analysis[Beta_Monthly])</f>
        <v>1.583731988245733</v>
      </c>
      <c r="L1664" s="3">
        <f>G1664+H1664*I1664</f>
        <v>0.12956024984436953</v>
      </c>
      <c r="M1664" s="3">
        <f>J1664*H1664+G1664</f>
        <v>0.14818953153794726</v>
      </c>
      <c r="N1664" s="3">
        <f>K1664*H1664+G1664</f>
        <v>0.14952918298525184</v>
      </c>
      <c r="O1664" s="2">
        <f>_xlfn.XLOOKUP($B1664,stock_analysis[Stock],stock_analysis[Interest_Coverage_Ratio])</f>
        <v>2.9654288726225295</v>
      </c>
      <c r="P1664" s="3" cm="1">
        <f t="array" ref="P166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664" s="3" t="str" cm="1">
        <f t="array" ref="Q166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664" s="3">
        <f>Table2[[#This Row],[Default Spread]]+Table2[[#This Row],[Risk Free Rate]]</f>
        <v>9.4199999999999992E-2</v>
      </c>
      <c r="S1664" s="2">
        <f>_xlfn.XLOOKUP($B1664,stock_analysis[Stock],stock_analysis[Market_Cap_Cr])</f>
        <v>1079.3336832</v>
      </c>
      <c r="T1664" s="2">
        <f>_xlfn.XLOOKUP($B1664,stock_analysis[Stock],stock_analysis[Total_Debt_Cr])</f>
        <v>851.10292479999998</v>
      </c>
      <c r="U1664" s="3">
        <f>Table2[[#This Row],[Market Value of Equity]]/(Table2[[#This Row],[Market Value of Equity]]+Table2[[#This Row],[Market Value of Debt]])</f>
        <v>0.55911376666143286</v>
      </c>
      <c r="V1664" s="3">
        <f>Table2[[#This Row],[Market Value of Debt]]/(Table2[[#This Row],[Market Value of Equity]]+Table2[[#This Row],[Market Value of Debt]])</f>
        <v>0.44088623333856708</v>
      </c>
      <c r="W1664" s="32">
        <f>(Table2[[#This Row],[Cost of Equity (Daily Beta)]]*Table2[[#This Row],[Weight of Equity]])+(Table2[[#This Row],[Cost of Debt]]*Table2[[#This Row],[Weight of Debt]])</f>
        <v>0.11397040248057479</v>
      </c>
      <c r="X1664" s="33">
        <f>(Table2[[#This Row],[Cost of Equity (Weekly Beta)]]*Table2[[#This Row],[Weight of Equity]])+(Table2[[#This Row],[Cost of Debt]]*Table2[[#This Row],[Weight of Debt]])</f>
        <v>0.1243862903384679</v>
      </c>
      <c r="Y1664" s="34">
        <f>(Table2[[#This Row],[Cost of Equity (Monthly Beta)]]*Table2[[#This Row],[Weight of Equity]])+(Table2[[#This Row],[Cost of Debt]]*Table2[[#This Row],[Weight of Debt]])</f>
        <v>0.12513530790518379</v>
      </c>
      <c r="Z1664" t="b">
        <f>IF(Table2[[#This Row],[Sector]]="Financial Services",TRUE,FALSE)</f>
        <v>0</v>
      </c>
      <c r="AA1664" t="b">
        <f>IF(Table2[[#This Row],[Market Capitalisation In(Cr)]]&gt;25000,TRUE,FALSE)</f>
        <v>0</v>
      </c>
    </row>
    <row r="1665" spans="2:27" ht="14" customHeight="1">
      <c r="B1665" s="37" t="s">
        <v>3694</v>
      </c>
      <c r="C1665" s="38" t="str">
        <f>_xlfn.XLOOKUP(B1665,stock_analysis[Stock],stock_analysis[Company_Name])</f>
        <v>UMIYA BUILDCON LIMITED</v>
      </c>
      <c r="D1665" s="37" t="str">
        <f>_xlfn.XLOOKUP(B1665,stock_analysis[Stock],stock_analysis[Sector])</f>
        <v>Real Estate</v>
      </c>
      <c r="E1665" s="37" t="str">
        <f>_xlfn.XLOOKUP($B1665,stock_analysis[Stock],stock_analysis[Industry])</f>
        <v>Real Estate - Development</v>
      </c>
      <c r="F1665" s="2">
        <f>_xlfn.XLOOKUP($B1665,stock_analysis[Stock],stock_analysis[Market_Cap_Cr])</f>
        <v>156.6549248</v>
      </c>
      <c r="G1665" s="3">
        <f>Imputs!$C$2</f>
        <v>6.6699999999999995E-2</v>
      </c>
      <c r="H1665" s="3">
        <f>Imputs!$C$3</f>
        <v>5.2299999999999999E-2</v>
      </c>
      <c r="I1665" s="2">
        <f>_xlfn.XLOOKUP($B1665,stock_analysis[Stock],stock_analysis[Beta_Daily])</f>
        <v>0.94647153823231245</v>
      </c>
      <c r="J1665" s="2">
        <f>_xlfn.XLOOKUP($B1665,stock_analysis[Stock],stock_analysis[Beta_Weekly])</f>
        <v>1.1288477660729848</v>
      </c>
      <c r="K1665" s="2">
        <f>_xlfn.XLOOKUP($B1665,stock_analysis[Stock],stock_analysis[Beta_Monthly])</f>
        <v>0.3747093958426358</v>
      </c>
      <c r="L1665" s="3">
        <f>G1665+H1665*I1665</f>
        <v>0.11620046144954993</v>
      </c>
      <c r="M1665" s="3">
        <f>J1665*H1665+G1665</f>
        <v>0.12573873816561709</v>
      </c>
      <c r="N1665" s="3">
        <f>K1665*H1665+G1665</f>
        <v>8.6297301402569845E-2</v>
      </c>
      <c r="O1665" s="2">
        <f>_xlfn.XLOOKUP($B1665,stock_analysis[Stock],stock_analysis[Interest_Coverage_Ratio])</f>
        <v>1.675360935234304</v>
      </c>
      <c r="P1665" s="3" cm="1">
        <f t="array" ref="P166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665" s="3" t="str" cm="1">
        <f t="array" ref="Q166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665" s="3">
        <f>Table2[[#This Row],[Default Spread]]+Table2[[#This Row],[Risk Free Rate]]</f>
        <v>0.1176</v>
      </c>
      <c r="S1665" s="2">
        <f>_xlfn.XLOOKUP($B1665,stock_analysis[Stock],stock_analysis[Market_Cap_Cr])</f>
        <v>156.6549248</v>
      </c>
      <c r="T1665" s="2">
        <f>_xlfn.XLOOKUP($B1665,stock_analysis[Stock],stock_analysis[Total_Debt_Cr])</f>
        <v>122.1053952</v>
      </c>
      <c r="U1665" s="3">
        <f>Table2[[#This Row],[Market Value of Equity]]/(Table2[[#This Row],[Market Value of Equity]]+Table2[[#This Row],[Market Value of Debt]])</f>
        <v>0.56196995612574996</v>
      </c>
      <c r="V1665" s="3">
        <f>Table2[[#This Row],[Market Value of Debt]]/(Table2[[#This Row],[Market Value of Equity]]+Table2[[#This Row],[Market Value of Debt]])</f>
        <v>0.43803004387425015</v>
      </c>
      <c r="W1665" s="32">
        <f>(Table2[[#This Row],[Cost of Equity (Daily Beta)]]*Table2[[#This Row],[Weight of Equity]])+(Table2[[#This Row],[Cost of Debt]]*Table2[[#This Row],[Weight of Debt]])</f>
        <v>0.11681350138220729</v>
      </c>
      <c r="X1665" s="33">
        <f>(Table2[[#This Row],[Cost of Equity (Weekly Beta)]]*Table2[[#This Row],[Weight of Equity]])+(Table2[[#This Row],[Cost of Debt]]*Table2[[#This Row],[Weight of Debt]])</f>
        <v>0.12217372632985081</v>
      </c>
      <c r="Y1665" s="34">
        <f>(Table2[[#This Row],[Cost of Equity (Monthly Beta)]]*Table2[[#This Row],[Weight of Equity]])+(Table2[[#This Row],[Cost of Debt]]*Table2[[#This Row],[Weight of Debt]])</f>
        <v>0.10000882384258461</v>
      </c>
      <c r="Z1665" t="b">
        <f>IF(Table2[[#This Row],[Sector]]="Financial Services",TRUE,FALSE)</f>
        <v>0</v>
      </c>
      <c r="AA1665" t="b">
        <f>IF(Table2[[#This Row],[Market Capitalisation In(Cr)]]&gt;25000,TRUE,FALSE)</f>
        <v>0</v>
      </c>
    </row>
    <row r="1666" spans="2:27" ht="14" customHeight="1">
      <c r="B1666" s="37" t="s">
        <v>648</v>
      </c>
      <c r="C1666" s="38" t="str">
        <f>_xlfn.XLOOKUP(B1666,stock_analysis[Stock],stock_analysis[Company_Name])</f>
        <v>Brigade Enterprises Limited</v>
      </c>
      <c r="D1666" s="37" t="str">
        <f>_xlfn.XLOOKUP(B1666,stock_analysis[Stock],stock_analysis[Sector])</f>
        <v>Real Estate</v>
      </c>
      <c r="E1666" s="37" t="str">
        <f>_xlfn.XLOOKUP($B1666,stock_analysis[Stock],stock_analysis[Industry])</f>
        <v>Real Estate - Development</v>
      </c>
      <c r="F1666" s="2">
        <f>_xlfn.XLOOKUP($B1666,stock_analysis[Stock],stock_analysis[Market_Cap_Cr])</f>
        <v>16226.3318528</v>
      </c>
      <c r="G1666" s="3">
        <f>Imputs!$C$2</f>
        <v>6.6699999999999995E-2</v>
      </c>
      <c r="H1666" s="3">
        <f>Imputs!$C$3</f>
        <v>5.2299999999999999E-2</v>
      </c>
      <c r="I1666" s="2">
        <f>_xlfn.XLOOKUP($B1666,stock_analysis[Stock],stock_analysis[Beta_Daily])</f>
        <v>1.1355674008517489</v>
      </c>
      <c r="J1666" s="2">
        <f>_xlfn.XLOOKUP($B1666,stock_analysis[Stock],stock_analysis[Beta_Weekly])</f>
        <v>1.5658266721335972</v>
      </c>
      <c r="K1666" s="2">
        <f>_xlfn.XLOOKUP($B1666,stock_analysis[Stock],stock_analysis[Beta_Monthly])</f>
        <v>1.1617645302063362</v>
      </c>
      <c r="L1666" s="3">
        <f>G1666+H1666*I1666</f>
        <v>0.12609017506454645</v>
      </c>
      <c r="M1666" s="3">
        <f>J1666*H1666+G1666</f>
        <v>0.14859273495258712</v>
      </c>
      <c r="N1666" s="3">
        <f>K1666*H1666+G1666</f>
        <v>0.12746028492979139</v>
      </c>
      <c r="O1666" s="2">
        <f>_xlfn.XLOOKUP($B1666,stock_analysis[Stock],stock_analysis[Interest_Coverage_Ratio])</f>
        <v>2.8008866974662827</v>
      </c>
      <c r="P1666" s="3" cm="1">
        <f t="array" ref="P166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666" s="3" t="str" cm="1">
        <f t="array" ref="Q166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666" s="3">
        <f>Table2[[#This Row],[Default Spread]]+Table2[[#This Row],[Risk Free Rate]]</f>
        <v>9.4199999999999992E-2</v>
      </c>
      <c r="S1666" s="2">
        <f>_xlfn.XLOOKUP($B1666,stock_analysis[Stock],stock_analysis[Market_Cap_Cr])</f>
        <v>16226.3318528</v>
      </c>
      <c r="T1666" s="2">
        <f>_xlfn.XLOOKUP($B1666,stock_analysis[Stock],stock_analysis[Total_Debt_Cr])</f>
        <v>5374.8998143999997</v>
      </c>
      <c r="U1666" s="3">
        <f>Table2[[#This Row],[Market Value of Equity]]/(Table2[[#This Row],[Market Value of Equity]]+Table2[[#This Row],[Market Value of Debt]])</f>
        <v>0.75117623396625943</v>
      </c>
      <c r="V1666" s="3">
        <f>Table2[[#This Row],[Market Value of Debt]]/(Table2[[#This Row],[Market Value of Equity]]+Table2[[#This Row],[Market Value of Debt]])</f>
        <v>0.24882376603374051</v>
      </c>
      <c r="W1666" s="32">
        <f>(Table2[[#This Row],[Cost of Equity (Daily Beta)]]*Table2[[#This Row],[Weight of Equity]])+(Table2[[#This Row],[Cost of Debt]]*Table2[[#This Row],[Weight of Debt]])</f>
        <v>0.1181551416055107</v>
      </c>
      <c r="X1666" s="33">
        <f>(Table2[[#This Row],[Cost of Equity (Weekly Beta)]]*Table2[[#This Row],[Weight of Equity]])+(Table2[[#This Row],[Cost of Debt]]*Table2[[#This Row],[Weight of Debt]])</f>
        <v>0.13505852979680932</v>
      </c>
      <c r="Y1666" s="34">
        <f>(Table2[[#This Row],[Cost of Equity (Monthly Beta)]]*Table2[[#This Row],[Weight of Equity]])+(Table2[[#This Row],[Cost of Debt]]*Table2[[#This Row],[Weight of Debt]])</f>
        <v>0.11918433557420542</v>
      </c>
      <c r="Z1666" t="b">
        <f>IF(Table2[[#This Row],[Sector]]="Financial Services",TRUE,FALSE)</f>
        <v>0</v>
      </c>
      <c r="AA1666" t="b">
        <f>IF(Table2[[#This Row],[Market Capitalisation In(Cr)]]&gt;25000,TRUE,FALSE)</f>
        <v>0</v>
      </c>
    </row>
    <row r="1667" spans="2:27" ht="14" customHeight="1">
      <c r="B1667" s="37" t="s">
        <v>2214</v>
      </c>
      <c r="C1667" s="38" t="str">
        <f>_xlfn.XLOOKUP(B1667,stock_analysis[Stock],stock_analysis[Company_Name])</f>
        <v>Max Estates Limited</v>
      </c>
      <c r="D1667" s="37" t="str">
        <f>_xlfn.XLOOKUP(B1667,stock_analysis[Stock],stock_analysis[Sector])</f>
        <v>Real Estate</v>
      </c>
      <c r="E1667" s="37" t="str">
        <f>_xlfn.XLOOKUP($B1667,stock_analysis[Stock],stock_analysis[Industry])</f>
        <v>Real Estate - Development</v>
      </c>
      <c r="F1667" s="2">
        <f>_xlfn.XLOOKUP($B1667,stock_analysis[Stock],stock_analysis[Market_Cap_Cr])</f>
        <v>6505.1303936000004</v>
      </c>
      <c r="G1667" s="3">
        <f>Imputs!$C$2</f>
        <v>6.6699999999999995E-2</v>
      </c>
      <c r="H1667" s="3">
        <f>Imputs!$C$3</f>
        <v>5.2299999999999999E-2</v>
      </c>
      <c r="I1667" s="2">
        <f>_xlfn.XLOOKUP($B1667,stock_analysis[Stock],stock_analysis[Beta_Daily])</f>
        <v>1.0720801345705475</v>
      </c>
      <c r="J1667" s="2">
        <f>_xlfn.XLOOKUP($B1667,stock_analysis[Stock],stock_analysis[Beta_Weekly])</f>
        <v>1.63502929016238</v>
      </c>
      <c r="K1667" s="2">
        <f>_xlfn.XLOOKUP($B1667,stock_analysis[Stock],stock_analysis[Beta_Monthly])</f>
        <v>1.8504480814550628</v>
      </c>
      <c r="L1667" s="3">
        <f>G1667+H1667*I1667</f>
        <v>0.12276979103803963</v>
      </c>
      <c r="M1667" s="3">
        <f>J1667*H1667+G1667</f>
        <v>0.15221203187549248</v>
      </c>
      <c r="N1667" s="3">
        <f>K1667*H1667+G1667</f>
        <v>0.16347843466009976</v>
      </c>
      <c r="O1667" s="2">
        <f>_xlfn.XLOOKUP($B1667,stock_analysis[Stock],stock_analysis[Interest_Coverage_Ratio])</f>
        <v>1.6309162232102277</v>
      </c>
      <c r="P1667" s="3" cm="1">
        <f t="array" ref="P166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667" s="3" t="str" cm="1">
        <f t="array" ref="Q166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667" s="3">
        <f>Table2[[#This Row],[Default Spread]]+Table2[[#This Row],[Risk Free Rate]]</f>
        <v>0.1176</v>
      </c>
      <c r="S1667" s="2">
        <f>_xlfn.XLOOKUP($B1667,stock_analysis[Stock],stock_analysis[Market_Cap_Cr])</f>
        <v>6505.1303936000004</v>
      </c>
      <c r="T1667" s="2">
        <f>_xlfn.XLOOKUP($B1667,stock_analysis[Stock],stock_analysis[Total_Debt_Cr])</f>
        <v>2098.4682496</v>
      </c>
      <c r="U1667" s="3">
        <f>Table2[[#This Row],[Market Value of Equity]]/(Table2[[#This Row],[Market Value of Equity]]+Table2[[#This Row],[Market Value of Debt]])</f>
        <v>0.75609412565304168</v>
      </c>
      <c r="V1667" s="3">
        <f>Table2[[#This Row],[Market Value of Debt]]/(Table2[[#This Row],[Market Value of Equity]]+Table2[[#This Row],[Market Value of Debt]])</f>
        <v>0.24390587434695826</v>
      </c>
      <c r="W1667" s="32">
        <f>(Table2[[#This Row],[Cost of Equity (Daily Beta)]]*Table2[[#This Row],[Weight of Equity]])+(Table2[[#This Row],[Cost of Debt]]*Table2[[#This Row],[Weight of Debt]])</f>
        <v>0.12150884863471549</v>
      </c>
      <c r="X1667" s="33">
        <f>(Table2[[#This Row],[Cost of Equity (Weekly Beta)]]*Table2[[#This Row],[Weight of Equity]])+(Table2[[#This Row],[Cost of Debt]]*Table2[[#This Row],[Weight of Debt]])</f>
        <v>0.14376995397797571</v>
      </c>
      <c r="Y1667" s="34">
        <f>(Table2[[#This Row],[Cost of Equity (Monthly Beta)]]*Table2[[#This Row],[Weight of Equity]])+(Table2[[#This Row],[Cost of Debt]]*Table2[[#This Row],[Weight of Debt]])</f>
        <v>0.15228841494065831</v>
      </c>
      <c r="Z1667" t="b">
        <f>IF(Table2[[#This Row],[Sector]]="Financial Services",TRUE,FALSE)</f>
        <v>0</v>
      </c>
      <c r="AA1667" t="b">
        <f>IF(Table2[[#This Row],[Market Capitalisation In(Cr)]]&gt;25000,TRUE,FALSE)</f>
        <v>0</v>
      </c>
    </row>
    <row r="1668" spans="2:27" ht="14" customHeight="1">
      <c r="B1668" s="37" t="s">
        <v>1567</v>
      </c>
      <c r="C1668" s="38" t="str">
        <f>_xlfn.XLOOKUP(B1668,stock_analysis[Stock],stock_analysis[Company_Name])</f>
        <v>Indiabulls Limited</v>
      </c>
      <c r="D1668" s="37" t="str">
        <f>_xlfn.XLOOKUP(B1668,stock_analysis[Stock],stock_analysis[Sector])</f>
        <v>Real Estate</v>
      </c>
      <c r="E1668" s="37" t="str">
        <f>_xlfn.XLOOKUP($B1668,stock_analysis[Stock],stock_analysis[Industry])</f>
        <v>Real Estate - Development</v>
      </c>
      <c r="F1668" s="2">
        <f>_xlfn.XLOOKUP($B1668,stock_analysis[Stock],stock_analysis[Market_Cap_Cr])</f>
        <v>2252.9488895999998</v>
      </c>
      <c r="G1668" s="3">
        <f>Imputs!$C$2</f>
        <v>6.6699999999999995E-2</v>
      </c>
      <c r="H1668" s="3">
        <f>Imputs!$C$3</f>
        <v>5.2299999999999999E-2</v>
      </c>
      <c r="I1668" s="2">
        <f>_xlfn.XLOOKUP($B1668,stock_analysis[Stock],stock_analysis[Beta_Daily])</f>
        <v>0.52634290840627429</v>
      </c>
      <c r="J1668" s="2">
        <f>_xlfn.XLOOKUP($B1668,stock_analysis[Stock],stock_analysis[Beta_Weekly])</f>
        <v>1.8037052996401579</v>
      </c>
      <c r="K1668" s="2">
        <f>_xlfn.XLOOKUP($B1668,stock_analysis[Stock],stock_analysis[Beta_Monthly])</f>
        <v>8.4022473697670854</v>
      </c>
      <c r="L1668" s="3">
        <f>G1668+H1668*I1668</f>
        <v>9.4227734109648145E-2</v>
      </c>
      <c r="M1668" s="3">
        <f>J1668*H1668+G1668</f>
        <v>0.16103378717118025</v>
      </c>
      <c r="N1668" s="3">
        <f>K1668*H1668+G1668</f>
        <v>0.50613753743881862</v>
      </c>
      <c r="O1668" s="2">
        <f>_xlfn.XLOOKUP($B1668,stock_analysis[Stock],stock_analysis[Interest_Coverage_Ratio])</f>
        <v>-1.1370407149950348</v>
      </c>
      <c r="P1668" s="3" cm="1">
        <f t="array" ref="P166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68" s="3" t="str" cm="1">
        <f t="array" ref="Q166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68" s="3">
        <f>Table2[[#This Row],[Default Spread]]+Table2[[#This Row],[Risk Free Rate]]</f>
        <v>0.25669999999999998</v>
      </c>
      <c r="S1668" s="2">
        <f>_xlfn.XLOOKUP($B1668,stock_analysis[Stock],stock_analysis[Market_Cap_Cr])</f>
        <v>2252.9488895999998</v>
      </c>
      <c r="T1668" s="2">
        <f>_xlfn.XLOOKUP($B1668,stock_analysis[Stock],stock_analysis[Total_Debt_Cr])</f>
        <v>495.32001279999997</v>
      </c>
      <c r="U1668" s="3">
        <f>Table2[[#This Row],[Market Value of Equity]]/(Table2[[#This Row],[Market Value of Equity]]+Table2[[#This Row],[Market Value of Debt]])</f>
        <v>0.81977017883241032</v>
      </c>
      <c r="V1668" s="3">
        <f>Table2[[#This Row],[Market Value of Debt]]/(Table2[[#This Row],[Market Value of Equity]]+Table2[[#This Row],[Market Value of Debt]])</f>
        <v>0.1802298211675897</v>
      </c>
      <c r="W1668" s="32">
        <f>(Table2[[#This Row],[Cost of Equity (Daily Beta)]]*Table2[[#This Row],[Weight of Equity]])+(Table2[[#This Row],[Cost of Debt]]*Table2[[#This Row],[Weight of Debt]])</f>
        <v>0.12351008153575935</v>
      </c>
      <c r="X1668" s="33">
        <f>(Table2[[#This Row],[Cost of Equity (Weekly Beta)]]*Table2[[#This Row],[Weight of Equity]])+(Table2[[#This Row],[Cost of Debt]]*Table2[[#This Row],[Weight of Debt]])</f>
        <v>0.17827569160109902</v>
      </c>
      <c r="Y1668" s="34">
        <f>(Table2[[#This Row],[Cost of Equity (Monthly Beta)]]*Table2[[#This Row],[Weight of Equity]])+(Table2[[#This Row],[Cost of Debt]]*Table2[[#This Row],[Weight of Debt]])</f>
        <v>0.46118145467373639</v>
      </c>
      <c r="Z1668" t="b">
        <f>IF(Table2[[#This Row],[Sector]]="Financial Services",TRUE,FALSE)</f>
        <v>0</v>
      </c>
      <c r="AA1668" t="b">
        <f>IF(Table2[[#This Row],[Market Capitalisation In(Cr)]]&gt;25000,TRUE,FALSE)</f>
        <v>0</v>
      </c>
    </row>
    <row r="1669" spans="2:27" ht="14" customHeight="1">
      <c r="B1669" s="37" t="s">
        <v>2466</v>
      </c>
      <c r="C1669" s="38" t="str">
        <f>_xlfn.XLOOKUP(B1669,stock_analysis[Stock],stock_analysis[Company_Name])</f>
        <v>Nila Infrastructures Limited</v>
      </c>
      <c r="D1669" s="37" t="str">
        <f>_xlfn.XLOOKUP(B1669,stock_analysis[Stock],stock_analysis[Sector])</f>
        <v>Real Estate</v>
      </c>
      <c r="E1669" s="37" t="str">
        <f>_xlfn.XLOOKUP($B1669,stock_analysis[Stock],stock_analysis[Industry])</f>
        <v>Real Estate - Development</v>
      </c>
      <c r="F1669" s="2">
        <f>_xlfn.XLOOKUP($B1669,stock_analysis[Stock],stock_analysis[Market_Cap_Cr])</f>
        <v>303.29469440000003</v>
      </c>
      <c r="G1669" s="3">
        <f>Imputs!$C$2</f>
        <v>6.6699999999999995E-2</v>
      </c>
      <c r="H1669" s="3">
        <f>Imputs!$C$3</f>
        <v>5.2299999999999999E-2</v>
      </c>
      <c r="I1669" s="2">
        <f>_xlfn.XLOOKUP($B1669,stock_analysis[Stock],stock_analysis[Beta_Daily])</f>
        <v>1.2346162081505163</v>
      </c>
      <c r="J1669" s="2">
        <f>_xlfn.XLOOKUP($B1669,stock_analysis[Stock],stock_analysis[Beta_Weekly])</f>
        <v>1.525133546434394</v>
      </c>
      <c r="K1669" s="2">
        <f>_xlfn.XLOOKUP($B1669,stock_analysis[Stock],stock_analysis[Beta_Monthly])</f>
        <v>1.415389440631899</v>
      </c>
      <c r="L1669" s="3">
        <f>G1669+H1669*I1669</f>
        <v>0.13127042768627201</v>
      </c>
      <c r="M1669" s="3">
        <f>J1669*H1669+G1669</f>
        <v>0.14646448447851879</v>
      </c>
      <c r="N1669" s="3">
        <f>K1669*H1669+G1669</f>
        <v>0.1407248677450483</v>
      </c>
      <c r="O1669" s="2">
        <f>_xlfn.XLOOKUP($B1669,stock_analysis[Stock],stock_analysis[Interest_Coverage_Ratio])</f>
        <v>10.960999844744604</v>
      </c>
      <c r="P1669" s="3" cm="1">
        <f t="array" ref="P166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669" s="3" t="str" cm="1">
        <f t="array" ref="Q166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669" s="3">
        <f>Table2[[#This Row],[Default Spread]]+Table2[[#This Row],[Risk Free Rate]]</f>
        <v>7.22E-2</v>
      </c>
      <c r="S1669" s="2">
        <f>_xlfn.XLOOKUP($B1669,stock_analysis[Stock],stock_analysis[Market_Cap_Cr])</f>
        <v>303.29469440000003</v>
      </c>
      <c r="T1669" s="2">
        <f>_xlfn.XLOOKUP($B1669,stock_analysis[Stock],stock_analysis[Total_Debt_Cr])</f>
        <v>24.145100800000002</v>
      </c>
      <c r="U1669" s="3">
        <f>Table2[[#This Row],[Market Value of Equity]]/(Table2[[#This Row],[Market Value of Equity]]+Table2[[#This Row],[Market Value of Debt]])</f>
        <v>0.92626094581676544</v>
      </c>
      <c r="V1669" s="3">
        <f>Table2[[#This Row],[Market Value of Debt]]/(Table2[[#This Row],[Market Value of Equity]]+Table2[[#This Row],[Market Value of Debt]])</f>
        <v>7.3739054183234468E-2</v>
      </c>
      <c r="W1669" s="32">
        <f>(Table2[[#This Row],[Cost of Equity (Daily Beta)]]*Table2[[#This Row],[Weight of Equity]])+(Table2[[#This Row],[Cost of Debt]]*Table2[[#This Row],[Weight of Debt]])</f>
        <v>0.12691463021848715</v>
      </c>
      <c r="X1669" s="33">
        <f>(Table2[[#This Row],[Cost of Equity (Weekly Beta)]]*Table2[[#This Row],[Weight of Equity]])+(Table2[[#This Row],[Cost of Debt]]*Table2[[#This Row],[Weight of Debt]])</f>
        <v>0.1409882916336673</v>
      </c>
      <c r="Y1669" s="34">
        <f>(Table2[[#This Row],[Cost of Equity (Monthly Beta)]]*Table2[[#This Row],[Weight of Equity]])+(Table2[[#This Row],[Cost of Debt]]*Table2[[#This Row],[Weight of Debt]])</f>
        <v>0.1356719088094972</v>
      </c>
      <c r="Z1669" t="b">
        <f>IF(Table2[[#This Row],[Sector]]="Financial Services",TRUE,FALSE)</f>
        <v>0</v>
      </c>
      <c r="AA1669" t="b">
        <f>IF(Table2[[#This Row],[Market Capitalisation In(Cr)]]&gt;25000,TRUE,FALSE)</f>
        <v>0</v>
      </c>
    </row>
    <row r="1670" spans="2:27" ht="14" customHeight="1">
      <c r="B1670" s="37" t="s">
        <v>3412</v>
      </c>
      <c r="C1670" s="38" t="str">
        <f>_xlfn.XLOOKUP(B1670,stock_analysis[Stock],stock_analysis[Company_Name])</f>
        <v>Sunteck Realty Limited</v>
      </c>
      <c r="D1670" s="37" t="str">
        <f>_xlfn.XLOOKUP(B1670,stock_analysis[Stock],stock_analysis[Sector])</f>
        <v>Real Estate</v>
      </c>
      <c r="E1670" s="37" t="str">
        <f>_xlfn.XLOOKUP($B1670,stock_analysis[Stock],stock_analysis[Industry])</f>
        <v>Real Estate - Development</v>
      </c>
      <c r="F1670" s="2">
        <f>_xlfn.XLOOKUP($B1670,stock_analysis[Stock],stock_analysis[Market_Cap_Cr])</f>
        <v>5424.3446783999998</v>
      </c>
      <c r="G1670" s="3">
        <f>Imputs!$C$2</f>
        <v>6.6699999999999995E-2</v>
      </c>
      <c r="H1670" s="3">
        <f>Imputs!$C$3</f>
        <v>5.2299999999999999E-2</v>
      </c>
      <c r="I1670" s="2">
        <f>_xlfn.XLOOKUP($B1670,stock_analysis[Stock],stock_analysis[Beta_Daily])</f>
        <v>1.2504497436301196</v>
      </c>
      <c r="J1670" s="2">
        <f>_xlfn.XLOOKUP($B1670,stock_analysis[Stock],stock_analysis[Beta_Weekly])</f>
        <v>1.5802640026063683</v>
      </c>
      <c r="K1670" s="2">
        <f>_xlfn.XLOOKUP($B1670,stock_analysis[Stock],stock_analysis[Beta_Monthly])</f>
        <v>1.0267581732302342</v>
      </c>
      <c r="L1670" s="3">
        <f>G1670+H1670*I1670</f>
        <v>0.13209852159185526</v>
      </c>
      <c r="M1670" s="3">
        <f>J1670*H1670+G1670</f>
        <v>0.14934780733631306</v>
      </c>
      <c r="N1670" s="3">
        <f>K1670*H1670+G1670</f>
        <v>0.12039945245994124</v>
      </c>
      <c r="O1670" s="2">
        <f>_xlfn.XLOOKUP($B1670,stock_analysis[Stock],stock_analysis[Interest_Coverage_Ratio])</f>
        <v>5.4787839196717583</v>
      </c>
      <c r="P1670" s="3" cm="1">
        <f t="array" ref="P167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670" s="3" t="str" cm="1">
        <f t="array" ref="Q167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670" s="3">
        <f>Table2[[#This Row],[Default Spread]]+Table2[[#This Row],[Risk Free Rate]]</f>
        <v>7.5600000000000001E-2</v>
      </c>
      <c r="S1670" s="2">
        <f>_xlfn.XLOOKUP($B1670,stock_analysis[Stock],stock_analysis[Market_Cap_Cr])</f>
        <v>5424.3446783999998</v>
      </c>
      <c r="T1670" s="2">
        <f>_xlfn.XLOOKUP($B1670,stock_analysis[Stock],stock_analysis[Total_Debt_Cr])</f>
        <v>525.07018240000002</v>
      </c>
      <c r="U1670" s="3">
        <f>Table2[[#This Row],[Market Value of Equity]]/(Table2[[#This Row],[Market Value of Equity]]+Table2[[#This Row],[Market Value of Debt]])</f>
        <v>0.91174423120841241</v>
      </c>
      <c r="V1670" s="3">
        <f>Table2[[#This Row],[Market Value of Debt]]/(Table2[[#This Row],[Market Value of Equity]]+Table2[[#This Row],[Market Value of Debt]])</f>
        <v>8.8255768791587585E-2</v>
      </c>
      <c r="W1670" s="32">
        <f>(Table2[[#This Row],[Cost of Equity (Daily Beta)]]*Table2[[#This Row],[Weight of Equity]])+(Table2[[#This Row],[Cost of Debt]]*Table2[[#This Row],[Weight of Debt]])</f>
        <v>0.12711220113317795</v>
      </c>
      <c r="X1670" s="33">
        <f>(Table2[[#This Row],[Cost of Equity (Weekly Beta)]]*Table2[[#This Row],[Weight of Equity]])+(Table2[[#This Row],[Cost of Debt]]*Table2[[#This Row],[Weight of Debt]])</f>
        <v>0.14283913790315286</v>
      </c>
      <c r="Y1670" s="34">
        <f>(Table2[[#This Row],[Cost of Equity (Monthly Beta)]]*Table2[[#This Row],[Weight of Equity]])+(Table2[[#This Row],[Cost of Debt]]*Table2[[#This Row],[Weight of Debt]])</f>
        <v>0.11644564234164695</v>
      </c>
      <c r="Z1670" t="b">
        <f>IF(Table2[[#This Row],[Sector]]="Financial Services",TRUE,FALSE)</f>
        <v>0</v>
      </c>
      <c r="AA1670" t="b">
        <f>IF(Table2[[#This Row],[Market Capitalisation In(Cr)]]&gt;25000,TRUE,FALSE)</f>
        <v>0</v>
      </c>
    </row>
    <row r="1671" spans="2:27" ht="14" customHeight="1">
      <c r="B1671" s="37" t="s">
        <v>3432</v>
      </c>
      <c r="C1671" s="38" t="str">
        <f>_xlfn.XLOOKUP(B1671,stock_analysis[Stock],stock_analysis[Company_Name])</f>
        <v>Suraj Estate Developers Limited</v>
      </c>
      <c r="D1671" s="37" t="str">
        <f>_xlfn.XLOOKUP(B1671,stock_analysis[Stock],stock_analysis[Sector])</f>
        <v>Real Estate</v>
      </c>
      <c r="E1671" s="37" t="str">
        <f>_xlfn.XLOOKUP($B1671,stock_analysis[Stock],stock_analysis[Industry])</f>
        <v>Real Estate - Development</v>
      </c>
      <c r="F1671" s="2">
        <f>_xlfn.XLOOKUP($B1671,stock_analysis[Stock],stock_analysis[Market_Cap_Cr])</f>
        <v>1000.1998847999999</v>
      </c>
      <c r="G1671" s="3">
        <f>Imputs!$C$2</f>
        <v>6.6699999999999995E-2</v>
      </c>
      <c r="H1671" s="3">
        <f>Imputs!$C$3</f>
        <v>5.2299999999999999E-2</v>
      </c>
      <c r="I1671" s="2">
        <f>_xlfn.XLOOKUP($B1671,stock_analysis[Stock],stock_analysis[Beta_Daily])</f>
        <v>1.6475548613194195</v>
      </c>
      <c r="J1671" s="2">
        <f>_xlfn.XLOOKUP($B1671,stock_analysis[Stock],stock_analysis[Beta_Weekly])</f>
        <v>2.4563649398200198</v>
      </c>
      <c r="K1671" s="2">
        <f>_xlfn.XLOOKUP($B1671,stock_analysis[Stock],stock_analysis[Beta_Monthly])</f>
        <v>3.2828154753354895</v>
      </c>
      <c r="L1671" s="3">
        <f>G1671+H1671*I1671</f>
        <v>0.15286711924700563</v>
      </c>
      <c r="M1671" s="3">
        <f>J1671*H1671+G1671</f>
        <v>0.19516788635258703</v>
      </c>
      <c r="N1671" s="3">
        <f>K1671*H1671+G1671</f>
        <v>0.23839124936004608</v>
      </c>
      <c r="O1671" s="2">
        <f>_xlfn.XLOOKUP($B1671,stock_analysis[Stock],stock_analysis[Interest_Coverage_Ratio])</f>
        <v>3.1279324366593682</v>
      </c>
      <c r="P1671" s="3" cm="1">
        <f t="array" ref="P167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671" s="3" t="str" cm="1">
        <f t="array" ref="Q167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671" s="3">
        <f>Table2[[#This Row],[Default Spread]]+Table2[[#This Row],[Risk Free Rate]]</f>
        <v>8.5099999999999995E-2</v>
      </c>
      <c r="S1671" s="2">
        <f>_xlfn.XLOOKUP($B1671,stock_analysis[Stock],stock_analysis[Market_Cap_Cr])</f>
        <v>1000.1998847999999</v>
      </c>
      <c r="T1671" s="2">
        <f>_xlfn.XLOOKUP($B1671,stock_analysis[Stock],stock_analysis[Total_Debt_Cr])</f>
        <v>549.81002239999998</v>
      </c>
      <c r="U1671" s="3">
        <f>Table2[[#This Row],[Market Value of Equity]]/(Table2[[#This Row],[Market Value of Equity]]+Table2[[#This Row],[Market Value of Debt]])</f>
        <v>0.64528612375568695</v>
      </c>
      <c r="V1671" s="3">
        <f>Table2[[#This Row],[Market Value of Debt]]/(Table2[[#This Row],[Market Value of Equity]]+Table2[[#This Row],[Market Value of Debt]])</f>
        <v>0.35471387624431311</v>
      </c>
      <c r="W1671" s="32">
        <f>(Table2[[#This Row],[Cost of Equity (Daily Beta)]]*Table2[[#This Row],[Weight of Equity]])+(Table2[[#This Row],[Cost of Debt]]*Table2[[#This Row],[Weight of Debt]])</f>
        <v>0.12882918169698968</v>
      </c>
      <c r="X1671" s="33">
        <f>(Table2[[#This Row],[Cost of Equity (Weekly Beta)]]*Table2[[#This Row],[Weight of Equity]])+(Table2[[#This Row],[Cost of Debt]]*Table2[[#This Row],[Weight of Debt]])</f>
        <v>0.15612527973444237</v>
      </c>
      <c r="Y1671" s="34">
        <f>(Table2[[#This Row],[Cost of Equity (Monthly Beta)]]*Table2[[#This Row],[Weight of Equity]])+(Table2[[#This Row],[Cost of Debt]]*Table2[[#This Row],[Weight of Debt]])</f>
        <v>0.18401671610521056</v>
      </c>
      <c r="Z1671" t="b">
        <f>IF(Table2[[#This Row],[Sector]]="Financial Services",TRUE,FALSE)</f>
        <v>0</v>
      </c>
      <c r="AA1671" t="b">
        <f>IF(Table2[[#This Row],[Market Capitalisation In(Cr)]]&gt;25000,TRUE,FALSE)</f>
        <v>0</v>
      </c>
    </row>
    <row r="1672" spans="2:27" ht="14" customHeight="1">
      <c r="B1672" s="37" t="s">
        <v>3012</v>
      </c>
      <c r="C1672" s="38" t="str">
        <f>_xlfn.XLOOKUP(B1672,stock_analysis[Stock],stock_analysis[Company_Name])</f>
        <v>Ravinder Heights Limited</v>
      </c>
      <c r="D1672" s="37" t="str">
        <f>_xlfn.XLOOKUP(B1672,stock_analysis[Stock],stock_analysis[Sector])</f>
        <v>Real Estate</v>
      </c>
      <c r="E1672" s="37" t="str">
        <f>_xlfn.XLOOKUP($B1672,stock_analysis[Stock],stock_analysis[Industry])</f>
        <v>Real Estate - Development</v>
      </c>
      <c r="F1672" s="2">
        <f>_xlfn.XLOOKUP($B1672,stock_analysis[Stock],stock_analysis[Market_Cap_Cr])</f>
        <v>234.2519552</v>
      </c>
      <c r="G1672" s="3">
        <f>Imputs!$C$2</f>
        <v>6.6699999999999995E-2</v>
      </c>
      <c r="H1672" s="3">
        <f>Imputs!$C$3</f>
        <v>5.2299999999999999E-2</v>
      </c>
      <c r="I1672" s="2">
        <f>_xlfn.XLOOKUP($B1672,stock_analysis[Stock],stock_analysis[Beta_Daily])</f>
        <v>1.179796822050118</v>
      </c>
      <c r="J1672" s="2">
        <f>_xlfn.XLOOKUP($B1672,stock_analysis[Stock],stock_analysis[Beta_Weekly])</f>
        <v>1.3149197515687234</v>
      </c>
      <c r="K1672" s="2">
        <f>_xlfn.XLOOKUP($B1672,stock_analysis[Stock],stock_analysis[Beta_Monthly])</f>
        <v>1.2693999675417991</v>
      </c>
      <c r="L1672" s="3">
        <f>G1672+H1672*I1672</f>
        <v>0.12840337379322117</v>
      </c>
      <c r="M1672" s="3">
        <f>J1672*H1672+G1672</f>
        <v>0.13547030300704421</v>
      </c>
      <c r="N1672" s="3">
        <f>K1672*H1672+G1672</f>
        <v>0.1330896183024361</v>
      </c>
      <c r="O1672" s="2">
        <f>_xlfn.XLOOKUP($B1672,stock_analysis[Stock],stock_analysis[Interest_Coverage_Ratio])</f>
        <v>-25.229495268138798</v>
      </c>
      <c r="P1672" s="3" cm="1">
        <f t="array" ref="P167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72" s="3" t="str" cm="1">
        <f t="array" ref="Q167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72" s="3">
        <f>Table2[[#This Row],[Default Spread]]+Table2[[#This Row],[Risk Free Rate]]</f>
        <v>0.25669999999999998</v>
      </c>
      <c r="S1672" s="2">
        <f>_xlfn.XLOOKUP($B1672,stock_analysis[Stock],stock_analysis[Market_Cap_Cr])</f>
        <v>234.2519552</v>
      </c>
      <c r="T1672" s="2">
        <f>_xlfn.XLOOKUP($B1672,stock_analysis[Stock],stock_analysis[Total_Debt_Cr])</f>
        <v>1.0810999999999999</v>
      </c>
      <c r="U1672" s="3">
        <f>Table2[[#This Row],[Market Value of Equity]]/(Table2[[#This Row],[Market Value of Equity]]+Table2[[#This Row],[Market Value of Debt]])</f>
        <v>0.99540608522214946</v>
      </c>
      <c r="V1672" s="3">
        <f>Table2[[#This Row],[Market Value of Debt]]/(Table2[[#This Row],[Market Value of Equity]]+Table2[[#This Row],[Market Value of Debt]])</f>
        <v>4.5939147778505532E-3</v>
      </c>
      <c r="W1672" s="32">
        <f>(Table2[[#This Row],[Cost of Equity (Daily Beta)]]*Table2[[#This Row],[Weight of Equity]])+(Table2[[#This Row],[Cost of Debt]]*Table2[[#This Row],[Weight of Debt]])</f>
        <v>0.12899275756030085</v>
      </c>
      <c r="X1672" s="33">
        <f>(Table2[[#This Row],[Cost of Equity (Weekly Beta)]]*Table2[[#This Row],[Weight of Equity]])+(Table2[[#This Row],[Cost of Debt]]*Table2[[#This Row],[Weight of Debt]])</f>
        <v>0.1360272219035745</v>
      </c>
      <c r="Y1672" s="34">
        <f>(Table2[[#This Row],[Cost of Equity (Monthly Beta)]]*Table2[[#This Row],[Weight of Equity]])+(Table2[[#This Row],[Cost of Debt]]*Table2[[#This Row],[Weight of Debt]])</f>
        <v>0.13365747386161228</v>
      </c>
      <c r="Z1672" t="b">
        <f>IF(Table2[[#This Row],[Sector]]="Financial Services",TRUE,FALSE)</f>
        <v>0</v>
      </c>
      <c r="AA1672" t="b">
        <f>IF(Table2[[#This Row],[Market Capitalisation In(Cr)]]&gt;25000,TRUE,FALSE)</f>
        <v>0</v>
      </c>
    </row>
    <row r="1673" spans="2:27" ht="14" customHeight="1">
      <c r="B1673" s="37" t="s">
        <v>2192</v>
      </c>
      <c r="C1673" s="38" t="str">
        <f>_xlfn.XLOOKUP(B1673,stock_analysis[Stock],stock_analysis[Company_Name])</f>
        <v>Marathon Nextgen Realty Limited</v>
      </c>
      <c r="D1673" s="37" t="str">
        <f>_xlfn.XLOOKUP(B1673,stock_analysis[Stock],stock_analysis[Sector])</f>
        <v>Real Estate</v>
      </c>
      <c r="E1673" s="37" t="str">
        <f>_xlfn.XLOOKUP($B1673,stock_analysis[Stock],stock_analysis[Industry])</f>
        <v>Real Estate - Development</v>
      </c>
      <c r="F1673" s="2">
        <f>_xlfn.XLOOKUP($B1673,stock_analysis[Stock],stock_analysis[Market_Cap_Cr])</f>
        <v>2775.3666560000001</v>
      </c>
      <c r="G1673" s="3">
        <f>Imputs!$C$2</f>
        <v>6.6699999999999995E-2</v>
      </c>
      <c r="H1673" s="3">
        <f>Imputs!$C$3</f>
        <v>5.2299999999999999E-2</v>
      </c>
      <c r="I1673" s="2">
        <f>_xlfn.XLOOKUP($B1673,stock_analysis[Stock],stock_analysis[Beta_Daily])</f>
        <v>1.2186901309306877</v>
      </c>
      <c r="J1673" s="2">
        <f>_xlfn.XLOOKUP($B1673,stock_analysis[Stock],stock_analysis[Beta_Weekly])</f>
        <v>2.0410456482045904</v>
      </c>
      <c r="K1673" s="2">
        <f>_xlfn.XLOOKUP($B1673,stock_analysis[Stock],stock_analysis[Beta_Monthly])</f>
        <v>1.7977092826733445</v>
      </c>
      <c r="L1673" s="3">
        <f>G1673+H1673*I1673</f>
        <v>0.13043749384767495</v>
      </c>
      <c r="M1673" s="3">
        <f>J1673*H1673+G1673</f>
        <v>0.17344668740110009</v>
      </c>
      <c r="N1673" s="3">
        <f>K1673*H1673+G1673</f>
        <v>0.16072019548381591</v>
      </c>
      <c r="O1673" s="2">
        <f>_xlfn.XLOOKUP($B1673,stock_analysis[Stock],stock_analysis[Interest_Coverage_Ratio])</f>
        <v>4.5373674260793511</v>
      </c>
      <c r="P1673" s="3" cm="1">
        <f t="array" ref="P167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673" s="3" t="str" cm="1">
        <f t="array" ref="Q167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673" s="3">
        <f>Table2[[#This Row],[Default Spread]]+Table2[[#This Row],[Risk Free Rate]]</f>
        <v>7.5600000000000001E-2</v>
      </c>
      <c r="S1673" s="2">
        <f>_xlfn.XLOOKUP($B1673,stock_analysis[Stock],stock_analysis[Market_Cap_Cr])</f>
        <v>2775.3666560000001</v>
      </c>
      <c r="T1673" s="2">
        <f>_xlfn.XLOOKUP($B1673,stock_analysis[Stock],stock_analysis[Total_Debt_Cr])</f>
        <v>59.060102399999998</v>
      </c>
      <c r="U1673" s="3">
        <f>Table2[[#This Row],[Market Value of Equity]]/(Table2[[#This Row],[Market Value of Equity]]+Table2[[#This Row],[Market Value of Debt]])</f>
        <v>0.97916329916623479</v>
      </c>
      <c r="V1673" s="3">
        <f>Table2[[#This Row],[Market Value of Debt]]/(Table2[[#This Row],[Market Value of Equity]]+Table2[[#This Row],[Market Value of Debt]])</f>
        <v>2.0836700833765317E-2</v>
      </c>
      <c r="W1673" s="32">
        <f>(Table2[[#This Row],[Cost of Equity (Daily Beta)]]*Table2[[#This Row],[Weight of Equity]])+(Table2[[#This Row],[Cost of Debt]]*Table2[[#This Row],[Weight of Debt]])</f>
        <v>0.12929486139389751</v>
      </c>
      <c r="X1673" s="33">
        <f>(Table2[[#This Row],[Cost of Equity (Weekly Beta)]]*Table2[[#This Row],[Weight of Equity]])+(Table2[[#This Row],[Cost of Debt]]*Table2[[#This Row],[Weight of Debt]])</f>
        <v>0.17140788524814843</v>
      </c>
      <c r="Y1673" s="34">
        <f>(Table2[[#This Row],[Cost of Equity (Monthly Beta)]]*Table2[[#This Row],[Weight of Equity]])+(Table2[[#This Row],[Cost of Debt]]*Table2[[#This Row],[Weight of Debt]])</f>
        <v>0.15894657143560803</v>
      </c>
      <c r="Z1673" t="b">
        <f>IF(Table2[[#This Row],[Sector]]="Financial Services",TRUE,FALSE)</f>
        <v>0</v>
      </c>
      <c r="AA1673" t="b">
        <f>IF(Table2[[#This Row],[Market Capitalisation In(Cr)]]&gt;25000,TRUE,FALSE)</f>
        <v>0</v>
      </c>
    </row>
    <row r="1674" spans="2:27" ht="14" customHeight="1">
      <c r="B1674" s="37" t="s">
        <v>348</v>
      </c>
      <c r="C1674" s="38" t="str">
        <f>_xlfn.XLOOKUP(B1674,stock_analysis[Stock],stock_analysis[Company_Name])</f>
        <v>Arvind SmartSpaces Limited</v>
      </c>
      <c r="D1674" s="37" t="str">
        <f>_xlfn.XLOOKUP(B1674,stock_analysis[Stock],stock_analysis[Sector])</f>
        <v>Real Estate</v>
      </c>
      <c r="E1674" s="37" t="str">
        <f>_xlfn.XLOOKUP($B1674,stock_analysis[Stock],stock_analysis[Industry])</f>
        <v>Real Estate - Development</v>
      </c>
      <c r="F1674" s="2">
        <f>_xlfn.XLOOKUP($B1674,stock_analysis[Stock],stock_analysis[Market_Cap_Cr])</f>
        <v>2349.9612160000001</v>
      </c>
      <c r="G1674" s="3">
        <f>Imputs!$C$2</f>
        <v>6.6699999999999995E-2</v>
      </c>
      <c r="H1674" s="3">
        <f>Imputs!$C$3</f>
        <v>5.2299999999999999E-2</v>
      </c>
      <c r="I1674" s="2">
        <f>_xlfn.XLOOKUP($B1674,stock_analysis[Stock],stock_analysis[Beta_Daily])</f>
        <v>1.2990434360475731</v>
      </c>
      <c r="J1674" s="2">
        <f>_xlfn.XLOOKUP($B1674,stock_analysis[Stock],stock_analysis[Beta_Weekly])</f>
        <v>1.8222601813303321</v>
      </c>
      <c r="K1674" s="2">
        <f>_xlfn.XLOOKUP($B1674,stock_analysis[Stock],stock_analysis[Beta_Monthly])</f>
        <v>1.3115935447568481</v>
      </c>
      <c r="L1674" s="3">
        <f>G1674+H1674*I1674</f>
        <v>0.13463997170528808</v>
      </c>
      <c r="M1674" s="3">
        <f>J1674*H1674+G1674</f>
        <v>0.16200420748357636</v>
      </c>
      <c r="N1674" s="3">
        <f>K1674*H1674+G1674</f>
        <v>0.13529634239078314</v>
      </c>
      <c r="O1674" s="2">
        <f>_xlfn.XLOOKUP($B1674,stock_analysis[Stock],stock_analysis[Interest_Coverage_Ratio])</f>
        <v>8.9400387311930256</v>
      </c>
      <c r="P1674" s="3" cm="1">
        <f t="array" ref="P167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674" s="3" t="str" cm="1">
        <f t="array" ref="Q167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674" s="3">
        <f>Table2[[#This Row],[Default Spread]]+Table2[[#This Row],[Risk Free Rate]]</f>
        <v>7.3700000000000002E-2</v>
      </c>
      <c r="S1674" s="2">
        <f>_xlfn.XLOOKUP($B1674,stock_analysis[Stock],stock_analysis[Market_Cap_Cr])</f>
        <v>2349.9612160000001</v>
      </c>
      <c r="T1674" s="2">
        <f>_xlfn.XLOOKUP($B1674,stock_analysis[Stock],stock_analysis[Total_Debt_Cr])</f>
        <v>169.94429439999999</v>
      </c>
      <c r="U1674" s="3">
        <f>Table2[[#This Row],[Market Value of Equity]]/(Table2[[#This Row],[Market Value of Equity]]+Table2[[#This Row],[Market Value of Debt]])</f>
        <v>0.9325592591870544</v>
      </c>
      <c r="V1674" s="3">
        <f>Table2[[#This Row],[Market Value of Debt]]/(Table2[[#This Row],[Market Value of Equity]]+Table2[[#This Row],[Market Value of Debt]])</f>
        <v>6.7440740812945682E-2</v>
      </c>
      <c r="W1674" s="32">
        <f>(Table2[[#This Row],[Cost of Equity (Daily Beta)]]*Table2[[#This Row],[Weight of Equity]])+(Table2[[#This Row],[Cost of Debt]]*Table2[[#This Row],[Weight of Debt]])</f>
        <v>0.13053013486836351</v>
      </c>
      <c r="X1674" s="33">
        <f>(Table2[[#This Row],[Cost of Equity (Weekly Beta)]]*Table2[[#This Row],[Weight of Equity]])+(Table2[[#This Row],[Cost of Debt]]*Table2[[#This Row],[Weight of Debt]])</f>
        <v>0.15604890631398394</v>
      </c>
      <c r="Y1674" s="34">
        <f>(Table2[[#This Row],[Cost of Equity (Monthly Beta)]]*Table2[[#This Row],[Weight of Equity]])+(Table2[[#This Row],[Cost of Debt]]*Table2[[#This Row],[Weight of Debt]])</f>
        <v>0.13114223942858089</v>
      </c>
      <c r="Z1674" t="b">
        <f>IF(Table2[[#This Row],[Sector]]="Financial Services",TRUE,FALSE)</f>
        <v>0</v>
      </c>
      <c r="AA1674" t="b">
        <f>IF(Table2[[#This Row],[Market Capitalisation In(Cr)]]&gt;25000,TRUE,FALSE)</f>
        <v>0</v>
      </c>
    </row>
    <row r="1675" spans="2:27" ht="14" customHeight="1">
      <c r="B1675" s="37" t="s">
        <v>228</v>
      </c>
      <c r="C1675" s="38" t="str">
        <f>_xlfn.XLOOKUP(B1675,stock_analysis[Stock],stock_analysis[Company_Name])</f>
        <v>Ajmera Realty &amp; Infra India Limited</v>
      </c>
      <c r="D1675" s="37" t="str">
        <f>_xlfn.XLOOKUP(B1675,stock_analysis[Stock],stock_analysis[Sector])</f>
        <v>Real Estate</v>
      </c>
      <c r="E1675" s="37" t="str">
        <f>_xlfn.XLOOKUP($B1675,stock_analysis[Stock],stock_analysis[Industry])</f>
        <v>Real Estate - Development</v>
      </c>
      <c r="F1675" s="2">
        <f>_xlfn.XLOOKUP($B1675,stock_analysis[Stock],stock_analysis[Market_Cap_Cr])</f>
        <v>2452.9104895999999</v>
      </c>
      <c r="G1675" s="3">
        <f>Imputs!$C$2</f>
        <v>6.6699999999999995E-2</v>
      </c>
      <c r="H1675" s="3">
        <f>Imputs!$C$3</f>
        <v>5.2299999999999999E-2</v>
      </c>
      <c r="I1675" s="2">
        <f>_xlfn.XLOOKUP($B1675,stock_analysis[Stock],stock_analysis[Beta_Daily])</f>
        <v>1.4564410717292295</v>
      </c>
      <c r="J1675" s="2">
        <f>_xlfn.XLOOKUP($B1675,stock_analysis[Stock],stock_analysis[Beta_Weekly])</f>
        <v>2.0474940677330284</v>
      </c>
      <c r="K1675" s="2">
        <f>_xlfn.XLOOKUP($B1675,stock_analysis[Stock],stock_analysis[Beta_Monthly])</f>
        <v>1.6482977036090789</v>
      </c>
      <c r="L1675" s="3">
        <f>G1675+H1675*I1675</f>
        <v>0.1428718680514387</v>
      </c>
      <c r="M1675" s="3">
        <f>J1675*H1675+G1675</f>
        <v>0.17378393974243739</v>
      </c>
      <c r="N1675" s="3">
        <f>K1675*H1675+G1675</f>
        <v>0.15290596989875482</v>
      </c>
      <c r="O1675" s="2">
        <f>_xlfn.XLOOKUP($B1675,stock_analysis[Stock],stock_analysis[Interest_Coverage_Ratio])</f>
        <v>3.2081956098534459</v>
      </c>
      <c r="P1675" s="3" cm="1">
        <f t="array" ref="P167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675" s="3" t="str" cm="1">
        <f t="array" ref="Q167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675" s="3">
        <f>Table2[[#This Row],[Default Spread]]+Table2[[#This Row],[Risk Free Rate]]</f>
        <v>8.5099999999999995E-2</v>
      </c>
      <c r="S1675" s="2">
        <f>_xlfn.XLOOKUP($B1675,stock_analysis[Stock],stock_analysis[Market_Cap_Cr])</f>
        <v>2452.9104895999999</v>
      </c>
      <c r="T1675" s="2">
        <f>_xlfn.XLOOKUP($B1675,stock_analysis[Stock],stock_analysis[Total_Debt_Cr])</f>
        <v>652.23997440000005</v>
      </c>
      <c r="U1675" s="3">
        <f>Table2[[#This Row],[Market Value of Equity]]/(Table2[[#This Row],[Market Value of Equity]]+Table2[[#This Row],[Market Value of Debt]])</f>
        <v>0.78994899539914853</v>
      </c>
      <c r="V1675" s="3">
        <f>Table2[[#This Row],[Market Value of Debt]]/(Table2[[#This Row],[Market Value of Equity]]+Table2[[#This Row],[Market Value of Debt]])</f>
        <v>0.21005100460085147</v>
      </c>
      <c r="W1675" s="32">
        <f>(Table2[[#This Row],[Cost of Equity (Daily Beta)]]*Table2[[#This Row],[Weight of Equity]])+(Table2[[#This Row],[Cost of Debt]]*Table2[[#This Row],[Weight of Debt]])</f>
        <v>0.13073682912956616</v>
      </c>
      <c r="X1675" s="33">
        <f>(Table2[[#This Row],[Cost of Equity (Weekly Beta)]]*Table2[[#This Row],[Weight of Equity]])+(Table2[[#This Row],[Cost of Debt]]*Table2[[#This Row],[Weight of Debt]])</f>
        <v>0.15515578910757705</v>
      </c>
      <c r="Y1675" s="34">
        <f>(Table2[[#This Row],[Cost of Equity (Monthly Beta)]]*Table2[[#This Row],[Weight of Equity]])+(Table2[[#This Row],[Cost of Debt]]*Table2[[#This Row],[Weight of Debt]])</f>
        <v>0.13866325780358629</v>
      </c>
      <c r="Z1675" t="b">
        <f>IF(Table2[[#This Row],[Sector]]="Financial Services",TRUE,FALSE)</f>
        <v>0</v>
      </c>
      <c r="AA1675" t="b">
        <f>IF(Table2[[#This Row],[Market Capitalisation In(Cr)]]&gt;25000,TRUE,FALSE)</f>
        <v>0</v>
      </c>
    </row>
    <row r="1676" spans="2:27" ht="14" customHeight="1">
      <c r="B1676" s="37" t="s">
        <v>940</v>
      </c>
      <c r="C1676" s="38" t="str">
        <f>_xlfn.XLOOKUP(B1676,stock_analysis[Stock],stock_analysis[Company_Name])</f>
        <v>DHARAN INFRA-EPC LIMITED</v>
      </c>
      <c r="D1676" s="37" t="str">
        <f>_xlfn.XLOOKUP(B1676,stock_analysis[Stock],stock_analysis[Sector])</f>
        <v>Real Estate</v>
      </c>
      <c r="E1676" s="37" t="str">
        <f>_xlfn.XLOOKUP($B1676,stock_analysis[Stock],stock_analysis[Industry])</f>
        <v>Real Estate - Development</v>
      </c>
      <c r="F1676" s="2">
        <f>_xlfn.XLOOKUP($B1676,stock_analysis[Stock],stock_analysis[Market_Cap_Cr])</f>
        <v>88.063302399999998</v>
      </c>
      <c r="G1676" s="3">
        <f>Imputs!$C$2</f>
        <v>6.6699999999999995E-2</v>
      </c>
      <c r="H1676" s="3">
        <f>Imputs!$C$3</f>
        <v>5.2299999999999999E-2</v>
      </c>
      <c r="I1676" s="2">
        <f>_xlfn.XLOOKUP($B1676,stock_analysis[Stock],stock_analysis[Beta_Daily])</f>
        <v>-0.47001979264150368</v>
      </c>
      <c r="J1676" s="2">
        <f>_xlfn.XLOOKUP($B1676,stock_analysis[Stock],stock_analysis[Beta_Weekly])</f>
        <v>-1.3626569260492964</v>
      </c>
      <c r="K1676" s="2">
        <f>_xlfn.XLOOKUP($B1676,stock_analysis[Stock],stock_analysis[Beta_Monthly])</f>
        <v>-0.62610100909212218</v>
      </c>
      <c r="L1676" s="3">
        <f>G1676+H1676*I1676</f>
        <v>4.2117964844849351E-2</v>
      </c>
      <c r="M1676" s="3">
        <f>J1676*H1676+G1676</f>
        <v>-4.5669572323782104E-3</v>
      </c>
      <c r="N1676" s="3">
        <f>K1676*H1676+G1676</f>
        <v>3.3954917224482004E-2</v>
      </c>
      <c r="O1676" s="2">
        <f>_xlfn.XLOOKUP($B1676,stock_analysis[Stock],stock_analysis[Interest_Coverage_Ratio])</f>
        <v>-10.622353012559918</v>
      </c>
      <c r="P1676" s="3" cm="1">
        <f t="array" ref="P167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76" s="3" t="str" cm="1">
        <f t="array" ref="Q167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76" s="3">
        <f>Table2[[#This Row],[Default Spread]]+Table2[[#This Row],[Risk Free Rate]]</f>
        <v>0.25669999999999998</v>
      </c>
      <c r="S1676" s="2">
        <f>_xlfn.XLOOKUP($B1676,stock_analysis[Stock],stock_analysis[Market_Cap_Cr])</f>
        <v>88.063302399999998</v>
      </c>
      <c r="T1676" s="2">
        <f>_xlfn.XLOOKUP($B1676,stock_analysis[Stock],stock_analysis[Total_Debt_Cr])</f>
        <v>63.887999999999998</v>
      </c>
      <c r="U1676" s="3">
        <f>Table2[[#This Row],[Market Value of Equity]]/(Table2[[#This Row],[Market Value of Equity]]+Table2[[#This Row],[Market Value of Debt]])</f>
        <v>0.57954950703996067</v>
      </c>
      <c r="V1676" s="3">
        <f>Table2[[#This Row],[Market Value of Debt]]/(Table2[[#This Row],[Market Value of Equity]]+Table2[[#This Row],[Market Value of Debt]])</f>
        <v>0.42045049296003928</v>
      </c>
      <c r="W1676" s="32">
        <f>(Table2[[#This Row],[Cost of Equity (Daily Beta)]]*Table2[[#This Row],[Weight of Equity]])+(Table2[[#This Row],[Cost of Debt]]*Table2[[#This Row],[Weight of Debt]])</f>
        <v>0.13233908730620092</v>
      </c>
      <c r="X1676" s="33">
        <f>(Table2[[#This Row],[Cost of Equity (Weekly Beta)]]*Table2[[#This Row],[Weight of Equity]])+(Table2[[#This Row],[Cost of Debt]]*Table2[[#This Row],[Weight of Debt]])</f>
        <v>0.1052828637301447</v>
      </c>
      <c r="Y1676" s="34">
        <f>(Table2[[#This Row],[Cost of Equity (Monthly Beta)]]*Table2[[#This Row],[Weight of Equity]])+(Table2[[#This Row],[Cost of Debt]]*Table2[[#This Row],[Weight of Debt]])</f>
        <v>0.12760819708187329</v>
      </c>
      <c r="Z1676" t="b">
        <f>IF(Table2[[#This Row],[Sector]]="Financial Services",TRUE,FALSE)</f>
        <v>0</v>
      </c>
      <c r="AA1676" t="b">
        <f>IF(Table2[[#This Row],[Market Capitalisation In(Cr)]]&gt;25000,TRUE,FALSE)</f>
        <v>0</v>
      </c>
    </row>
    <row r="1677" spans="2:27" ht="14" customHeight="1">
      <c r="B1677" s="37" t="s">
        <v>332</v>
      </c>
      <c r="C1677" s="38" t="str">
        <f>_xlfn.XLOOKUP(B1677,stock_analysis[Stock],stock_analysis[Company_Name])</f>
        <v>Arkade Developers Limited</v>
      </c>
      <c r="D1677" s="37" t="str">
        <f>_xlfn.XLOOKUP(B1677,stock_analysis[Stock],stock_analysis[Sector])</f>
        <v>Real Estate</v>
      </c>
      <c r="E1677" s="37" t="str">
        <f>_xlfn.XLOOKUP($B1677,stock_analysis[Stock],stock_analysis[Industry])</f>
        <v>Real Estate - Development</v>
      </c>
      <c r="F1677" s="2">
        <f>_xlfn.XLOOKUP($B1677,stock_analysis[Stock],stock_analysis[Market_Cap_Cr])</f>
        <v>2044.1563136</v>
      </c>
      <c r="G1677" s="3">
        <f>Imputs!$C$2</f>
        <v>6.6699999999999995E-2</v>
      </c>
      <c r="H1677" s="3">
        <f>Imputs!$C$3</f>
        <v>5.2299999999999999E-2</v>
      </c>
      <c r="I1677" s="2">
        <f>_xlfn.XLOOKUP($B1677,stock_analysis[Stock],stock_analysis[Beta_Daily])</f>
        <v>1.3846805540869993</v>
      </c>
      <c r="J1677" s="2">
        <f>_xlfn.XLOOKUP($B1677,stock_analysis[Stock],stock_analysis[Beta_Weekly])</f>
        <v>1.6680017652552714</v>
      </c>
      <c r="K1677" s="2">
        <f>_xlfn.XLOOKUP($B1677,stock_analysis[Stock],stock_analysis[Beta_Monthly])</f>
        <v>1.6323437605264557</v>
      </c>
      <c r="L1677" s="3">
        <f>G1677+H1677*I1677</f>
        <v>0.13911879297875007</v>
      </c>
      <c r="M1677" s="3">
        <f>J1677*H1677+G1677</f>
        <v>0.15393649232285067</v>
      </c>
      <c r="N1677" s="3">
        <f>K1677*H1677+G1677</f>
        <v>0.15207157867553361</v>
      </c>
      <c r="O1677" s="2">
        <f>_xlfn.XLOOKUP($B1677,stock_analysis[Stock],stock_analysis[Interest_Coverage_Ratio])</f>
        <v>292.79875776397517</v>
      </c>
      <c r="P1677" s="3" cm="1">
        <f t="array" ref="P167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77" s="3" t="str" cm="1">
        <f t="array" ref="Q167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77" s="3">
        <f>Table2[[#This Row],[Default Spread]]+Table2[[#This Row],[Risk Free Rate]]</f>
        <v>7.0699999999999999E-2</v>
      </c>
      <c r="S1677" s="2">
        <f>_xlfn.XLOOKUP($B1677,stock_analysis[Stock],stock_analysis[Market_Cap_Cr])</f>
        <v>2044.1563136</v>
      </c>
      <c r="T1677" s="2">
        <f>_xlfn.XLOOKUP($B1677,stock_analysis[Stock],stock_analysis[Total_Debt_Cr])</f>
        <v>175.41710079999999</v>
      </c>
      <c r="U1677" s="3">
        <f>Table2[[#This Row],[Market Value of Equity]]/(Table2[[#This Row],[Market Value of Equity]]+Table2[[#This Row],[Market Value of Debt]])</f>
        <v>0.9209681015000718</v>
      </c>
      <c r="V1677" s="3">
        <f>Table2[[#This Row],[Market Value of Debt]]/(Table2[[#This Row],[Market Value of Equity]]+Table2[[#This Row],[Market Value of Debt]])</f>
        <v>7.9031898499928255E-2</v>
      </c>
      <c r="W1677" s="32">
        <f>(Table2[[#This Row],[Cost of Equity (Daily Beta)]]*Table2[[#This Row],[Weight of Equity]])+(Table2[[#This Row],[Cost of Debt]]*Table2[[#This Row],[Weight of Debt]])</f>
        <v>0.1337115258765659</v>
      </c>
      <c r="X1677" s="33">
        <f>(Table2[[#This Row],[Cost of Equity (Weekly Beta)]]*Table2[[#This Row],[Weight of Equity]])+(Table2[[#This Row],[Cost of Debt]]*Table2[[#This Row],[Weight of Debt]])</f>
        <v>0.1473581543101011</v>
      </c>
      <c r="Y1677" s="34">
        <f>(Table2[[#This Row],[Cost of Equity (Monthly Beta)]]*Table2[[#This Row],[Weight of Equity]])+(Table2[[#This Row],[Cost of Debt]]*Table2[[#This Row],[Weight of Debt]])</f>
        <v>0.14564062832886993</v>
      </c>
      <c r="Z1677" t="b">
        <f>IF(Table2[[#This Row],[Sector]]="Financial Services",TRUE,FALSE)</f>
        <v>0</v>
      </c>
      <c r="AA1677" t="b">
        <f>IF(Table2[[#This Row],[Market Capitalisation In(Cr)]]&gt;25000,TRUE,FALSE)</f>
        <v>0</v>
      </c>
    </row>
    <row r="1678" spans="2:27" ht="14" customHeight="1">
      <c r="B1678" s="37" t="s">
        <v>1559</v>
      </c>
      <c r="C1678" s="38" t="str">
        <f>_xlfn.XLOOKUP(B1678,stock_analysis[Stock],stock_analysis[Company_Name])</f>
        <v>Hubtown Limited</v>
      </c>
      <c r="D1678" s="37" t="str">
        <f>_xlfn.XLOOKUP(B1678,stock_analysis[Stock],stock_analysis[Sector])</f>
        <v>Real Estate</v>
      </c>
      <c r="E1678" s="37" t="str">
        <f>_xlfn.XLOOKUP($B1678,stock_analysis[Stock],stock_analysis[Industry])</f>
        <v>Real Estate - Development</v>
      </c>
      <c r="F1678" s="2">
        <f>_xlfn.XLOOKUP($B1678,stock_analysis[Stock],stock_analysis[Market_Cap_Cr])</f>
        <v>2875.2777215999999</v>
      </c>
      <c r="G1678" s="3">
        <f>Imputs!$C$2</f>
        <v>6.6699999999999995E-2</v>
      </c>
      <c r="H1678" s="3">
        <f>Imputs!$C$3</f>
        <v>5.2299999999999999E-2</v>
      </c>
      <c r="I1678" s="2">
        <f>_xlfn.XLOOKUP($B1678,stock_analysis[Stock],stock_analysis[Beta_Daily])</f>
        <v>1.4697425753033508</v>
      </c>
      <c r="J1678" s="2">
        <f>_xlfn.XLOOKUP($B1678,stock_analysis[Stock],stock_analysis[Beta_Weekly])</f>
        <v>2.1874329348053929</v>
      </c>
      <c r="K1678" s="2">
        <f>_xlfn.XLOOKUP($B1678,stock_analysis[Stock],stock_analysis[Beta_Monthly])</f>
        <v>2.226095047352465</v>
      </c>
      <c r="L1678" s="3">
        <f>G1678+H1678*I1678</f>
        <v>0.14356753668836525</v>
      </c>
      <c r="M1678" s="3">
        <f>J1678*H1678+G1678</f>
        <v>0.18110274249032204</v>
      </c>
      <c r="N1678" s="3">
        <f>K1678*H1678+G1678</f>
        <v>0.1831247709765339</v>
      </c>
      <c r="O1678" s="2">
        <f>_xlfn.XLOOKUP($B1678,stock_analysis[Stock],stock_analysis[Interest_Coverage_Ratio])</f>
        <v>1.7158114714222998</v>
      </c>
      <c r="P1678" s="3" cm="1">
        <f t="array" ref="P167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678" s="3" t="str" cm="1">
        <f t="array" ref="Q167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678" s="3">
        <f>Table2[[#This Row],[Default Spread]]+Table2[[#This Row],[Risk Free Rate]]</f>
        <v>0.1176</v>
      </c>
      <c r="S1678" s="2">
        <f>_xlfn.XLOOKUP($B1678,stock_analysis[Stock],stock_analysis[Market_Cap_Cr])</f>
        <v>2875.2777215999999</v>
      </c>
      <c r="T1678" s="2">
        <f>_xlfn.XLOOKUP($B1678,stock_analysis[Stock],stock_analysis[Total_Debt_Cr])</f>
        <v>1059.1099904</v>
      </c>
      <c r="U1678" s="3">
        <f>Table2[[#This Row],[Market Value of Equity]]/(Table2[[#This Row],[Market Value of Equity]]+Table2[[#This Row],[Market Value of Debt]])</f>
        <v>0.73080690874219567</v>
      </c>
      <c r="V1678" s="3">
        <f>Table2[[#This Row],[Market Value of Debt]]/(Table2[[#This Row],[Market Value of Equity]]+Table2[[#This Row],[Market Value of Debt]])</f>
        <v>0.26919309125780438</v>
      </c>
      <c r="W1678" s="32">
        <f>(Table2[[#This Row],[Cost of Equity (Daily Beta)]]*Table2[[#This Row],[Weight of Equity]])+(Table2[[#This Row],[Cost of Debt]]*Table2[[#This Row],[Weight of Debt]])</f>
        <v>0.13657725521487377</v>
      </c>
      <c r="X1678" s="33">
        <f>(Table2[[#This Row],[Cost of Equity (Weekly Beta)]]*Table2[[#This Row],[Weight of Equity]])+(Table2[[#This Row],[Cost of Debt]]*Table2[[#This Row],[Weight of Debt]])</f>
        <v>0.16400824293600391</v>
      </c>
      <c r="Y1678" s="34">
        <f>(Table2[[#This Row],[Cost of Equity (Monthly Beta)]]*Table2[[#This Row],[Weight of Equity]])+(Table2[[#This Row],[Cost of Debt]]*Table2[[#This Row],[Weight of Debt]])</f>
        <v>0.1654859553234011</v>
      </c>
      <c r="Z1678" t="b">
        <f>IF(Table2[[#This Row],[Sector]]="Financial Services",TRUE,FALSE)</f>
        <v>0</v>
      </c>
      <c r="AA1678" t="b">
        <f>IF(Table2[[#This Row],[Market Capitalisation In(Cr)]]&gt;25000,TRUE,FALSE)</f>
        <v>0</v>
      </c>
    </row>
    <row r="1679" spans="2:27" ht="14" customHeight="1">
      <c r="B1679" s="37" t="s">
        <v>3288</v>
      </c>
      <c r="C1679" s="38" t="str">
        <f>_xlfn.XLOOKUP(B1679,stock_analysis[Stock],stock_analysis[Company_Name])</f>
        <v>Sobha Limited</v>
      </c>
      <c r="D1679" s="37" t="str">
        <f>_xlfn.XLOOKUP(B1679,stock_analysis[Stock],stock_analysis[Sector])</f>
        <v>Real Estate</v>
      </c>
      <c r="E1679" s="37" t="str">
        <f>_xlfn.XLOOKUP($B1679,stock_analysis[Stock],stock_analysis[Industry])</f>
        <v>Real Estate - Development</v>
      </c>
      <c r="F1679" s="2">
        <f>_xlfn.XLOOKUP($B1679,stock_analysis[Stock],stock_analysis[Market_Cap_Cr])</f>
        <v>14386.0154368</v>
      </c>
      <c r="G1679" s="3">
        <f>Imputs!$C$2</f>
        <v>6.6699999999999995E-2</v>
      </c>
      <c r="H1679" s="3">
        <f>Imputs!$C$3</f>
        <v>5.2299999999999999E-2</v>
      </c>
      <c r="I1679" s="2">
        <f>_xlfn.XLOOKUP($B1679,stock_analysis[Stock],stock_analysis[Beta_Daily])</f>
        <v>1.3706766079049719</v>
      </c>
      <c r="J1679" s="2">
        <f>_xlfn.XLOOKUP($B1679,stock_analysis[Stock],stock_analysis[Beta_Weekly])</f>
        <v>1.9072566532462631</v>
      </c>
      <c r="K1679" s="2">
        <f>_xlfn.XLOOKUP($B1679,stock_analysis[Stock],stock_analysis[Beta_Monthly])</f>
        <v>1.1822200974969566</v>
      </c>
      <c r="L1679" s="3">
        <f>G1679+H1679*I1679</f>
        <v>0.13838638659343003</v>
      </c>
      <c r="M1679" s="3">
        <f>J1679*H1679+G1679</f>
        <v>0.16644952296477955</v>
      </c>
      <c r="N1679" s="3">
        <f>K1679*H1679+G1679</f>
        <v>0.12853011109909082</v>
      </c>
      <c r="O1679" s="2">
        <f>_xlfn.XLOOKUP($B1679,stock_analysis[Stock],stock_analysis[Interest_Coverage_Ratio])</f>
        <v>1.711768168682436</v>
      </c>
      <c r="P1679" s="3" cm="1">
        <f t="array" ref="P167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679" s="3" t="str" cm="1">
        <f t="array" ref="Q167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679" s="3">
        <f>Table2[[#This Row],[Default Spread]]+Table2[[#This Row],[Risk Free Rate]]</f>
        <v>0.1176</v>
      </c>
      <c r="S1679" s="2">
        <f>_xlfn.XLOOKUP($B1679,stock_analysis[Stock],stock_analysis[Market_Cap_Cr])</f>
        <v>14386.0154368</v>
      </c>
      <c r="T1679" s="2">
        <f>_xlfn.XLOOKUP($B1679,stock_analysis[Stock],stock_analysis[Total_Debt_Cr])</f>
        <v>1062.4560128000001</v>
      </c>
      <c r="U1679" s="3">
        <f>Table2[[#This Row],[Market Value of Equity]]/(Table2[[#This Row],[Market Value of Equity]]+Table2[[#This Row],[Market Value of Debt]])</f>
        <v>0.93122581633618462</v>
      </c>
      <c r="V1679" s="3">
        <f>Table2[[#This Row],[Market Value of Debt]]/(Table2[[#This Row],[Market Value of Equity]]+Table2[[#This Row],[Market Value of Debt]])</f>
        <v>6.8774183663815477E-2</v>
      </c>
      <c r="W1679" s="32">
        <f>(Table2[[#This Row],[Cost of Equity (Daily Beta)]]*Table2[[#This Row],[Weight of Equity]])+(Table2[[#This Row],[Cost of Debt]]*Table2[[#This Row],[Weight of Debt]])</f>
        <v>0.1369568198241464</v>
      </c>
      <c r="X1679" s="33">
        <f>(Table2[[#This Row],[Cost of Equity (Weekly Beta)]]*Table2[[#This Row],[Weight of Equity]])+(Table2[[#This Row],[Cost of Debt]]*Table2[[#This Row],[Weight of Debt]])</f>
        <v>0.16308993690051005</v>
      </c>
      <c r="Y1679" s="34">
        <f>(Table2[[#This Row],[Cost of Equity (Monthly Beta)]]*Table2[[#This Row],[Weight of Equity]])+(Table2[[#This Row],[Cost of Debt]]*Table2[[#This Row],[Weight of Debt]])</f>
        <v>0.12777840163089604</v>
      </c>
      <c r="Z1679" t="b">
        <f>IF(Table2[[#This Row],[Sector]]="Financial Services",TRUE,FALSE)</f>
        <v>0</v>
      </c>
      <c r="AA1679" t="b">
        <f>IF(Table2[[#This Row],[Market Capitalisation In(Cr)]]&gt;25000,TRUE,FALSE)</f>
        <v>0</v>
      </c>
    </row>
    <row r="1680" spans="2:27" ht="14" customHeight="1">
      <c r="B1680" s="37" t="s">
        <v>3396</v>
      </c>
      <c r="C1680" s="38" t="str">
        <f>_xlfn.XLOOKUP(B1680,stock_analysis[Stock],stock_analysis[Company_Name])</f>
        <v>Sumit Woods Limited</v>
      </c>
      <c r="D1680" s="37" t="str">
        <f>_xlfn.XLOOKUP(B1680,stock_analysis[Stock],stock_analysis[Sector])</f>
        <v>Real Estate</v>
      </c>
      <c r="E1680" s="37" t="str">
        <f>_xlfn.XLOOKUP($B1680,stock_analysis[Stock],stock_analysis[Industry])</f>
        <v>Real Estate - Development</v>
      </c>
      <c r="F1680" s="2">
        <f>_xlfn.XLOOKUP($B1680,stock_analysis[Stock],stock_analysis[Market_Cap_Cr])</f>
        <v>170.93479679999999</v>
      </c>
      <c r="G1680" s="3">
        <f>Imputs!$C$2</f>
        <v>6.6699999999999995E-2</v>
      </c>
      <c r="H1680" s="3">
        <f>Imputs!$C$3</f>
        <v>5.2299999999999999E-2</v>
      </c>
      <c r="I1680" s="2">
        <f>_xlfn.XLOOKUP($B1680,stock_analysis[Stock],stock_analysis[Beta_Daily])</f>
        <v>1.6217343990600703</v>
      </c>
      <c r="J1680" s="2">
        <f>_xlfn.XLOOKUP($B1680,stock_analysis[Stock],stock_analysis[Beta_Weekly])</f>
        <v>1.9255902872039627</v>
      </c>
      <c r="K1680" s="2">
        <f>_xlfn.XLOOKUP($B1680,stock_analysis[Stock],stock_analysis[Beta_Monthly])</f>
        <v>2.3820940829308399</v>
      </c>
      <c r="L1680" s="3">
        <f>G1680+H1680*I1680</f>
        <v>0.15151670907084169</v>
      </c>
      <c r="M1680" s="3">
        <f>J1680*H1680+G1680</f>
        <v>0.16740837202076725</v>
      </c>
      <c r="N1680" s="3">
        <f>K1680*H1680+G1680</f>
        <v>0.19128352053728293</v>
      </c>
      <c r="O1680" s="2">
        <f>_xlfn.XLOOKUP($B1680,stock_analysis[Stock],stock_analysis[Interest_Coverage_Ratio])</f>
        <v>2.2790401046563917</v>
      </c>
      <c r="P1680" s="3" cm="1">
        <f t="array" ref="P168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680" s="3" t="str" cm="1">
        <f t="array" ref="Q168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680" s="3">
        <f>Table2[[#This Row],[Default Spread]]+Table2[[#This Row],[Risk Free Rate]]</f>
        <v>9.8799999999999999E-2</v>
      </c>
      <c r="S1680" s="2">
        <f>_xlfn.XLOOKUP($B1680,stock_analysis[Stock],stock_analysis[Market_Cap_Cr])</f>
        <v>170.93479679999999</v>
      </c>
      <c r="T1680" s="2">
        <f>_xlfn.XLOOKUP($B1680,stock_analysis[Stock],stock_analysis[Total_Debt_Cr])</f>
        <v>61.983199999999997</v>
      </c>
      <c r="U1680" s="3">
        <f>Table2[[#This Row],[Market Value of Equity]]/(Table2[[#This Row],[Market Value of Equity]]+Table2[[#This Row],[Market Value of Debt]])</f>
        <v>0.7338840241991984</v>
      </c>
      <c r="V1680" s="3">
        <f>Table2[[#This Row],[Market Value of Debt]]/(Table2[[#This Row],[Market Value of Equity]]+Table2[[#This Row],[Market Value of Debt]])</f>
        <v>0.26611597580080171</v>
      </c>
      <c r="W1680" s="32">
        <f>(Table2[[#This Row],[Cost of Equity (Daily Beta)]]*Table2[[#This Row],[Weight of Equity]])+(Table2[[#This Row],[Cost of Debt]]*Table2[[#This Row],[Weight of Debt]])</f>
        <v>0.13748795059544772</v>
      </c>
      <c r="X1680" s="33">
        <f>(Table2[[#This Row],[Cost of Equity (Weekly Beta)]]*Table2[[#This Row],[Weight of Equity]])+(Table2[[#This Row],[Cost of Debt]]*Table2[[#This Row],[Weight of Debt]])</f>
        <v>0.14915058815235638</v>
      </c>
      <c r="Y1680" s="34">
        <f>(Table2[[#This Row],[Cost of Equity (Monthly Beta)]]*Table2[[#This Row],[Weight of Equity]])+(Table2[[#This Row],[Cost of Debt]]*Table2[[#This Row],[Weight of Debt]])</f>
        <v>0.16667217822401043</v>
      </c>
      <c r="Z1680" t="b">
        <f>IF(Table2[[#This Row],[Sector]]="Financial Services",TRUE,FALSE)</f>
        <v>0</v>
      </c>
      <c r="AA1680" t="b">
        <f>IF(Table2[[#This Row],[Market Capitalisation In(Cr)]]&gt;25000,TRUE,FALSE)</f>
        <v>0</v>
      </c>
    </row>
    <row r="1681" spans="2:27" ht="14" customHeight="1">
      <c r="B1681" s="37" t="s">
        <v>2532</v>
      </c>
      <c r="C1681" s="38" t="str">
        <f>_xlfn.XLOOKUP(B1681,stock_analysis[Stock],stock_analysis[Company_Name])</f>
        <v>Oberoi Realty Limited</v>
      </c>
      <c r="D1681" s="37" t="str">
        <f>_xlfn.XLOOKUP(B1681,stock_analysis[Stock],stock_analysis[Sector])</f>
        <v>Real Estate</v>
      </c>
      <c r="E1681" s="37" t="str">
        <f>_xlfn.XLOOKUP($B1681,stock_analysis[Stock],stock_analysis[Industry])</f>
        <v>Real Estate - Development</v>
      </c>
      <c r="F1681" s="2">
        <f>_xlfn.XLOOKUP($B1681,stock_analysis[Stock],stock_analysis[Market_Cap_Cr])</f>
        <v>53355.701862399997</v>
      </c>
      <c r="G1681" s="3">
        <f>Imputs!$C$2</f>
        <v>6.6699999999999995E-2</v>
      </c>
      <c r="H1681" s="3">
        <f>Imputs!$C$3</f>
        <v>5.2299999999999999E-2</v>
      </c>
      <c r="I1681" s="2">
        <f>_xlfn.XLOOKUP($B1681,stock_analysis[Stock],stock_analysis[Beta_Daily])</f>
        <v>1.4702731388374408</v>
      </c>
      <c r="J1681" s="2">
        <f>_xlfn.XLOOKUP($B1681,stock_analysis[Stock],stock_analysis[Beta_Weekly])</f>
        <v>1.4460765757721898</v>
      </c>
      <c r="K1681" s="2">
        <f>_xlfn.XLOOKUP($B1681,stock_analysis[Stock],stock_analysis[Beta_Monthly])</f>
        <v>1.5002339892315584</v>
      </c>
      <c r="L1681" s="3">
        <f>G1681+H1681*I1681</f>
        <v>0.14359528516119816</v>
      </c>
      <c r="M1681" s="3">
        <f>J1681*H1681+G1681</f>
        <v>0.14232980491288552</v>
      </c>
      <c r="N1681" s="3">
        <f>K1681*H1681+G1681</f>
        <v>0.14516223763681049</v>
      </c>
      <c r="O1681" s="2">
        <f>_xlfn.XLOOKUP($B1681,stock_analysis[Stock],stock_analysis[Interest_Coverage_Ratio])</f>
        <v>12.42808224626925</v>
      </c>
      <c r="P1681" s="3" cm="1">
        <f t="array" ref="P168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81" s="3" t="str" cm="1">
        <f t="array" ref="Q168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81" s="3">
        <f>Table2[[#This Row],[Default Spread]]+Table2[[#This Row],[Risk Free Rate]]</f>
        <v>7.0699999999999999E-2</v>
      </c>
      <c r="S1681" s="2">
        <f>_xlfn.XLOOKUP($B1681,stock_analysis[Stock],stock_analysis[Market_Cap_Cr])</f>
        <v>53355.701862399997</v>
      </c>
      <c r="T1681" s="2">
        <f>_xlfn.XLOOKUP($B1681,stock_analysis[Stock],stock_analysis[Total_Debt_Cr])</f>
        <v>3027.0799871999998</v>
      </c>
      <c r="U1681" s="3">
        <f>Table2[[#This Row],[Market Value of Equity]]/(Table2[[#This Row],[Market Value of Equity]]+Table2[[#This Row],[Market Value of Debt]])</f>
        <v>0.9463119788009986</v>
      </c>
      <c r="V1681" s="3">
        <f>Table2[[#This Row],[Market Value of Debt]]/(Table2[[#This Row],[Market Value of Equity]]+Table2[[#This Row],[Market Value of Debt]])</f>
        <v>5.3688021199001471E-2</v>
      </c>
      <c r="W1681" s="32">
        <f>(Table2[[#This Row],[Cost of Equity (Daily Beta)]]*Table2[[#This Row],[Weight of Equity]])+(Table2[[#This Row],[Cost of Debt]]*Table2[[#This Row],[Weight of Debt]])</f>
        <v>0.13968168154615648</v>
      </c>
      <c r="X1681" s="33">
        <f>(Table2[[#This Row],[Cost of Equity (Weekly Beta)]]*Table2[[#This Row],[Weight of Equity]])+(Table2[[#This Row],[Cost of Debt]]*Table2[[#This Row],[Weight of Debt]])</f>
        <v>0.1384841424282422</v>
      </c>
      <c r="Y1681" s="34">
        <f>(Table2[[#This Row],[Cost of Equity (Monthly Beta)]]*Table2[[#This Row],[Weight of Equity]])+(Table2[[#This Row],[Cost of Debt]]*Table2[[#This Row],[Weight of Debt]])</f>
        <v>0.14116450744404033</v>
      </c>
      <c r="Z1681" t="b">
        <f>IF(Table2[[#This Row],[Sector]]="Financial Services",TRUE,FALSE)</f>
        <v>0</v>
      </c>
      <c r="AA1681" t="b">
        <f>IF(Table2[[#This Row],[Market Capitalisation In(Cr)]]&gt;25000,TRUE,FALSE)</f>
        <v>1</v>
      </c>
    </row>
    <row r="1682" spans="2:27" ht="14" customHeight="1">
      <c r="B1682" s="37" t="s">
        <v>1333</v>
      </c>
      <c r="C1682" s="38" t="str">
        <f>_xlfn.XLOOKUP(B1682,stock_analysis[Stock],stock_analysis[Company_Name])</f>
        <v>Godrej Properties Limited</v>
      </c>
      <c r="D1682" s="37" t="str">
        <f>_xlfn.XLOOKUP(B1682,stock_analysis[Stock],stock_analysis[Sector])</f>
        <v>Real Estate</v>
      </c>
      <c r="E1682" s="37" t="str">
        <f>_xlfn.XLOOKUP($B1682,stock_analysis[Stock],stock_analysis[Industry])</f>
        <v>Real Estate - Development</v>
      </c>
      <c r="F1682" s="2">
        <f>_xlfn.XLOOKUP($B1682,stock_analysis[Stock],stock_analysis[Market_Cap_Cr])</f>
        <v>51159.895244799998</v>
      </c>
      <c r="G1682" s="3">
        <f>Imputs!$C$2</f>
        <v>6.6699999999999995E-2</v>
      </c>
      <c r="H1682" s="3">
        <f>Imputs!$C$3</f>
        <v>5.2299999999999999E-2</v>
      </c>
      <c r="I1682" s="2">
        <f>_xlfn.XLOOKUP($B1682,stock_analysis[Stock],stock_analysis[Beta_Daily])</f>
        <v>1.9060623178459557</v>
      </c>
      <c r="J1682" s="2">
        <f>_xlfn.XLOOKUP($B1682,stock_analysis[Stock],stock_analysis[Beta_Weekly])</f>
        <v>1.998095430993718</v>
      </c>
      <c r="K1682" s="2">
        <f>_xlfn.XLOOKUP($B1682,stock_analysis[Stock],stock_analysis[Beta_Monthly])</f>
        <v>2.0029316166190467</v>
      </c>
      <c r="L1682" s="3">
        <f>G1682+H1682*I1682</f>
        <v>0.16638705922334346</v>
      </c>
      <c r="M1682" s="3">
        <f>J1682*H1682+G1682</f>
        <v>0.17120039104097146</v>
      </c>
      <c r="N1682" s="3">
        <f>K1682*H1682+G1682</f>
        <v>0.17145332354917614</v>
      </c>
      <c r="O1682" s="2">
        <f>_xlfn.XLOOKUP($B1682,stock_analysis[Stock],stock_analysis[Interest_Coverage_Ratio])</f>
        <v>282.32565789473682</v>
      </c>
      <c r="P1682" s="3" cm="1">
        <f t="array" ref="P168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82" s="3" t="str" cm="1">
        <f t="array" ref="Q168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82" s="3">
        <f>Table2[[#This Row],[Default Spread]]+Table2[[#This Row],[Risk Free Rate]]</f>
        <v>7.0699999999999999E-2</v>
      </c>
      <c r="S1682" s="2">
        <f>_xlfn.XLOOKUP($B1682,stock_analysis[Stock],stock_analysis[Market_Cap_Cr])</f>
        <v>51159.895244799998</v>
      </c>
      <c r="T1682" s="2">
        <f>_xlfn.XLOOKUP($B1682,stock_analysis[Stock],stock_analysis[Total_Debt_Cr])</f>
        <v>16324.409753600001</v>
      </c>
      <c r="U1682" s="3">
        <f>Table2[[#This Row],[Market Value of Equity]]/(Table2[[#This Row],[Market Value of Equity]]+Table2[[#This Row],[Market Value of Debt]])</f>
        <v>0.75810064645420827</v>
      </c>
      <c r="V1682" s="3">
        <f>Table2[[#This Row],[Market Value of Debt]]/(Table2[[#This Row],[Market Value of Equity]]+Table2[[#This Row],[Market Value of Debt]])</f>
        <v>0.24189935354579173</v>
      </c>
      <c r="W1682" s="32">
        <f>(Table2[[#This Row],[Cost of Equity (Daily Beta)]]*Table2[[#This Row],[Weight of Equity]])+(Table2[[#This Row],[Cost of Debt]]*Table2[[#This Row],[Weight of Debt]])</f>
        <v>0.14324042145451879</v>
      </c>
      <c r="X1682" s="33">
        <f>(Table2[[#This Row],[Cost of Equity (Weekly Beta)]]*Table2[[#This Row],[Weight of Equity]])+(Table2[[#This Row],[Cost of Debt]]*Table2[[#This Row],[Weight of Debt]])</f>
        <v>0.14688941141706119</v>
      </c>
      <c r="Y1682" s="34">
        <f>(Table2[[#This Row],[Cost of Equity (Monthly Beta)]]*Table2[[#This Row],[Weight of Equity]])+(Table2[[#This Row],[Cost of Debt]]*Table2[[#This Row],[Weight of Debt]])</f>
        <v>0.14708115971504043</v>
      </c>
      <c r="Z1682" t="b">
        <f>IF(Table2[[#This Row],[Sector]]="Financial Services",TRUE,FALSE)</f>
        <v>0</v>
      </c>
      <c r="AA1682" t="b">
        <f>IF(Table2[[#This Row],[Market Capitalisation In(Cr)]]&gt;25000,TRUE,FALSE)</f>
        <v>1</v>
      </c>
    </row>
    <row r="1683" spans="2:27" ht="14" customHeight="1">
      <c r="B1683" s="37" t="s">
        <v>268</v>
      </c>
      <c r="C1683" s="38" t="str">
        <f>_xlfn.XLOOKUP(B1683,stock_analysis[Stock],stock_analysis[Company_Name])</f>
        <v>Anant Raj Limited</v>
      </c>
      <c r="D1683" s="37" t="str">
        <f>_xlfn.XLOOKUP(B1683,stock_analysis[Stock],stock_analysis[Sector])</f>
        <v>Real Estate</v>
      </c>
      <c r="E1683" s="37" t="str">
        <f>_xlfn.XLOOKUP($B1683,stock_analysis[Stock],stock_analysis[Industry])</f>
        <v>Real Estate - Development</v>
      </c>
      <c r="F1683" s="2">
        <f>_xlfn.XLOOKUP($B1683,stock_analysis[Stock],stock_analysis[Market_Cap_Cr])</f>
        <v>17468.9992704</v>
      </c>
      <c r="G1683" s="3">
        <f>Imputs!$C$2</f>
        <v>6.6699999999999995E-2</v>
      </c>
      <c r="H1683" s="3">
        <f>Imputs!$C$3</f>
        <v>5.2299999999999999E-2</v>
      </c>
      <c r="I1683" s="2">
        <f>_xlfn.XLOOKUP($B1683,stock_analysis[Stock],stock_analysis[Beta_Daily])</f>
        <v>1.5924312725267489</v>
      </c>
      <c r="J1683" s="2">
        <f>_xlfn.XLOOKUP($B1683,stock_analysis[Stock],stock_analysis[Beta_Weekly])</f>
        <v>1.5104903123388864</v>
      </c>
      <c r="K1683" s="2">
        <f>_xlfn.XLOOKUP($B1683,stock_analysis[Stock],stock_analysis[Beta_Monthly])</f>
        <v>1.4201135841675436</v>
      </c>
      <c r="L1683" s="3">
        <f>G1683+H1683*I1683</f>
        <v>0.14998415555314898</v>
      </c>
      <c r="M1683" s="3">
        <f>J1683*H1683+G1683</f>
        <v>0.14569864333532376</v>
      </c>
      <c r="N1683" s="3">
        <f>K1683*H1683+G1683</f>
        <v>0.14097194045196254</v>
      </c>
      <c r="O1683" s="2">
        <f>_xlfn.XLOOKUP($B1683,stock_analysis[Stock],stock_analysis[Interest_Coverage_Ratio])</f>
        <v>47.814149241766323</v>
      </c>
      <c r="P1683" s="3" cm="1">
        <f t="array" ref="P168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683" s="3" t="str" cm="1">
        <f t="array" ref="Q168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683" s="3">
        <f>Table2[[#This Row],[Default Spread]]+Table2[[#This Row],[Risk Free Rate]]</f>
        <v>7.0699999999999999E-2</v>
      </c>
      <c r="S1683" s="2">
        <f>_xlfn.XLOOKUP($B1683,stock_analysis[Stock],stock_analysis[Market_Cap_Cr])</f>
        <v>17468.9992704</v>
      </c>
      <c r="T1683" s="2">
        <f>_xlfn.XLOOKUP($B1683,stock_analysis[Stock],stock_analysis[Total_Debt_Cr])</f>
        <v>563.46997759999999</v>
      </c>
      <c r="U1683" s="3">
        <f>Table2[[#This Row],[Market Value of Equity]]/(Table2[[#This Row],[Market Value of Equity]]+Table2[[#This Row],[Market Value of Debt]])</f>
        <v>0.96875247810765042</v>
      </c>
      <c r="V1683" s="3">
        <f>Table2[[#This Row],[Market Value of Debt]]/(Table2[[#This Row],[Market Value of Equity]]+Table2[[#This Row],[Market Value of Debt]])</f>
        <v>3.1247521892349545E-2</v>
      </c>
      <c r="W1683" s="32">
        <f>(Table2[[#This Row],[Cost of Equity (Daily Beta)]]*Table2[[#This Row],[Weight of Equity]])+(Table2[[#This Row],[Cost of Debt]]*Table2[[#This Row],[Weight of Debt]])</f>
        <v>0.14750672216678551</v>
      </c>
      <c r="X1683" s="33">
        <f>(Table2[[#This Row],[Cost of Equity (Weekly Beta)]]*Table2[[#This Row],[Weight of Equity]])+(Table2[[#This Row],[Cost of Debt]]*Table2[[#This Row],[Weight of Debt]])</f>
        <v>0.14335512158580671</v>
      </c>
      <c r="Y1683" s="34">
        <f>(Table2[[#This Row],[Cost of Equity (Monthly Beta)]]*Table2[[#This Row],[Weight of Equity]])+(Table2[[#This Row],[Cost of Debt]]*Table2[[#This Row],[Weight of Debt]])</f>
        <v>0.13877611645427196</v>
      </c>
      <c r="Z1683" t="b">
        <f>IF(Table2[[#This Row],[Sector]]="Financial Services",TRUE,FALSE)</f>
        <v>0</v>
      </c>
      <c r="AA1683" t="b">
        <f>IF(Table2[[#This Row],[Market Capitalisation In(Cr)]]&gt;25000,TRUE,FALSE)</f>
        <v>0</v>
      </c>
    </row>
    <row r="1684" spans="2:27" ht="14" customHeight="1">
      <c r="B1684" s="37" t="s">
        <v>214</v>
      </c>
      <c r="C1684" s="38" t="str">
        <f>_xlfn.XLOOKUP(B1684,stock_analysis[Stock],stock_analysis[Company_Name])</f>
        <v>Agi Infra Limited</v>
      </c>
      <c r="D1684" s="37" t="str">
        <f>_xlfn.XLOOKUP(B1684,stock_analysis[Stock],stock_analysis[Sector])</f>
        <v>Real Estate</v>
      </c>
      <c r="E1684" s="37" t="str">
        <f>_xlfn.XLOOKUP($B1684,stock_analysis[Stock],stock_analysis[Industry])</f>
        <v>Real Estate - Development</v>
      </c>
      <c r="F1684" s="2">
        <f>_xlfn.XLOOKUP($B1684,stock_analysis[Stock],stock_analysis[Market_Cap_Cr])</f>
        <v>3774.8944895999998</v>
      </c>
      <c r="G1684" s="3">
        <f>Imputs!$C$2</f>
        <v>6.6699999999999995E-2</v>
      </c>
      <c r="H1684" s="3">
        <f>Imputs!$C$3</f>
        <v>5.2299999999999999E-2</v>
      </c>
      <c r="I1684" s="2">
        <f>_xlfn.XLOOKUP($B1684,stock_analysis[Stock],stock_analysis[Beta_Daily])</f>
        <v>1.6944022825587679</v>
      </c>
      <c r="J1684" s="2">
        <f>_xlfn.XLOOKUP($B1684,stock_analysis[Stock],stock_analysis[Beta_Weekly])</f>
        <v>0.3094061539569804</v>
      </c>
      <c r="K1684" s="2">
        <f>_xlfn.XLOOKUP($B1684,stock_analysis[Stock],stock_analysis[Beta_Monthly])</f>
        <v>1.0000541005859389</v>
      </c>
      <c r="L1684" s="3">
        <f>G1684+H1684*I1684</f>
        <v>0.15531723937782355</v>
      </c>
      <c r="M1684" s="3">
        <f>J1684*H1684+G1684</f>
        <v>8.2881941851950067E-2</v>
      </c>
      <c r="N1684" s="3">
        <f>K1684*H1684+G1684</f>
        <v>0.1190028294606446</v>
      </c>
      <c r="O1684" s="2">
        <f>_xlfn.XLOOKUP($B1684,stock_analysis[Stock],stock_analysis[Interest_Coverage_Ratio])</f>
        <v>6.8567253540595408</v>
      </c>
      <c r="P1684" s="3" cm="1">
        <f t="array" ref="P168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684" s="3" t="str" cm="1">
        <f t="array" ref="Q168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684" s="3">
        <f>Table2[[#This Row],[Default Spread]]+Table2[[#This Row],[Risk Free Rate]]</f>
        <v>7.4499999999999997E-2</v>
      </c>
      <c r="S1684" s="2">
        <f>_xlfn.XLOOKUP($B1684,stock_analysis[Stock],stock_analysis[Market_Cap_Cr])</f>
        <v>3774.8944895999998</v>
      </c>
      <c r="T1684" s="2">
        <f>_xlfn.XLOOKUP($B1684,stock_analysis[Stock],stock_analysis[Total_Debt_Cr])</f>
        <v>142.58319359999999</v>
      </c>
      <c r="U1684" s="3">
        <f>Table2[[#This Row],[Market Value of Equity]]/(Table2[[#This Row],[Market Value of Equity]]+Table2[[#This Row],[Market Value of Debt]])</f>
        <v>0.96360331694767165</v>
      </c>
      <c r="V1684" s="3">
        <f>Table2[[#This Row],[Market Value of Debt]]/(Table2[[#This Row],[Market Value of Equity]]+Table2[[#This Row],[Market Value of Debt]])</f>
        <v>3.6396683052328356E-2</v>
      </c>
      <c r="W1684" s="32">
        <f>(Table2[[#This Row],[Cost of Equity (Daily Beta)]]*Table2[[#This Row],[Weight of Equity]])+(Table2[[#This Row],[Cost of Debt]]*Table2[[#This Row],[Weight of Debt]])</f>
        <v>0.15237575993102476</v>
      </c>
      <c r="X1684" s="33">
        <f>(Table2[[#This Row],[Cost of Equity (Weekly Beta)]]*Table2[[#This Row],[Weight of Equity]])+(Table2[[#This Row],[Cost of Debt]]*Table2[[#This Row],[Weight of Debt]])</f>
        <v>8.2576866971001597E-2</v>
      </c>
      <c r="Y1684" s="34">
        <f>(Table2[[#This Row],[Cost of Equity (Monthly Beta)]]*Table2[[#This Row],[Weight of Equity]])+(Table2[[#This Row],[Cost of Debt]]*Table2[[#This Row],[Weight of Debt]])</f>
        <v>0.1173830740818337</v>
      </c>
      <c r="Z1684" t="b">
        <f>IF(Table2[[#This Row],[Sector]]="Financial Services",TRUE,FALSE)</f>
        <v>0</v>
      </c>
      <c r="AA1684" t="b">
        <f>IF(Table2[[#This Row],[Market Capitalisation In(Cr)]]&gt;25000,TRUE,FALSE)</f>
        <v>0</v>
      </c>
    </row>
    <row r="1685" spans="2:27" ht="14" customHeight="1">
      <c r="B1685" s="37" t="s">
        <v>2086</v>
      </c>
      <c r="C1685" s="38" t="str">
        <f>_xlfn.XLOOKUP(B1685,stock_analysis[Stock],stock_analysis[Company_Name])</f>
        <v>Lodha Developers Limited</v>
      </c>
      <c r="D1685" s="37" t="str">
        <f>_xlfn.XLOOKUP(B1685,stock_analysis[Stock],stock_analysis[Sector])</f>
        <v>Real Estate</v>
      </c>
      <c r="E1685" s="37" t="str">
        <f>_xlfn.XLOOKUP($B1685,stock_analysis[Stock],stock_analysis[Industry])</f>
        <v>Real Estate - Development</v>
      </c>
      <c r="F1685" s="2">
        <f>_xlfn.XLOOKUP($B1685,stock_analysis[Stock],stock_analysis[Market_Cap_Cr])</f>
        <v>90151.911424000005</v>
      </c>
      <c r="G1685" s="3">
        <f>Imputs!$C$2</f>
        <v>6.6699999999999995E-2</v>
      </c>
      <c r="H1685" s="3">
        <f>Imputs!$C$3</f>
        <v>5.2299999999999999E-2</v>
      </c>
      <c r="I1685" s="2">
        <f>_xlfn.XLOOKUP($B1685,stock_analysis[Stock],stock_analysis[Beta_Daily])</f>
        <v>1.8652017954949696</v>
      </c>
      <c r="J1685" s="2">
        <f>_xlfn.XLOOKUP($B1685,stock_analysis[Stock],stock_analysis[Beta_Weekly])</f>
        <v>2.1467099348801635</v>
      </c>
      <c r="K1685" s="2">
        <f>_xlfn.XLOOKUP($B1685,stock_analysis[Stock],stock_analysis[Beta_Monthly])</f>
        <v>1.0049757033097535</v>
      </c>
      <c r="L1685" s="3">
        <f>G1685+H1685*I1685</f>
        <v>0.16425005390438691</v>
      </c>
      <c r="M1685" s="3">
        <f>J1685*H1685+G1685</f>
        <v>0.17897292959423255</v>
      </c>
      <c r="N1685" s="3">
        <f>K1685*H1685+G1685</f>
        <v>0.11926022928310009</v>
      </c>
      <c r="O1685" s="2">
        <f>_xlfn.XLOOKUP($B1685,stock_analysis[Stock],stock_analysis[Interest_Coverage_Ratio])</f>
        <v>6.5833856783919602</v>
      </c>
      <c r="P1685" s="3" cm="1">
        <f t="array" ref="P168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685" s="3" t="str" cm="1">
        <f t="array" ref="Q168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685" s="3">
        <f>Table2[[#This Row],[Default Spread]]+Table2[[#This Row],[Risk Free Rate]]</f>
        <v>7.22E-2</v>
      </c>
      <c r="S1685" s="2">
        <f>_xlfn.XLOOKUP($B1685,stock_analysis[Stock],stock_analysis[Market_Cap_Cr])</f>
        <v>90151.911424000005</v>
      </c>
      <c r="T1685" s="2">
        <f>_xlfn.XLOOKUP($B1685,stock_analysis[Stock],stock_analysis[Total_Debt_Cr])</f>
        <v>9628.4000255999999</v>
      </c>
      <c r="U1685" s="3">
        <f>Table2[[#This Row],[Market Value of Equity]]/(Table2[[#This Row],[Market Value of Equity]]+Table2[[#This Row],[Market Value of Debt]])</f>
        <v>0.90350400910039852</v>
      </c>
      <c r="V1685" s="3">
        <f>Table2[[#This Row],[Market Value of Debt]]/(Table2[[#This Row],[Market Value of Equity]]+Table2[[#This Row],[Market Value of Debt]])</f>
        <v>9.6495990899601439E-2</v>
      </c>
      <c r="W1685" s="32">
        <f>(Table2[[#This Row],[Cost of Equity (Daily Beta)]]*Table2[[#This Row],[Weight of Equity]])+(Table2[[#This Row],[Cost of Debt]]*Table2[[#This Row],[Weight of Debt]])</f>
        <v>0.15536759274052137</v>
      </c>
      <c r="X1685" s="33">
        <f>(Table2[[#This Row],[Cost of Equity (Weekly Beta)]]*Table2[[#This Row],[Weight of Equity]])+(Table2[[#This Row],[Cost of Debt]]*Table2[[#This Row],[Weight of Debt]])</f>
        <v>0.1686697699517837</v>
      </c>
      <c r="Y1685" s="34">
        <f>(Table2[[#This Row],[Cost of Equity (Monthly Beta)]]*Table2[[#This Row],[Weight of Equity]])+(Table2[[#This Row],[Cost of Debt]]*Table2[[#This Row],[Weight of Debt]])</f>
        <v>0.1147191058264649</v>
      </c>
      <c r="Z1685" t="b">
        <f>IF(Table2[[#This Row],[Sector]]="Financial Services",TRUE,FALSE)</f>
        <v>0</v>
      </c>
      <c r="AA1685" t="b">
        <f>IF(Table2[[#This Row],[Market Capitalisation In(Cr)]]&gt;25000,TRUE,FALSE)</f>
        <v>1</v>
      </c>
    </row>
    <row r="1686" spans="2:27" ht="14" customHeight="1">
      <c r="B1686" s="37" t="s">
        <v>974</v>
      </c>
      <c r="C1686" s="38" t="str">
        <f>_xlfn.XLOOKUP(B1686,stock_analysis[Stock],stock_analysis[Company_Name])</f>
        <v>DLF Limited</v>
      </c>
      <c r="D1686" s="37" t="str">
        <f>_xlfn.XLOOKUP(B1686,stock_analysis[Stock],stock_analysis[Sector])</f>
        <v>Real Estate</v>
      </c>
      <c r="E1686" s="37" t="str">
        <f>_xlfn.XLOOKUP($B1686,stock_analysis[Stock],stock_analysis[Industry])</f>
        <v>Real Estate - Development</v>
      </c>
      <c r="F1686" s="2">
        <f>_xlfn.XLOOKUP($B1686,stock_analysis[Stock],stock_analysis[Market_Cap_Cr])</f>
        <v>144610.78077439999</v>
      </c>
      <c r="G1686" s="3">
        <f>Imputs!$C$2</f>
        <v>6.6699999999999995E-2</v>
      </c>
      <c r="H1686" s="3">
        <f>Imputs!$C$3</f>
        <v>5.2299999999999999E-2</v>
      </c>
      <c r="I1686" s="2">
        <f>_xlfn.XLOOKUP($B1686,stock_analysis[Stock],stock_analysis[Beta_Daily])</f>
        <v>1.7897305773903318</v>
      </c>
      <c r="J1686" s="2">
        <f>_xlfn.XLOOKUP($B1686,stock_analysis[Stock],stock_analysis[Beta_Weekly])</f>
        <v>1.9697600269681801</v>
      </c>
      <c r="K1686" s="2">
        <f>_xlfn.XLOOKUP($B1686,stock_analysis[Stock],stock_analysis[Beta_Monthly])</f>
        <v>1.6763408966723254</v>
      </c>
      <c r="L1686" s="3">
        <f>G1686+H1686*I1686</f>
        <v>0.16030290919751433</v>
      </c>
      <c r="M1686" s="3">
        <f>J1686*H1686+G1686</f>
        <v>0.16971844941043582</v>
      </c>
      <c r="N1686" s="3">
        <f>K1686*H1686+G1686</f>
        <v>0.15437262889596262</v>
      </c>
      <c r="O1686" s="2">
        <f>_xlfn.XLOOKUP($B1686,stock_analysis[Stock],stock_analysis[Interest_Coverage_Ratio])</f>
        <v>7.0332779545894297</v>
      </c>
      <c r="P1686" s="3" cm="1">
        <f t="array" ref="P168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686" s="3" t="str" cm="1">
        <f t="array" ref="Q168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686" s="3">
        <f>Table2[[#This Row],[Default Spread]]+Table2[[#This Row],[Risk Free Rate]]</f>
        <v>7.22E-2</v>
      </c>
      <c r="S1686" s="2">
        <f>_xlfn.XLOOKUP($B1686,stock_analysis[Stock],stock_analysis[Market_Cap_Cr])</f>
        <v>144610.78077439999</v>
      </c>
      <c r="T1686" s="2">
        <f>_xlfn.XLOOKUP($B1686,stock_analysis[Stock],stock_analysis[Total_Debt_Cr])</f>
        <v>1777.4200831999999</v>
      </c>
      <c r="U1686" s="3">
        <f>Table2[[#This Row],[Market Value of Equity]]/(Table2[[#This Row],[Market Value of Equity]]+Table2[[#This Row],[Market Value of Debt]])</f>
        <v>0.98785817386382802</v>
      </c>
      <c r="V1686" s="3">
        <f>Table2[[#This Row],[Market Value of Debt]]/(Table2[[#This Row],[Market Value of Equity]]+Table2[[#This Row],[Market Value of Debt]])</f>
        <v>1.2141826136171973E-2</v>
      </c>
      <c r="W1686" s="32">
        <f>(Table2[[#This Row],[Cost of Equity (Daily Beta)]]*Table2[[#This Row],[Weight of Equity]])+(Table2[[#This Row],[Cost of Debt]]*Table2[[#This Row],[Weight of Debt]])</f>
        <v>0.15923317899194717</v>
      </c>
      <c r="X1686" s="33">
        <f>(Table2[[#This Row],[Cost of Equity (Weekly Beta)]]*Table2[[#This Row],[Weight of Equity]])+(Table2[[#This Row],[Cost of Debt]]*Table2[[#This Row],[Weight of Debt]])</f>
        <v>0.16853439735262524</v>
      </c>
      <c r="Y1686" s="34">
        <f>(Table2[[#This Row],[Cost of Equity (Monthly Beta)]]*Table2[[#This Row],[Weight of Equity]])+(Table2[[#This Row],[Cost of Debt]]*Table2[[#This Row],[Weight of Debt]])</f>
        <v>0.15337490312275567</v>
      </c>
      <c r="Z1686" t="b">
        <f>IF(Table2[[#This Row],[Sector]]="Financial Services",TRUE,FALSE)</f>
        <v>0</v>
      </c>
      <c r="AA1686" t="b">
        <f>IF(Table2[[#This Row],[Market Capitalisation In(Cr)]]&gt;25000,TRUE,FALSE)</f>
        <v>1</v>
      </c>
    </row>
    <row r="1687" spans="2:27" ht="14" customHeight="1">
      <c r="B1687" s="37" t="s">
        <v>362</v>
      </c>
      <c r="C1687" s="38" t="str">
        <f>_xlfn.XLOOKUP(B1687,stock_analysis[Stock],stock_analysis[Company_Name])</f>
        <v>Ashima Limited</v>
      </c>
      <c r="D1687" s="37" t="str">
        <f>_xlfn.XLOOKUP(B1687,stock_analysis[Stock],stock_analysis[Sector])</f>
        <v>Real Estate</v>
      </c>
      <c r="E1687" s="37" t="str">
        <f>_xlfn.XLOOKUP($B1687,stock_analysis[Stock],stock_analysis[Industry])</f>
        <v>Real Estate - Development</v>
      </c>
      <c r="F1687" s="2">
        <f>_xlfn.XLOOKUP($B1687,stock_analysis[Stock],stock_analysis[Market_Cap_Cr])</f>
        <v>274.5561088</v>
      </c>
      <c r="G1687" s="3">
        <f>Imputs!$C$2</f>
        <v>6.6699999999999995E-2</v>
      </c>
      <c r="H1687" s="3">
        <f>Imputs!$C$3</f>
        <v>5.2299999999999999E-2</v>
      </c>
      <c r="I1687" s="2">
        <f>_xlfn.XLOOKUP($B1687,stock_analysis[Stock],stock_analysis[Beta_Daily])</f>
        <v>1.4873214543135729</v>
      </c>
      <c r="J1687" s="2">
        <f>_xlfn.XLOOKUP($B1687,stock_analysis[Stock],stock_analysis[Beta_Weekly])</f>
        <v>1.8065622593020592</v>
      </c>
      <c r="K1687" s="2">
        <f>_xlfn.XLOOKUP($B1687,stock_analysis[Stock],stock_analysis[Beta_Monthly])</f>
        <v>1.5622420012950688</v>
      </c>
      <c r="L1687" s="3">
        <f>G1687+H1687*I1687</f>
        <v>0.14448691206059985</v>
      </c>
      <c r="M1687" s="3">
        <f>J1687*H1687+G1687</f>
        <v>0.16118320616149767</v>
      </c>
      <c r="N1687" s="3">
        <f>K1687*H1687+G1687</f>
        <v>0.14840525666773208</v>
      </c>
      <c r="O1687" s="2">
        <f>_xlfn.XLOOKUP($B1687,stock_analysis[Stock],stock_analysis[Interest_Coverage_Ratio])</f>
        <v>0.96029411764705885</v>
      </c>
      <c r="P1687" s="3" cm="1">
        <f t="array" ref="P168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687" s="3" t="str" cm="1">
        <f t="array" ref="Q168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687" s="3">
        <f>Table2[[#This Row],[Default Spread]]+Table2[[#This Row],[Risk Free Rate]]</f>
        <v>0.19279999999999997</v>
      </c>
      <c r="S1687" s="2">
        <f>_xlfn.XLOOKUP($B1687,stock_analysis[Stock],stock_analysis[Market_Cap_Cr])</f>
        <v>274.5561088</v>
      </c>
      <c r="T1687" s="2">
        <f>_xlfn.XLOOKUP($B1687,stock_analysis[Stock],stock_analysis[Total_Debt_Cr])</f>
        <v>167.50000639999999</v>
      </c>
      <c r="U1687" s="3">
        <f>Table2[[#This Row],[Market Value of Equity]]/(Table2[[#This Row],[Market Value of Equity]]+Table2[[#This Row],[Market Value of Debt]])</f>
        <v>0.62108881510615965</v>
      </c>
      <c r="V1687" s="3">
        <f>Table2[[#This Row],[Market Value of Debt]]/(Table2[[#This Row],[Market Value of Equity]]+Table2[[#This Row],[Market Value of Debt]])</f>
        <v>0.37891118489384035</v>
      </c>
      <c r="W1687" s="32">
        <f>(Table2[[#This Row],[Cost of Equity (Daily Beta)]]*Table2[[#This Row],[Weight of Equity]])+(Table2[[#This Row],[Cost of Debt]]*Table2[[#This Row],[Weight of Debt]])</f>
        <v>0.16279328145759825</v>
      </c>
      <c r="X1687" s="33">
        <f>(Table2[[#This Row],[Cost of Equity (Weekly Beta)]]*Table2[[#This Row],[Weight of Equity]])+(Table2[[#This Row],[Cost of Debt]]*Table2[[#This Row],[Weight of Debt]])</f>
        <v>0.17316316297738885</v>
      </c>
      <c r="Y1687" s="34">
        <f>(Table2[[#This Row],[Cost of Equity (Monthly Beta)]]*Table2[[#This Row],[Weight of Equity]])+(Table2[[#This Row],[Cost of Debt]]*Table2[[#This Row],[Weight of Debt]])</f>
        <v>0.16522692146681961</v>
      </c>
      <c r="Z1687" t="b">
        <f>IF(Table2[[#This Row],[Sector]]="Financial Services",TRUE,FALSE)</f>
        <v>0</v>
      </c>
      <c r="AA1687" t="b">
        <f>IF(Table2[[#This Row],[Market Capitalisation In(Cr)]]&gt;25000,TRUE,FALSE)</f>
        <v>0</v>
      </c>
    </row>
    <row r="1688" spans="2:27" ht="14" customHeight="1">
      <c r="B1688" s="37" t="s">
        <v>882</v>
      </c>
      <c r="C1688" s="38" t="str">
        <f>_xlfn.XLOOKUP(B1688,stock_analysis[Stock],stock_analysis[Company_Name])</f>
        <v>Valor Estate Limited</v>
      </c>
      <c r="D1688" s="37" t="str">
        <f>_xlfn.XLOOKUP(B1688,stock_analysis[Stock],stock_analysis[Sector])</f>
        <v>Real Estate</v>
      </c>
      <c r="E1688" s="37" t="str">
        <f>_xlfn.XLOOKUP($B1688,stock_analysis[Stock],stock_analysis[Industry])</f>
        <v>Real Estate - Development</v>
      </c>
      <c r="F1688" s="2">
        <f>_xlfn.XLOOKUP($B1688,stock_analysis[Stock],stock_analysis[Market_Cap_Cr])</f>
        <v>5481.0206208</v>
      </c>
      <c r="G1688" s="3">
        <f>Imputs!$C$2</f>
        <v>6.6699999999999995E-2</v>
      </c>
      <c r="H1688" s="3">
        <f>Imputs!$C$3</f>
        <v>5.2299999999999999E-2</v>
      </c>
      <c r="I1688" s="2">
        <f>_xlfn.XLOOKUP($B1688,stock_analysis[Stock],stock_analysis[Beta_Daily])</f>
        <v>1.6588041383741556</v>
      </c>
      <c r="J1688" s="2">
        <f>_xlfn.XLOOKUP($B1688,stock_analysis[Stock],stock_analysis[Beta_Weekly])</f>
        <v>1.89759246112818</v>
      </c>
      <c r="K1688" s="2">
        <f>_xlfn.XLOOKUP($B1688,stock_analysis[Stock],stock_analysis[Beta_Monthly])</f>
        <v>0.58869949633625274</v>
      </c>
      <c r="L1688" s="3">
        <f>G1688+H1688*I1688</f>
        <v>0.15345545643696834</v>
      </c>
      <c r="M1688" s="3">
        <f>J1688*H1688+G1688</f>
        <v>0.16594408571700381</v>
      </c>
      <c r="N1688" s="3">
        <f>K1688*H1688+G1688</f>
        <v>9.7488983658386014E-2</v>
      </c>
      <c r="O1688" s="2">
        <f>_xlfn.XLOOKUP($B1688,stock_analysis[Stock],stock_analysis[Interest_Coverage_Ratio])</f>
        <v>-1.0535744079431049</v>
      </c>
      <c r="P1688" s="3" cm="1">
        <f t="array" ref="P168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88" s="3" t="str" cm="1">
        <f t="array" ref="Q168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88" s="3">
        <f>Table2[[#This Row],[Default Spread]]+Table2[[#This Row],[Risk Free Rate]]</f>
        <v>0.25669999999999998</v>
      </c>
      <c r="S1688" s="2">
        <f>_xlfn.XLOOKUP($B1688,stock_analysis[Stock],stock_analysis[Market_Cap_Cr])</f>
        <v>5481.0206208</v>
      </c>
      <c r="T1688" s="2">
        <f>_xlfn.XLOOKUP($B1688,stock_analysis[Stock],stock_analysis[Total_Debt_Cr])</f>
        <v>995.28939519999994</v>
      </c>
      <c r="U1688" s="3">
        <f>Table2[[#This Row],[Market Value of Equity]]/(Table2[[#This Row],[Market Value of Equity]]+Table2[[#This Row],[Market Value of Debt]])</f>
        <v>0.84631844480250407</v>
      </c>
      <c r="V1688" s="3">
        <f>Table2[[#This Row],[Market Value of Debt]]/(Table2[[#This Row],[Market Value of Equity]]+Table2[[#This Row],[Market Value of Debt]])</f>
        <v>0.15368155519749596</v>
      </c>
      <c r="W1688" s="32">
        <f>(Table2[[#This Row],[Cost of Equity (Daily Beta)]]*Table2[[#This Row],[Weight of Equity]])+(Table2[[#This Row],[Cost of Debt]]*Table2[[#This Row],[Weight of Debt]])</f>
        <v>0.16932223845739069</v>
      </c>
      <c r="X1688" s="33">
        <f>(Table2[[#This Row],[Cost of Equity (Weekly Beta)]]*Table2[[#This Row],[Weight of Equity]])+(Table2[[#This Row],[Cost of Debt]]*Table2[[#This Row],[Weight of Debt]])</f>
        <v>0.17989159576738528</v>
      </c>
      <c r="Y1688" s="34">
        <f>(Table2[[#This Row],[Cost of Equity (Monthly Beta)]]*Table2[[#This Row],[Weight of Equity]])+(Table2[[#This Row],[Cost of Debt]]*Table2[[#This Row],[Weight of Debt]])</f>
        <v>0.1219567802543392</v>
      </c>
      <c r="Z1688" t="b">
        <f>IF(Table2[[#This Row],[Sector]]="Financial Services",TRUE,FALSE)</f>
        <v>0</v>
      </c>
      <c r="AA1688" t="b">
        <f>IF(Table2[[#This Row],[Market Capitalisation In(Cr)]]&gt;25000,TRUE,FALSE)</f>
        <v>0</v>
      </c>
    </row>
    <row r="1689" spans="2:27" ht="14" customHeight="1">
      <c r="B1689" s="37" t="s">
        <v>1874</v>
      </c>
      <c r="C1689" s="38" t="str">
        <f>_xlfn.XLOOKUP(B1689,stock_analysis[Stock],stock_analysis[Company_Name])</f>
        <v>Kalpataru Limited</v>
      </c>
      <c r="D1689" s="37" t="str">
        <f>_xlfn.XLOOKUP(B1689,stock_analysis[Stock],stock_analysis[Sector])</f>
        <v>Real Estate</v>
      </c>
      <c r="E1689" s="37" t="str">
        <f>_xlfn.XLOOKUP($B1689,stock_analysis[Stock],stock_analysis[Industry])</f>
        <v>Real Estate - Development</v>
      </c>
      <c r="F1689" s="2">
        <f>_xlfn.XLOOKUP($B1689,stock_analysis[Stock],stock_analysis[Market_Cap_Cr])</f>
        <v>6227.8692864000004</v>
      </c>
      <c r="G1689" s="3">
        <f>Imputs!$C$2</f>
        <v>6.6699999999999995E-2</v>
      </c>
      <c r="H1689" s="3">
        <f>Imputs!$C$3</f>
        <v>5.2299999999999999E-2</v>
      </c>
      <c r="I1689" s="2">
        <f>_xlfn.XLOOKUP($B1689,stock_analysis[Stock],stock_analysis[Beta_Daily])</f>
        <v>1.4080506317606023</v>
      </c>
      <c r="J1689" s="2">
        <f>_xlfn.XLOOKUP($B1689,stock_analysis[Stock],stock_analysis[Beta_Weekly])</f>
        <v>1.6319760665854206</v>
      </c>
      <c r="K1689" s="2">
        <f>_xlfn.XLOOKUP($B1689,stock_analysis[Stock],stock_analysis[Beta_Monthly])</f>
        <v>0.43585610675651348</v>
      </c>
      <c r="L1689" s="3">
        <f>G1689+H1689*I1689</f>
        <v>0.1403410480410795</v>
      </c>
      <c r="M1689" s="3">
        <f>J1689*H1689+G1689</f>
        <v>0.15205234828241748</v>
      </c>
      <c r="N1689" s="3">
        <f>K1689*H1689+G1689</f>
        <v>8.9495274383365658E-2</v>
      </c>
      <c r="O1689" s="2">
        <f>_xlfn.XLOOKUP($B1689,stock_analysis[Stock],stock_analysis[Interest_Coverage_Ratio])</f>
        <v>0.91785693134445201</v>
      </c>
      <c r="P1689" s="3" cm="1">
        <f t="array" ref="P168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689" s="3" t="str" cm="1">
        <f t="array" ref="Q168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689" s="3">
        <f>Table2[[#This Row],[Default Spread]]+Table2[[#This Row],[Risk Free Rate]]</f>
        <v>0.19279999999999997</v>
      </c>
      <c r="S1689" s="2">
        <f>_xlfn.XLOOKUP($B1689,stock_analysis[Stock],stock_analysis[Market_Cap_Cr])</f>
        <v>6227.8692864000004</v>
      </c>
      <c r="T1689" s="2">
        <f>_xlfn.XLOOKUP($B1689,stock_analysis[Stock],stock_analysis[Total_Debt_Cr])</f>
        <v>8927.7202431999995</v>
      </c>
      <c r="U1689" s="3">
        <f>Table2[[#This Row],[Market Value of Equity]]/(Table2[[#This Row],[Market Value of Equity]]+Table2[[#This Row],[Market Value of Debt]])</f>
        <v>0.41092887044984333</v>
      </c>
      <c r="V1689" s="3">
        <f>Table2[[#This Row],[Market Value of Debt]]/(Table2[[#This Row],[Market Value of Equity]]+Table2[[#This Row],[Market Value of Debt]])</f>
        <v>0.58907112955015661</v>
      </c>
      <c r="W1689" s="32">
        <f>(Table2[[#This Row],[Cost of Equity (Daily Beta)]]*Table2[[#This Row],[Weight of Equity]])+(Table2[[#This Row],[Cost of Debt]]*Table2[[#This Row],[Weight of Debt]])</f>
        <v>0.17124310212653818</v>
      </c>
      <c r="X1689" s="33">
        <f>(Table2[[#This Row],[Cost of Equity (Weekly Beta)]]*Table2[[#This Row],[Weight of Equity]])+(Table2[[#This Row],[Cost of Debt]]*Table2[[#This Row],[Weight of Debt]])</f>
        <v>0.17605561350621018</v>
      </c>
      <c r="Y1689" s="34">
        <f>(Table2[[#This Row],[Cost of Equity (Monthly Beta)]]*Table2[[#This Row],[Weight of Equity]])+(Table2[[#This Row],[Cost of Debt]]*Table2[[#This Row],[Weight of Debt]])</f>
        <v>0.15034910579022542</v>
      </c>
      <c r="Z1689" t="b">
        <f>IF(Table2[[#This Row],[Sector]]="Financial Services",TRUE,FALSE)</f>
        <v>0</v>
      </c>
      <c r="AA1689" t="b">
        <f>IF(Table2[[#This Row],[Market Capitalisation In(Cr)]]&gt;25000,TRUE,FALSE)</f>
        <v>0</v>
      </c>
    </row>
    <row r="1690" spans="2:27" ht="14" customHeight="1">
      <c r="B1690" s="37" t="s">
        <v>3490</v>
      </c>
      <c r="C1690" s="38" t="str">
        <f>_xlfn.XLOOKUP(B1690,stock_analysis[Stock],stock_analysis[Company_Name])</f>
        <v>TARC Limited</v>
      </c>
      <c r="D1690" s="37" t="str">
        <f>_xlfn.XLOOKUP(B1690,stock_analysis[Stock],stock_analysis[Sector])</f>
        <v>Real Estate</v>
      </c>
      <c r="E1690" s="37" t="str">
        <f>_xlfn.XLOOKUP($B1690,stock_analysis[Stock],stock_analysis[Industry])</f>
        <v>Real Estate - Development</v>
      </c>
      <c r="F1690" s="2">
        <f>_xlfn.XLOOKUP($B1690,stock_analysis[Stock],stock_analysis[Market_Cap_Cr])</f>
        <v>4072.3292160000001</v>
      </c>
      <c r="G1690" s="3">
        <f>Imputs!$C$2</f>
        <v>6.6699999999999995E-2</v>
      </c>
      <c r="H1690" s="3">
        <f>Imputs!$C$3</f>
        <v>5.2299999999999999E-2</v>
      </c>
      <c r="I1690" s="2">
        <f>_xlfn.XLOOKUP($B1690,stock_analysis[Stock],stock_analysis[Beta_Daily])</f>
        <v>1.312190455888828</v>
      </c>
      <c r="J1690" s="2">
        <f>_xlfn.XLOOKUP($B1690,stock_analysis[Stock],stock_analysis[Beta_Weekly])</f>
        <v>1.7110468796268503</v>
      </c>
      <c r="K1690" s="2">
        <f>_xlfn.XLOOKUP($B1690,stock_analysis[Stock],stock_analysis[Beta_Monthly])</f>
        <v>1.2865265447311325</v>
      </c>
      <c r="L1690" s="3">
        <f>G1690+H1690*I1690</f>
        <v>0.13532756084298569</v>
      </c>
      <c r="M1690" s="3">
        <f>J1690*H1690+G1690</f>
        <v>0.15618775180448427</v>
      </c>
      <c r="N1690" s="3">
        <f>K1690*H1690+G1690</f>
        <v>0.13398533828943821</v>
      </c>
      <c r="O1690" s="2">
        <f>_xlfn.XLOOKUP($B1690,stock_analysis[Stock],stock_analysis[Interest_Coverage_Ratio])</f>
        <v>-1.472794289607207</v>
      </c>
      <c r="P1690" s="3" cm="1">
        <f t="array" ref="P169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90" s="3" t="str" cm="1">
        <f t="array" ref="Q169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90" s="3">
        <f>Table2[[#This Row],[Default Spread]]+Table2[[#This Row],[Risk Free Rate]]</f>
        <v>0.25669999999999998</v>
      </c>
      <c r="S1690" s="2">
        <f>_xlfn.XLOOKUP($B1690,stock_analysis[Stock],stock_analysis[Market_Cap_Cr])</f>
        <v>4072.3292160000001</v>
      </c>
      <c r="T1690" s="2">
        <f>_xlfn.XLOOKUP($B1690,stock_analysis[Stock],stock_analysis[Total_Debt_Cr])</f>
        <v>1961.5350784</v>
      </c>
      <c r="U1690" s="3">
        <f>Table2[[#This Row],[Market Value of Equity]]/(Table2[[#This Row],[Market Value of Equity]]+Table2[[#This Row],[Market Value of Debt]])</f>
        <v>0.67491229787509621</v>
      </c>
      <c r="V1690" s="3">
        <f>Table2[[#This Row],[Market Value of Debt]]/(Table2[[#This Row],[Market Value of Equity]]+Table2[[#This Row],[Market Value of Debt]])</f>
        <v>0.32508770212490379</v>
      </c>
      <c r="W1690" s="32">
        <f>(Table2[[#This Row],[Cost of Equity (Daily Beta)]]*Table2[[#This Row],[Weight of Equity]])+(Table2[[#This Row],[Cost of Debt]]*Table2[[#This Row],[Weight of Debt]])</f>
        <v>0.17478424818983418</v>
      </c>
      <c r="X1690" s="33">
        <f>(Table2[[#This Row],[Cost of Equity (Weekly Beta)]]*Table2[[#This Row],[Weight of Equity]])+(Table2[[#This Row],[Cost of Debt]]*Table2[[#This Row],[Weight of Debt]])</f>
        <v>0.18886304760577249</v>
      </c>
      <c r="Y1690" s="34">
        <f>(Table2[[#This Row],[Cost of Equity (Monthly Beta)]]*Table2[[#This Row],[Weight of Equity]])+(Table2[[#This Row],[Cost of Debt]]*Table2[[#This Row],[Weight of Debt]])</f>
        <v>0.17387836568195963</v>
      </c>
      <c r="Z1690" t="b">
        <f>IF(Table2[[#This Row],[Sector]]="Financial Services",TRUE,FALSE)</f>
        <v>0</v>
      </c>
      <c r="AA1690" t="b">
        <f>IF(Table2[[#This Row],[Market Capitalisation In(Cr)]]&gt;25000,TRUE,FALSE)</f>
        <v>0</v>
      </c>
    </row>
    <row r="1691" spans="2:27" ht="14" customHeight="1">
      <c r="B1691" s="37" t="s">
        <v>2664</v>
      </c>
      <c r="C1691" s="38" t="str">
        <f>_xlfn.XLOOKUP(B1691,stock_analysis[Stock],stock_analysis[Company_Name])</f>
        <v>Peninsula Land Limited</v>
      </c>
      <c r="D1691" s="37" t="str">
        <f>_xlfn.XLOOKUP(B1691,stock_analysis[Stock],stock_analysis[Sector])</f>
        <v>Real Estate</v>
      </c>
      <c r="E1691" s="37" t="str">
        <f>_xlfn.XLOOKUP($B1691,stock_analysis[Stock],stock_analysis[Industry])</f>
        <v>Real Estate - Development</v>
      </c>
      <c r="F1691" s="2">
        <f>_xlfn.XLOOKUP($B1691,stock_analysis[Stock],stock_analysis[Market_Cap_Cr])</f>
        <v>559.95719680000002</v>
      </c>
      <c r="G1691" s="3">
        <f>Imputs!$C$2</f>
        <v>6.6699999999999995E-2</v>
      </c>
      <c r="H1691" s="3">
        <f>Imputs!$C$3</f>
        <v>5.2299999999999999E-2</v>
      </c>
      <c r="I1691" s="2">
        <f>_xlfn.XLOOKUP($B1691,stock_analysis[Stock],stock_analysis[Beta_Daily])</f>
        <v>0.95350334828747962</v>
      </c>
      <c r="J1691" s="2">
        <f>_xlfn.XLOOKUP($B1691,stock_analysis[Stock],stock_analysis[Beta_Weekly])</f>
        <v>1.7637020093809797</v>
      </c>
      <c r="K1691" s="2">
        <f>_xlfn.XLOOKUP($B1691,stock_analysis[Stock],stock_analysis[Beta_Monthly])</f>
        <v>1.291157363569899</v>
      </c>
      <c r="L1691" s="3">
        <f>G1691+H1691*I1691</f>
        <v>0.11656822511543519</v>
      </c>
      <c r="M1691" s="3">
        <f>J1691*H1691+G1691</f>
        <v>0.15894161509062521</v>
      </c>
      <c r="N1691" s="3">
        <f>K1691*H1691+G1691</f>
        <v>0.13422753011470573</v>
      </c>
      <c r="O1691" s="2">
        <f>_xlfn.XLOOKUP($B1691,stock_analysis[Stock],stock_analysis[Interest_Coverage_Ratio])</f>
        <v>0.39623837700760778</v>
      </c>
      <c r="P1691" s="3" cm="1">
        <f t="array" ref="P169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91" s="3" t="str" cm="1">
        <f t="array" ref="Q169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91" s="3">
        <f>Table2[[#This Row],[Default Spread]]+Table2[[#This Row],[Risk Free Rate]]</f>
        <v>0.25669999999999998</v>
      </c>
      <c r="S1691" s="2">
        <f>_xlfn.XLOOKUP($B1691,stock_analysis[Stock],stock_analysis[Market_Cap_Cr])</f>
        <v>559.95719680000002</v>
      </c>
      <c r="T1691" s="2">
        <f>_xlfn.XLOOKUP($B1691,stock_analysis[Stock],stock_analysis[Total_Debt_Cr])</f>
        <v>451.55998720000002</v>
      </c>
      <c r="U1691" s="3">
        <f>Table2[[#This Row],[Market Value of Equity]]/(Table2[[#This Row],[Market Value of Equity]]+Table2[[#This Row],[Market Value of Debt]])</f>
        <v>0.55358149684187663</v>
      </c>
      <c r="V1691" s="3">
        <f>Table2[[#This Row],[Market Value of Debt]]/(Table2[[#This Row],[Market Value of Equity]]+Table2[[#This Row],[Market Value of Debt]])</f>
        <v>0.44641850315812331</v>
      </c>
      <c r="W1691" s="32">
        <f>(Table2[[#This Row],[Cost of Equity (Daily Beta)]]*Table2[[#This Row],[Weight of Equity]])+(Table2[[#This Row],[Cost of Debt]]*Table2[[#This Row],[Weight of Debt]])</f>
        <v>0.1791256423042937</v>
      </c>
      <c r="X1691" s="33">
        <f>(Table2[[#This Row],[Cost of Equity (Weekly Beta)]]*Table2[[#This Row],[Weight of Equity]])+(Table2[[#This Row],[Cost of Debt]]*Table2[[#This Row],[Weight of Debt]])</f>
        <v>0.20258276695302396</v>
      </c>
      <c r="Y1691" s="34">
        <f>(Table2[[#This Row],[Cost of Equity (Monthly Beta)]]*Table2[[#This Row],[Weight of Equity]])+(Table2[[#This Row],[Cost of Debt]]*Table2[[#This Row],[Weight of Debt]])</f>
        <v>0.1889015067989771</v>
      </c>
      <c r="Z1691" t="b">
        <f>IF(Table2[[#This Row],[Sector]]="Financial Services",TRUE,FALSE)</f>
        <v>0</v>
      </c>
      <c r="AA1691" t="b">
        <f>IF(Table2[[#This Row],[Market Capitalisation In(Cr)]]&gt;25000,TRUE,FALSE)</f>
        <v>0</v>
      </c>
    </row>
    <row r="1692" spans="2:27" ht="14" customHeight="1">
      <c r="B1692" s="37" t="s">
        <v>2802</v>
      </c>
      <c r="C1692" s="38" t="str">
        <f>_xlfn.XLOOKUP(B1692,stock_analysis[Stock],stock_analysis[Company_Name])</f>
        <v>Puravankara Limited</v>
      </c>
      <c r="D1692" s="37" t="str">
        <f>_xlfn.XLOOKUP(B1692,stock_analysis[Stock],stock_analysis[Sector])</f>
        <v>Real Estate</v>
      </c>
      <c r="E1692" s="37" t="str">
        <f>_xlfn.XLOOKUP($B1692,stock_analysis[Stock],stock_analysis[Industry])</f>
        <v>Real Estate - Development</v>
      </c>
      <c r="F1692" s="2">
        <f>_xlfn.XLOOKUP($B1692,stock_analysis[Stock],stock_analysis[Market_Cap_Cr])</f>
        <v>4104.3496960000002</v>
      </c>
      <c r="G1692" s="3">
        <f>Imputs!$C$2</f>
        <v>6.6699999999999995E-2</v>
      </c>
      <c r="H1692" s="3">
        <f>Imputs!$C$3</f>
        <v>5.2299999999999999E-2</v>
      </c>
      <c r="I1692" s="2">
        <f>_xlfn.XLOOKUP($B1692,stock_analysis[Stock],stock_analysis[Beta_Daily])</f>
        <v>1.1903213169601168</v>
      </c>
      <c r="J1692" s="2">
        <f>_xlfn.XLOOKUP($B1692,stock_analysis[Stock],stock_analysis[Beta_Weekly])</f>
        <v>2.0700741160162153</v>
      </c>
      <c r="K1692" s="2">
        <f>_xlfn.XLOOKUP($B1692,stock_analysis[Stock],stock_analysis[Beta_Monthly])</f>
        <v>1.514569912787731</v>
      </c>
      <c r="L1692" s="3">
        <f>G1692+H1692*I1692</f>
        <v>0.12895380487701411</v>
      </c>
      <c r="M1692" s="3">
        <f>J1692*H1692+G1692</f>
        <v>0.17496487626764806</v>
      </c>
      <c r="N1692" s="3">
        <f>K1692*H1692+G1692</f>
        <v>0.14591200643879831</v>
      </c>
      <c r="O1692" s="2">
        <f>_xlfn.XLOOKUP($B1692,stock_analysis[Stock],stock_analysis[Interest_Coverage_Ratio])</f>
        <v>0.61505130715399403</v>
      </c>
      <c r="P1692" s="3" cm="1">
        <f t="array" ref="P169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1692" s="3" t="str" cm="1">
        <f t="array" ref="Q169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1692" s="3">
        <f>Table2[[#This Row],[Default Spread]]+Table2[[#This Row],[Risk Free Rate]]</f>
        <v>0.22670000000000001</v>
      </c>
      <c r="S1692" s="2">
        <f>_xlfn.XLOOKUP($B1692,stock_analysis[Stock],stock_analysis[Market_Cap_Cr])</f>
        <v>4104.3496960000002</v>
      </c>
      <c r="T1692" s="2">
        <f>_xlfn.XLOOKUP($B1692,stock_analysis[Stock],stock_analysis[Total_Debt_Cr])</f>
        <v>4497.4698496000001</v>
      </c>
      <c r="U1692" s="3">
        <f>Table2[[#This Row],[Market Value of Equity]]/(Table2[[#This Row],[Market Value of Equity]]+Table2[[#This Row],[Market Value of Debt]])</f>
        <v>0.47714901181569846</v>
      </c>
      <c r="V1692" s="3">
        <f>Table2[[#This Row],[Market Value of Debt]]/(Table2[[#This Row],[Market Value of Equity]]+Table2[[#This Row],[Market Value of Debt]])</f>
        <v>0.52285098818430165</v>
      </c>
      <c r="W1692" s="32">
        <f>(Table2[[#This Row],[Cost of Equity (Daily Beta)]]*Table2[[#This Row],[Weight of Equity]])+(Table2[[#This Row],[Cost of Debt]]*Table2[[#This Row],[Weight of Debt]])</f>
        <v>0.18006049958832288</v>
      </c>
      <c r="X1692" s="33">
        <f>(Table2[[#This Row],[Cost of Equity (Weekly Beta)]]*Table2[[#This Row],[Weight of Equity]])+(Table2[[#This Row],[Cost of Debt]]*Table2[[#This Row],[Weight of Debt]])</f>
        <v>0.20201463683494542</v>
      </c>
      <c r="Y1692" s="34">
        <f>(Table2[[#This Row],[Cost of Equity (Monthly Beta)]]*Table2[[#This Row],[Weight of Equity]])+(Table2[[#This Row],[Cost of Debt]]*Table2[[#This Row],[Weight of Debt]])</f>
        <v>0.18815208870569963</v>
      </c>
      <c r="Z1692" t="b">
        <f>IF(Table2[[#This Row],[Sector]]="Financial Services",TRUE,FALSE)</f>
        <v>0</v>
      </c>
      <c r="AA1692" t="b">
        <f>IF(Table2[[#This Row],[Market Capitalisation In(Cr)]]&gt;25000,TRUE,FALSE)</f>
        <v>0</v>
      </c>
    </row>
    <row r="1693" spans="2:27" ht="14" customHeight="1">
      <c r="B1693" s="37" t="s">
        <v>2546</v>
      </c>
      <c r="C1693" s="38" t="str">
        <f>_xlfn.XLOOKUP(B1693,stock_analysis[Stock],stock_analysis[Company_Name])</f>
        <v>Omaxe Limited</v>
      </c>
      <c r="D1693" s="37" t="str">
        <f>_xlfn.XLOOKUP(B1693,stock_analysis[Stock],stock_analysis[Sector])</f>
        <v>Real Estate</v>
      </c>
      <c r="E1693" s="37" t="str">
        <f>_xlfn.XLOOKUP($B1693,stock_analysis[Stock],stock_analysis[Industry])</f>
        <v>Real Estate - Development</v>
      </c>
      <c r="F1693" s="2">
        <f>_xlfn.XLOOKUP($B1693,stock_analysis[Stock],stock_analysis[Market_Cap_Cr])</f>
        <v>1408.3179520000001</v>
      </c>
      <c r="G1693" s="3">
        <f>Imputs!$C$2</f>
        <v>6.6699999999999995E-2</v>
      </c>
      <c r="H1693" s="3">
        <f>Imputs!$C$3</f>
        <v>5.2299999999999999E-2</v>
      </c>
      <c r="I1693" s="2">
        <f>_xlfn.XLOOKUP($B1693,stock_analysis[Stock],stock_analysis[Beta_Daily])</f>
        <v>0.96429034839836725</v>
      </c>
      <c r="J1693" s="2">
        <f>_xlfn.XLOOKUP($B1693,stock_analysis[Stock],stock_analysis[Beta_Weekly])</f>
        <v>1.8019803300439845</v>
      </c>
      <c r="K1693" s="2">
        <f>_xlfn.XLOOKUP($B1693,stock_analysis[Stock],stock_analysis[Beta_Monthly])</f>
        <v>0.8523159424224509</v>
      </c>
      <c r="L1693" s="3">
        <f>G1693+H1693*I1693</f>
        <v>0.11713238522123459</v>
      </c>
      <c r="M1693" s="3">
        <f>J1693*H1693+G1693</f>
        <v>0.16094357126130038</v>
      </c>
      <c r="N1693" s="3">
        <f>K1693*H1693+G1693</f>
        <v>0.11127612378869417</v>
      </c>
      <c r="O1693" s="2">
        <f>_xlfn.XLOOKUP($B1693,stock_analysis[Stock],stock_analysis[Interest_Coverage_Ratio])</f>
        <v>-3.6550252940817942</v>
      </c>
      <c r="P1693" s="3" cm="1">
        <f t="array" ref="P169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93" s="3" t="str" cm="1">
        <f t="array" ref="Q169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93" s="3">
        <f>Table2[[#This Row],[Default Spread]]+Table2[[#This Row],[Risk Free Rate]]</f>
        <v>0.25669999999999998</v>
      </c>
      <c r="S1693" s="2">
        <f>_xlfn.XLOOKUP($B1693,stock_analysis[Stock],stock_analysis[Market_Cap_Cr])</f>
        <v>1408.3179520000001</v>
      </c>
      <c r="T1693" s="2">
        <f>_xlfn.XLOOKUP($B1693,stock_analysis[Stock],stock_analysis[Total_Debt_Cr])</f>
        <v>1419.2900096000001</v>
      </c>
      <c r="U1693" s="3">
        <f>Table2[[#This Row],[Market Value of Equity]]/(Table2[[#This Row],[Market Value of Equity]]+Table2[[#This Row],[Market Value of Debt]])</f>
        <v>0.49805983401005288</v>
      </c>
      <c r="V1693" s="3">
        <f>Table2[[#This Row],[Market Value of Debt]]/(Table2[[#This Row],[Market Value of Equity]]+Table2[[#This Row],[Market Value of Debt]])</f>
        <v>0.50194016598994706</v>
      </c>
      <c r="W1693" s="32">
        <f>(Table2[[#This Row],[Cost of Equity (Daily Beta)]]*Table2[[#This Row],[Weight of Equity]])+(Table2[[#This Row],[Cost of Debt]]*Table2[[#This Row],[Weight of Debt]])</f>
        <v>0.18718697695010908</v>
      </c>
      <c r="X1693" s="33">
        <f>(Table2[[#This Row],[Cost of Equity (Weekly Beta)]]*Table2[[#This Row],[Weight of Equity]])+(Table2[[#This Row],[Cost of Debt]]*Table2[[#This Row],[Weight of Debt]])</f>
        <v>0.20900756899700779</v>
      </c>
      <c r="Y1693" s="34">
        <f>(Table2[[#This Row],[Cost of Equity (Monthly Beta)]]*Table2[[#This Row],[Weight of Equity]])+(Table2[[#This Row],[Cost of Debt]]*Table2[[#This Row],[Weight of Debt]])</f>
        <v>0.18427020835309851</v>
      </c>
      <c r="Z1693" t="b">
        <f>IF(Table2[[#This Row],[Sector]]="Financial Services",TRUE,FALSE)</f>
        <v>0</v>
      </c>
      <c r="AA1693" t="b">
        <f>IF(Table2[[#This Row],[Market Capitalisation In(Cr)]]&gt;25000,TRUE,FALSE)</f>
        <v>0</v>
      </c>
    </row>
    <row r="1694" spans="2:27" ht="14" customHeight="1">
      <c r="B1694" s="37" t="s">
        <v>2744</v>
      </c>
      <c r="C1694" s="38" t="str">
        <f>_xlfn.XLOOKUP(B1694,stock_analysis[Stock],stock_analysis[Company_Name])</f>
        <v>Prajay Engineers Syndicate Limited</v>
      </c>
      <c r="D1694" s="37" t="str">
        <f>_xlfn.XLOOKUP(B1694,stock_analysis[Stock],stock_analysis[Sector])</f>
        <v>Real Estate</v>
      </c>
      <c r="E1694" s="37" t="str">
        <f>_xlfn.XLOOKUP($B1694,stock_analysis[Stock],stock_analysis[Industry])</f>
        <v>Real Estate - Development</v>
      </c>
      <c r="F1694" s="2">
        <f>_xlfn.XLOOKUP($B1694,stock_analysis[Stock],stock_analysis[Market_Cap_Cr])</f>
        <v>175.1096704</v>
      </c>
      <c r="G1694" s="3">
        <f>Imputs!$C$2</f>
        <v>6.6699999999999995E-2</v>
      </c>
      <c r="H1694" s="3">
        <f>Imputs!$C$3</f>
        <v>5.2299999999999999E-2</v>
      </c>
      <c r="I1694" s="2">
        <f>_xlfn.XLOOKUP($B1694,stock_analysis[Stock],stock_analysis[Beta_Daily])</f>
        <v>1.3339987589414519</v>
      </c>
      <c r="J1694" s="2">
        <f>_xlfn.XLOOKUP($B1694,stock_analysis[Stock],stock_analysis[Beta_Weekly])</f>
        <v>1.974066215355516</v>
      </c>
      <c r="K1694" s="2">
        <f>_xlfn.XLOOKUP($B1694,stock_analysis[Stock],stock_analysis[Beta_Monthly])</f>
        <v>1.0172481704629741</v>
      </c>
      <c r="L1694" s="3">
        <f>G1694+H1694*I1694</f>
        <v>0.13646813509263794</v>
      </c>
      <c r="M1694" s="3">
        <f>J1694*H1694+G1694</f>
        <v>0.1699436630630935</v>
      </c>
      <c r="N1694" s="3">
        <f>K1694*H1694+G1694</f>
        <v>0.11990207931521354</v>
      </c>
      <c r="O1694" s="2">
        <f>_xlfn.XLOOKUP($B1694,stock_analysis[Stock],stock_analysis[Interest_Coverage_Ratio])</f>
        <v>-140.46187899655681</v>
      </c>
      <c r="P1694" s="3" cm="1">
        <f t="array" ref="P169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94" s="3" t="str" cm="1">
        <f t="array" ref="Q169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94" s="3">
        <f>Table2[[#This Row],[Default Spread]]+Table2[[#This Row],[Risk Free Rate]]</f>
        <v>0.25669999999999998</v>
      </c>
      <c r="S1694" s="2">
        <f>_xlfn.XLOOKUP($B1694,stock_analysis[Stock],stock_analysis[Market_Cap_Cr])</f>
        <v>175.1096704</v>
      </c>
      <c r="T1694" s="2">
        <f>_xlfn.XLOOKUP($B1694,stock_analysis[Stock],stock_analysis[Total_Debt_Cr])</f>
        <v>164.44640000000001</v>
      </c>
      <c r="U1694" s="3">
        <f>Table2[[#This Row],[Market Value of Equity]]/(Table2[[#This Row],[Market Value of Equity]]+Table2[[#This Row],[Market Value of Debt]])</f>
        <v>0.51570178142808432</v>
      </c>
      <c r="V1694" s="3">
        <f>Table2[[#This Row],[Market Value of Debt]]/(Table2[[#This Row],[Market Value of Equity]]+Table2[[#This Row],[Market Value of Debt]])</f>
        <v>0.48429821857191574</v>
      </c>
      <c r="W1694" s="32">
        <f>(Table2[[#This Row],[Cost of Equity (Daily Beta)]]*Table2[[#This Row],[Weight of Equity]])+(Table2[[#This Row],[Cost of Debt]]*Table2[[#This Row],[Weight of Debt]])</f>
        <v>0.19469621308285262</v>
      </c>
      <c r="X1694" s="33">
        <f>(Table2[[#This Row],[Cost of Equity (Weekly Beta)]]*Table2[[#This Row],[Weight of Equity]])+(Table2[[#This Row],[Cost of Debt]]*Table2[[#This Row],[Weight of Debt]])</f>
        <v>0.21195960249146223</v>
      </c>
      <c r="Y1694" s="34">
        <f>(Table2[[#This Row],[Cost of Equity (Monthly Beta)]]*Table2[[#This Row],[Weight of Equity]])+(Table2[[#This Row],[Cost of Debt]]*Table2[[#This Row],[Weight of Debt]])</f>
        <v>0.18615306860719785</v>
      </c>
      <c r="Z1694" t="b">
        <f>IF(Table2[[#This Row],[Sector]]="Financial Services",TRUE,FALSE)</f>
        <v>0</v>
      </c>
      <c r="AA1694" t="b">
        <f>IF(Table2[[#This Row],[Market Capitalisation In(Cr)]]&gt;25000,TRUE,FALSE)</f>
        <v>0</v>
      </c>
    </row>
    <row r="1695" spans="2:27" ht="14" customHeight="1">
      <c r="B1695" s="37" t="s">
        <v>1130</v>
      </c>
      <c r="C1695" s="38" t="str">
        <f>_xlfn.XLOOKUP(B1695,stock_analysis[Stock],stock_analysis[Company_Name])</f>
        <v>Eurotex Industries and Exports Limited</v>
      </c>
      <c r="D1695" s="37" t="str">
        <f>_xlfn.XLOOKUP(B1695,stock_analysis[Stock],stock_analysis[Sector])</f>
        <v>Real Estate</v>
      </c>
      <c r="E1695" s="37" t="str">
        <f>_xlfn.XLOOKUP($B1695,stock_analysis[Stock],stock_analysis[Industry])</f>
        <v>Real Estate - Development</v>
      </c>
      <c r="F1695" s="2">
        <f>_xlfn.XLOOKUP($B1695,stock_analysis[Stock],stock_analysis[Market_Cap_Cr])</f>
        <v>15.859315199999999</v>
      </c>
      <c r="G1695" s="3">
        <f>Imputs!$C$2</f>
        <v>6.6699999999999995E-2</v>
      </c>
      <c r="H1695" s="3">
        <f>Imputs!$C$3</f>
        <v>5.2299999999999999E-2</v>
      </c>
      <c r="I1695" s="2">
        <f>_xlfn.XLOOKUP($B1695,stock_analysis[Stock],stock_analysis[Beta_Daily])</f>
        <v>0.69436225106983551</v>
      </c>
      <c r="J1695" s="2">
        <f>_xlfn.XLOOKUP($B1695,stock_analysis[Stock],stock_analysis[Beta_Weekly])</f>
        <v>0.1416903062417994</v>
      </c>
      <c r="K1695" s="2">
        <f>_xlfn.XLOOKUP($B1695,stock_analysis[Stock],stock_analysis[Beta_Monthly])</f>
        <v>1.694478545650298</v>
      </c>
      <c r="L1695" s="3">
        <f>G1695+H1695*I1695</f>
        <v>0.10301514573095238</v>
      </c>
      <c r="M1695" s="3">
        <f>J1695*H1695+G1695</f>
        <v>7.41104030164461E-2</v>
      </c>
      <c r="N1695" s="3">
        <f>K1695*H1695+G1695</f>
        <v>0.15532122793751058</v>
      </c>
      <c r="O1695" s="2">
        <f>_xlfn.XLOOKUP($B1695,stock_analysis[Stock],stock_analysis[Interest_Coverage_Ratio])</f>
        <v>-0.23939330103223089</v>
      </c>
      <c r="P1695" s="3" cm="1">
        <f t="array" ref="P169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95" s="3" t="str" cm="1">
        <f t="array" ref="Q169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95" s="3">
        <f>Table2[[#This Row],[Default Spread]]+Table2[[#This Row],[Risk Free Rate]]</f>
        <v>0.25669999999999998</v>
      </c>
      <c r="S1695" s="2">
        <f>_xlfn.XLOOKUP($B1695,stock_analysis[Stock],stock_analysis[Market_Cap_Cr])</f>
        <v>15.859315199999999</v>
      </c>
      <c r="T1695" s="2">
        <f>_xlfn.XLOOKUP($B1695,stock_analysis[Stock],stock_analysis[Total_Debt_Cr])</f>
        <v>35.712499200000003</v>
      </c>
      <c r="U1695" s="3">
        <f>Table2[[#This Row],[Market Value of Equity]]/(Table2[[#This Row],[Market Value of Equity]]+Table2[[#This Row],[Market Value of Debt]])</f>
        <v>0.30751904668298813</v>
      </c>
      <c r="V1695" s="3">
        <f>Table2[[#This Row],[Market Value of Debt]]/(Table2[[#This Row],[Market Value of Equity]]+Table2[[#This Row],[Market Value of Debt]])</f>
        <v>0.69248095331701187</v>
      </c>
      <c r="W1695" s="32">
        <f>(Table2[[#This Row],[Cost of Equity (Daily Beta)]]*Table2[[#This Row],[Weight of Equity]])+(Table2[[#This Row],[Cost of Debt]]*Table2[[#This Row],[Weight of Debt]])</f>
        <v>0.2094389801255685</v>
      </c>
      <c r="X1695" s="33">
        <f>(Table2[[#This Row],[Cost of Equity (Weekly Beta)]]*Table2[[#This Row],[Weight of Equity]])+(Table2[[#This Row],[Cost of Debt]]*Table2[[#This Row],[Weight of Debt]])</f>
        <v>0.20055022120138649</v>
      </c>
      <c r="Y1695" s="34">
        <f>(Table2[[#This Row],[Cost of Equity (Monthly Beta)]]*Table2[[#This Row],[Weight of Equity]])+(Table2[[#This Row],[Cost of Debt]]*Table2[[#This Row],[Weight of Debt]])</f>
        <v>0.22552409666145129</v>
      </c>
      <c r="Z1695" t="b">
        <f>IF(Table2[[#This Row],[Sector]]="Financial Services",TRUE,FALSE)</f>
        <v>0</v>
      </c>
      <c r="AA1695" t="b">
        <f>IF(Table2[[#This Row],[Market Capitalisation In(Cr)]]&gt;25000,TRUE,FALSE)</f>
        <v>0</v>
      </c>
    </row>
    <row r="1696" spans="2:27" ht="14" customHeight="1">
      <c r="B1696" s="37" t="s">
        <v>282</v>
      </c>
      <c r="C1696" s="38" t="str">
        <f>_xlfn.XLOOKUP(B1696,stock_analysis[Stock],stock_analysis[Company_Name])</f>
        <v>Ansal Properties &amp; Infrastructure Limited</v>
      </c>
      <c r="D1696" s="37" t="str">
        <f>_xlfn.XLOOKUP(B1696,stock_analysis[Stock],stock_analysis[Sector])</f>
        <v>Real Estate</v>
      </c>
      <c r="E1696" s="37" t="str">
        <f>_xlfn.XLOOKUP($B1696,stock_analysis[Stock],stock_analysis[Industry])</f>
        <v>Real Estate - Development</v>
      </c>
      <c r="F1696" s="2">
        <f>_xlfn.XLOOKUP($B1696,stock_analysis[Stock],stock_analysis[Market_Cap_Cr])</f>
        <v>62.4897408</v>
      </c>
      <c r="G1696" s="3">
        <f>Imputs!$C$2</f>
        <v>6.6699999999999995E-2</v>
      </c>
      <c r="H1696" s="3">
        <f>Imputs!$C$3</f>
        <v>5.2299999999999999E-2</v>
      </c>
      <c r="I1696" s="2">
        <f>_xlfn.XLOOKUP($B1696,stock_analysis[Stock],stock_analysis[Beta_Daily])</f>
        <v>8.6340919188787002E-2</v>
      </c>
      <c r="J1696" s="2">
        <f>_xlfn.XLOOKUP($B1696,stock_analysis[Stock],stock_analysis[Beta_Weekly])</f>
        <v>0.63273410592644841</v>
      </c>
      <c r="K1696" s="2">
        <f>_xlfn.XLOOKUP($B1696,stock_analysis[Stock],stock_analysis[Beta_Monthly])</f>
        <v>0.8859333780946903</v>
      </c>
      <c r="L1696" s="3">
        <f>G1696+H1696*I1696</f>
        <v>7.1215630073573552E-2</v>
      </c>
      <c r="M1696" s="3">
        <f>J1696*H1696+G1696</f>
        <v>9.9791993739953247E-2</v>
      </c>
      <c r="N1696" s="3">
        <f>K1696*H1696+G1696</f>
        <v>0.11303431567435229</v>
      </c>
      <c r="O1696" s="2">
        <f>_xlfn.XLOOKUP($B1696,stock_analysis[Stock],stock_analysis[Interest_Coverage_Ratio])</f>
        <v>-1.3725666897324902</v>
      </c>
      <c r="P1696" s="3" cm="1">
        <f t="array" ref="P169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96" s="3" t="str" cm="1">
        <f t="array" ref="Q169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96" s="3">
        <f>Table2[[#This Row],[Default Spread]]+Table2[[#This Row],[Risk Free Rate]]</f>
        <v>0.25669999999999998</v>
      </c>
      <c r="S1696" s="2">
        <f>_xlfn.XLOOKUP($B1696,stock_analysis[Stock],stock_analysis[Market_Cap_Cr])</f>
        <v>62.4897408</v>
      </c>
      <c r="T1696" s="2">
        <f>_xlfn.XLOOKUP($B1696,stock_analysis[Stock],stock_analysis[Total_Debt_Cr])</f>
        <v>476.44902400000001</v>
      </c>
      <c r="U1696" s="3">
        <f>Table2[[#This Row],[Market Value of Equity]]/(Table2[[#This Row],[Market Value of Equity]]+Table2[[#This Row],[Market Value of Debt]])</f>
        <v>0.11594961224062239</v>
      </c>
      <c r="V1696" s="3">
        <f>Table2[[#This Row],[Market Value of Debt]]/(Table2[[#This Row],[Market Value of Equity]]+Table2[[#This Row],[Market Value of Debt]])</f>
        <v>0.8840503877593775</v>
      </c>
      <c r="W1696" s="32">
        <f>(Table2[[#This Row],[Cost of Equity (Daily Beta)]]*Table2[[#This Row],[Weight of Equity]])+(Table2[[#This Row],[Cost of Debt]]*Table2[[#This Row],[Weight of Debt]])</f>
        <v>0.23519315923033465</v>
      </c>
      <c r="X1696" s="33">
        <f>(Table2[[#This Row],[Cost of Equity (Weekly Beta)]]*Table2[[#This Row],[Weight of Equity]])+(Table2[[#This Row],[Cost of Debt]]*Table2[[#This Row],[Weight of Debt]])</f>
        <v>0.2385065775166984</v>
      </c>
      <c r="Y1696" s="34">
        <f>(Table2[[#This Row],[Cost of Equity (Monthly Beta)]]*Table2[[#This Row],[Weight of Equity]])+(Table2[[#This Row],[Cost of Debt]]*Table2[[#This Row],[Weight of Debt]])</f>
        <v>0.24004201961015745</v>
      </c>
      <c r="Z1696" t="b">
        <f>IF(Table2[[#This Row],[Sector]]="Financial Services",TRUE,FALSE)</f>
        <v>0</v>
      </c>
      <c r="AA1696" t="b">
        <f>IF(Table2[[#This Row],[Market Capitalisation In(Cr)]]&gt;25000,TRUE,FALSE)</f>
        <v>0</v>
      </c>
    </row>
    <row r="1697" spans="2:27" ht="14" customHeight="1">
      <c r="B1697" s="37" t="s">
        <v>1070</v>
      </c>
      <c r="C1697" s="38" t="str">
        <f>_xlfn.XLOOKUP(B1697,stock_analysis[Stock],stock_analysis[Company_Name])</f>
        <v>Emami Realty Limited</v>
      </c>
      <c r="D1697" s="37" t="str">
        <f>_xlfn.XLOOKUP(B1697,stock_analysis[Stock],stock_analysis[Sector])</f>
        <v>Real Estate</v>
      </c>
      <c r="E1697" s="37" t="str">
        <f>_xlfn.XLOOKUP($B1697,stock_analysis[Stock],stock_analysis[Industry])</f>
        <v>Real Estate - Development</v>
      </c>
      <c r="F1697" s="2">
        <f>_xlfn.XLOOKUP($B1697,stock_analysis[Stock],stock_analysis[Market_Cap_Cr])</f>
        <v>277.90686720000002</v>
      </c>
      <c r="G1697" s="3">
        <f>Imputs!$C$2</f>
        <v>6.6699999999999995E-2</v>
      </c>
      <c r="H1697" s="3">
        <f>Imputs!$C$3</f>
        <v>5.2299999999999999E-2</v>
      </c>
      <c r="I1697" s="2">
        <f>_xlfn.XLOOKUP($B1697,stock_analysis[Stock],stock_analysis[Beta_Daily])</f>
        <v>1.0461195408564885</v>
      </c>
      <c r="J1697" s="2">
        <f>_xlfn.XLOOKUP($B1697,stock_analysis[Stock],stock_analysis[Beta_Weekly])</f>
        <v>2.135395328458511</v>
      </c>
      <c r="K1697" s="2">
        <f>_xlfn.XLOOKUP($B1697,stock_analysis[Stock],stock_analysis[Beta_Monthly])</f>
        <v>0.52607771855030638</v>
      </c>
      <c r="L1697" s="3">
        <f>G1697+H1697*I1697</f>
        <v>0.12141205198679433</v>
      </c>
      <c r="M1697" s="3">
        <f>J1697*H1697+G1697</f>
        <v>0.17838117567838013</v>
      </c>
      <c r="N1697" s="3">
        <f>K1697*H1697+G1697</f>
        <v>9.4213864680181017E-2</v>
      </c>
      <c r="O1697" s="2">
        <f>_xlfn.XLOOKUP($B1697,stock_analysis[Stock],stock_analysis[Interest_Coverage_Ratio])</f>
        <v>-0.31717672032549088</v>
      </c>
      <c r="P1697" s="3" cm="1">
        <f t="array" ref="P169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97" s="3" t="str" cm="1">
        <f t="array" ref="Q169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97" s="3">
        <f>Table2[[#This Row],[Default Spread]]+Table2[[#This Row],[Risk Free Rate]]</f>
        <v>0.25669999999999998</v>
      </c>
      <c r="S1697" s="2">
        <f>_xlfn.XLOOKUP($B1697,stock_analysis[Stock],stock_analysis[Market_Cap_Cr])</f>
        <v>277.90686720000002</v>
      </c>
      <c r="T1697" s="2">
        <f>_xlfn.XLOOKUP($B1697,stock_analysis[Stock],stock_analysis[Total_Debt_Cr])</f>
        <v>1910.2781440000001</v>
      </c>
      <c r="U1697" s="3">
        <f>Table2[[#This Row],[Market Value of Equity]]/(Table2[[#This Row],[Market Value of Equity]]+Table2[[#This Row],[Market Value of Debt]])</f>
        <v>0.12700336844351015</v>
      </c>
      <c r="V1697" s="3">
        <f>Table2[[#This Row],[Market Value of Debt]]/(Table2[[#This Row],[Market Value of Equity]]+Table2[[#This Row],[Market Value of Debt]])</f>
        <v>0.87299663155648977</v>
      </c>
      <c r="W1697" s="32">
        <f>(Table2[[#This Row],[Cost of Equity (Daily Beta)]]*Table2[[#This Row],[Weight of Equity]])+(Table2[[#This Row],[Cost of Debt]]*Table2[[#This Row],[Weight of Debt]])</f>
        <v>0.23951797489251234</v>
      </c>
      <c r="X1697" s="33">
        <f>(Table2[[#This Row],[Cost of Equity (Weekly Beta)]]*Table2[[#This Row],[Weight of Equity]])+(Table2[[#This Row],[Cost of Debt]]*Table2[[#This Row],[Weight of Debt]])</f>
        <v>0.24675324549861871</v>
      </c>
      <c r="Y1697" s="34">
        <f>(Table2[[#This Row],[Cost of Equity (Monthly Beta)]]*Table2[[#This Row],[Weight of Equity]])+(Table2[[#This Row],[Cost of Debt]]*Table2[[#This Row],[Weight of Debt]])</f>
        <v>0.23606371348901495</v>
      </c>
      <c r="Z1697" t="b">
        <f>IF(Table2[[#This Row],[Sector]]="Financial Services",TRUE,FALSE)</f>
        <v>0</v>
      </c>
      <c r="AA1697" t="b">
        <f>IF(Table2[[#This Row],[Market Capitalisation In(Cr)]]&gt;25000,TRUE,FALSE)</f>
        <v>0</v>
      </c>
    </row>
    <row r="1698" spans="2:27" ht="14" customHeight="1">
      <c r="B1698" s="37" t="s">
        <v>2636</v>
      </c>
      <c r="C1698" s="38" t="str">
        <f>_xlfn.XLOOKUP(B1698,stock_analysis[Stock],stock_analysis[Company_Name])</f>
        <v>Parsvnath Developers Limited</v>
      </c>
      <c r="D1698" s="37" t="str">
        <f>_xlfn.XLOOKUP(B1698,stock_analysis[Stock],stock_analysis[Sector])</f>
        <v>Real Estate</v>
      </c>
      <c r="E1698" s="37" t="str">
        <f>_xlfn.XLOOKUP($B1698,stock_analysis[Stock],stock_analysis[Industry])</f>
        <v>Real Estate - Development</v>
      </c>
      <c r="F1698" s="2">
        <f>_xlfn.XLOOKUP($B1698,stock_analysis[Stock],stock_analysis[Market_Cap_Cr])</f>
        <v>299.89127680000001</v>
      </c>
      <c r="G1698" s="3">
        <f>Imputs!$C$2</f>
        <v>6.6699999999999995E-2</v>
      </c>
      <c r="H1698" s="3">
        <f>Imputs!$C$3</f>
        <v>5.2299999999999999E-2</v>
      </c>
      <c r="I1698" s="2">
        <f>_xlfn.XLOOKUP($B1698,stock_analysis[Stock],stock_analysis[Beta_Daily])</f>
        <v>1.8784858909330424</v>
      </c>
      <c r="J1698" s="2">
        <f>_xlfn.XLOOKUP($B1698,stock_analysis[Stock],stock_analysis[Beta_Weekly])</f>
        <v>1.0980852883213472</v>
      </c>
      <c r="K1698" s="2">
        <f>_xlfn.XLOOKUP($B1698,stock_analysis[Stock],stock_analysis[Beta_Monthly])</f>
        <v>0.56596404417206636</v>
      </c>
      <c r="L1698" s="3">
        <f>G1698+H1698*I1698</f>
        <v>0.16494481209579812</v>
      </c>
      <c r="M1698" s="3">
        <f>J1698*H1698+G1698</f>
        <v>0.12412986057920646</v>
      </c>
      <c r="N1698" s="3">
        <f>K1698*H1698+G1698</f>
        <v>9.6299919510199061E-2</v>
      </c>
      <c r="O1698" s="2">
        <f>_xlfn.XLOOKUP($B1698,stock_analysis[Stock],stock_analysis[Interest_Coverage_Ratio])</f>
        <v>0.2303996277836069</v>
      </c>
      <c r="P1698" s="3" cm="1">
        <f t="array" ref="P169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698" s="3" t="str" cm="1">
        <f t="array" ref="Q169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698" s="3">
        <f>Table2[[#This Row],[Default Spread]]+Table2[[#This Row],[Risk Free Rate]]</f>
        <v>0.25669999999999998</v>
      </c>
      <c r="S1698" s="2">
        <f>_xlfn.XLOOKUP($B1698,stock_analysis[Stock],stock_analysis[Market_Cap_Cr])</f>
        <v>299.89127680000001</v>
      </c>
      <c r="T1698" s="2">
        <f>_xlfn.XLOOKUP($B1698,stock_analysis[Stock],stock_analysis[Total_Debt_Cr])</f>
        <v>3300.3042816000002</v>
      </c>
      <c r="U1698" s="3">
        <f>Table2[[#This Row],[Market Value of Equity]]/(Table2[[#This Row],[Market Value of Equity]]+Table2[[#This Row],[Market Value of Debt]])</f>
        <v>8.3298607515997755E-2</v>
      </c>
      <c r="V1698" s="3">
        <f>Table2[[#This Row],[Market Value of Debt]]/(Table2[[#This Row],[Market Value of Equity]]+Table2[[#This Row],[Market Value of Debt]])</f>
        <v>0.91670139248400229</v>
      </c>
      <c r="W1698" s="32">
        <f>(Table2[[#This Row],[Cost of Equity (Daily Beta)]]*Table2[[#This Row],[Weight of Equity]])+(Table2[[#This Row],[Cost of Debt]]*Table2[[#This Row],[Weight of Debt]])</f>
        <v>0.24905692061521126</v>
      </c>
      <c r="X1698" s="33">
        <f>(Table2[[#This Row],[Cost of Equity (Weekly Beta)]]*Table2[[#This Row],[Weight of Equity]])+(Table2[[#This Row],[Cost of Debt]]*Table2[[#This Row],[Weight of Debt]])</f>
        <v>0.24565709198804619</v>
      </c>
      <c r="Y1698" s="34">
        <f>(Table2[[#This Row],[Cost of Equity (Monthly Beta)]]*Table2[[#This Row],[Weight of Equity]])+(Table2[[#This Row],[Cost of Debt]]*Table2[[#This Row],[Weight of Debt]])</f>
        <v>0.24333889664974562</v>
      </c>
      <c r="Z1698" t="b">
        <f>IF(Table2[[#This Row],[Sector]]="Financial Services",TRUE,FALSE)</f>
        <v>0</v>
      </c>
      <c r="AA1698" t="b">
        <f>IF(Table2[[#This Row],[Market Capitalisation In(Cr)]]&gt;25000,TRUE,FALSE)</f>
        <v>0</v>
      </c>
    </row>
    <row r="1699" spans="2:27" ht="14" customHeight="1">
      <c r="B1699" s="37" t="s">
        <v>2684</v>
      </c>
      <c r="C1699" s="38" t="str">
        <f>_xlfn.XLOOKUP(B1699,stock_analysis[Stock],stock_analysis[Company_Name])</f>
        <v>The Phoenix Mills Limited</v>
      </c>
      <c r="D1699" s="37" t="str">
        <f>_xlfn.XLOOKUP(B1699,stock_analysis[Stock],stock_analysis[Sector])</f>
        <v>Real Estate</v>
      </c>
      <c r="E1699" s="37" t="str">
        <f>_xlfn.XLOOKUP($B1699,stock_analysis[Stock],stock_analysis[Industry])</f>
        <v>Real Estate - Diversified</v>
      </c>
      <c r="F1699" s="2">
        <f>_xlfn.XLOOKUP($B1699,stock_analysis[Stock],stock_analysis[Market_Cap_Cr])</f>
        <v>57876.407910399997</v>
      </c>
      <c r="G1699" s="3">
        <f>Imputs!$C$2</f>
        <v>6.6699999999999995E-2</v>
      </c>
      <c r="H1699" s="3">
        <f>Imputs!$C$3</f>
        <v>5.2299999999999999E-2</v>
      </c>
      <c r="I1699" s="2">
        <f>_xlfn.XLOOKUP($B1699,stock_analysis[Stock],stock_analysis[Beta_Daily])</f>
        <v>1.0784451899929484</v>
      </c>
      <c r="J1699" s="2">
        <f>_xlfn.XLOOKUP($B1699,stock_analysis[Stock],stock_analysis[Beta_Weekly])</f>
        <v>1.7125374408982386</v>
      </c>
      <c r="K1699" s="2">
        <f>_xlfn.XLOOKUP($B1699,stock_analysis[Stock],stock_analysis[Beta_Monthly])</f>
        <v>1.0245885656019456</v>
      </c>
      <c r="L1699" s="3">
        <f>G1699+H1699*I1699</f>
        <v>0.12310268343663119</v>
      </c>
      <c r="M1699" s="3">
        <f>J1699*H1699+G1699</f>
        <v>0.15626570815897789</v>
      </c>
      <c r="N1699" s="3">
        <f>K1699*H1699+G1699</f>
        <v>0.12028598198098175</v>
      </c>
      <c r="O1699" s="2">
        <f>_xlfn.XLOOKUP($B1699,stock_analysis[Stock],stock_analysis[Interest_Coverage_Ratio])</f>
        <v>4.955956270248298</v>
      </c>
      <c r="P1699" s="3" cm="1">
        <f t="array" ref="P169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699" s="3" t="str" cm="1">
        <f t="array" ref="Q169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699" s="3">
        <f>Table2[[#This Row],[Default Spread]]+Table2[[#This Row],[Risk Free Rate]]</f>
        <v>7.4499999999999997E-2</v>
      </c>
      <c r="S1699" s="2">
        <f>_xlfn.XLOOKUP($B1699,stock_analysis[Stock],stock_analysis[Market_Cap_Cr])</f>
        <v>57876.407910399997</v>
      </c>
      <c r="T1699" s="2">
        <f>_xlfn.XLOOKUP($B1699,stock_analysis[Stock],stock_analysis[Total_Debt_Cr])</f>
        <v>4910.1713407999996</v>
      </c>
      <c r="U1699" s="3">
        <f>Table2[[#This Row],[Market Value of Equity]]/(Table2[[#This Row],[Market Value of Equity]]+Table2[[#This Row],[Market Value of Debt]])</f>
        <v>0.92179584555554273</v>
      </c>
      <c r="V1699" s="3">
        <f>Table2[[#This Row],[Market Value of Debt]]/(Table2[[#This Row],[Market Value of Equity]]+Table2[[#This Row],[Market Value of Debt]])</f>
        <v>7.8204154444457247E-2</v>
      </c>
      <c r="W1699" s="32">
        <f>(Table2[[#This Row],[Cost of Equity (Daily Beta)]]*Table2[[#This Row],[Weight of Equity]])+(Table2[[#This Row],[Cost of Debt]]*Table2[[#This Row],[Weight of Debt]])</f>
        <v>0.11930175167473782</v>
      </c>
      <c r="X1699" s="33">
        <f>(Table2[[#This Row],[Cost of Equity (Weekly Beta)]]*Table2[[#This Row],[Weight of Equity]])+(Table2[[#This Row],[Cost of Debt]]*Table2[[#This Row],[Weight of Debt]])</f>
        <v>0.14987129008985275</v>
      </c>
      <c r="Y1699" s="34">
        <f>(Table2[[#This Row],[Cost of Equity (Monthly Beta)]]*Table2[[#This Row],[Weight of Equity]])+(Table2[[#This Row],[Cost of Debt]]*Table2[[#This Row],[Weight of Debt]])</f>
        <v>0.11670532797474992</v>
      </c>
      <c r="Z1699" t="b">
        <f>IF(Table2[[#This Row],[Sector]]="Financial Services",TRUE,FALSE)</f>
        <v>0</v>
      </c>
      <c r="AA1699" t="b">
        <f>IF(Table2[[#This Row],[Market Capitalisation In(Cr)]]&gt;25000,TRUE,FALSE)</f>
        <v>1</v>
      </c>
    </row>
    <row r="1700" spans="2:27" ht="14" customHeight="1">
      <c r="B1700" s="37" t="s">
        <v>1473</v>
      </c>
      <c r="C1700" s="38" t="str">
        <f>_xlfn.XLOOKUP(B1700,stock_analysis[Stock],stock_analysis[Company_Name])</f>
        <v>Hemisphere Properties India Limited</v>
      </c>
      <c r="D1700" s="37" t="str">
        <f>_xlfn.XLOOKUP(B1700,stock_analysis[Stock],stock_analysis[Sector])</f>
        <v>Real Estate</v>
      </c>
      <c r="E1700" s="37" t="str">
        <f>_xlfn.XLOOKUP($B1700,stock_analysis[Stock],stock_analysis[Industry])</f>
        <v>Real Estate - Diversified</v>
      </c>
      <c r="F1700" s="2">
        <f>_xlfn.XLOOKUP($B1700,stock_analysis[Stock],stock_analysis[Market_Cap_Cr])</f>
        <v>3951.2588288000002</v>
      </c>
      <c r="G1700" s="3">
        <f>Imputs!$C$2</f>
        <v>6.6699999999999995E-2</v>
      </c>
      <c r="H1700" s="3">
        <f>Imputs!$C$3</f>
        <v>5.2299999999999999E-2</v>
      </c>
      <c r="I1700" s="2">
        <f>_xlfn.XLOOKUP($B1700,stock_analysis[Stock],stock_analysis[Beta_Daily])</f>
        <v>1.1257686096491124</v>
      </c>
      <c r="J1700" s="2">
        <f>_xlfn.XLOOKUP($B1700,stock_analysis[Stock],stock_analysis[Beta_Weekly])</f>
        <v>1.548241279916547</v>
      </c>
      <c r="K1700" s="2">
        <f>_xlfn.XLOOKUP($B1700,stock_analysis[Stock],stock_analysis[Beta_Monthly])</f>
        <v>0.57445895403275449</v>
      </c>
      <c r="L1700" s="3">
        <f>G1700+H1700*I1700</f>
        <v>0.12557769828464857</v>
      </c>
      <c r="M1700" s="3">
        <f>J1700*H1700+G1700</f>
        <v>0.14767301893963541</v>
      </c>
      <c r="N1700" s="3">
        <f>K1700*H1700+G1700</f>
        <v>9.6744203295913059E-2</v>
      </c>
      <c r="O1700" s="2">
        <f>_xlfn.XLOOKUP($B1700,stock_analysis[Stock],stock_analysis[Interest_Coverage_Ratio])</f>
        <v>-0.5264179178109224</v>
      </c>
      <c r="P1700" s="3" cm="1">
        <f t="array" ref="P170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700" s="3" t="str" cm="1">
        <f t="array" ref="Q170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700" s="3">
        <f>Table2[[#This Row],[Default Spread]]+Table2[[#This Row],[Risk Free Rate]]</f>
        <v>0.25669999999999998</v>
      </c>
      <c r="S1700" s="2">
        <f>_xlfn.XLOOKUP($B1700,stock_analysis[Stock],stock_analysis[Market_Cap_Cr])</f>
        <v>3951.2588288000002</v>
      </c>
      <c r="T1700" s="2">
        <f>_xlfn.XLOOKUP($B1700,stock_analysis[Stock],stock_analysis[Total_Debt_Cr])</f>
        <v>88.041100799999995</v>
      </c>
      <c r="U1700" s="3">
        <f>Table2[[#This Row],[Market Value of Equity]]/(Table2[[#This Row],[Market Value of Equity]]+Table2[[#This Row],[Market Value of Debt]])</f>
        <v>0.9782038713800788</v>
      </c>
      <c r="V1700" s="3">
        <f>Table2[[#This Row],[Market Value of Debt]]/(Table2[[#This Row],[Market Value of Equity]]+Table2[[#This Row],[Market Value of Debt]])</f>
        <v>2.1796128619921137E-2</v>
      </c>
      <c r="W1700" s="32">
        <f>(Table2[[#This Row],[Cost of Equity (Daily Beta)]]*Table2[[#This Row],[Weight of Equity]])+(Table2[[#This Row],[Cost of Debt]]*Table2[[#This Row],[Weight of Debt]])</f>
        <v>0.12843565683777647</v>
      </c>
      <c r="X1700" s="33">
        <f>(Table2[[#This Row],[Cost of Equity (Weekly Beta)]]*Table2[[#This Row],[Weight of Equity]])+(Table2[[#This Row],[Cost of Debt]]*Table2[[#This Row],[Weight of Debt]])</f>
        <v>0.15004938504186882</v>
      </c>
      <c r="Y1700" s="34">
        <f>(Table2[[#This Row],[Cost of Equity (Monthly Beta)]]*Table2[[#This Row],[Weight of Equity]])+(Table2[[#This Row],[Cost of Debt]]*Table2[[#This Row],[Weight of Debt]])</f>
        <v>0.10023062041437729</v>
      </c>
      <c r="Z1700" t="b">
        <f>IF(Table2[[#This Row],[Sector]]="Financial Services",TRUE,FALSE)</f>
        <v>0</v>
      </c>
      <c r="AA1700" t="b">
        <f>IF(Table2[[#This Row],[Market Capitalisation In(Cr)]]&gt;25000,TRUE,FALSE)</f>
        <v>0</v>
      </c>
    </row>
    <row r="1701" spans="2:27" ht="14" customHeight="1">
      <c r="B1701" s="37" t="s">
        <v>2786</v>
      </c>
      <c r="C1701" s="38" t="str">
        <f>_xlfn.XLOOKUP(B1701,stock_analysis[Stock],stock_analysis[Company_Name])</f>
        <v>Prozone Realty Limited</v>
      </c>
      <c r="D1701" s="37" t="str">
        <f>_xlfn.XLOOKUP(B1701,stock_analysis[Stock],stock_analysis[Sector])</f>
        <v>Real Estate</v>
      </c>
      <c r="E1701" s="37" t="str">
        <f>_xlfn.XLOOKUP($B1701,stock_analysis[Stock],stock_analysis[Industry])</f>
        <v>Real Estate - Diversified</v>
      </c>
      <c r="F1701" s="2">
        <f>_xlfn.XLOOKUP($B1701,stock_analysis[Stock],stock_analysis[Market_Cap_Cr])</f>
        <v>689.76501759999996</v>
      </c>
      <c r="G1701" s="3">
        <f>Imputs!$C$2</f>
        <v>6.6699999999999995E-2</v>
      </c>
      <c r="H1701" s="3">
        <f>Imputs!$C$3</f>
        <v>5.2299999999999999E-2</v>
      </c>
      <c r="I1701" s="2">
        <f>_xlfn.XLOOKUP($B1701,stock_analysis[Stock],stock_analysis[Beta_Daily])</f>
        <v>0.88673293770411776</v>
      </c>
      <c r="J1701" s="2">
        <f>_xlfn.XLOOKUP($B1701,stock_analysis[Stock],stock_analysis[Beta_Weekly])</f>
        <v>1.0543533909612857</v>
      </c>
      <c r="K1701" s="2">
        <f>_xlfn.XLOOKUP($B1701,stock_analysis[Stock],stock_analysis[Beta_Monthly])</f>
        <v>1.2197569267593955</v>
      </c>
      <c r="L1701" s="3">
        <f>G1701+H1701*I1701</f>
        <v>0.11307613264192536</v>
      </c>
      <c r="M1701" s="3">
        <f>J1701*H1701+G1701</f>
        <v>0.12184268234727524</v>
      </c>
      <c r="N1701" s="3">
        <f>K1701*H1701+G1701</f>
        <v>0.13049328726951637</v>
      </c>
      <c r="O1701" s="2">
        <f>_xlfn.XLOOKUP($B1701,stock_analysis[Stock],stock_analysis[Interest_Coverage_Ratio])</f>
        <v>0.93928061283728881</v>
      </c>
      <c r="P1701" s="3" cm="1">
        <f t="array" ref="P170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701" s="3" t="str" cm="1">
        <f t="array" ref="Q170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701" s="3">
        <f>Table2[[#This Row],[Default Spread]]+Table2[[#This Row],[Risk Free Rate]]</f>
        <v>0.19279999999999997</v>
      </c>
      <c r="S1701" s="2">
        <f>_xlfn.XLOOKUP($B1701,stock_analysis[Stock],stock_analysis[Market_Cap_Cr])</f>
        <v>689.76501759999996</v>
      </c>
      <c r="T1701" s="2">
        <f>_xlfn.XLOOKUP($B1701,stock_analysis[Stock],stock_analysis[Total_Debt_Cr])</f>
        <v>424.79400959999998</v>
      </c>
      <c r="U1701" s="3">
        <f>Table2[[#This Row],[Market Value of Equity]]/(Table2[[#This Row],[Market Value of Equity]]+Table2[[#This Row],[Market Value of Debt]])</f>
        <v>0.61886809111656527</v>
      </c>
      <c r="V1701" s="3">
        <f>Table2[[#This Row],[Market Value of Debt]]/(Table2[[#This Row],[Market Value of Equity]]+Table2[[#This Row],[Market Value of Debt]])</f>
        <v>0.38113190888343468</v>
      </c>
      <c r="W1701" s="32">
        <f>(Table2[[#This Row],[Cost of Equity (Daily Beta)]]*Table2[[#This Row],[Weight of Equity]])+(Table2[[#This Row],[Cost of Debt]]*Table2[[#This Row],[Weight of Debt]])</f>
        <v>0.14346144239167807</v>
      </c>
      <c r="X1701" s="33">
        <f>(Table2[[#This Row],[Cost of Equity (Weekly Beta)]]*Table2[[#This Row],[Weight of Equity]])+(Table2[[#This Row],[Cost of Debt]]*Table2[[#This Row],[Weight of Debt]])</f>
        <v>0.14888678027350644</v>
      </c>
      <c r="Y1701" s="34">
        <f>(Table2[[#This Row],[Cost of Equity (Monthly Beta)]]*Table2[[#This Row],[Weight of Equity]])+(Table2[[#This Row],[Cost of Debt]]*Table2[[#This Row],[Weight of Debt]])</f>
        <v>0.15424036362873739</v>
      </c>
      <c r="Z1701" t="b">
        <f>IF(Table2[[#This Row],[Sector]]="Financial Services",TRUE,FALSE)</f>
        <v>0</v>
      </c>
      <c r="AA1701" t="b">
        <f>IF(Table2[[#This Row],[Market Capitalisation In(Cr)]]&gt;25000,TRUE,FALSE)</f>
        <v>0</v>
      </c>
    </row>
    <row r="1702" spans="2:27" ht="14" customHeight="1">
      <c r="B1702" s="37" t="s">
        <v>3820</v>
      </c>
      <c r="C1702" s="38" t="str">
        <f>_xlfn.XLOOKUP(B1702,stock_analysis[Stock],stock_analysis[Company_Name])</f>
        <v>Vipul Limited</v>
      </c>
      <c r="D1702" s="37" t="str">
        <f>_xlfn.XLOOKUP(B1702,stock_analysis[Stock],stock_analysis[Sector])</f>
        <v>Real Estate</v>
      </c>
      <c r="E1702" s="37" t="str">
        <f>_xlfn.XLOOKUP($B1702,stock_analysis[Stock],stock_analysis[Industry])</f>
        <v>Real Estate - Diversified</v>
      </c>
      <c r="F1702" s="2">
        <f>_xlfn.XLOOKUP($B1702,stock_analysis[Stock],stock_analysis[Market_Cap_Cr])</f>
        <v>183.8111744</v>
      </c>
      <c r="G1702" s="3">
        <f>Imputs!$C$2</f>
        <v>6.6699999999999995E-2</v>
      </c>
      <c r="H1702" s="3">
        <f>Imputs!$C$3</f>
        <v>5.2299999999999999E-2</v>
      </c>
      <c r="I1702" s="2">
        <f>_xlfn.XLOOKUP($B1702,stock_analysis[Stock],stock_analysis[Beta_Daily])</f>
        <v>0.52209213948868916</v>
      </c>
      <c r="J1702" s="2">
        <f>_xlfn.XLOOKUP($B1702,stock_analysis[Stock],stock_analysis[Beta_Weekly])</f>
        <v>0.96256651983149</v>
      </c>
      <c r="K1702" s="2">
        <f>_xlfn.XLOOKUP($B1702,stock_analysis[Stock],stock_analysis[Beta_Monthly])</f>
        <v>0.78374195173587513</v>
      </c>
      <c r="L1702" s="3">
        <f>G1702+H1702*I1702</f>
        <v>9.400541889525843E-2</v>
      </c>
      <c r="M1702" s="3">
        <f>J1702*H1702+G1702</f>
        <v>0.11704222898718691</v>
      </c>
      <c r="N1702" s="3">
        <f>K1702*H1702+G1702</f>
        <v>0.10768970407578626</v>
      </c>
      <c r="O1702" s="2">
        <f>_xlfn.XLOOKUP($B1702,stock_analysis[Stock],stock_analysis[Interest_Coverage_Ratio])</f>
        <v>-0.22914263577363869</v>
      </c>
      <c r="P1702" s="3" cm="1">
        <f t="array" ref="P170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702" s="3" t="str" cm="1">
        <f t="array" ref="Q170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702" s="3">
        <f>Table2[[#This Row],[Default Spread]]+Table2[[#This Row],[Risk Free Rate]]</f>
        <v>0.25669999999999998</v>
      </c>
      <c r="S1702" s="2">
        <f>_xlfn.XLOOKUP($B1702,stock_analysis[Stock],stock_analysis[Market_Cap_Cr])</f>
        <v>183.8111744</v>
      </c>
      <c r="T1702" s="2">
        <f>_xlfn.XLOOKUP($B1702,stock_analysis[Stock],stock_analysis[Total_Debt_Cr])</f>
        <v>80.469401599999998</v>
      </c>
      <c r="U1702" s="3">
        <f>Table2[[#This Row],[Market Value of Equity]]/(Table2[[#This Row],[Market Value of Equity]]+Table2[[#This Row],[Market Value of Debt]])</f>
        <v>0.69551526329350821</v>
      </c>
      <c r="V1702" s="3">
        <f>Table2[[#This Row],[Market Value of Debt]]/(Table2[[#This Row],[Market Value of Equity]]+Table2[[#This Row],[Market Value of Debt]])</f>
        <v>0.30448473670649179</v>
      </c>
      <c r="W1702" s="32">
        <f>(Table2[[#This Row],[Cost of Equity (Daily Beta)]]*Table2[[#This Row],[Weight of Equity]])+(Table2[[#This Row],[Cost of Debt]]*Table2[[#This Row],[Weight of Debt]])</f>
        <v>0.14354343558650862</v>
      </c>
      <c r="X1702" s="33">
        <f>(Table2[[#This Row],[Cost of Equity (Weekly Beta)]]*Table2[[#This Row],[Weight of Equity]])+(Table2[[#This Row],[Cost of Debt]]*Table2[[#This Row],[Weight of Debt]])</f>
        <v>0.15956588862303883</v>
      </c>
      <c r="Y1702" s="34">
        <f>(Table2[[#This Row],[Cost of Equity (Monthly Beta)]]*Table2[[#This Row],[Weight of Equity]])+(Table2[[#This Row],[Cost of Debt]]*Table2[[#This Row],[Weight of Debt]])</f>
        <v>0.15306106479682691</v>
      </c>
      <c r="Z1702" t="b">
        <f>IF(Table2[[#This Row],[Sector]]="Financial Services",TRUE,FALSE)</f>
        <v>0</v>
      </c>
      <c r="AA1702" t="b">
        <f>IF(Table2[[#This Row],[Market Capitalisation In(Cr)]]&gt;25000,TRUE,FALSE)</f>
        <v>0</v>
      </c>
    </row>
    <row r="1703" spans="2:27" ht="14" customHeight="1">
      <c r="B1703" s="37" t="s">
        <v>2768</v>
      </c>
      <c r="C1703" s="38" t="str">
        <f>_xlfn.XLOOKUP(B1703,stock_analysis[Stock],stock_analysis[Company_Name])</f>
        <v>Prestige Estates Projects Limited</v>
      </c>
      <c r="D1703" s="37" t="str">
        <f>_xlfn.XLOOKUP(B1703,stock_analysis[Stock],stock_analysis[Sector])</f>
        <v>Real Estate</v>
      </c>
      <c r="E1703" s="37" t="str">
        <f>_xlfn.XLOOKUP($B1703,stock_analysis[Stock],stock_analysis[Industry])</f>
        <v>Real Estate - Diversified</v>
      </c>
      <c r="F1703" s="2">
        <f>_xlfn.XLOOKUP($B1703,stock_analysis[Stock],stock_analysis[Market_Cap_Cr])</f>
        <v>58320.873062400002</v>
      </c>
      <c r="G1703" s="3">
        <f>Imputs!$C$2</f>
        <v>6.6699999999999995E-2</v>
      </c>
      <c r="H1703" s="3">
        <f>Imputs!$C$3</f>
        <v>5.2299999999999999E-2</v>
      </c>
      <c r="I1703" s="2">
        <f>_xlfn.XLOOKUP($B1703,stock_analysis[Stock],stock_analysis[Beta_Daily])</f>
        <v>1.687418053997412</v>
      </c>
      <c r="J1703" s="2">
        <f>_xlfn.XLOOKUP($B1703,stock_analysis[Stock],stock_analysis[Beta_Weekly])</f>
        <v>1.7251601439350766</v>
      </c>
      <c r="K1703" s="2">
        <f>_xlfn.XLOOKUP($B1703,stock_analysis[Stock],stock_analysis[Beta_Monthly])</f>
        <v>1.5978338879830187</v>
      </c>
      <c r="L1703" s="3">
        <f>G1703+H1703*I1703</f>
        <v>0.15495196422406465</v>
      </c>
      <c r="M1703" s="3">
        <f>J1703*H1703+G1703</f>
        <v>0.15692587552780451</v>
      </c>
      <c r="N1703" s="3">
        <f>K1703*H1703+G1703</f>
        <v>0.15026671234151187</v>
      </c>
      <c r="O1703" s="2">
        <f>_xlfn.XLOOKUP($B1703,stock_analysis[Stock],stock_analysis[Interest_Coverage_Ratio])</f>
        <v>1.6076051129512019</v>
      </c>
      <c r="P1703" s="3" cm="1">
        <f t="array" ref="P170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703" s="3" t="str" cm="1">
        <f t="array" ref="Q170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703" s="3">
        <f>Table2[[#This Row],[Default Spread]]+Table2[[#This Row],[Risk Free Rate]]</f>
        <v>9.8799999999999999E-2</v>
      </c>
      <c r="S1703" s="2">
        <f>_xlfn.XLOOKUP($B1703,stock_analysis[Stock],stock_analysis[Market_Cap_Cr])</f>
        <v>58320.873062400002</v>
      </c>
      <c r="T1703" s="2">
        <f>_xlfn.XLOOKUP($B1703,stock_analysis[Stock],stock_analysis[Total_Debt_Cr])</f>
        <v>14510.399487999999</v>
      </c>
      <c r="U1703" s="3">
        <f>Table2[[#This Row],[Market Value of Equity]]/(Table2[[#This Row],[Market Value of Equity]]+Table2[[#This Row],[Market Value of Debt]])</f>
        <v>0.80076690987434485</v>
      </c>
      <c r="V1703" s="3">
        <f>Table2[[#This Row],[Market Value of Debt]]/(Table2[[#This Row],[Market Value of Equity]]+Table2[[#This Row],[Market Value of Debt]])</f>
        <v>0.19923309012565518</v>
      </c>
      <c r="W1703" s="32">
        <f>(Table2[[#This Row],[Cost of Equity (Daily Beta)]]*Table2[[#This Row],[Weight of Equity]])+(Table2[[#This Row],[Cost of Debt]]*Table2[[#This Row],[Weight of Debt]])</f>
        <v>0.14376463487507901</v>
      </c>
      <c r="X1703" s="33">
        <f>(Table2[[#This Row],[Cost of Equity (Weekly Beta)]]*Table2[[#This Row],[Weight of Equity]])+(Table2[[#This Row],[Cost of Debt]]*Table2[[#This Row],[Weight of Debt]])</f>
        <v>0.14534527773014083</v>
      </c>
      <c r="Y1703" s="34">
        <f>(Table2[[#This Row],[Cost of Equity (Monthly Beta)]]*Table2[[#This Row],[Weight of Equity]])+(Table2[[#This Row],[Cost of Debt]]*Table2[[#This Row],[Weight of Debt]])</f>
        <v>0.14001284020310428</v>
      </c>
      <c r="Z1703" t="b">
        <f>IF(Table2[[#This Row],[Sector]]="Financial Services",TRUE,FALSE)</f>
        <v>0</v>
      </c>
      <c r="AA1703" t="b">
        <f>IF(Table2[[#This Row],[Market Capitalisation In(Cr)]]&gt;25000,TRUE,FALSE)</f>
        <v>1</v>
      </c>
    </row>
    <row r="1704" spans="2:27" ht="14" customHeight="1">
      <c r="B1704" s="37" t="s">
        <v>1072</v>
      </c>
      <c r="C1704" s="38" t="str">
        <f>_xlfn.XLOOKUP(B1704,stock_analysis[Stock],stock_analysis[Company_Name])</f>
        <v>Embassy Developments Limited</v>
      </c>
      <c r="D1704" s="37" t="str">
        <f>_xlfn.XLOOKUP(B1704,stock_analysis[Stock],stock_analysis[Sector])</f>
        <v>Real Estate</v>
      </c>
      <c r="E1704" s="37" t="str">
        <f>_xlfn.XLOOKUP($B1704,stock_analysis[Stock],stock_analysis[Industry])</f>
        <v>Real Estate - Diversified</v>
      </c>
      <c r="F1704" s="2">
        <f>_xlfn.XLOOKUP($B1704,stock_analysis[Stock],stock_analysis[Market_Cap_Cr])</f>
        <v>7816.1575935999999</v>
      </c>
      <c r="G1704" s="3">
        <f>Imputs!$C$2</f>
        <v>6.6699999999999995E-2</v>
      </c>
      <c r="H1704" s="3">
        <f>Imputs!$C$3</f>
        <v>5.2299999999999999E-2</v>
      </c>
      <c r="I1704" s="2">
        <f>_xlfn.XLOOKUP($B1704,stock_analysis[Stock],stock_analysis[Beta_Daily])</f>
        <v>1.3048239412696294</v>
      </c>
      <c r="J1704" s="2">
        <f>_xlfn.XLOOKUP($B1704,stock_analysis[Stock],stock_analysis[Beta_Weekly])</f>
        <v>1.5609872026031033</v>
      </c>
      <c r="K1704" s="2">
        <f>_xlfn.XLOOKUP($B1704,stock_analysis[Stock],stock_analysis[Beta_Monthly])</f>
        <v>1.1694078415360194</v>
      </c>
      <c r="L1704" s="3">
        <f>G1704+H1704*I1704</f>
        <v>0.13494229212840161</v>
      </c>
      <c r="M1704" s="3">
        <f>J1704*H1704+G1704</f>
        <v>0.14833963069614231</v>
      </c>
      <c r="N1704" s="3">
        <f>K1704*H1704+G1704</f>
        <v>0.12786003011233382</v>
      </c>
      <c r="O1704" s="2">
        <f>_xlfn.XLOOKUP($B1704,stock_analysis[Stock],stock_analysis[Interest_Coverage_Ratio])</f>
        <v>1.0607298069334994</v>
      </c>
      <c r="P1704" s="3" cm="1">
        <f t="array" ref="P170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704" s="3" t="str" cm="1">
        <f t="array" ref="Q170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704" s="3">
        <f>Table2[[#This Row],[Default Spread]]+Table2[[#This Row],[Risk Free Rate]]</f>
        <v>0.19279999999999997</v>
      </c>
      <c r="S1704" s="2">
        <f>_xlfn.XLOOKUP($B1704,stock_analysis[Stock],stock_analysis[Market_Cap_Cr])</f>
        <v>7816.1575935999999</v>
      </c>
      <c r="T1704" s="2">
        <f>_xlfn.XLOOKUP($B1704,stock_analysis[Stock],stock_analysis[Total_Debt_Cr])</f>
        <v>4713.6980991999999</v>
      </c>
      <c r="U1704" s="3">
        <f>Table2[[#This Row],[Market Value of Equity]]/(Table2[[#This Row],[Market Value of Equity]]+Table2[[#This Row],[Market Value of Debt]])</f>
        <v>0.62380268258726868</v>
      </c>
      <c r="V1704" s="3">
        <f>Table2[[#This Row],[Market Value of Debt]]/(Table2[[#This Row],[Market Value of Equity]]+Table2[[#This Row],[Market Value of Debt]])</f>
        <v>0.37619731741273132</v>
      </c>
      <c r="W1704" s="32">
        <f>(Table2[[#This Row],[Cost of Equity (Daily Beta)]]*Table2[[#This Row],[Weight of Equity]])+(Table2[[#This Row],[Cost of Debt]]*Table2[[#This Row],[Weight of Debt]])</f>
        <v>0.15670820662134638</v>
      </c>
      <c r="X1704" s="33">
        <f>(Table2[[#This Row],[Cost of Equity (Weekly Beta)]]*Table2[[#This Row],[Weight of Equity]])+(Table2[[#This Row],[Cost of Debt]]*Table2[[#This Row],[Weight of Debt]])</f>
        <v>0.1650655023594329</v>
      </c>
      <c r="Y1704" s="34">
        <f>(Table2[[#This Row],[Cost of Equity (Monthly Beta)]]*Table2[[#This Row],[Weight of Equity]])+(Table2[[#This Row],[Cost of Debt]]*Table2[[#This Row],[Weight of Debt]])</f>
        <v>0.15229027257693739</v>
      </c>
      <c r="Z1704" t="b">
        <f>IF(Table2[[#This Row],[Sector]]="Financial Services",TRUE,FALSE)</f>
        <v>0</v>
      </c>
      <c r="AA1704" t="b">
        <f>IF(Table2[[#This Row],[Market Capitalisation In(Cr)]]&gt;25000,TRUE,FALSE)</f>
        <v>0</v>
      </c>
    </row>
    <row r="1705" spans="2:27" ht="14" customHeight="1">
      <c r="B1705" s="37" t="s">
        <v>3710</v>
      </c>
      <c r="C1705" s="38" t="str">
        <f>_xlfn.XLOOKUP(B1705,stock_analysis[Stock],stock_analysis[Company_Name])</f>
        <v>Unitech Limited</v>
      </c>
      <c r="D1705" s="37" t="str">
        <f>_xlfn.XLOOKUP(B1705,stock_analysis[Stock],stock_analysis[Sector])</f>
        <v>Real Estate</v>
      </c>
      <c r="E1705" s="37" t="str">
        <f>_xlfn.XLOOKUP($B1705,stock_analysis[Stock],stock_analysis[Industry])</f>
        <v>Real Estate - Diversified</v>
      </c>
      <c r="F1705" s="2">
        <f>_xlfn.XLOOKUP($B1705,stock_analysis[Stock],stock_analysis[Market_Cap_Cr])</f>
        <v>1272.3401727999999</v>
      </c>
      <c r="G1705" s="3">
        <f>Imputs!$C$2</f>
        <v>6.6699999999999995E-2</v>
      </c>
      <c r="H1705" s="3">
        <f>Imputs!$C$3</f>
        <v>5.2299999999999999E-2</v>
      </c>
      <c r="I1705" s="2">
        <f>_xlfn.XLOOKUP($B1705,stock_analysis[Stock],stock_analysis[Beta_Daily])</f>
        <v>0.79523614300302525</v>
      </c>
      <c r="J1705" s="2">
        <f>_xlfn.XLOOKUP($B1705,stock_analysis[Stock],stock_analysis[Beta_Weekly])</f>
        <v>2.1119578429593431</v>
      </c>
      <c r="K1705" s="2">
        <f>_xlfn.XLOOKUP($B1705,stock_analysis[Stock],stock_analysis[Beta_Monthly])</f>
        <v>2.4313986184230258</v>
      </c>
      <c r="L1705" s="3">
        <f>G1705+H1705*I1705</f>
        <v>0.10829085027905822</v>
      </c>
      <c r="M1705" s="3">
        <f>J1705*H1705+G1705</f>
        <v>0.17715539518677365</v>
      </c>
      <c r="N1705" s="3">
        <f>K1705*H1705+G1705</f>
        <v>0.19386214774352423</v>
      </c>
      <c r="O1705" s="2">
        <f>_xlfn.XLOOKUP($B1705,stock_analysis[Stock],stock_analysis[Interest_Coverage_Ratio])</f>
        <v>-0.48438898511815492</v>
      </c>
      <c r="P1705" s="3" cm="1">
        <f t="array" ref="P170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705" s="3" t="str" cm="1">
        <f t="array" ref="Q170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705" s="3">
        <f>Table2[[#This Row],[Default Spread]]+Table2[[#This Row],[Risk Free Rate]]</f>
        <v>0.25669999999999998</v>
      </c>
      <c r="S1705" s="2">
        <f>_xlfn.XLOOKUP($B1705,stock_analysis[Stock],stock_analysis[Market_Cap_Cr])</f>
        <v>1272.3401727999999</v>
      </c>
      <c r="T1705" s="2">
        <f>_xlfn.XLOOKUP($B1705,stock_analysis[Stock],stock_analysis[Total_Debt_Cr])</f>
        <v>7430.832128</v>
      </c>
      <c r="U1705" s="3">
        <f>Table2[[#This Row],[Market Value of Equity]]/(Table2[[#This Row],[Market Value of Equity]]+Table2[[#This Row],[Market Value of Debt]])</f>
        <v>0.14619269030018464</v>
      </c>
      <c r="V1705" s="3">
        <f>Table2[[#This Row],[Market Value of Debt]]/(Table2[[#This Row],[Market Value of Equity]]+Table2[[#This Row],[Market Value of Debt]])</f>
        <v>0.85380730969981522</v>
      </c>
      <c r="W1705" s="32">
        <f>(Table2[[#This Row],[Cost of Equity (Daily Beta)]]*Table2[[#This Row],[Weight of Equity]])+(Table2[[#This Row],[Cost of Debt]]*Table2[[#This Row],[Weight of Debt]])</f>
        <v>0.23500366713713255</v>
      </c>
      <c r="X1705" s="33">
        <f>(Table2[[#This Row],[Cost of Equity (Weekly Beta)]]*Table2[[#This Row],[Weight of Equity]])+(Table2[[#This Row],[Cost of Debt]]*Table2[[#This Row],[Weight of Debt]])</f>
        <v>0.24507116022348938</v>
      </c>
      <c r="Y1705" s="34">
        <f>(Table2[[#This Row],[Cost of Equity (Monthly Beta)]]*Table2[[#This Row],[Weight of Equity]])+(Table2[[#This Row],[Cost of Debt]]*Table2[[#This Row],[Weight of Debt]])</f>
        <v>0.24751356532594021</v>
      </c>
      <c r="Z1705" t="b">
        <f>IF(Table2[[#This Row],[Sector]]="Financial Services",TRUE,FALSE)</f>
        <v>0</v>
      </c>
      <c r="AA1705" t="b">
        <f>IF(Table2[[#This Row],[Market Capitalisation In(Cr)]]&gt;25000,TRUE,FALSE)</f>
        <v>0</v>
      </c>
    </row>
    <row r="1706" spans="2:27" ht="14" customHeight="1">
      <c r="B1706" s="37" t="s">
        <v>1199</v>
      </c>
      <c r="C1706" s="38" t="str">
        <f>_xlfn.XLOOKUP(B1706,stock_analysis[Stock],stock_analysis[Company_Name])</f>
        <v>Future Market Networks Limited</v>
      </c>
      <c r="D1706" s="37" t="str">
        <f>_xlfn.XLOOKUP(B1706,stock_analysis[Stock],stock_analysis[Sector])</f>
        <v>Real Estate</v>
      </c>
      <c r="E1706" s="37" t="str">
        <f>_xlfn.XLOOKUP($B1706,stock_analysis[Stock],stock_analysis[Industry])</f>
        <v>Real Estate Services</v>
      </c>
      <c r="F1706" s="2">
        <f>_xlfn.XLOOKUP($B1706,stock_analysis[Stock],stock_analysis[Market_Cap_Cr])</f>
        <v>52.189289600000002</v>
      </c>
      <c r="G1706" s="3">
        <f>Imputs!$C$2</f>
        <v>6.6699999999999995E-2</v>
      </c>
      <c r="H1706" s="3">
        <f>Imputs!$C$3</f>
        <v>5.2299999999999999E-2</v>
      </c>
      <c r="I1706" s="2">
        <f>_xlfn.XLOOKUP($B1706,stock_analysis[Stock],stock_analysis[Beta_Daily])</f>
        <v>0.80248329451487144</v>
      </c>
      <c r="J1706" s="2">
        <f>_xlfn.XLOOKUP($B1706,stock_analysis[Stock],stock_analysis[Beta_Weekly])</f>
        <v>0.56352315073165837</v>
      </c>
      <c r="K1706" s="2">
        <f>_xlfn.XLOOKUP($B1706,stock_analysis[Stock],stock_analysis[Beta_Monthly])</f>
        <v>-0.71725981457809884</v>
      </c>
      <c r="L1706" s="3">
        <f>G1706+H1706*I1706</f>
        <v>0.10866987630312777</v>
      </c>
      <c r="M1706" s="3">
        <f>J1706*H1706+G1706</f>
        <v>9.6172260783265726E-2</v>
      </c>
      <c r="N1706" s="3">
        <f>K1706*H1706+G1706</f>
        <v>2.918731169756543E-2</v>
      </c>
      <c r="O1706" s="2">
        <f>_xlfn.XLOOKUP($B1706,stock_analysis[Stock],stock_analysis[Interest_Coverage_Ratio])</f>
        <v>7.3202712336757507</v>
      </c>
      <c r="P1706" s="3" cm="1">
        <f t="array" ref="P170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706" s="3" t="str" cm="1">
        <f t="array" ref="Q170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706" s="3">
        <f>Table2[[#This Row],[Default Spread]]+Table2[[#This Row],[Risk Free Rate]]</f>
        <v>7.4499999999999997E-2</v>
      </c>
      <c r="S1706" s="2">
        <f>_xlfn.XLOOKUP($B1706,stock_analysis[Stock],stock_analysis[Market_Cap_Cr])</f>
        <v>52.189289600000002</v>
      </c>
      <c r="T1706" s="2">
        <f>_xlfn.XLOOKUP($B1706,stock_analysis[Stock],stock_analysis[Total_Debt_Cr])</f>
        <v>164.80590079999999</v>
      </c>
      <c r="U1706" s="3">
        <f>Table2[[#This Row],[Market Value of Equity]]/(Table2[[#This Row],[Market Value of Equity]]+Table2[[#This Row],[Market Value of Debt]])</f>
        <v>0.24050896936377447</v>
      </c>
      <c r="V1706" s="3">
        <f>Table2[[#This Row],[Market Value of Debt]]/(Table2[[#This Row],[Market Value of Equity]]+Table2[[#This Row],[Market Value of Debt]])</f>
        <v>0.75949103063622558</v>
      </c>
      <c r="W1706" s="32">
        <f>(Table2[[#This Row],[Cost of Equity (Daily Beta)]]*Table2[[#This Row],[Weight of Equity]])+(Table2[[#This Row],[Cost of Debt]]*Table2[[#This Row],[Weight of Debt]])</f>
        <v>8.2718161732952919E-2</v>
      </c>
      <c r="X1706" s="33">
        <f>(Table2[[#This Row],[Cost of Equity (Weekly Beta)]]*Table2[[#This Row],[Weight of Equity]])+(Table2[[#This Row],[Cost of Debt]]*Table2[[#This Row],[Weight of Debt]])</f>
        <v>7.9712373104766199E-2</v>
      </c>
      <c r="Y1706" s="34">
        <f>(Table2[[#This Row],[Cost of Equity (Monthly Beta)]]*Table2[[#This Row],[Weight of Equity]])+(Table2[[#This Row],[Cost of Debt]]*Table2[[#This Row],[Weight of Debt]])</f>
        <v>6.3601892037279506E-2</v>
      </c>
      <c r="Z1706" t="b">
        <f>IF(Table2[[#This Row],[Sector]]="Financial Services",TRUE,FALSE)</f>
        <v>0</v>
      </c>
      <c r="AA1706" t="b">
        <f>IF(Table2[[#This Row],[Market Capitalisation In(Cr)]]&gt;25000,TRUE,FALSE)</f>
        <v>0</v>
      </c>
    </row>
    <row r="1707" spans="2:27" ht="14" customHeight="1">
      <c r="B1707" s="37" t="s">
        <v>1052</v>
      </c>
      <c r="C1707" s="38" t="str">
        <f>_xlfn.XLOOKUP(B1707,stock_analysis[Stock],stock_analysis[Company_Name])</f>
        <v>Eldeco Housing And Industries Limited</v>
      </c>
      <c r="D1707" s="37" t="str">
        <f>_xlfn.XLOOKUP(B1707,stock_analysis[Stock],stock_analysis[Sector])</f>
        <v>Real Estate</v>
      </c>
      <c r="E1707" s="37" t="str">
        <f>_xlfn.XLOOKUP($B1707,stock_analysis[Stock],stock_analysis[Industry])</f>
        <v>Real Estate Services</v>
      </c>
      <c r="F1707" s="2">
        <f>_xlfn.XLOOKUP($B1707,stock_analysis[Stock],stock_analysis[Market_Cap_Cr])</f>
        <v>850.56271360000005</v>
      </c>
      <c r="G1707" s="3">
        <f>Imputs!$C$2</f>
        <v>6.6699999999999995E-2</v>
      </c>
      <c r="H1707" s="3">
        <f>Imputs!$C$3</f>
        <v>5.2299999999999999E-2</v>
      </c>
      <c r="I1707" s="2">
        <f>_xlfn.XLOOKUP($B1707,stock_analysis[Stock],stock_analysis[Beta_Daily])</f>
        <v>0.37265154587812821</v>
      </c>
      <c r="J1707" s="2">
        <f>_xlfn.XLOOKUP($B1707,stock_analysis[Stock],stock_analysis[Beta_Weekly])</f>
        <v>1.016216691522333</v>
      </c>
      <c r="K1707" s="2">
        <f>_xlfn.XLOOKUP($B1707,stock_analysis[Stock],stock_analysis[Beta_Monthly])</f>
        <v>1.0296012696956611</v>
      </c>
      <c r="L1707" s="3">
        <f>G1707+H1707*I1707</f>
        <v>8.6189675849426106E-2</v>
      </c>
      <c r="M1707" s="3">
        <f>J1707*H1707+G1707</f>
        <v>0.119848132966618</v>
      </c>
      <c r="N1707" s="3">
        <f>K1707*H1707+G1707</f>
        <v>0.12054814640508307</v>
      </c>
      <c r="O1707" s="2">
        <f>_xlfn.XLOOKUP($B1707,stock_analysis[Stock],stock_analysis[Interest_Coverage_Ratio])</f>
        <v>8.136214876805834</v>
      </c>
      <c r="P1707" s="3" cm="1">
        <f t="array" ref="P170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707" s="3" t="str" cm="1">
        <f t="array" ref="Q170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707" s="3">
        <f>Table2[[#This Row],[Default Spread]]+Table2[[#This Row],[Risk Free Rate]]</f>
        <v>7.3700000000000002E-2</v>
      </c>
      <c r="S1707" s="2">
        <f>_xlfn.XLOOKUP($B1707,stock_analysis[Stock],stock_analysis[Market_Cap_Cr])</f>
        <v>850.56271360000005</v>
      </c>
      <c r="T1707" s="2">
        <f>_xlfn.XLOOKUP($B1707,stock_analysis[Stock],stock_analysis[Total_Debt_Cr])</f>
        <v>105.12380159999999</v>
      </c>
      <c r="U1707" s="3">
        <f>Table2[[#This Row],[Market Value of Equity]]/(Table2[[#This Row],[Market Value of Equity]]+Table2[[#This Row],[Market Value of Debt]])</f>
        <v>0.89000179459683981</v>
      </c>
      <c r="V1707" s="3">
        <f>Table2[[#This Row],[Market Value of Debt]]/(Table2[[#This Row],[Market Value of Equity]]+Table2[[#This Row],[Market Value of Debt]])</f>
        <v>0.1099982054031602</v>
      </c>
      <c r="W1707" s="32">
        <f>(Table2[[#This Row],[Cost of Equity (Daily Beta)]]*Table2[[#This Row],[Weight of Equity]])+(Table2[[#This Row],[Cost of Debt]]*Table2[[#This Row],[Weight of Debt]])</f>
        <v>8.4815833919922048E-2</v>
      </c>
      <c r="X1707" s="33">
        <f>(Table2[[#This Row],[Cost of Equity (Weekly Beta)]]*Table2[[#This Row],[Weight of Equity]])+(Table2[[#This Row],[Cost of Debt]]*Table2[[#This Row],[Weight of Debt]])</f>
        <v>0.11477192115758361</v>
      </c>
      <c r="Y1707" s="34">
        <f>(Table2[[#This Row],[Cost of Equity (Monthly Beta)]]*Table2[[#This Row],[Weight of Equity]])+(Table2[[#This Row],[Cost of Debt]]*Table2[[#This Row],[Weight of Debt]])</f>
        <v>0.11539493437405943</v>
      </c>
      <c r="Z1707" t="b">
        <f>IF(Table2[[#This Row],[Sector]]="Financial Services",TRUE,FALSE)</f>
        <v>0</v>
      </c>
      <c r="AA1707" t="b">
        <f>IF(Table2[[#This Row],[Market Capitalisation In(Cr)]]&gt;25000,TRUE,FALSE)</f>
        <v>0</v>
      </c>
    </row>
    <row r="1708" spans="2:27" ht="14" customHeight="1">
      <c r="B1708" s="37" t="s">
        <v>2798</v>
      </c>
      <c r="C1708" s="38" t="str">
        <f>_xlfn.XLOOKUP(B1708,stock_analysis[Stock],stock_analysis[Company_Name])</f>
        <v>PTL Enterprises Limited</v>
      </c>
      <c r="D1708" s="37" t="str">
        <f>_xlfn.XLOOKUP(B1708,stock_analysis[Stock],stock_analysis[Sector])</f>
        <v>Real Estate</v>
      </c>
      <c r="E1708" s="37" t="str">
        <f>_xlfn.XLOOKUP($B1708,stock_analysis[Stock],stock_analysis[Industry])</f>
        <v>Real Estate Services</v>
      </c>
      <c r="F1708" s="2">
        <f>_xlfn.XLOOKUP($B1708,stock_analysis[Stock],stock_analysis[Market_Cap_Cr])</f>
        <v>504.62110719999998</v>
      </c>
      <c r="G1708" s="3">
        <f>Imputs!$C$2</f>
        <v>6.6699999999999995E-2</v>
      </c>
      <c r="H1708" s="3">
        <f>Imputs!$C$3</f>
        <v>5.2299999999999999E-2</v>
      </c>
      <c r="I1708" s="2">
        <f>_xlfn.XLOOKUP($B1708,stock_analysis[Stock],stock_analysis[Beta_Daily])</f>
        <v>0.50812666260051642</v>
      </c>
      <c r="J1708" s="2">
        <f>_xlfn.XLOOKUP($B1708,stock_analysis[Stock],stock_analysis[Beta_Weekly])</f>
        <v>1.0130396453371584</v>
      </c>
      <c r="K1708" s="2">
        <f>_xlfn.XLOOKUP($B1708,stock_analysis[Stock],stock_analysis[Beta_Monthly])</f>
        <v>0.5744928096230858</v>
      </c>
      <c r="L1708" s="3">
        <f>G1708+H1708*I1708</f>
        <v>9.3275024454007011E-2</v>
      </c>
      <c r="M1708" s="3">
        <f>J1708*H1708+G1708</f>
        <v>0.11968197345113338</v>
      </c>
      <c r="N1708" s="3">
        <f>K1708*H1708+G1708</f>
        <v>9.6745973943287378E-2</v>
      </c>
      <c r="O1708" s="2">
        <f>_xlfn.XLOOKUP($B1708,stock_analysis[Stock],stock_analysis[Interest_Coverage_Ratio])</f>
        <v>12.228072218986604</v>
      </c>
      <c r="P1708" s="3" cm="1">
        <f t="array" ref="P170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708" s="3" t="str" cm="1">
        <f t="array" ref="Q170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708" s="3">
        <f>Table2[[#This Row],[Default Spread]]+Table2[[#This Row],[Risk Free Rate]]</f>
        <v>7.22E-2</v>
      </c>
      <c r="S1708" s="2">
        <f>_xlfn.XLOOKUP($B1708,stock_analysis[Stock],stock_analysis[Market_Cap_Cr])</f>
        <v>504.62110719999998</v>
      </c>
      <c r="T1708" s="2">
        <f>_xlfn.XLOOKUP($B1708,stock_analysis[Stock],stock_analysis[Total_Debt_Cr])</f>
        <v>9.2757000000000005</v>
      </c>
      <c r="U1708" s="3">
        <f>Table2[[#This Row],[Market Value of Equity]]/(Table2[[#This Row],[Market Value of Equity]]+Table2[[#This Row],[Market Value of Debt]])</f>
        <v>0.98195026731039781</v>
      </c>
      <c r="V1708" s="3">
        <f>Table2[[#This Row],[Market Value of Debt]]/(Table2[[#This Row],[Market Value of Equity]]+Table2[[#This Row],[Market Value of Debt]])</f>
        <v>1.8049732689602124E-2</v>
      </c>
      <c r="W1708" s="32">
        <f>(Table2[[#This Row],[Cost of Equity (Daily Beta)]]*Table2[[#This Row],[Weight of Equity]])+(Table2[[#This Row],[Cost of Debt]]*Table2[[#This Row],[Weight of Debt]])</f>
        <v>9.2894625896185357E-2</v>
      </c>
      <c r="X1708" s="33">
        <f>(Table2[[#This Row],[Cost of Equity (Weekly Beta)]]*Table2[[#This Row],[Weight of Equity]])+(Table2[[#This Row],[Cost of Debt]]*Table2[[#This Row],[Weight of Debt]])</f>
        <v>0.11882493652276563</v>
      </c>
      <c r="Y1708" s="34">
        <f>(Table2[[#This Row],[Cost of Equity (Monthly Beta)]]*Table2[[#This Row],[Weight of Equity]])+(Table2[[#This Row],[Cost of Debt]]*Table2[[#This Row],[Weight of Debt]])</f>
        <v>9.6302925675005105E-2</v>
      </c>
      <c r="Z1708" t="b">
        <f>IF(Table2[[#This Row],[Sector]]="Financial Services",TRUE,FALSE)</f>
        <v>0</v>
      </c>
      <c r="AA1708" t="b">
        <f>IF(Table2[[#This Row],[Market Capitalisation In(Cr)]]&gt;25000,TRUE,FALSE)</f>
        <v>0</v>
      </c>
    </row>
    <row r="1709" spans="2:27" ht="14" customHeight="1">
      <c r="B1709" s="37" t="s">
        <v>2298</v>
      </c>
      <c r="C1709" s="38" t="str">
        <f>_xlfn.XLOOKUP(B1709,stock_analysis[Stock],stock_analysis[Company_Name])</f>
        <v>Modi Rubber Limited</v>
      </c>
      <c r="D1709" s="37" t="str">
        <f>_xlfn.XLOOKUP(B1709,stock_analysis[Stock],stock_analysis[Sector])</f>
        <v>Real Estate</v>
      </c>
      <c r="E1709" s="37" t="str">
        <f>_xlfn.XLOOKUP($B1709,stock_analysis[Stock],stock_analysis[Industry])</f>
        <v>Real Estate Services</v>
      </c>
      <c r="F1709" s="2">
        <f>_xlfn.XLOOKUP($B1709,stock_analysis[Stock],stock_analysis[Market_Cap_Cr])</f>
        <v>284.36741119999999</v>
      </c>
      <c r="G1709" s="3">
        <f>Imputs!$C$2</f>
        <v>6.6699999999999995E-2</v>
      </c>
      <c r="H1709" s="3">
        <f>Imputs!$C$3</f>
        <v>5.2299999999999999E-2</v>
      </c>
      <c r="I1709" s="2">
        <f>_xlfn.XLOOKUP($B1709,stock_analysis[Stock],stock_analysis[Beta_Daily])</f>
        <v>0.66920607762345641</v>
      </c>
      <c r="J1709" s="2">
        <f>_xlfn.XLOOKUP($B1709,stock_analysis[Stock],stock_analysis[Beta_Weekly])</f>
        <v>1.2594318171456349</v>
      </c>
      <c r="K1709" s="2">
        <f>_xlfn.XLOOKUP($B1709,stock_analysis[Stock],stock_analysis[Beta_Monthly])</f>
        <v>0.48160884821586919</v>
      </c>
      <c r="L1709" s="3">
        <f>G1709+H1709*I1709</f>
        <v>0.10169947785970676</v>
      </c>
      <c r="M1709" s="3">
        <f>J1709*H1709+G1709</f>
        <v>0.13256828403671669</v>
      </c>
      <c r="N1709" s="3">
        <f>K1709*H1709+G1709</f>
        <v>9.1888142761689953E-2</v>
      </c>
      <c r="O1709" s="2">
        <f>_xlfn.XLOOKUP($B1709,stock_analysis[Stock],stock_analysis[Interest_Coverage_Ratio])</f>
        <v>14.81392125984252</v>
      </c>
      <c r="P1709" s="3" cm="1">
        <f t="array" ref="P170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09" s="3" t="str" cm="1">
        <f t="array" ref="Q170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09" s="3">
        <f>Table2[[#This Row],[Default Spread]]+Table2[[#This Row],[Risk Free Rate]]</f>
        <v>7.0699999999999999E-2</v>
      </c>
      <c r="S1709" s="2">
        <f>_xlfn.XLOOKUP($B1709,stock_analysis[Stock],stock_analysis[Market_Cap_Cr])</f>
        <v>284.36741119999999</v>
      </c>
      <c r="T1709" s="2">
        <f>_xlfn.XLOOKUP($B1709,stock_analysis[Stock],stock_analysis[Total_Debt_Cr])</f>
        <v>19.476499199999999</v>
      </c>
      <c r="U1709" s="3">
        <f>Table2[[#This Row],[Market Value of Equity]]/(Table2[[#This Row],[Market Value of Equity]]+Table2[[#This Row],[Market Value of Debt]])</f>
        <v>0.93589965593070523</v>
      </c>
      <c r="V1709" s="3">
        <f>Table2[[#This Row],[Market Value of Debt]]/(Table2[[#This Row],[Market Value of Equity]]+Table2[[#This Row],[Market Value of Debt]])</f>
        <v>6.4100344069294865E-2</v>
      </c>
      <c r="W1709" s="32">
        <f>(Table2[[#This Row],[Cost of Equity (Daily Beta)]]*Table2[[#This Row],[Weight of Equity]])+(Table2[[#This Row],[Cost of Debt]]*Table2[[#This Row],[Weight of Debt]])</f>
        <v>9.9712400662931078E-2</v>
      </c>
      <c r="X1709" s="33">
        <f>(Table2[[#This Row],[Cost of Equity (Weekly Beta)]]*Table2[[#This Row],[Weight of Equity]])+(Table2[[#This Row],[Cost of Debt]]*Table2[[#This Row],[Weight of Debt]])</f>
        <v>0.12860250574298632</v>
      </c>
      <c r="Y1709" s="34">
        <f>(Table2[[#This Row],[Cost of Equity (Monthly Beta)]]*Table2[[#This Row],[Weight of Equity]])+(Table2[[#This Row],[Cost of Debt]]*Table2[[#This Row],[Weight of Debt]])</f>
        <v>9.0529975520476286E-2</v>
      </c>
      <c r="Z1709" t="b">
        <f>IF(Table2[[#This Row],[Sector]]="Financial Services",TRUE,FALSE)</f>
        <v>0</v>
      </c>
      <c r="AA1709" t="b">
        <f>IF(Table2[[#This Row],[Market Capitalisation In(Cr)]]&gt;25000,TRUE,FALSE)</f>
        <v>0</v>
      </c>
    </row>
    <row r="1710" spans="2:27" ht="14" customHeight="1">
      <c r="B1710" s="37" t="s">
        <v>3544</v>
      </c>
      <c r="C1710" s="38" t="str">
        <f>_xlfn.XLOOKUP(B1710,stock_analysis[Stock],stock_analysis[Company_Name])</f>
        <v>Texmaco Infrastructure &amp; Holdings Limited</v>
      </c>
      <c r="D1710" s="37" t="str">
        <f>_xlfn.XLOOKUP(B1710,stock_analysis[Stock],stock_analysis[Sector])</f>
        <v>Real Estate</v>
      </c>
      <c r="E1710" s="37" t="str">
        <f>_xlfn.XLOOKUP($B1710,stock_analysis[Stock],stock_analysis[Industry])</f>
        <v>Real Estate Services</v>
      </c>
      <c r="F1710" s="2">
        <f>_xlfn.XLOOKUP($B1710,stock_analysis[Stock],stock_analysis[Market_Cap_Cr])</f>
        <v>1150.5612799999999</v>
      </c>
      <c r="G1710" s="3">
        <f>Imputs!$C$2</f>
        <v>6.6699999999999995E-2</v>
      </c>
      <c r="H1710" s="3">
        <f>Imputs!$C$3</f>
        <v>5.2299999999999999E-2</v>
      </c>
      <c r="I1710" s="2">
        <f>_xlfn.XLOOKUP($B1710,stock_analysis[Stock],stock_analysis[Beta_Daily])</f>
        <v>0.71073128454615053</v>
      </c>
      <c r="J1710" s="2">
        <f>_xlfn.XLOOKUP($B1710,stock_analysis[Stock],stock_analysis[Beta_Weekly])</f>
        <v>1.7569662900265322</v>
      </c>
      <c r="K1710" s="2">
        <f>_xlfn.XLOOKUP($B1710,stock_analysis[Stock],stock_analysis[Beta_Monthly])</f>
        <v>1.0230489736034571</v>
      </c>
      <c r="L1710" s="3">
        <f>G1710+H1710*I1710</f>
        <v>0.10387124618176366</v>
      </c>
      <c r="M1710" s="3">
        <f>J1710*H1710+G1710</f>
        <v>0.15858933696838762</v>
      </c>
      <c r="N1710" s="3">
        <f>K1710*H1710+G1710</f>
        <v>0.1202054613194608</v>
      </c>
      <c r="O1710" s="2">
        <f>_xlfn.XLOOKUP($B1710,stock_analysis[Stock],stock_analysis[Interest_Coverage_Ratio])</f>
        <v>2.9784073986989577</v>
      </c>
      <c r="P1710" s="3" cm="1">
        <f t="array" ref="P17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710" s="3" t="str" cm="1">
        <f t="array" ref="Q17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710" s="3">
        <f>Table2[[#This Row],[Default Spread]]+Table2[[#This Row],[Risk Free Rate]]</f>
        <v>9.4199999999999992E-2</v>
      </c>
      <c r="S1710" s="2">
        <f>_xlfn.XLOOKUP($B1710,stock_analysis[Stock],stock_analysis[Market_Cap_Cr])</f>
        <v>1150.5612799999999</v>
      </c>
      <c r="T1710" s="2">
        <f>_xlfn.XLOOKUP($B1710,stock_analysis[Stock],stock_analysis[Total_Debt_Cr])</f>
        <v>28.9424992</v>
      </c>
      <c r="U1710" s="3">
        <f>Table2[[#This Row],[Market Value of Equity]]/(Table2[[#This Row],[Market Value of Equity]]+Table2[[#This Row],[Market Value of Debt]])</f>
        <v>0.97546213949426241</v>
      </c>
      <c r="V1710" s="3">
        <f>Table2[[#This Row],[Market Value of Debt]]/(Table2[[#This Row],[Market Value of Equity]]+Table2[[#This Row],[Market Value of Debt]])</f>
        <v>2.4537860505737669E-2</v>
      </c>
      <c r="W1710" s="32">
        <f>(Table2[[#This Row],[Cost of Equity (Daily Beta)]]*Table2[[#This Row],[Weight of Equity]])+(Table2[[#This Row],[Cost of Debt]]*Table2[[#This Row],[Weight of Debt]])</f>
        <v>0.10363393449203891</v>
      </c>
      <c r="X1710" s="33">
        <f>(Table2[[#This Row],[Cost of Equity (Weekly Beta)]]*Table2[[#This Row],[Weight of Equity]])+(Table2[[#This Row],[Cost of Debt]]*Table2[[#This Row],[Weight of Debt]])</f>
        <v>0.15700936039980037</v>
      </c>
      <c r="Y1710" s="34">
        <f>(Table2[[#This Row],[Cost of Equity (Monthly Beta)]]*Table2[[#This Row],[Weight of Equity]])+(Table2[[#This Row],[Cost of Debt]]*Table2[[#This Row],[Weight of Debt]])</f>
        <v>0.11956734293721653</v>
      </c>
      <c r="Z1710" t="b">
        <f>IF(Table2[[#This Row],[Sector]]="Financial Services",TRUE,FALSE)</f>
        <v>0</v>
      </c>
      <c r="AA1710" t="b">
        <f>IF(Table2[[#This Row],[Market Capitalisation In(Cr)]]&gt;25000,TRUE,FALSE)</f>
        <v>0</v>
      </c>
    </row>
    <row r="1711" spans="2:27" ht="14" customHeight="1">
      <c r="B1711" s="37" t="s">
        <v>1034</v>
      </c>
      <c r="C1711" s="38" t="str">
        <f>_xlfn.XLOOKUP(B1711,stock_analysis[Stock],stock_analysis[Company_Name])</f>
        <v>EFC (I) Limited</v>
      </c>
      <c r="D1711" s="37" t="str">
        <f>_xlfn.XLOOKUP(B1711,stock_analysis[Stock],stock_analysis[Sector])</f>
        <v>Real Estate</v>
      </c>
      <c r="E1711" s="37" t="str">
        <f>_xlfn.XLOOKUP($B1711,stock_analysis[Stock],stock_analysis[Industry])</f>
        <v>Real Estate Services</v>
      </c>
      <c r="F1711" s="2">
        <f>_xlfn.XLOOKUP($B1711,stock_analysis[Stock],stock_analysis[Market_Cap_Cr])</f>
        <v>3250.1839872</v>
      </c>
      <c r="G1711" s="3">
        <f>Imputs!$C$2</f>
        <v>6.6699999999999995E-2</v>
      </c>
      <c r="H1711" s="3">
        <f>Imputs!$C$3</f>
        <v>5.2299999999999999E-2</v>
      </c>
      <c r="I1711" s="2">
        <f>_xlfn.XLOOKUP($B1711,stock_analysis[Stock],stock_analysis[Beta_Daily])</f>
        <v>1.0590086669115435</v>
      </c>
      <c r="J1711" s="2">
        <f>_xlfn.XLOOKUP($B1711,stock_analysis[Stock],stock_analysis[Beta_Weekly])</f>
        <v>1.4783000345865305</v>
      </c>
      <c r="K1711" s="2">
        <f>_xlfn.XLOOKUP($B1711,stock_analysis[Stock],stock_analysis[Beta_Monthly])</f>
        <v>0.49277941263246311</v>
      </c>
      <c r="L1711" s="3">
        <f>G1711+H1711*I1711</f>
        <v>0.12208615327947372</v>
      </c>
      <c r="M1711" s="3">
        <f>J1711*H1711+G1711</f>
        <v>0.14401509180887553</v>
      </c>
      <c r="N1711" s="3">
        <f>K1711*H1711+G1711</f>
        <v>9.2472363280677816E-2</v>
      </c>
      <c r="O1711" s="2">
        <f>_xlfn.XLOOKUP($B1711,stock_analysis[Stock],stock_analysis[Interest_Coverage_Ratio])</f>
        <v>5.6868516776933742</v>
      </c>
      <c r="P1711" s="3" cm="1">
        <f t="array" ref="P17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711" s="3" t="str" cm="1">
        <f t="array" ref="Q17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711" s="3">
        <f>Table2[[#This Row],[Default Spread]]+Table2[[#This Row],[Risk Free Rate]]</f>
        <v>7.5600000000000001E-2</v>
      </c>
      <c r="S1711" s="2">
        <f>_xlfn.XLOOKUP($B1711,stock_analysis[Stock],stock_analysis[Market_Cap_Cr])</f>
        <v>3250.1839872</v>
      </c>
      <c r="T1711" s="2">
        <f>_xlfn.XLOOKUP($B1711,stock_analysis[Stock],stock_analysis[Total_Debt_Cr])</f>
        <v>1101.8412032000001</v>
      </c>
      <c r="U1711" s="3">
        <f>Table2[[#This Row],[Market Value of Equity]]/(Table2[[#This Row],[Market Value of Equity]]+Table2[[#This Row],[Market Value of Debt]])</f>
        <v>0.74682104192996912</v>
      </c>
      <c r="V1711" s="3">
        <f>Table2[[#This Row],[Market Value of Debt]]/(Table2[[#This Row],[Market Value of Equity]]+Table2[[#This Row],[Market Value of Debt]])</f>
        <v>0.25317895807003099</v>
      </c>
      <c r="W1711" s="32">
        <f>(Table2[[#This Row],[Cost of Equity (Daily Beta)]]*Table2[[#This Row],[Weight of Equity]])+(Table2[[#This Row],[Cost of Debt]]*Table2[[#This Row],[Weight of Debt]])</f>
        <v>0.11031683742749283</v>
      </c>
      <c r="X1711" s="33">
        <f>(Table2[[#This Row],[Cost of Equity (Weekly Beta)]]*Table2[[#This Row],[Weight of Equity]])+(Table2[[#This Row],[Cost of Debt]]*Table2[[#This Row],[Weight of Debt]])</f>
        <v>0.12669383014843894</v>
      </c>
      <c r="Y1711" s="34">
        <f>(Table2[[#This Row],[Cost of Equity (Monthly Beta)]]*Table2[[#This Row],[Weight of Equity]])+(Table2[[#This Row],[Cost of Debt]]*Table2[[#This Row],[Weight of Debt]])</f>
        <v>8.8200635925096763E-2</v>
      </c>
      <c r="Z1711" t="b">
        <f>IF(Table2[[#This Row],[Sector]]="Financial Services",TRUE,FALSE)</f>
        <v>0</v>
      </c>
      <c r="AA1711" t="b">
        <f>IF(Table2[[#This Row],[Market Capitalisation In(Cr)]]&gt;25000,TRUE,FALSE)</f>
        <v>0</v>
      </c>
    </row>
    <row r="1712" spans="2:27" ht="14" customHeight="1">
      <c r="B1712" s="37" t="s">
        <v>3122</v>
      </c>
      <c r="C1712" s="38" t="str">
        <f>_xlfn.XLOOKUP(B1712,stock_analysis[Stock],stock_analysis[Company_Name])</f>
        <v>Shipping Corporation of India Land and Assets Limited</v>
      </c>
      <c r="D1712" s="37" t="str">
        <f>_xlfn.XLOOKUP(B1712,stock_analysis[Stock],stock_analysis[Sector])</f>
        <v>Real Estate</v>
      </c>
      <c r="E1712" s="37" t="str">
        <f>_xlfn.XLOOKUP($B1712,stock_analysis[Stock],stock_analysis[Industry])</f>
        <v>Real Estate Services</v>
      </c>
      <c r="F1712" s="2">
        <f>_xlfn.XLOOKUP($B1712,stock_analysis[Stock],stock_analysis[Market_Cap_Cr])</f>
        <v>2030.8836352000001</v>
      </c>
      <c r="G1712" s="3">
        <f>Imputs!$C$2</f>
        <v>6.6699999999999995E-2</v>
      </c>
      <c r="H1712" s="3">
        <f>Imputs!$C$3</f>
        <v>5.2299999999999999E-2</v>
      </c>
      <c r="I1712" s="2">
        <f>_xlfn.XLOOKUP($B1712,stock_analysis[Stock],stock_analysis[Beta_Daily])</f>
        <v>0.93689475820883217</v>
      </c>
      <c r="J1712" s="2">
        <f>_xlfn.XLOOKUP($B1712,stock_analysis[Stock],stock_analysis[Beta_Weekly])</f>
        <v>1.856633633513723</v>
      </c>
      <c r="K1712" s="2">
        <f>_xlfn.XLOOKUP($B1712,stock_analysis[Stock],stock_analysis[Beta_Monthly])</f>
        <v>2.0453542020983715</v>
      </c>
      <c r="L1712" s="3">
        <f>G1712+H1712*I1712</f>
        <v>0.11569959585432191</v>
      </c>
      <c r="M1712" s="3">
        <f>J1712*H1712+G1712</f>
        <v>0.16380193903276771</v>
      </c>
      <c r="N1712" s="3">
        <f>K1712*H1712+G1712</f>
        <v>0.1736720247697448</v>
      </c>
      <c r="O1712" s="2">
        <f>_xlfn.XLOOKUP($B1712,stock_analysis[Stock],stock_analysis[Interest_Coverage_Ratio])</f>
        <v>6515</v>
      </c>
      <c r="P1712" s="3" cm="1">
        <f t="array" ref="P17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12" s="3" t="str" cm="1">
        <f t="array" ref="Q17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12" s="3">
        <f>Table2[[#This Row],[Default Spread]]+Table2[[#This Row],[Risk Free Rate]]</f>
        <v>7.0699999999999999E-2</v>
      </c>
      <c r="S1712" s="2">
        <f>_xlfn.XLOOKUP($B1712,stock_analysis[Stock],stock_analysis[Market_Cap_Cr])</f>
        <v>2030.8836352000001</v>
      </c>
      <c r="T1712" s="2">
        <f>_xlfn.XLOOKUP($B1712,stock_analysis[Stock],stock_analysis[Total_Debt_Cr])</f>
        <v>0.09</v>
      </c>
      <c r="U1712" s="3">
        <f>Table2[[#This Row],[Market Value of Equity]]/(Table2[[#This Row],[Market Value of Equity]]+Table2[[#This Row],[Market Value of Debt]])</f>
        <v>0.99995568627852172</v>
      </c>
      <c r="V1712" s="3">
        <f>Table2[[#This Row],[Market Value of Debt]]/(Table2[[#This Row],[Market Value of Equity]]+Table2[[#This Row],[Market Value of Debt]])</f>
        <v>4.4313721478288544E-5</v>
      </c>
      <c r="W1712" s="32">
        <f>(Table2[[#This Row],[Cost of Equity (Daily Beta)]]*Table2[[#This Row],[Weight of Equity]])+(Table2[[#This Row],[Cost of Debt]]*Table2[[#This Row],[Weight of Debt]])</f>
        <v>0.11569760175476458</v>
      </c>
      <c r="X1712" s="33">
        <f>(Table2[[#This Row],[Cost of Equity (Weekly Beta)]]*Table2[[#This Row],[Weight of Equity]])+(Table2[[#This Row],[Cost of Debt]]*Table2[[#This Row],[Weight of Debt]])</f>
        <v>0.16379781333937232</v>
      </c>
      <c r="Y1712" s="34">
        <f>(Table2[[#This Row],[Cost of Equity (Monthly Beta)]]*Table2[[#This Row],[Weight of Equity]])+(Table2[[#This Row],[Cost of Debt]]*Table2[[#This Row],[Weight of Debt]])</f>
        <v>0.1736674616961191</v>
      </c>
      <c r="Z1712" t="b">
        <f>IF(Table2[[#This Row],[Sector]]="Financial Services",TRUE,FALSE)</f>
        <v>0</v>
      </c>
      <c r="AA1712" t="b">
        <f>IF(Table2[[#This Row],[Market Capitalisation In(Cr)]]&gt;25000,TRUE,FALSE)</f>
        <v>0</v>
      </c>
    </row>
    <row r="1713" spans="2:27" ht="14" customHeight="1">
      <c r="B1713" s="37" t="s">
        <v>2328</v>
      </c>
      <c r="C1713" s="38" t="str">
        <f>_xlfn.XLOOKUP(B1713,stock_analysis[Stock],stock_analysis[Company_Name])</f>
        <v>The Motor &amp; General Finance Limited</v>
      </c>
      <c r="D1713" s="37" t="str">
        <f>_xlfn.XLOOKUP(B1713,stock_analysis[Stock],stock_analysis[Sector])</f>
        <v>Real Estate</v>
      </c>
      <c r="E1713" s="37" t="str">
        <f>_xlfn.XLOOKUP($B1713,stock_analysis[Stock],stock_analysis[Industry])</f>
        <v>Real Estate Services</v>
      </c>
      <c r="F1713" s="2">
        <f>_xlfn.XLOOKUP($B1713,stock_analysis[Stock],stock_analysis[Market_Cap_Cr])</f>
        <v>81.9372288</v>
      </c>
      <c r="G1713" s="3">
        <f>Imputs!$C$2</f>
        <v>6.6699999999999995E-2</v>
      </c>
      <c r="H1713" s="3">
        <f>Imputs!$C$3</f>
        <v>5.2299999999999999E-2</v>
      </c>
      <c r="I1713" s="2">
        <f>_xlfn.XLOOKUP($B1713,stock_analysis[Stock],stock_analysis[Beta_Daily])</f>
        <v>1.1319555673715218</v>
      </c>
      <c r="J1713" s="2">
        <f>_xlfn.XLOOKUP($B1713,stock_analysis[Stock],stock_analysis[Beta_Weekly])</f>
        <v>1.5829113070645999</v>
      </c>
      <c r="K1713" s="2">
        <f>_xlfn.XLOOKUP($B1713,stock_analysis[Stock],stock_analysis[Beta_Monthly])</f>
        <v>0.80762533906874334</v>
      </c>
      <c r="L1713" s="3">
        <f>G1713+H1713*I1713</f>
        <v>0.12590127617353059</v>
      </c>
      <c r="M1713" s="3">
        <f>J1713*H1713+G1713</f>
        <v>0.14948626135947857</v>
      </c>
      <c r="N1713" s="3">
        <f>K1713*H1713+G1713</f>
        <v>0.10893880523329527</v>
      </c>
      <c r="O1713" s="2">
        <f>_xlfn.XLOOKUP($B1713,stock_analysis[Stock],stock_analysis[Interest_Coverage_Ratio])</f>
        <v>5.001004520341537</v>
      </c>
      <c r="P1713" s="3" cm="1">
        <f t="array" ref="P17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713" s="3" t="str" cm="1">
        <f t="array" ref="Q17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713" s="3">
        <f>Table2[[#This Row],[Default Spread]]+Table2[[#This Row],[Risk Free Rate]]</f>
        <v>7.5600000000000001E-2</v>
      </c>
      <c r="S1713" s="2">
        <f>_xlfn.XLOOKUP($B1713,stock_analysis[Stock],stock_analysis[Market_Cap_Cr])</f>
        <v>81.9372288</v>
      </c>
      <c r="T1713" s="2">
        <f>_xlfn.XLOOKUP($B1713,stock_analysis[Stock],stock_analysis[Total_Debt_Cr])</f>
        <v>0.37159999999999999</v>
      </c>
      <c r="U1713" s="3">
        <f>Table2[[#This Row],[Market Value of Equity]]/(Table2[[#This Row],[Market Value of Equity]]+Table2[[#This Row],[Market Value of Debt]])</f>
        <v>0.99548529598321778</v>
      </c>
      <c r="V1713" s="3">
        <f>Table2[[#This Row],[Market Value of Debt]]/(Table2[[#This Row],[Market Value of Equity]]+Table2[[#This Row],[Market Value of Debt]])</f>
        <v>4.5147040167822193E-3</v>
      </c>
      <c r="W1713" s="32">
        <f>(Table2[[#This Row],[Cost of Equity (Daily Beta)]]*Table2[[#This Row],[Weight of Equity]])+(Table2[[#This Row],[Cost of Debt]]*Table2[[#This Row],[Weight of Debt]])</f>
        <v>0.12567418079994067</v>
      </c>
      <c r="X1713" s="33">
        <f>(Table2[[#This Row],[Cost of Equity (Weekly Beta)]]*Table2[[#This Row],[Weight of Equity]])+(Table2[[#This Row],[Cost of Debt]]*Table2[[#This Row],[Weight of Debt]])</f>
        <v>0.14915268675853391</v>
      </c>
      <c r="Y1713" s="34">
        <f>(Table2[[#This Row],[Cost of Equity (Monthly Beta)]]*Table2[[#This Row],[Weight of Equity]])+(Table2[[#This Row],[Cost of Debt]]*Table2[[#This Row],[Weight of Debt]])</f>
        <v>0.1087882903953938</v>
      </c>
      <c r="Z1713" t="b">
        <f>IF(Table2[[#This Row],[Sector]]="Financial Services",TRUE,FALSE)</f>
        <v>0</v>
      </c>
      <c r="AA1713" t="b">
        <f>IF(Table2[[#This Row],[Market Capitalisation In(Cr)]]&gt;25000,TRUE,FALSE)</f>
        <v>0</v>
      </c>
    </row>
    <row r="1714" spans="2:27" ht="14" customHeight="1">
      <c r="B1714" s="37" t="s">
        <v>422</v>
      </c>
      <c r="C1714" s="38" t="str">
        <f>_xlfn.XLOOKUP(B1714,stock_analysis[Stock],stock_analysis[Company_Name])</f>
        <v>Aurum PropTech Limited</v>
      </c>
      <c r="D1714" s="37" t="str">
        <f>_xlfn.XLOOKUP(B1714,stock_analysis[Stock],stock_analysis[Sector])</f>
        <v>Real Estate</v>
      </c>
      <c r="E1714" s="37" t="str">
        <f>_xlfn.XLOOKUP($B1714,stock_analysis[Stock],stock_analysis[Industry])</f>
        <v>Real Estate Services</v>
      </c>
      <c r="F1714" s="2">
        <f>_xlfn.XLOOKUP($B1714,stock_analysis[Stock],stock_analysis[Market_Cap_Cr])</f>
        <v>1286.0926976000001</v>
      </c>
      <c r="G1714" s="3">
        <f>Imputs!$C$2</f>
        <v>6.6699999999999995E-2</v>
      </c>
      <c r="H1714" s="3">
        <f>Imputs!$C$3</f>
        <v>5.2299999999999999E-2</v>
      </c>
      <c r="I1714" s="2">
        <f>_xlfn.XLOOKUP($B1714,stock_analysis[Stock],stock_analysis[Beta_Daily])</f>
        <v>0.81736905146470995</v>
      </c>
      <c r="J1714" s="2">
        <f>_xlfn.XLOOKUP($B1714,stock_analysis[Stock],stock_analysis[Beta_Weekly])</f>
        <v>0.92770040912843443</v>
      </c>
      <c r="K1714" s="2">
        <f>_xlfn.XLOOKUP($B1714,stock_analysis[Stock],stock_analysis[Beta_Monthly])</f>
        <v>0.33020610988920468</v>
      </c>
      <c r="L1714" s="3">
        <f>G1714+H1714*I1714</f>
        <v>0.10944840139160433</v>
      </c>
      <c r="M1714" s="3">
        <f>J1714*H1714+G1714</f>
        <v>0.11521873139741712</v>
      </c>
      <c r="N1714" s="3">
        <f>K1714*H1714+G1714</f>
        <v>8.39697795472054E-2</v>
      </c>
      <c r="O1714" s="2">
        <f>_xlfn.XLOOKUP($B1714,stock_analysis[Stock],stock_analysis[Interest_Coverage_Ratio])</f>
        <v>-0.52346694073312783</v>
      </c>
      <c r="P1714" s="3" cm="1">
        <f t="array" ref="P17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714" s="3" t="str" cm="1">
        <f t="array" ref="Q17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714" s="3">
        <f>Table2[[#This Row],[Default Spread]]+Table2[[#This Row],[Risk Free Rate]]</f>
        <v>0.25669999999999998</v>
      </c>
      <c r="S1714" s="2">
        <f>_xlfn.XLOOKUP($B1714,stock_analysis[Stock],stock_analysis[Market_Cap_Cr])</f>
        <v>1286.0926976000001</v>
      </c>
      <c r="T1714" s="2">
        <f>_xlfn.XLOOKUP($B1714,stock_analysis[Stock],stock_analysis[Total_Debt_Cr])</f>
        <v>281.21000959999998</v>
      </c>
      <c r="U1714" s="3">
        <f>Table2[[#This Row],[Market Value of Equity]]/(Table2[[#This Row],[Market Value of Equity]]+Table2[[#This Row],[Market Value of Debt]])</f>
        <v>0.82057709189925154</v>
      </c>
      <c r="V1714" s="3">
        <f>Table2[[#This Row],[Market Value of Debt]]/(Table2[[#This Row],[Market Value of Equity]]+Table2[[#This Row],[Market Value of Debt]])</f>
        <v>0.17942290810074854</v>
      </c>
      <c r="W1714" s="32">
        <f>(Table2[[#This Row],[Cost of Equity (Daily Beta)]]*Table2[[#This Row],[Weight of Equity]])+(Table2[[#This Row],[Cost of Debt]]*Table2[[#This Row],[Weight of Debt]])</f>
        <v>0.13586871143640683</v>
      </c>
      <c r="X1714" s="33">
        <f>(Table2[[#This Row],[Cost of Equity (Weekly Beta)]]*Table2[[#This Row],[Weight of Equity]])+(Table2[[#This Row],[Cost of Debt]]*Table2[[#This Row],[Weight of Debt]])</f>
        <v>0.14060371205187566</v>
      </c>
      <c r="Y1714" s="34">
        <f>(Table2[[#This Row],[Cost of Equity (Monthly Beta)]]*Table2[[#This Row],[Weight of Equity]])+(Table2[[#This Row],[Cost of Debt]]*Table2[[#This Row],[Weight of Debt]])</f>
        <v>0.11496153801772921</v>
      </c>
      <c r="Z1714" t="b">
        <f>IF(Table2[[#This Row],[Sector]]="Financial Services",TRUE,FALSE)</f>
        <v>0</v>
      </c>
      <c r="AA1714" t="b">
        <f>IF(Table2[[#This Row],[Market Capitalisation In(Cr)]]&gt;25000,TRUE,FALSE)</f>
        <v>0</v>
      </c>
    </row>
    <row r="1715" spans="2:27" ht="14" customHeight="1">
      <c r="B1715" s="37" t="s">
        <v>2958</v>
      </c>
      <c r="C1715" s="38" t="str">
        <f>_xlfn.XLOOKUP(B1715,stock_analysis[Stock],stock_analysis[Company_Name])</f>
        <v>Rollatainers Limited</v>
      </c>
      <c r="D1715" s="37" t="str">
        <f>_xlfn.XLOOKUP(B1715,stock_analysis[Stock],stock_analysis[Sector])</f>
        <v>Real Estate</v>
      </c>
      <c r="E1715" s="37" t="str">
        <f>_xlfn.XLOOKUP($B1715,stock_analysis[Stock],stock_analysis[Industry])</f>
        <v>Real Estate Services</v>
      </c>
      <c r="F1715" s="2">
        <f>_xlfn.XLOOKUP($B1715,stock_analysis[Stock],stock_analysis[Market_Cap_Cr])</f>
        <v>32.537235199999998</v>
      </c>
      <c r="G1715" s="3">
        <f>Imputs!$C$2</f>
        <v>6.6699999999999995E-2</v>
      </c>
      <c r="H1715" s="3">
        <f>Imputs!$C$3</f>
        <v>5.2299999999999999E-2</v>
      </c>
      <c r="I1715" s="2">
        <f>_xlfn.XLOOKUP($B1715,stock_analysis[Stock],stock_analysis[Beta_Daily])</f>
        <v>0.57763819403628724</v>
      </c>
      <c r="J1715" s="2">
        <f>_xlfn.XLOOKUP($B1715,stock_analysis[Stock],stock_analysis[Beta_Weekly])</f>
        <v>0.76415644762975787</v>
      </c>
      <c r="K1715" s="2">
        <f>_xlfn.XLOOKUP($B1715,stock_analysis[Stock],stock_analysis[Beta_Monthly])</f>
        <v>0.86209607832697954</v>
      </c>
      <c r="L1715" s="3">
        <f>G1715+H1715*I1715</f>
        <v>9.6910477548097812E-2</v>
      </c>
      <c r="M1715" s="3">
        <f>J1715*H1715+G1715</f>
        <v>0.10666538221103633</v>
      </c>
      <c r="N1715" s="3">
        <f>K1715*H1715+G1715</f>
        <v>0.11178762489650103</v>
      </c>
      <c r="O1715" s="2">
        <f>_xlfn.XLOOKUP($B1715,stock_analysis[Stock],stock_analysis[Interest_Coverage_Ratio])</f>
        <v>-0.87099343022098352</v>
      </c>
      <c r="P1715" s="3" cm="1">
        <f t="array" ref="P17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715" s="3" t="str" cm="1">
        <f t="array" ref="Q17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715" s="3">
        <f>Table2[[#This Row],[Default Spread]]+Table2[[#This Row],[Risk Free Rate]]</f>
        <v>0.25669999999999998</v>
      </c>
      <c r="S1715" s="2">
        <f>_xlfn.XLOOKUP($B1715,stock_analysis[Stock],stock_analysis[Market_Cap_Cr])</f>
        <v>32.537235199999998</v>
      </c>
      <c r="T1715" s="2">
        <f>_xlfn.XLOOKUP($B1715,stock_analysis[Stock],stock_analysis[Total_Debt_Cr])</f>
        <v>11.2219</v>
      </c>
      <c r="U1715" s="3">
        <f>Table2[[#This Row],[Market Value of Equity]]/(Table2[[#This Row],[Market Value of Equity]]+Table2[[#This Row],[Market Value of Debt]])</f>
        <v>0.74355297588239355</v>
      </c>
      <c r="V1715" s="3">
        <f>Table2[[#This Row],[Market Value of Debt]]/(Table2[[#This Row],[Market Value of Equity]]+Table2[[#This Row],[Market Value of Debt]])</f>
        <v>0.25644702411760645</v>
      </c>
      <c r="W1715" s="32">
        <f>(Table2[[#This Row],[Cost of Equity (Daily Beta)]]*Table2[[#This Row],[Weight of Equity]])+(Table2[[#This Row],[Cost of Debt]]*Table2[[#This Row],[Weight of Debt]])</f>
        <v>0.13788802506606157</v>
      </c>
      <c r="X1715" s="33">
        <f>(Table2[[#This Row],[Cost of Equity (Weekly Beta)]]*Table2[[#This Row],[Weight of Equity]])+(Table2[[#This Row],[Cost of Debt]]*Table2[[#This Row],[Weight of Debt]])</f>
        <v>0.14514131345763856</v>
      </c>
      <c r="Y1715" s="34">
        <f>(Table2[[#This Row],[Cost of Equity (Monthly Beta)]]*Table2[[#This Row],[Weight of Equity]])+(Table2[[#This Row],[Cost of Debt]]*Table2[[#This Row],[Weight of Debt]])</f>
        <v>0.14894997224960765</v>
      </c>
      <c r="Z1715" t="b">
        <f>IF(Table2[[#This Row],[Sector]]="Financial Services",TRUE,FALSE)</f>
        <v>0</v>
      </c>
      <c r="AA1715" t="b">
        <f>IF(Table2[[#This Row],[Market Capitalisation In(Cr)]]&gt;25000,TRUE,FALSE)</f>
        <v>0</v>
      </c>
    </row>
    <row r="1716" spans="2:27" ht="14" customHeight="1">
      <c r="B1716" s="37" t="s">
        <v>930</v>
      </c>
      <c r="C1716" s="38" t="str">
        <f>_xlfn.XLOOKUP(B1716,stock_analysis[Stock],stock_analysis[Company_Name])</f>
        <v>Dev Accelerator Limited</v>
      </c>
      <c r="D1716" s="37" t="str">
        <f>_xlfn.XLOOKUP(B1716,stock_analysis[Stock],stock_analysis[Sector])</f>
        <v>Real Estate</v>
      </c>
      <c r="E1716" s="37" t="str">
        <f>_xlfn.XLOOKUP($B1716,stock_analysis[Stock],stock_analysis[Industry])</f>
        <v>Real Estate Services</v>
      </c>
      <c r="F1716" s="2">
        <f>_xlfn.XLOOKUP($B1716,stock_analysis[Stock],stock_analysis[Market_Cap_Cr])</f>
        <v>364.80852479999999</v>
      </c>
      <c r="G1716" s="3">
        <f>Imputs!$C$2</f>
        <v>6.6699999999999995E-2</v>
      </c>
      <c r="H1716" s="3">
        <f>Imputs!$C$3</f>
        <v>5.2299999999999999E-2</v>
      </c>
      <c r="I1716" s="2">
        <f>_xlfn.XLOOKUP($B1716,stock_analysis[Stock],stock_analysis[Beta_Daily])</f>
        <v>0.94551617043428637</v>
      </c>
      <c r="J1716" s="2">
        <f>_xlfn.XLOOKUP($B1716,stock_analysis[Stock],stock_analysis[Beta_Weekly])</f>
        <v>0.48808113595222968</v>
      </c>
      <c r="K1716" s="2">
        <f>_xlfn.XLOOKUP($B1716,stock_analysis[Stock],stock_analysis[Beta_Monthly])</f>
        <v>2.1705000663697076</v>
      </c>
      <c r="L1716" s="3">
        <f>G1716+H1716*I1716</f>
        <v>0.11615049571371316</v>
      </c>
      <c r="M1716" s="3">
        <f>J1716*H1716+G1716</f>
        <v>9.2226643410301609E-2</v>
      </c>
      <c r="N1716" s="3">
        <f>K1716*H1716+G1716</f>
        <v>0.1802171534711357</v>
      </c>
      <c r="O1716" s="2">
        <f>_xlfn.XLOOKUP($B1716,stock_analysis[Stock],stock_analysis[Interest_Coverage_Ratio])</f>
        <v>1.0610992891746276</v>
      </c>
      <c r="P1716" s="3" cm="1">
        <f t="array" ref="P171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716" s="3" t="str" cm="1">
        <f t="array" ref="Q171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716" s="3">
        <f>Table2[[#This Row],[Default Spread]]+Table2[[#This Row],[Risk Free Rate]]</f>
        <v>0.19279999999999997</v>
      </c>
      <c r="S1716" s="2">
        <f>_xlfn.XLOOKUP($B1716,stock_analysis[Stock],stock_analysis[Market_Cap_Cr])</f>
        <v>364.80852479999999</v>
      </c>
      <c r="T1716" s="2">
        <f>_xlfn.XLOOKUP($B1716,stock_analysis[Stock],stock_analysis[Total_Debt_Cr])</f>
        <v>323.48669439999998</v>
      </c>
      <c r="U1716" s="3">
        <f>Table2[[#This Row],[Market Value of Equity]]/(Table2[[#This Row],[Market Value of Equity]]+Table2[[#This Row],[Market Value of Debt]])</f>
        <v>0.53001751955216836</v>
      </c>
      <c r="V1716" s="3">
        <f>Table2[[#This Row],[Market Value of Debt]]/(Table2[[#This Row],[Market Value of Equity]]+Table2[[#This Row],[Market Value of Debt]])</f>
        <v>0.46998248044783159</v>
      </c>
      <c r="W1716" s="32">
        <f>(Table2[[#This Row],[Cost of Equity (Daily Beta)]]*Table2[[#This Row],[Weight of Equity]])+(Table2[[#This Row],[Cost of Debt]]*Table2[[#This Row],[Weight of Debt]])</f>
        <v>0.15217441986327893</v>
      </c>
      <c r="X1716" s="33">
        <f>(Table2[[#This Row],[Cost of Equity (Weekly Beta)]]*Table2[[#This Row],[Weight of Equity]])+(Table2[[#This Row],[Cost of Debt]]*Table2[[#This Row],[Weight of Debt]])</f>
        <v>0.13949435900729232</v>
      </c>
      <c r="Y1716" s="34">
        <f>(Table2[[#This Row],[Cost of Equity (Monthly Beta)]]*Table2[[#This Row],[Weight of Equity]])+(Table2[[#This Row],[Cost of Debt]]*Table2[[#This Row],[Weight of Debt]])</f>
        <v>0.18613087089386571</v>
      </c>
      <c r="Z1716" t="b">
        <f>IF(Table2[[#This Row],[Sector]]="Financial Services",TRUE,FALSE)</f>
        <v>0</v>
      </c>
      <c r="AA1716" t="b">
        <f>IF(Table2[[#This Row],[Market Capitalisation In(Cr)]]&gt;25000,TRUE,FALSE)</f>
        <v>0</v>
      </c>
    </row>
    <row r="1717" spans="2:27" ht="14" customHeight="1">
      <c r="B1717" s="37" t="s">
        <v>3278</v>
      </c>
      <c r="C1717" s="38" t="str">
        <f>_xlfn.XLOOKUP(B1717,stock_analysis[Stock],stock_analysis[Company_Name])</f>
        <v>Smartworks Coworking Spaces Limited</v>
      </c>
      <c r="D1717" s="37" t="str">
        <f>_xlfn.XLOOKUP(B1717,stock_analysis[Stock],stock_analysis[Sector])</f>
        <v>Real Estate</v>
      </c>
      <c r="E1717" s="37" t="str">
        <f>_xlfn.XLOOKUP($B1717,stock_analysis[Stock],stock_analysis[Industry])</f>
        <v>Real Estate Services</v>
      </c>
      <c r="F1717" s="2">
        <f>_xlfn.XLOOKUP($B1717,stock_analysis[Stock],stock_analysis[Market_Cap_Cr])</f>
        <v>4297.3970431999996</v>
      </c>
      <c r="G1717" s="3">
        <f>Imputs!$C$2</f>
        <v>6.6699999999999995E-2</v>
      </c>
      <c r="H1717" s="3">
        <f>Imputs!$C$3</f>
        <v>5.2299999999999999E-2</v>
      </c>
      <c r="I1717" s="2">
        <f>_xlfn.XLOOKUP($B1717,stock_analysis[Stock],stock_analysis[Beta_Daily])</f>
        <v>0.55437147860395053</v>
      </c>
      <c r="J1717" s="2">
        <f>_xlfn.XLOOKUP($B1717,stock_analysis[Stock],stock_analysis[Beta_Weekly])</f>
        <v>0.88850126487036329</v>
      </c>
      <c r="K1717" s="2">
        <f>_xlfn.XLOOKUP($B1717,stock_analysis[Stock],stock_analysis[Beta_Monthly])</f>
        <v>1.0397562009522228</v>
      </c>
      <c r="L1717" s="3">
        <f>G1717+H1717*I1717</f>
        <v>9.5693628330986602E-2</v>
      </c>
      <c r="M1717" s="3">
        <f>J1717*H1717+G1717</f>
        <v>0.11316861615272</v>
      </c>
      <c r="N1717" s="3">
        <f>K1717*H1717+G1717</f>
        <v>0.12107924930980124</v>
      </c>
      <c r="O1717" s="2">
        <f>_xlfn.XLOOKUP($B1717,stock_analysis[Stock],stock_analysis[Interest_Coverage_Ratio])</f>
        <v>0.76362462666143105</v>
      </c>
      <c r="P1717" s="3" cm="1">
        <f t="array" ref="P171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1717" s="3" t="str" cm="1">
        <f t="array" ref="Q171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1717" s="3">
        <f>Table2[[#This Row],[Default Spread]]+Table2[[#This Row],[Risk Free Rate]]</f>
        <v>0.22670000000000001</v>
      </c>
      <c r="S1717" s="2">
        <f>_xlfn.XLOOKUP($B1717,stock_analysis[Stock],stock_analysis[Market_Cap_Cr])</f>
        <v>4297.3970431999996</v>
      </c>
      <c r="T1717" s="2">
        <f>_xlfn.XLOOKUP($B1717,stock_analysis[Stock],stock_analysis[Total_Debt_Cr])</f>
        <v>4381.8291200000003</v>
      </c>
      <c r="U1717" s="3">
        <f>Table2[[#This Row],[Market Value of Equity]]/(Table2[[#This Row],[Market Value of Equity]]+Table2[[#This Row],[Market Value of Debt]])</f>
        <v>0.49513596746919708</v>
      </c>
      <c r="V1717" s="3">
        <f>Table2[[#This Row],[Market Value of Debt]]/(Table2[[#This Row],[Market Value of Equity]]+Table2[[#This Row],[Market Value of Debt]])</f>
        <v>0.50486403253080281</v>
      </c>
      <c r="W1717" s="32">
        <f>(Table2[[#This Row],[Cost of Equity (Daily Beta)]]*Table2[[#This Row],[Weight of Equity]])+(Table2[[#This Row],[Cost of Debt]]*Table2[[#This Row],[Weight of Debt]])</f>
        <v>0.16183403341903382</v>
      </c>
      <c r="X1717" s="33">
        <f>(Table2[[#This Row],[Cost of Equity (Weekly Beta)]]*Table2[[#This Row],[Weight of Equity]])+(Table2[[#This Row],[Cost of Debt]]*Table2[[#This Row],[Weight of Debt]])</f>
        <v>0.17048652842066023</v>
      </c>
      <c r="Y1717" s="34">
        <f>(Table2[[#This Row],[Cost of Equity (Monthly Beta)]]*Table2[[#This Row],[Weight of Equity]])+(Table2[[#This Row],[Cost of Debt]]*Table2[[#This Row],[Weight of Debt]])</f>
        <v>0.17440336742218557</v>
      </c>
      <c r="Z1717" t="b">
        <f>IF(Table2[[#This Row],[Sector]]="Financial Services",TRUE,FALSE)</f>
        <v>0</v>
      </c>
      <c r="AA1717" t="b">
        <f>IF(Table2[[#This Row],[Market Capitalisation In(Cr)]]&gt;25000,TRUE,FALSE)</f>
        <v>0</v>
      </c>
    </row>
    <row r="1718" spans="2:27" ht="14" customHeight="1">
      <c r="B1718" s="37" t="s">
        <v>1641</v>
      </c>
      <c r="C1718" s="38" t="str">
        <f>_xlfn.XLOOKUP(B1718,stock_analysis[Stock],stock_analysis[Company_Name])</f>
        <v>Indiqube Spaces Limited</v>
      </c>
      <c r="D1718" s="37" t="str">
        <f>_xlfn.XLOOKUP(B1718,stock_analysis[Stock],stock_analysis[Sector])</f>
        <v>Real Estate</v>
      </c>
      <c r="E1718" s="37" t="str">
        <f>_xlfn.XLOOKUP($B1718,stock_analysis[Stock],stock_analysis[Industry])</f>
        <v>Real Estate Services</v>
      </c>
      <c r="F1718" s="2">
        <f>_xlfn.XLOOKUP($B1718,stock_analysis[Stock],stock_analysis[Market_Cap_Cr])</f>
        <v>3567.5852799999998</v>
      </c>
      <c r="G1718" s="3">
        <f>Imputs!$C$2</f>
        <v>6.6699999999999995E-2</v>
      </c>
      <c r="H1718" s="3">
        <f>Imputs!$C$3</f>
        <v>5.2299999999999999E-2</v>
      </c>
      <c r="I1718" s="2">
        <f>_xlfn.XLOOKUP($B1718,stock_analysis[Stock],stock_analysis[Beta_Daily])</f>
        <v>0.57121923971920996</v>
      </c>
      <c r="J1718" s="2">
        <f>_xlfn.XLOOKUP($B1718,stock_analysis[Stock],stock_analysis[Beta_Weekly])</f>
        <v>1.3275251337757203</v>
      </c>
      <c r="K1718" s="2">
        <f>_xlfn.XLOOKUP($B1718,stock_analysis[Stock],stock_analysis[Beta_Monthly])</f>
        <v>1.176162047316593</v>
      </c>
      <c r="L1718" s="3">
        <f>G1718+H1718*I1718</f>
        <v>9.6574766237314674E-2</v>
      </c>
      <c r="M1718" s="3">
        <f>J1718*H1718+G1718</f>
        <v>0.13612956449647018</v>
      </c>
      <c r="N1718" s="3">
        <f>K1718*H1718+G1718</f>
        <v>0.1282132750746578</v>
      </c>
      <c r="O1718" s="2">
        <f>_xlfn.XLOOKUP($B1718,stock_analysis[Stock],stock_analysis[Interest_Coverage_Ratio])</f>
        <v>0.51605033226679797</v>
      </c>
      <c r="P1718" s="3" cm="1">
        <f t="array" ref="P171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0.16</v>
      </c>
      <c r="Q1718" s="3" t="str" cm="1">
        <f t="array" ref="Q171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C2/C</v>
      </c>
      <c r="R1718" s="3">
        <f>Table2[[#This Row],[Default Spread]]+Table2[[#This Row],[Risk Free Rate]]</f>
        <v>0.22670000000000001</v>
      </c>
      <c r="S1718" s="2">
        <f>_xlfn.XLOOKUP($B1718,stock_analysis[Stock],stock_analysis[Market_Cap_Cr])</f>
        <v>3567.5852799999998</v>
      </c>
      <c r="T1718" s="2">
        <f>_xlfn.XLOOKUP($B1718,stock_analysis[Stock],stock_analysis[Total_Debt_Cr])</f>
        <v>4770.4629248000001</v>
      </c>
      <c r="U1718" s="3">
        <f>Table2[[#This Row],[Market Value of Equity]]/(Table2[[#This Row],[Market Value of Equity]]+Table2[[#This Row],[Market Value of Debt]])</f>
        <v>0.42786815239881115</v>
      </c>
      <c r="V1718" s="3">
        <f>Table2[[#This Row],[Market Value of Debt]]/(Table2[[#This Row],[Market Value of Equity]]+Table2[[#This Row],[Market Value of Debt]])</f>
        <v>0.57213184760118896</v>
      </c>
      <c r="W1718" s="32">
        <f>(Table2[[#This Row],[Cost of Equity (Daily Beta)]]*Table2[[#This Row],[Weight of Equity]])+(Table2[[#This Row],[Cost of Debt]]*Table2[[#This Row],[Weight of Debt]])</f>
        <v>0.17102355664949645</v>
      </c>
      <c r="X1718" s="33">
        <f>(Table2[[#This Row],[Cost of Equity (Weekly Beta)]]*Table2[[#This Row],[Weight of Equity]])+(Table2[[#This Row],[Cost of Debt]]*Table2[[#This Row],[Weight of Debt]])</f>
        <v>0.18794779509914902</v>
      </c>
      <c r="Y1718" s="34">
        <f>(Table2[[#This Row],[Cost of Equity (Monthly Beta)]]*Table2[[#This Row],[Weight of Equity]])+(Table2[[#This Row],[Cost of Debt]]*Table2[[#This Row],[Weight of Debt]])</f>
        <v>0.18456066697038392</v>
      </c>
      <c r="Z1718" t="b">
        <f>IF(Table2[[#This Row],[Sector]]="Financial Services",TRUE,FALSE)</f>
        <v>0</v>
      </c>
      <c r="AA1718" t="b">
        <f>IF(Table2[[#This Row],[Market Capitalisation In(Cr)]]&gt;25000,TRUE,FALSE)</f>
        <v>0</v>
      </c>
    </row>
    <row r="1719" spans="2:27" ht="14" customHeight="1">
      <c r="B1719" s="37" t="s">
        <v>2618</v>
      </c>
      <c r="C1719" s="38" t="str">
        <f>_xlfn.XLOOKUP(B1719,stock_analysis[Stock],stock_analysis[Company_Name])</f>
        <v>Panache Digilife Limited</v>
      </c>
      <c r="D1719" s="37" t="str">
        <f>_xlfn.XLOOKUP(B1719,stock_analysis[Stock],stock_analysis[Sector])</f>
        <v>Technology</v>
      </c>
      <c r="E1719" s="37" t="str">
        <f>_xlfn.XLOOKUP($B1719,stock_analysis[Stock],stock_analysis[Industry])</f>
        <v>Communication Equipment</v>
      </c>
      <c r="F1719" s="2">
        <f>_xlfn.XLOOKUP($B1719,stock_analysis[Stock],stock_analysis[Market_Cap_Cr])</f>
        <v>494.4531968</v>
      </c>
      <c r="G1719" s="3">
        <f>Imputs!$C$2</f>
        <v>6.6699999999999995E-2</v>
      </c>
      <c r="H1719" s="3">
        <f>Imputs!$C$3</f>
        <v>5.2299999999999999E-2</v>
      </c>
      <c r="I1719" s="2">
        <f>_xlfn.XLOOKUP($B1719,stock_analysis[Stock],stock_analysis[Beta_Daily])</f>
        <v>0.23767402210275931</v>
      </c>
      <c r="J1719" s="2">
        <f>_xlfn.XLOOKUP($B1719,stock_analysis[Stock],stock_analysis[Beta_Weekly])</f>
        <v>0.4419003981717386</v>
      </c>
      <c r="K1719" s="2">
        <f>_xlfn.XLOOKUP($B1719,stock_analysis[Stock],stock_analysis[Beta_Monthly])</f>
        <v>0.30960395215324499</v>
      </c>
      <c r="L1719" s="3">
        <f>G1719+H1719*I1719</f>
        <v>7.9130351355974307E-2</v>
      </c>
      <c r="M1719" s="3">
        <f>J1719*H1719+G1719</f>
        <v>8.9811390824381929E-2</v>
      </c>
      <c r="N1719" s="3">
        <f>K1719*H1719+G1719</f>
        <v>8.2892286697614712E-2</v>
      </c>
      <c r="O1719" s="2">
        <f>_xlfn.XLOOKUP($B1719,stock_analysis[Stock],stock_analysis[Interest_Coverage_Ratio])</f>
        <v>3.8339122555312239</v>
      </c>
      <c r="P1719" s="3" cm="1">
        <f t="array" ref="P171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719" s="3" t="str" cm="1">
        <f t="array" ref="Q171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719" s="3">
        <f>Table2[[#This Row],[Default Spread]]+Table2[[#This Row],[Risk Free Rate]]</f>
        <v>8.0499999999999988E-2</v>
      </c>
      <c r="S1719" s="2">
        <f>_xlfn.XLOOKUP($B1719,stock_analysis[Stock],stock_analysis[Market_Cap_Cr])</f>
        <v>494.4531968</v>
      </c>
      <c r="T1719" s="2">
        <f>_xlfn.XLOOKUP($B1719,stock_analysis[Stock],stock_analysis[Total_Debt_Cr])</f>
        <v>27.411449600000001</v>
      </c>
      <c r="U1719" s="3">
        <f>Table2[[#This Row],[Market Value of Equity]]/(Table2[[#This Row],[Market Value of Equity]]+Table2[[#This Row],[Market Value of Debt]])</f>
        <v>0.94747402455963725</v>
      </c>
      <c r="V1719" s="3">
        <f>Table2[[#This Row],[Market Value of Debt]]/(Table2[[#This Row],[Market Value of Equity]]+Table2[[#This Row],[Market Value of Debt]])</f>
        <v>5.252597544036277E-2</v>
      </c>
      <c r="W1719" s="32">
        <f>(Table2[[#This Row],[Cost of Equity (Daily Beta)]]*Table2[[#This Row],[Weight of Equity]])+(Table2[[#This Row],[Cost of Debt]]*Table2[[#This Row],[Weight of Debt]])</f>
        <v>7.920229348701234E-2</v>
      </c>
      <c r="X1719" s="33">
        <f>(Table2[[#This Row],[Cost of Equity (Weekly Beta)]]*Table2[[#This Row],[Weight of Equity]])+(Table2[[#This Row],[Cost of Debt]]*Table2[[#This Row],[Weight of Debt]])</f>
        <v>8.9322300938624838E-2</v>
      </c>
      <c r="Y1719" s="34">
        <f>(Table2[[#This Row],[Cost of Equity (Monthly Beta)]]*Table2[[#This Row],[Weight of Equity]])+(Table2[[#This Row],[Cost of Debt]]*Table2[[#This Row],[Weight of Debt]])</f>
        <v>8.2766629505289499E-2</v>
      </c>
      <c r="Z1719" t="b">
        <f>IF(Table2[[#This Row],[Sector]]="Financial Services",TRUE,FALSE)</f>
        <v>0</v>
      </c>
      <c r="AA1719" t="b">
        <f>IF(Table2[[#This Row],[Market Capitalisation In(Cr)]]&gt;25000,TRUE,FALSE)</f>
        <v>0</v>
      </c>
    </row>
    <row r="1720" spans="2:27" ht="14" customHeight="1">
      <c r="B1720" s="37" t="s">
        <v>1898</v>
      </c>
      <c r="C1720" s="38" t="str">
        <f>_xlfn.XLOOKUP(B1720,stock_analysis[Stock],stock_analysis[Company_Name])</f>
        <v>Kavveri Defence &amp; Wireless Technologies Limited</v>
      </c>
      <c r="D1720" s="37" t="str">
        <f>_xlfn.XLOOKUP(B1720,stock_analysis[Stock],stock_analysis[Sector])</f>
        <v>Technology</v>
      </c>
      <c r="E1720" s="37" t="str">
        <f>_xlfn.XLOOKUP($B1720,stock_analysis[Stock],stock_analysis[Industry])</f>
        <v>Communication Equipment</v>
      </c>
      <c r="F1720" s="2">
        <f>_xlfn.XLOOKUP($B1720,stock_analysis[Stock],stock_analysis[Market_Cap_Cr])</f>
        <v>215.49222399999999</v>
      </c>
      <c r="G1720" s="3">
        <f>Imputs!$C$2</f>
        <v>6.6699999999999995E-2</v>
      </c>
      <c r="H1720" s="3">
        <f>Imputs!$C$3</f>
        <v>5.2299999999999999E-2</v>
      </c>
      <c r="I1720" s="2">
        <f>_xlfn.XLOOKUP($B1720,stock_analysis[Stock],stock_analysis[Beta_Daily])</f>
        <v>0.56798954461442341</v>
      </c>
      <c r="J1720" s="2">
        <f>_xlfn.XLOOKUP($B1720,stock_analysis[Stock],stock_analysis[Beta_Weekly])</f>
        <v>0.14098216557431281</v>
      </c>
      <c r="K1720" s="2">
        <f>_xlfn.XLOOKUP($B1720,stock_analysis[Stock],stock_analysis[Beta_Monthly])</f>
        <v>-1.8692594551031023</v>
      </c>
      <c r="L1720" s="3">
        <f>G1720+H1720*I1720</f>
        <v>9.6405853183334334E-2</v>
      </c>
      <c r="M1720" s="3">
        <f>J1720*H1720+G1720</f>
        <v>7.407336725953656E-2</v>
      </c>
      <c r="N1720" s="3">
        <f>K1720*H1720+G1720</f>
        <v>-3.1062269501892253E-2</v>
      </c>
      <c r="O1720" s="2">
        <f>_xlfn.XLOOKUP($B1720,stock_analysis[Stock],stock_analysis[Interest_Coverage_Ratio])</f>
        <v>177.49862258953169</v>
      </c>
      <c r="P1720" s="3" cm="1">
        <f t="array" ref="P172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20" s="3" t="str" cm="1">
        <f t="array" ref="Q172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20" s="3">
        <f>Table2[[#This Row],[Default Spread]]+Table2[[#This Row],[Risk Free Rate]]</f>
        <v>7.0699999999999999E-2</v>
      </c>
      <c r="S1720" s="2">
        <f>_xlfn.XLOOKUP($B1720,stock_analysis[Stock],stock_analysis[Market_Cap_Cr])</f>
        <v>215.49222399999999</v>
      </c>
      <c r="T1720" s="2">
        <f>_xlfn.XLOOKUP($B1720,stock_analysis[Stock],stock_analysis[Total_Debt_Cr])</f>
        <v>5.9680999999999997</v>
      </c>
      <c r="U1720" s="3">
        <f>Table2[[#This Row],[Market Value of Equity]]/(Table2[[#This Row],[Market Value of Equity]]+Table2[[#This Row],[Market Value of Debt]])</f>
        <v>0.97305115475221649</v>
      </c>
      <c r="V1720" s="3">
        <f>Table2[[#This Row],[Market Value of Debt]]/(Table2[[#This Row],[Market Value of Equity]]+Table2[[#This Row],[Market Value of Debt]])</f>
        <v>2.6948845247783525E-2</v>
      </c>
      <c r="W1720" s="32">
        <f>(Table2[[#This Row],[Cost of Equity (Daily Beta)]]*Table2[[#This Row],[Weight of Equity]])+(Table2[[#This Row],[Cost of Debt]]*Table2[[#This Row],[Weight of Debt]])</f>
        <v>9.5713110123934408E-2</v>
      </c>
      <c r="X1720" s="33">
        <f>(Table2[[#This Row],[Cost of Equity (Weekly Beta)]]*Table2[[#This Row],[Weight of Equity]])+(Table2[[#This Row],[Cost of Debt]]*Table2[[#This Row],[Weight of Debt]])</f>
        <v>7.3982458907295365E-2</v>
      </c>
      <c r="Y1720" s="34">
        <f>(Table2[[#This Row],[Cost of Equity (Monthly Beta)]]*Table2[[#This Row],[Weight of Equity]])+(Table2[[#This Row],[Cost of Debt]]*Table2[[#This Row],[Weight of Debt]])</f>
        <v>-2.8319893849022518E-2</v>
      </c>
      <c r="Z1720" t="b">
        <f>IF(Table2[[#This Row],[Sector]]="Financial Services",TRUE,FALSE)</f>
        <v>0</v>
      </c>
      <c r="AA1720" t="b">
        <f>IF(Table2[[#This Row],[Market Capitalisation In(Cr)]]&gt;25000,TRUE,FALSE)</f>
        <v>0</v>
      </c>
    </row>
    <row r="1721" spans="2:27" ht="14" customHeight="1">
      <c r="B1721" s="37" t="s">
        <v>3538</v>
      </c>
      <c r="C1721" s="38" t="str">
        <f>_xlfn.XLOOKUP(B1721,stock_analysis[Stock],stock_analysis[Company_Name])</f>
        <v>Tejas Networks Limited</v>
      </c>
      <c r="D1721" s="37" t="str">
        <f>_xlfn.XLOOKUP(B1721,stock_analysis[Stock],stock_analysis[Sector])</f>
        <v>Technology</v>
      </c>
      <c r="E1721" s="37" t="str">
        <f>_xlfn.XLOOKUP($B1721,stock_analysis[Stock],stock_analysis[Industry])</f>
        <v>Communication Equipment</v>
      </c>
      <c r="F1721" s="2">
        <f>_xlfn.XLOOKUP($B1721,stock_analysis[Stock],stock_analysis[Market_Cap_Cr])</f>
        <v>8920.9643008000003</v>
      </c>
      <c r="G1721" s="3">
        <f>Imputs!$C$2</f>
        <v>6.6699999999999995E-2</v>
      </c>
      <c r="H1721" s="3">
        <f>Imputs!$C$3</f>
        <v>5.2299999999999999E-2</v>
      </c>
      <c r="I1721" s="2">
        <f>_xlfn.XLOOKUP($B1721,stock_analysis[Stock],stock_analysis[Beta_Daily])</f>
        <v>0.8772742632470949</v>
      </c>
      <c r="J1721" s="2">
        <f>_xlfn.XLOOKUP($B1721,stock_analysis[Stock],stock_analysis[Beta_Weekly])</f>
        <v>1.333538526668993</v>
      </c>
      <c r="K1721" s="2">
        <f>_xlfn.XLOOKUP($B1721,stock_analysis[Stock],stock_analysis[Beta_Monthly])</f>
        <v>1.1459553187160894</v>
      </c>
      <c r="L1721" s="3">
        <f>G1721+H1721*I1721</f>
        <v>0.11258144396782306</v>
      </c>
      <c r="M1721" s="3">
        <f>J1721*H1721+G1721</f>
        <v>0.13644406494478833</v>
      </c>
      <c r="N1721" s="3">
        <f>K1721*H1721+G1721</f>
        <v>0.12663346316885146</v>
      </c>
      <c r="O1721" s="2">
        <f>_xlfn.XLOOKUP($B1721,stock_analysis[Stock],stock_analysis[Interest_Coverage_Ratio])</f>
        <v>4.0603085553997191</v>
      </c>
      <c r="P1721" s="3" cm="1">
        <f t="array" ref="P172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721" s="3" t="str" cm="1">
        <f t="array" ref="Q172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721" s="3">
        <f>Table2[[#This Row],[Default Spread]]+Table2[[#This Row],[Risk Free Rate]]</f>
        <v>7.7799999999999994E-2</v>
      </c>
      <c r="S1721" s="2">
        <f>_xlfn.XLOOKUP($B1721,stock_analysis[Stock],stock_analysis[Market_Cap_Cr])</f>
        <v>8920.9643008000003</v>
      </c>
      <c r="T1721" s="2">
        <f>_xlfn.XLOOKUP($B1721,stock_analysis[Stock],stock_analysis[Total_Debt_Cr])</f>
        <v>4296.2198527999999</v>
      </c>
      <c r="U1721" s="3">
        <f>Table2[[#This Row],[Market Value of Equity]]/(Table2[[#This Row],[Market Value of Equity]]+Table2[[#This Row],[Market Value of Debt]])</f>
        <v>0.6749519562659777</v>
      </c>
      <c r="V1721" s="3">
        <f>Table2[[#This Row],[Market Value of Debt]]/(Table2[[#This Row],[Market Value of Equity]]+Table2[[#This Row],[Market Value of Debt]])</f>
        <v>0.32504804373402235</v>
      </c>
      <c r="W1721" s="32">
        <f>(Table2[[#This Row],[Cost of Equity (Daily Beta)]]*Table2[[#This Row],[Weight of Equity]])+(Table2[[#This Row],[Cost of Debt]]*Table2[[#This Row],[Weight of Debt]])</f>
        <v>0.10127580364783767</v>
      </c>
      <c r="X1721" s="33">
        <f>(Table2[[#This Row],[Cost of Equity (Weekly Beta)]]*Table2[[#This Row],[Weight of Equity]])+(Table2[[#This Row],[Cost of Debt]]*Table2[[#This Row],[Weight of Debt]])</f>
        <v>0.11738192635787394</v>
      </c>
      <c r="Y1721" s="34">
        <f>(Table2[[#This Row],[Cost of Equity (Monthly Beta)]]*Table2[[#This Row],[Weight of Equity]])+(Table2[[#This Row],[Cost of Debt]]*Table2[[#This Row],[Weight of Debt]])</f>
        <v>0.11076024149705888</v>
      </c>
      <c r="Z1721" t="b">
        <f>IF(Table2[[#This Row],[Sector]]="Financial Services",TRUE,FALSE)</f>
        <v>0</v>
      </c>
      <c r="AA1721" t="b">
        <f>IF(Table2[[#This Row],[Market Capitalisation In(Cr)]]&gt;25000,TRUE,FALSE)</f>
        <v>0</v>
      </c>
    </row>
    <row r="1722" spans="2:27" ht="14" customHeight="1">
      <c r="B1722" s="37" t="s">
        <v>390</v>
      </c>
      <c r="C1722" s="38" t="str">
        <f>_xlfn.XLOOKUP(B1722,stock_analysis[Stock],stock_analysis[Company_Name])</f>
        <v>Astra Microwave Products Limited</v>
      </c>
      <c r="D1722" s="37" t="str">
        <f>_xlfn.XLOOKUP(B1722,stock_analysis[Stock],stock_analysis[Sector])</f>
        <v>Technology</v>
      </c>
      <c r="E1722" s="37" t="str">
        <f>_xlfn.XLOOKUP($B1722,stock_analysis[Stock],stock_analysis[Industry])</f>
        <v>Communication Equipment</v>
      </c>
      <c r="F1722" s="2">
        <f>_xlfn.XLOOKUP($B1722,stock_analysis[Stock],stock_analysis[Market_Cap_Cr])</f>
        <v>9746.1051392000008</v>
      </c>
      <c r="G1722" s="3">
        <f>Imputs!$C$2</f>
        <v>6.6699999999999995E-2</v>
      </c>
      <c r="H1722" s="3">
        <f>Imputs!$C$3</f>
        <v>5.2299999999999999E-2</v>
      </c>
      <c r="I1722" s="2">
        <f>_xlfn.XLOOKUP($B1722,stock_analysis[Stock],stock_analysis[Beta_Daily])</f>
        <v>0.8006657173741355</v>
      </c>
      <c r="J1722" s="2">
        <f>_xlfn.XLOOKUP($B1722,stock_analysis[Stock],stock_analysis[Beta_Weekly])</f>
        <v>1.0426723093365415</v>
      </c>
      <c r="K1722" s="2">
        <f>_xlfn.XLOOKUP($B1722,stock_analysis[Stock],stock_analysis[Beta_Monthly])</f>
        <v>1.7269256976057794</v>
      </c>
      <c r="L1722" s="3">
        <f>G1722+H1722*I1722</f>
        <v>0.10857481701866728</v>
      </c>
      <c r="M1722" s="3">
        <f>J1722*H1722+G1722</f>
        <v>0.12123176177830111</v>
      </c>
      <c r="N1722" s="3">
        <f>K1722*H1722+G1722</f>
        <v>0.15701821398478227</v>
      </c>
      <c r="O1722" s="2">
        <f>_xlfn.XLOOKUP($B1722,stock_analysis[Stock],stock_analysis[Interest_Coverage_Ratio])</f>
        <v>5.3568365970022862</v>
      </c>
      <c r="P1722" s="3" cm="1">
        <f t="array" ref="P172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722" s="3" t="str" cm="1">
        <f t="array" ref="Q172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722" s="3">
        <f>Table2[[#This Row],[Default Spread]]+Table2[[#This Row],[Risk Free Rate]]</f>
        <v>7.5600000000000001E-2</v>
      </c>
      <c r="S1722" s="2">
        <f>_xlfn.XLOOKUP($B1722,stock_analysis[Stock],stock_analysis[Market_Cap_Cr])</f>
        <v>9746.1051392000008</v>
      </c>
      <c r="T1722" s="2">
        <f>_xlfn.XLOOKUP($B1722,stock_analysis[Stock],stock_analysis[Total_Debt_Cr])</f>
        <v>277.79269119999998</v>
      </c>
      <c r="U1722" s="3">
        <f>Table2[[#This Row],[Market Value of Equity]]/(Table2[[#This Row],[Market Value of Equity]]+Table2[[#This Row],[Market Value of Debt]])</f>
        <v>0.97228695903528428</v>
      </c>
      <c r="V1722" s="3">
        <f>Table2[[#This Row],[Market Value of Debt]]/(Table2[[#This Row],[Market Value of Equity]]+Table2[[#This Row],[Market Value of Debt]])</f>
        <v>2.7713040964715691E-2</v>
      </c>
      <c r="W1722" s="32">
        <f>(Table2[[#This Row],[Cost of Equity (Daily Beta)]]*Table2[[#This Row],[Weight of Equity]])+(Table2[[#This Row],[Cost of Debt]]*Table2[[#This Row],[Weight of Debt]])</f>
        <v>0.10766098456382495</v>
      </c>
      <c r="X1722" s="33">
        <f>(Table2[[#This Row],[Cost of Equity (Weekly Beta)]]*Table2[[#This Row],[Weight of Equity]])+(Table2[[#This Row],[Cost of Debt]]*Table2[[#This Row],[Weight of Debt]])</f>
        <v>0.11996716689484689</v>
      </c>
      <c r="Y1722" s="34">
        <f>(Table2[[#This Row],[Cost of Equity (Monthly Beta)]]*Table2[[#This Row],[Weight of Equity]])+(Table2[[#This Row],[Cost of Debt]]*Table2[[#This Row],[Weight of Debt]])</f>
        <v>0.15476186768534803</v>
      </c>
      <c r="Z1722" t="b">
        <f>IF(Table2[[#This Row],[Sector]]="Financial Services",TRUE,FALSE)</f>
        <v>0</v>
      </c>
      <c r="AA1722" t="b">
        <f>IF(Table2[[#This Row],[Market Capitalisation In(Cr)]]&gt;25000,TRUE,FALSE)</f>
        <v>0</v>
      </c>
    </row>
    <row r="1723" spans="2:27" ht="14" customHeight="1">
      <c r="B1723" s="37" t="s">
        <v>3276</v>
      </c>
      <c r="C1723" s="38" t="str">
        <f>_xlfn.XLOOKUP(B1723,stock_analysis[Stock],stock_analysis[Company_Name])</f>
        <v>Smartlink Holdings Limited</v>
      </c>
      <c r="D1723" s="37" t="str">
        <f>_xlfn.XLOOKUP(B1723,stock_analysis[Stock],stock_analysis[Sector])</f>
        <v>Technology</v>
      </c>
      <c r="E1723" s="37" t="str">
        <f>_xlfn.XLOOKUP($B1723,stock_analysis[Stock],stock_analysis[Industry])</f>
        <v>Communication Equipment</v>
      </c>
      <c r="F1723" s="2">
        <f>_xlfn.XLOOKUP($B1723,stock_analysis[Stock],stock_analysis[Market_Cap_Cr])</f>
        <v>119.71763199999999</v>
      </c>
      <c r="G1723" s="3">
        <f>Imputs!$C$2</f>
        <v>6.6699999999999995E-2</v>
      </c>
      <c r="H1723" s="3">
        <f>Imputs!$C$3</f>
        <v>5.2299999999999999E-2</v>
      </c>
      <c r="I1723" s="2">
        <f>_xlfn.XLOOKUP($B1723,stock_analysis[Stock],stock_analysis[Beta_Daily])</f>
        <v>1.00246164185321</v>
      </c>
      <c r="J1723" s="2">
        <f>_xlfn.XLOOKUP($B1723,stock_analysis[Stock],stock_analysis[Beta_Weekly])</f>
        <v>1.0653827779932761</v>
      </c>
      <c r="K1723" s="2">
        <f>_xlfn.XLOOKUP($B1723,stock_analysis[Stock],stock_analysis[Beta_Monthly])</f>
        <v>1.4848150561154605</v>
      </c>
      <c r="L1723" s="3">
        <f>G1723+H1723*I1723</f>
        <v>0.11912874386892287</v>
      </c>
      <c r="M1723" s="3">
        <f>J1723*H1723+G1723</f>
        <v>0.12241951928904833</v>
      </c>
      <c r="N1723" s="3">
        <f>K1723*H1723+G1723</f>
        <v>0.14435582743483857</v>
      </c>
      <c r="O1723" s="2">
        <f>_xlfn.XLOOKUP($B1723,stock_analysis[Stock],stock_analysis[Interest_Coverage_Ratio])</f>
        <v>4.4592227340556674</v>
      </c>
      <c r="P1723" s="3" cm="1">
        <f t="array" ref="P172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723" s="3" t="str" cm="1">
        <f t="array" ref="Q172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723" s="3">
        <f>Table2[[#This Row],[Default Spread]]+Table2[[#This Row],[Risk Free Rate]]</f>
        <v>7.7799999999999994E-2</v>
      </c>
      <c r="S1723" s="2">
        <f>_xlfn.XLOOKUP($B1723,stock_analysis[Stock],stock_analysis[Market_Cap_Cr])</f>
        <v>119.71763199999999</v>
      </c>
      <c r="T1723" s="2">
        <f>_xlfn.XLOOKUP($B1723,stock_analysis[Stock],stock_analysis[Total_Debt_Cr])</f>
        <v>3.0051000000000001</v>
      </c>
      <c r="U1723" s="3">
        <f>Table2[[#This Row],[Market Value of Equity]]/(Table2[[#This Row],[Market Value of Equity]]+Table2[[#This Row],[Market Value of Debt]])</f>
        <v>0.9755130940207557</v>
      </c>
      <c r="V1723" s="3">
        <f>Table2[[#This Row],[Market Value of Debt]]/(Table2[[#This Row],[Market Value of Equity]]+Table2[[#This Row],[Market Value of Debt]])</f>
        <v>2.4486905979244338E-2</v>
      </c>
      <c r="W1723" s="32">
        <f>(Table2[[#This Row],[Cost of Equity (Daily Beta)]]*Table2[[#This Row],[Weight of Equity]])+(Table2[[#This Row],[Cost of Debt]]*Table2[[#This Row],[Weight of Debt]])</f>
        <v>0.1181167308035643</v>
      </c>
      <c r="X1723" s="33">
        <f>(Table2[[#This Row],[Cost of Equity (Weekly Beta)]]*Table2[[#This Row],[Weight of Equity]])+(Table2[[#This Row],[Cost of Debt]]*Table2[[#This Row],[Weight of Debt]])</f>
        <v>0.12132692531537834</v>
      </c>
      <c r="Y1723" s="34">
        <f>(Table2[[#This Row],[Cost of Equity (Monthly Beta)]]*Table2[[#This Row],[Weight of Equity]])+(Table2[[#This Row],[Cost of Debt]]*Table2[[#This Row],[Weight of Debt]])</f>
        <v>0.14272608114607088</v>
      </c>
      <c r="Z1723" t="b">
        <f>IF(Table2[[#This Row],[Sector]]="Financial Services",TRUE,FALSE)</f>
        <v>0</v>
      </c>
      <c r="AA1723" t="b">
        <f>IF(Table2[[#This Row],[Market Capitalisation In(Cr)]]&gt;25000,TRUE,FALSE)</f>
        <v>0</v>
      </c>
    </row>
    <row r="1724" spans="2:27" ht="14" customHeight="1">
      <c r="B1724" s="37" t="s">
        <v>1739</v>
      </c>
      <c r="C1724" s="38" t="str">
        <f>_xlfn.XLOOKUP(B1724,stock_analysis[Stock],stock_analysis[Company_Name])</f>
        <v>ITI Limited</v>
      </c>
      <c r="D1724" s="37" t="str">
        <f>_xlfn.XLOOKUP(B1724,stock_analysis[Stock],stock_analysis[Sector])</f>
        <v>Technology</v>
      </c>
      <c r="E1724" s="37" t="str">
        <f>_xlfn.XLOOKUP($B1724,stock_analysis[Stock],stock_analysis[Industry])</f>
        <v>Communication Equipment</v>
      </c>
      <c r="F1724" s="2">
        <f>_xlfn.XLOOKUP($B1724,stock_analysis[Stock],stock_analysis[Market_Cap_Cr])</f>
        <v>24592.344678400001</v>
      </c>
      <c r="G1724" s="3">
        <f>Imputs!$C$2</f>
        <v>6.6699999999999995E-2</v>
      </c>
      <c r="H1724" s="3">
        <f>Imputs!$C$3</f>
        <v>5.2299999999999999E-2</v>
      </c>
      <c r="I1724" s="2">
        <f>_xlfn.XLOOKUP($B1724,stock_analysis[Stock],stock_analysis[Beta_Daily])</f>
        <v>0.90950365613963324</v>
      </c>
      <c r="J1724" s="2">
        <f>_xlfn.XLOOKUP($B1724,stock_analysis[Stock],stock_analysis[Beta_Weekly])</f>
        <v>1.7672044175051758</v>
      </c>
      <c r="K1724" s="2">
        <f>_xlfn.XLOOKUP($B1724,stock_analysis[Stock],stock_analysis[Beta_Monthly])</f>
        <v>0.95052720086728237</v>
      </c>
      <c r="L1724" s="3">
        <f>G1724+H1724*I1724</f>
        <v>0.11426704121610282</v>
      </c>
      <c r="M1724" s="3">
        <f>J1724*H1724+G1724</f>
        <v>0.15912479103552069</v>
      </c>
      <c r="N1724" s="3">
        <f>K1724*H1724+G1724</f>
        <v>0.11641257260535887</v>
      </c>
      <c r="O1724" s="2">
        <f>_xlfn.XLOOKUP($B1724,stock_analysis[Stock],stock_analysis[Interest_Coverage_Ratio])</f>
        <v>4.1952741863575498E-2</v>
      </c>
      <c r="P1724" s="3" cm="1">
        <f t="array" ref="P172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724" s="3" t="str" cm="1">
        <f t="array" ref="Q172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724" s="3">
        <f>Table2[[#This Row],[Default Spread]]+Table2[[#This Row],[Risk Free Rate]]</f>
        <v>0.25669999999999998</v>
      </c>
      <c r="S1724" s="2">
        <f>_xlfn.XLOOKUP($B1724,stock_analysis[Stock],stock_analysis[Market_Cap_Cr])</f>
        <v>24592.344678400001</v>
      </c>
      <c r="T1724" s="2">
        <f>_xlfn.XLOOKUP($B1724,stock_analysis[Stock],stock_analysis[Total_Debt_Cr])</f>
        <v>1310.8899839999999</v>
      </c>
      <c r="U1724" s="3">
        <f>Table2[[#This Row],[Market Value of Equity]]/(Table2[[#This Row],[Market Value of Equity]]+Table2[[#This Row],[Market Value of Debt]])</f>
        <v>0.9493928074587985</v>
      </c>
      <c r="V1724" s="3">
        <f>Table2[[#This Row],[Market Value of Debt]]/(Table2[[#This Row],[Market Value of Equity]]+Table2[[#This Row],[Market Value of Debt]])</f>
        <v>5.060719254120144E-2</v>
      </c>
      <c r="W1724" s="32">
        <f>(Table2[[#This Row],[Cost of Equity (Daily Beta)]]*Table2[[#This Row],[Weight of Equity]])+(Table2[[#This Row],[Cost of Debt]]*Table2[[#This Row],[Weight of Debt]])</f>
        <v>0.1214751733854925</v>
      </c>
      <c r="X1724" s="33">
        <f>(Table2[[#This Row],[Cost of Equity (Weekly Beta)]]*Table2[[#This Row],[Weight of Equity]])+(Table2[[#This Row],[Cost of Debt]]*Table2[[#This Row],[Weight of Debt]])</f>
        <v>0.16406279842283406</v>
      </c>
      <c r="Y1724" s="34">
        <f>(Table2[[#This Row],[Cost of Equity (Monthly Beta)]]*Table2[[#This Row],[Weight of Equity]])+(Table2[[#This Row],[Cost of Debt]]*Table2[[#This Row],[Weight of Debt]])</f>
        <v>0.12351212545462928</v>
      </c>
      <c r="Z1724" t="b">
        <f>IF(Table2[[#This Row],[Sector]]="Financial Services",TRUE,FALSE)</f>
        <v>0</v>
      </c>
      <c r="AA1724" t="b">
        <f>IF(Table2[[#This Row],[Market Capitalisation In(Cr)]]&gt;25000,TRUE,FALSE)</f>
        <v>0</v>
      </c>
    </row>
    <row r="1725" spans="2:27" ht="14" customHeight="1">
      <c r="B1725" s="37" t="s">
        <v>434</v>
      </c>
      <c r="C1725" s="38" t="str">
        <f>_xlfn.XLOOKUP(B1725,stock_analysis[Stock],stock_analysis[Company_Name])</f>
        <v>Avantel Limited</v>
      </c>
      <c r="D1725" s="37" t="str">
        <f>_xlfn.XLOOKUP(B1725,stock_analysis[Stock],stock_analysis[Sector])</f>
        <v>Technology</v>
      </c>
      <c r="E1725" s="37" t="str">
        <f>_xlfn.XLOOKUP($B1725,stock_analysis[Stock],stock_analysis[Industry])</f>
        <v>Communication Equipment</v>
      </c>
      <c r="F1725" s="2">
        <f>_xlfn.XLOOKUP($B1725,stock_analysis[Stock],stock_analysis[Market_Cap_Cr])</f>
        <v>3818.0397056000002</v>
      </c>
      <c r="G1725" s="3">
        <f>Imputs!$C$2</f>
        <v>6.6699999999999995E-2</v>
      </c>
      <c r="H1725" s="3">
        <f>Imputs!$C$3</f>
        <v>5.2299999999999999E-2</v>
      </c>
      <c r="I1725" s="2">
        <f>_xlfn.XLOOKUP($B1725,stock_analysis[Stock],stock_analysis[Beta_Daily])</f>
        <v>1.058742132419646</v>
      </c>
      <c r="J1725" s="2">
        <f>_xlfn.XLOOKUP($B1725,stock_analysis[Stock],stock_analysis[Beta_Weekly])</f>
        <v>1.6965606791681738</v>
      </c>
      <c r="K1725" s="2">
        <f>_xlfn.XLOOKUP($B1725,stock_analysis[Stock],stock_analysis[Beta_Monthly])</f>
        <v>1.4970948841170697</v>
      </c>
      <c r="L1725" s="3">
        <f>G1725+H1725*I1725</f>
        <v>0.12207221352554748</v>
      </c>
      <c r="M1725" s="3">
        <f>J1725*H1725+G1725</f>
        <v>0.15543012352049548</v>
      </c>
      <c r="N1725" s="3">
        <f>K1725*H1725+G1725</f>
        <v>0.14499806243932273</v>
      </c>
      <c r="O1725" s="2">
        <f>_xlfn.XLOOKUP($B1725,stock_analysis[Stock],stock_analysis[Interest_Coverage_Ratio])</f>
        <v>49.424321853093566</v>
      </c>
      <c r="P1725" s="3" cm="1">
        <f t="array" ref="P172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25" s="3" t="str" cm="1">
        <f t="array" ref="Q172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25" s="3">
        <f>Table2[[#This Row],[Default Spread]]+Table2[[#This Row],[Risk Free Rate]]</f>
        <v>7.0699999999999999E-2</v>
      </c>
      <c r="S1725" s="2">
        <f>_xlfn.XLOOKUP($B1725,stock_analysis[Stock],stock_analysis[Market_Cap_Cr])</f>
        <v>3818.0397056000002</v>
      </c>
      <c r="T1725" s="2">
        <f>_xlfn.XLOOKUP($B1725,stock_analysis[Stock],stock_analysis[Total_Debt_Cr])</f>
        <v>30.69</v>
      </c>
      <c r="U1725" s="3">
        <f>Table2[[#This Row],[Market Value of Equity]]/(Table2[[#This Row],[Market Value of Equity]]+Table2[[#This Row],[Market Value of Debt]])</f>
        <v>0.99202594041474379</v>
      </c>
      <c r="V1725" s="3">
        <f>Table2[[#This Row],[Market Value of Debt]]/(Table2[[#This Row],[Market Value of Equity]]+Table2[[#This Row],[Market Value of Debt]])</f>
        <v>7.9740595852562119E-3</v>
      </c>
      <c r="W1725" s="32">
        <f>(Table2[[#This Row],[Cost of Equity (Daily Beta)]]*Table2[[#This Row],[Weight of Equity]])+(Table2[[#This Row],[Cost of Debt]]*Table2[[#This Row],[Weight of Debt]])</f>
        <v>0.12166256843386826</v>
      </c>
      <c r="X1725" s="33">
        <f>(Table2[[#This Row],[Cost of Equity (Weekly Beta)]]*Table2[[#This Row],[Weight of Equity]])+(Table2[[#This Row],[Cost of Debt]]*Table2[[#This Row],[Weight of Debt]])</f>
        <v>0.15475448046687693</v>
      </c>
      <c r="Y1725" s="34">
        <f>(Table2[[#This Row],[Cost of Equity (Monthly Beta)]]*Table2[[#This Row],[Weight of Equity]])+(Table2[[#This Row],[Cost of Debt]]*Table2[[#This Row],[Weight of Debt]])</f>
        <v>0.14440560526236246</v>
      </c>
      <c r="Z1725" t="b">
        <f>IF(Table2[[#This Row],[Sector]]="Financial Services",TRUE,FALSE)</f>
        <v>0</v>
      </c>
      <c r="AA1725" t="b">
        <f>IF(Table2[[#This Row],[Market Capitalisation In(Cr)]]&gt;25000,TRUE,FALSE)</f>
        <v>0</v>
      </c>
    </row>
    <row r="1726" spans="2:27" ht="14" customHeight="1">
      <c r="B1726" s="37" t="s">
        <v>594</v>
      </c>
      <c r="C1726" s="38" t="str">
        <f>_xlfn.XLOOKUP(B1726,stock_analysis[Stock],stock_analysis[Company_Name])</f>
        <v>Birla Cable Limited</v>
      </c>
      <c r="D1726" s="37" t="str">
        <f>_xlfn.XLOOKUP(B1726,stock_analysis[Stock],stock_analysis[Sector])</f>
        <v>Technology</v>
      </c>
      <c r="E1726" s="37" t="str">
        <f>_xlfn.XLOOKUP($B1726,stock_analysis[Stock],stock_analysis[Industry])</f>
        <v>Communication Equipment</v>
      </c>
      <c r="F1726" s="2">
        <f>_xlfn.XLOOKUP($B1726,stock_analysis[Stock],stock_analysis[Market_Cap_Cr])</f>
        <v>430.68001279999999</v>
      </c>
      <c r="G1726" s="3">
        <f>Imputs!$C$2</f>
        <v>6.6699999999999995E-2</v>
      </c>
      <c r="H1726" s="3">
        <f>Imputs!$C$3</f>
        <v>5.2299999999999999E-2</v>
      </c>
      <c r="I1726" s="2">
        <f>_xlfn.XLOOKUP($B1726,stock_analysis[Stock],stock_analysis[Beta_Daily])</f>
        <v>0.95326074818011741</v>
      </c>
      <c r="J1726" s="2">
        <f>_xlfn.XLOOKUP($B1726,stock_analysis[Stock],stock_analysis[Beta_Weekly])</f>
        <v>1.5144675399763068</v>
      </c>
      <c r="K1726" s="2">
        <f>_xlfn.XLOOKUP($B1726,stock_analysis[Stock],stock_analysis[Beta_Monthly])</f>
        <v>1.0084864606686923</v>
      </c>
      <c r="L1726" s="3">
        <f>G1726+H1726*I1726</f>
        <v>0.11655553712982014</v>
      </c>
      <c r="M1726" s="3">
        <f>J1726*H1726+G1726</f>
        <v>0.14590665234076083</v>
      </c>
      <c r="N1726" s="3">
        <f>K1726*H1726+G1726</f>
        <v>0.11944384189297261</v>
      </c>
      <c r="O1726" s="2">
        <f>_xlfn.XLOOKUP($B1726,stock_analysis[Stock],stock_analysis[Interest_Coverage_Ratio])</f>
        <v>1.3862133027694752</v>
      </c>
      <c r="P1726" s="3" cm="1">
        <f t="array" ref="P172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1726" s="3" t="str" cm="1">
        <f t="array" ref="Q172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1726" s="3">
        <f>Table2[[#This Row],[Default Spread]]+Table2[[#This Row],[Risk Free Rate]]</f>
        <v>0.1552</v>
      </c>
      <c r="S1726" s="2">
        <f>_xlfn.XLOOKUP($B1726,stock_analysis[Stock],stock_analysis[Market_Cap_Cr])</f>
        <v>430.68001279999999</v>
      </c>
      <c r="T1726" s="2">
        <f>_xlfn.XLOOKUP($B1726,stock_analysis[Stock],stock_analysis[Total_Debt_Cr])</f>
        <v>112.2553984</v>
      </c>
      <c r="U1726" s="3">
        <f>Table2[[#This Row],[Market Value of Equity]]/(Table2[[#This Row],[Market Value of Equity]]+Table2[[#This Row],[Market Value of Debt]])</f>
        <v>0.79324354962979438</v>
      </c>
      <c r="V1726" s="3">
        <f>Table2[[#This Row],[Market Value of Debt]]/(Table2[[#This Row],[Market Value of Equity]]+Table2[[#This Row],[Market Value of Debt]])</f>
        <v>0.20675645037020568</v>
      </c>
      <c r="W1726" s="32">
        <f>(Table2[[#This Row],[Cost of Equity (Daily Beta)]]*Table2[[#This Row],[Weight of Equity]])+(Table2[[#This Row],[Cost of Debt]]*Table2[[#This Row],[Weight of Debt]])</f>
        <v>0.12454552909932173</v>
      </c>
      <c r="X1726" s="33">
        <f>(Table2[[#This Row],[Cost of Equity (Weekly Beta)]]*Table2[[#This Row],[Weight of Equity]])+(Table2[[#This Row],[Cost of Debt]]*Table2[[#This Row],[Weight of Debt]])</f>
        <v>0.14782811191484138</v>
      </c>
      <c r="Y1726" s="34">
        <f>(Table2[[#This Row],[Cost of Equity (Monthly Beta)]]*Table2[[#This Row],[Weight of Equity]])+(Table2[[#This Row],[Cost of Debt]]*Table2[[#This Row],[Weight of Debt]])</f>
        <v>0.12683665822205745</v>
      </c>
      <c r="Z1726" t="b">
        <f>IF(Table2[[#This Row],[Sector]]="Financial Services",TRUE,FALSE)</f>
        <v>0</v>
      </c>
      <c r="AA1726" t="b">
        <f>IF(Table2[[#This Row],[Market Capitalisation In(Cr)]]&gt;25000,TRUE,FALSE)</f>
        <v>0</v>
      </c>
    </row>
    <row r="1727" spans="2:27" ht="14" customHeight="1">
      <c r="B1727" s="37" t="s">
        <v>2430</v>
      </c>
      <c r="C1727" s="38" t="str">
        <f>_xlfn.XLOOKUP(B1727,stock_analysis[Stock],stock_analysis[Company_Name])</f>
        <v>NELCO Limited</v>
      </c>
      <c r="D1727" s="37" t="str">
        <f>_xlfn.XLOOKUP(B1727,stock_analysis[Stock],stock_analysis[Sector])</f>
        <v>Technology</v>
      </c>
      <c r="E1727" s="37" t="str">
        <f>_xlfn.XLOOKUP($B1727,stock_analysis[Stock],stock_analysis[Industry])</f>
        <v>Communication Equipment</v>
      </c>
      <c r="F1727" s="2">
        <f>_xlfn.XLOOKUP($B1727,stock_analysis[Stock],stock_analysis[Market_Cap_Cr])</f>
        <v>1337.143296</v>
      </c>
      <c r="G1727" s="3">
        <f>Imputs!$C$2</f>
        <v>6.6699999999999995E-2</v>
      </c>
      <c r="H1727" s="3">
        <f>Imputs!$C$3</f>
        <v>5.2299999999999999E-2</v>
      </c>
      <c r="I1727" s="2">
        <f>_xlfn.XLOOKUP($B1727,stock_analysis[Stock],stock_analysis[Beta_Daily])</f>
        <v>1.3341262392836866</v>
      </c>
      <c r="J1727" s="2">
        <f>_xlfn.XLOOKUP($B1727,stock_analysis[Stock],stock_analysis[Beta_Weekly])</f>
        <v>2.0898167738510693</v>
      </c>
      <c r="K1727" s="2">
        <f>_xlfn.XLOOKUP($B1727,stock_analysis[Stock],stock_analysis[Beta_Monthly])</f>
        <v>2.2117829599053072</v>
      </c>
      <c r="L1727" s="3">
        <f>G1727+H1727*I1727</f>
        <v>0.13647480231453679</v>
      </c>
      <c r="M1727" s="3">
        <f>J1727*H1727+G1727</f>
        <v>0.17599741727241092</v>
      </c>
      <c r="N1727" s="3">
        <f>K1727*H1727+G1727</f>
        <v>0.18237624880304756</v>
      </c>
      <c r="O1727" s="2">
        <f>_xlfn.XLOOKUP($B1727,stock_analysis[Stock],stock_analysis[Interest_Coverage_Ratio])</f>
        <v>4.5615942028985508</v>
      </c>
      <c r="P1727" s="3" cm="1">
        <f t="array" ref="P172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727" s="3" t="str" cm="1">
        <f t="array" ref="Q172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727" s="3">
        <f>Table2[[#This Row],[Default Spread]]+Table2[[#This Row],[Risk Free Rate]]</f>
        <v>7.5600000000000001E-2</v>
      </c>
      <c r="S1727" s="2">
        <f>_xlfn.XLOOKUP($B1727,stock_analysis[Stock],stock_analysis[Market_Cap_Cr])</f>
        <v>1337.143296</v>
      </c>
      <c r="T1727" s="2">
        <f>_xlfn.XLOOKUP($B1727,stock_analysis[Stock],stock_analysis[Total_Debt_Cr])</f>
        <v>71.92</v>
      </c>
      <c r="U1727" s="3">
        <f>Table2[[#This Row],[Market Value of Equity]]/(Table2[[#This Row],[Market Value of Equity]]+Table2[[#This Row],[Market Value of Debt]])</f>
        <v>0.94895899978080189</v>
      </c>
      <c r="V1727" s="3">
        <f>Table2[[#This Row],[Market Value of Debt]]/(Table2[[#This Row],[Market Value of Equity]]+Table2[[#This Row],[Market Value of Debt]])</f>
        <v>5.10410002191981E-2</v>
      </c>
      <c r="W1727" s="32">
        <f>(Table2[[#This Row],[Cost of Equity (Daily Beta)]]*Table2[[#This Row],[Weight of Equity]])+(Table2[[#This Row],[Cost of Debt]]*Table2[[#This Row],[Weight of Debt]])</f>
        <v>0.13336769151625688</v>
      </c>
      <c r="X1727" s="33">
        <f>(Table2[[#This Row],[Cost of Equity (Weekly Beta)]]*Table2[[#This Row],[Weight of Equity]])+(Table2[[#This Row],[Cost of Debt]]*Table2[[#This Row],[Weight of Debt]])</f>
        <v>0.17087303267540285</v>
      </c>
      <c r="Y1727" s="34">
        <f>(Table2[[#This Row],[Cost of Equity (Monthly Beta)]]*Table2[[#This Row],[Weight of Equity]])+(Table2[[#This Row],[Cost of Debt]]*Table2[[#This Row],[Weight of Debt]])</f>
        <v>0.17692628226448606</v>
      </c>
      <c r="Z1727" t="b">
        <f>IF(Table2[[#This Row],[Sector]]="Financial Services",TRUE,FALSE)</f>
        <v>0</v>
      </c>
      <c r="AA1727" t="b">
        <f>IF(Table2[[#This Row],[Market Capitalisation In(Cr)]]&gt;25000,TRUE,FALSE)</f>
        <v>0</v>
      </c>
    </row>
    <row r="1728" spans="2:27" ht="14" customHeight="1">
      <c r="B1728" s="37" t="s">
        <v>976</v>
      </c>
      <c r="C1728" s="38" t="str">
        <f>_xlfn.XLOOKUP(B1728,stock_analysis[Stock],stock_analysis[Company_Name])</f>
        <v>D-Link (India) Limited</v>
      </c>
      <c r="D1728" s="37" t="str">
        <f>_xlfn.XLOOKUP(B1728,stock_analysis[Stock],stock_analysis[Sector])</f>
        <v>Technology</v>
      </c>
      <c r="E1728" s="37" t="str">
        <f>_xlfn.XLOOKUP($B1728,stock_analysis[Stock],stock_analysis[Industry])</f>
        <v>Communication Equipment</v>
      </c>
      <c r="F1728" s="2">
        <f>_xlfn.XLOOKUP($B1728,stock_analysis[Stock],stock_analysis[Market_Cap_Cr])</f>
        <v>1404.1641984</v>
      </c>
      <c r="G1728" s="3">
        <f>Imputs!$C$2</f>
        <v>6.6699999999999995E-2</v>
      </c>
      <c r="H1728" s="3">
        <f>Imputs!$C$3</f>
        <v>5.2299999999999999E-2</v>
      </c>
      <c r="I1728" s="2">
        <f>_xlfn.XLOOKUP($B1728,stock_analysis[Stock],stock_analysis[Beta_Daily])</f>
        <v>1.3782590540548041</v>
      </c>
      <c r="J1728" s="2">
        <f>_xlfn.XLOOKUP($B1728,stock_analysis[Stock],stock_analysis[Beta_Weekly])</f>
        <v>1.6324338095640814</v>
      </c>
      <c r="K1728" s="2">
        <f>_xlfn.XLOOKUP($B1728,stock_analysis[Stock],stock_analysis[Beta_Monthly])</f>
        <v>2.1921394755765857</v>
      </c>
      <c r="L1728" s="3">
        <f>G1728+H1728*I1728</f>
        <v>0.13878294852706624</v>
      </c>
      <c r="M1728" s="3">
        <f>J1728*H1728+G1728</f>
        <v>0.15207628824020145</v>
      </c>
      <c r="N1728" s="3">
        <f>K1728*H1728+G1728</f>
        <v>0.18134889457265543</v>
      </c>
      <c r="O1728" s="2">
        <f>_xlfn.XLOOKUP($B1728,stock_analysis[Stock],stock_analysis[Interest_Coverage_Ratio])</f>
        <v>187.86715719063545</v>
      </c>
      <c r="P1728" s="3" cm="1">
        <f t="array" ref="P172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28" s="3" t="str" cm="1">
        <f t="array" ref="Q172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28" s="3">
        <f>Table2[[#This Row],[Default Spread]]+Table2[[#This Row],[Risk Free Rate]]</f>
        <v>7.0699999999999999E-2</v>
      </c>
      <c r="S1728" s="2">
        <f>_xlfn.XLOOKUP($B1728,stock_analysis[Stock],stock_analysis[Market_Cap_Cr])</f>
        <v>1404.1641984</v>
      </c>
      <c r="T1728" s="2">
        <f>_xlfn.XLOOKUP($B1728,stock_analysis[Stock],stock_analysis[Total_Debt_Cr])</f>
        <v>11.1129</v>
      </c>
      <c r="U1728" s="3">
        <f>Table2[[#This Row],[Market Value of Equity]]/(Table2[[#This Row],[Market Value of Equity]]+Table2[[#This Row],[Market Value of Debt]])</f>
        <v>0.99214789809531756</v>
      </c>
      <c r="V1728" s="3">
        <f>Table2[[#This Row],[Market Value of Debt]]/(Table2[[#This Row],[Market Value of Equity]]+Table2[[#This Row],[Market Value of Debt]])</f>
        <v>7.8521019046823848E-3</v>
      </c>
      <c r="W1728" s="32">
        <f>(Table2[[#This Row],[Cost of Equity (Daily Beta)]]*Table2[[#This Row],[Weight of Equity]])+(Table2[[#This Row],[Cost of Debt]]*Table2[[#This Row],[Weight of Debt]])</f>
        <v>0.13824835427726048</v>
      </c>
      <c r="X1728" s="33">
        <f>(Table2[[#This Row],[Cost of Equity (Weekly Beta)]]*Table2[[#This Row],[Weight of Equity]])+(Table2[[#This Row],[Cost of Debt]]*Table2[[#This Row],[Weight of Debt]])</f>
        <v>0.15143731333231458</v>
      </c>
      <c r="Y1728" s="34">
        <f>(Table2[[#This Row],[Cost of Equity (Monthly Beta)]]*Table2[[#This Row],[Weight of Equity]])+(Table2[[#This Row],[Cost of Debt]]*Table2[[#This Row],[Weight of Debt]])</f>
        <v>0.18048006817683049</v>
      </c>
      <c r="Z1728" t="b">
        <f>IF(Table2[[#This Row],[Sector]]="Financial Services",TRUE,FALSE)</f>
        <v>0</v>
      </c>
      <c r="AA1728" t="b">
        <f>IF(Table2[[#This Row],[Market Capitalisation In(Cr)]]&gt;25000,TRUE,FALSE)</f>
        <v>0</v>
      </c>
    </row>
    <row r="1729" spans="2:27" ht="14" customHeight="1">
      <c r="B1729" s="37" t="s">
        <v>2624</v>
      </c>
      <c r="C1729" s="38" t="str">
        <f>_xlfn.XLOOKUP(B1729,stock_analysis[Stock],stock_analysis[Company_Name])</f>
        <v>Paramount Communications Limited</v>
      </c>
      <c r="D1729" s="37" t="str">
        <f>_xlfn.XLOOKUP(B1729,stock_analysis[Stock],stock_analysis[Sector])</f>
        <v>Technology</v>
      </c>
      <c r="E1729" s="37" t="str">
        <f>_xlfn.XLOOKUP($B1729,stock_analysis[Stock],stock_analysis[Industry])</f>
        <v>Communication Equipment</v>
      </c>
      <c r="F1729" s="2">
        <f>_xlfn.XLOOKUP($B1729,stock_analysis[Stock],stock_analysis[Market_Cap_Cr])</f>
        <v>1011.9028736</v>
      </c>
      <c r="G1729" s="3">
        <f>Imputs!$C$2</f>
        <v>6.6699999999999995E-2</v>
      </c>
      <c r="H1729" s="3">
        <f>Imputs!$C$3</f>
        <v>5.2299999999999999E-2</v>
      </c>
      <c r="I1729" s="2">
        <f>_xlfn.XLOOKUP($B1729,stock_analysis[Stock],stock_analysis[Beta_Daily])</f>
        <v>1.6216581491416269</v>
      </c>
      <c r="J1729" s="2">
        <f>_xlfn.XLOOKUP($B1729,stock_analysis[Stock],stock_analysis[Beta_Weekly])</f>
        <v>2.1787480724019805</v>
      </c>
      <c r="K1729" s="2">
        <f>_xlfn.XLOOKUP($B1729,stock_analysis[Stock],stock_analysis[Beta_Monthly])</f>
        <v>0.69801471625451472</v>
      </c>
      <c r="L1729" s="3">
        <f>G1729+H1729*I1729</f>
        <v>0.15151272120010706</v>
      </c>
      <c r="M1729" s="3">
        <f>J1729*H1729+G1729</f>
        <v>0.18064852418662358</v>
      </c>
      <c r="N1729" s="3">
        <f>K1729*H1729+G1729</f>
        <v>0.10320616966011112</v>
      </c>
      <c r="O1729" s="2">
        <f>_xlfn.XLOOKUP($B1729,stock_analysis[Stock],stock_analysis[Interest_Coverage_Ratio])</f>
        <v>11.420725865534536</v>
      </c>
      <c r="P1729" s="3" cm="1">
        <f t="array" ref="P172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729" s="3" t="str" cm="1">
        <f t="array" ref="Q172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729" s="3">
        <f>Table2[[#This Row],[Default Spread]]+Table2[[#This Row],[Risk Free Rate]]</f>
        <v>7.22E-2</v>
      </c>
      <c r="S1729" s="2">
        <f>_xlfn.XLOOKUP($B1729,stock_analysis[Stock],stock_analysis[Market_Cap_Cr])</f>
        <v>1011.9028736</v>
      </c>
      <c r="T1729" s="2">
        <f>_xlfn.XLOOKUP($B1729,stock_analysis[Stock],stock_analysis[Total_Debt_Cr])</f>
        <v>102.2099968</v>
      </c>
      <c r="U1729" s="3">
        <f>Table2[[#This Row],[Market Value of Equity]]/(Table2[[#This Row],[Market Value of Equity]]+Table2[[#This Row],[Market Value of Debt]])</f>
        <v>0.9082588492463034</v>
      </c>
      <c r="V1729" s="3">
        <f>Table2[[#This Row],[Market Value of Debt]]/(Table2[[#This Row],[Market Value of Equity]]+Table2[[#This Row],[Market Value of Debt]])</f>
        <v>9.1741150753696557E-2</v>
      </c>
      <c r="W1729" s="32">
        <f>(Table2[[#This Row],[Cost of Equity (Daily Beta)]]*Table2[[#This Row],[Weight of Equity]])+(Table2[[#This Row],[Cost of Debt]]*Table2[[#This Row],[Weight of Debt]])</f>
        <v>0.14423648088780214</v>
      </c>
      <c r="X1729" s="33">
        <f>(Table2[[#This Row],[Cost of Equity (Weekly Beta)]]*Table2[[#This Row],[Weight of Equity]])+(Table2[[#This Row],[Cost of Debt]]*Table2[[#This Row],[Weight of Debt]])</f>
        <v>0.17069933178020263</v>
      </c>
      <c r="Y1729" s="34">
        <f>(Table2[[#This Row],[Cost of Equity (Monthly Beta)]]*Table2[[#This Row],[Weight of Equity]])+(Table2[[#This Row],[Cost of Debt]]*Table2[[#This Row],[Weight of Debt]])</f>
        <v>0.10036162797502818</v>
      </c>
      <c r="Z1729" t="b">
        <f>IF(Table2[[#This Row],[Sector]]="Financial Services",TRUE,FALSE)</f>
        <v>0</v>
      </c>
      <c r="AA1729" t="b">
        <f>IF(Table2[[#This Row],[Market Capitalisation In(Cr)]]&gt;25000,TRUE,FALSE)</f>
        <v>0</v>
      </c>
    </row>
    <row r="1730" spans="2:27" ht="14" customHeight="1">
      <c r="B1730" s="37" t="s">
        <v>1485</v>
      </c>
      <c r="C1730" s="38" t="str">
        <f>_xlfn.XLOOKUP(B1730,stock_analysis[Stock],stock_analysis[Company_Name])</f>
        <v>HFCL Limited</v>
      </c>
      <c r="D1730" s="37" t="str">
        <f>_xlfn.XLOOKUP(B1730,stock_analysis[Stock],stock_analysis[Sector])</f>
        <v>Technology</v>
      </c>
      <c r="E1730" s="37" t="str">
        <f>_xlfn.XLOOKUP($B1730,stock_analysis[Stock],stock_analysis[Industry])</f>
        <v>Communication Equipment</v>
      </c>
      <c r="F1730" s="2">
        <f>_xlfn.XLOOKUP($B1730,stock_analysis[Stock],stock_analysis[Market_Cap_Cr])</f>
        <v>10503.2065024</v>
      </c>
      <c r="G1730" s="3">
        <f>Imputs!$C$2</f>
        <v>6.6699999999999995E-2</v>
      </c>
      <c r="H1730" s="3">
        <f>Imputs!$C$3</f>
        <v>5.2299999999999999E-2</v>
      </c>
      <c r="I1730" s="2">
        <f>_xlfn.XLOOKUP($B1730,stock_analysis[Stock],stock_analysis[Beta_Daily])</f>
        <v>1.8631117224065612</v>
      </c>
      <c r="J1730" s="2">
        <f>_xlfn.XLOOKUP($B1730,stock_analysis[Stock],stock_analysis[Beta_Weekly])</f>
        <v>2.0788808631338234</v>
      </c>
      <c r="K1730" s="2">
        <f>_xlfn.XLOOKUP($B1730,stock_analysis[Stock],stock_analysis[Beta_Monthly])</f>
        <v>1.9810408543430349</v>
      </c>
      <c r="L1730" s="3">
        <f>G1730+H1730*I1730</f>
        <v>0.16414074308186316</v>
      </c>
      <c r="M1730" s="3">
        <f>J1730*H1730+G1730</f>
        <v>0.17542546914189894</v>
      </c>
      <c r="N1730" s="3">
        <f>K1730*H1730+G1730</f>
        <v>0.17030843668214071</v>
      </c>
      <c r="O1730" s="2">
        <f>_xlfn.XLOOKUP($B1730,stock_analysis[Stock],stock_analysis[Interest_Coverage_Ratio])</f>
        <v>2.8645833333333335</v>
      </c>
      <c r="P1730" s="3" cm="1">
        <f t="array" ref="P173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730" s="3" t="str" cm="1">
        <f t="array" ref="Q173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730" s="3">
        <f>Table2[[#This Row],[Default Spread]]+Table2[[#This Row],[Risk Free Rate]]</f>
        <v>9.4199999999999992E-2</v>
      </c>
      <c r="S1730" s="2">
        <f>_xlfn.XLOOKUP($B1730,stock_analysis[Stock],stock_analysis[Market_Cap_Cr])</f>
        <v>10503.2065024</v>
      </c>
      <c r="T1730" s="2">
        <f>_xlfn.XLOOKUP($B1730,stock_analysis[Stock],stock_analysis[Total_Debt_Cr])</f>
        <v>1729.619968</v>
      </c>
      <c r="U1730" s="3">
        <f>Table2[[#This Row],[Market Value of Equity]]/(Table2[[#This Row],[Market Value of Equity]]+Table2[[#This Row],[Market Value of Debt]])</f>
        <v>0.85860831328023879</v>
      </c>
      <c r="V1730" s="3">
        <f>Table2[[#This Row],[Market Value of Debt]]/(Table2[[#This Row],[Market Value of Equity]]+Table2[[#This Row],[Market Value of Debt]])</f>
        <v>0.14139168671976129</v>
      </c>
      <c r="W1730" s="32">
        <f>(Table2[[#This Row],[Cost of Equity (Daily Beta)]]*Table2[[#This Row],[Weight of Equity]])+(Table2[[#This Row],[Cost of Debt]]*Table2[[#This Row],[Weight of Debt]])</f>
        <v>0.15425170344708505</v>
      </c>
      <c r="X1730" s="33">
        <f>(Table2[[#This Row],[Cost of Equity (Weekly Beta)]]*Table2[[#This Row],[Weight of Equity]])+(Table2[[#This Row],[Cost of Debt]]*Table2[[#This Row],[Weight of Debt]])</f>
        <v>0.16394086305532193</v>
      </c>
      <c r="Y1730" s="34">
        <f>(Table2[[#This Row],[Cost of Equity (Monthly Beta)]]*Table2[[#This Row],[Weight of Equity]])+(Table2[[#This Row],[Cost of Debt]]*Table2[[#This Row],[Weight of Debt]])</f>
        <v>0.15954733644604871</v>
      </c>
      <c r="Z1730" t="b">
        <f>IF(Table2[[#This Row],[Sector]]="Financial Services",TRUE,FALSE)</f>
        <v>0</v>
      </c>
      <c r="AA1730" t="b">
        <f>IF(Table2[[#This Row],[Market Capitalisation In(Cr)]]&gt;25000,TRUE,FALSE)</f>
        <v>0</v>
      </c>
    </row>
    <row r="1731" spans="2:27" ht="14" customHeight="1">
      <c r="B1731" s="37" t="s">
        <v>3606</v>
      </c>
      <c r="C1731" s="38" t="str">
        <f>_xlfn.XLOOKUP(B1731,stock_analysis[Stock],stock_analysis[Company_Name])</f>
        <v>Tamilnadu Telecommunication Limited</v>
      </c>
      <c r="D1731" s="37" t="str">
        <f>_xlfn.XLOOKUP(B1731,stock_analysis[Stock],stock_analysis[Sector])</f>
        <v>Technology</v>
      </c>
      <c r="E1731" s="37" t="str">
        <f>_xlfn.XLOOKUP($B1731,stock_analysis[Stock],stock_analysis[Industry])</f>
        <v>Communication Equipment</v>
      </c>
      <c r="F1731" s="2">
        <f>_xlfn.XLOOKUP($B1731,stock_analysis[Stock],stock_analysis[Market_Cap_Cr])</f>
        <v>41.478348799999999</v>
      </c>
      <c r="G1731" s="3">
        <f>Imputs!$C$2</f>
        <v>6.6699999999999995E-2</v>
      </c>
      <c r="H1731" s="3">
        <f>Imputs!$C$3</f>
        <v>5.2299999999999999E-2</v>
      </c>
      <c r="I1731" s="2">
        <f>_xlfn.XLOOKUP($B1731,stock_analysis[Stock],stock_analysis[Beta_Daily])</f>
        <v>6.6539625218678802E-2</v>
      </c>
      <c r="J1731" s="2">
        <f>_xlfn.XLOOKUP($B1731,stock_analysis[Stock],stock_analysis[Beta_Weekly])</f>
        <v>0.57248700087347026</v>
      </c>
      <c r="K1731" s="2">
        <f>_xlfn.XLOOKUP($B1731,stock_analysis[Stock],stock_analysis[Beta_Monthly])</f>
        <v>0.34444633983127648</v>
      </c>
      <c r="L1731" s="3">
        <f>G1731+H1731*I1731</f>
        <v>7.0180022398936892E-2</v>
      </c>
      <c r="M1731" s="3">
        <f>J1731*H1731+G1731</f>
        <v>9.6641070145682489E-2</v>
      </c>
      <c r="N1731" s="3">
        <f>K1731*H1731+G1731</f>
        <v>8.471454357317576E-2</v>
      </c>
      <c r="O1731" s="2">
        <f>_xlfn.XLOOKUP($B1731,stock_analysis[Stock],stock_analysis[Interest_Coverage_Ratio])</f>
        <v>-0.41271768099010619</v>
      </c>
      <c r="P1731" s="3" cm="1">
        <f t="array" ref="P173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731" s="3" t="str" cm="1">
        <f t="array" ref="Q173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731" s="3">
        <f>Table2[[#This Row],[Default Spread]]+Table2[[#This Row],[Risk Free Rate]]</f>
        <v>0.25669999999999998</v>
      </c>
      <c r="S1731" s="2">
        <f>_xlfn.XLOOKUP($B1731,stock_analysis[Stock],stock_analysis[Market_Cap_Cr])</f>
        <v>41.478348799999999</v>
      </c>
      <c r="T1731" s="2">
        <f>_xlfn.XLOOKUP($B1731,stock_analysis[Stock],stock_analysis[Total_Debt_Cr])</f>
        <v>37.795990400000001</v>
      </c>
      <c r="U1731" s="3">
        <f>Table2[[#This Row],[Market Value of Equity]]/(Table2[[#This Row],[Market Value of Equity]]+Table2[[#This Row],[Market Value of Debt]])</f>
        <v>0.52322541213941776</v>
      </c>
      <c r="V1731" s="3">
        <f>Table2[[#This Row],[Market Value of Debt]]/(Table2[[#This Row],[Market Value of Equity]]+Table2[[#This Row],[Market Value of Debt]])</f>
        <v>0.47677458786058224</v>
      </c>
      <c r="W1731" s="32">
        <f>(Table2[[#This Row],[Cost of Equity (Daily Beta)]]*Table2[[#This Row],[Weight of Equity]])+(Table2[[#This Row],[Cost of Debt]]*Table2[[#This Row],[Weight of Debt]])</f>
        <v>0.15910800784744877</v>
      </c>
      <c r="X1731" s="33">
        <f>(Table2[[#This Row],[Cost of Equity (Weekly Beta)]]*Table2[[#This Row],[Weight of Equity]])+(Table2[[#This Row],[Cost of Debt]]*Table2[[#This Row],[Weight of Debt]])</f>
        <v>0.17295310046038057</v>
      </c>
      <c r="Y1731" s="34">
        <f>(Table2[[#This Row],[Cost of Equity (Monthly Beta)]]*Table2[[#This Row],[Weight of Equity]])+(Table2[[#This Row],[Cost of Debt]]*Table2[[#This Row],[Weight of Debt]])</f>
        <v>0.16671283867908901</v>
      </c>
      <c r="Z1731" t="b">
        <f>IF(Table2[[#This Row],[Sector]]="Financial Services",TRUE,FALSE)</f>
        <v>0</v>
      </c>
      <c r="AA1731" t="b">
        <f>IF(Table2[[#This Row],[Market Capitalisation In(Cr)]]&gt;25000,TRUE,FALSE)</f>
        <v>0</v>
      </c>
    </row>
    <row r="1732" spans="2:27" ht="14" customHeight="1">
      <c r="B1732" s="37" t="s">
        <v>2606</v>
      </c>
      <c r="C1732" s="38" t="str">
        <f>_xlfn.XLOOKUP(B1732,stock_analysis[Stock],stock_analysis[Company_Name])</f>
        <v>Pace Digitek Limited</v>
      </c>
      <c r="D1732" s="37" t="str">
        <f>_xlfn.XLOOKUP(B1732,stock_analysis[Stock],stock_analysis[Sector])</f>
        <v>Technology</v>
      </c>
      <c r="E1732" s="37" t="str">
        <f>_xlfn.XLOOKUP($B1732,stock_analysis[Stock],stock_analysis[Industry])</f>
        <v>Communication Equipment</v>
      </c>
      <c r="F1732" s="2">
        <f>_xlfn.XLOOKUP($B1732,stock_analysis[Stock],stock_analysis[Market_Cap_Cr])</f>
        <v>3465.2770304000001</v>
      </c>
      <c r="G1732" s="3">
        <f>Imputs!$C$2</f>
        <v>6.6699999999999995E-2</v>
      </c>
      <c r="H1732" s="3">
        <f>Imputs!$C$3</f>
        <v>5.2299999999999999E-2</v>
      </c>
      <c r="I1732" s="2">
        <f>_xlfn.XLOOKUP($B1732,stock_analysis[Stock],stock_analysis[Beta_Daily])</f>
        <v>1.84830758567054</v>
      </c>
      <c r="J1732" s="2">
        <f>_xlfn.XLOOKUP($B1732,stock_analysis[Stock],stock_analysis[Beta_Weekly])</f>
        <v>2.1713791109744518</v>
      </c>
      <c r="K1732" s="2">
        <f>_xlfn.XLOOKUP($B1732,stock_analysis[Stock],stock_analysis[Beta_Monthly])</f>
        <v>0.57521336488412034</v>
      </c>
      <c r="L1732" s="3">
        <f>G1732+H1732*I1732</f>
        <v>0.16336648673056925</v>
      </c>
      <c r="M1732" s="3">
        <f>J1732*H1732+G1732</f>
        <v>0.18026312750396384</v>
      </c>
      <c r="N1732" s="3">
        <f>K1732*H1732+G1732</f>
        <v>9.6783658983439491E-2</v>
      </c>
      <c r="O1732" s="2">
        <f>_xlfn.XLOOKUP($B1732,stock_analysis[Stock],stock_analysis[Interest_Coverage_Ratio])</f>
        <v>4.7506985013970029</v>
      </c>
      <c r="P1732" s="3" cm="1">
        <f t="array" ref="P173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732" s="3" t="str" cm="1">
        <f t="array" ref="Q173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732" s="3">
        <f>Table2[[#This Row],[Default Spread]]+Table2[[#This Row],[Risk Free Rate]]</f>
        <v>7.5600000000000001E-2</v>
      </c>
      <c r="S1732" s="2">
        <f>_xlfn.XLOOKUP($B1732,stock_analysis[Stock],stock_analysis[Market_Cap_Cr])</f>
        <v>3465.2770304000001</v>
      </c>
      <c r="T1732" s="2">
        <f>_xlfn.XLOOKUP($B1732,stock_analysis[Stock],stock_analysis[Total_Debt_Cr])</f>
        <v>150.84800000000001</v>
      </c>
      <c r="U1732" s="3">
        <f>Table2[[#This Row],[Market Value of Equity]]/(Table2[[#This Row],[Market Value of Equity]]+Table2[[#This Row],[Market Value of Debt]])</f>
        <v>0.9582846282327484</v>
      </c>
      <c r="V1732" s="3">
        <f>Table2[[#This Row],[Market Value of Debt]]/(Table2[[#This Row],[Market Value of Equity]]+Table2[[#This Row],[Market Value of Debt]])</f>
        <v>4.1715371767251604E-2</v>
      </c>
      <c r="W1732" s="32">
        <f>(Table2[[#This Row],[Cost of Equity (Daily Beta)]]*Table2[[#This Row],[Weight of Equity]])+(Table2[[#This Row],[Cost of Debt]]*Table2[[#This Row],[Weight of Debt]])</f>
        <v>0.15970527510789798</v>
      </c>
      <c r="X1732" s="33">
        <f>(Table2[[#This Row],[Cost of Equity (Weekly Beta)]]*Table2[[#This Row],[Weight of Equity]])+(Table2[[#This Row],[Cost of Debt]]*Table2[[#This Row],[Weight of Debt]])</f>
        <v>0.17589706622981272</v>
      </c>
      <c r="Y1732" s="34">
        <f>(Table2[[#This Row],[Cost of Equity (Monthly Beta)]]*Table2[[#This Row],[Weight of Equity]])+(Table2[[#This Row],[Cost of Debt]]*Table2[[#This Row],[Weight of Debt]])</f>
        <v>9.5899974773554636E-2</v>
      </c>
      <c r="Z1732" t="b">
        <f>IF(Table2[[#This Row],[Sector]]="Financial Services",TRUE,FALSE)</f>
        <v>0</v>
      </c>
      <c r="AA1732" t="b">
        <f>IF(Table2[[#This Row],[Market Capitalisation In(Cr)]]&gt;25000,TRUE,FALSE)</f>
        <v>0</v>
      </c>
    </row>
    <row r="1733" spans="2:27" ht="14" customHeight="1">
      <c r="B1733" s="37" t="s">
        <v>3370</v>
      </c>
      <c r="C1733" s="38" t="str">
        <f>_xlfn.XLOOKUP(B1733,stock_analysis[Stock],stock_analysis[Company_Name])</f>
        <v>Sterlite Technologies Limited</v>
      </c>
      <c r="D1733" s="37" t="str">
        <f>_xlfn.XLOOKUP(B1733,stock_analysis[Stock],stock_analysis[Sector])</f>
        <v>Technology</v>
      </c>
      <c r="E1733" s="37" t="str">
        <f>_xlfn.XLOOKUP($B1733,stock_analysis[Stock],stock_analysis[Industry])</f>
        <v>Communication Equipment</v>
      </c>
      <c r="F1733" s="2">
        <f>_xlfn.XLOOKUP($B1733,stock_analysis[Stock],stock_analysis[Market_Cap_Cr])</f>
        <v>8415.8906368000007</v>
      </c>
      <c r="G1733" s="3">
        <f>Imputs!$C$2</f>
        <v>6.6699999999999995E-2</v>
      </c>
      <c r="H1733" s="3">
        <f>Imputs!$C$3</f>
        <v>5.2299999999999999E-2</v>
      </c>
      <c r="I1733" s="2">
        <f>_xlfn.XLOOKUP($B1733,stock_analysis[Stock],stock_analysis[Beta_Daily])</f>
        <v>1.6422386101054731</v>
      </c>
      <c r="J1733" s="2">
        <f>_xlfn.XLOOKUP($B1733,stock_analysis[Stock],stock_analysis[Beta_Weekly])</f>
        <v>1.3928869490441642</v>
      </c>
      <c r="K1733" s="2">
        <f>_xlfn.XLOOKUP($B1733,stock_analysis[Stock],stock_analysis[Beta_Monthly])</f>
        <v>0.72943325005618431</v>
      </c>
      <c r="L1733" s="3">
        <f>G1733+H1733*I1733</f>
        <v>0.15258907930851623</v>
      </c>
      <c r="M1733" s="3">
        <f>J1733*H1733+G1733</f>
        <v>0.13954798743500979</v>
      </c>
      <c r="N1733" s="3">
        <f>K1733*H1733+G1733</f>
        <v>0.10484935897793843</v>
      </c>
      <c r="O1733" s="2">
        <f>_xlfn.XLOOKUP($B1733,stock_analysis[Stock],stock_analysis[Interest_Coverage_Ratio])</f>
        <v>0.46700507614213199</v>
      </c>
      <c r="P1733" s="3" cm="1">
        <f t="array" ref="P173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733" s="3" t="str" cm="1">
        <f t="array" ref="Q173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733" s="3">
        <f>Table2[[#This Row],[Default Spread]]+Table2[[#This Row],[Risk Free Rate]]</f>
        <v>0.25669999999999998</v>
      </c>
      <c r="S1733" s="2">
        <f>_xlfn.XLOOKUP($B1733,stock_analysis[Stock],stock_analysis[Market_Cap_Cr])</f>
        <v>8415.8906368000007</v>
      </c>
      <c r="T1733" s="2">
        <f>_xlfn.XLOOKUP($B1733,stock_analysis[Stock],stock_analysis[Total_Debt_Cr])</f>
        <v>1921.0000384</v>
      </c>
      <c r="U1733" s="3">
        <f>Table2[[#This Row],[Market Value of Equity]]/(Table2[[#This Row],[Market Value of Equity]]+Table2[[#This Row],[Market Value of Debt]])</f>
        <v>0.8141607472923349</v>
      </c>
      <c r="V1733" s="3">
        <f>Table2[[#This Row],[Market Value of Debt]]/(Table2[[#This Row],[Market Value of Equity]]+Table2[[#This Row],[Market Value of Debt]])</f>
        <v>0.18583925270766513</v>
      </c>
      <c r="W1733" s="32">
        <f>(Table2[[#This Row],[Cost of Equity (Daily Beta)]]*Table2[[#This Row],[Weight of Equity]])+(Table2[[#This Row],[Cost of Debt]]*Table2[[#This Row],[Weight of Debt]])</f>
        <v>0.17193697500852856</v>
      </c>
      <c r="X1733" s="33">
        <f>(Table2[[#This Row],[Cost of Equity (Weekly Beta)]]*Table2[[#This Row],[Weight of Equity]])+(Table2[[#This Row],[Cost of Debt]]*Table2[[#This Row],[Weight of Debt]])</f>
        <v>0.16131942990328657</v>
      </c>
      <c r="Y1733" s="34">
        <f>(Table2[[#This Row],[Cost of Equity (Monthly Beta)]]*Table2[[#This Row],[Weight of Equity]])+(Table2[[#This Row],[Cost of Debt]]*Table2[[#This Row],[Weight of Debt]])</f>
        <v>0.13306916862865825</v>
      </c>
      <c r="Z1733" t="b">
        <f>IF(Table2[[#This Row],[Sector]]="Financial Services",TRUE,FALSE)</f>
        <v>0</v>
      </c>
      <c r="AA1733" t="b">
        <f>IF(Table2[[#This Row],[Market Capitalisation In(Cr)]]&gt;25000,TRUE,FALSE)</f>
        <v>0</v>
      </c>
    </row>
    <row r="1734" spans="2:27" ht="14" customHeight="1">
      <c r="B1734" s="37" t="s">
        <v>236</v>
      </c>
      <c r="C1734" s="38" t="str">
        <f>_xlfn.XLOOKUP(B1734,stock_analysis[Stock],stock_analysis[Company_Name])</f>
        <v>Aksh Optifibre Limited</v>
      </c>
      <c r="D1734" s="37" t="str">
        <f>_xlfn.XLOOKUP(B1734,stock_analysis[Stock],stock_analysis[Sector])</f>
        <v>Technology</v>
      </c>
      <c r="E1734" s="37" t="str">
        <f>_xlfn.XLOOKUP($B1734,stock_analysis[Stock],stock_analysis[Industry])</f>
        <v>Communication Equipment</v>
      </c>
      <c r="F1734" s="2">
        <f>_xlfn.XLOOKUP($B1734,stock_analysis[Stock],stock_analysis[Market_Cap_Cr])</f>
        <v>72.725990400000001</v>
      </c>
      <c r="G1734" s="3">
        <f>Imputs!$C$2</f>
        <v>6.6699999999999995E-2</v>
      </c>
      <c r="H1734" s="3">
        <f>Imputs!$C$3</f>
        <v>5.2299999999999999E-2</v>
      </c>
      <c r="I1734" s="2">
        <f>_xlfn.XLOOKUP($B1734,stock_analysis[Stock],stock_analysis[Beta_Daily])</f>
        <v>0.73249722414857799</v>
      </c>
      <c r="J1734" s="2">
        <f>_xlfn.XLOOKUP($B1734,stock_analysis[Stock],stock_analysis[Beta_Weekly])</f>
        <v>4.3942427800144498E-2</v>
      </c>
      <c r="K1734" s="2">
        <f>_xlfn.XLOOKUP($B1734,stock_analysis[Stock],stock_analysis[Beta_Monthly])</f>
        <v>2.10071462455148E-2</v>
      </c>
      <c r="L1734" s="3">
        <f>G1734+H1734*I1734</f>
        <v>0.10500960482297061</v>
      </c>
      <c r="M1734" s="3">
        <f>J1734*H1734+G1734</f>
        <v>6.899818897394755E-2</v>
      </c>
      <c r="N1734" s="3">
        <f>K1734*H1734+G1734</f>
        <v>6.7798673748640417E-2</v>
      </c>
      <c r="O1734" s="2">
        <f>_xlfn.XLOOKUP($B1734,stock_analysis[Stock],stock_analysis[Interest_Coverage_Ratio])</f>
        <v>-1.0449187448513442</v>
      </c>
      <c r="P1734" s="3" cm="1">
        <f t="array" ref="P173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734" s="3" t="str" cm="1">
        <f t="array" ref="Q173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734" s="3">
        <f>Table2[[#This Row],[Default Spread]]+Table2[[#This Row],[Risk Free Rate]]</f>
        <v>0.25669999999999998</v>
      </c>
      <c r="S1734" s="2">
        <f>_xlfn.XLOOKUP($B1734,stock_analysis[Stock],stock_analysis[Market_Cap_Cr])</f>
        <v>72.725990400000001</v>
      </c>
      <c r="T1734" s="2">
        <f>_xlfn.XLOOKUP($B1734,stock_analysis[Stock],stock_analysis[Total_Debt_Cr])</f>
        <v>99.993401599999999</v>
      </c>
      <c r="U1734" s="3">
        <f>Table2[[#This Row],[Market Value of Equity]]/(Table2[[#This Row],[Market Value of Equity]]+Table2[[#This Row],[Market Value of Debt]])</f>
        <v>0.42106441875385947</v>
      </c>
      <c r="V1734" s="3">
        <f>Table2[[#This Row],[Market Value of Debt]]/(Table2[[#This Row],[Market Value of Equity]]+Table2[[#This Row],[Market Value of Debt]])</f>
        <v>0.57893558124614053</v>
      </c>
      <c r="W1734" s="32">
        <f>(Table2[[#This Row],[Cost of Equity (Daily Beta)]]*Table2[[#This Row],[Weight of Equity]])+(Table2[[#This Row],[Cost of Debt]]*Table2[[#This Row],[Weight of Debt]])</f>
        <v>0.19282857192424088</v>
      </c>
      <c r="X1734" s="33">
        <f>(Table2[[#This Row],[Cost of Equity (Weekly Beta)]]*Table2[[#This Row],[Weight of Equity]])+(Table2[[#This Row],[Cost of Debt]]*Table2[[#This Row],[Weight of Debt]])</f>
        <v>0.17766544604126847</v>
      </c>
      <c r="Y1734" s="34">
        <f>(Table2[[#This Row],[Cost of Equity (Monthly Beta)]]*Table2[[#This Row],[Weight of Equity]])+(Table2[[#This Row],[Cost of Debt]]*Table2[[#This Row],[Weight of Debt]])</f>
        <v>0.17716037286013811</v>
      </c>
      <c r="Z1734" t="b">
        <f>IF(Table2[[#This Row],[Sector]]="Financial Services",TRUE,FALSE)</f>
        <v>0</v>
      </c>
      <c r="AA1734" t="b">
        <f>IF(Table2[[#This Row],[Market Capitalisation In(Cr)]]&gt;25000,TRUE,FALSE)</f>
        <v>0</v>
      </c>
    </row>
    <row r="1735" spans="2:27" ht="14" customHeight="1">
      <c r="B1735" s="37" t="s">
        <v>1405</v>
      </c>
      <c r="C1735" s="38" t="str">
        <f>_xlfn.XLOOKUP(B1735,stock_analysis[Stock],stock_analysis[Company_Name])</f>
        <v>GTL Infrastructure Limited</v>
      </c>
      <c r="D1735" s="37" t="str">
        <f>_xlfn.XLOOKUP(B1735,stock_analysis[Stock],stock_analysis[Sector])</f>
        <v>Technology</v>
      </c>
      <c r="E1735" s="37" t="str">
        <f>_xlfn.XLOOKUP($B1735,stock_analysis[Stock],stock_analysis[Industry])</f>
        <v>Communication Equipment</v>
      </c>
      <c r="F1735" s="2">
        <f>_xlfn.XLOOKUP($B1735,stock_analysis[Stock],stock_analysis[Market_Cap_Cr])</f>
        <v>1396.1931775999999</v>
      </c>
      <c r="G1735" s="3">
        <f>Imputs!$C$2</f>
        <v>6.6699999999999995E-2</v>
      </c>
      <c r="H1735" s="3">
        <f>Imputs!$C$3</f>
        <v>5.2299999999999999E-2</v>
      </c>
      <c r="I1735" s="2">
        <f>_xlfn.XLOOKUP($B1735,stock_analysis[Stock],stock_analysis[Beta_Daily])</f>
        <v>0.64458083631905672</v>
      </c>
      <c r="J1735" s="2">
        <f>_xlfn.XLOOKUP($B1735,stock_analysis[Stock],stock_analysis[Beta_Weekly])</f>
        <v>1.8979227277309176</v>
      </c>
      <c r="K1735" s="2">
        <f>_xlfn.XLOOKUP($B1735,stock_analysis[Stock],stock_analysis[Beta_Monthly])</f>
        <v>2.1295252692347684</v>
      </c>
      <c r="L1735" s="3">
        <f>G1735+H1735*I1735</f>
        <v>0.10041157773948667</v>
      </c>
      <c r="M1735" s="3">
        <f>J1735*H1735+G1735</f>
        <v>0.16596135866032699</v>
      </c>
      <c r="N1735" s="3">
        <f>K1735*H1735+G1735</f>
        <v>0.17807417158097838</v>
      </c>
      <c r="O1735" s="2">
        <f>_xlfn.XLOOKUP($B1735,stock_analysis[Stock],stock_analysis[Interest_Coverage_Ratio])</f>
        <v>4.8998087455446399E-2</v>
      </c>
      <c r="P1735" s="3" cm="1">
        <f t="array" ref="P173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735" s="3" t="str" cm="1">
        <f t="array" ref="Q173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735" s="3">
        <f>Table2[[#This Row],[Default Spread]]+Table2[[#This Row],[Risk Free Rate]]</f>
        <v>0.25669999999999998</v>
      </c>
      <c r="S1735" s="2">
        <f>_xlfn.XLOOKUP($B1735,stock_analysis[Stock],stock_analysis[Market_Cap_Cr])</f>
        <v>1396.1931775999999</v>
      </c>
      <c r="T1735" s="2">
        <f>_xlfn.XLOOKUP($B1735,stock_analysis[Stock],stock_analysis[Total_Debt_Cr])</f>
        <v>3428.740096</v>
      </c>
      <c r="U1735" s="3">
        <f>Table2[[#This Row],[Market Value of Equity]]/(Table2[[#This Row],[Market Value of Equity]]+Table2[[#This Row],[Market Value of Debt]])</f>
        <v>0.2893704634713562</v>
      </c>
      <c r="V1735" s="3">
        <f>Table2[[#This Row],[Market Value of Debt]]/(Table2[[#This Row],[Market Value of Equity]]+Table2[[#This Row],[Market Value of Debt]])</f>
        <v>0.7106295365286438</v>
      </c>
      <c r="W1735" s="32">
        <f>(Table2[[#This Row],[Cost of Equity (Daily Beta)]]*Table2[[#This Row],[Weight of Equity]])+(Table2[[#This Row],[Cost of Debt]]*Table2[[#This Row],[Weight of Debt]])</f>
        <v>0.21147474681526823</v>
      </c>
      <c r="X1735" s="33">
        <f>(Table2[[#This Row],[Cost of Equity (Weekly Beta)]]*Table2[[#This Row],[Weight of Equity]])+(Table2[[#This Row],[Cost of Debt]]*Table2[[#This Row],[Weight of Debt]])</f>
        <v>0.23044291730077765</v>
      </c>
      <c r="Y1735" s="34">
        <f>(Table2[[#This Row],[Cost of Equity (Monthly Beta)]]*Table2[[#This Row],[Weight of Equity]])+(Table2[[#This Row],[Cost of Debt]]*Table2[[#This Row],[Weight of Debt]])</f>
        <v>0.23394800758956838</v>
      </c>
      <c r="Z1735" t="b">
        <f>IF(Table2[[#This Row],[Sector]]="Financial Services",TRUE,FALSE)</f>
        <v>0</v>
      </c>
      <c r="AA1735" t="b">
        <f>IF(Table2[[#This Row],[Market Capitalisation In(Cr)]]&gt;25000,TRUE,FALSE)</f>
        <v>0</v>
      </c>
    </row>
    <row r="1736" spans="2:27" ht="14" customHeight="1">
      <c r="B1736" s="37" t="s">
        <v>1581</v>
      </c>
      <c r="C1736" s="38" t="str">
        <f>_xlfn.XLOOKUP(B1736,stock_analysis[Stock],stock_analysis[Company_Name])</f>
        <v>Ideaforge Technology Limited</v>
      </c>
      <c r="D1736" s="37" t="str">
        <f>_xlfn.XLOOKUP(B1736,stock_analysis[Stock],stock_analysis[Sector])</f>
        <v>Technology</v>
      </c>
      <c r="E1736" s="37" t="str">
        <f>_xlfn.XLOOKUP($B1736,stock_analysis[Stock],stock_analysis[Industry])</f>
        <v>Computer Hardware</v>
      </c>
      <c r="F1736" s="2">
        <f>_xlfn.XLOOKUP($B1736,stock_analysis[Stock],stock_analysis[Market_Cap_Cr])</f>
        <v>1898.2653952000001</v>
      </c>
      <c r="G1736" s="3">
        <f>Imputs!$C$2</f>
        <v>6.6699999999999995E-2</v>
      </c>
      <c r="H1736" s="3">
        <f>Imputs!$C$3</f>
        <v>5.2299999999999999E-2</v>
      </c>
      <c r="I1736" s="2">
        <f>_xlfn.XLOOKUP($B1736,stock_analysis[Stock],stock_analysis[Beta_Daily])</f>
        <v>0.91939344571924997</v>
      </c>
      <c r="J1736" s="2">
        <f>_xlfn.XLOOKUP($B1736,stock_analysis[Stock],stock_analysis[Beta_Weekly])</f>
        <v>1.6838177803888372</v>
      </c>
      <c r="K1736" s="2">
        <f>_xlfn.XLOOKUP($B1736,stock_analysis[Stock],stock_analysis[Beta_Monthly])</f>
        <v>1.6166377484682211</v>
      </c>
      <c r="L1736" s="3">
        <f>G1736+H1736*I1736</f>
        <v>0.11478427721111677</v>
      </c>
      <c r="M1736" s="3">
        <f>J1736*H1736+G1736</f>
        <v>0.15476366991433618</v>
      </c>
      <c r="N1736" s="3">
        <f>K1736*H1736+G1736</f>
        <v>0.15125015424488797</v>
      </c>
      <c r="O1736" s="2">
        <f>_xlfn.XLOOKUP($B1736,stock_analysis[Stock],stock_analysis[Interest_Coverage_Ratio])</f>
        <v>-75.652334152334149</v>
      </c>
      <c r="P1736" s="3" cm="1">
        <f t="array" ref="P173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736" s="3" t="str" cm="1">
        <f t="array" ref="Q173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736" s="3">
        <f>Table2[[#This Row],[Default Spread]]+Table2[[#This Row],[Risk Free Rate]]</f>
        <v>0.25669999999999998</v>
      </c>
      <c r="S1736" s="2">
        <f>_xlfn.XLOOKUP($B1736,stock_analysis[Stock],stock_analysis[Market_Cap_Cr])</f>
        <v>1898.2653952000001</v>
      </c>
      <c r="T1736" s="2">
        <f>_xlfn.XLOOKUP($B1736,stock_analysis[Stock],stock_analysis[Total_Debt_Cr])</f>
        <v>43.407001600000001</v>
      </c>
      <c r="U1736" s="3">
        <f>Table2[[#This Row],[Market Value of Equity]]/(Table2[[#This Row],[Market Value of Equity]]+Table2[[#This Row],[Market Value of Debt]])</f>
        <v>0.97764452866944107</v>
      </c>
      <c r="V1736" s="3">
        <f>Table2[[#This Row],[Market Value of Debt]]/(Table2[[#This Row],[Market Value of Equity]]+Table2[[#This Row],[Market Value of Debt]])</f>
        <v>2.2355471330558908E-2</v>
      </c>
      <c r="W1736" s="32">
        <f>(Table2[[#This Row],[Cost of Equity (Daily Beta)]]*Table2[[#This Row],[Weight of Equity]])+(Table2[[#This Row],[Cost of Debt]]*Table2[[#This Row],[Weight of Debt]])</f>
        <v>0.11795687008327919</v>
      </c>
      <c r="X1736" s="33">
        <f>(Table2[[#This Row],[Cost of Equity (Weekly Beta)]]*Table2[[#This Row],[Weight of Equity]])+(Table2[[#This Row],[Cost of Debt]]*Table2[[#This Row],[Weight of Debt]])</f>
        <v>0.15704250461910862</v>
      </c>
      <c r="Y1736" s="34">
        <f>(Table2[[#This Row],[Cost of Equity (Monthly Beta)]]*Table2[[#This Row],[Weight of Equity]])+(Table2[[#This Row],[Cost of Debt]]*Table2[[#This Row],[Weight of Debt]])</f>
        <v>0.15360753524847823</v>
      </c>
      <c r="Z1736" t="b">
        <f>IF(Table2[[#This Row],[Sector]]="Financial Services",TRUE,FALSE)</f>
        <v>0</v>
      </c>
      <c r="AA1736" t="b">
        <f>IF(Table2[[#This Row],[Market Capitalisation In(Cr)]]&gt;25000,TRUE,FALSE)</f>
        <v>0</v>
      </c>
    </row>
    <row r="1737" spans="2:27" ht="14" customHeight="1">
      <c r="B1737" s="37" t="s">
        <v>2440</v>
      </c>
      <c r="C1737" s="38" t="str">
        <f>_xlfn.XLOOKUP(B1737,stock_analysis[Stock],stock_analysis[Company_Name])</f>
        <v>Netweb Technologies India Limited</v>
      </c>
      <c r="D1737" s="37" t="str">
        <f>_xlfn.XLOOKUP(B1737,stock_analysis[Stock],stock_analysis[Sector])</f>
        <v>Technology</v>
      </c>
      <c r="E1737" s="37" t="str">
        <f>_xlfn.XLOOKUP($B1737,stock_analysis[Stock],stock_analysis[Industry])</f>
        <v>Computer Hardware</v>
      </c>
      <c r="F1737" s="2">
        <f>_xlfn.XLOOKUP($B1737,stock_analysis[Stock],stock_analysis[Market_Cap_Cr])</f>
        <v>18376.866201600002</v>
      </c>
      <c r="G1737" s="3">
        <f>Imputs!$C$2</f>
        <v>6.6699999999999995E-2</v>
      </c>
      <c r="H1737" s="3">
        <f>Imputs!$C$3</f>
        <v>5.2299999999999999E-2</v>
      </c>
      <c r="I1737" s="2">
        <f>_xlfn.XLOOKUP($B1737,stock_analysis[Stock],stock_analysis[Beta_Daily])</f>
        <v>1.1766117119703097</v>
      </c>
      <c r="J1737" s="2">
        <f>_xlfn.XLOOKUP($B1737,stock_analysis[Stock],stock_analysis[Beta_Weekly])</f>
        <v>1.2613514484365251</v>
      </c>
      <c r="K1737" s="2">
        <f>_xlfn.XLOOKUP($B1737,stock_analysis[Stock],stock_analysis[Beta_Monthly])</f>
        <v>1.2984945753179065</v>
      </c>
      <c r="L1737" s="3">
        <f>G1737+H1737*I1737</f>
        <v>0.12823679253604719</v>
      </c>
      <c r="M1737" s="3">
        <f>J1737*H1737+G1737</f>
        <v>0.13266868075323024</v>
      </c>
      <c r="N1737" s="3">
        <f>K1737*H1737+G1737</f>
        <v>0.13461126628912651</v>
      </c>
      <c r="O1737" s="2">
        <f>_xlfn.XLOOKUP($B1737,stock_analysis[Stock],stock_analysis[Interest_Coverage_Ratio])</f>
        <v>56.523981247746121</v>
      </c>
      <c r="P1737" s="3" cm="1">
        <f t="array" ref="P173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37" s="3" t="str" cm="1">
        <f t="array" ref="Q173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37" s="3">
        <f>Table2[[#This Row],[Default Spread]]+Table2[[#This Row],[Risk Free Rate]]</f>
        <v>7.0699999999999999E-2</v>
      </c>
      <c r="S1737" s="2">
        <f>_xlfn.XLOOKUP($B1737,stock_analysis[Stock],stock_analysis[Market_Cap_Cr])</f>
        <v>18376.866201600002</v>
      </c>
      <c r="T1737" s="2">
        <f>_xlfn.XLOOKUP($B1737,stock_analysis[Stock],stock_analysis[Total_Debt_Cr])</f>
        <v>17.983000000000001</v>
      </c>
      <c r="U1737" s="3">
        <f>Table2[[#This Row],[Market Value of Equity]]/(Table2[[#This Row],[Market Value of Equity]]+Table2[[#This Row],[Market Value of Debt]])</f>
        <v>0.9990223893763458</v>
      </c>
      <c r="V1737" s="3">
        <f>Table2[[#This Row],[Market Value of Debt]]/(Table2[[#This Row],[Market Value of Equity]]+Table2[[#This Row],[Market Value of Debt]])</f>
        <v>9.7761062365413795E-4</v>
      </c>
      <c r="W1737" s="32">
        <f>(Table2[[#This Row],[Cost of Equity (Daily Beta)]]*Table2[[#This Row],[Weight of Equity]])+(Table2[[#This Row],[Cost of Debt]]*Table2[[#This Row],[Weight of Debt]])</f>
        <v>0.12818054395641296</v>
      </c>
      <c r="X1737" s="33">
        <f>(Table2[[#This Row],[Cost of Equity (Weekly Beta)]]*Table2[[#This Row],[Weight of Equity]])+(Table2[[#This Row],[Cost of Debt]]*Table2[[#This Row],[Weight of Debt]])</f>
        <v>0.13260809951259203</v>
      </c>
      <c r="Y1737" s="34">
        <f>(Table2[[#This Row],[Cost of Equity (Monthly Beta)]]*Table2[[#This Row],[Weight of Equity]])+(Table2[[#This Row],[Cost of Debt]]*Table2[[#This Row],[Weight of Debt]])</f>
        <v>0.13454878595623104</v>
      </c>
      <c r="Z1737" t="b">
        <f>IF(Table2[[#This Row],[Sector]]="Financial Services",TRUE,FALSE)</f>
        <v>0</v>
      </c>
      <c r="AA1737" t="b">
        <f>IF(Table2[[#This Row],[Market Capitalisation In(Cr)]]&gt;25000,TRUE,FALSE)</f>
        <v>0</v>
      </c>
    </row>
    <row r="1738" spans="2:27" ht="14" customHeight="1">
      <c r="B1738" s="37" t="s">
        <v>3656</v>
      </c>
      <c r="C1738" s="38" t="str">
        <f>_xlfn.XLOOKUP(B1738,stock_analysis[Stock],stock_analysis[Company_Name])</f>
        <v>TVS Electronics Limited</v>
      </c>
      <c r="D1738" s="37" t="str">
        <f>_xlfn.XLOOKUP(B1738,stock_analysis[Stock],stock_analysis[Sector])</f>
        <v>Technology</v>
      </c>
      <c r="E1738" s="37" t="str">
        <f>_xlfn.XLOOKUP($B1738,stock_analysis[Stock],stock_analysis[Industry])</f>
        <v>Computer Hardware</v>
      </c>
      <c r="F1738" s="2">
        <f>_xlfn.XLOOKUP($B1738,stock_analysis[Stock],stock_analysis[Market_Cap_Cr])</f>
        <v>652.63022079999996</v>
      </c>
      <c r="G1738" s="3">
        <f>Imputs!$C$2</f>
        <v>6.6699999999999995E-2</v>
      </c>
      <c r="H1738" s="3">
        <f>Imputs!$C$3</f>
        <v>5.2299999999999999E-2</v>
      </c>
      <c r="I1738" s="2">
        <f>_xlfn.XLOOKUP($B1738,stock_analysis[Stock],stock_analysis[Beta_Daily])</f>
        <v>0.97036615403755155</v>
      </c>
      <c r="J1738" s="2">
        <f>_xlfn.XLOOKUP($B1738,stock_analysis[Stock],stock_analysis[Beta_Weekly])</f>
        <v>1.2994351688453072</v>
      </c>
      <c r="K1738" s="2">
        <f>_xlfn.XLOOKUP($B1738,stock_analysis[Stock],stock_analysis[Beta_Monthly])</f>
        <v>1.2119455602852749</v>
      </c>
      <c r="L1738" s="3">
        <f>G1738+H1738*I1738</f>
        <v>0.11745014985616395</v>
      </c>
      <c r="M1738" s="3">
        <f>J1738*H1738+G1738</f>
        <v>0.13466045933060955</v>
      </c>
      <c r="N1738" s="3">
        <f>K1738*H1738+G1738</f>
        <v>0.13008475280291987</v>
      </c>
      <c r="O1738" s="2">
        <f>_xlfn.XLOOKUP($B1738,stock_analysis[Stock],stock_analysis[Interest_Coverage_Ratio])</f>
        <v>-0.18470149253731341</v>
      </c>
      <c r="P1738" s="3" cm="1">
        <f t="array" ref="P173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738" s="3" t="str" cm="1">
        <f t="array" ref="Q173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738" s="3">
        <f>Table2[[#This Row],[Default Spread]]+Table2[[#This Row],[Risk Free Rate]]</f>
        <v>0.25669999999999998</v>
      </c>
      <c r="S1738" s="2">
        <f>_xlfn.XLOOKUP($B1738,stock_analysis[Stock],stock_analysis[Market_Cap_Cr])</f>
        <v>652.63022079999996</v>
      </c>
      <c r="T1738" s="2">
        <f>_xlfn.XLOOKUP($B1738,stock_analysis[Stock],stock_analysis[Total_Debt_Cr])</f>
        <v>62.750003200000002</v>
      </c>
      <c r="U1738" s="3">
        <f>Table2[[#This Row],[Market Value of Equity]]/(Table2[[#This Row],[Market Value of Equity]]+Table2[[#This Row],[Market Value of Debt]])</f>
        <v>0.91228440332172223</v>
      </c>
      <c r="V1738" s="3">
        <f>Table2[[#This Row],[Market Value of Debt]]/(Table2[[#This Row],[Market Value of Equity]]+Table2[[#This Row],[Market Value of Debt]])</f>
        <v>8.771559667827776E-2</v>
      </c>
      <c r="W1738" s="32">
        <f>(Table2[[#This Row],[Cost of Equity (Daily Beta)]]*Table2[[#This Row],[Weight of Equity]])+(Table2[[#This Row],[Cost of Debt]]*Table2[[#This Row],[Weight of Debt]])</f>
        <v>0.12966453354889129</v>
      </c>
      <c r="X1738" s="33">
        <f>(Table2[[#This Row],[Cost of Equity (Weekly Beta)]]*Table2[[#This Row],[Weight of Equity]])+(Table2[[#This Row],[Cost of Debt]]*Table2[[#This Row],[Weight of Debt]])</f>
        <v>0.14536523045876809</v>
      </c>
      <c r="Y1738" s="34">
        <f>(Table2[[#This Row],[Cost of Equity (Monthly Beta)]]*Table2[[#This Row],[Weight of Equity]])+(Table2[[#This Row],[Cost of Debt]]*Table2[[#This Row],[Weight of Debt]])</f>
        <v>0.14119088475937938</v>
      </c>
      <c r="Z1738" t="b">
        <f>IF(Table2[[#This Row],[Sector]]="Financial Services",TRUE,FALSE)</f>
        <v>0</v>
      </c>
      <c r="AA1738" t="b">
        <f>IF(Table2[[#This Row],[Market Capitalisation In(Cr)]]&gt;25000,TRUE,FALSE)</f>
        <v>0</v>
      </c>
    </row>
    <row r="1739" spans="2:27" ht="14" customHeight="1">
      <c r="B1739" s="37" t="s">
        <v>1028</v>
      </c>
      <c r="C1739" s="38" t="str">
        <f>_xlfn.XLOOKUP(B1739,stock_analysis[Stock],stock_analysis[Company_Name])</f>
        <v>GNG Electronics Limited</v>
      </c>
      <c r="D1739" s="37" t="str">
        <f>_xlfn.XLOOKUP(B1739,stock_analysis[Stock],stock_analysis[Sector])</f>
        <v>Technology</v>
      </c>
      <c r="E1739" s="37" t="str">
        <f>_xlfn.XLOOKUP($B1739,stock_analysis[Stock],stock_analysis[Industry])</f>
        <v>Computer Hardware</v>
      </c>
      <c r="F1739" s="2">
        <f>_xlfn.XLOOKUP($B1739,stock_analysis[Stock],stock_analysis[Market_Cap_Cr])</f>
        <v>3862.7102719999998</v>
      </c>
      <c r="G1739" s="3">
        <f>Imputs!$C$2</f>
        <v>6.6699999999999995E-2</v>
      </c>
      <c r="H1739" s="3">
        <f>Imputs!$C$3</f>
        <v>5.2299999999999999E-2</v>
      </c>
      <c r="I1739" s="2">
        <f>_xlfn.XLOOKUP($B1739,stock_analysis[Stock],stock_analysis[Beta_Daily])</f>
        <v>1.9089193874172676</v>
      </c>
      <c r="J1739" s="2">
        <f>_xlfn.XLOOKUP($B1739,stock_analysis[Stock],stock_analysis[Beta_Weekly])</f>
        <v>2.7545151202564311</v>
      </c>
      <c r="K1739" s="2">
        <f>_xlfn.XLOOKUP($B1739,stock_analysis[Stock],stock_analysis[Beta_Monthly])</f>
        <v>0.93255558636196445</v>
      </c>
      <c r="L1739" s="3">
        <f>G1739+H1739*I1739</f>
        <v>0.16653648396192311</v>
      </c>
      <c r="M1739" s="3">
        <f>J1739*H1739+G1739</f>
        <v>0.21076114078941133</v>
      </c>
      <c r="N1739" s="3">
        <f>K1739*H1739+G1739</f>
        <v>0.11547265716673073</v>
      </c>
      <c r="O1739" s="2">
        <f>_xlfn.XLOOKUP($B1739,stock_analysis[Stock],stock_analysis[Interest_Coverage_Ratio])</f>
        <v>3.1356759261783389</v>
      </c>
      <c r="P1739" s="3" cm="1">
        <f t="array" ref="P173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739" s="3" t="str" cm="1">
        <f t="array" ref="Q173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739" s="3">
        <f>Table2[[#This Row],[Default Spread]]+Table2[[#This Row],[Risk Free Rate]]</f>
        <v>8.5099999999999995E-2</v>
      </c>
      <c r="S1739" s="2">
        <f>_xlfn.XLOOKUP($B1739,stock_analysis[Stock],stock_analysis[Market_Cap_Cr])</f>
        <v>3862.7102719999998</v>
      </c>
      <c r="T1739" s="2">
        <f>_xlfn.XLOOKUP($B1739,stock_analysis[Stock],stock_analysis[Total_Debt_Cr])</f>
        <v>230.07400960000001</v>
      </c>
      <c r="U1739" s="3">
        <f>Table2[[#This Row],[Market Value of Equity]]/(Table2[[#This Row],[Market Value of Equity]]+Table2[[#This Row],[Market Value of Debt]])</f>
        <v>0.94378545416274495</v>
      </c>
      <c r="V1739" s="3">
        <f>Table2[[#This Row],[Market Value of Debt]]/(Table2[[#This Row],[Market Value of Equity]]+Table2[[#This Row],[Market Value of Debt]])</f>
        <v>5.6214545837255013E-2</v>
      </c>
      <c r="W1739" s="32">
        <f>(Table2[[#This Row],[Cost of Equity (Daily Beta)]]*Table2[[#This Row],[Weight of Equity]])+(Table2[[#This Row],[Cost of Debt]]*Table2[[#This Row],[Weight of Debt]])</f>
        <v>0.16195856900142069</v>
      </c>
      <c r="X1739" s="33">
        <f>(Table2[[#This Row],[Cost of Equity (Weekly Beta)]]*Table2[[#This Row],[Weight of Equity]])+(Table2[[#This Row],[Cost of Debt]]*Table2[[#This Row],[Weight of Debt]])</f>
        <v>0.20369715683054318</v>
      </c>
      <c r="Y1739" s="34">
        <f>(Table2[[#This Row],[Cost of Equity (Monthly Beta)]]*Table2[[#This Row],[Weight of Equity]])+(Table2[[#This Row],[Cost of Debt]]*Table2[[#This Row],[Weight of Debt]])</f>
        <v>0.11376527203823231</v>
      </c>
      <c r="Z1739" t="b">
        <f>IF(Table2[[#This Row],[Sector]]="Financial Services",TRUE,FALSE)</f>
        <v>0</v>
      </c>
      <c r="AA1739" t="b">
        <f>IF(Table2[[#This Row],[Market Capitalisation In(Cr)]]&gt;25000,TRUE,FALSE)</f>
        <v>0</v>
      </c>
    </row>
    <row r="1740" spans="2:27" ht="14" customHeight="1">
      <c r="B1740" s="37" t="s">
        <v>970</v>
      </c>
      <c r="C1740" s="38" t="str">
        <f>_xlfn.XLOOKUP(B1740,stock_analysis[Stock],stock_analysis[Company_Name])</f>
        <v>Dixon Technologies (India) Limited</v>
      </c>
      <c r="D1740" s="37" t="str">
        <f>_xlfn.XLOOKUP(B1740,stock_analysis[Stock],stock_analysis[Sector])</f>
        <v>Technology</v>
      </c>
      <c r="E1740" s="37" t="str">
        <f>_xlfn.XLOOKUP($B1740,stock_analysis[Stock],stock_analysis[Industry])</f>
        <v>Consumer Electronics</v>
      </c>
      <c r="F1740" s="2">
        <f>_xlfn.XLOOKUP($B1740,stock_analysis[Stock],stock_analysis[Market_Cap_Cr])</f>
        <v>61008.045670400003</v>
      </c>
      <c r="G1740" s="3">
        <f>Imputs!$C$2</f>
        <v>6.6699999999999995E-2</v>
      </c>
      <c r="H1740" s="3">
        <f>Imputs!$C$3</f>
        <v>5.2299999999999999E-2</v>
      </c>
      <c r="I1740" s="2">
        <f>_xlfn.XLOOKUP($B1740,stock_analysis[Stock],stock_analysis[Beta_Daily])</f>
        <v>1.398084732964318</v>
      </c>
      <c r="J1740" s="2">
        <f>_xlfn.XLOOKUP($B1740,stock_analysis[Stock],stock_analysis[Beta_Weekly])</f>
        <v>1.5727534699451804</v>
      </c>
      <c r="K1740" s="2">
        <f>_xlfn.XLOOKUP($B1740,stock_analysis[Stock],stock_analysis[Beta_Monthly])</f>
        <v>0.86232212244042283</v>
      </c>
      <c r="L1740" s="3">
        <f>G1740+H1740*I1740</f>
        <v>0.13981983153403382</v>
      </c>
      <c r="M1740" s="3">
        <f>J1740*H1740+G1740</f>
        <v>0.14895500647813292</v>
      </c>
      <c r="N1740" s="3">
        <f>K1740*H1740+G1740</f>
        <v>0.11179944700363412</v>
      </c>
      <c r="O1740" s="2">
        <f>_xlfn.XLOOKUP($B1740,stock_analysis[Stock],stock_analysis[Interest_Coverage_Ratio])</f>
        <v>11.891556233955455</v>
      </c>
      <c r="P1740" s="3" cm="1">
        <f t="array" ref="P174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40" s="3" t="str" cm="1">
        <f t="array" ref="Q174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40" s="3">
        <f>Table2[[#This Row],[Default Spread]]+Table2[[#This Row],[Risk Free Rate]]</f>
        <v>7.0699999999999999E-2</v>
      </c>
      <c r="S1740" s="2">
        <f>_xlfn.XLOOKUP($B1740,stock_analysis[Stock],stock_analysis[Market_Cap_Cr])</f>
        <v>61008.045670400003</v>
      </c>
      <c r="T1740" s="2">
        <f>_xlfn.XLOOKUP($B1740,stock_analysis[Stock],stock_analysis[Total_Debt_Cr])</f>
        <v>1389.12</v>
      </c>
      <c r="U1740" s="3">
        <f>Table2[[#This Row],[Market Value of Equity]]/(Table2[[#This Row],[Market Value of Equity]]+Table2[[#This Row],[Market Value of Debt]])</f>
        <v>0.97773745033007209</v>
      </c>
      <c r="V1740" s="3">
        <f>Table2[[#This Row],[Market Value of Debt]]/(Table2[[#This Row],[Market Value of Equity]]+Table2[[#This Row],[Market Value of Debt]])</f>
        <v>2.2262549669927897E-2</v>
      </c>
      <c r="W1740" s="32">
        <f>(Table2[[#This Row],[Cost of Equity (Daily Beta)]]*Table2[[#This Row],[Weight of Equity]])+(Table2[[#This Row],[Cost of Debt]]*Table2[[#This Row],[Weight of Debt]])</f>
        <v>0.13828104785133033</v>
      </c>
      <c r="X1740" s="33">
        <f>(Table2[[#This Row],[Cost of Equity (Weekly Beta)]]*Table2[[#This Row],[Weight of Equity]])+(Table2[[#This Row],[Cost of Debt]]*Table2[[#This Row],[Weight of Debt]])</f>
        <v>0.14721285050949295</v>
      </c>
      <c r="Y1740" s="34">
        <f>(Table2[[#This Row],[Cost of Equity (Monthly Beta)]]*Table2[[#This Row],[Weight of Equity]])+(Table2[[#This Row],[Cost of Debt]]*Table2[[#This Row],[Weight of Debt]])</f>
        <v>0.11088446852330913</v>
      </c>
      <c r="Z1740" t="b">
        <f>IF(Table2[[#This Row],[Sector]]="Financial Services",TRUE,FALSE)</f>
        <v>0</v>
      </c>
      <c r="AA1740" t="b">
        <f>IF(Table2[[#This Row],[Market Capitalisation In(Cr)]]&gt;25000,TRUE,FALSE)</f>
        <v>1</v>
      </c>
    </row>
    <row r="1741" spans="2:27" ht="14" customHeight="1">
      <c r="B1741" s="37" t="s">
        <v>646</v>
      </c>
      <c r="C1741" s="38" t="str">
        <f>_xlfn.XLOOKUP(B1741,stock_analysis[Stock],stock_analysis[Company_Name])</f>
        <v>BPL Limited</v>
      </c>
      <c r="D1741" s="37" t="str">
        <f>_xlfn.XLOOKUP(B1741,stock_analysis[Stock],stock_analysis[Sector])</f>
        <v>Technology</v>
      </c>
      <c r="E1741" s="37" t="str">
        <f>_xlfn.XLOOKUP($B1741,stock_analysis[Stock],stock_analysis[Industry])</f>
        <v>Consumer Electronics</v>
      </c>
      <c r="F1741" s="2">
        <f>_xlfn.XLOOKUP($B1741,stock_analysis[Stock],stock_analysis[Market_Cap_Cr])</f>
        <v>262.99978240000002</v>
      </c>
      <c r="G1741" s="3">
        <f>Imputs!$C$2</f>
        <v>6.6699999999999995E-2</v>
      </c>
      <c r="H1741" s="3">
        <f>Imputs!$C$3</f>
        <v>5.2299999999999999E-2</v>
      </c>
      <c r="I1741" s="2">
        <f>_xlfn.XLOOKUP($B1741,stock_analysis[Stock],stock_analysis[Beta_Daily])</f>
        <v>1.4654693265150969</v>
      </c>
      <c r="J1741" s="2">
        <f>_xlfn.XLOOKUP($B1741,stock_analysis[Stock],stock_analysis[Beta_Weekly])</f>
        <v>1.8021291713707128</v>
      </c>
      <c r="K1741" s="2">
        <f>_xlfn.XLOOKUP($B1741,stock_analysis[Stock],stock_analysis[Beta_Monthly])</f>
        <v>1.7794969009790611</v>
      </c>
      <c r="L1741" s="3">
        <f>G1741+H1741*I1741</f>
        <v>0.14334404577673956</v>
      </c>
      <c r="M1741" s="3">
        <f>J1741*H1741+G1741</f>
        <v>0.16095135566268826</v>
      </c>
      <c r="N1741" s="3">
        <f>K1741*H1741+G1741</f>
        <v>0.15976768792120488</v>
      </c>
      <c r="O1741" s="2">
        <f>_xlfn.XLOOKUP($B1741,stock_analysis[Stock],stock_analysis[Interest_Coverage_Ratio])</f>
        <v>1.0855226942901466</v>
      </c>
      <c r="P1741" s="3" cm="1">
        <f t="array" ref="P174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741" s="3" t="str" cm="1">
        <f t="array" ref="Q174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741" s="3">
        <f>Table2[[#This Row],[Default Spread]]+Table2[[#This Row],[Risk Free Rate]]</f>
        <v>0.19279999999999997</v>
      </c>
      <c r="S1741" s="2">
        <f>_xlfn.XLOOKUP($B1741,stock_analysis[Stock],stock_analysis[Market_Cap_Cr])</f>
        <v>262.99978240000002</v>
      </c>
      <c r="T1741" s="2">
        <f>_xlfn.XLOOKUP($B1741,stock_analysis[Stock],stock_analysis[Total_Debt_Cr])</f>
        <v>277.87361279999999</v>
      </c>
      <c r="U1741" s="3">
        <f>Table2[[#This Row],[Market Value of Equity]]/(Table2[[#This Row],[Market Value of Equity]]+Table2[[#This Row],[Market Value of Debt]])</f>
        <v>0.4862501737633998</v>
      </c>
      <c r="V1741" s="3">
        <f>Table2[[#This Row],[Market Value of Debt]]/(Table2[[#This Row],[Market Value of Equity]]+Table2[[#This Row],[Market Value of Debt]])</f>
        <v>0.51374982623660015</v>
      </c>
      <c r="W1741" s="32">
        <f>(Table2[[#This Row],[Cost of Equity (Daily Beta)]]*Table2[[#This Row],[Weight of Equity]])+(Table2[[#This Row],[Cost of Debt]]*Table2[[#This Row],[Weight of Debt]])</f>
        <v>0.16875203366530483</v>
      </c>
      <c r="X1741" s="33">
        <f>(Table2[[#This Row],[Cost of Equity (Weekly Beta)]]*Table2[[#This Row],[Weight of Equity]])+(Table2[[#This Row],[Cost of Debt]]*Table2[[#This Row],[Weight of Debt]])</f>
        <v>0.17731359115685341</v>
      </c>
      <c r="Y1741" s="34">
        <f>(Table2[[#This Row],[Cost of Equity (Monthly Beta)]]*Table2[[#This Row],[Weight of Equity]])+(Table2[[#This Row],[Cost of Debt]]*Table2[[#This Row],[Weight of Debt]])</f>
        <v>0.176738032511879</v>
      </c>
      <c r="Z1741" t="b">
        <f>IF(Table2[[#This Row],[Sector]]="Financial Services",TRUE,FALSE)</f>
        <v>0</v>
      </c>
      <c r="AA1741" t="b">
        <f>IF(Table2[[#This Row],[Market Capitalisation In(Cr)]]&gt;25000,TRUE,FALSE)</f>
        <v>0</v>
      </c>
    </row>
    <row r="1742" spans="2:27" ht="14" customHeight="1">
      <c r="B1742" s="37" t="s">
        <v>2614</v>
      </c>
      <c r="C1742" s="38" t="str">
        <f>_xlfn.XLOOKUP(B1742,stock_analysis[Stock],stock_analysis[Company_Name])</f>
        <v>Palred Technologies Limited</v>
      </c>
      <c r="D1742" s="37" t="str">
        <f>_xlfn.XLOOKUP(B1742,stock_analysis[Stock],stock_analysis[Sector])</f>
        <v>Technology</v>
      </c>
      <c r="E1742" s="37" t="str">
        <f>_xlfn.XLOOKUP($B1742,stock_analysis[Stock],stock_analysis[Industry])</f>
        <v>Consumer Electronics</v>
      </c>
      <c r="F1742" s="2">
        <f>_xlfn.XLOOKUP($B1742,stock_analysis[Stock],stock_analysis[Market_Cap_Cr])</f>
        <v>38.7160704</v>
      </c>
      <c r="G1742" s="3">
        <f>Imputs!$C$2</f>
        <v>6.6699999999999995E-2</v>
      </c>
      <c r="H1742" s="3">
        <f>Imputs!$C$3</f>
        <v>5.2299999999999999E-2</v>
      </c>
      <c r="I1742" s="2">
        <f>_xlfn.XLOOKUP($B1742,stock_analysis[Stock],stock_analysis[Beta_Daily])</f>
        <v>0.41002691273970149</v>
      </c>
      <c r="J1742" s="2">
        <f>_xlfn.XLOOKUP($B1742,stock_analysis[Stock],stock_analysis[Beta_Weekly])</f>
        <v>1.5839548950857578</v>
      </c>
      <c r="K1742" s="2">
        <f>_xlfn.XLOOKUP($B1742,stock_analysis[Stock],stock_analysis[Beta_Monthly])</f>
        <v>0.50600479796858544</v>
      </c>
      <c r="L1742" s="3">
        <f>G1742+H1742*I1742</f>
        <v>8.8144407536286384E-2</v>
      </c>
      <c r="M1742" s="3">
        <f>J1742*H1742+G1742</f>
        <v>0.14954084101298515</v>
      </c>
      <c r="N1742" s="3">
        <f>K1742*H1742+G1742</f>
        <v>9.3164050933757014E-2</v>
      </c>
      <c r="O1742" s="2">
        <f>_xlfn.XLOOKUP($B1742,stock_analysis[Stock],stock_analysis[Interest_Coverage_Ratio])</f>
        <v>-0.53166086276739388</v>
      </c>
      <c r="P1742" s="3" cm="1">
        <f t="array" ref="P174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742" s="3" t="str" cm="1">
        <f t="array" ref="Q174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742" s="3">
        <f>Table2[[#This Row],[Default Spread]]+Table2[[#This Row],[Risk Free Rate]]</f>
        <v>0.25669999999999998</v>
      </c>
      <c r="S1742" s="2">
        <f>_xlfn.XLOOKUP($B1742,stock_analysis[Stock],stock_analysis[Market_Cap_Cr])</f>
        <v>38.7160704</v>
      </c>
      <c r="T1742" s="2">
        <f>_xlfn.XLOOKUP($B1742,stock_analysis[Stock],stock_analysis[Total_Debt_Cr])</f>
        <v>58.591897600000003</v>
      </c>
      <c r="U1742" s="3">
        <f>Table2[[#This Row],[Market Value of Equity]]/(Table2[[#This Row],[Market Value of Equity]]+Table2[[#This Row],[Market Value of Debt]])</f>
        <v>0.39787153298689781</v>
      </c>
      <c r="V1742" s="3">
        <f>Table2[[#This Row],[Market Value of Debt]]/(Table2[[#This Row],[Market Value of Equity]]+Table2[[#This Row],[Market Value of Debt]])</f>
        <v>0.60212846701310219</v>
      </c>
      <c r="W1742" s="32">
        <f>(Table2[[#This Row],[Cost of Equity (Daily Beta)]]*Table2[[#This Row],[Weight of Equity]])+(Table2[[#This Row],[Cost of Debt]]*Table2[[#This Row],[Weight of Debt]])</f>
        <v>0.18963652803294745</v>
      </c>
      <c r="X1742" s="33">
        <f>(Table2[[#This Row],[Cost of Equity (Weekly Beta)]]*Table2[[#This Row],[Weight of Equity]])+(Table2[[#This Row],[Cost of Debt]]*Table2[[#This Row],[Weight of Debt]])</f>
        <v>0.21406442114024968</v>
      </c>
      <c r="Y1742" s="34">
        <f>(Table2[[#This Row],[Cost of Equity (Monthly Beta)]]*Table2[[#This Row],[Weight of Equity]])+(Table2[[#This Row],[Cost of Debt]]*Table2[[#This Row],[Weight of Debt]])</f>
        <v>0.19163370124654666</v>
      </c>
      <c r="Z1742" t="b">
        <f>IF(Table2[[#This Row],[Sector]]="Financial Services",TRUE,FALSE)</f>
        <v>0</v>
      </c>
      <c r="AA1742" t="b">
        <f>IF(Table2[[#This Row],[Market Capitalisation In(Cr)]]&gt;25000,TRUE,FALSE)</f>
        <v>0</v>
      </c>
    </row>
    <row r="1743" spans="2:27" ht="14" customHeight="1">
      <c r="B1743" s="37" t="s">
        <v>854</v>
      </c>
      <c r="C1743" s="38" t="str">
        <f>_xlfn.XLOOKUP(B1743,stock_analysis[Stock],stock_analysis[Company_Name])</f>
        <v>Cyient DLM Limited</v>
      </c>
      <c r="D1743" s="37" t="str">
        <f>_xlfn.XLOOKUP(B1743,stock_analysis[Stock],stock_analysis[Sector])</f>
        <v>Technology</v>
      </c>
      <c r="E1743" s="37" t="str">
        <f>_xlfn.XLOOKUP($B1743,stock_analysis[Stock],stock_analysis[Industry])</f>
        <v>Electronic Components</v>
      </c>
      <c r="F1743" s="2">
        <f>_xlfn.XLOOKUP($B1743,stock_analysis[Stock],stock_analysis[Market_Cap_Cr])</f>
        <v>2378.5060352</v>
      </c>
      <c r="G1743" s="3">
        <f>Imputs!$C$2</f>
        <v>6.6699999999999995E-2</v>
      </c>
      <c r="H1743" s="3">
        <f>Imputs!$C$3</f>
        <v>5.2299999999999999E-2</v>
      </c>
      <c r="I1743" s="2">
        <f>_xlfn.XLOOKUP($B1743,stock_analysis[Stock],stock_analysis[Beta_Daily])</f>
        <v>1.2253136360630184</v>
      </c>
      <c r="J1743" s="2">
        <f>_xlfn.XLOOKUP($B1743,stock_analysis[Stock],stock_analysis[Beta_Weekly])</f>
        <v>1.2334246201287449</v>
      </c>
      <c r="K1743" s="2">
        <f>_xlfn.XLOOKUP($B1743,stock_analysis[Stock],stock_analysis[Beta_Monthly])</f>
        <v>1.7691892373647513</v>
      </c>
      <c r="L1743" s="3">
        <f>G1743+H1743*I1743</f>
        <v>0.13078390316609584</v>
      </c>
      <c r="M1743" s="3">
        <f>J1743*H1743+G1743</f>
        <v>0.13120810763273336</v>
      </c>
      <c r="N1743" s="3">
        <f>K1743*H1743+G1743</f>
        <v>0.15922859711417647</v>
      </c>
      <c r="O1743" s="2">
        <f>_xlfn.XLOOKUP($B1743,stock_analysis[Stock],stock_analysis[Interest_Coverage_Ratio])</f>
        <v>3.5061202185792348</v>
      </c>
      <c r="P1743" s="3" cm="1">
        <f t="array" ref="P174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743" s="3" t="str" cm="1">
        <f t="array" ref="Q174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743" s="3">
        <f>Table2[[#This Row],[Default Spread]]+Table2[[#This Row],[Risk Free Rate]]</f>
        <v>8.0499999999999988E-2</v>
      </c>
      <c r="S1743" s="2">
        <f>_xlfn.XLOOKUP($B1743,stock_analysis[Stock],stock_analysis[Market_Cap_Cr])</f>
        <v>2378.5060352</v>
      </c>
      <c r="T1743" s="2">
        <f>_xlfn.XLOOKUP($B1743,stock_analysis[Stock],stock_analysis[Total_Debt_Cr])</f>
        <v>211.072</v>
      </c>
      <c r="U1743" s="3">
        <f>Table2[[#This Row],[Market Value of Equity]]/(Table2[[#This Row],[Market Value of Equity]]+Table2[[#This Row],[Market Value of Debt]])</f>
        <v>0.9184917399163457</v>
      </c>
      <c r="V1743" s="3">
        <f>Table2[[#This Row],[Market Value of Debt]]/(Table2[[#This Row],[Market Value of Equity]]+Table2[[#This Row],[Market Value of Debt]])</f>
        <v>8.1508260083654263E-2</v>
      </c>
      <c r="W1743" s="32">
        <f>(Table2[[#This Row],[Cost of Equity (Daily Beta)]]*Table2[[#This Row],[Weight of Equity]])+(Table2[[#This Row],[Cost of Debt]]*Table2[[#This Row],[Weight of Debt]])</f>
        <v>0.1266853497088124</v>
      </c>
      <c r="X1743" s="33">
        <f>(Table2[[#This Row],[Cost of Equity (Weekly Beta)]]*Table2[[#This Row],[Weight of Equity]])+(Table2[[#This Row],[Cost of Debt]]*Table2[[#This Row],[Weight of Debt]])</f>
        <v>0.1270749780074546</v>
      </c>
      <c r="Y1743" s="34">
        <f>(Table2[[#This Row],[Cost of Equity (Monthly Beta)]]*Table2[[#This Row],[Weight of Equity]])+(Table2[[#This Row],[Cost of Debt]]*Table2[[#This Row],[Weight of Debt]])</f>
        <v>0.15281156614457295</v>
      </c>
      <c r="Z1743" t="b">
        <f>IF(Table2[[#This Row],[Sector]]="Financial Services",TRUE,FALSE)</f>
        <v>0</v>
      </c>
      <c r="AA1743" t="b">
        <f>IF(Table2[[#This Row],[Market Capitalisation In(Cr)]]&gt;25000,TRUE,FALSE)</f>
        <v>0</v>
      </c>
    </row>
    <row r="1744" spans="2:27" ht="14" customHeight="1">
      <c r="B1744" s="37" t="s">
        <v>1605</v>
      </c>
      <c r="C1744" s="38" t="str">
        <f>_xlfn.XLOOKUP(B1744,stock_analysis[Stock],stock_analysis[Company_Name])</f>
        <v>IKIO Technologies Limited</v>
      </c>
      <c r="D1744" s="37" t="str">
        <f>_xlfn.XLOOKUP(B1744,stock_analysis[Stock],stock_analysis[Sector])</f>
        <v>Technology</v>
      </c>
      <c r="E1744" s="37" t="str">
        <f>_xlfn.XLOOKUP($B1744,stock_analysis[Stock],stock_analysis[Industry])</f>
        <v>Electronic Components</v>
      </c>
      <c r="F1744" s="2">
        <f>_xlfn.XLOOKUP($B1744,stock_analysis[Stock],stock_analysis[Market_Cap_Cr])</f>
        <v>1029.5865343999999</v>
      </c>
      <c r="G1744" s="3">
        <f>Imputs!$C$2</f>
        <v>6.6699999999999995E-2</v>
      </c>
      <c r="H1744" s="3">
        <f>Imputs!$C$3</f>
        <v>5.2299999999999999E-2</v>
      </c>
      <c r="I1744" s="2">
        <f>_xlfn.XLOOKUP($B1744,stock_analysis[Stock],stock_analysis[Beta_Daily])</f>
        <v>1.2484358953589567</v>
      </c>
      <c r="J1744" s="2">
        <f>_xlfn.XLOOKUP($B1744,stock_analysis[Stock],stock_analysis[Beta_Weekly])</f>
        <v>1.7025948895297851</v>
      </c>
      <c r="K1744" s="2">
        <f>_xlfn.XLOOKUP($B1744,stock_analysis[Stock],stock_analysis[Beta_Monthly])</f>
        <v>0.79536876079949259</v>
      </c>
      <c r="L1744" s="3">
        <f>G1744+H1744*I1744</f>
        <v>0.13199319732727344</v>
      </c>
      <c r="M1744" s="3">
        <f>J1744*H1744+G1744</f>
        <v>0.15574571272240775</v>
      </c>
      <c r="N1744" s="3">
        <f>K1744*H1744+G1744</f>
        <v>0.10829778618981345</v>
      </c>
      <c r="O1744" s="2">
        <f>_xlfn.XLOOKUP($B1744,stock_analysis[Stock],stock_analysis[Interest_Coverage_Ratio])</f>
        <v>13.984704802691954</v>
      </c>
      <c r="P1744" s="3" cm="1">
        <f t="array" ref="P174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44" s="3" t="str" cm="1">
        <f t="array" ref="Q174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44" s="3">
        <f>Table2[[#This Row],[Default Spread]]+Table2[[#This Row],[Risk Free Rate]]</f>
        <v>7.0699999999999999E-2</v>
      </c>
      <c r="S1744" s="2">
        <f>_xlfn.XLOOKUP($B1744,stock_analysis[Stock],stock_analysis[Market_Cap_Cr])</f>
        <v>1029.5865343999999</v>
      </c>
      <c r="T1744" s="2">
        <f>_xlfn.XLOOKUP($B1744,stock_analysis[Stock],stock_analysis[Total_Debt_Cr])</f>
        <v>59.038003199999999</v>
      </c>
      <c r="U1744" s="3">
        <f>Table2[[#This Row],[Market Value of Equity]]/(Table2[[#This Row],[Market Value of Equity]]+Table2[[#This Row],[Market Value of Debt]])</f>
        <v>0.94576825970673395</v>
      </c>
      <c r="V1744" s="3">
        <f>Table2[[#This Row],[Market Value of Debt]]/(Table2[[#This Row],[Market Value of Equity]]+Table2[[#This Row],[Market Value of Debt]])</f>
        <v>5.4231740293266016E-2</v>
      </c>
      <c r="W1744" s="32">
        <f>(Table2[[#This Row],[Cost of Equity (Daily Beta)]]*Table2[[#This Row],[Weight of Equity]])+(Table2[[#This Row],[Cost of Debt]]*Table2[[#This Row],[Weight of Debt]])</f>
        <v>0.12866916056807684</v>
      </c>
      <c r="X1744" s="33">
        <f>(Table2[[#This Row],[Cost of Equity (Weekly Beta)]]*Table2[[#This Row],[Weight of Equity]])+(Table2[[#This Row],[Cost of Debt]]*Table2[[#This Row],[Weight of Debt]])</f>
        <v>0.1511335357169904</v>
      </c>
      <c r="Y1744" s="34">
        <f>(Table2[[#This Row],[Cost of Equity (Monthly Beta)]]*Table2[[#This Row],[Weight of Equity]])+(Table2[[#This Row],[Cost of Debt]]*Table2[[#This Row],[Weight of Debt]])</f>
        <v>0.10625879281356575</v>
      </c>
      <c r="Z1744" t="b">
        <f>IF(Table2[[#This Row],[Sector]]="Financial Services",TRUE,FALSE)</f>
        <v>0</v>
      </c>
      <c r="AA1744" t="b">
        <f>IF(Table2[[#This Row],[Market Capitalisation In(Cr)]]&gt;25000,TRUE,FALSE)</f>
        <v>0</v>
      </c>
    </row>
    <row r="1745" spans="2:27" ht="14" customHeight="1">
      <c r="B1745" s="37" t="s">
        <v>726</v>
      </c>
      <c r="C1745" s="38" t="str">
        <f>_xlfn.XLOOKUP(B1745,stock_analysis[Stock],stock_analysis[Company_Name])</f>
        <v>Centum Electronics Limited</v>
      </c>
      <c r="D1745" s="37" t="str">
        <f>_xlfn.XLOOKUP(B1745,stock_analysis[Stock],stock_analysis[Sector])</f>
        <v>Technology</v>
      </c>
      <c r="E1745" s="37" t="str">
        <f>_xlfn.XLOOKUP($B1745,stock_analysis[Stock],stock_analysis[Industry])</f>
        <v>Electronic Components</v>
      </c>
      <c r="F1745" s="2">
        <f>_xlfn.XLOOKUP($B1745,stock_analysis[Stock],stock_analysis[Market_Cap_Cr])</f>
        <v>3955.9467008000001</v>
      </c>
      <c r="G1745" s="3">
        <f>Imputs!$C$2</f>
        <v>6.6699999999999995E-2</v>
      </c>
      <c r="H1745" s="3">
        <f>Imputs!$C$3</f>
        <v>5.2299999999999999E-2</v>
      </c>
      <c r="I1745" s="2">
        <f>_xlfn.XLOOKUP($B1745,stock_analysis[Stock],stock_analysis[Beta_Daily])</f>
        <v>1.3450847144073721</v>
      </c>
      <c r="J1745" s="2">
        <f>_xlfn.XLOOKUP($B1745,stock_analysis[Stock],stock_analysis[Beta_Weekly])</f>
        <v>1.5254003407221728</v>
      </c>
      <c r="K1745" s="2">
        <f>_xlfn.XLOOKUP($B1745,stock_analysis[Stock],stock_analysis[Beta_Monthly])</f>
        <v>0.89889357474498599</v>
      </c>
      <c r="L1745" s="3">
        <f>G1745+H1745*I1745</f>
        <v>0.13704793056350556</v>
      </c>
      <c r="M1745" s="3">
        <f>J1745*H1745+G1745</f>
        <v>0.14647843781976963</v>
      </c>
      <c r="N1745" s="3">
        <f>K1745*H1745+G1745</f>
        <v>0.11371213395916277</v>
      </c>
      <c r="O1745" s="2">
        <f>_xlfn.XLOOKUP($B1745,stock_analysis[Stock],stock_analysis[Interest_Coverage_Ratio])</f>
        <v>1.5275138635746697</v>
      </c>
      <c r="P1745" s="3" cm="1">
        <f t="array" ref="P174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745" s="3" t="str" cm="1">
        <f t="array" ref="Q174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745" s="3">
        <f>Table2[[#This Row],[Default Spread]]+Table2[[#This Row],[Risk Free Rate]]</f>
        <v>0.1176</v>
      </c>
      <c r="S1745" s="2">
        <f>_xlfn.XLOOKUP($B1745,stock_analysis[Stock],stock_analysis[Market_Cap_Cr])</f>
        <v>3955.9467008000001</v>
      </c>
      <c r="T1745" s="2">
        <f>_xlfn.XLOOKUP($B1745,stock_analysis[Stock],stock_analysis[Total_Debt_Cr])</f>
        <v>210.85899520000001</v>
      </c>
      <c r="U1745" s="3">
        <f>Table2[[#This Row],[Market Value of Equity]]/(Table2[[#This Row],[Market Value of Equity]]+Table2[[#This Row],[Market Value of Debt]])</f>
        <v>0.94939552967338547</v>
      </c>
      <c r="V1745" s="3">
        <f>Table2[[#This Row],[Market Value of Debt]]/(Table2[[#This Row],[Market Value of Equity]]+Table2[[#This Row],[Market Value of Debt]])</f>
        <v>5.0604470326614429E-2</v>
      </c>
      <c r="W1745" s="32">
        <f>(Table2[[#This Row],[Cost of Equity (Daily Beta)]]*Table2[[#This Row],[Weight of Equity]])+(Table2[[#This Row],[Cost of Debt]]*Table2[[#This Row],[Weight of Debt]])</f>
        <v>0.13606377833839059</v>
      </c>
      <c r="X1745" s="33">
        <f>(Table2[[#This Row],[Cost of Equity (Weekly Beta)]]*Table2[[#This Row],[Weight of Equity]])+(Table2[[#This Row],[Cost of Debt]]*Table2[[#This Row],[Weight of Debt]])</f>
        <v>0.14501705977004012</v>
      </c>
      <c r="Y1745" s="34">
        <f>(Table2[[#This Row],[Cost of Equity (Monthly Beta)]]*Table2[[#This Row],[Weight of Equity]])+(Table2[[#This Row],[Cost of Debt]]*Table2[[#This Row],[Weight of Debt]])</f>
        <v>0.11390887736086015</v>
      </c>
      <c r="Z1745" t="b">
        <f>IF(Table2[[#This Row],[Sector]]="Financial Services",TRUE,FALSE)</f>
        <v>0</v>
      </c>
      <c r="AA1745" t="b">
        <f>IF(Table2[[#This Row],[Market Capitalisation In(Cr)]]&gt;25000,TRUE,FALSE)</f>
        <v>0</v>
      </c>
    </row>
    <row r="1746" spans="2:27" ht="14" customHeight="1">
      <c r="B1746" s="37" t="s">
        <v>2008</v>
      </c>
      <c r="C1746" s="38" t="str">
        <f>_xlfn.XLOOKUP(B1746,stock_analysis[Stock],stock_analysis[Company_Name])</f>
        <v>KRN Heat Exchanger and Refrigeration Limited</v>
      </c>
      <c r="D1746" s="37" t="str">
        <f>_xlfn.XLOOKUP(B1746,stock_analysis[Stock],stock_analysis[Sector])</f>
        <v>Technology</v>
      </c>
      <c r="E1746" s="37" t="str">
        <f>_xlfn.XLOOKUP($B1746,stock_analysis[Stock],stock_analysis[Industry])</f>
        <v>Electronic Components</v>
      </c>
      <c r="F1746" s="2">
        <f>_xlfn.XLOOKUP($B1746,stock_analysis[Stock],stock_analysis[Market_Cap_Cr])</f>
        <v>5886.2301183999998</v>
      </c>
      <c r="G1746" s="3">
        <f>Imputs!$C$2</f>
        <v>6.6699999999999995E-2</v>
      </c>
      <c r="H1746" s="3">
        <f>Imputs!$C$3</f>
        <v>5.2299999999999999E-2</v>
      </c>
      <c r="I1746" s="2">
        <f>_xlfn.XLOOKUP($B1746,stock_analysis[Stock],stock_analysis[Beta_Daily])</f>
        <v>1.4063548045218366</v>
      </c>
      <c r="J1746" s="2">
        <f>_xlfn.XLOOKUP($B1746,stock_analysis[Stock],stock_analysis[Beta_Weekly])</f>
        <v>1.3734177519875763</v>
      </c>
      <c r="K1746" s="2">
        <f>_xlfn.XLOOKUP($B1746,stock_analysis[Stock],stock_analysis[Beta_Monthly])</f>
        <v>-0.47415973239541698</v>
      </c>
      <c r="L1746" s="3">
        <f>G1746+H1746*I1746</f>
        <v>0.14025235627649205</v>
      </c>
      <c r="M1746" s="3">
        <f>J1746*H1746+G1746</f>
        <v>0.13852974842895022</v>
      </c>
      <c r="N1746" s="3">
        <f>K1746*H1746+G1746</f>
        <v>4.1901445995719683E-2</v>
      </c>
      <c r="O1746" s="2">
        <f>_xlfn.XLOOKUP($B1746,stock_analysis[Stock],stock_analysis[Interest_Coverage_Ratio])</f>
        <v>27.527322696934004</v>
      </c>
      <c r="P1746" s="3" cm="1">
        <f t="array" ref="P174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46" s="3" t="str" cm="1">
        <f t="array" ref="Q174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46" s="3">
        <f>Table2[[#This Row],[Default Spread]]+Table2[[#This Row],[Risk Free Rate]]</f>
        <v>7.0699999999999999E-2</v>
      </c>
      <c r="S1746" s="2">
        <f>_xlfn.XLOOKUP($B1746,stock_analysis[Stock],stock_analysis[Market_Cap_Cr])</f>
        <v>5886.2301183999998</v>
      </c>
      <c r="T1746" s="2">
        <f>_xlfn.XLOOKUP($B1746,stock_analysis[Stock],stock_analysis[Total_Debt_Cr])</f>
        <v>30.471100799999999</v>
      </c>
      <c r="U1746" s="3">
        <f>Table2[[#This Row],[Market Value of Equity]]/(Table2[[#This Row],[Market Value of Equity]]+Table2[[#This Row],[Market Value of Debt]])</f>
        <v>0.99484998486975817</v>
      </c>
      <c r="V1746" s="3">
        <f>Table2[[#This Row],[Market Value of Debt]]/(Table2[[#This Row],[Market Value of Equity]]+Table2[[#This Row],[Market Value of Debt]])</f>
        <v>5.1500151302417817E-3</v>
      </c>
      <c r="W1746" s="32">
        <f>(Table2[[#This Row],[Cost of Equity (Daily Beta)]]*Table2[[#This Row],[Weight of Equity]])+(Table2[[#This Row],[Cost of Debt]]*Table2[[#This Row],[Weight of Debt]])</f>
        <v>0.13989416058932413</v>
      </c>
      <c r="X1746" s="33">
        <f>(Table2[[#This Row],[Cost of Equity (Weekly Beta)]]*Table2[[#This Row],[Weight of Equity]])+(Table2[[#This Row],[Cost of Debt]]*Table2[[#This Row],[Weight of Debt]])</f>
        <v>0.13818042419826063</v>
      </c>
      <c r="Y1746" s="34">
        <f>(Table2[[#This Row],[Cost of Equity (Monthly Beta)]]*Table2[[#This Row],[Weight of Equity]])+(Table2[[#This Row],[Cost of Debt]]*Table2[[#This Row],[Weight of Debt]])</f>
        <v>4.2049758984570813E-2</v>
      </c>
      <c r="Z1746" t="b">
        <f>IF(Table2[[#This Row],[Sector]]="Financial Services",TRUE,FALSE)</f>
        <v>0</v>
      </c>
      <c r="AA1746" t="b">
        <f>IF(Table2[[#This Row],[Market Capitalisation In(Cr)]]&gt;25000,TRUE,FALSE)</f>
        <v>0</v>
      </c>
    </row>
    <row r="1747" spans="2:27" ht="14" customHeight="1">
      <c r="B1747" s="37" t="s">
        <v>1902</v>
      </c>
      <c r="C1747" s="38" t="str">
        <f>_xlfn.XLOOKUP(B1747,stock_analysis[Stock],stock_analysis[Company_Name])</f>
        <v>Kaynes Technology India Limited</v>
      </c>
      <c r="D1747" s="37" t="str">
        <f>_xlfn.XLOOKUP(B1747,stock_analysis[Stock],stock_analysis[Sector])</f>
        <v>Technology</v>
      </c>
      <c r="E1747" s="37" t="str">
        <f>_xlfn.XLOOKUP($B1747,stock_analysis[Stock],stock_analysis[Industry])</f>
        <v>Electronic Components</v>
      </c>
      <c r="F1747" s="2">
        <f>_xlfn.XLOOKUP($B1747,stock_analysis[Stock],stock_analysis[Market_Cap_Cr])</f>
        <v>24816.9775104</v>
      </c>
      <c r="G1747" s="3">
        <f>Imputs!$C$2</f>
        <v>6.6699999999999995E-2</v>
      </c>
      <c r="H1747" s="3">
        <f>Imputs!$C$3</f>
        <v>5.2299999999999999E-2</v>
      </c>
      <c r="I1747" s="2">
        <f>_xlfn.XLOOKUP($B1747,stock_analysis[Stock],stock_analysis[Beta_Daily])</f>
        <v>1.6580379892125845</v>
      </c>
      <c r="J1747" s="2">
        <f>_xlfn.XLOOKUP($B1747,stock_analysis[Stock],stock_analysis[Beta_Weekly])</f>
        <v>1.5263551708773779</v>
      </c>
      <c r="K1747" s="2">
        <f>_xlfn.XLOOKUP($B1747,stock_analysis[Stock],stock_analysis[Beta_Monthly])</f>
        <v>1.1555341414959237</v>
      </c>
      <c r="L1747" s="3">
        <f>G1747+H1747*I1747</f>
        <v>0.15341538683581818</v>
      </c>
      <c r="M1747" s="3">
        <f>J1747*H1747+G1747</f>
        <v>0.14652837543688685</v>
      </c>
      <c r="N1747" s="3">
        <f>K1747*H1747+G1747</f>
        <v>0.12713443560023679</v>
      </c>
      <c r="O1747" s="2">
        <f>_xlfn.XLOOKUP($B1747,stock_analysis[Stock],stock_analysis[Interest_Coverage_Ratio])</f>
        <v>4.7573833476568428</v>
      </c>
      <c r="P1747" s="3" cm="1">
        <f t="array" ref="P174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747" s="3" t="str" cm="1">
        <f t="array" ref="Q174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747" s="3">
        <f>Table2[[#This Row],[Default Spread]]+Table2[[#This Row],[Risk Free Rate]]</f>
        <v>7.5600000000000001E-2</v>
      </c>
      <c r="S1747" s="2">
        <f>_xlfn.XLOOKUP($B1747,stock_analysis[Stock],stock_analysis[Market_Cap_Cr])</f>
        <v>24816.9775104</v>
      </c>
      <c r="T1747" s="2">
        <f>_xlfn.XLOOKUP($B1747,stock_analysis[Stock],stock_analysis[Total_Debt_Cr])</f>
        <v>885.36801279999997</v>
      </c>
      <c r="U1747" s="3">
        <f>Table2[[#This Row],[Market Value of Equity]]/(Table2[[#This Row],[Market Value of Equity]]+Table2[[#This Row],[Market Value of Debt]])</f>
        <v>0.96555302659047859</v>
      </c>
      <c r="V1747" s="3">
        <f>Table2[[#This Row],[Market Value of Debt]]/(Table2[[#This Row],[Market Value of Equity]]+Table2[[#This Row],[Market Value of Debt]])</f>
        <v>3.4446973409521325E-2</v>
      </c>
      <c r="W1747" s="32">
        <f>(Table2[[#This Row],[Cost of Equity (Daily Beta)]]*Table2[[#This Row],[Weight of Equity]])+(Table2[[#This Row],[Cost of Debt]]*Table2[[#This Row],[Weight of Debt]])</f>
        <v>0.15073488227463314</v>
      </c>
      <c r="X1747" s="33">
        <f>(Table2[[#This Row],[Cost of Equity (Weekly Beta)]]*Table2[[#This Row],[Weight of Equity]])+(Table2[[#This Row],[Cost of Debt]]*Table2[[#This Row],[Weight of Debt]])</f>
        <v>0.14408510757423187</v>
      </c>
      <c r="Y1747" s="34">
        <f>(Table2[[#This Row],[Cost of Equity (Monthly Beta)]]*Table2[[#This Row],[Weight of Equity]])+(Table2[[#This Row],[Cost of Debt]]*Table2[[#This Row],[Weight of Debt]])</f>
        <v>0.12535923026744075</v>
      </c>
      <c r="Z1747" t="b">
        <f>IF(Table2[[#This Row],[Sector]]="Financial Services",TRUE,FALSE)</f>
        <v>0</v>
      </c>
      <c r="AA1747" t="b">
        <f>IF(Table2[[#This Row],[Market Capitalisation In(Cr)]]&gt;25000,TRUE,FALSE)</f>
        <v>0</v>
      </c>
    </row>
    <row r="1748" spans="2:27" ht="14" customHeight="1">
      <c r="B1748" s="37" t="s">
        <v>3476</v>
      </c>
      <c r="C1748" s="38" t="str">
        <f>_xlfn.XLOOKUP(B1748,stock_analysis[Stock],stock_analysis[Company_Name])</f>
        <v>Syrma SGS Technology Limited</v>
      </c>
      <c r="D1748" s="37" t="str">
        <f>_xlfn.XLOOKUP(B1748,stock_analysis[Stock],stock_analysis[Sector])</f>
        <v>Technology</v>
      </c>
      <c r="E1748" s="37" t="str">
        <f>_xlfn.XLOOKUP($B1748,stock_analysis[Stock],stock_analysis[Industry])</f>
        <v>Electronic Components</v>
      </c>
      <c r="F1748" s="2">
        <f>_xlfn.XLOOKUP($B1748,stock_analysis[Stock],stock_analysis[Market_Cap_Cr])</f>
        <v>14463.254527999999</v>
      </c>
      <c r="G1748" s="3">
        <f>Imputs!$C$2</f>
        <v>6.6699999999999995E-2</v>
      </c>
      <c r="H1748" s="3">
        <f>Imputs!$C$3</f>
        <v>5.2299999999999999E-2</v>
      </c>
      <c r="I1748" s="2">
        <f>_xlfn.XLOOKUP($B1748,stock_analysis[Stock],stock_analysis[Beta_Daily])</f>
        <v>1.6585825678549051</v>
      </c>
      <c r="J1748" s="2">
        <f>_xlfn.XLOOKUP($B1748,stock_analysis[Stock],stock_analysis[Beta_Weekly])</f>
        <v>1.5709849114460499</v>
      </c>
      <c r="K1748" s="2">
        <f>_xlfn.XLOOKUP($B1748,stock_analysis[Stock],stock_analysis[Beta_Monthly])</f>
        <v>0.51372276051592669</v>
      </c>
      <c r="L1748" s="3">
        <f>G1748+H1748*I1748</f>
        <v>0.15344386829881151</v>
      </c>
      <c r="M1748" s="3">
        <f>J1748*H1748+G1748</f>
        <v>0.14886251086862839</v>
      </c>
      <c r="N1748" s="3">
        <f>K1748*H1748+G1748</f>
        <v>9.3567700374982965E-2</v>
      </c>
      <c r="O1748" s="2">
        <f>_xlfn.XLOOKUP($B1748,stock_analysis[Stock],stock_analysis[Interest_Coverage_Ratio])</f>
        <v>5.3853239858678164</v>
      </c>
      <c r="P1748" s="3" cm="1">
        <f t="array" ref="P174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748" s="3" t="str" cm="1">
        <f t="array" ref="Q174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748" s="3">
        <f>Table2[[#This Row],[Default Spread]]+Table2[[#This Row],[Risk Free Rate]]</f>
        <v>7.5600000000000001E-2</v>
      </c>
      <c r="S1748" s="2">
        <f>_xlfn.XLOOKUP($B1748,stock_analysis[Stock],stock_analysis[Market_Cap_Cr])</f>
        <v>14463.254527999999</v>
      </c>
      <c r="T1748" s="2">
        <f>_xlfn.XLOOKUP($B1748,stock_analysis[Stock],stock_analysis[Total_Debt_Cr])</f>
        <v>331.55399679999999</v>
      </c>
      <c r="U1748" s="3">
        <f>Table2[[#This Row],[Market Value of Equity]]/(Table2[[#This Row],[Market Value of Equity]]+Table2[[#This Row],[Market Value of Debt]])</f>
        <v>0.97758984198786847</v>
      </c>
      <c r="V1748" s="3">
        <f>Table2[[#This Row],[Market Value of Debt]]/(Table2[[#This Row],[Market Value of Equity]]+Table2[[#This Row],[Market Value of Debt]])</f>
        <v>2.2410158012131629E-2</v>
      </c>
      <c r="W1748" s="32">
        <f>(Table2[[#This Row],[Cost of Equity (Daily Beta)]]*Table2[[#This Row],[Weight of Equity]])+(Table2[[#This Row],[Cost of Debt]]*Table2[[#This Row],[Weight of Debt]])</f>
        <v>0.15169937490995961</v>
      </c>
      <c r="X1748" s="33">
        <f>(Table2[[#This Row],[Cost of Equity (Weekly Beta)]]*Table2[[#This Row],[Weight of Equity]])+(Table2[[#This Row],[Cost of Debt]]*Table2[[#This Row],[Weight of Debt]])</f>
        <v>0.14722068642369693</v>
      </c>
      <c r="Y1748" s="34">
        <f>(Table2[[#This Row],[Cost of Equity (Monthly Beta)]]*Table2[[#This Row],[Weight of Equity]])+(Table2[[#This Row],[Cost of Debt]]*Table2[[#This Row],[Weight of Debt]])</f>
        <v>9.3165041370464968E-2</v>
      </c>
      <c r="Z1748" t="b">
        <f>IF(Table2[[#This Row],[Sector]]="Financial Services",TRUE,FALSE)</f>
        <v>0</v>
      </c>
      <c r="AA1748" t="b">
        <f>IF(Table2[[#This Row],[Market Capitalisation In(Cr)]]&gt;25000,TRUE,FALSE)</f>
        <v>0</v>
      </c>
    </row>
    <row r="1749" spans="2:27" ht="14" customHeight="1">
      <c r="B1749" s="37" t="s">
        <v>432</v>
      </c>
      <c r="C1749" s="38" t="str">
        <f>_xlfn.XLOOKUP(B1749,stock_analysis[Stock],stock_analysis[Company_Name])</f>
        <v>Avalon Technologies Limited</v>
      </c>
      <c r="D1749" s="37" t="str">
        <f>_xlfn.XLOOKUP(B1749,stock_analysis[Stock],stock_analysis[Sector])</f>
        <v>Technology</v>
      </c>
      <c r="E1749" s="37" t="str">
        <f>_xlfn.XLOOKUP($B1749,stock_analysis[Stock],stock_analysis[Industry])</f>
        <v>Electronic Components</v>
      </c>
      <c r="F1749" s="2">
        <f>_xlfn.XLOOKUP($B1749,stock_analysis[Stock],stock_analysis[Market_Cap_Cr])</f>
        <v>6266.0419584000001</v>
      </c>
      <c r="G1749" s="3">
        <f>Imputs!$C$2</f>
        <v>6.6699999999999995E-2</v>
      </c>
      <c r="H1749" s="3">
        <f>Imputs!$C$3</f>
        <v>5.2299999999999999E-2</v>
      </c>
      <c r="I1749" s="2">
        <f>_xlfn.XLOOKUP($B1749,stock_analysis[Stock],stock_analysis[Beta_Daily])</f>
        <v>1.6662963838161085</v>
      </c>
      <c r="J1749" s="2">
        <f>_xlfn.XLOOKUP($B1749,stock_analysis[Stock],stock_analysis[Beta_Weekly])</f>
        <v>1.2850964064043715</v>
      </c>
      <c r="K1749" s="2">
        <f>_xlfn.XLOOKUP($B1749,stock_analysis[Stock],stock_analysis[Beta_Monthly])</f>
        <v>1.2650502530775936</v>
      </c>
      <c r="L1749" s="3">
        <f>G1749+H1749*I1749</f>
        <v>0.15384730087358245</v>
      </c>
      <c r="M1749" s="3">
        <f>J1749*H1749+G1749</f>
        <v>0.13391054205494862</v>
      </c>
      <c r="N1749" s="3">
        <f>K1749*H1749+G1749</f>
        <v>0.13286212823595814</v>
      </c>
      <c r="O1749" s="2">
        <f>_xlfn.XLOOKUP($B1749,stock_analysis[Stock],stock_analysis[Interest_Coverage_Ratio])</f>
        <v>7.9581929064355643</v>
      </c>
      <c r="P1749" s="3" cm="1">
        <f t="array" ref="P174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749" s="3" t="str" cm="1">
        <f t="array" ref="Q174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749" s="3">
        <f>Table2[[#This Row],[Default Spread]]+Table2[[#This Row],[Risk Free Rate]]</f>
        <v>7.3700000000000002E-2</v>
      </c>
      <c r="S1749" s="2">
        <f>_xlfn.XLOOKUP($B1749,stock_analysis[Stock],stock_analysis[Market_Cap_Cr])</f>
        <v>6266.0419584000001</v>
      </c>
      <c r="T1749" s="2">
        <f>_xlfn.XLOOKUP($B1749,stock_analysis[Stock],stock_analysis[Total_Debt_Cr])</f>
        <v>163.12</v>
      </c>
      <c r="U1749" s="3">
        <f>Table2[[#This Row],[Market Value of Equity]]/(Table2[[#This Row],[Market Value of Equity]]+Table2[[#This Row],[Market Value of Debt]])</f>
        <v>0.97462810844469772</v>
      </c>
      <c r="V1749" s="3">
        <f>Table2[[#This Row],[Market Value of Debt]]/(Table2[[#This Row],[Market Value of Equity]]+Table2[[#This Row],[Market Value of Debt]])</f>
        <v>2.5371891555302339E-2</v>
      </c>
      <c r="W1749" s="32">
        <f>(Table2[[#This Row],[Cost of Equity (Daily Beta)]]*Table2[[#This Row],[Weight of Equity]])+(Table2[[#This Row],[Cost of Debt]]*Table2[[#This Row],[Weight of Debt]])</f>
        <v>0.15181381224736773</v>
      </c>
      <c r="X1749" s="33">
        <f>(Table2[[#This Row],[Cost of Equity (Weekly Beta)]]*Table2[[#This Row],[Weight of Equity]])+(Table2[[#This Row],[Cost of Debt]]*Table2[[#This Row],[Weight of Debt]])</f>
        <v>0.13238288671144449</v>
      </c>
      <c r="Y1749" s="34">
        <f>(Table2[[#This Row],[Cost of Equity (Monthly Beta)]]*Table2[[#This Row],[Weight of Equity]])+(Table2[[#This Row],[Cost of Debt]]*Table2[[#This Row],[Weight of Debt]])</f>
        <v>0.1313610731341745</v>
      </c>
      <c r="Z1749" t="b">
        <f>IF(Table2[[#This Row],[Sector]]="Financial Services",TRUE,FALSE)</f>
        <v>0</v>
      </c>
      <c r="AA1749" t="b">
        <f>IF(Table2[[#This Row],[Market Capitalisation In(Cr)]]&gt;25000,TRUE,FALSE)</f>
        <v>0</v>
      </c>
    </row>
    <row r="1750" spans="2:27" ht="14" customHeight="1">
      <c r="B1750" s="37" t="s">
        <v>2676</v>
      </c>
      <c r="C1750" s="38" t="str">
        <f>_xlfn.XLOOKUP(B1750,stock_analysis[Stock],stock_analysis[Company_Name])</f>
        <v>PG Electroplast Limited</v>
      </c>
      <c r="D1750" s="37" t="str">
        <f>_xlfn.XLOOKUP(B1750,stock_analysis[Stock],stock_analysis[Sector])</f>
        <v>Technology</v>
      </c>
      <c r="E1750" s="37" t="str">
        <f>_xlfn.XLOOKUP($B1750,stock_analysis[Stock],stock_analysis[Industry])</f>
        <v>Electronic Components</v>
      </c>
      <c r="F1750" s="2">
        <f>_xlfn.XLOOKUP($B1750,stock_analysis[Stock],stock_analysis[Market_Cap_Cr])</f>
        <v>17121.361919999999</v>
      </c>
      <c r="G1750" s="3">
        <f>Imputs!$C$2</f>
        <v>6.6699999999999995E-2</v>
      </c>
      <c r="H1750" s="3">
        <f>Imputs!$C$3</f>
        <v>5.2299999999999999E-2</v>
      </c>
      <c r="I1750" s="2">
        <f>_xlfn.XLOOKUP($B1750,stock_analysis[Stock],stock_analysis[Beta_Daily])</f>
        <v>1.7726630534038497</v>
      </c>
      <c r="J1750" s="2">
        <f>_xlfn.XLOOKUP($B1750,stock_analysis[Stock],stock_analysis[Beta_Weekly])</f>
        <v>2.1773057010865733</v>
      </c>
      <c r="K1750" s="2">
        <f>_xlfn.XLOOKUP($B1750,stock_analysis[Stock],stock_analysis[Beta_Monthly])</f>
        <v>0.54769895107360989</v>
      </c>
      <c r="L1750" s="3">
        <f>G1750+H1750*I1750</f>
        <v>0.15941027769302135</v>
      </c>
      <c r="M1750" s="3">
        <f>J1750*H1750+G1750</f>
        <v>0.18057308816682777</v>
      </c>
      <c r="N1750" s="3">
        <f>K1750*H1750+G1750</f>
        <v>9.5344655141149787E-2</v>
      </c>
      <c r="O1750" s="2">
        <f>_xlfn.XLOOKUP($B1750,stock_analysis[Stock],stock_analysis[Interest_Coverage_Ratio])</f>
        <v>10.735143374246558</v>
      </c>
      <c r="P1750" s="3" cm="1">
        <f t="array" ref="P175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750" s="3" t="str" cm="1">
        <f t="array" ref="Q175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750" s="3">
        <f>Table2[[#This Row],[Default Spread]]+Table2[[#This Row],[Risk Free Rate]]</f>
        <v>7.22E-2</v>
      </c>
      <c r="S1750" s="2">
        <f>_xlfn.XLOOKUP($B1750,stock_analysis[Stock],stock_analysis[Market_Cap_Cr])</f>
        <v>17121.361919999999</v>
      </c>
      <c r="T1750" s="2">
        <f>_xlfn.XLOOKUP($B1750,stock_analysis[Stock],stock_analysis[Total_Debt_Cr])</f>
        <v>590.46538239999995</v>
      </c>
      <c r="U1750" s="3">
        <f>Table2[[#This Row],[Market Value of Equity]]/(Table2[[#This Row],[Market Value of Equity]]+Table2[[#This Row],[Market Value of Debt]])</f>
        <v>0.96666265019871822</v>
      </c>
      <c r="V1750" s="3">
        <f>Table2[[#This Row],[Market Value of Debt]]/(Table2[[#This Row],[Market Value of Equity]]+Table2[[#This Row],[Market Value of Debt]])</f>
        <v>3.3337349801281668E-2</v>
      </c>
      <c r="W1750" s="32">
        <f>(Table2[[#This Row],[Cost of Equity (Daily Beta)]]*Table2[[#This Row],[Weight of Equity]])+(Table2[[#This Row],[Cost of Debt]]*Table2[[#This Row],[Weight of Debt]])</f>
        <v>0.15650291815930217</v>
      </c>
      <c r="X1750" s="33">
        <f>(Table2[[#This Row],[Cost of Equity (Weekly Beta)]]*Table2[[#This Row],[Weight of Equity]])+(Table2[[#This Row],[Cost of Debt]]*Table2[[#This Row],[Weight of Debt]])</f>
        <v>0.17696021661756509</v>
      </c>
      <c r="Y1750" s="34">
        <f>(Table2[[#This Row],[Cost of Equity (Monthly Beta)]]*Table2[[#This Row],[Weight of Equity]])+(Table2[[#This Row],[Cost of Debt]]*Table2[[#This Row],[Weight of Debt]])</f>
        <v>9.4573073676679234E-2</v>
      </c>
      <c r="Z1750" t="b">
        <f>IF(Table2[[#This Row],[Sector]]="Financial Services",TRUE,FALSE)</f>
        <v>0</v>
      </c>
      <c r="AA1750" t="b">
        <f>IF(Table2[[#This Row],[Market Capitalisation In(Cr)]]&gt;25000,TRUE,FALSE)</f>
        <v>0</v>
      </c>
    </row>
    <row r="1751" spans="2:27" ht="14" customHeight="1">
      <c r="B1751" s="37" t="s">
        <v>2270</v>
      </c>
      <c r="C1751" s="38" t="str">
        <f>_xlfn.XLOOKUP(B1751,stock_analysis[Stock],stock_analysis[Company_Name])</f>
        <v>MIC Electronics Limited</v>
      </c>
      <c r="D1751" s="37" t="str">
        <f>_xlfn.XLOOKUP(B1751,stock_analysis[Stock],stock_analysis[Sector])</f>
        <v>Technology</v>
      </c>
      <c r="E1751" s="37" t="str">
        <f>_xlfn.XLOOKUP($B1751,stock_analysis[Stock],stock_analysis[Industry])</f>
        <v>Electronic Components</v>
      </c>
      <c r="F1751" s="2">
        <f>_xlfn.XLOOKUP($B1751,stock_analysis[Stock],stock_analysis[Market_Cap_Cr])</f>
        <v>829.32075520000001</v>
      </c>
      <c r="G1751" s="3">
        <f>Imputs!$C$2</f>
        <v>6.6699999999999995E-2</v>
      </c>
      <c r="H1751" s="3">
        <f>Imputs!$C$3</f>
        <v>5.2299999999999999E-2</v>
      </c>
      <c r="I1751" s="2">
        <f>_xlfn.XLOOKUP($B1751,stock_analysis[Stock],stock_analysis[Beta_Daily])</f>
        <v>1.9255825574172476</v>
      </c>
      <c r="J1751" s="2">
        <f>_xlfn.XLOOKUP($B1751,stock_analysis[Stock],stock_analysis[Beta_Weekly])</f>
        <v>2.5632691924091877</v>
      </c>
      <c r="K1751" s="2">
        <f>_xlfn.XLOOKUP($B1751,stock_analysis[Stock],stock_analysis[Beta_Monthly])</f>
        <v>1.9435522154888172</v>
      </c>
      <c r="L1751" s="3">
        <f>G1751+H1751*I1751</f>
        <v>0.16740796775292205</v>
      </c>
      <c r="M1751" s="3">
        <f>J1751*H1751+G1751</f>
        <v>0.20075897876300053</v>
      </c>
      <c r="N1751" s="3">
        <f>K1751*H1751+G1751</f>
        <v>0.16834778087006513</v>
      </c>
      <c r="O1751" s="2">
        <f>_xlfn.XLOOKUP($B1751,stock_analysis[Stock],stock_analysis[Interest_Coverage_Ratio])</f>
        <v>4.0570332420988606</v>
      </c>
      <c r="P1751" s="3" cm="1">
        <f t="array" ref="P175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751" s="3" t="str" cm="1">
        <f t="array" ref="Q175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751" s="3">
        <f>Table2[[#This Row],[Default Spread]]+Table2[[#This Row],[Risk Free Rate]]</f>
        <v>7.7799999999999994E-2</v>
      </c>
      <c r="S1751" s="2">
        <f>_xlfn.XLOOKUP($B1751,stock_analysis[Stock],stock_analysis[Market_Cap_Cr])</f>
        <v>829.32075520000001</v>
      </c>
      <c r="T1751" s="2">
        <f>_xlfn.XLOOKUP($B1751,stock_analysis[Stock],stock_analysis[Total_Debt_Cr])</f>
        <v>45.851699199999999</v>
      </c>
      <c r="U1751" s="3">
        <f>Table2[[#This Row],[Market Value of Equity]]/(Table2[[#This Row],[Market Value of Equity]]+Table2[[#This Row],[Market Value of Debt]])</f>
        <v>0.94760838395966773</v>
      </c>
      <c r="V1751" s="3">
        <f>Table2[[#This Row],[Market Value of Debt]]/(Table2[[#This Row],[Market Value of Equity]]+Table2[[#This Row],[Market Value of Debt]])</f>
        <v>5.2391616040332267E-2</v>
      </c>
      <c r="W1751" s="32">
        <f>(Table2[[#This Row],[Cost of Equity (Daily Beta)]]*Table2[[#This Row],[Weight of Equity]])+(Table2[[#This Row],[Cost of Debt]]*Table2[[#This Row],[Weight of Debt]])</f>
        <v>0.16271326151225646</v>
      </c>
      <c r="X1751" s="33">
        <f>(Table2[[#This Row],[Cost of Equity (Weekly Beta)]]*Table2[[#This Row],[Weight of Equity]])+(Table2[[#This Row],[Cost of Debt]]*Table2[[#This Row],[Weight of Debt]])</f>
        <v>0.19431695915893801</v>
      </c>
      <c r="Y1751" s="34">
        <f>(Table2[[#This Row],[Cost of Equity (Monthly Beta)]]*Table2[[#This Row],[Weight of Equity]])+(Table2[[#This Row],[Cost of Debt]]*Table2[[#This Row],[Weight of Debt]])</f>
        <v>0.16360383630141653</v>
      </c>
      <c r="Z1751" t="b">
        <f>IF(Table2[[#This Row],[Sector]]="Financial Services",TRUE,FALSE)</f>
        <v>0</v>
      </c>
      <c r="AA1751" t="b">
        <f>IF(Table2[[#This Row],[Market Capitalisation In(Cr)]]&gt;25000,TRUE,FALSE)</f>
        <v>0</v>
      </c>
    </row>
    <row r="1752" spans="2:27" ht="14" customHeight="1">
      <c r="B1752" s="37" t="s">
        <v>782</v>
      </c>
      <c r="C1752" s="38" t="str">
        <f>_xlfn.XLOOKUP(B1752,stock_analysis[Stock],stock_analysis[Company_Name])</f>
        <v>Creative Newtech Limited</v>
      </c>
      <c r="D1752" s="37" t="str">
        <f>_xlfn.XLOOKUP(B1752,stock_analysis[Stock],stock_analysis[Sector])</f>
        <v>Technology</v>
      </c>
      <c r="E1752" s="37" t="str">
        <f>_xlfn.XLOOKUP($B1752,stock_analysis[Stock],stock_analysis[Industry])</f>
        <v>Electronics &amp; Computer Distribution</v>
      </c>
      <c r="F1752" s="2">
        <f>_xlfn.XLOOKUP($B1752,stock_analysis[Stock],stock_analysis[Market_Cap_Cr])</f>
        <v>965.57230079999999</v>
      </c>
      <c r="G1752" s="3">
        <f>Imputs!$C$2</f>
        <v>6.6699999999999995E-2</v>
      </c>
      <c r="H1752" s="3">
        <f>Imputs!$C$3</f>
        <v>5.2299999999999999E-2</v>
      </c>
      <c r="I1752" s="2">
        <f>_xlfn.XLOOKUP($B1752,stock_analysis[Stock],stock_analysis[Beta_Daily])</f>
        <v>0.321514408199157</v>
      </c>
      <c r="J1752" s="2">
        <f>_xlfn.XLOOKUP($B1752,stock_analysis[Stock],stock_analysis[Beta_Weekly])</f>
        <v>0.6316790611308728</v>
      </c>
      <c r="K1752" s="2">
        <f>_xlfn.XLOOKUP($B1752,stock_analysis[Stock],stock_analysis[Beta_Monthly])</f>
        <v>1.3194357640719363</v>
      </c>
      <c r="L1752" s="3">
        <f>G1752+H1752*I1752</f>
        <v>8.3515203548815906E-2</v>
      </c>
      <c r="M1752" s="3">
        <f>J1752*H1752+G1752</f>
        <v>9.9736814897144643E-2</v>
      </c>
      <c r="N1752" s="3">
        <f>K1752*H1752+G1752</f>
        <v>0.13570649046096228</v>
      </c>
      <c r="O1752" s="2">
        <f>_xlfn.XLOOKUP($B1752,stock_analysis[Stock],stock_analysis[Interest_Coverage_Ratio])</f>
        <v>8.7626981824602996</v>
      </c>
      <c r="P1752" s="3" cm="1">
        <f t="array" ref="P175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752" s="3" t="str" cm="1">
        <f t="array" ref="Q175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752" s="3">
        <f>Table2[[#This Row],[Default Spread]]+Table2[[#This Row],[Risk Free Rate]]</f>
        <v>7.3700000000000002E-2</v>
      </c>
      <c r="S1752" s="2">
        <f>_xlfn.XLOOKUP($B1752,stock_analysis[Stock],stock_analysis[Market_Cap_Cr])</f>
        <v>965.57230079999999</v>
      </c>
      <c r="T1752" s="2">
        <f>_xlfn.XLOOKUP($B1752,stock_analysis[Stock],stock_analysis[Total_Debt_Cr])</f>
        <v>126.0817024</v>
      </c>
      <c r="U1752" s="3">
        <f>Table2[[#This Row],[Market Value of Equity]]/(Table2[[#This Row],[Market Value of Equity]]+Table2[[#This Row],[Market Value of Debt]])</f>
        <v>0.88450397101058331</v>
      </c>
      <c r="V1752" s="3">
        <f>Table2[[#This Row],[Market Value of Debt]]/(Table2[[#This Row],[Market Value of Equity]]+Table2[[#This Row],[Market Value of Debt]])</f>
        <v>0.1154960289894167</v>
      </c>
      <c r="W1752" s="32">
        <f>(Table2[[#This Row],[Cost of Equity (Daily Beta)]]*Table2[[#This Row],[Weight of Equity]])+(Table2[[#This Row],[Cost of Debt]]*Table2[[#This Row],[Weight of Debt]])</f>
        <v>8.2381586515204844E-2</v>
      </c>
      <c r="X1752" s="33">
        <f>(Table2[[#This Row],[Cost of Equity (Weekly Beta)]]*Table2[[#This Row],[Weight of Equity]])+(Table2[[#This Row],[Cost of Debt]]*Table2[[#This Row],[Weight of Debt]])</f>
        <v>9.6729666168991951E-2</v>
      </c>
      <c r="Y1752" s="34">
        <f>(Table2[[#This Row],[Cost of Equity (Monthly Beta)]]*Table2[[#This Row],[Weight of Equity]])+(Table2[[#This Row],[Cost of Debt]]*Table2[[#This Row],[Weight of Debt]])</f>
        <v>0.128544987041151</v>
      </c>
      <c r="Z1752" t="b">
        <f>IF(Table2[[#This Row],[Sector]]="Financial Services",TRUE,FALSE)</f>
        <v>0</v>
      </c>
      <c r="AA1752" t="b">
        <f>IF(Table2[[#This Row],[Market Capitalisation In(Cr)]]&gt;25000,TRUE,FALSE)</f>
        <v>0</v>
      </c>
    </row>
    <row r="1753" spans="2:27" ht="14" customHeight="1">
      <c r="B1753" s="37" t="s">
        <v>888</v>
      </c>
      <c r="C1753" s="38" t="str">
        <f>_xlfn.XLOOKUP(B1753,stock_analysis[Stock],stock_analysis[Company_Name])</f>
        <v>Dc Infotech And Communication Limited</v>
      </c>
      <c r="D1753" s="37" t="str">
        <f>_xlfn.XLOOKUP(B1753,stock_analysis[Stock],stock_analysis[Sector])</f>
        <v>Technology</v>
      </c>
      <c r="E1753" s="37" t="str">
        <f>_xlfn.XLOOKUP($B1753,stock_analysis[Stock],stock_analysis[Industry])</f>
        <v>Electronics &amp; Computer Distribution</v>
      </c>
      <c r="F1753" s="2">
        <f>_xlfn.XLOOKUP($B1753,stock_analysis[Stock],stock_analysis[Market_Cap_Cr])</f>
        <v>407.70401279999999</v>
      </c>
      <c r="G1753" s="3">
        <f>Imputs!$C$2</f>
        <v>6.6699999999999995E-2</v>
      </c>
      <c r="H1753" s="3">
        <f>Imputs!$C$3</f>
        <v>5.2299999999999999E-2</v>
      </c>
      <c r="I1753" s="2">
        <f>_xlfn.XLOOKUP($B1753,stock_analysis[Stock],stock_analysis[Beta_Daily])</f>
        <v>0.64936424139198601</v>
      </c>
      <c r="J1753" s="2">
        <f>_xlfn.XLOOKUP($B1753,stock_analysis[Stock],stock_analysis[Beta_Weekly])</f>
        <v>1.4110367918780959</v>
      </c>
      <c r="K1753" s="2">
        <f>_xlfn.XLOOKUP($B1753,stock_analysis[Stock],stock_analysis[Beta_Monthly])</f>
        <v>1.3295608617362682</v>
      </c>
      <c r="L1753" s="3">
        <f>G1753+H1753*I1753</f>
        <v>0.10066174982480086</v>
      </c>
      <c r="M1753" s="3">
        <f>J1753*H1753+G1753</f>
        <v>0.14049722421522443</v>
      </c>
      <c r="N1753" s="3">
        <f>K1753*H1753+G1753</f>
        <v>0.13623603306880683</v>
      </c>
      <c r="O1753" s="2">
        <f>_xlfn.XLOOKUP($B1753,stock_analysis[Stock],stock_analysis[Interest_Coverage_Ratio])</f>
        <v>4.5402290723981897</v>
      </c>
      <c r="P1753" s="3" cm="1">
        <f t="array" ref="P175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753" s="3" t="str" cm="1">
        <f t="array" ref="Q175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753" s="3">
        <f>Table2[[#This Row],[Default Spread]]+Table2[[#This Row],[Risk Free Rate]]</f>
        <v>7.5600000000000001E-2</v>
      </c>
      <c r="S1753" s="2">
        <f>_xlfn.XLOOKUP($B1753,stock_analysis[Stock],stock_analysis[Market_Cap_Cr])</f>
        <v>407.70401279999999</v>
      </c>
      <c r="T1753" s="2">
        <f>_xlfn.XLOOKUP($B1753,stock_analysis[Stock],stock_analysis[Total_Debt_Cr])</f>
        <v>64.477497600000007</v>
      </c>
      <c r="U1753" s="3">
        <f>Table2[[#This Row],[Market Value of Equity]]/(Table2[[#This Row],[Market Value of Equity]]+Table2[[#This Row],[Market Value of Debt]])</f>
        <v>0.86344764422186071</v>
      </c>
      <c r="V1753" s="3">
        <f>Table2[[#This Row],[Market Value of Debt]]/(Table2[[#This Row],[Market Value of Equity]]+Table2[[#This Row],[Market Value of Debt]])</f>
        <v>0.13655235577813934</v>
      </c>
      <c r="W1753" s="32">
        <f>(Table2[[#This Row],[Cost of Equity (Daily Beta)]]*Table2[[#This Row],[Weight of Equity]])+(Table2[[#This Row],[Cost of Debt]]*Table2[[#This Row],[Weight of Debt]])</f>
        <v>9.7239508846301934E-2</v>
      </c>
      <c r="X1753" s="33">
        <f>(Table2[[#This Row],[Cost of Equity (Weekly Beta)]]*Table2[[#This Row],[Weight of Equity]])+(Table2[[#This Row],[Cost of Debt]]*Table2[[#This Row],[Weight of Debt]])</f>
        <v>0.13163535536517343</v>
      </c>
      <c r="Y1753" s="34">
        <f>(Table2[[#This Row],[Cost of Equity (Monthly Beta)]]*Table2[[#This Row],[Weight of Equity]])+(Table2[[#This Row],[Cost of Debt]]*Table2[[#This Row],[Weight of Debt]])</f>
        <v>0.1279560399082201</v>
      </c>
      <c r="Z1753" t="b">
        <f>IF(Table2[[#This Row],[Sector]]="Financial Services",TRUE,FALSE)</f>
        <v>0</v>
      </c>
      <c r="AA1753" t="b">
        <f>IF(Table2[[#This Row],[Market Capitalisation In(Cr)]]&gt;25000,TRUE,FALSE)</f>
        <v>0</v>
      </c>
    </row>
    <row r="1754" spans="2:27" ht="14" customHeight="1">
      <c r="B1754" s="37" t="s">
        <v>2982</v>
      </c>
      <c r="C1754" s="38" t="str">
        <f>_xlfn.XLOOKUP(B1754,stock_analysis[Stock],stock_analysis[Company_Name])</f>
        <v>Rashi Peripherals Limited</v>
      </c>
      <c r="D1754" s="37" t="str">
        <f>_xlfn.XLOOKUP(B1754,stock_analysis[Stock],stock_analysis[Sector])</f>
        <v>Technology</v>
      </c>
      <c r="E1754" s="37" t="str">
        <f>_xlfn.XLOOKUP($B1754,stock_analysis[Stock],stock_analysis[Industry])</f>
        <v>Electronics &amp; Computer Distribution</v>
      </c>
      <c r="F1754" s="2">
        <f>_xlfn.XLOOKUP($B1754,stock_analysis[Stock],stock_analysis[Market_Cap_Cr])</f>
        <v>2280.4578304000001</v>
      </c>
      <c r="G1754" s="3">
        <f>Imputs!$C$2</f>
        <v>6.6699999999999995E-2</v>
      </c>
      <c r="H1754" s="3">
        <f>Imputs!$C$3</f>
        <v>5.2299999999999999E-2</v>
      </c>
      <c r="I1754" s="2">
        <f>_xlfn.XLOOKUP($B1754,stock_analysis[Stock],stock_analysis[Beta_Daily])</f>
        <v>0.84896796446003686</v>
      </c>
      <c r="J1754" s="2">
        <f>_xlfn.XLOOKUP($B1754,stock_analysis[Stock],stock_analysis[Beta_Weekly])</f>
        <v>1.3794715933118302</v>
      </c>
      <c r="K1754" s="2">
        <f>_xlfn.XLOOKUP($B1754,stock_analysis[Stock],stock_analysis[Beta_Monthly])</f>
        <v>1.4946068647051085</v>
      </c>
      <c r="L1754" s="3">
        <f>G1754+H1754*I1754</f>
        <v>0.11110102454125992</v>
      </c>
      <c r="M1754" s="3">
        <f>J1754*H1754+G1754</f>
        <v>0.13884636433020872</v>
      </c>
      <c r="N1754" s="3">
        <f>K1754*H1754+G1754</f>
        <v>0.14486793902407719</v>
      </c>
      <c r="O1754" s="2">
        <f>_xlfn.XLOOKUP($B1754,stock_analysis[Stock],stock_analysis[Interest_Coverage_Ratio])</f>
        <v>4.5351617995264402</v>
      </c>
      <c r="P1754" s="3" cm="1">
        <f t="array" ref="P175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754" s="3" t="str" cm="1">
        <f t="array" ref="Q175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754" s="3">
        <f>Table2[[#This Row],[Default Spread]]+Table2[[#This Row],[Risk Free Rate]]</f>
        <v>7.5600000000000001E-2</v>
      </c>
      <c r="S1754" s="2">
        <f>_xlfn.XLOOKUP($B1754,stock_analysis[Stock],stock_analysis[Market_Cap_Cr])</f>
        <v>2280.4578304000001</v>
      </c>
      <c r="T1754" s="2">
        <f>_xlfn.XLOOKUP($B1754,stock_analysis[Stock],stock_analysis[Total_Debt_Cr])</f>
        <v>969.6149504</v>
      </c>
      <c r="U1754" s="3">
        <f>Table2[[#This Row],[Market Value of Equity]]/(Table2[[#This Row],[Market Value of Equity]]+Table2[[#This Row],[Market Value of Debt]])</f>
        <v>0.70166361931090948</v>
      </c>
      <c r="V1754" s="3">
        <f>Table2[[#This Row],[Market Value of Debt]]/(Table2[[#This Row],[Market Value of Equity]]+Table2[[#This Row],[Market Value of Debt]])</f>
        <v>0.29833638068909057</v>
      </c>
      <c r="W1754" s="32">
        <f>(Table2[[#This Row],[Cost of Equity (Daily Beta)]]*Table2[[#This Row],[Weight of Equity]])+(Table2[[#This Row],[Cost of Debt]]*Table2[[#This Row],[Weight of Debt]])</f>
        <v>0.10050977736886585</v>
      </c>
      <c r="X1754" s="33">
        <f>(Table2[[#This Row],[Cost of Equity (Weekly Beta)]]*Table2[[#This Row],[Weight of Equity]])+(Table2[[#This Row],[Cost of Debt]]*Table2[[#This Row],[Weight of Debt]])</f>
        <v>0.11997767290419067</v>
      </c>
      <c r="Y1754" s="34">
        <f>(Table2[[#This Row],[Cost of Equity (Monthly Beta)]]*Table2[[#This Row],[Weight of Equity]])+(Table2[[#This Row],[Cost of Debt]]*Table2[[#This Row],[Weight of Debt]])</f>
        <v>0.12420279279784138</v>
      </c>
      <c r="Z1754" t="b">
        <f>IF(Table2[[#This Row],[Sector]]="Financial Services",TRUE,FALSE)</f>
        <v>0</v>
      </c>
      <c r="AA1754" t="b">
        <f>IF(Table2[[#This Row],[Market Capitalisation In(Cr)]]&gt;25000,TRUE,FALSE)</f>
        <v>0</v>
      </c>
    </row>
    <row r="1755" spans="2:27" ht="14" customHeight="1">
      <c r="B1755" s="37" t="s">
        <v>2566</v>
      </c>
      <c r="C1755" s="38" t="str">
        <f>_xlfn.XLOOKUP(B1755,stock_analysis[Stock],stock_analysis[Company_Name])</f>
        <v>Optiemus Infracom Limited</v>
      </c>
      <c r="D1755" s="37" t="str">
        <f>_xlfn.XLOOKUP(B1755,stock_analysis[Stock],stock_analysis[Sector])</f>
        <v>Technology</v>
      </c>
      <c r="E1755" s="37" t="str">
        <f>_xlfn.XLOOKUP($B1755,stock_analysis[Stock],stock_analysis[Industry])</f>
        <v>Electronics &amp; Computer Distribution</v>
      </c>
      <c r="F1755" s="2">
        <f>_xlfn.XLOOKUP($B1755,stock_analysis[Stock],stock_analysis[Market_Cap_Cr])</f>
        <v>3244.6791680000001</v>
      </c>
      <c r="G1755" s="3">
        <f>Imputs!$C$2</f>
        <v>6.6699999999999995E-2</v>
      </c>
      <c r="H1755" s="3">
        <f>Imputs!$C$3</f>
        <v>5.2299999999999999E-2</v>
      </c>
      <c r="I1755" s="2">
        <f>_xlfn.XLOOKUP($B1755,stock_analysis[Stock],stock_analysis[Beta_Daily])</f>
        <v>1.7304011207271519</v>
      </c>
      <c r="J1755" s="2">
        <f>_xlfn.XLOOKUP($B1755,stock_analysis[Stock],stock_analysis[Beta_Weekly])</f>
        <v>2.7150706018066031</v>
      </c>
      <c r="K1755" s="2">
        <f>_xlfn.XLOOKUP($B1755,stock_analysis[Stock],stock_analysis[Beta_Monthly])</f>
        <v>1.2887571246696914</v>
      </c>
      <c r="L1755" s="3">
        <f>G1755+H1755*I1755</f>
        <v>0.15719997861403004</v>
      </c>
      <c r="M1755" s="3">
        <f>J1755*H1755+G1755</f>
        <v>0.20869819247448534</v>
      </c>
      <c r="N1755" s="3">
        <f>K1755*H1755+G1755</f>
        <v>0.13410199762022484</v>
      </c>
      <c r="O1755" s="2">
        <f>_xlfn.XLOOKUP($B1755,stock_analysis[Stock],stock_analysis[Interest_Coverage_Ratio])</f>
        <v>3.5533481406988323</v>
      </c>
      <c r="P1755" s="3" cm="1">
        <f t="array" ref="P175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755" s="3" t="str" cm="1">
        <f t="array" ref="Q175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755" s="3">
        <f>Table2[[#This Row],[Default Spread]]+Table2[[#This Row],[Risk Free Rate]]</f>
        <v>8.0499999999999988E-2</v>
      </c>
      <c r="S1755" s="2">
        <f>_xlfn.XLOOKUP($B1755,stock_analysis[Stock],stock_analysis[Market_Cap_Cr])</f>
        <v>3244.6791680000001</v>
      </c>
      <c r="T1755" s="2">
        <f>_xlfn.XLOOKUP($B1755,stock_analysis[Stock],stock_analysis[Total_Debt_Cr])</f>
        <v>247.4340096</v>
      </c>
      <c r="U1755" s="3">
        <f>Table2[[#This Row],[Market Value of Equity]]/(Table2[[#This Row],[Market Value of Equity]]+Table2[[#This Row],[Market Value of Debt]])</f>
        <v>0.92914490538647077</v>
      </c>
      <c r="V1755" s="3">
        <f>Table2[[#This Row],[Market Value of Debt]]/(Table2[[#This Row],[Market Value of Equity]]+Table2[[#This Row],[Market Value of Debt]])</f>
        <v>7.0855094613529165E-2</v>
      </c>
      <c r="W1755" s="32">
        <f>(Table2[[#This Row],[Cost of Equity (Daily Beta)]]*Table2[[#This Row],[Weight of Equity]])+(Table2[[#This Row],[Cost of Debt]]*Table2[[#This Row],[Weight of Debt]])</f>
        <v>0.15176539437247727</v>
      </c>
      <c r="X1755" s="33">
        <f>(Table2[[#This Row],[Cost of Equity (Weekly Beta)]]*Table2[[#This Row],[Weight of Equity]])+(Table2[[#This Row],[Cost of Debt]]*Table2[[#This Row],[Weight of Debt]])</f>
        <v>0.19961469741742227</v>
      </c>
      <c r="Y1755" s="34">
        <f>(Table2[[#This Row],[Cost of Equity (Monthly Beta)]]*Table2[[#This Row],[Weight of Equity]])+(Table2[[#This Row],[Cost of Debt]]*Table2[[#This Row],[Weight of Debt]])</f>
        <v>0.13030402300736965</v>
      </c>
      <c r="Z1755" t="b">
        <f>IF(Table2[[#This Row],[Sector]]="Financial Services",TRUE,FALSE)</f>
        <v>0</v>
      </c>
      <c r="AA1755" t="b">
        <f>IF(Table2[[#This Row],[Market Capitalisation In(Cr)]]&gt;25000,TRUE,FALSE)</f>
        <v>0</v>
      </c>
    </row>
    <row r="1756" spans="2:27" ht="14" customHeight="1">
      <c r="B1756" s="37" t="s">
        <v>798</v>
      </c>
      <c r="C1756" s="38" t="str">
        <f>_xlfn.XLOOKUP(B1756,stock_analysis[Stock],stock_analysis[Company_Name])</f>
        <v>Compuage Infocom Limited</v>
      </c>
      <c r="D1756" s="37" t="str">
        <f>_xlfn.XLOOKUP(B1756,stock_analysis[Stock],stock_analysis[Sector])</f>
        <v>Technology</v>
      </c>
      <c r="E1756" s="37" t="str">
        <f>_xlfn.XLOOKUP($B1756,stock_analysis[Stock],stock_analysis[Industry])</f>
        <v>Electronics &amp; Computer Distribution</v>
      </c>
      <c r="F1756" s="2">
        <f>_xlfn.XLOOKUP($B1756,stock_analysis[Stock],stock_analysis[Market_Cap_Cr])</f>
        <v>11.875260000000001</v>
      </c>
      <c r="G1756" s="3">
        <f>Imputs!$C$2</f>
        <v>6.6699999999999995E-2</v>
      </c>
      <c r="H1756" s="3">
        <f>Imputs!$C$3</f>
        <v>5.2299999999999999E-2</v>
      </c>
      <c r="I1756" s="2">
        <f>_xlfn.XLOOKUP($B1756,stock_analysis[Stock],stock_analysis[Beta_Daily])</f>
        <v>-3.9571015182329798E-2</v>
      </c>
      <c r="J1756" s="2">
        <f>_xlfn.XLOOKUP($B1756,stock_analysis[Stock],stock_analysis[Beta_Weekly])</f>
        <v>-0.44091819736352272</v>
      </c>
      <c r="K1756" s="2">
        <f>_xlfn.XLOOKUP($B1756,stock_analysis[Stock],stock_analysis[Beta_Monthly])</f>
        <v>7.8906106587132693E-2</v>
      </c>
      <c r="L1756" s="3">
        <f>G1756+H1756*I1756</f>
        <v>6.4630435905964151E-2</v>
      </c>
      <c r="M1756" s="3">
        <f>J1756*H1756+G1756</f>
        <v>4.3639978277887757E-2</v>
      </c>
      <c r="N1756" s="3">
        <f>K1756*H1756+G1756</f>
        <v>7.0826789374507038E-2</v>
      </c>
      <c r="O1756" s="2">
        <f>_xlfn.XLOOKUP($B1756,stock_analysis[Stock],stock_analysis[Interest_Coverage_Ratio])</f>
        <v>-6.7587546697805463</v>
      </c>
      <c r="P1756" s="3" cm="1">
        <f t="array" ref="P175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756" s="3" t="str" cm="1">
        <f t="array" ref="Q175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756" s="3">
        <f>Table2[[#This Row],[Default Spread]]+Table2[[#This Row],[Risk Free Rate]]</f>
        <v>0.25669999999999998</v>
      </c>
      <c r="S1756" s="2">
        <f>_xlfn.XLOOKUP($B1756,stock_analysis[Stock],stock_analysis[Market_Cap_Cr])</f>
        <v>11.875260000000001</v>
      </c>
      <c r="T1756" s="2">
        <f>_xlfn.XLOOKUP($B1756,stock_analysis[Stock],stock_analysis[Total_Debt_Cr])</f>
        <v>508.41497600000002</v>
      </c>
      <c r="U1756" s="3">
        <f>Table2[[#This Row],[Market Value of Equity]]/(Table2[[#This Row],[Market Value of Equity]]+Table2[[#This Row],[Market Value of Debt]])</f>
        <v>2.2824299166744309E-2</v>
      </c>
      <c r="V1756" s="3">
        <f>Table2[[#This Row],[Market Value of Debt]]/(Table2[[#This Row],[Market Value of Equity]]+Table2[[#This Row],[Market Value of Debt]])</f>
        <v>0.97717570083325567</v>
      </c>
      <c r="W1756" s="32">
        <f>(Table2[[#This Row],[Cost of Equity (Daily Beta)]]*Table2[[#This Row],[Weight of Equity]])+(Table2[[#This Row],[Cost of Debt]]*Table2[[#This Row],[Weight of Debt]])</f>
        <v>0.25231614680829156</v>
      </c>
      <c r="X1756" s="33">
        <f>(Table2[[#This Row],[Cost of Equity (Weekly Beta)]]*Table2[[#This Row],[Weight of Equity]])+(Table2[[#This Row],[Cost of Debt]]*Table2[[#This Row],[Weight of Debt]])</f>
        <v>0.25183705432374148</v>
      </c>
      <c r="Y1756" s="34">
        <f>(Table2[[#This Row],[Cost of Equity (Monthly Beta)]]*Table2[[#This Row],[Weight of Equity]])+(Table2[[#This Row],[Cost of Debt]]*Table2[[#This Row],[Weight of Debt]])</f>
        <v>0.25245757423360049</v>
      </c>
      <c r="Z1756" t="b">
        <f>IF(Table2[[#This Row],[Sector]]="Financial Services",TRUE,FALSE)</f>
        <v>0</v>
      </c>
      <c r="AA1756" t="b">
        <f>IF(Table2[[#This Row],[Market Capitalisation In(Cr)]]&gt;25000,TRUE,FALSE)</f>
        <v>0</v>
      </c>
    </row>
    <row r="1757" spans="2:27" ht="14" customHeight="1">
      <c r="B1757" s="37" t="s">
        <v>1106</v>
      </c>
      <c r="C1757" s="38" t="str">
        <f>_xlfn.XLOOKUP(B1757,stock_analysis[Stock],stock_analysis[Company_Name])</f>
        <v>Equippp Social Impact Technologies Limited</v>
      </c>
      <c r="D1757" s="37" t="str">
        <f>_xlfn.XLOOKUP(B1757,stock_analysis[Stock],stock_analysis[Sector])</f>
        <v>Technology</v>
      </c>
      <c r="E1757" s="37" t="str">
        <f>_xlfn.XLOOKUP($B1757,stock_analysis[Stock],stock_analysis[Industry])</f>
        <v>Information Technology Services</v>
      </c>
      <c r="F1757" s="2">
        <f>_xlfn.XLOOKUP($B1757,stock_analysis[Stock],stock_analysis[Market_Cap_Cr])</f>
        <v>169.07615999999999</v>
      </c>
      <c r="G1757" s="3">
        <f>Imputs!$C$2</f>
        <v>6.6699999999999995E-2</v>
      </c>
      <c r="H1757" s="3">
        <f>Imputs!$C$3</f>
        <v>5.2299999999999999E-2</v>
      </c>
      <c r="I1757" s="2">
        <f>_xlfn.XLOOKUP($B1757,stock_analysis[Stock],stock_analysis[Beta_Daily])</f>
        <v>1.2410654515692E-3</v>
      </c>
      <c r="J1757" s="2">
        <f>_xlfn.XLOOKUP($B1757,stock_analysis[Stock],stock_analysis[Beta_Weekly])</f>
        <v>-0.49682893575235149</v>
      </c>
      <c r="K1757" s="2">
        <f>_xlfn.XLOOKUP($B1757,stock_analysis[Stock],stock_analysis[Beta_Monthly])</f>
        <v>2.068648322086994</v>
      </c>
      <c r="L1757" s="3">
        <f>G1757+H1757*I1757</f>
        <v>6.6764907723117065E-2</v>
      </c>
      <c r="M1757" s="3">
        <f>J1757*H1757+G1757</f>
        <v>4.0715846660152016E-2</v>
      </c>
      <c r="N1757" s="3">
        <f>K1757*H1757+G1757</f>
        <v>0.17489030724514978</v>
      </c>
      <c r="O1757" s="2">
        <f>_xlfn.XLOOKUP($B1757,stock_analysis[Stock],stock_analysis[Interest_Coverage_Ratio])</f>
        <v>3.0262637164957726</v>
      </c>
      <c r="P1757" s="3" cm="1">
        <f t="array" ref="P175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757" s="3" t="str" cm="1">
        <f t="array" ref="Q175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757" s="3">
        <f>Table2[[#This Row],[Default Spread]]+Table2[[#This Row],[Risk Free Rate]]</f>
        <v>8.5099999999999995E-2</v>
      </c>
      <c r="S1757" s="2">
        <f>_xlfn.XLOOKUP($B1757,stock_analysis[Stock],stock_analysis[Market_Cap_Cr])</f>
        <v>169.07615999999999</v>
      </c>
      <c r="T1757" s="2">
        <f>_xlfn.XLOOKUP($B1757,stock_analysis[Stock],stock_analysis[Total_Debt_Cr])</f>
        <v>9.8132000000000001</v>
      </c>
      <c r="U1757" s="3">
        <f>Table2[[#This Row],[Market Value of Equity]]/(Table2[[#This Row],[Market Value of Equity]]+Table2[[#This Row],[Market Value of Debt]])</f>
        <v>0.94514374695062919</v>
      </c>
      <c r="V1757" s="3">
        <f>Table2[[#This Row],[Market Value of Debt]]/(Table2[[#This Row],[Market Value of Equity]]+Table2[[#This Row],[Market Value of Debt]])</f>
        <v>5.4856253049370855E-2</v>
      </c>
      <c r="W1757" s="32">
        <f>(Table2[[#This Row],[Cost of Equity (Daily Beta)]]*Table2[[#This Row],[Weight of Equity]])+(Table2[[#This Row],[Cost of Debt]]*Table2[[#This Row],[Weight of Debt]])</f>
        <v>6.7770702184741322E-2</v>
      </c>
      <c r="X1757" s="33">
        <f>(Table2[[#This Row],[Cost of Equity (Weekly Beta)]]*Table2[[#This Row],[Weight of Equity]])+(Table2[[#This Row],[Cost of Debt]]*Table2[[#This Row],[Weight of Debt]])</f>
        <v>4.3150595007144799E-2</v>
      </c>
      <c r="Y1757" s="34">
        <f>(Table2[[#This Row],[Cost of Equity (Monthly Beta)]]*Table2[[#This Row],[Weight of Equity]])+(Table2[[#This Row],[Cost of Debt]]*Table2[[#This Row],[Weight of Debt]])</f>
        <v>0.16996474742952911</v>
      </c>
      <c r="Z1757" t="b">
        <f>IF(Table2[[#This Row],[Sector]]="Financial Services",TRUE,FALSE)</f>
        <v>0</v>
      </c>
      <c r="AA1757" t="b">
        <f>IF(Table2[[#This Row],[Market Capitalisation In(Cr)]]&gt;25000,TRUE,FALSE)</f>
        <v>0</v>
      </c>
    </row>
    <row r="1758" spans="2:27" ht="14" customHeight="1">
      <c r="B1758" s="37" t="s">
        <v>2906</v>
      </c>
      <c r="C1758" s="38" t="str">
        <f>_xlfn.XLOOKUP(B1758,stock_analysis[Stock],stock_analysis[Company_Name])</f>
        <v>Reliable Data Services Limited</v>
      </c>
      <c r="D1758" s="37" t="str">
        <f>_xlfn.XLOOKUP(B1758,stock_analysis[Stock],stock_analysis[Sector])</f>
        <v>Technology</v>
      </c>
      <c r="E1758" s="37" t="str">
        <f>_xlfn.XLOOKUP($B1758,stock_analysis[Stock],stock_analysis[Industry])</f>
        <v>Information Technology Services</v>
      </c>
      <c r="F1758" s="2">
        <f>_xlfn.XLOOKUP($B1758,stock_analysis[Stock],stock_analysis[Market_Cap_Cr])</f>
        <v>128.81423359999999</v>
      </c>
      <c r="G1758" s="3">
        <f>Imputs!$C$2</f>
        <v>6.6699999999999995E-2</v>
      </c>
      <c r="H1758" s="3">
        <f>Imputs!$C$3</f>
        <v>5.2299999999999999E-2</v>
      </c>
      <c r="I1758" s="2">
        <f>_xlfn.XLOOKUP($B1758,stock_analysis[Stock],stock_analysis[Beta_Daily])</f>
        <v>0.33673226637399239</v>
      </c>
      <c r="J1758" s="2">
        <f>_xlfn.XLOOKUP($B1758,stock_analysis[Stock],stock_analysis[Beta_Weekly])</f>
        <v>0.14672280767351109</v>
      </c>
      <c r="K1758" s="2">
        <f>_xlfn.XLOOKUP($B1758,stock_analysis[Stock],stock_analysis[Beta_Monthly])</f>
        <v>0.40127290426448481</v>
      </c>
      <c r="L1758" s="3">
        <f>G1758+H1758*I1758</f>
        <v>8.4311097531359791E-2</v>
      </c>
      <c r="M1758" s="3">
        <f>J1758*H1758+G1758</f>
        <v>7.4373602841324632E-2</v>
      </c>
      <c r="N1758" s="3">
        <f>K1758*H1758+G1758</f>
        <v>8.7686572893032555E-2</v>
      </c>
      <c r="O1758" s="2">
        <f>_xlfn.XLOOKUP($B1758,stock_analysis[Stock],stock_analysis[Interest_Coverage_Ratio])</f>
        <v>4.3944124897288415</v>
      </c>
      <c r="P1758" s="3" cm="1">
        <f t="array" ref="P175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758" s="3" t="str" cm="1">
        <f t="array" ref="Q175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758" s="3">
        <f>Table2[[#This Row],[Default Spread]]+Table2[[#This Row],[Risk Free Rate]]</f>
        <v>7.7799999999999994E-2</v>
      </c>
      <c r="S1758" s="2">
        <f>_xlfn.XLOOKUP($B1758,stock_analysis[Stock],stock_analysis[Market_Cap_Cr])</f>
        <v>128.81423359999999</v>
      </c>
      <c r="T1758" s="2">
        <f>_xlfn.XLOOKUP($B1758,stock_analysis[Stock],stock_analysis[Total_Debt_Cr])</f>
        <v>49.441299200000003</v>
      </c>
      <c r="U1758" s="3">
        <f>Table2[[#This Row],[Market Value of Equity]]/(Table2[[#This Row],[Market Value of Equity]]+Table2[[#This Row],[Market Value of Debt]])</f>
        <v>0.72263806669343389</v>
      </c>
      <c r="V1758" s="3">
        <f>Table2[[#This Row],[Market Value of Debt]]/(Table2[[#This Row],[Market Value of Equity]]+Table2[[#This Row],[Market Value of Debt]])</f>
        <v>0.27736193330656611</v>
      </c>
      <c r="W1758" s="32">
        <f>(Table2[[#This Row],[Cost of Equity (Daily Beta)]]*Table2[[#This Row],[Weight of Equity]])+(Table2[[#This Row],[Cost of Debt]]*Table2[[#This Row],[Weight of Debt]])</f>
        <v>8.2505166932114238E-2</v>
      </c>
      <c r="X1758" s="33">
        <f>(Table2[[#This Row],[Cost of Equity (Weekly Beta)]]*Table2[[#This Row],[Weight of Equity]])+(Table2[[#This Row],[Cost of Debt]]*Table2[[#This Row],[Weight of Debt]])</f>
        <v>7.5323954981530966E-2</v>
      </c>
      <c r="Y1758" s="34">
        <f>(Table2[[#This Row],[Cost of Equity (Monthly Beta)]]*Table2[[#This Row],[Weight of Equity]])+(Table2[[#This Row],[Cost of Debt]]*Table2[[#This Row],[Weight of Debt]])</f>
        <v>8.4944413921644757E-2</v>
      </c>
      <c r="Z1758" t="b">
        <f>IF(Table2[[#This Row],[Sector]]="Financial Services",TRUE,FALSE)</f>
        <v>0</v>
      </c>
      <c r="AA1758" t="b">
        <f>IF(Table2[[#This Row],[Market Capitalisation In(Cr)]]&gt;25000,TRUE,FALSE)</f>
        <v>0</v>
      </c>
    </row>
    <row r="1759" spans="2:27" ht="14" customHeight="1">
      <c r="B1759" s="37" t="s">
        <v>3244</v>
      </c>
      <c r="C1759" s="38" t="str">
        <f>_xlfn.XLOOKUP(B1759,stock_analysis[Stock],stock_analysis[Company_Name])</f>
        <v>Silver Touch Technologies Limited</v>
      </c>
      <c r="D1759" s="37" t="str">
        <f>_xlfn.XLOOKUP(B1759,stock_analysis[Stock],stock_analysis[Sector])</f>
        <v>Technology</v>
      </c>
      <c r="E1759" s="37" t="str">
        <f>_xlfn.XLOOKUP($B1759,stock_analysis[Stock],stock_analysis[Industry])</f>
        <v>Information Technology Services</v>
      </c>
      <c r="F1759" s="2">
        <f>_xlfn.XLOOKUP($B1759,stock_analysis[Stock],stock_analysis[Market_Cap_Cr])</f>
        <v>1733.3659648</v>
      </c>
      <c r="G1759" s="3">
        <f>Imputs!$C$2</f>
        <v>6.6699999999999995E-2</v>
      </c>
      <c r="H1759" s="3">
        <f>Imputs!$C$3</f>
        <v>5.2299999999999999E-2</v>
      </c>
      <c r="I1759" s="2">
        <f>_xlfn.XLOOKUP($B1759,stock_analysis[Stock],stock_analysis[Beta_Daily])</f>
        <v>0.41954475915178052</v>
      </c>
      <c r="J1759" s="2">
        <f>_xlfn.XLOOKUP($B1759,stock_analysis[Stock],stock_analysis[Beta_Weekly])</f>
        <v>0.38622923501663109</v>
      </c>
      <c r="K1759" s="2">
        <f>_xlfn.XLOOKUP($B1759,stock_analysis[Stock],stock_analysis[Beta_Monthly])</f>
        <v>0.33256726228016659</v>
      </c>
      <c r="L1759" s="3">
        <f>G1759+H1759*I1759</f>
        <v>8.8642190903638118E-2</v>
      </c>
      <c r="M1759" s="3">
        <f>J1759*H1759+G1759</f>
        <v>8.6899788991369797E-2</v>
      </c>
      <c r="N1759" s="3">
        <f>K1759*H1759+G1759</f>
        <v>8.4093267817252709E-2</v>
      </c>
      <c r="O1759" s="2">
        <f>_xlfn.XLOOKUP($B1759,stock_analysis[Stock],stock_analysis[Interest_Coverage_Ratio])</f>
        <v>11.03821121846484</v>
      </c>
      <c r="P1759" s="3" cm="1">
        <f t="array" ref="P175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759" s="3" t="str" cm="1">
        <f t="array" ref="Q175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759" s="3">
        <f>Table2[[#This Row],[Default Spread]]+Table2[[#This Row],[Risk Free Rate]]</f>
        <v>7.22E-2</v>
      </c>
      <c r="S1759" s="2">
        <f>_xlfn.XLOOKUP($B1759,stock_analysis[Stock],stock_analysis[Market_Cap_Cr])</f>
        <v>1733.3659648</v>
      </c>
      <c r="T1759" s="2">
        <f>_xlfn.XLOOKUP($B1759,stock_analysis[Stock],stock_analysis[Total_Debt_Cr])</f>
        <v>48.223500799999997</v>
      </c>
      <c r="U1759" s="3">
        <f>Table2[[#This Row],[Market Value of Equity]]/(Table2[[#This Row],[Market Value of Equity]]+Table2[[#This Row],[Market Value of Debt]])</f>
        <v>0.97293231592848506</v>
      </c>
      <c r="V1759" s="3">
        <f>Table2[[#This Row],[Market Value of Debt]]/(Table2[[#This Row],[Market Value of Equity]]+Table2[[#This Row],[Market Value of Debt]])</f>
        <v>2.7067684071514976E-2</v>
      </c>
      <c r="W1759" s="32">
        <f>(Table2[[#This Row],[Cost of Equity (Daily Beta)]]*Table2[[#This Row],[Weight of Equity]])+(Table2[[#This Row],[Cost of Debt]]*Table2[[#This Row],[Weight of Debt]])</f>
        <v>8.8197138874814909E-2</v>
      </c>
      <c r="X1759" s="33">
        <f>(Table2[[#This Row],[Cost of Equity (Weekly Beta)]]*Table2[[#This Row],[Weight of Equity]])+(Table2[[#This Row],[Cost of Debt]]*Table2[[#This Row],[Weight of Debt]])</f>
        <v>8.650189974703347E-2</v>
      </c>
      <c r="Y1759" s="34">
        <f>(Table2[[#This Row],[Cost of Equity (Monthly Beta)]]*Table2[[#This Row],[Weight of Equity]])+(Table2[[#This Row],[Cost of Debt]]*Table2[[#This Row],[Weight of Debt]])</f>
        <v>8.3771344601397402E-2</v>
      </c>
      <c r="Z1759" t="b">
        <f>IF(Table2[[#This Row],[Sector]]="Financial Services",TRUE,FALSE)</f>
        <v>0</v>
      </c>
      <c r="AA1759" t="b">
        <f>IF(Table2[[#This Row],[Market Capitalisation In(Cr)]]&gt;25000,TRUE,FALSE)</f>
        <v>0</v>
      </c>
    </row>
    <row r="1760" spans="2:27" ht="14" customHeight="1">
      <c r="B1760" s="37" t="s">
        <v>3894</v>
      </c>
      <c r="C1760" s="38" t="str">
        <f>_xlfn.XLOOKUP(B1760,stock_analysis[Stock],stock_analysis[Company_Name])</f>
        <v>WE WIN LIMITED</v>
      </c>
      <c r="D1760" s="37" t="str">
        <f>_xlfn.XLOOKUP(B1760,stock_analysis[Stock],stock_analysis[Sector])</f>
        <v>Technology</v>
      </c>
      <c r="E1760" s="37" t="str">
        <f>_xlfn.XLOOKUP($B1760,stock_analysis[Stock],stock_analysis[Industry])</f>
        <v>Information Technology Services</v>
      </c>
      <c r="F1760" s="2">
        <f>_xlfn.XLOOKUP($B1760,stock_analysis[Stock],stock_analysis[Market_Cap_Cr])</f>
        <v>44.698239999999998</v>
      </c>
      <c r="G1760" s="3">
        <f>Imputs!$C$2</f>
        <v>6.6699999999999995E-2</v>
      </c>
      <c r="H1760" s="3">
        <f>Imputs!$C$3</f>
        <v>5.2299999999999999E-2</v>
      </c>
      <c r="I1760" s="2">
        <f>_xlfn.XLOOKUP($B1760,stock_analysis[Stock],stock_analysis[Beta_Daily])</f>
        <v>0.65981440479847242</v>
      </c>
      <c r="J1760" s="2">
        <f>_xlfn.XLOOKUP($B1760,stock_analysis[Stock],stock_analysis[Beta_Weekly])</f>
        <v>1.3731905809204308</v>
      </c>
      <c r="K1760" s="2">
        <f>_xlfn.XLOOKUP($B1760,stock_analysis[Stock],stock_analysis[Beta_Monthly])</f>
        <v>1.3127468770491275</v>
      </c>
      <c r="L1760" s="3">
        <f>G1760+H1760*I1760</f>
        <v>0.1012082933709601</v>
      </c>
      <c r="M1760" s="3">
        <f>J1760*H1760+G1760</f>
        <v>0.1385178673821385</v>
      </c>
      <c r="N1760" s="3">
        <f>K1760*H1760+G1760</f>
        <v>0.13535666166966936</v>
      </c>
      <c r="O1760" s="2">
        <f>_xlfn.XLOOKUP($B1760,stock_analysis[Stock],stock_analysis[Interest_Coverage_Ratio])</f>
        <v>3.4397315689333037</v>
      </c>
      <c r="P1760" s="3" cm="1">
        <f t="array" ref="P176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760" s="3" t="str" cm="1">
        <f t="array" ref="Q176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760" s="3">
        <f>Table2[[#This Row],[Default Spread]]+Table2[[#This Row],[Risk Free Rate]]</f>
        <v>8.5099999999999995E-2</v>
      </c>
      <c r="S1760" s="2">
        <f>_xlfn.XLOOKUP($B1760,stock_analysis[Stock],stock_analysis[Market_Cap_Cr])</f>
        <v>44.698239999999998</v>
      </c>
      <c r="T1760" s="2">
        <f>_xlfn.XLOOKUP($B1760,stock_analysis[Stock],stock_analysis[Total_Debt_Cr])</f>
        <v>9.2090999999999994</v>
      </c>
      <c r="U1760" s="3">
        <f>Table2[[#This Row],[Market Value of Equity]]/(Table2[[#This Row],[Market Value of Equity]]+Table2[[#This Row],[Market Value of Debt]])</f>
        <v>0.82916797601217196</v>
      </c>
      <c r="V1760" s="3">
        <f>Table2[[#This Row],[Market Value of Debt]]/(Table2[[#This Row],[Market Value of Equity]]+Table2[[#This Row],[Market Value of Debt]])</f>
        <v>0.17083202398782799</v>
      </c>
      <c r="W1760" s="32">
        <f>(Table2[[#This Row],[Cost of Equity (Daily Beta)]]*Table2[[#This Row],[Weight of Equity]])+(Table2[[#This Row],[Cost of Debt]]*Table2[[#This Row],[Weight of Debt]])</f>
        <v>9.8456481011409275E-2</v>
      </c>
      <c r="X1760" s="33">
        <f>(Table2[[#This Row],[Cost of Equity (Weekly Beta)]]*Table2[[#This Row],[Weight of Equity]])+(Table2[[#This Row],[Cost of Debt]]*Table2[[#This Row],[Weight of Debt]])</f>
        <v>0.12939238498013439</v>
      </c>
      <c r="Y1760" s="34">
        <f>(Table2[[#This Row],[Cost of Equity (Monthly Beta)]]*Table2[[#This Row],[Weight of Equity]])+(Table2[[#This Row],[Cost of Debt]]*Table2[[#This Row],[Weight of Debt]])</f>
        <v>0.12677121443776823</v>
      </c>
      <c r="Z1760" t="b">
        <f>IF(Table2[[#This Row],[Sector]]="Financial Services",TRUE,FALSE)</f>
        <v>0</v>
      </c>
      <c r="AA1760" t="b">
        <f>IF(Table2[[#This Row],[Market Capitalisation In(Cr)]]&gt;25000,TRUE,FALSE)</f>
        <v>0</v>
      </c>
    </row>
    <row r="1761" spans="2:27" ht="14" customHeight="1">
      <c r="B1761" s="37" t="s">
        <v>2986</v>
      </c>
      <c r="C1761" s="38" t="str">
        <f>_xlfn.XLOOKUP(B1761,stock_analysis[Stock],stock_analysis[Company_Name])</f>
        <v>R. S. Software (India) Limited</v>
      </c>
      <c r="D1761" s="37" t="str">
        <f>_xlfn.XLOOKUP(B1761,stock_analysis[Stock],stock_analysis[Sector])</f>
        <v>Technology</v>
      </c>
      <c r="E1761" s="37" t="str">
        <f>_xlfn.XLOOKUP($B1761,stock_analysis[Stock],stock_analysis[Industry])</f>
        <v>Information Technology Services</v>
      </c>
      <c r="F1761" s="2">
        <f>_xlfn.XLOOKUP($B1761,stock_analysis[Stock],stock_analysis[Market_Cap_Cr])</f>
        <v>86.896198400000003</v>
      </c>
      <c r="G1761" s="3">
        <f>Imputs!$C$2</f>
        <v>6.6699999999999995E-2</v>
      </c>
      <c r="H1761" s="3">
        <f>Imputs!$C$3</f>
        <v>5.2299999999999999E-2</v>
      </c>
      <c r="I1761" s="2">
        <f>_xlfn.XLOOKUP($B1761,stock_analysis[Stock],stock_analysis[Beta_Daily])</f>
        <v>0.74680061728282066</v>
      </c>
      <c r="J1761" s="2">
        <f>_xlfn.XLOOKUP($B1761,stock_analysis[Stock],stock_analysis[Beta_Weekly])</f>
        <v>1.9849945849352393</v>
      </c>
      <c r="K1761" s="2">
        <f>_xlfn.XLOOKUP($B1761,stock_analysis[Stock],stock_analysis[Beta_Monthly])</f>
        <v>1.4308937102298236</v>
      </c>
      <c r="L1761" s="3">
        <f>G1761+H1761*I1761</f>
        <v>0.10575767228389152</v>
      </c>
      <c r="M1761" s="3">
        <f>J1761*H1761+G1761</f>
        <v>0.17051521679211301</v>
      </c>
      <c r="N1761" s="3">
        <f>K1761*H1761+G1761</f>
        <v>0.14153574104501976</v>
      </c>
      <c r="O1761" s="2">
        <f>_xlfn.XLOOKUP($B1761,stock_analysis[Stock],stock_analysis[Interest_Coverage_Ratio])</f>
        <v>100.64322647362978</v>
      </c>
      <c r="P1761" s="3" cm="1">
        <f t="array" ref="P176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61" s="3" t="str" cm="1">
        <f t="array" ref="Q176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61" s="3">
        <f>Table2[[#This Row],[Default Spread]]+Table2[[#This Row],[Risk Free Rate]]</f>
        <v>7.0699999999999999E-2</v>
      </c>
      <c r="S1761" s="2">
        <f>_xlfn.XLOOKUP($B1761,stock_analysis[Stock],stock_analysis[Market_Cap_Cr])</f>
        <v>86.896198400000003</v>
      </c>
      <c r="T1761" s="2">
        <f>_xlfn.XLOOKUP($B1761,stock_analysis[Stock],stock_analysis[Total_Debt_Cr])</f>
        <v>15.2091008</v>
      </c>
      <c r="U1761" s="3">
        <f>Table2[[#This Row],[Market Value of Equity]]/(Table2[[#This Row],[Market Value of Equity]]+Table2[[#This Row],[Market Value of Debt]])</f>
        <v>0.85104494165176492</v>
      </c>
      <c r="V1761" s="3">
        <f>Table2[[#This Row],[Market Value of Debt]]/(Table2[[#This Row],[Market Value of Equity]]+Table2[[#This Row],[Market Value of Debt]])</f>
        <v>0.14895505834823505</v>
      </c>
      <c r="W1761" s="32">
        <f>(Table2[[#This Row],[Cost of Equity (Daily Beta)]]*Table2[[#This Row],[Weight of Equity]])+(Table2[[#This Row],[Cost of Debt]]*Table2[[#This Row],[Weight of Debt]])</f>
        <v>0.10053565466329115</v>
      </c>
      <c r="X1761" s="33">
        <f>(Table2[[#This Row],[Cost of Equity (Weekly Beta)]]*Table2[[#This Row],[Weight of Equity]])+(Table2[[#This Row],[Cost of Debt]]*Table2[[#This Row],[Weight of Debt]])</f>
        <v>0.15564723535080208</v>
      </c>
      <c r="Y1761" s="34">
        <f>(Table2[[#This Row],[Cost of Equity (Monthly Beta)]]*Table2[[#This Row],[Weight of Equity]])+(Table2[[#This Row],[Cost of Debt]]*Table2[[#This Row],[Weight of Debt]])</f>
        <v>0.13098439910451837</v>
      </c>
      <c r="Z1761" t="b">
        <f>IF(Table2[[#This Row],[Sector]]="Financial Services",TRUE,FALSE)</f>
        <v>0</v>
      </c>
      <c r="AA1761" t="b">
        <f>IF(Table2[[#This Row],[Market Capitalisation In(Cr)]]&gt;25000,TRUE,FALSE)</f>
        <v>0</v>
      </c>
    </row>
    <row r="1762" spans="2:27" ht="14" customHeight="1">
      <c r="B1762" s="37" t="s">
        <v>3746</v>
      </c>
      <c r="C1762" s="38" t="str">
        <f>_xlfn.XLOOKUP(B1762,stock_analysis[Stock],stock_analysis[Company_Name])</f>
        <v>Vakrangee Limited</v>
      </c>
      <c r="D1762" s="37" t="str">
        <f>_xlfn.XLOOKUP(B1762,stock_analysis[Stock],stock_analysis[Sector])</f>
        <v>Technology</v>
      </c>
      <c r="E1762" s="37" t="str">
        <f>_xlfn.XLOOKUP($B1762,stock_analysis[Stock],stock_analysis[Industry])</f>
        <v>Information Technology Services</v>
      </c>
      <c r="F1762" s="2">
        <f>_xlfn.XLOOKUP($B1762,stock_analysis[Stock],stock_analysis[Market_Cap_Cr])</f>
        <v>655.33107199999995</v>
      </c>
      <c r="G1762" s="3">
        <f>Imputs!$C$2</f>
        <v>6.6699999999999995E-2</v>
      </c>
      <c r="H1762" s="3">
        <f>Imputs!$C$3</f>
        <v>5.2299999999999999E-2</v>
      </c>
      <c r="I1762" s="2">
        <f>_xlfn.XLOOKUP($B1762,stock_analysis[Stock],stock_analysis[Beta_Daily])</f>
        <v>0.68274567944879072</v>
      </c>
      <c r="J1762" s="2">
        <f>_xlfn.XLOOKUP($B1762,stock_analysis[Stock],stock_analysis[Beta_Weekly])</f>
        <v>1.1173428372753609</v>
      </c>
      <c r="K1762" s="2">
        <f>_xlfn.XLOOKUP($B1762,stock_analysis[Stock],stock_analysis[Beta_Monthly])</f>
        <v>1.128389676619588</v>
      </c>
      <c r="L1762" s="3">
        <f>G1762+H1762*I1762</f>
        <v>0.10240759903517174</v>
      </c>
      <c r="M1762" s="3">
        <f>J1762*H1762+G1762</f>
        <v>0.12513703038950136</v>
      </c>
      <c r="N1762" s="3">
        <f>K1762*H1762+G1762</f>
        <v>0.12571478008720444</v>
      </c>
      <c r="O1762" s="2">
        <f>_xlfn.XLOOKUP($B1762,stock_analysis[Stock],stock_analysis[Interest_Coverage_Ratio])</f>
        <v>6.2521886627270735</v>
      </c>
      <c r="P1762" s="3" cm="1">
        <f t="array" ref="P176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762" s="3" t="str" cm="1">
        <f t="array" ref="Q176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762" s="3">
        <f>Table2[[#This Row],[Default Spread]]+Table2[[#This Row],[Risk Free Rate]]</f>
        <v>7.4499999999999997E-2</v>
      </c>
      <c r="S1762" s="2">
        <f>_xlfn.XLOOKUP($B1762,stock_analysis[Stock],stock_analysis[Market_Cap_Cr])</f>
        <v>655.33107199999995</v>
      </c>
      <c r="T1762" s="2">
        <f>_xlfn.XLOOKUP($B1762,stock_analysis[Stock],stock_analysis[Total_Debt_Cr])</f>
        <v>4.1816000000000004</v>
      </c>
      <c r="U1762" s="3">
        <f>Table2[[#This Row],[Market Value of Equity]]/(Table2[[#This Row],[Market Value of Equity]]+Table2[[#This Row],[Market Value of Debt]])</f>
        <v>0.99365956079764306</v>
      </c>
      <c r="V1762" s="3">
        <f>Table2[[#This Row],[Market Value of Debt]]/(Table2[[#This Row],[Market Value of Equity]]+Table2[[#This Row],[Market Value of Debt]])</f>
        <v>6.3404392023569799E-3</v>
      </c>
      <c r="W1762" s="32">
        <f>(Table2[[#This Row],[Cost of Equity (Daily Beta)]]*Table2[[#This Row],[Weight of Equity]])+(Table2[[#This Row],[Cost of Debt]]*Table2[[#This Row],[Weight of Debt]])</f>
        <v>0.10223065260020547</v>
      </c>
      <c r="X1762" s="33">
        <f>(Table2[[#This Row],[Cost of Equity (Weekly Beta)]]*Table2[[#This Row],[Weight of Equity]])+(Table2[[#This Row],[Cost of Debt]]*Table2[[#This Row],[Weight of Debt]])</f>
        <v>0.12481596937692882</v>
      </c>
      <c r="Y1762" s="34">
        <f>(Table2[[#This Row],[Cost of Equity (Monthly Beta)]]*Table2[[#This Row],[Weight of Equity]])+(Table2[[#This Row],[Cost of Debt]]*Table2[[#This Row],[Weight of Debt]])</f>
        <v>0.12539005588779945</v>
      </c>
      <c r="Z1762" t="b">
        <f>IF(Table2[[#This Row],[Sector]]="Financial Services",TRUE,FALSE)</f>
        <v>0</v>
      </c>
      <c r="AA1762" t="b">
        <f>IF(Table2[[#This Row],[Market Capitalisation In(Cr)]]&gt;25000,TRUE,FALSE)</f>
        <v>0</v>
      </c>
    </row>
    <row r="1763" spans="2:27" ht="14" customHeight="1">
      <c r="B1763" s="37" t="s">
        <v>1489</v>
      </c>
      <c r="C1763" s="38" t="str">
        <f>_xlfn.XLOOKUP(B1763,stock_analysis[Stock],stock_analysis[Company_Name])</f>
        <v>HandsOn Global Management (HGM) Limited</v>
      </c>
      <c r="D1763" s="37" t="str">
        <f>_xlfn.XLOOKUP(B1763,stock_analysis[Stock],stock_analysis[Sector])</f>
        <v>Technology</v>
      </c>
      <c r="E1763" s="37" t="str">
        <f>_xlfn.XLOOKUP($B1763,stock_analysis[Stock],stock_analysis[Industry])</f>
        <v>Information Technology Services</v>
      </c>
      <c r="F1763" s="2">
        <f>_xlfn.XLOOKUP($B1763,stock_analysis[Stock],stock_analysis[Market_Cap_Cr])</f>
        <v>66.908083199999993</v>
      </c>
      <c r="G1763" s="3">
        <f>Imputs!$C$2</f>
        <v>6.6699999999999995E-2</v>
      </c>
      <c r="H1763" s="3">
        <f>Imputs!$C$3</f>
        <v>5.2299999999999999E-2</v>
      </c>
      <c r="I1763" s="2">
        <f>_xlfn.XLOOKUP($B1763,stock_analysis[Stock],stock_analysis[Beta_Daily])</f>
        <v>0.91267469385986644</v>
      </c>
      <c r="J1763" s="2">
        <f>_xlfn.XLOOKUP($B1763,stock_analysis[Stock],stock_analysis[Beta_Weekly])</f>
        <v>2.2947364971757707</v>
      </c>
      <c r="K1763" s="2">
        <f>_xlfn.XLOOKUP($B1763,stock_analysis[Stock],stock_analysis[Beta_Monthly])</f>
        <v>1.2927951396402679</v>
      </c>
      <c r="L1763" s="3">
        <f>G1763+H1763*I1763</f>
        <v>0.11443288648887101</v>
      </c>
      <c r="M1763" s="3">
        <f>J1763*H1763+G1763</f>
        <v>0.18671471880229279</v>
      </c>
      <c r="N1763" s="3">
        <f>K1763*H1763+G1763</f>
        <v>0.13431318580318602</v>
      </c>
      <c r="O1763" s="2">
        <f>_xlfn.XLOOKUP($B1763,stock_analysis[Stock],stock_analysis[Interest_Coverage_Ratio])</f>
        <v>28.881395348837209</v>
      </c>
      <c r="P1763" s="3" cm="1">
        <f t="array" ref="P176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63" s="3" t="str" cm="1">
        <f t="array" ref="Q176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63" s="3">
        <f>Table2[[#This Row],[Default Spread]]+Table2[[#This Row],[Risk Free Rate]]</f>
        <v>7.0699999999999999E-2</v>
      </c>
      <c r="S1763" s="2">
        <f>_xlfn.XLOOKUP($B1763,stock_analysis[Stock],stock_analysis[Market_Cap_Cr])</f>
        <v>66.908083199999993</v>
      </c>
      <c r="T1763" s="2">
        <f>_xlfn.XLOOKUP($B1763,stock_analysis[Stock],stock_analysis[Total_Debt_Cr])</f>
        <v>23.865400000000001</v>
      </c>
      <c r="U1763" s="3">
        <f>Table2[[#This Row],[Market Value of Equity]]/(Table2[[#This Row],[Market Value of Equity]]+Table2[[#This Row],[Market Value of Debt]])</f>
        <v>0.73708841879056597</v>
      </c>
      <c r="V1763" s="3">
        <f>Table2[[#This Row],[Market Value of Debt]]/(Table2[[#This Row],[Market Value of Equity]]+Table2[[#This Row],[Market Value of Debt]])</f>
        <v>0.26291158120943414</v>
      </c>
      <c r="W1763" s="32">
        <f>(Table2[[#This Row],[Cost of Equity (Daily Beta)]]*Table2[[#This Row],[Weight of Equity]])+(Table2[[#This Row],[Cost of Debt]]*Table2[[#This Row],[Weight of Debt]])</f>
        <v>0.10293500415122925</v>
      </c>
      <c r="X1763" s="33">
        <f>(Table2[[#This Row],[Cost of Equity (Weekly Beta)]]*Table2[[#This Row],[Weight of Equity]])+(Table2[[#This Row],[Cost of Debt]]*Table2[[#This Row],[Weight of Debt]])</f>
        <v>0.15621310563841415</v>
      </c>
      <c r="Y1763" s="34">
        <f>(Table2[[#This Row],[Cost of Equity (Monthly Beta)]]*Table2[[#This Row],[Weight of Equity]])+(Table2[[#This Row],[Cost of Debt]]*Table2[[#This Row],[Weight of Debt]])</f>
        <v>0.11758854253790087</v>
      </c>
      <c r="Z1763" t="b">
        <f>IF(Table2[[#This Row],[Sector]]="Financial Services",TRUE,FALSE)</f>
        <v>0</v>
      </c>
      <c r="AA1763" t="b">
        <f>IF(Table2[[#This Row],[Market Capitalisation In(Cr)]]&gt;25000,TRUE,FALSE)</f>
        <v>0</v>
      </c>
    </row>
    <row r="1764" spans="2:27" ht="14" customHeight="1">
      <c r="B1764" s="37" t="s">
        <v>3542</v>
      </c>
      <c r="C1764" s="38" t="str">
        <f>_xlfn.XLOOKUP(B1764,stock_analysis[Stock],stock_analysis[Company_Name])</f>
        <v>Tera Software Limited</v>
      </c>
      <c r="D1764" s="37" t="str">
        <f>_xlfn.XLOOKUP(B1764,stock_analysis[Stock],stock_analysis[Sector])</f>
        <v>Technology</v>
      </c>
      <c r="E1764" s="37" t="str">
        <f>_xlfn.XLOOKUP($B1764,stock_analysis[Stock],stock_analysis[Industry])</f>
        <v>Information Technology Services</v>
      </c>
      <c r="F1764" s="2">
        <f>_xlfn.XLOOKUP($B1764,stock_analysis[Stock],stock_analysis[Market_Cap_Cr])</f>
        <v>459.24833280000001</v>
      </c>
      <c r="G1764" s="3">
        <f>Imputs!$C$2</f>
        <v>6.6699999999999995E-2</v>
      </c>
      <c r="H1764" s="3">
        <f>Imputs!$C$3</f>
        <v>5.2299999999999999E-2</v>
      </c>
      <c r="I1764" s="2">
        <f>_xlfn.XLOOKUP($B1764,stock_analysis[Stock],stock_analysis[Beta_Daily])</f>
        <v>0.73883460172358706</v>
      </c>
      <c r="J1764" s="2">
        <f>_xlfn.XLOOKUP($B1764,stock_analysis[Stock],stock_analysis[Beta_Weekly])</f>
        <v>0.90745222301061157</v>
      </c>
      <c r="K1764" s="2">
        <f>_xlfn.XLOOKUP($B1764,stock_analysis[Stock],stock_analysis[Beta_Monthly])</f>
        <v>1.4932103087987707</v>
      </c>
      <c r="L1764" s="3">
        <f>G1764+H1764*I1764</f>
        <v>0.1053410496701436</v>
      </c>
      <c r="M1764" s="3">
        <f>J1764*H1764+G1764</f>
        <v>0.11415975126345498</v>
      </c>
      <c r="N1764" s="3">
        <f>K1764*H1764+G1764</f>
        <v>0.14479489915017568</v>
      </c>
      <c r="O1764" s="2">
        <f>_xlfn.XLOOKUP($B1764,stock_analysis[Stock],stock_analysis[Interest_Coverage_Ratio])</f>
        <v>5.6965383739467095</v>
      </c>
      <c r="P1764" s="3" cm="1">
        <f t="array" ref="P176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764" s="3" t="str" cm="1">
        <f t="array" ref="Q176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764" s="3">
        <f>Table2[[#This Row],[Default Spread]]+Table2[[#This Row],[Risk Free Rate]]</f>
        <v>7.5600000000000001E-2</v>
      </c>
      <c r="S1764" s="2">
        <f>_xlfn.XLOOKUP($B1764,stock_analysis[Stock],stock_analysis[Market_Cap_Cr])</f>
        <v>459.24833280000001</v>
      </c>
      <c r="T1764" s="2">
        <f>_xlfn.XLOOKUP($B1764,stock_analysis[Stock],stock_analysis[Total_Debt_Cr])</f>
        <v>28.936700800000001</v>
      </c>
      <c r="U1764" s="3">
        <f>Table2[[#This Row],[Market Value of Equity]]/(Table2[[#This Row],[Market Value of Equity]]+Table2[[#This Row],[Market Value of Debt]])</f>
        <v>0.94072595674100568</v>
      </c>
      <c r="V1764" s="3">
        <f>Table2[[#This Row],[Market Value of Debt]]/(Table2[[#This Row],[Market Value of Equity]]+Table2[[#This Row],[Market Value of Debt]])</f>
        <v>5.9274043258994331E-2</v>
      </c>
      <c r="W1764" s="32">
        <f>(Table2[[#This Row],[Cost of Equity (Daily Beta)]]*Table2[[#This Row],[Weight of Equity]])+(Table2[[#This Row],[Cost of Debt]]*Table2[[#This Row],[Weight of Debt]])</f>
        <v>0.1035781774054276</v>
      </c>
      <c r="X1764" s="33">
        <f>(Table2[[#This Row],[Cost of Equity (Weekly Beta)]]*Table2[[#This Row],[Weight of Equity]])+(Table2[[#This Row],[Cost of Debt]]*Table2[[#This Row],[Weight of Debt]])</f>
        <v>0.11187415889900888</v>
      </c>
      <c r="Y1764" s="34">
        <f>(Table2[[#This Row],[Cost of Equity (Monthly Beta)]]*Table2[[#This Row],[Weight of Equity]])+(Table2[[#This Row],[Cost of Debt]]*Table2[[#This Row],[Weight of Debt]])</f>
        <v>0.14069343770464643</v>
      </c>
      <c r="Z1764" t="b">
        <f>IF(Table2[[#This Row],[Sector]]="Financial Services",TRUE,FALSE)</f>
        <v>0</v>
      </c>
      <c r="AA1764" t="b">
        <f>IF(Table2[[#This Row],[Market Capitalisation In(Cr)]]&gt;25000,TRUE,FALSE)</f>
        <v>0</v>
      </c>
    </row>
    <row r="1765" spans="2:27" ht="14" customHeight="1">
      <c r="B1765" s="37" t="s">
        <v>2472</v>
      </c>
      <c r="C1765" s="38" t="str">
        <f>_xlfn.XLOOKUP(B1765,stock_analysis[Stock],stock_analysis[Company_Name])</f>
        <v>NINtec Systems Limited</v>
      </c>
      <c r="D1765" s="37" t="str">
        <f>_xlfn.XLOOKUP(B1765,stock_analysis[Stock],stock_analysis[Sector])</f>
        <v>Technology</v>
      </c>
      <c r="E1765" s="37" t="str">
        <f>_xlfn.XLOOKUP($B1765,stock_analysis[Stock],stock_analysis[Industry])</f>
        <v>Information Technology Services</v>
      </c>
      <c r="F1765" s="2">
        <f>_xlfn.XLOOKUP($B1765,stock_analysis[Stock],stock_analysis[Market_Cap_Cr])</f>
        <v>570.2832128</v>
      </c>
      <c r="G1765" s="3">
        <f>Imputs!$C$2</f>
        <v>6.6699999999999995E-2</v>
      </c>
      <c r="H1765" s="3">
        <f>Imputs!$C$3</f>
        <v>5.2299999999999999E-2</v>
      </c>
      <c r="I1765" s="2">
        <f>_xlfn.XLOOKUP($B1765,stock_analysis[Stock],stock_analysis[Beta_Daily])</f>
        <v>0.73791675994183892</v>
      </c>
      <c r="J1765" s="2">
        <f>_xlfn.XLOOKUP($B1765,stock_analysis[Stock],stock_analysis[Beta_Weekly])</f>
        <v>0.93592634889905801</v>
      </c>
      <c r="K1765" s="2">
        <f>_xlfn.XLOOKUP($B1765,stock_analysis[Stock],stock_analysis[Beta_Monthly])</f>
        <v>2.0644303322859643</v>
      </c>
      <c r="L1765" s="3">
        <f>G1765+H1765*I1765</f>
        <v>0.10529304654495816</v>
      </c>
      <c r="M1765" s="3">
        <f>J1765*H1765+G1765</f>
        <v>0.11564894804742074</v>
      </c>
      <c r="N1765" s="3">
        <f>K1765*H1765+G1765</f>
        <v>0.17466970637855594</v>
      </c>
      <c r="O1765" s="2">
        <f>_xlfn.XLOOKUP($B1765,stock_analysis[Stock],stock_analysis[Interest_Coverage_Ratio])</f>
        <v>129.17216117216117</v>
      </c>
      <c r="P1765" s="3" cm="1">
        <f t="array" ref="P176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65" s="3" t="str" cm="1">
        <f t="array" ref="Q176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65" s="3">
        <f>Table2[[#This Row],[Default Spread]]+Table2[[#This Row],[Risk Free Rate]]</f>
        <v>7.0699999999999999E-2</v>
      </c>
      <c r="S1765" s="2">
        <f>_xlfn.XLOOKUP($B1765,stock_analysis[Stock],stock_analysis[Market_Cap_Cr])</f>
        <v>570.2832128</v>
      </c>
      <c r="T1765" s="2">
        <f>_xlfn.XLOOKUP($B1765,stock_analysis[Stock],stock_analysis[Total_Debt_Cr])</f>
        <v>2.0089999999999999</v>
      </c>
      <c r="U1765" s="3">
        <f>Table2[[#This Row],[Market Value of Equity]]/(Table2[[#This Row],[Market Value of Equity]]+Table2[[#This Row],[Market Value of Debt]])</f>
        <v>0.99648955558879482</v>
      </c>
      <c r="V1765" s="3">
        <f>Table2[[#This Row],[Market Value of Debt]]/(Table2[[#This Row],[Market Value of Equity]]+Table2[[#This Row],[Market Value of Debt]])</f>
        <v>3.5104444112051699E-3</v>
      </c>
      <c r="W1765" s="32">
        <f>(Table2[[#This Row],[Cost of Equity (Daily Beta)]]*Table2[[#This Row],[Weight of Equity]])+(Table2[[#This Row],[Cost of Debt]]*Table2[[#This Row],[Weight of Debt]])</f>
        <v>0.10517160957804784</v>
      </c>
      <c r="X1765" s="33">
        <f>(Table2[[#This Row],[Cost of Equity (Weekly Beta)]]*Table2[[#This Row],[Weight of Equity]])+(Table2[[#This Row],[Cost of Debt]]*Table2[[#This Row],[Weight of Debt]])</f>
        <v>0.11549115726395812</v>
      </c>
      <c r="Y1765" s="34">
        <f>(Table2[[#This Row],[Cost of Equity (Monthly Beta)]]*Table2[[#This Row],[Weight of Equity]])+(Table2[[#This Row],[Cost of Debt]]*Table2[[#This Row],[Weight of Debt]])</f>
        <v>0.17430472650386469</v>
      </c>
      <c r="Z1765" t="b">
        <f>IF(Table2[[#This Row],[Sector]]="Financial Services",TRUE,FALSE)</f>
        <v>0</v>
      </c>
      <c r="AA1765" t="b">
        <f>IF(Table2[[#This Row],[Market Capitalisation In(Cr)]]&gt;25000,TRUE,FALSE)</f>
        <v>0</v>
      </c>
    </row>
    <row r="1766" spans="2:27" ht="14" customHeight="1">
      <c r="B1766" s="37" t="s">
        <v>3920</v>
      </c>
      <c r="C1766" s="38" t="str">
        <f>_xlfn.XLOOKUP(B1766,stock_analysis[Stock],stock_analysis[Company_Name])</f>
        <v>Xchanging Solutions Limited</v>
      </c>
      <c r="D1766" s="37" t="str">
        <f>_xlfn.XLOOKUP(B1766,stock_analysis[Stock],stock_analysis[Sector])</f>
        <v>Technology</v>
      </c>
      <c r="E1766" s="37" t="str">
        <f>_xlfn.XLOOKUP($B1766,stock_analysis[Stock],stock_analysis[Industry])</f>
        <v>Information Technology Services</v>
      </c>
      <c r="F1766" s="2">
        <f>_xlfn.XLOOKUP($B1766,stock_analysis[Stock],stock_analysis[Market_Cap_Cr])</f>
        <v>701.17493760000002</v>
      </c>
      <c r="G1766" s="3">
        <f>Imputs!$C$2</f>
        <v>6.6699999999999995E-2</v>
      </c>
      <c r="H1766" s="3">
        <f>Imputs!$C$3</f>
        <v>5.2299999999999999E-2</v>
      </c>
      <c r="I1766" s="2">
        <f>_xlfn.XLOOKUP($B1766,stock_analysis[Stock],stock_analysis[Beta_Daily])</f>
        <v>0.86861196775201177</v>
      </c>
      <c r="J1766" s="2">
        <f>_xlfn.XLOOKUP($B1766,stock_analysis[Stock],stock_analysis[Beta_Weekly])</f>
        <v>1.4122255840480538</v>
      </c>
      <c r="K1766" s="2">
        <f>_xlfn.XLOOKUP($B1766,stock_analysis[Stock],stock_analysis[Beta_Monthly])</f>
        <v>1.5928171813546743</v>
      </c>
      <c r="L1766" s="3">
        <f>G1766+H1766*I1766</f>
        <v>0.11212840591343021</v>
      </c>
      <c r="M1766" s="3">
        <f>J1766*H1766+G1766</f>
        <v>0.14055939804571321</v>
      </c>
      <c r="N1766" s="3">
        <f>K1766*H1766+G1766</f>
        <v>0.15000433858484946</v>
      </c>
      <c r="O1766" s="2">
        <f>_xlfn.XLOOKUP($B1766,stock_analysis[Stock],stock_analysis[Interest_Coverage_Ratio])</f>
        <v>10.97012578616352</v>
      </c>
      <c r="P1766" s="3" cm="1">
        <f t="array" ref="P176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766" s="3" t="str" cm="1">
        <f t="array" ref="Q176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766" s="3">
        <f>Table2[[#This Row],[Default Spread]]+Table2[[#This Row],[Risk Free Rate]]</f>
        <v>7.22E-2</v>
      </c>
      <c r="S1766" s="2">
        <f>_xlfn.XLOOKUP($B1766,stock_analysis[Stock],stock_analysis[Market_Cap_Cr])</f>
        <v>701.17493760000002</v>
      </c>
      <c r="T1766" s="2">
        <f>_xlfn.XLOOKUP($B1766,stock_analysis[Stock],stock_analysis[Total_Debt_Cr])</f>
        <v>88.790003200000001</v>
      </c>
      <c r="U1766" s="3">
        <f>Table2[[#This Row],[Market Value of Equity]]/(Table2[[#This Row],[Market Value of Equity]]+Table2[[#This Row],[Market Value of Debt]])</f>
        <v>0.88760260283186476</v>
      </c>
      <c r="V1766" s="3">
        <f>Table2[[#This Row],[Market Value of Debt]]/(Table2[[#This Row],[Market Value of Equity]]+Table2[[#This Row],[Market Value of Debt]])</f>
        <v>0.11239739716813518</v>
      </c>
      <c r="W1766" s="32">
        <f>(Table2[[#This Row],[Cost of Equity (Daily Beta)]]*Table2[[#This Row],[Weight of Equity]])+(Table2[[#This Row],[Cost of Debt]]*Table2[[#This Row],[Weight of Debt]])</f>
        <v>0.10764055701568787</v>
      </c>
      <c r="X1766" s="33">
        <f>(Table2[[#This Row],[Cost of Equity (Weekly Beta)]]*Table2[[#This Row],[Weight of Equity]])+(Table2[[#This Row],[Cost of Debt]]*Table2[[#This Row],[Weight of Debt]])</f>
        <v>0.13287597963339454</v>
      </c>
      <c r="Y1766" s="34">
        <f>(Table2[[#This Row],[Cost of Equity (Monthly Beta)]]*Table2[[#This Row],[Weight of Equity]])+(Table2[[#This Row],[Cost of Debt]]*Table2[[#This Row],[Weight of Debt]])</f>
        <v>0.14125933343952407</v>
      </c>
      <c r="Z1766" t="b">
        <f>IF(Table2[[#This Row],[Sector]]="Financial Services",TRUE,FALSE)</f>
        <v>0</v>
      </c>
      <c r="AA1766" t="b">
        <f>IF(Table2[[#This Row],[Market Capitalisation In(Cr)]]&gt;25000,TRUE,FALSE)</f>
        <v>0</v>
      </c>
    </row>
    <row r="1767" spans="2:27" ht="14" customHeight="1">
      <c r="B1767" s="37" t="s">
        <v>2892</v>
      </c>
      <c r="C1767" s="38" t="str">
        <f>_xlfn.XLOOKUP(B1767,stock_analysis[Stock],stock_analysis[Company_Name])</f>
        <v>Redington Limited</v>
      </c>
      <c r="D1767" s="37" t="str">
        <f>_xlfn.XLOOKUP(B1767,stock_analysis[Stock],stock_analysis[Sector])</f>
        <v>Technology</v>
      </c>
      <c r="E1767" s="37" t="str">
        <f>_xlfn.XLOOKUP($B1767,stock_analysis[Stock],stock_analysis[Industry])</f>
        <v>Information Technology Services</v>
      </c>
      <c r="F1767" s="2">
        <f>_xlfn.XLOOKUP($B1767,stock_analysis[Stock],stock_analysis[Market_Cap_Cr])</f>
        <v>19251.195084800001</v>
      </c>
      <c r="G1767" s="3">
        <f>Imputs!$C$2</f>
        <v>6.6699999999999995E-2</v>
      </c>
      <c r="H1767" s="3">
        <f>Imputs!$C$3</f>
        <v>5.2299999999999999E-2</v>
      </c>
      <c r="I1767" s="2">
        <f>_xlfn.XLOOKUP($B1767,stock_analysis[Stock],stock_analysis[Beta_Daily])</f>
        <v>0.90641204395088282</v>
      </c>
      <c r="J1767" s="2">
        <f>_xlfn.XLOOKUP($B1767,stock_analysis[Stock],stock_analysis[Beta_Weekly])</f>
        <v>1.2479028363683995</v>
      </c>
      <c r="K1767" s="2">
        <f>_xlfn.XLOOKUP($B1767,stock_analysis[Stock],stock_analysis[Beta_Monthly])</f>
        <v>1.0936900809534424</v>
      </c>
      <c r="L1767" s="3">
        <f>G1767+H1767*I1767</f>
        <v>0.11410534989863116</v>
      </c>
      <c r="M1767" s="3">
        <f>J1767*H1767+G1767</f>
        <v>0.13196531834206729</v>
      </c>
      <c r="N1767" s="3">
        <f>K1767*H1767+G1767</f>
        <v>0.12389999123386503</v>
      </c>
      <c r="O1767" s="2">
        <f>_xlfn.XLOOKUP($B1767,stock_analysis[Stock],stock_analysis[Interest_Coverage_Ratio])</f>
        <v>8.3400924266716974</v>
      </c>
      <c r="P1767" s="3" cm="1">
        <f t="array" ref="P176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767" s="3" t="str" cm="1">
        <f t="array" ref="Q176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767" s="3">
        <f>Table2[[#This Row],[Default Spread]]+Table2[[#This Row],[Risk Free Rate]]</f>
        <v>7.3700000000000002E-2</v>
      </c>
      <c r="S1767" s="2">
        <f>_xlfn.XLOOKUP($B1767,stock_analysis[Stock],stock_analysis[Market_Cap_Cr])</f>
        <v>19251.195084800001</v>
      </c>
      <c r="T1767" s="2">
        <f>_xlfn.XLOOKUP($B1767,stock_analysis[Stock],stock_analysis[Total_Debt_Cr])</f>
        <v>2608.6699008000001</v>
      </c>
      <c r="U1767" s="3">
        <f>Table2[[#This Row],[Market Value of Equity]]/(Table2[[#This Row],[Market Value of Equity]]+Table2[[#This Row],[Market Value of Debt]])</f>
        <v>0.88066395183508961</v>
      </c>
      <c r="V1767" s="3">
        <f>Table2[[#This Row],[Market Value of Debt]]/(Table2[[#This Row],[Market Value of Equity]]+Table2[[#This Row],[Market Value of Debt]])</f>
        <v>0.11933604816491039</v>
      </c>
      <c r="W1767" s="32">
        <f>(Table2[[#This Row],[Cost of Equity (Daily Beta)]]*Table2[[#This Row],[Weight of Equity]])+(Table2[[#This Row],[Cost of Debt]]*Table2[[#This Row],[Weight of Debt]])</f>
        <v>0.10928353511700807</v>
      </c>
      <c r="X1767" s="33">
        <f>(Table2[[#This Row],[Cost of Equity (Weekly Beta)]]*Table2[[#This Row],[Weight of Equity]])+(Table2[[#This Row],[Cost of Debt]]*Table2[[#This Row],[Weight of Debt]])</f>
        <v>0.12501216550605451</v>
      </c>
      <c r="Y1767" s="34">
        <f>(Table2[[#This Row],[Cost of Equity (Monthly Beta)]]*Table2[[#This Row],[Weight of Equity]])+(Table2[[#This Row],[Cost of Debt]]*Table2[[#This Row],[Weight of Debt]])</f>
        <v>0.11790932266210244</v>
      </c>
      <c r="Z1767" t="b">
        <f>IF(Table2[[#This Row],[Sector]]="Financial Services",TRUE,FALSE)</f>
        <v>0</v>
      </c>
      <c r="AA1767" t="b">
        <f>IF(Table2[[#This Row],[Market Capitalisation In(Cr)]]&gt;25000,TRUE,FALSE)</f>
        <v>0</v>
      </c>
    </row>
    <row r="1768" spans="2:27" ht="14" customHeight="1">
      <c r="B1768" s="37" t="s">
        <v>3922</v>
      </c>
      <c r="C1768" s="38" t="str">
        <f>_xlfn.XLOOKUP(B1768,stock_analysis[Stock],stock_analysis[Company_Name])</f>
        <v>Xelpmoc Design And Tech Limited</v>
      </c>
      <c r="D1768" s="37" t="str">
        <f>_xlfn.XLOOKUP(B1768,stock_analysis[Stock],stock_analysis[Sector])</f>
        <v>Technology</v>
      </c>
      <c r="E1768" s="37" t="str">
        <f>_xlfn.XLOOKUP($B1768,stock_analysis[Stock],stock_analysis[Industry])</f>
        <v>Information Technology Services</v>
      </c>
      <c r="F1768" s="2">
        <f>_xlfn.XLOOKUP($B1768,stock_analysis[Stock],stock_analysis[Market_Cap_Cr])</f>
        <v>199.6391424</v>
      </c>
      <c r="G1768" s="3">
        <f>Imputs!$C$2</f>
        <v>6.6699999999999995E-2</v>
      </c>
      <c r="H1768" s="3">
        <f>Imputs!$C$3</f>
        <v>5.2299999999999999E-2</v>
      </c>
      <c r="I1768" s="2">
        <f>_xlfn.XLOOKUP($B1768,stock_analysis[Stock],stock_analysis[Beta_Daily])</f>
        <v>0.83259170058248944</v>
      </c>
      <c r="J1768" s="2">
        <f>_xlfn.XLOOKUP($B1768,stock_analysis[Stock],stock_analysis[Beta_Weekly])</f>
        <v>1.2458008411309986</v>
      </c>
      <c r="K1768" s="2">
        <f>_xlfn.XLOOKUP($B1768,stock_analysis[Stock],stock_analysis[Beta_Monthly])</f>
        <v>1.0373491462234647</v>
      </c>
      <c r="L1768" s="3">
        <f>G1768+H1768*I1768</f>
        <v>0.11024454594046419</v>
      </c>
      <c r="M1768" s="3">
        <f>J1768*H1768+G1768</f>
        <v>0.13185538399115121</v>
      </c>
      <c r="N1768" s="3">
        <f>K1768*H1768+G1768</f>
        <v>0.1209533603474872</v>
      </c>
      <c r="O1768" s="2">
        <f>_xlfn.XLOOKUP($B1768,stock_analysis[Stock],stock_analysis[Interest_Coverage_Ratio])</f>
        <v>-76.636085951050305</v>
      </c>
      <c r="P1768" s="3" cm="1">
        <f t="array" ref="P176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768" s="3" t="str" cm="1">
        <f t="array" ref="Q176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768" s="3">
        <f>Table2[[#This Row],[Default Spread]]+Table2[[#This Row],[Risk Free Rate]]</f>
        <v>0.25669999999999998</v>
      </c>
      <c r="S1768" s="2">
        <f>_xlfn.XLOOKUP($B1768,stock_analysis[Stock],stock_analysis[Market_Cap_Cr])</f>
        <v>199.6391424</v>
      </c>
      <c r="T1768" s="2">
        <f>_xlfn.XLOOKUP($B1768,stock_analysis[Stock],stock_analysis[Total_Debt_Cr])</f>
        <v>0.276503</v>
      </c>
      <c r="U1768" s="3">
        <f>Table2[[#This Row],[Market Value of Equity]]/(Table2[[#This Row],[Market Value of Equity]]+Table2[[#This Row],[Market Value of Debt]])</f>
        <v>0.99861690164645822</v>
      </c>
      <c r="V1768" s="3">
        <f>Table2[[#This Row],[Market Value of Debt]]/(Table2[[#This Row],[Market Value of Equity]]+Table2[[#This Row],[Market Value of Debt]])</f>
        <v>1.3830983535418684E-3</v>
      </c>
      <c r="W1768" s="32">
        <f>(Table2[[#This Row],[Cost of Equity (Daily Beta)]]*Table2[[#This Row],[Weight of Equity]])+(Table2[[#This Row],[Cost of Debt]]*Table2[[#This Row],[Weight of Debt]])</f>
        <v>0.11044710823784118</v>
      </c>
      <c r="X1768" s="33">
        <f>(Table2[[#This Row],[Cost of Equity (Weekly Beta)]]*Table2[[#This Row],[Weight of Equity]])+(Table2[[#This Row],[Cost of Debt]]*Table2[[#This Row],[Weight of Debt]])</f>
        <v>0.13202805637400164</v>
      </c>
      <c r="Y1768" s="34">
        <f>(Table2[[#This Row],[Cost of Equity (Monthly Beta)]]*Table2[[#This Row],[Weight of Equity]])+(Table2[[#This Row],[Cost of Debt]]*Table2[[#This Row],[Weight of Debt]])</f>
        <v>0.12114111130128945</v>
      </c>
      <c r="Z1768" t="b">
        <f>IF(Table2[[#This Row],[Sector]]="Financial Services",TRUE,FALSE)</f>
        <v>0</v>
      </c>
      <c r="AA1768" t="b">
        <f>IF(Table2[[#This Row],[Market Capitalisation In(Cr)]]&gt;25000,TRUE,FALSE)</f>
        <v>0</v>
      </c>
    </row>
    <row r="1769" spans="2:27" ht="14" customHeight="1">
      <c r="B1769" s="37" t="s">
        <v>146</v>
      </c>
      <c r="C1769" s="38" t="str">
        <f>_xlfn.XLOOKUP(B1769,stock_analysis[Stock],stock_analysis[Company_Name])</f>
        <v>3i Infotech Limited</v>
      </c>
      <c r="D1769" s="37" t="str">
        <f>_xlfn.XLOOKUP(B1769,stock_analysis[Stock],stock_analysis[Sector])</f>
        <v>Technology</v>
      </c>
      <c r="E1769" s="37" t="str">
        <f>_xlfn.XLOOKUP($B1769,stock_analysis[Stock],stock_analysis[Industry])</f>
        <v>Information Technology Services</v>
      </c>
      <c r="F1769" s="2">
        <f>_xlfn.XLOOKUP($B1769,stock_analysis[Stock],stock_analysis[Market_Cap_Cr])</f>
        <v>278.3690752</v>
      </c>
      <c r="G1769" s="3">
        <f>Imputs!$C$2</f>
        <v>6.6699999999999995E-2</v>
      </c>
      <c r="H1769" s="3">
        <f>Imputs!$C$3</f>
        <v>5.2299999999999999E-2</v>
      </c>
      <c r="I1769" s="2">
        <f>_xlfn.XLOOKUP($B1769,stock_analysis[Stock],stock_analysis[Beta_Daily])</f>
        <v>0.87666414873330145</v>
      </c>
      <c r="J1769" s="2">
        <f>_xlfn.XLOOKUP($B1769,stock_analysis[Stock],stock_analysis[Beta_Weekly])</f>
        <v>0.26466764388269021</v>
      </c>
      <c r="K1769" s="2">
        <f>_xlfn.XLOOKUP($B1769,stock_analysis[Stock],stock_analysis[Beta_Monthly])</f>
        <v>0.49989305722127603</v>
      </c>
      <c r="L1769" s="3">
        <f>G1769+H1769*I1769</f>
        <v>0.11254953497875167</v>
      </c>
      <c r="M1769" s="3">
        <f>J1769*H1769+G1769</f>
        <v>8.0542117775064689E-2</v>
      </c>
      <c r="N1769" s="3">
        <f>K1769*H1769+G1769</f>
        <v>9.2844406892672732E-2</v>
      </c>
      <c r="O1769" s="2">
        <f>_xlfn.XLOOKUP($B1769,stock_analysis[Stock],stock_analysis[Interest_Coverage_Ratio])</f>
        <v>2.6924198250728861</v>
      </c>
      <c r="P1769" s="3" cm="1">
        <f t="array" ref="P176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769" s="3" t="str" cm="1">
        <f t="array" ref="Q176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769" s="3">
        <f>Table2[[#This Row],[Default Spread]]+Table2[[#This Row],[Risk Free Rate]]</f>
        <v>9.4199999999999992E-2</v>
      </c>
      <c r="S1769" s="2">
        <f>_xlfn.XLOOKUP($B1769,stock_analysis[Stock],stock_analysis[Market_Cap_Cr])</f>
        <v>278.3690752</v>
      </c>
      <c r="T1769" s="2">
        <f>_xlfn.XLOOKUP($B1769,stock_analysis[Stock],stock_analysis[Total_Debt_Cr])</f>
        <v>34.79</v>
      </c>
      <c r="U1769" s="3">
        <f>Table2[[#This Row],[Market Value of Equity]]/(Table2[[#This Row],[Market Value of Equity]]+Table2[[#This Row],[Market Value of Debt]])</f>
        <v>0.88890630112577362</v>
      </c>
      <c r="V1769" s="3">
        <f>Table2[[#This Row],[Market Value of Debt]]/(Table2[[#This Row],[Market Value of Equity]]+Table2[[#This Row],[Market Value of Debt]])</f>
        <v>0.11109369887422632</v>
      </c>
      <c r="W1769" s="32">
        <f>(Table2[[#This Row],[Cost of Equity (Daily Beta)]]*Table2[[#This Row],[Weight of Equity]])+(Table2[[#This Row],[Cost of Debt]]*Table2[[#This Row],[Weight of Debt]])</f>
        <v>0.11051101726534014</v>
      </c>
      <c r="X1769" s="33">
        <f>(Table2[[#This Row],[Cost of Equity (Weekly Beta)]]*Table2[[#This Row],[Weight of Equity]])+(Table2[[#This Row],[Cost of Debt]]*Table2[[#This Row],[Weight of Debt]])</f>
        <v>8.2059422430221296E-2</v>
      </c>
      <c r="Y1769" s="34">
        <f>(Table2[[#This Row],[Cost of Equity (Monthly Beta)]]*Table2[[#This Row],[Weight of Equity]])+(Table2[[#This Row],[Cost of Debt]]*Table2[[#This Row],[Weight of Debt]])</f>
        <v>9.2995004745134113E-2</v>
      </c>
      <c r="Z1769" t="b">
        <f>IF(Table2[[#This Row],[Sector]]="Financial Services",TRUE,FALSE)</f>
        <v>0</v>
      </c>
      <c r="AA1769" t="b">
        <f>IF(Table2[[#This Row],[Market Capitalisation In(Cr)]]&gt;25000,TRUE,FALSE)</f>
        <v>0</v>
      </c>
    </row>
    <row r="1770" spans="2:27" ht="14" customHeight="1">
      <c r="B1770" s="37" t="s">
        <v>3908</v>
      </c>
      <c r="C1770" s="38" t="str">
        <f>_xlfn.XLOOKUP(B1770,stock_analysis[Stock],stock_analysis[Company_Name])</f>
        <v>Wipro Limited</v>
      </c>
      <c r="D1770" s="37" t="str">
        <f>_xlfn.XLOOKUP(B1770,stock_analysis[Stock],stock_analysis[Sector])</f>
        <v>Technology</v>
      </c>
      <c r="E1770" s="37" t="str">
        <f>_xlfn.XLOOKUP($B1770,stock_analysis[Stock],stock_analysis[Industry])</f>
        <v>Information Technology Services</v>
      </c>
      <c r="F1770" s="2">
        <f>_xlfn.XLOOKUP($B1770,stock_analysis[Stock],stock_analysis[Market_Cap_Cr])</f>
        <v>205328.99348480001</v>
      </c>
      <c r="G1770" s="3">
        <f>Imputs!$C$2</f>
        <v>6.6699999999999995E-2</v>
      </c>
      <c r="H1770" s="3">
        <f>Imputs!$C$3</f>
        <v>5.2299999999999999E-2</v>
      </c>
      <c r="I1770" s="2">
        <f>_xlfn.XLOOKUP($B1770,stock_analysis[Stock],stock_analysis[Beta_Daily])</f>
        <v>0.92158555572222245</v>
      </c>
      <c r="J1770" s="2">
        <f>_xlfn.XLOOKUP($B1770,stock_analysis[Stock],stock_analysis[Beta_Weekly])</f>
        <v>0.93011023506652879</v>
      </c>
      <c r="K1770" s="2">
        <f>_xlfn.XLOOKUP($B1770,stock_analysis[Stock],stock_analysis[Beta_Monthly])</f>
        <v>1.0098331168351011</v>
      </c>
      <c r="L1770" s="3">
        <f>G1770+H1770*I1770</f>
        <v>0.11489892456427223</v>
      </c>
      <c r="M1770" s="3">
        <f>J1770*H1770+G1770</f>
        <v>0.11534476529397945</v>
      </c>
      <c r="N1770" s="3">
        <f>K1770*H1770+G1770</f>
        <v>0.11951427201047579</v>
      </c>
      <c r="O1770" s="2">
        <f>_xlfn.XLOOKUP($B1770,stock_analysis[Stock],stock_analysis[Interest_Coverage_Ratio])</f>
        <v>19.920406618362712</v>
      </c>
      <c r="P1770" s="3" cm="1">
        <f t="array" ref="P177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70" s="3" t="str" cm="1">
        <f t="array" ref="Q177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70" s="3">
        <f>Table2[[#This Row],[Default Spread]]+Table2[[#This Row],[Risk Free Rate]]</f>
        <v>7.0699999999999999E-2</v>
      </c>
      <c r="S1770" s="2">
        <f>_xlfn.XLOOKUP($B1770,stock_analysis[Stock],stock_analysis[Market_Cap_Cr])</f>
        <v>205328.99348480001</v>
      </c>
      <c r="T1770" s="2">
        <f>_xlfn.XLOOKUP($B1770,stock_analysis[Stock],stock_analysis[Total_Debt_Cr])</f>
        <v>19804.600729599999</v>
      </c>
      <c r="U1770" s="3">
        <f>Table2[[#This Row],[Market Value of Equity]]/(Table2[[#This Row],[Market Value of Equity]]+Table2[[#This Row],[Market Value of Debt]])</f>
        <v>0.91203178362292914</v>
      </c>
      <c r="V1770" s="3">
        <f>Table2[[#This Row],[Market Value of Debt]]/(Table2[[#This Row],[Market Value of Equity]]+Table2[[#This Row],[Market Value of Debt]])</f>
        <v>8.7968216377070821E-2</v>
      </c>
      <c r="W1770" s="32">
        <f>(Table2[[#This Row],[Cost of Equity (Daily Beta)]]*Table2[[#This Row],[Weight of Equity]])+(Table2[[#This Row],[Cost of Debt]]*Table2[[#This Row],[Weight of Debt]])</f>
        <v>0.11101082400456849</v>
      </c>
      <c r="X1770" s="33">
        <f>(Table2[[#This Row],[Cost of Equity (Weekly Beta)]]*Table2[[#This Row],[Weight of Equity]])+(Table2[[#This Row],[Cost of Debt]]*Table2[[#This Row],[Weight of Debt]])</f>
        <v>0.11141744492049513</v>
      </c>
      <c r="Y1770" s="34">
        <f>(Table2[[#This Row],[Cost of Equity (Monthly Beta)]]*Table2[[#This Row],[Weight of Equity]])+(Table2[[#This Row],[Cost of Debt]]*Table2[[#This Row],[Weight of Debt]])</f>
        <v>0.11522016756796906</v>
      </c>
      <c r="Z1770" t="b">
        <f>IF(Table2[[#This Row],[Sector]]="Financial Services",TRUE,FALSE)</f>
        <v>0</v>
      </c>
      <c r="AA1770" t="b">
        <f>IF(Table2[[#This Row],[Market Capitalisation In(Cr)]]&gt;25000,TRUE,FALSE)</f>
        <v>1</v>
      </c>
    </row>
    <row r="1771" spans="2:27" ht="14" customHeight="1">
      <c r="B1771" s="37" t="s">
        <v>2232</v>
      </c>
      <c r="C1771" s="38" t="str">
        <f>_xlfn.XLOOKUP(B1771,stock_analysis[Stock],stock_analysis[Company_Name])</f>
        <v>Magellanic Cloud Limited</v>
      </c>
      <c r="D1771" s="37" t="str">
        <f>_xlfn.XLOOKUP(B1771,stock_analysis[Stock],stock_analysis[Sector])</f>
        <v>Technology</v>
      </c>
      <c r="E1771" s="37" t="str">
        <f>_xlfn.XLOOKUP($B1771,stock_analysis[Stock],stock_analysis[Industry])</f>
        <v>Information Technology Services</v>
      </c>
      <c r="F1771" s="2">
        <f>_xlfn.XLOOKUP($B1771,stock_analysis[Stock],stock_analysis[Market_Cap_Cr])</f>
        <v>1331.4910207999999</v>
      </c>
      <c r="G1771" s="3">
        <f>Imputs!$C$2</f>
        <v>6.6699999999999995E-2</v>
      </c>
      <c r="H1771" s="3">
        <f>Imputs!$C$3</f>
        <v>5.2299999999999999E-2</v>
      </c>
      <c r="I1771" s="2">
        <f>_xlfn.XLOOKUP($B1771,stock_analysis[Stock],stock_analysis[Beta_Daily])</f>
        <v>1.0202303327946725</v>
      </c>
      <c r="J1771" s="2">
        <f>_xlfn.XLOOKUP($B1771,stock_analysis[Stock],stock_analysis[Beta_Weekly])</f>
        <v>1.6880958121533469</v>
      </c>
      <c r="K1771" s="2">
        <f>_xlfn.XLOOKUP($B1771,stock_analysis[Stock],stock_analysis[Beta_Monthly])</f>
        <v>-0.98640051204802714</v>
      </c>
      <c r="L1771" s="3">
        <f>G1771+H1771*I1771</f>
        <v>0.12005804640516136</v>
      </c>
      <c r="M1771" s="3">
        <f>J1771*H1771+G1771</f>
        <v>0.15498741097562002</v>
      </c>
      <c r="N1771" s="3">
        <f>K1771*H1771+G1771</f>
        <v>1.5111253219888175E-2</v>
      </c>
      <c r="O1771" s="2">
        <f>_xlfn.XLOOKUP($B1771,stock_analysis[Stock],stock_analysis[Interest_Coverage_Ratio])</f>
        <v>6.9784063871854158</v>
      </c>
      <c r="P1771" s="3" cm="1">
        <f t="array" ref="P177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771" s="3" t="str" cm="1">
        <f t="array" ref="Q177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771" s="3">
        <f>Table2[[#This Row],[Default Spread]]+Table2[[#This Row],[Risk Free Rate]]</f>
        <v>7.4499999999999997E-2</v>
      </c>
      <c r="S1771" s="2">
        <f>_xlfn.XLOOKUP($B1771,stock_analysis[Stock],stock_analysis[Market_Cap_Cr])</f>
        <v>1331.4910207999999</v>
      </c>
      <c r="T1771" s="2">
        <f>_xlfn.XLOOKUP($B1771,stock_analysis[Stock],stock_analysis[Total_Debt_Cr])</f>
        <v>270.59829760000002</v>
      </c>
      <c r="U1771" s="3">
        <f>Table2[[#This Row],[Market Value of Equity]]/(Table2[[#This Row],[Market Value of Equity]]+Table2[[#This Row],[Market Value of Debt]])</f>
        <v>0.83109662208456303</v>
      </c>
      <c r="V1771" s="3">
        <f>Table2[[#This Row],[Market Value of Debt]]/(Table2[[#This Row],[Market Value of Equity]]+Table2[[#This Row],[Market Value of Debt]])</f>
        <v>0.16890337791543697</v>
      </c>
      <c r="W1771" s="32">
        <f>(Table2[[#This Row],[Cost of Equity (Daily Beta)]]*Table2[[#This Row],[Weight of Equity]])+(Table2[[#This Row],[Cost of Debt]]*Table2[[#This Row],[Weight of Debt]])</f>
        <v>0.11236313847610137</v>
      </c>
      <c r="X1771" s="33">
        <f>(Table2[[#This Row],[Cost of Equity (Weekly Beta)]]*Table2[[#This Row],[Weight of Equity]])+(Table2[[#This Row],[Cost of Debt]]*Table2[[#This Row],[Weight of Debt]])</f>
        <v>0.1413928153821698</v>
      </c>
      <c r="Y1771" s="34">
        <f>(Table2[[#This Row],[Cost of Equity (Monthly Beta)]]*Table2[[#This Row],[Weight of Equity]])+(Table2[[#This Row],[Cost of Debt]]*Table2[[#This Row],[Weight of Debt]])</f>
        <v>2.5142213161213595E-2</v>
      </c>
      <c r="Z1771" t="b">
        <f>IF(Table2[[#This Row],[Sector]]="Financial Services",TRUE,FALSE)</f>
        <v>0</v>
      </c>
      <c r="AA1771" t="b">
        <f>IF(Table2[[#This Row],[Market Capitalisation In(Cr)]]&gt;25000,TRUE,FALSE)</f>
        <v>0</v>
      </c>
    </row>
    <row r="1772" spans="2:27" ht="14" customHeight="1">
      <c r="B1772" s="37" t="s">
        <v>3526</v>
      </c>
      <c r="C1772" s="38" t="str">
        <f>_xlfn.XLOOKUP(B1772,stock_analysis[Stock],stock_analysis[Company_Name])</f>
        <v>Tata Consultancy Services Limited</v>
      </c>
      <c r="D1772" s="37" t="str">
        <f>_xlfn.XLOOKUP(B1772,stock_analysis[Stock],stock_analysis[Sector])</f>
        <v>Technology</v>
      </c>
      <c r="E1772" s="37" t="str">
        <f>_xlfn.XLOOKUP($B1772,stock_analysis[Stock],stock_analysis[Industry])</f>
        <v>Information Technology Services</v>
      </c>
      <c r="F1772" s="2">
        <f>_xlfn.XLOOKUP($B1772,stock_analysis[Stock],stock_analysis[Market_Cap_Cr])</f>
        <v>932236.49280000001</v>
      </c>
      <c r="G1772" s="3">
        <f>Imputs!$C$2</f>
        <v>6.6699999999999995E-2</v>
      </c>
      <c r="H1772" s="3">
        <f>Imputs!$C$3</f>
        <v>5.2299999999999999E-2</v>
      </c>
      <c r="I1772" s="2">
        <f>_xlfn.XLOOKUP($B1772,stock_analysis[Stock],stock_analysis[Beta_Daily])</f>
        <v>0.89478582636280835</v>
      </c>
      <c r="J1772" s="2">
        <f>_xlfn.XLOOKUP($B1772,stock_analysis[Stock],stock_analysis[Beta_Weekly])</f>
        <v>0.74349812989648145</v>
      </c>
      <c r="K1772" s="2">
        <f>_xlfn.XLOOKUP($B1772,stock_analysis[Stock],stock_analysis[Beta_Monthly])</f>
        <v>1.0645781155244982</v>
      </c>
      <c r="L1772" s="3">
        <f>G1772+H1772*I1772</f>
        <v>0.11349729871877487</v>
      </c>
      <c r="M1772" s="3">
        <f>J1772*H1772+G1772</f>
        <v>0.10558495219358598</v>
      </c>
      <c r="N1772" s="3">
        <f>K1772*H1772+G1772</f>
        <v>0.12237743544193125</v>
      </c>
      <c r="O1772" s="2">
        <f>_xlfn.XLOOKUP($B1772,stock_analysis[Stock],stock_analysis[Interest_Coverage_Ratio])</f>
        <v>83.074120603015075</v>
      </c>
      <c r="P1772" s="3" cm="1">
        <f t="array" ref="P177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72" s="3" t="str" cm="1">
        <f t="array" ref="Q177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72" s="3">
        <f>Table2[[#This Row],[Default Spread]]+Table2[[#This Row],[Risk Free Rate]]</f>
        <v>7.0699999999999999E-2</v>
      </c>
      <c r="S1772" s="2">
        <f>_xlfn.XLOOKUP($B1772,stock_analysis[Stock],stock_analysis[Market_Cap_Cr])</f>
        <v>932236.49280000001</v>
      </c>
      <c r="T1772" s="2">
        <f>_xlfn.XLOOKUP($B1772,stock_analysis[Stock],stock_analysis[Total_Debt_Cr])</f>
        <v>10821.0003968</v>
      </c>
      <c r="U1772" s="3">
        <f>Table2[[#This Row],[Market Value of Equity]]/(Table2[[#This Row],[Market Value of Equity]]+Table2[[#This Row],[Market Value of Debt]])</f>
        <v>0.98852561962037044</v>
      </c>
      <c r="V1772" s="3">
        <f>Table2[[#This Row],[Market Value of Debt]]/(Table2[[#This Row],[Market Value of Equity]]+Table2[[#This Row],[Market Value of Debt]])</f>
        <v>1.1474380379629561E-2</v>
      </c>
      <c r="W1772" s="32">
        <f>(Table2[[#This Row],[Cost of Equity (Daily Beta)]]*Table2[[#This Row],[Weight of Equity]])+(Table2[[#This Row],[Cost of Debt]]*Table2[[#This Row],[Weight of Debt]])</f>
        <v>0.11300622623405501</v>
      </c>
      <c r="X1772" s="33">
        <f>(Table2[[#This Row],[Cost of Equity (Weekly Beta)]]*Table2[[#This Row],[Weight of Equity]])+(Table2[[#This Row],[Cost of Debt]]*Table2[[#This Row],[Weight of Debt]])</f>
        <v>0.10518466898259157</v>
      </c>
      <c r="Y1772" s="34">
        <f>(Table2[[#This Row],[Cost of Equity (Monthly Beta)]]*Table2[[#This Row],[Weight of Equity]])+(Table2[[#This Row],[Cost of Debt]]*Table2[[#This Row],[Weight of Debt]])</f>
        <v>0.12178446889062677</v>
      </c>
      <c r="Z1772" t="b">
        <f>IF(Table2[[#This Row],[Sector]]="Financial Services",TRUE,FALSE)</f>
        <v>0</v>
      </c>
      <c r="AA1772" t="b">
        <f>IF(Table2[[#This Row],[Market Capitalisation In(Cr)]]&gt;25000,TRUE,FALSE)</f>
        <v>1</v>
      </c>
    </row>
    <row r="1773" spans="2:27" ht="14" customHeight="1">
      <c r="B1773" s="37" t="s">
        <v>1146</v>
      </c>
      <c r="C1773" s="38" t="str">
        <f>_xlfn.XLOOKUP(B1773,stock_analysis[Stock],stock_analysis[Company_Name])</f>
        <v>Expleo Solutions Limited</v>
      </c>
      <c r="D1773" s="37" t="str">
        <f>_xlfn.XLOOKUP(B1773,stock_analysis[Stock],stock_analysis[Sector])</f>
        <v>Technology</v>
      </c>
      <c r="E1773" s="37" t="str">
        <f>_xlfn.XLOOKUP($B1773,stock_analysis[Stock],stock_analysis[Industry])</f>
        <v>Information Technology Services</v>
      </c>
      <c r="F1773" s="2">
        <f>_xlfn.XLOOKUP($B1773,stock_analysis[Stock],stock_analysis[Market_Cap_Cr])</f>
        <v>1167.3171967999999</v>
      </c>
      <c r="G1773" s="3">
        <f>Imputs!$C$2</f>
        <v>6.6699999999999995E-2</v>
      </c>
      <c r="H1773" s="3">
        <f>Imputs!$C$3</f>
        <v>5.2299999999999999E-2</v>
      </c>
      <c r="I1773" s="2">
        <f>_xlfn.XLOOKUP($B1773,stock_analysis[Stock],stock_analysis[Beta_Daily])</f>
        <v>0.94171413840678764</v>
      </c>
      <c r="J1773" s="2">
        <f>_xlfn.XLOOKUP($B1773,stock_analysis[Stock],stock_analysis[Beta_Weekly])</f>
        <v>1.026529127687325</v>
      </c>
      <c r="K1773" s="2">
        <f>_xlfn.XLOOKUP($B1773,stock_analysis[Stock],stock_analysis[Beta_Monthly])</f>
        <v>1.0352671351817628</v>
      </c>
      <c r="L1773" s="3">
        <f>G1773+H1773*I1773</f>
        <v>0.11595164943867499</v>
      </c>
      <c r="M1773" s="3">
        <f>J1773*H1773+G1773</f>
        <v>0.12038747337804709</v>
      </c>
      <c r="N1773" s="3">
        <f>K1773*H1773+G1773</f>
        <v>0.12084447117000618</v>
      </c>
      <c r="O1773" s="2">
        <f>_xlfn.XLOOKUP($B1773,stock_analysis[Stock],stock_analysis[Interest_Coverage_Ratio])</f>
        <v>42.914509331727878</v>
      </c>
      <c r="P1773" s="3" cm="1">
        <f t="array" ref="P177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73" s="3" t="str" cm="1">
        <f t="array" ref="Q177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73" s="3">
        <f>Table2[[#This Row],[Default Spread]]+Table2[[#This Row],[Risk Free Rate]]</f>
        <v>7.0699999999999999E-2</v>
      </c>
      <c r="S1773" s="2">
        <f>_xlfn.XLOOKUP($B1773,stock_analysis[Stock],stock_analysis[Market_Cap_Cr])</f>
        <v>1167.3171967999999</v>
      </c>
      <c r="T1773" s="2">
        <f>_xlfn.XLOOKUP($B1773,stock_analysis[Stock],stock_analysis[Total_Debt_Cr])</f>
        <v>20.164000000000001</v>
      </c>
      <c r="U1773" s="3">
        <f>Table2[[#This Row],[Market Value of Equity]]/(Table2[[#This Row],[Market Value of Equity]]+Table2[[#This Row],[Market Value of Debt]])</f>
        <v>0.9830195206001261</v>
      </c>
      <c r="V1773" s="3">
        <f>Table2[[#This Row],[Market Value of Debt]]/(Table2[[#This Row],[Market Value of Equity]]+Table2[[#This Row],[Market Value of Debt]])</f>
        <v>1.6980479399873898E-2</v>
      </c>
      <c r="W1773" s="32">
        <f>(Table2[[#This Row],[Cost of Equity (Daily Beta)]]*Table2[[#This Row],[Weight of Equity]])+(Table2[[#This Row],[Cost of Debt]]*Table2[[#This Row],[Weight of Debt]])</f>
        <v>0.11518325473757125</v>
      </c>
      <c r="X1773" s="33">
        <f>(Table2[[#This Row],[Cost of Equity (Weekly Beta)]]*Table2[[#This Row],[Weight of Equity]])+(Table2[[#This Row],[Cost of Debt]]*Table2[[#This Row],[Weight of Debt]])</f>
        <v>0.11954375625991938</v>
      </c>
      <c r="Y1773" s="34">
        <f>(Table2[[#This Row],[Cost of Equity (Monthly Beta)]]*Table2[[#This Row],[Weight of Equity]])+(Table2[[#This Row],[Cost of Debt]]*Table2[[#This Row],[Weight of Debt]])</f>
        <v>0.11999299401028633</v>
      </c>
      <c r="Z1773" t="b">
        <f>IF(Table2[[#This Row],[Sector]]="Financial Services",TRUE,FALSE)</f>
        <v>0</v>
      </c>
      <c r="AA1773" t="b">
        <f>IF(Table2[[#This Row],[Market Capitalisation In(Cr)]]&gt;25000,TRUE,FALSE)</f>
        <v>0</v>
      </c>
    </row>
    <row r="1774" spans="2:27" ht="14" customHeight="1">
      <c r="B1774" s="37" t="s">
        <v>928</v>
      </c>
      <c r="C1774" s="38" t="str">
        <f>_xlfn.XLOOKUP(B1774,stock_analysis[Stock],stock_analysis[Company_Name])</f>
        <v>Dev Information Technology Limited</v>
      </c>
      <c r="D1774" s="37" t="str">
        <f>_xlfn.XLOOKUP(B1774,stock_analysis[Stock],stock_analysis[Sector])</f>
        <v>Technology</v>
      </c>
      <c r="E1774" s="37" t="str">
        <f>_xlfn.XLOOKUP($B1774,stock_analysis[Stock],stock_analysis[Industry])</f>
        <v>Information Technology Services</v>
      </c>
      <c r="F1774" s="2">
        <f>_xlfn.XLOOKUP($B1774,stock_analysis[Stock],stock_analysis[Market_Cap_Cr])</f>
        <v>151.4290944</v>
      </c>
      <c r="G1774" s="3">
        <f>Imputs!$C$2</f>
        <v>6.6699999999999995E-2</v>
      </c>
      <c r="H1774" s="3">
        <f>Imputs!$C$3</f>
        <v>5.2299999999999999E-2</v>
      </c>
      <c r="I1774" s="2">
        <f>_xlfn.XLOOKUP($B1774,stock_analysis[Stock],stock_analysis[Beta_Daily])</f>
        <v>1.0602182842723571</v>
      </c>
      <c r="J1774" s="2">
        <f>_xlfn.XLOOKUP($B1774,stock_analysis[Stock],stock_analysis[Beta_Weekly])</f>
        <v>1.4185895783489999</v>
      </c>
      <c r="K1774" s="2">
        <f>_xlfn.XLOOKUP($B1774,stock_analysis[Stock],stock_analysis[Beta_Monthly])</f>
        <v>0.71787857316089787</v>
      </c>
      <c r="L1774" s="3">
        <f>G1774+H1774*I1774</f>
        <v>0.12214941626744427</v>
      </c>
      <c r="M1774" s="3">
        <f>J1774*H1774+G1774</f>
        <v>0.14089223494765268</v>
      </c>
      <c r="N1774" s="3">
        <f>K1774*H1774+G1774</f>
        <v>0.10424504937631496</v>
      </c>
      <c r="O1774" s="2">
        <f>_xlfn.XLOOKUP($B1774,stock_analysis[Stock],stock_analysis[Interest_Coverage_Ratio])</f>
        <v>11.504561036546397</v>
      </c>
      <c r="P1774" s="3" cm="1">
        <f t="array" ref="P177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774" s="3" t="str" cm="1">
        <f t="array" ref="Q177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774" s="3">
        <f>Table2[[#This Row],[Default Spread]]+Table2[[#This Row],[Risk Free Rate]]</f>
        <v>7.22E-2</v>
      </c>
      <c r="S1774" s="2">
        <f>_xlfn.XLOOKUP($B1774,stock_analysis[Stock],stock_analysis[Market_Cap_Cr])</f>
        <v>151.4290944</v>
      </c>
      <c r="T1774" s="2">
        <f>_xlfn.XLOOKUP($B1774,stock_analysis[Stock],stock_analysis[Total_Debt_Cr])</f>
        <v>23.538099200000001</v>
      </c>
      <c r="U1774" s="3">
        <f>Table2[[#This Row],[Market Value of Equity]]/(Table2[[#This Row],[Market Value of Equity]]+Table2[[#This Row],[Market Value of Debt]])</f>
        <v>0.86547135656864072</v>
      </c>
      <c r="V1774" s="3">
        <f>Table2[[#This Row],[Market Value of Debt]]/(Table2[[#This Row],[Market Value of Equity]]+Table2[[#This Row],[Market Value of Debt]])</f>
        <v>0.13452864343135926</v>
      </c>
      <c r="W1774" s="32">
        <f>(Table2[[#This Row],[Cost of Equity (Daily Beta)]]*Table2[[#This Row],[Weight of Equity]])+(Table2[[#This Row],[Cost of Debt]]*Table2[[#This Row],[Weight of Debt]])</f>
        <v>0.11542978905679671</v>
      </c>
      <c r="X1774" s="33">
        <f>(Table2[[#This Row],[Cost of Equity (Weekly Beta)]]*Table2[[#This Row],[Weight of Equity]])+(Table2[[#This Row],[Cost of Debt]]*Table2[[#This Row],[Weight of Debt]])</f>
        <v>0.13165116176587677</v>
      </c>
      <c r="Y1774" s="34">
        <f>(Table2[[#This Row],[Cost of Equity (Monthly Beta)]]*Table2[[#This Row],[Weight of Equity]])+(Table2[[#This Row],[Cost of Debt]]*Table2[[#This Row],[Weight of Debt]])</f>
        <v>9.993407235502838E-2</v>
      </c>
      <c r="Z1774" t="b">
        <f>IF(Table2[[#This Row],[Sector]]="Financial Services",TRUE,FALSE)</f>
        <v>0</v>
      </c>
      <c r="AA1774" t="b">
        <f>IF(Table2[[#This Row],[Market Capitalisation In(Cr)]]&gt;25000,TRUE,FALSE)</f>
        <v>0</v>
      </c>
    </row>
    <row r="1775" spans="2:27" ht="14" customHeight="1">
      <c r="B1775" s="37" t="s">
        <v>3532</v>
      </c>
      <c r="C1775" s="38" t="str">
        <f>_xlfn.XLOOKUP(B1775,stock_analysis[Stock],stock_analysis[Company_Name])</f>
        <v>Tech Mahindra Limited</v>
      </c>
      <c r="D1775" s="37" t="str">
        <f>_xlfn.XLOOKUP(B1775,stock_analysis[Stock],stock_analysis[Sector])</f>
        <v>Technology</v>
      </c>
      <c r="E1775" s="37" t="str">
        <f>_xlfn.XLOOKUP($B1775,stock_analysis[Stock],stock_analysis[Industry])</f>
        <v>Information Technology Services</v>
      </c>
      <c r="F1775" s="2">
        <f>_xlfn.XLOOKUP($B1775,stock_analysis[Stock],stock_analysis[Market_Cap_Cr])</f>
        <v>118243.4066432</v>
      </c>
      <c r="G1775" s="3">
        <f>Imputs!$C$2</f>
        <v>6.6699999999999995E-2</v>
      </c>
      <c r="H1775" s="3">
        <f>Imputs!$C$3</f>
        <v>5.2299999999999999E-2</v>
      </c>
      <c r="I1775" s="2">
        <f>_xlfn.XLOOKUP($B1775,stock_analysis[Stock],stock_analysis[Beta_Daily])</f>
        <v>0.96201296649098444</v>
      </c>
      <c r="J1775" s="2">
        <f>_xlfn.XLOOKUP($B1775,stock_analysis[Stock],stock_analysis[Beta_Weekly])</f>
        <v>0.89436967007481727</v>
      </c>
      <c r="K1775" s="2">
        <f>_xlfn.XLOOKUP($B1775,stock_analysis[Stock],stock_analysis[Beta_Monthly])</f>
        <v>1.0774686252516816</v>
      </c>
      <c r="L1775" s="3">
        <f>G1775+H1775*I1775</f>
        <v>0.11701327814747847</v>
      </c>
      <c r="M1775" s="3">
        <f>J1775*H1775+G1775</f>
        <v>0.11347553374491294</v>
      </c>
      <c r="N1775" s="3">
        <f>K1775*H1775+G1775</f>
        <v>0.12305160910066294</v>
      </c>
      <c r="O1775" s="2">
        <f>_xlfn.XLOOKUP($B1775,stock_analysis[Stock],stock_analysis[Interest_Coverage_Ratio])</f>
        <v>18.572894000621694</v>
      </c>
      <c r="P1775" s="3" cm="1">
        <f t="array" ref="P177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75" s="3" t="str" cm="1">
        <f t="array" ref="Q177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75" s="3">
        <f>Table2[[#This Row],[Default Spread]]+Table2[[#This Row],[Risk Free Rate]]</f>
        <v>7.0699999999999999E-2</v>
      </c>
      <c r="S1775" s="2">
        <f>_xlfn.XLOOKUP($B1775,stock_analysis[Stock],stock_analysis[Market_Cap_Cr])</f>
        <v>118243.4066432</v>
      </c>
      <c r="T1775" s="2">
        <f>_xlfn.XLOOKUP($B1775,stock_analysis[Stock],stock_analysis[Total_Debt_Cr])</f>
        <v>1954.4000512</v>
      </c>
      <c r="U1775" s="3">
        <f>Table2[[#This Row],[Market Value of Equity]]/(Table2[[#This Row],[Market Value of Equity]]+Table2[[#This Row],[Market Value of Debt]])</f>
        <v>0.98374013549041694</v>
      </c>
      <c r="V1775" s="3">
        <f>Table2[[#This Row],[Market Value of Debt]]/(Table2[[#This Row],[Market Value of Equity]]+Table2[[#This Row],[Market Value of Debt]])</f>
        <v>1.6259864509583062E-2</v>
      </c>
      <c r="W1775" s="32">
        <f>(Table2[[#This Row],[Cost of Equity (Daily Beta)]]*Table2[[#This Row],[Weight of Equity]])+(Table2[[#This Row],[Cost of Debt]]*Table2[[#This Row],[Weight of Debt]])</f>
        <v>0.11626023051980584</v>
      </c>
      <c r="X1775" s="33">
        <f>(Table2[[#This Row],[Cost of Equity (Weekly Beta)]]*Table2[[#This Row],[Weight of Equity]])+(Table2[[#This Row],[Cost of Debt]]*Table2[[#This Row],[Weight of Debt]])</f>
        <v>0.11278000936189557</v>
      </c>
      <c r="Y1775" s="34">
        <f>(Table2[[#This Row],[Cost of Equity (Monthly Beta)]]*Table2[[#This Row],[Weight of Equity]])+(Table2[[#This Row],[Cost of Debt]]*Table2[[#This Row],[Weight of Debt]])</f>
        <v>0.12220037902982751</v>
      </c>
      <c r="Z1775" t="b">
        <f>IF(Table2[[#This Row],[Sector]]="Financial Services",TRUE,FALSE)</f>
        <v>0</v>
      </c>
      <c r="AA1775" t="b">
        <f>IF(Table2[[#This Row],[Market Capitalisation In(Cr)]]&gt;25000,TRUE,FALSE)</f>
        <v>1</v>
      </c>
    </row>
    <row r="1776" spans="2:27" ht="14" customHeight="1">
      <c r="B1776" s="37" t="s">
        <v>3636</v>
      </c>
      <c r="C1776" s="38" t="str">
        <f>_xlfn.XLOOKUP(B1776,stock_analysis[Stock],stock_analysis[Company_Name])</f>
        <v>Trigyn Technologies Limited</v>
      </c>
      <c r="D1776" s="37" t="str">
        <f>_xlfn.XLOOKUP(B1776,stock_analysis[Stock],stock_analysis[Sector])</f>
        <v>Technology</v>
      </c>
      <c r="E1776" s="37" t="str">
        <f>_xlfn.XLOOKUP($B1776,stock_analysis[Stock],stock_analysis[Industry])</f>
        <v>Information Technology Services</v>
      </c>
      <c r="F1776" s="2">
        <f>_xlfn.XLOOKUP($B1776,stock_analysis[Stock],stock_analysis[Market_Cap_Cr])</f>
        <v>151.25032959999999</v>
      </c>
      <c r="G1776" s="3">
        <f>Imputs!$C$2</f>
        <v>6.6699999999999995E-2</v>
      </c>
      <c r="H1776" s="3">
        <f>Imputs!$C$3</f>
        <v>5.2299999999999999E-2</v>
      </c>
      <c r="I1776" s="2">
        <f>_xlfn.XLOOKUP($B1776,stock_analysis[Stock],stock_analysis[Beta_Daily])</f>
        <v>0.99367935065133517</v>
      </c>
      <c r="J1776" s="2">
        <f>_xlfn.XLOOKUP($B1776,stock_analysis[Stock],stock_analysis[Beta_Weekly])</f>
        <v>1.4020763289829776</v>
      </c>
      <c r="K1776" s="2">
        <f>_xlfn.XLOOKUP($B1776,stock_analysis[Stock],stock_analysis[Beta_Monthly])</f>
        <v>1.2168261372113345</v>
      </c>
      <c r="L1776" s="3">
        <f>G1776+H1776*I1776</f>
        <v>0.11866943003906483</v>
      </c>
      <c r="M1776" s="3">
        <f>J1776*H1776+G1776</f>
        <v>0.14002859200580972</v>
      </c>
      <c r="N1776" s="3">
        <f>K1776*H1776+G1776</f>
        <v>0.13034000697615278</v>
      </c>
      <c r="O1776" s="2">
        <f>_xlfn.XLOOKUP($B1776,stock_analysis[Stock],stock_analysis[Interest_Coverage_Ratio])</f>
        <v>25.352594773647404</v>
      </c>
      <c r="P1776" s="3" cm="1">
        <f t="array" ref="P177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76" s="3" t="str" cm="1">
        <f t="array" ref="Q177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76" s="3">
        <f>Table2[[#This Row],[Default Spread]]+Table2[[#This Row],[Risk Free Rate]]</f>
        <v>7.0699999999999999E-2</v>
      </c>
      <c r="S1776" s="2">
        <f>_xlfn.XLOOKUP($B1776,stock_analysis[Stock],stock_analysis[Market_Cap_Cr])</f>
        <v>151.25032959999999</v>
      </c>
      <c r="T1776" s="2">
        <f>_xlfn.XLOOKUP($B1776,stock_analysis[Stock],stock_analysis[Total_Debt_Cr])</f>
        <v>6.7419000000000002</v>
      </c>
      <c r="U1776" s="3">
        <f>Table2[[#This Row],[Market Value of Equity]]/(Table2[[#This Row],[Market Value of Equity]]+Table2[[#This Row],[Market Value of Debt]])</f>
        <v>0.95732764821998573</v>
      </c>
      <c r="V1776" s="3">
        <f>Table2[[#This Row],[Market Value of Debt]]/(Table2[[#This Row],[Market Value of Equity]]+Table2[[#This Row],[Market Value of Debt]])</f>
        <v>4.2672351780014384E-2</v>
      </c>
      <c r="W1776" s="32">
        <f>(Table2[[#This Row],[Cost of Equity (Daily Beta)]]*Table2[[#This Row],[Weight of Equity]])+(Table2[[#This Row],[Cost of Debt]]*Table2[[#This Row],[Weight of Debt]])</f>
        <v>0.11662246164575107</v>
      </c>
      <c r="X1776" s="33">
        <f>(Table2[[#This Row],[Cost of Equity (Weekly Beta)]]*Table2[[#This Row],[Weight of Equity]])+(Table2[[#This Row],[Cost of Debt]]*Table2[[#This Row],[Weight of Debt]])</f>
        <v>0.13707017793932472</v>
      </c>
      <c r="Y1776" s="34">
        <f>(Table2[[#This Row],[Cost of Equity (Monthly Beta)]]*Table2[[#This Row],[Weight of Equity]])+(Table2[[#This Row],[Cost of Debt]]*Table2[[#This Row],[Weight of Debt]])</f>
        <v>0.12779502761830389</v>
      </c>
      <c r="Z1776" t="b">
        <f>IF(Table2[[#This Row],[Sector]]="Financial Services",TRUE,FALSE)</f>
        <v>0</v>
      </c>
      <c r="AA1776" t="b">
        <f>IF(Table2[[#This Row],[Market Capitalisation In(Cr)]]&gt;25000,TRUE,FALSE)</f>
        <v>0</v>
      </c>
    </row>
    <row r="1777" spans="2:27" ht="14" customHeight="1">
      <c r="B1777" s="37" t="s">
        <v>3448</v>
      </c>
      <c r="C1777" s="38" t="str">
        <f>_xlfn.XLOOKUP(B1777,stock_analysis[Stock],stock_analysis[Company_Name])</f>
        <v>Suvidhaa Infoserve Limited</v>
      </c>
      <c r="D1777" s="37" t="str">
        <f>_xlfn.XLOOKUP(B1777,stock_analysis[Stock],stock_analysis[Sector])</f>
        <v>Technology</v>
      </c>
      <c r="E1777" s="37" t="str">
        <f>_xlfn.XLOOKUP($B1777,stock_analysis[Stock],stock_analysis[Industry])</f>
        <v>Information Technology Services</v>
      </c>
      <c r="F1777" s="2">
        <f>_xlfn.XLOOKUP($B1777,stock_analysis[Stock],stock_analysis[Market_Cap_Cr])</f>
        <v>63.195206399999996</v>
      </c>
      <c r="G1777" s="3">
        <f>Imputs!$C$2</f>
        <v>6.6699999999999995E-2</v>
      </c>
      <c r="H1777" s="3">
        <f>Imputs!$C$3</f>
        <v>5.2299999999999999E-2</v>
      </c>
      <c r="I1777" s="2">
        <f>_xlfn.XLOOKUP($B1777,stock_analysis[Stock],stock_analysis[Beta_Daily])</f>
        <v>0.90531935608875824</v>
      </c>
      <c r="J1777" s="2">
        <f>_xlfn.XLOOKUP($B1777,stock_analysis[Stock],stock_analysis[Beta_Weekly])</f>
        <v>1.0558994724308719</v>
      </c>
      <c r="K1777" s="2">
        <f>_xlfn.XLOOKUP($B1777,stock_analysis[Stock],stock_analysis[Beta_Monthly])</f>
        <v>1.1078582361958225</v>
      </c>
      <c r="L1777" s="3">
        <f>G1777+H1777*I1777</f>
        <v>0.11404820232344205</v>
      </c>
      <c r="M1777" s="3">
        <f>J1777*H1777+G1777</f>
        <v>0.12192354240813461</v>
      </c>
      <c r="N1777" s="3">
        <f>K1777*H1777+G1777</f>
        <v>0.1246409857530415</v>
      </c>
      <c r="O1777" s="2">
        <f>_xlfn.XLOOKUP($B1777,stock_analysis[Stock],stock_analysis[Interest_Coverage_Ratio])</f>
        <v>-43.708894878706197</v>
      </c>
      <c r="P1777" s="3" cm="1">
        <f t="array" ref="P177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777" s="3" t="str" cm="1">
        <f t="array" ref="Q177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777" s="3">
        <f>Table2[[#This Row],[Default Spread]]+Table2[[#This Row],[Risk Free Rate]]</f>
        <v>0.25669999999999998</v>
      </c>
      <c r="S1777" s="2">
        <f>_xlfn.XLOOKUP($B1777,stock_analysis[Stock],stock_analysis[Market_Cap_Cr])</f>
        <v>63.195206399999996</v>
      </c>
      <c r="T1777" s="2">
        <f>_xlfn.XLOOKUP($B1777,stock_analysis[Stock],stock_analysis[Total_Debt_Cr])</f>
        <v>1.23</v>
      </c>
      <c r="U1777" s="3">
        <f>Table2[[#This Row],[Market Value of Equity]]/(Table2[[#This Row],[Market Value of Equity]]+Table2[[#This Row],[Market Value of Debt]])</f>
        <v>0.98090809376126431</v>
      </c>
      <c r="V1777" s="3">
        <f>Table2[[#This Row],[Market Value of Debt]]/(Table2[[#This Row],[Market Value of Equity]]+Table2[[#This Row],[Market Value of Debt]])</f>
        <v>1.9091906238735776E-2</v>
      </c>
      <c r="W1777" s="32">
        <f>(Table2[[#This Row],[Cost of Equity (Daily Beta)]]*Table2[[#This Row],[Weight of Equity]])+(Table2[[#This Row],[Cost of Debt]]*Table2[[#This Row],[Weight of Debt]])</f>
        <v>0.11677169706947001</v>
      </c>
      <c r="X1777" s="33">
        <f>(Table2[[#This Row],[Cost of Equity (Weekly Beta)]]*Table2[[#This Row],[Weight of Equity]])+(Table2[[#This Row],[Cost of Debt]]*Table2[[#This Row],[Weight of Debt]])</f>
        <v>0.12449668189966745</v>
      </c>
      <c r="Y1777" s="34">
        <f>(Table2[[#This Row],[Cost of Equity (Monthly Beta)]]*Table2[[#This Row],[Weight of Equity]])+(Table2[[#This Row],[Cost of Debt]]*Table2[[#This Row],[Weight of Debt]])</f>
        <v>0.12716224407102431</v>
      </c>
      <c r="Z1777" t="b">
        <f>IF(Table2[[#This Row],[Sector]]="Financial Services",TRUE,FALSE)</f>
        <v>0</v>
      </c>
      <c r="AA1777" t="b">
        <f>IF(Table2[[#This Row],[Market Capitalisation In(Cr)]]&gt;25000,TRUE,FALSE)</f>
        <v>0</v>
      </c>
    </row>
    <row r="1778" spans="2:27" ht="14" customHeight="1">
      <c r="B1778" s="37" t="s">
        <v>2206</v>
      </c>
      <c r="C1778" s="38" t="str">
        <f>_xlfn.XLOOKUP(B1778,stock_analysis[Stock],stock_analysis[Company_Name])</f>
        <v>Mastek Limited</v>
      </c>
      <c r="D1778" s="37" t="str">
        <f>_xlfn.XLOOKUP(B1778,stock_analysis[Stock],stock_analysis[Sector])</f>
        <v>Technology</v>
      </c>
      <c r="E1778" s="37" t="str">
        <f>_xlfn.XLOOKUP($B1778,stock_analysis[Stock],stock_analysis[Industry])</f>
        <v>Information Technology Services</v>
      </c>
      <c r="F1778" s="2">
        <f>_xlfn.XLOOKUP($B1778,stock_analysis[Stock],stock_analysis[Market_Cap_Cr])</f>
        <v>5014.4043007999999</v>
      </c>
      <c r="G1778" s="3">
        <f>Imputs!$C$2</f>
        <v>6.6699999999999995E-2</v>
      </c>
      <c r="H1778" s="3">
        <f>Imputs!$C$3</f>
        <v>5.2299999999999999E-2</v>
      </c>
      <c r="I1778" s="2">
        <f>_xlfn.XLOOKUP($B1778,stock_analysis[Stock],stock_analysis[Beta_Daily])</f>
        <v>1.0648016681922123</v>
      </c>
      <c r="J1778" s="2">
        <f>_xlfn.XLOOKUP($B1778,stock_analysis[Stock],stock_analysis[Beta_Weekly])</f>
        <v>1.4178495953248864</v>
      </c>
      <c r="K1778" s="2">
        <f>_xlfn.XLOOKUP($B1778,stock_analysis[Stock],stock_analysis[Beta_Monthly])</f>
        <v>1.0301535448868957</v>
      </c>
      <c r="L1778" s="3">
        <f>G1778+H1778*I1778</f>
        <v>0.12238912724645271</v>
      </c>
      <c r="M1778" s="3">
        <f>J1778*H1778+G1778</f>
        <v>0.14085353383549154</v>
      </c>
      <c r="N1778" s="3">
        <f>K1778*H1778+G1778</f>
        <v>0.12057703039758463</v>
      </c>
      <c r="O1778" s="2">
        <f>_xlfn.XLOOKUP($B1778,stock_analysis[Stock],stock_analysis[Interest_Coverage_Ratio])</f>
        <v>12.390721905234432</v>
      </c>
      <c r="P1778" s="3" cm="1">
        <f t="array" ref="P177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778" s="3" t="str" cm="1">
        <f t="array" ref="Q177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778" s="3">
        <f>Table2[[#This Row],[Default Spread]]+Table2[[#This Row],[Risk Free Rate]]</f>
        <v>7.22E-2</v>
      </c>
      <c r="S1778" s="2">
        <f>_xlfn.XLOOKUP($B1778,stock_analysis[Stock],stock_analysis[Market_Cap_Cr])</f>
        <v>5014.4043007999999</v>
      </c>
      <c r="T1778" s="2">
        <f>_xlfn.XLOOKUP($B1778,stock_analysis[Stock],stock_analysis[Total_Debt_Cr])</f>
        <v>544.09999359999995</v>
      </c>
      <c r="U1778" s="3">
        <f>Table2[[#This Row],[Market Value of Equity]]/(Table2[[#This Row],[Market Value of Equity]]+Table2[[#This Row],[Market Value of Debt]])</f>
        <v>0.90211395642022585</v>
      </c>
      <c r="V1778" s="3">
        <f>Table2[[#This Row],[Market Value of Debt]]/(Table2[[#This Row],[Market Value of Equity]]+Table2[[#This Row],[Market Value of Debt]])</f>
        <v>9.7886043579774124E-2</v>
      </c>
      <c r="W1778" s="32">
        <f>(Table2[[#This Row],[Cost of Equity (Daily Beta)]]*Table2[[#This Row],[Weight of Equity]])+(Table2[[#This Row],[Cost of Debt]]*Table2[[#This Row],[Weight of Debt]])</f>
        <v>0.11747631214957562</v>
      </c>
      <c r="X1778" s="33">
        <f>(Table2[[#This Row],[Cost of Equity (Weekly Beta)]]*Table2[[#This Row],[Weight of Equity]])+(Table2[[#This Row],[Cost of Debt]]*Table2[[#This Row],[Weight of Debt]])</f>
        <v>0.13413331103056511</v>
      </c>
      <c r="Y1778" s="34">
        <f>(Table2[[#This Row],[Cost of Equity (Monthly Beta)]]*Table2[[#This Row],[Weight of Equity]])+(Table2[[#This Row],[Cost of Debt]]*Table2[[#This Row],[Weight of Debt]])</f>
        <v>0.11584159429182661</v>
      </c>
      <c r="Z1778" t="b">
        <f>IF(Table2[[#This Row],[Sector]]="Financial Services",TRUE,FALSE)</f>
        <v>0</v>
      </c>
      <c r="AA1778" t="b">
        <f>IF(Table2[[#This Row],[Market Capitalisation In(Cr)]]&gt;25000,TRUE,FALSE)</f>
        <v>0</v>
      </c>
    </row>
    <row r="1779" spans="2:27" ht="14" customHeight="1">
      <c r="B1779" s="37" t="s">
        <v>1483</v>
      </c>
      <c r="C1779" s="38" t="str">
        <f>_xlfn.XLOOKUP(B1779,stock_analysis[Stock],stock_analysis[Company_Name])</f>
        <v>Hexaware Technologies Limited</v>
      </c>
      <c r="D1779" s="37" t="str">
        <f>_xlfn.XLOOKUP(B1779,stock_analysis[Stock],stock_analysis[Sector])</f>
        <v>Technology</v>
      </c>
      <c r="E1779" s="37" t="str">
        <f>_xlfn.XLOOKUP($B1779,stock_analysis[Stock],stock_analysis[Industry])</f>
        <v>Information Technology Services</v>
      </c>
      <c r="F1779" s="2">
        <f>_xlfn.XLOOKUP($B1779,stock_analysis[Stock],stock_analysis[Market_Cap_Cr])</f>
        <v>27804.457369600001</v>
      </c>
      <c r="G1779" s="3">
        <f>Imputs!$C$2</f>
        <v>6.6699999999999995E-2</v>
      </c>
      <c r="H1779" s="3">
        <f>Imputs!$C$3</f>
        <v>5.2299999999999999E-2</v>
      </c>
      <c r="I1779" s="2">
        <f>_xlfn.XLOOKUP($B1779,stock_analysis[Stock],stock_analysis[Beta_Daily])</f>
        <v>1.0024732818512481</v>
      </c>
      <c r="J1779" s="2">
        <f>_xlfn.XLOOKUP($B1779,stock_analysis[Stock],stock_analysis[Beta_Weekly])</f>
        <v>1.1120287240853757</v>
      </c>
      <c r="K1779" s="2">
        <f>_xlfn.XLOOKUP($B1779,stock_analysis[Stock],stock_analysis[Beta_Monthly])</f>
        <v>2.2860438264039051</v>
      </c>
      <c r="L1779" s="3">
        <f>G1779+H1779*I1779</f>
        <v>0.11912935264082027</v>
      </c>
      <c r="M1779" s="3">
        <f>J1779*H1779+G1779</f>
        <v>0.12485910226966515</v>
      </c>
      <c r="N1779" s="3">
        <f>K1779*H1779+G1779</f>
        <v>0.18626009212092423</v>
      </c>
      <c r="O1779" s="2">
        <f>_xlfn.XLOOKUP($B1779,stock_analysis[Stock],stock_analysis[Interest_Coverage_Ratio])</f>
        <v>18.182089552238807</v>
      </c>
      <c r="P1779" s="3" cm="1">
        <f t="array" ref="P177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79" s="3" t="str" cm="1">
        <f t="array" ref="Q177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79" s="3">
        <f>Table2[[#This Row],[Default Spread]]+Table2[[#This Row],[Risk Free Rate]]</f>
        <v>7.0699999999999999E-2</v>
      </c>
      <c r="S1779" s="2">
        <f>_xlfn.XLOOKUP($B1779,stock_analysis[Stock],stock_analysis[Market_Cap_Cr])</f>
        <v>27804.457369600001</v>
      </c>
      <c r="T1779" s="2">
        <f>_xlfn.XLOOKUP($B1779,stock_analysis[Stock],stock_analysis[Total_Debt_Cr])</f>
        <v>680.70000640000001</v>
      </c>
      <c r="U1779" s="3">
        <f>Table2[[#This Row],[Market Value of Equity]]/(Table2[[#This Row],[Market Value of Equity]]+Table2[[#This Row],[Market Value of Debt]])</f>
        <v>0.97610334401825993</v>
      </c>
      <c r="V1779" s="3">
        <f>Table2[[#This Row],[Market Value of Debt]]/(Table2[[#This Row],[Market Value of Equity]]+Table2[[#This Row],[Market Value of Debt]])</f>
        <v>2.3896655981740154E-2</v>
      </c>
      <c r="W1779" s="32">
        <f>(Table2[[#This Row],[Cost of Equity (Daily Beta)]]*Table2[[#This Row],[Weight of Equity]])+(Table2[[#This Row],[Cost of Debt]]*Table2[[#This Row],[Weight of Debt]])</f>
        <v>0.11797205306134421</v>
      </c>
      <c r="X1779" s="33">
        <f>(Table2[[#This Row],[Cost of Equity (Weekly Beta)]]*Table2[[#This Row],[Weight of Equity]])+(Table2[[#This Row],[Cost of Debt]]*Table2[[#This Row],[Weight of Debt]])</f>
        <v>0.12356488083444708</v>
      </c>
      <c r="Y1779" s="34">
        <f>(Table2[[#This Row],[Cost of Equity (Monthly Beta)]]*Table2[[#This Row],[Weight of Equity]])+(Table2[[#This Row],[Cost of Debt]]*Table2[[#This Row],[Weight of Debt]])</f>
        <v>0.18349859235429233</v>
      </c>
      <c r="Z1779" t="b">
        <f>IF(Table2[[#This Row],[Sector]]="Financial Services",TRUE,FALSE)</f>
        <v>0</v>
      </c>
      <c r="AA1779" t="b">
        <f>IF(Table2[[#This Row],[Market Capitalisation In(Cr)]]&gt;25000,TRUE,FALSE)</f>
        <v>1</v>
      </c>
    </row>
    <row r="1780" spans="2:27" ht="14" customHeight="1">
      <c r="B1780" s="37" t="s">
        <v>3948</v>
      </c>
      <c r="C1780" s="38" t="str">
        <f>_xlfn.XLOOKUP(B1780,stock_analysis[Stock],stock_analysis[Company_Name])</f>
        <v>Zensar Technologies Limited</v>
      </c>
      <c r="D1780" s="37" t="str">
        <f>_xlfn.XLOOKUP(B1780,stock_analysis[Stock],stock_analysis[Sector])</f>
        <v>Technology</v>
      </c>
      <c r="E1780" s="37" t="str">
        <f>_xlfn.XLOOKUP($B1780,stock_analysis[Stock],stock_analysis[Industry])</f>
        <v>Information Technology Services</v>
      </c>
      <c r="F1780" s="2">
        <f>_xlfn.XLOOKUP($B1780,stock_analysis[Stock],stock_analysis[Market_Cap_Cr])</f>
        <v>12420.3737088</v>
      </c>
      <c r="G1780" s="3">
        <f>Imputs!$C$2</f>
        <v>6.6699999999999995E-2</v>
      </c>
      <c r="H1780" s="3">
        <f>Imputs!$C$3</f>
        <v>5.2299999999999999E-2</v>
      </c>
      <c r="I1780" s="2">
        <f>_xlfn.XLOOKUP($B1780,stock_analysis[Stock],stock_analysis[Beta_Daily])</f>
        <v>1.0163353827381365</v>
      </c>
      <c r="J1780" s="2">
        <f>_xlfn.XLOOKUP($B1780,stock_analysis[Stock],stock_analysis[Beta_Weekly])</f>
        <v>1.2730021840806776</v>
      </c>
      <c r="K1780" s="2">
        <f>_xlfn.XLOOKUP($B1780,stock_analysis[Stock],stock_analysis[Beta_Monthly])</f>
        <v>1.0744325685791138</v>
      </c>
      <c r="L1780" s="3">
        <f>G1780+H1780*I1780</f>
        <v>0.11985434051720453</v>
      </c>
      <c r="M1780" s="3">
        <f>J1780*H1780+G1780</f>
        <v>0.13327801422741942</v>
      </c>
      <c r="N1780" s="3">
        <f>K1780*H1780+G1780</f>
        <v>0.12289282333668765</v>
      </c>
      <c r="O1780" s="2">
        <f>_xlfn.XLOOKUP($B1780,stock_analysis[Stock],stock_analysis[Interest_Coverage_Ratio])</f>
        <v>56.335483870967742</v>
      </c>
      <c r="P1780" s="3" cm="1">
        <f t="array" ref="P178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80" s="3" t="str" cm="1">
        <f t="array" ref="Q178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80" s="3">
        <f>Table2[[#This Row],[Default Spread]]+Table2[[#This Row],[Risk Free Rate]]</f>
        <v>7.0699999999999999E-2</v>
      </c>
      <c r="S1780" s="2">
        <f>_xlfn.XLOOKUP($B1780,stock_analysis[Stock],stock_analysis[Market_Cap_Cr])</f>
        <v>12420.3737088</v>
      </c>
      <c r="T1780" s="2">
        <f>_xlfn.XLOOKUP($B1780,stock_analysis[Stock],stock_analysis[Total_Debt_Cr])</f>
        <v>117.29999359999999</v>
      </c>
      <c r="U1780" s="3">
        <f>Table2[[#This Row],[Market Value of Equity]]/(Table2[[#This Row],[Market Value of Equity]]+Table2[[#This Row],[Market Value of Debt]])</f>
        <v>0.99064419792823721</v>
      </c>
      <c r="V1780" s="3">
        <f>Table2[[#This Row],[Market Value of Debt]]/(Table2[[#This Row],[Market Value of Equity]]+Table2[[#This Row],[Market Value of Debt]])</f>
        <v>9.3558020717628091E-3</v>
      </c>
      <c r="W1780" s="32">
        <f>(Table2[[#This Row],[Cost of Equity (Daily Beta)]]*Table2[[#This Row],[Weight of Equity]])+(Table2[[#This Row],[Cost of Debt]]*Table2[[#This Row],[Weight of Debt]])</f>
        <v>0.11939446223635754</v>
      </c>
      <c r="X1780" s="33">
        <f>(Table2[[#This Row],[Cost of Equity (Weekly Beta)]]*Table2[[#This Row],[Weight of Equity]])+(Table2[[#This Row],[Cost of Debt]]*Table2[[#This Row],[Weight of Debt]])</f>
        <v>0.13269254671226371</v>
      </c>
      <c r="Y1780" s="34">
        <f>(Table2[[#This Row],[Cost of Equity (Monthly Beta)]]*Table2[[#This Row],[Weight of Equity]])+(Table2[[#This Row],[Cost of Debt]]*Table2[[#This Row],[Weight of Debt]])</f>
        <v>0.12240451761198312</v>
      </c>
      <c r="Z1780" t="b">
        <f>IF(Table2[[#This Row],[Sector]]="Financial Services",TRUE,FALSE)</f>
        <v>0</v>
      </c>
      <c r="AA1780" t="b">
        <f>IF(Table2[[#This Row],[Market Capitalisation In(Cr)]]&gt;25000,TRUE,FALSE)</f>
        <v>0</v>
      </c>
    </row>
    <row r="1781" spans="2:27" ht="14" customHeight="1">
      <c r="B1781" s="37" t="s">
        <v>380</v>
      </c>
      <c r="C1781" s="38" t="str">
        <f>_xlfn.XLOOKUP(B1781,stock_analysis[Stock],stock_analysis[Company_Name])</f>
        <v>Bartronics India Limited</v>
      </c>
      <c r="D1781" s="37" t="str">
        <f>_xlfn.XLOOKUP(B1781,stock_analysis[Stock],stock_analysis[Sector])</f>
        <v>Technology</v>
      </c>
      <c r="E1781" s="37" t="str">
        <f>_xlfn.XLOOKUP($B1781,stock_analysis[Stock],stock_analysis[Industry])</f>
        <v>Information Technology Services</v>
      </c>
      <c r="F1781" s="2">
        <f>_xlfn.XLOOKUP($B1781,stock_analysis[Stock],stock_analysis[Market_Cap_Cr])</f>
        <v>282.92124159999997</v>
      </c>
      <c r="G1781" s="3">
        <f>Imputs!$C$2</f>
        <v>6.6699999999999995E-2</v>
      </c>
      <c r="H1781" s="3">
        <f>Imputs!$C$3</f>
        <v>5.2299999999999999E-2</v>
      </c>
      <c r="I1781" s="2">
        <f>_xlfn.XLOOKUP($B1781,stock_analysis[Stock],stock_analysis[Beta_Daily])</f>
        <v>1.0313064538354542</v>
      </c>
      <c r="J1781" s="2">
        <f>_xlfn.XLOOKUP($B1781,stock_analysis[Stock],stock_analysis[Beta_Weekly])</f>
        <v>1.9292830967468488</v>
      </c>
      <c r="K1781" s="2">
        <f>_xlfn.XLOOKUP($B1781,stock_analysis[Stock],stock_analysis[Beta_Monthly])</f>
        <v>0.90005413153083647</v>
      </c>
      <c r="L1781" s="3">
        <f>G1781+H1781*I1781</f>
        <v>0.12063732753559425</v>
      </c>
      <c r="M1781" s="3">
        <f>J1781*H1781+G1781</f>
        <v>0.16760150595986018</v>
      </c>
      <c r="N1781" s="3">
        <f>K1781*H1781+G1781</f>
        <v>0.11377283107906275</v>
      </c>
      <c r="O1781" s="2">
        <f>_xlfn.XLOOKUP($B1781,stock_analysis[Stock],stock_analysis[Interest_Coverage_Ratio])</f>
        <v>329.42465753424659</v>
      </c>
      <c r="P1781" s="3" cm="1">
        <f t="array" ref="P178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81" s="3" t="str" cm="1">
        <f t="array" ref="Q178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81" s="3">
        <f>Table2[[#This Row],[Default Spread]]+Table2[[#This Row],[Risk Free Rate]]</f>
        <v>7.0699999999999999E-2</v>
      </c>
      <c r="S1781" s="2">
        <f>_xlfn.XLOOKUP($B1781,stock_analysis[Stock],stock_analysis[Market_Cap_Cr])</f>
        <v>282.92124159999997</v>
      </c>
      <c r="T1781" s="2">
        <f>_xlfn.XLOOKUP($B1781,stock_analysis[Stock],stock_analysis[Total_Debt_Cr])</f>
        <v>0.16700000000000001</v>
      </c>
      <c r="U1781" s="3">
        <f>Table2[[#This Row],[Market Value of Equity]]/(Table2[[#This Row],[Market Value of Equity]]+Table2[[#This Row],[Market Value of Debt]])</f>
        <v>0.99941007793521874</v>
      </c>
      <c r="V1781" s="3">
        <f>Table2[[#This Row],[Market Value of Debt]]/(Table2[[#This Row],[Market Value of Equity]]+Table2[[#This Row],[Market Value of Debt]])</f>
        <v>5.8992206478137253E-4</v>
      </c>
      <c r="W1781" s="32">
        <f>(Table2[[#This Row],[Cost of Equity (Daily Beta)]]*Table2[[#This Row],[Weight of Equity]])+(Table2[[#This Row],[Cost of Debt]]*Table2[[#This Row],[Weight of Debt]])</f>
        <v>0.1206078684042248</v>
      </c>
      <c r="X1781" s="33">
        <f>(Table2[[#This Row],[Cost of Equity (Weekly Beta)]]*Table2[[#This Row],[Weight of Equity]])+(Table2[[#This Row],[Cost of Debt]]*Table2[[#This Row],[Weight of Debt]])</f>
        <v>0.16754434162338391</v>
      </c>
      <c r="Y1781" s="34">
        <f>(Table2[[#This Row],[Cost of Equity (Monthly Beta)]]*Table2[[#This Row],[Weight of Equity]])+(Table2[[#This Row],[Cost of Debt]]*Table2[[#This Row],[Weight of Debt]])</f>
        <v>0.11374742146561662</v>
      </c>
      <c r="Z1781" t="b">
        <f>IF(Table2[[#This Row],[Sector]]="Financial Services",TRUE,FALSE)</f>
        <v>0</v>
      </c>
      <c r="AA1781" t="b">
        <f>IF(Table2[[#This Row],[Market Capitalisation In(Cr)]]&gt;25000,TRUE,FALSE)</f>
        <v>0</v>
      </c>
    </row>
    <row r="1782" spans="2:27" ht="14" customHeight="1">
      <c r="B1782" s="37" t="s">
        <v>2980</v>
      </c>
      <c r="C1782" s="38" t="str">
        <f>_xlfn.XLOOKUP(B1782,stock_analysis[Stock],stock_analysis[Company_Name])</f>
        <v>RPSG VENTURES LIMITED</v>
      </c>
      <c r="D1782" s="37" t="str">
        <f>_xlfn.XLOOKUP(B1782,stock_analysis[Stock],stock_analysis[Sector])</f>
        <v>Technology</v>
      </c>
      <c r="E1782" s="37" t="str">
        <f>_xlfn.XLOOKUP($B1782,stock_analysis[Stock],stock_analysis[Industry])</f>
        <v>Information Technology Services</v>
      </c>
      <c r="F1782" s="2">
        <f>_xlfn.XLOOKUP($B1782,stock_analysis[Stock],stock_analysis[Market_Cap_Cr])</f>
        <v>2115.8758400000002</v>
      </c>
      <c r="G1782" s="3">
        <f>Imputs!$C$2</f>
        <v>6.6699999999999995E-2</v>
      </c>
      <c r="H1782" s="3">
        <f>Imputs!$C$3</f>
        <v>5.2299999999999999E-2</v>
      </c>
      <c r="I1782" s="2">
        <f>_xlfn.XLOOKUP($B1782,stock_analysis[Stock],stock_analysis[Beta_Daily])</f>
        <v>1.21067658917442</v>
      </c>
      <c r="J1782" s="2">
        <f>_xlfn.XLOOKUP($B1782,stock_analysis[Stock],stock_analysis[Beta_Weekly])</f>
        <v>1.9148069974758819</v>
      </c>
      <c r="K1782" s="2">
        <f>_xlfn.XLOOKUP($B1782,stock_analysis[Stock],stock_analysis[Beta_Monthly])</f>
        <v>1.4144935224857145</v>
      </c>
      <c r="L1782" s="3">
        <f>G1782+H1782*I1782</f>
        <v>0.13001838561382217</v>
      </c>
      <c r="M1782" s="3">
        <f>J1782*H1782+G1782</f>
        <v>0.16684440596798861</v>
      </c>
      <c r="N1782" s="3">
        <f>K1782*H1782+G1782</f>
        <v>0.14067801122600287</v>
      </c>
      <c r="O1782" s="2">
        <f>_xlfn.XLOOKUP($B1782,stock_analysis[Stock],stock_analysis[Interest_Coverage_Ratio])</f>
        <v>1.9025007837557577</v>
      </c>
      <c r="P1782" s="3" cm="1">
        <f t="array" ref="P178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782" s="3" t="str" cm="1">
        <f t="array" ref="Q178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782" s="3">
        <f>Table2[[#This Row],[Default Spread]]+Table2[[#This Row],[Risk Free Rate]]</f>
        <v>0.1176</v>
      </c>
      <c r="S1782" s="2">
        <f>_xlfn.XLOOKUP($B1782,stock_analysis[Stock],stock_analysis[Market_Cap_Cr])</f>
        <v>2115.8758400000002</v>
      </c>
      <c r="T1782" s="2">
        <f>_xlfn.XLOOKUP($B1782,stock_analysis[Stock],stock_analysis[Total_Debt_Cr])</f>
        <v>6393.3300736000001</v>
      </c>
      <c r="U1782" s="3">
        <f>Table2[[#This Row],[Market Value of Equity]]/(Table2[[#This Row],[Market Value of Equity]]+Table2[[#This Row],[Market Value of Debt]])</f>
        <v>0.24865726149819237</v>
      </c>
      <c r="V1782" s="3">
        <f>Table2[[#This Row],[Market Value of Debt]]/(Table2[[#This Row],[Market Value of Equity]]+Table2[[#This Row],[Market Value of Debt]])</f>
        <v>0.75134273850180755</v>
      </c>
      <c r="W1782" s="32">
        <f>(Table2[[#This Row],[Cost of Equity (Daily Beta)]]*Table2[[#This Row],[Weight of Equity]])+(Table2[[#This Row],[Cost of Debt]]*Table2[[#This Row],[Weight of Debt]])</f>
        <v>0.12068792175896155</v>
      </c>
      <c r="X1782" s="33">
        <f>(Table2[[#This Row],[Cost of Equity (Weekly Beta)]]*Table2[[#This Row],[Weight of Equity]])+(Table2[[#This Row],[Cost of Debt]]*Table2[[#This Row],[Weight of Debt]])</f>
        <v>0.12984497913210527</v>
      </c>
      <c r="Y1782" s="34">
        <f>(Table2[[#This Row],[Cost of Equity (Monthly Beta)]]*Table2[[#This Row],[Weight of Equity]])+(Table2[[#This Row],[Cost of Debt]]*Table2[[#This Row],[Weight of Debt]])</f>
        <v>0.1233385150722824</v>
      </c>
      <c r="Z1782" t="b">
        <f>IF(Table2[[#This Row],[Sector]]="Financial Services",TRUE,FALSE)</f>
        <v>0</v>
      </c>
      <c r="AA1782" t="b">
        <f>IF(Table2[[#This Row],[Market Capitalisation In(Cr)]]&gt;25000,TRUE,FALSE)</f>
        <v>0</v>
      </c>
    </row>
    <row r="1783" spans="2:27" ht="14" customHeight="1">
      <c r="B1783" s="37" t="s">
        <v>1345</v>
      </c>
      <c r="C1783" s="38" t="str">
        <f>_xlfn.XLOOKUP(B1783,stock_analysis[Stock],stock_analysis[Company_Name])</f>
        <v>AION-TECH SOLUTIONS LIMITED</v>
      </c>
      <c r="D1783" s="37" t="str">
        <f>_xlfn.XLOOKUP(B1783,stock_analysis[Stock],stock_analysis[Sector])</f>
        <v>Technology</v>
      </c>
      <c r="E1783" s="37" t="str">
        <f>_xlfn.XLOOKUP($B1783,stock_analysis[Stock],stock_analysis[Industry])</f>
        <v>Information Technology Services</v>
      </c>
      <c r="F1783" s="2">
        <f>_xlfn.XLOOKUP($B1783,stock_analysis[Stock],stock_analysis[Market_Cap_Cr])</f>
        <v>207.17186559999999</v>
      </c>
      <c r="G1783" s="3">
        <f>Imputs!$C$2</f>
        <v>6.6699999999999995E-2</v>
      </c>
      <c r="H1783" s="3">
        <f>Imputs!$C$3</f>
        <v>5.2299999999999999E-2</v>
      </c>
      <c r="I1783" s="2">
        <f>_xlfn.XLOOKUP($B1783,stock_analysis[Stock],stock_analysis[Beta_Daily])</f>
        <v>1.5418903876493142</v>
      </c>
      <c r="J1783" s="2">
        <f>_xlfn.XLOOKUP($B1783,stock_analysis[Stock],stock_analysis[Beta_Weekly])</f>
        <v>2.1446476323923083</v>
      </c>
      <c r="K1783" s="2">
        <f>_xlfn.XLOOKUP($B1783,stock_analysis[Stock],stock_analysis[Beta_Monthly])</f>
        <v>1.8974529079037044</v>
      </c>
      <c r="L1783" s="3">
        <f>G1783+H1783*I1783</f>
        <v>0.14734086727405912</v>
      </c>
      <c r="M1783" s="3">
        <f>J1783*H1783+G1783</f>
        <v>0.17886507117411771</v>
      </c>
      <c r="N1783" s="3">
        <f>K1783*H1783+G1783</f>
        <v>0.16593678708336373</v>
      </c>
      <c r="O1783" s="2">
        <f>_xlfn.XLOOKUP($B1783,stock_analysis[Stock],stock_analysis[Interest_Coverage_Ratio])</f>
        <v>13.074836295603369</v>
      </c>
      <c r="P1783" s="3" cm="1">
        <f t="array" ref="P178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83" s="3" t="str" cm="1">
        <f t="array" ref="Q178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83" s="3">
        <f>Table2[[#This Row],[Default Spread]]+Table2[[#This Row],[Risk Free Rate]]</f>
        <v>7.0699999999999999E-2</v>
      </c>
      <c r="S1783" s="2">
        <f>_xlfn.XLOOKUP($B1783,stock_analysis[Stock],stock_analysis[Market_Cap_Cr])</f>
        <v>207.17186559999999</v>
      </c>
      <c r="T1783" s="2">
        <f>_xlfn.XLOOKUP($B1783,stock_analysis[Stock],stock_analysis[Total_Debt_Cr])</f>
        <v>100.2838976</v>
      </c>
      <c r="U1783" s="3">
        <f>Table2[[#This Row],[Market Value of Equity]]/(Table2[[#This Row],[Market Value of Equity]]+Table2[[#This Row],[Market Value of Debt]])</f>
        <v>0.67382658059083023</v>
      </c>
      <c r="V1783" s="3">
        <f>Table2[[#This Row],[Market Value of Debt]]/(Table2[[#This Row],[Market Value of Equity]]+Table2[[#This Row],[Market Value of Debt]])</f>
        <v>0.32617341940916983</v>
      </c>
      <c r="W1783" s="32">
        <f>(Table2[[#This Row],[Cost of Equity (Daily Beta)]]*Table2[[#This Row],[Weight of Equity]])+(Table2[[#This Row],[Cost of Debt]]*Table2[[#This Row],[Weight of Debt]])</f>
        <v>0.12234265352879492</v>
      </c>
      <c r="X1783" s="33">
        <f>(Table2[[#This Row],[Cost of Equity (Weekly Beta)]]*Table2[[#This Row],[Weight of Equity]])+(Table2[[#This Row],[Cost of Debt]]*Table2[[#This Row],[Weight of Debt]])</f>
        <v>0.1435845000486195</v>
      </c>
      <c r="Y1783" s="34">
        <f>(Table2[[#This Row],[Cost of Equity (Monthly Beta)]]*Table2[[#This Row],[Weight of Equity]])+(Table2[[#This Row],[Cost of Debt]]*Table2[[#This Row],[Weight of Debt]])</f>
        <v>0.13487307858683995</v>
      </c>
      <c r="Z1783" t="b">
        <f>IF(Table2[[#This Row],[Sector]]="Financial Services",TRUE,FALSE)</f>
        <v>0</v>
      </c>
      <c r="AA1783" t="b">
        <f>IF(Table2[[#This Row],[Market Capitalisation In(Cr)]]&gt;25000,TRUE,FALSE)</f>
        <v>0</v>
      </c>
    </row>
    <row r="1784" spans="2:27" ht="14" customHeight="1">
      <c r="B1784" s="37" t="s">
        <v>1675</v>
      </c>
      <c r="C1784" s="38" t="str">
        <f>_xlfn.XLOOKUP(B1784,stock_analysis[Stock],stock_analysis[Company_Name])</f>
        <v>Infosys Limited</v>
      </c>
      <c r="D1784" s="37" t="str">
        <f>_xlfn.XLOOKUP(B1784,stock_analysis[Stock],stock_analysis[Sector])</f>
        <v>Technology</v>
      </c>
      <c r="E1784" s="37" t="str">
        <f>_xlfn.XLOOKUP($B1784,stock_analysis[Stock],stock_analysis[Industry])</f>
        <v>Information Technology Services</v>
      </c>
      <c r="F1784" s="2">
        <f>_xlfn.XLOOKUP($B1784,stock_analysis[Stock],stock_analysis[Market_Cap_Cr])</f>
        <v>526113.7805312</v>
      </c>
      <c r="G1784" s="3">
        <f>Imputs!$C$2</f>
        <v>6.6699999999999995E-2</v>
      </c>
      <c r="H1784" s="3">
        <f>Imputs!$C$3</f>
        <v>5.2299999999999999E-2</v>
      </c>
      <c r="I1784" s="2">
        <f>_xlfn.XLOOKUP($B1784,stock_analysis[Stock],stock_analysis[Beta_Daily])</f>
        <v>1.0765809053336757</v>
      </c>
      <c r="J1784" s="2">
        <f>_xlfn.XLOOKUP($B1784,stock_analysis[Stock],stock_analysis[Beta_Weekly])</f>
        <v>0.77465023687458345</v>
      </c>
      <c r="K1784" s="2">
        <f>_xlfn.XLOOKUP($B1784,stock_analysis[Stock],stock_analysis[Beta_Monthly])</f>
        <v>0.86604562209935398</v>
      </c>
      <c r="L1784" s="3">
        <f>G1784+H1784*I1784</f>
        <v>0.12300518134895123</v>
      </c>
      <c r="M1784" s="3">
        <f>J1784*H1784+G1784</f>
        <v>0.10721420738854071</v>
      </c>
      <c r="N1784" s="3">
        <f>K1784*H1784+G1784</f>
        <v>0.11199418603579621</v>
      </c>
      <c r="O1784" s="2">
        <f>_xlfn.XLOOKUP($B1784,stock_analysis[Stock],stock_analysis[Interest_Coverage_Ratio])</f>
        <v>91.755102040816325</v>
      </c>
      <c r="P1784" s="3" cm="1">
        <f t="array" ref="P178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84" s="3" t="str" cm="1">
        <f t="array" ref="Q178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84" s="3">
        <f>Table2[[#This Row],[Default Spread]]+Table2[[#This Row],[Risk Free Rate]]</f>
        <v>7.0699999999999999E-2</v>
      </c>
      <c r="S1784" s="2">
        <f>_xlfn.XLOOKUP($B1784,stock_analysis[Stock],stock_analysis[Market_Cap_Cr])</f>
        <v>526113.7805312</v>
      </c>
      <c r="T1784" s="2">
        <f>_xlfn.XLOOKUP($B1784,stock_analysis[Stock],stock_analysis[Total_Debt_Cr])</f>
        <v>97.8</v>
      </c>
      <c r="U1784" s="3">
        <f>Table2[[#This Row],[Market Value of Equity]]/(Table2[[#This Row],[Market Value of Equity]]+Table2[[#This Row],[Market Value of Debt]])</f>
        <v>0.999814143200913</v>
      </c>
      <c r="V1784" s="3">
        <f>Table2[[#This Row],[Market Value of Debt]]/(Table2[[#This Row],[Market Value of Equity]]+Table2[[#This Row],[Market Value of Debt]])</f>
        <v>1.8585679908692405E-4</v>
      </c>
      <c r="W1784" s="32">
        <f>(Table2[[#This Row],[Cost of Equity (Daily Beta)]]*Table2[[#This Row],[Weight of Equity]])+(Table2[[#This Row],[Cost of Debt]]*Table2[[#This Row],[Weight of Debt]])</f>
        <v>0.12299546007537004</v>
      </c>
      <c r="X1784" s="33">
        <f>(Table2[[#This Row],[Cost of Equity (Weekly Beta)]]*Table2[[#This Row],[Weight of Equity]])+(Table2[[#This Row],[Cost of Debt]]*Table2[[#This Row],[Weight of Debt]])</f>
        <v>0.10720742097483427</v>
      </c>
      <c r="Y1784" s="34">
        <f>(Table2[[#This Row],[Cost of Equity (Monthly Beta)]]*Table2[[#This Row],[Weight of Equity]])+(Table2[[#This Row],[Cost of Debt]]*Table2[[#This Row],[Weight of Debt]])</f>
        <v>0.11198651123055868</v>
      </c>
      <c r="Z1784" t="b">
        <f>IF(Table2[[#This Row],[Sector]]="Financial Services",TRUE,FALSE)</f>
        <v>0</v>
      </c>
      <c r="AA1784" t="b">
        <f>IF(Table2[[#This Row],[Market Capitalisation In(Cr)]]&gt;25000,TRUE,FALSE)</f>
        <v>1</v>
      </c>
    </row>
    <row r="1785" spans="2:27" ht="14" customHeight="1">
      <c r="B1785" s="37" t="s">
        <v>1000</v>
      </c>
      <c r="C1785" s="38" t="str">
        <f>_xlfn.XLOOKUP(B1785,stock_analysis[Stock],stock_analysis[Company_Name])</f>
        <v>DRC Systems India Limited</v>
      </c>
      <c r="D1785" s="37" t="str">
        <f>_xlfn.XLOOKUP(B1785,stock_analysis[Stock],stock_analysis[Sector])</f>
        <v>Technology</v>
      </c>
      <c r="E1785" s="37" t="str">
        <f>_xlfn.XLOOKUP($B1785,stock_analysis[Stock],stock_analysis[Industry])</f>
        <v>Information Technology Services</v>
      </c>
      <c r="F1785" s="2">
        <f>_xlfn.XLOOKUP($B1785,stock_analysis[Stock],stock_analysis[Market_Cap_Cr])</f>
        <v>201.2816128</v>
      </c>
      <c r="G1785" s="3">
        <f>Imputs!$C$2</f>
        <v>6.6699999999999995E-2</v>
      </c>
      <c r="H1785" s="3">
        <f>Imputs!$C$3</f>
        <v>5.2299999999999999E-2</v>
      </c>
      <c r="I1785" s="2">
        <f>_xlfn.XLOOKUP($B1785,stock_analysis[Stock],stock_analysis[Beta_Daily])</f>
        <v>1.1011583088486301</v>
      </c>
      <c r="J1785" s="2">
        <f>_xlfn.XLOOKUP($B1785,stock_analysis[Stock],stock_analysis[Beta_Weekly])</f>
        <v>1.9022158373198073</v>
      </c>
      <c r="K1785" s="2">
        <f>_xlfn.XLOOKUP($B1785,stock_analysis[Stock],stock_analysis[Beta_Monthly])</f>
        <v>0.74511381907139773</v>
      </c>
      <c r="L1785" s="3">
        <f>G1785+H1785*I1785</f>
        <v>0.12429057955278335</v>
      </c>
      <c r="M1785" s="3">
        <f>J1785*H1785+G1785</f>
        <v>0.1661858882918259</v>
      </c>
      <c r="N1785" s="3">
        <f>K1785*H1785+G1785</f>
        <v>0.1056694527374341</v>
      </c>
      <c r="O1785" s="2">
        <f>_xlfn.XLOOKUP($B1785,stock_analysis[Stock],stock_analysis[Interest_Coverage_Ratio])</f>
        <v>353.8347280334728</v>
      </c>
      <c r="P1785" s="3" cm="1">
        <f t="array" ref="P178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85" s="3" t="str" cm="1">
        <f t="array" ref="Q178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85" s="3">
        <f>Table2[[#This Row],[Default Spread]]+Table2[[#This Row],[Risk Free Rate]]</f>
        <v>7.0699999999999999E-2</v>
      </c>
      <c r="S1785" s="2">
        <f>_xlfn.XLOOKUP($B1785,stock_analysis[Stock],stock_analysis[Market_Cap_Cr])</f>
        <v>201.2816128</v>
      </c>
      <c r="T1785" s="2">
        <f>_xlfn.XLOOKUP($B1785,stock_analysis[Stock],stock_analysis[Total_Debt_Cr])</f>
        <v>3.2909999999999999</v>
      </c>
      <c r="U1785" s="3">
        <f>Table2[[#This Row],[Market Value of Equity]]/(Table2[[#This Row],[Market Value of Equity]]+Table2[[#This Row],[Market Value of Debt]])</f>
        <v>0.98391280262320624</v>
      </c>
      <c r="V1785" s="3">
        <f>Table2[[#This Row],[Market Value of Debt]]/(Table2[[#This Row],[Market Value of Equity]]+Table2[[#This Row],[Market Value of Debt]])</f>
        <v>1.6087197376793733E-2</v>
      </c>
      <c r="W1785" s="32">
        <f>(Table2[[#This Row],[Cost of Equity (Daily Beta)]]*Table2[[#This Row],[Weight of Equity]])+(Table2[[#This Row],[Cost of Debt]]*Table2[[#This Row],[Weight of Debt]])</f>
        <v>0.12342845732198095</v>
      </c>
      <c r="X1785" s="33">
        <f>(Table2[[#This Row],[Cost of Equity (Weekly Beta)]]*Table2[[#This Row],[Weight of Equity]])+(Table2[[#This Row],[Cost of Debt]]*Table2[[#This Row],[Weight of Debt]])</f>
        <v>0.16464978796017682</v>
      </c>
      <c r="Y1785" s="34">
        <f>(Table2[[#This Row],[Cost of Equity (Monthly Beta)]]*Table2[[#This Row],[Weight of Equity]])+(Table2[[#This Row],[Cost of Debt]]*Table2[[#This Row],[Weight of Debt]])</f>
        <v>0.10510689224908853</v>
      </c>
      <c r="Z1785" t="b">
        <f>IF(Table2[[#This Row],[Sector]]="Financial Services",TRUE,FALSE)</f>
        <v>0</v>
      </c>
      <c r="AA1785" t="b">
        <f>IF(Table2[[#This Row],[Market Capitalisation In(Cr)]]&gt;25000,TRUE,FALSE)</f>
        <v>0</v>
      </c>
    </row>
    <row r="1786" spans="2:27" ht="14" customHeight="1">
      <c r="B1786" s="37" t="s">
        <v>1030</v>
      </c>
      <c r="C1786" s="38" t="str">
        <f>_xlfn.XLOOKUP(B1786,stock_analysis[Stock],stock_analysis[Company_Name])</f>
        <v>eClerx Services Limited</v>
      </c>
      <c r="D1786" s="37" t="str">
        <f>_xlfn.XLOOKUP(B1786,stock_analysis[Stock],stock_analysis[Sector])</f>
        <v>Technology</v>
      </c>
      <c r="E1786" s="37" t="str">
        <f>_xlfn.XLOOKUP($B1786,stock_analysis[Stock],stock_analysis[Industry])</f>
        <v>Information Technology Services</v>
      </c>
      <c r="F1786" s="2">
        <f>_xlfn.XLOOKUP($B1786,stock_analysis[Stock],stock_analysis[Market_Cap_Cr])</f>
        <v>14427.117977600001</v>
      </c>
      <c r="G1786" s="3">
        <f>Imputs!$C$2</f>
        <v>6.6699999999999995E-2</v>
      </c>
      <c r="H1786" s="3">
        <f>Imputs!$C$3</f>
        <v>5.2299999999999999E-2</v>
      </c>
      <c r="I1786" s="2">
        <f>_xlfn.XLOOKUP($B1786,stock_analysis[Stock],stock_analysis[Beta_Daily])</f>
        <v>1.1263578593679655</v>
      </c>
      <c r="J1786" s="2">
        <f>_xlfn.XLOOKUP($B1786,stock_analysis[Stock],stock_analysis[Beta_Weekly])</f>
        <v>1.3214286865081462</v>
      </c>
      <c r="K1786" s="2">
        <f>_xlfn.XLOOKUP($B1786,stock_analysis[Stock],stock_analysis[Beta_Monthly])</f>
        <v>0.90664371970992419</v>
      </c>
      <c r="L1786" s="3">
        <f>G1786+H1786*I1786</f>
        <v>0.12560851604494461</v>
      </c>
      <c r="M1786" s="3">
        <f>J1786*H1786+G1786</f>
        <v>0.13581072030437602</v>
      </c>
      <c r="N1786" s="3">
        <f>K1786*H1786+G1786</f>
        <v>0.11411746654082902</v>
      </c>
      <c r="O1786" s="2">
        <f>_xlfn.XLOOKUP($B1786,stock_analysis[Stock],stock_analysis[Interest_Coverage_Ratio])</f>
        <v>21.59418171395815</v>
      </c>
      <c r="P1786" s="3" cm="1">
        <f t="array" ref="P178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86" s="3" t="str" cm="1">
        <f t="array" ref="Q178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86" s="3">
        <f>Table2[[#This Row],[Default Spread]]+Table2[[#This Row],[Risk Free Rate]]</f>
        <v>7.0699999999999999E-2</v>
      </c>
      <c r="S1786" s="2">
        <f>_xlfn.XLOOKUP($B1786,stock_analysis[Stock],stock_analysis[Market_Cap_Cr])</f>
        <v>14427.117977600001</v>
      </c>
      <c r="T1786" s="2">
        <f>_xlfn.XLOOKUP($B1786,stock_analysis[Stock],stock_analysis[Total_Debt_Cr])</f>
        <v>395.072</v>
      </c>
      <c r="U1786" s="3">
        <f>Table2[[#This Row],[Market Value of Equity]]/(Table2[[#This Row],[Market Value of Equity]]+Table2[[#This Row],[Market Value of Debt]])</f>
        <v>0.97334590903253493</v>
      </c>
      <c r="V1786" s="3">
        <f>Table2[[#This Row],[Market Value of Debt]]/(Table2[[#This Row],[Market Value of Equity]]+Table2[[#This Row],[Market Value of Debt]])</f>
        <v>2.6654090967465106E-2</v>
      </c>
      <c r="W1786" s="32">
        <f>(Table2[[#This Row],[Cost of Equity (Daily Beta)]]*Table2[[#This Row],[Weight of Equity]])+(Table2[[#This Row],[Cost of Debt]]*Table2[[#This Row],[Weight of Debt]])</f>
        <v>0.12414497946339415</v>
      </c>
      <c r="X1786" s="33">
        <f>(Table2[[#This Row],[Cost of Equity (Weekly Beta)]]*Table2[[#This Row],[Weight of Equity]])+(Table2[[#This Row],[Cost of Debt]]*Table2[[#This Row],[Weight of Debt]])</f>
        <v>0.134075253242426</v>
      </c>
      <c r="Y1786" s="34">
        <f>(Table2[[#This Row],[Cost of Equity (Monthly Beta)]]*Table2[[#This Row],[Weight of Equity]])+(Table2[[#This Row],[Cost of Debt]]*Table2[[#This Row],[Weight of Debt]])</f>
        <v>0.1129602134380729</v>
      </c>
      <c r="Z1786" t="b">
        <f>IF(Table2[[#This Row],[Sector]]="Financial Services",TRUE,FALSE)</f>
        <v>0</v>
      </c>
      <c r="AA1786" t="b">
        <f>IF(Table2[[#This Row],[Market Capitalisation In(Cr)]]&gt;25000,TRUE,FALSE)</f>
        <v>0</v>
      </c>
    </row>
    <row r="1787" spans="2:27" ht="14" customHeight="1">
      <c r="B1787" s="37" t="s">
        <v>2784</v>
      </c>
      <c r="C1787" s="38" t="str">
        <f>_xlfn.XLOOKUP(B1787,stock_analysis[Stock],stock_analysis[Company_Name])</f>
        <v>Protean eGov Technologies Limited</v>
      </c>
      <c r="D1787" s="37" t="str">
        <f>_xlfn.XLOOKUP(B1787,stock_analysis[Stock],stock_analysis[Sector])</f>
        <v>Technology</v>
      </c>
      <c r="E1787" s="37" t="str">
        <f>_xlfn.XLOOKUP($B1787,stock_analysis[Stock],stock_analysis[Industry])</f>
        <v>Information Technology Services</v>
      </c>
      <c r="F1787" s="2">
        <f>_xlfn.XLOOKUP($B1787,stock_analysis[Stock],stock_analysis[Market_Cap_Cr])</f>
        <v>2203.6606975999998</v>
      </c>
      <c r="G1787" s="3">
        <f>Imputs!$C$2</f>
        <v>6.6699999999999995E-2</v>
      </c>
      <c r="H1787" s="3">
        <f>Imputs!$C$3</f>
        <v>5.2299999999999999E-2</v>
      </c>
      <c r="I1787" s="2">
        <f>_xlfn.XLOOKUP($B1787,stock_analysis[Stock],stock_analysis[Beta_Daily])</f>
        <v>1.1325646475867277</v>
      </c>
      <c r="J1787" s="2">
        <f>_xlfn.XLOOKUP($B1787,stock_analysis[Stock],stock_analysis[Beta_Weekly])</f>
        <v>1.5458181777799438</v>
      </c>
      <c r="K1787" s="2">
        <f>_xlfn.XLOOKUP($B1787,stock_analysis[Stock],stock_analysis[Beta_Monthly])</f>
        <v>0.36326479403050899</v>
      </c>
      <c r="L1787" s="3">
        <f>G1787+H1787*I1787</f>
        <v>0.12593313106878584</v>
      </c>
      <c r="M1787" s="3">
        <f>J1787*H1787+G1787</f>
        <v>0.14754629069789105</v>
      </c>
      <c r="N1787" s="3">
        <f>K1787*H1787+G1787</f>
        <v>8.5698748727795621E-2</v>
      </c>
      <c r="O1787" s="2">
        <f>_xlfn.XLOOKUP($B1787,stock_analysis[Stock],stock_analysis[Interest_Coverage_Ratio])</f>
        <v>51.611111111111114</v>
      </c>
      <c r="P1787" s="3" cm="1">
        <f t="array" ref="P178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87" s="3" t="str" cm="1">
        <f t="array" ref="Q178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87" s="3">
        <f>Table2[[#This Row],[Default Spread]]+Table2[[#This Row],[Risk Free Rate]]</f>
        <v>7.0699999999999999E-2</v>
      </c>
      <c r="S1787" s="2">
        <f>_xlfn.XLOOKUP($B1787,stock_analysis[Stock],stock_analysis[Market_Cap_Cr])</f>
        <v>2203.6606975999998</v>
      </c>
      <c r="T1787" s="2">
        <f>_xlfn.XLOOKUP($B1787,stock_analysis[Stock],stock_analysis[Total_Debt_Cr])</f>
        <v>67.009996799999996</v>
      </c>
      <c r="U1787" s="3">
        <f>Table2[[#This Row],[Market Value of Equity]]/(Table2[[#This Row],[Market Value of Equity]]+Table2[[#This Row],[Market Value of Debt]])</f>
        <v>0.97048889697424545</v>
      </c>
      <c r="V1787" s="3">
        <f>Table2[[#This Row],[Market Value of Debt]]/(Table2[[#This Row],[Market Value of Equity]]+Table2[[#This Row],[Market Value of Debt]])</f>
        <v>2.9511103025754541E-2</v>
      </c>
      <c r="W1787" s="32">
        <f>(Table2[[#This Row],[Cost of Equity (Daily Beta)]]*Table2[[#This Row],[Weight of Equity]])+(Table2[[#This Row],[Cost of Debt]]*Table2[[#This Row],[Weight of Debt]])</f>
        <v>0.1243031404473799</v>
      </c>
      <c r="X1787" s="33">
        <f>(Table2[[#This Row],[Cost of Equity (Weekly Beta)]]*Table2[[#This Row],[Weight of Equity]])+(Table2[[#This Row],[Cost of Debt]]*Table2[[#This Row],[Weight of Debt]])</f>
        <v>0.14527847189595852</v>
      </c>
      <c r="Y1787" s="34">
        <f>(Table2[[#This Row],[Cost of Equity (Monthly Beta)]]*Table2[[#This Row],[Weight of Equity]])+(Table2[[#This Row],[Cost of Debt]]*Table2[[#This Row],[Weight of Debt]])</f>
        <v>8.525611910883224E-2</v>
      </c>
      <c r="Z1787" t="b">
        <f>IF(Table2[[#This Row],[Sector]]="Financial Services",TRUE,FALSE)</f>
        <v>0</v>
      </c>
      <c r="AA1787" t="b">
        <f>IF(Table2[[#This Row],[Market Capitalisation In(Cr)]]&gt;25000,TRUE,FALSE)</f>
        <v>0</v>
      </c>
    </row>
    <row r="1788" spans="2:27" ht="14" customHeight="1">
      <c r="B1788" s="37" t="s">
        <v>850</v>
      </c>
      <c r="C1788" s="38" t="str">
        <f>_xlfn.XLOOKUP(B1788,stock_analysis[Stock],stock_analysis[Company_Name])</f>
        <v>Cybertech Systems And Software Limited</v>
      </c>
      <c r="D1788" s="37" t="str">
        <f>_xlfn.XLOOKUP(B1788,stock_analysis[Stock],stock_analysis[Sector])</f>
        <v>Technology</v>
      </c>
      <c r="E1788" s="37" t="str">
        <f>_xlfn.XLOOKUP($B1788,stock_analysis[Stock],stock_analysis[Industry])</f>
        <v>Information Technology Services</v>
      </c>
      <c r="F1788" s="2">
        <f>_xlfn.XLOOKUP($B1788,stock_analysis[Stock],stock_analysis[Market_Cap_Cr])</f>
        <v>326.55992320000001</v>
      </c>
      <c r="G1788" s="3">
        <f>Imputs!$C$2</f>
        <v>6.6699999999999995E-2</v>
      </c>
      <c r="H1788" s="3">
        <f>Imputs!$C$3</f>
        <v>5.2299999999999999E-2</v>
      </c>
      <c r="I1788" s="2">
        <f>_xlfn.XLOOKUP($B1788,stock_analysis[Stock],stock_analysis[Beta_Daily])</f>
        <v>1.1167576773791998</v>
      </c>
      <c r="J1788" s="2">
        <f>_xlfn.XLOOKUP($B1788,stock_analysis[Stock],stock_analysis[Beta_Weekly])</f>
        <v>-70.400248358194332</v>
      </c>
      <c r="K1788" s="2">
        <f>_xlfn.XLOOKUP($B1788,stock_analysis[Stock],stock_analysis[Beta_Monthly])</f>
        <v>1.4997928511151519</v>
      </c>
      <c r="L1788" s="3">
        <f>G1788+H1788*I1788</f>
        <v>0.12510642652693216</v>
      </c>
      <c r="M1788" s="3">
        <f>J1788*H1788+G1788</f>
        <v>-3.6152329891335637</v>
      </c>
      <c r="N1788" s="3">
        <f>K1788*H1788+G1788</f>
        <v>0.14513916611332245</v>
      </c>
      <c r="O1788" s="2">
        <f>_xlfn.XLOOKUP($B1788,stock_analysis[Stock],stock_analysis[Interest_Coverage_Ratio])</f>
        <v>2696.8023255813955</v>
      </c>
      <c r="P1788" s="3" cm="1">
        <f t="array" ref="P178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88" s="3" t="str" cm="1">
        <f t="array" ref="Q178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88" s="3">
        <f>Table2[[#This Row],[Default Spread]]+Table2[[#This Row],[Risk Free Rate]]</f>
        <v>7.0699999999999999E-2</v>
      </c>
      <c r="S1788" s="2">
        <f>_xlfn.XLOOKUP($B1788,stock_analysis[Stock],stock_analysis[Market_Cap_Cr])</f>
        <v>326.55992320000001</v>
      </c>
      <c r="T1788" s="2">
        <f>_xlfn.XLOOKUP($B1788,stock_analysis[Stock],stock_analysis[Total_Debt_Cr])</f>
        <v>4.8224</v>
      </c>
      <c r="U1788" s="3">
        <f>Table2[[#This Row],[Market Value of Equity]]/(Table2[[#This Row],[Market Value of Equity]]+Table2[[#This Row],[Market Value of Debt]])</f>
        <v>0.98544762450382861</v>
      </c>
      <c r="V1788" s="3">
        <f>Table2[[#This Row],[Market Value of Debt]]/(Table2[[#This Row],[Market Value of Equity]]+Table2[[#This Row],[Market Value of Debt]])</f>
        <v>1.4552375496171305E-2</v>
      </c>
      <c r="W1788" s="32">
        <f>(Table2[[#This Row],[Cost of Equity (Daily Beta)]]*Table2[[#This Row],[Weight of Equity]])+(Table2[[#This Row],[Cost of Debt]]*Table2[[#This Row],[Weight of Debt]])</f>
        <v>0.12431468377870739</v>
      </c>
      <c r="X1788" s="33">
        <f>(Table2[[#This Row],[Cost of Equity (Weekly Beta)]]*Table2[[#This Row],[Weight of Equity]])+(Table2[[#This Row],[Cost of Debt]]*Table2[[#This Row],[Weight of Debt]])</f>
        <v>-3.5615939082219663</v>
      </c>
      <c r="Y1788" s="34">
        <f>(Table2[[#This Row],[Cost of Equity (Monthly Beta)]]*Table2[[#This Row],[Weight of Equity]])+(Table2[[#This Row],[Cost of Debt]]*Table2[[#This Row],[Weight of Debt]])</f>
        <v>0.1440558994164195</v>
      </c>
      <c r="Z1788" t="b">
        <f>IF(Table2[[#This Row],[Sector]]="Financial Services",TRUE,FALSE)</f>
        <v>0</v>
      </c>
      <c r="AA1788" t="b">
        <f>IF(Table2[[#This Row],[Market Capitalisation In(Cr)]]&gt;25000,TRUE,FALSE)</f>
        <v>0</v>
      </c>
    </row>
    <row r="1789" spans="2:27" ht="14" customHeight="1">
      <c r="B1789" s="37" t="s">
        <v>1691</v>
      </c>
      <c r="C1789" s="38" t="str">
        <f>_xlfn.XLOOKUP(B1789,stock_analysis[Stock],stock_analysis[Company_Name])</f>
        <v>Inspirisys Solutions Limited</v>
      </c>
      <c r="D1789" s="37" t="str">
        <f>_xlfn.XLOOKUP(B1789,stock_analysis[Stock],stock_analysis[Sector])</f>
        <v>Technology</v>
      </c>
      <c r="E1789" s="37" t="str">
        <f>_xlfn.XLOOKUP($B1789,stock_analysis[Stock],stock_analysis[Industry])</f>
        <v>Information Technology Services</v>
      </c>
      <c r="F1789" s="2">
        <f>_xlfn.XLOOKUP($B1789,stock_analysis[Stock],stock_analysis[Market_Cap_Cr])</f>
        <v>337.71215360000002</v>
      </c>
      <c r="G1789" s="3">
        <f>Imputs!$C$2</f>
        <v>6.6699999999999995E-2</v>
      </c>
      <c r="H1789" s="3">
        <f>Imputs!$C$3</f>
        <v>5.2299999999999999E-2</v>
      </c>
      <c r="I1789" s="2">
        <f>_xlfn.XLOOKUP($B1789,stock_analysis[Stock],stock_analysis[Beta_Daily])</f>
        <v>1.3374460522810661</v>
      </c>
      <c r="J1789" s="2">
        <f>_xlfn.XLOOKUP($B1789,stock_analysis[Stock],stock_analysis[Beta_Weekly])</f>
        <v>1.1734407446778281</v>
      </c>
      <c r="K1789" s="2">
        <f>_xlfn.XLOOKUP($B1789,stock_analysis[Stock],stock_analysis[Beta_Monthly])</f>
        <v>0.65745128519462603</v>
      </c>
      <c r="L1789" s="3">
        <f>G1789+H1789*I1789</f>
        <v>0.13664842853429976</v>
      </c>
      <c r="M1789" s="3">
        <f>J1789*H1789+G1789</f>
        <v>0.12807095094665041</v>
      </c>
      <c r="N1789" s="3">
        <f>K1789*H1789+G1789</f>
        <v>0.10108470221567895</v>
      </c>
      <c r="O1789" s="2">
        <f>_xlfn.XLOOKUP($B1789,stock_analysis[Stock],stock_analysis[Interest_Coverage_Ratio])</f>
        <v>4.3771929824561404</v>
      </c>
      <c r="P1789" s="3" cm="1">
        <f t="array" ref="P178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789" s="3" t="str" cm="1">
        <f t="array" ref="Q178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789" s="3">
        <f>Table2[[#This Row],[Default Spread]]+Table2[[#This Row],[Risk Free Rate]]</f>
        <v>7.7799999999999994E-2</v>
      </c>
      <c r="S1789" s="2">
        <f>_xlfn.XLOOKUP($B1789,stock_analysis[Stock],stock_analysis[Market_Cap_Cr])</f>
        <v>337.71215360000002</v>
      </c>
      <c r="T1789" s="2">
        <f>_xlfn.XLOOKUP($B1789,stock_analysis[Stock],stock_analysis[Total_Debt_Cr])</f>
        <v>86.74</v>
      </c>
      <c r="U1789" s="3">
        <f>Table2[[#This Row],[Market Value of Equity]]/(Table2[[#This Row],[Market Value of Equity]]+Table2[[#This Row],[Market Value of Debt]])</f>
        <v>0.79564245518767462</v>
      </c>
      <c r="V1789" s="3">
        <f>Table2[[#This Row],[Market Value of Debt]]/(Table2[[#This Row],[Market Value of Equity]]+Table2[[#This Row],[Market Value of Debt]])</f>
        <v>0.20435754481232532</v>
      </c>
      <c r="W1789" s="32">
        <f>(Table2[[#This Row],[Cost of Equity (Daily Beta)]]*Table2[[#This Row],[Weight of Equity]])+(Table2[[#This Row],[Cost of Debt]]*Table2[[#This Row],[Weight of Debt]])</f>
        <v>0.12462230816296667</v>
      </c>
      <c r="X1789" s="33">
        <f>(Table2[[#This Row],[Cost of Equity (Weekly Beta)]]*Table2[[#This Row],[Weight of Equity]])+(Table2[[#This Row],[Cost of Debt]]*Table2[[#This Row],[Weight of Debt]])</f>
        <v>0.11779770283581209</v>
      </c>
      <c r="Y1789" s="34">
        <f>(Table2[[#This Row],[Cost of Equity (Monthly Beta)]]*Table2[[#This Row],[Weight of Equity]])+(Table2[[#This Row],[Cost of Debt]]*Table2[[#This Row],[Weight of Debt]])</f>
        <v>9.6326297639196673E-2</v>
      </c>
      <c r="Z1789" t="b">
        <f>IF(Table2[[#This Row],[Sector]]="Financial Services",TRUE,FALSE)</f>
        <v>0</v>
      </c>
      <c r="AA1789" t="b">
        <f>IF(Table2[[#This Row],[Market Capitalisation In(Cr)]]&gt;25000,TRUE,FALSE)</f>
        <v>0</v>
      </c>
    </row>
    <row r="1790" spans="2:27" ht="14" customHeight="1">
      <c r="B1790" s="37" t="s">
        <v>1207</v>
      </c>
      <c r="C1790" s="38" t="str">
        <f>_xlfn.XLOOKUP(B1790,stock_analysis[Stock],stock_analysis[Company_Name])</f>
        <v>Firstsource Solutions Limited</v>
      </c>
      <c r="D1790" s="37" t="str">
        <f>_xlfn.XLOOKUP(B1790,stock_analysis[Stock],stock_analysis[Sector])</f>
        <v>Technology</v>
      </c>
      <c r="E1790" s="37" t="str">
        <f>_xlfn.XLOOKUP($B1790,stock_analysis[Stock],stock_analysis[Industry])</f>
        <v>Information Technology Services</v>
      </c>
      <c r="F1790" s="2">
        <f>_xlfn.XLOOKUP($B1790,stock_analysis[Stock],stock_analysis[Market_Cap_Cr])</f>
        <v>15080.4856832</v>
      </c>
      <c r="G1790" s="3">
        <f>Imputs!$C$2</f>
        <v>6.6699999999999995E-2</v>
      </c>
      <c r="H1790" s="3">
        <f>Imputs!$C$3</f>
        <v>5.2299999999999999E-2</v>
      </c>
      <c r="I1790" s="2">
        <f>_xlfn.XLOOKUP($B1790,stock_analysis[Stock],stock_analysis[Beta_Daily])</f>
        <v>1.2664059706073258</v>
      </c>
      <c r="J1790" s="2">
        <f>_xlfn.XLOOKUP($B1790,stock_analysis[Stock],stock_analysis[Beta_Weekly])</f>
        <v>1.3239709629094047</v>
      </c>
      <c r="K1790" s="2">
        <f>_xlfn.XLOOKUP($B1790,stock_analysis[Stock],stock_analysis[Beta_Monthly])</f>
        <v>1.0870206601507979</v>
      </c>
      <c r="L1790" s="3">
        <f>G1790+H1790*I1790</f>
        <v>0.13293303226276315</v>
      </c>
      <c r="M1790" s="3">
        <f>J1790*H1790+G1790</f>
        <v>0.13594368136016188</v>
      </c>
      <c r="N1790" s="3">
        <f>K1790*H1790+G1790</f>
        <v>0.12355118052588673</v>
      </c>
      <c r="O1790" s="2">
        <f>_xlfn.XLOOKUP($B1790,stock_analysis[Stock],stock_analysis[Interest_Coverage_Ratio])</f>
        <v>6.0085950390868028</v>
      </c>
      <c r="P1790" s="3" cm="1">
        <f t="array" ref="P179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790" s="3" t="str" cm="1">
        <f t="array" ref="Q179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790" s="3">
        <f>Table2[[#This Row],[Default Spread]]+Table2[[#This Row],[Risk Free Rate]]</f>
        <v>7.4499999999999997E-2</v>
      </c>
      <c r="S1790" s="2">
        <f>_xlfn.XLOOKUP($B1790,stock_analysis[Stock],stock_analysis[Market_Cap_Cr])</f>
        <v>15080.4856832</v>
      </c>
      <c r="T1790" s="2">
        <f>_xlfn.XLOOKUP($B1790,stock_analysis[Stock],stock_analysis[Total_Debt_Cr])</f>
        <v>2368.940032</v>
      </c>
      <c r="U1790" s="3">
        <f>Table2[[#This Row],[Market Value of Equity]]/(Table2[[#This Row],[Market Value of Equity]]+Table2[[#This Row],[Market Value of Debt]])</f>
        <v>0.86423965632654365</v>
      </c>
      <c r="V1790" s="3">
        <f>Table2[[#This Row],[Market Value of Debt]]/(Table2[[#This Row],[Market Value of Equity]]+Table2[[#This Row],[Market Value of Debt]])</f>
        <v>0.13576034367345641</v>
      </c>
      <c r="W1790" s="32">
        <f>(Table2[[#This Row],[Cost of Equity (Daily Beta)]]*Table2[[#This Row],[Weight of Equity]])+(Table2[[#This Row],[Cost of Debt]]*Table2[[#This Row],[Weight of Debt]])</f>
        <v>0.12500014372088827</v>
      </c>
      <c r="X1790" s="33">
        <f>(Table2[[#This Row],[Cost of Equity (Weekly Beta)]]*Table2[[#This Row],[Weight of Equity]])+(Table2[[#This Row],[Cost of Debt]]*Table2[[#This Row],[Weight of Debt]])</f>
        <v>0.12760206606214397</v>
      </c>
      <c r="Y1790" s="34">
        <f>(Table2[[#This Row],[Cost of Equity (Monthly Beta)]]*Table2[[#This Row],[Weight of Equity]])+(Table2[[#This Row],[Cost of Debt]]*Table2[[#This Row],[Weight of Debt]])</f>
        <v>0.11689197540010361</v>
      </c>
      <c r="Z1790" t="b">
        <f>IF(Table2[[#This Row],[Sector]]="Financial Services",TRUE,FALSE)</f>
        <v>0</v>
      </c>
      <c r="AA1790" t="b">
        <f>IF(Table2[[#This Row],[Market Capitalisation In(Cr)]]&gt;25000,TRUE,FALSE)</f>
        <v>0</v>
      </c>
    </row>
    <row r="1791" spans="2:27" ht="14" customHeight="1">
      <c r="B1791" s="37" t="s">
        <v>2990</v>
      </c>
      <c r="C1791" s="38" t="str">
        <f>_xlfn.XLOOKUP(B1791,stock_analysis[Stock],stock_analysis[Company_Name])</f>
        <v>R Systems International Limited</v>
      </c>
      <c r="D1791" s="37" t="str">
        <f>_xlfn.XLOOKUP(B1791,stock_analysis[Stock],stock_analysis[Sector])</f>
        <v>Technology</v>
      </c>
      <c r="E1791" s="37" t="str">
        <f>_xlfn.XLOOKUP($B1791,stock_analysis[Stock],stock_analysis[Industry])</f>
        <v>Information Technology Services</v>
      </c>
      <c r="F1791" s="2">
        <f>_xlfn.XLOOKUP($B1791,stock_analysis[Stock],stock_analysis[Market_Cap_Cr])</f>
        <v>3019.3369087999999</v>
      </c>
      <c r="G1791" s="3">
        <f>Imputs!$C$2</f>
        <v>6.6699999999999995E-2</v>
      </c>
      <c r="H1791" s="3">
        <f>Imputs!$C$3</f>
        <v>5.2299999999999999E-2</v>
      </c>
      <c r="I1791" s="2">
        <f>_xlfn.XLOOKUP($B1791,stock_analysis[Stock],stock_analysis[Beta_Daily])</f>
        <v>1.2600473307868489</v>
      </c>
      <c r="J1791" s="2">
        <f>_xlfn.XLOOKUP($B1791,stock_analysis[Stock],stock_analysis[Beta_Weekly])</f>
        <v>1.1052347197371506</v>
      </c>
      <c r="K1791" s="2">
        <f>_xlfn.XLOOKUP($B1791,stock_analysis[Stock],stock_analysis[Beta_Monthly])</f>
        <v>1.1695628291428333</v>
      </c>
      <c r="L1791" s="3">
        <f>G1791+H1791*I1791</f>
        <v>0.13260047540015218</v>
      </c>
      <c r="M1791" s="3">
        <f>J1791*H1791+G1791</f>
        <v>0.12450377584225297</v>
      </c>
      <c r="N1791" s="3">
        <f>K1791*H1791+G1791</f>
        <v>0.12786813596417018</v>
      </c>
      <c r="O1791" s="2">
        <f>_xlfn.XLOOKUP($B1791,stock_analysis[Stock],stock_analysis[Interest_Coverage_Ratio])</f>
        <v>19.00275151686186</v>
      </c>
      <c r="P1791" s="3" cm="1">
        <f t="array" ref="P179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91" s="3" t="str" cm="1">
        <f t="array" ref="Q179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91" s="3">
        <f>Table2[[#This Row],[Default Spread]]+Table2[[#This Row],[Risk Free Rate]]</f>
        <v>7.0699999999999999E-2</v>
      </c>
      <c r="S1791" s="2">
        <f>_xlfn.XLOOKUP($B1791,stock_analysis[Stock],stock_analysis[Market_Cap_Cr])</f>
        <v>3019.3369087999999</v>
      </c>
      <c r="T1791" s="2">
        <f>_xlfn.XLOOKUP($B1791,stock_analysis[Stock],stock_analysis[Total_Debt_Cr])</f>
        <v>409.7829888</v>
      </c>
      <c r="U1791" s="3">
        <f>Table2[[#This Row],[Market Value of Equity]]/(Table2[[#This Row],[Market Value of Equity]]+Table2[[#This Row],[Market Value of Debt]])</f>
        <v>0.88049907817839723</v>
      </c>
      <c r="V1791" s="3">
        <f>Table2[[#This Row],[Market Value of Debt]]/(Table2[[#This Row],[Market Value of Equity]]+Table2[[#This Row],[Market Value of Debt]])</f>
        <v>0.11950092182160274</v>
      </c>
      <c r="W1791" s="32">
        <f>(Table2[[#This Row],[Cost of Equity (Daily Beta)]]*Table2[[#This Row],[Weight of Equity]])+(Table2[[#This Row],[Cost of Debt]]*Table2[[#This Row],[Weight of Debt]])</f>
        <v>0.12520331152863856</v>
      </c>
      <c r="X1791" s="33">
        <f>(Table2[[#This Row],[Cost of Equity (Weekly Beta)]]*Table2[[#This Row],[Weight of Equity]])+(Table2[[#This Row],[Cost of Debt]]*Table2[[#This Row],[Weight of Debt]])</f>
        <v>0.11807417503162085</v>
      </c>
      <c r="Y1791" s="34">
        <f>(Table2[[#This Row],[Cost of Equity (Monthly Beta)]]*Table2[[#This Row],[Weight of Equity]])+(Table2[[#This Row],[Cost of Debt]]*Table2[[#This Row],[Weight of Debt]])</f>
        <v>0.12103649101762912</v>
      </c>
      <c r="Z1791" t="b">
        <f>IF(Table2[[#This Row],[Sector]]="Financial Services",TRUE,FALSE)</f>
        <v>0</v>
      </c>
      <c r="AA1791" t="b">
        <f>IF(Table2[[#This Row],[Market Capitalisation In(Cr)]]&gt;25000,TRUE,FALSE)</f>
        <v>0</v>
      </c>
    </row>
    <row r="1792" spans="2:27" ht="14" customHeight="1">
      <c r="B1792" s="37" t="s">
        <v>2104</v>
      </c>
      <c r="C1792" s="38" t="str">
        <f>_xlfn.XLOOKUP(B1792,stock_analysis[Stock],stock_analysis[Company_Name])</f>
        <v>L&amp;T Technology Services Limited</v>
      </c>
      <c r="D1792" s="37" t="str">
        <f>_xlfn.XLOOKUP(B1792,stock_analysis[Stock],stock_analysis[Sector])</f>
        <v>Technology</v>
      </c>
      <c r="E1792" s="37" t="str">
        <f>_xlfn.XLOOKUP($B1792,stock_analysis[Stock],stock_analysis[Industry])</f>
        <v>Information Technology Services</v>
      </c>
      <c r="F1792" s="2">
        <f>_xlfn.XLOOKUP($B1792,stock_analysis[Stock],stock_analysis[Market_Cap_Cr])</f>
        <v>34931.022233600001</v>
      </c>
      <c r="G1792" s="3">
        <f>Imputs!$C$2</f>
        <v>6.6699999999999995E-2</v>
      </c>
      <c r="H1792" s="3">
        <f>Imputs!$C$3</f>
        <v>5.2299999999999999E-2</v>
      </c>
      <c r="I1792" s="2">
        <f>_xlfn.XLOOKUP($B1792,stock_analysis[Stock],stock_analysis[Beta_Daily])</f>
        <v>1.1839762062781942</v>
      </c>
      <c r="J1792" s="2">
        <f>_xlfn.XLOOKUP($B1792,stock_analysis[Stock],stock_analysis[Beta_Weekly])</f>
        <v>1.1975705066701361</v>
      </c>
      <c r="K1792" s="2">
        <f>_xlfn.XLOOKUP($B1792,stock_analysis[Stock],stock_analysis[Beta_Monthly])</f>
        <v>1.3221337893553466</v>
      </c>
      <c r="L1792" s="3">
        <f>G1792+H1792*I1792</f>
        <v>0.12862195558834955</v>
      </c>
      <c r="M1792" s="3">
        <f>J1792*H1792+G1792</f>
        <v>0.12933293749884811</v>
      </c>
      <c r="N1792" s="3">
        <f>K1792*H1792+G1792</f>
        <v>0.13584759718328462</v>
      </c>
      <c r="O1792" s="2">
        <f>_xlfn.XLOOKUP($B1792,stock_analysis[Stock],stock_analysis[Interest_Coverage_Ratio])</f>
        <v>31.808849557522123</v>
      </c>
      <c r="P1792" s="3" cm="1">
        <f t="array" ref="P179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92" s="3" t="str" cm="1">
        <f t="array" ref="Q179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92" s="3">
        <f>Table2[[#This Row],[Default Spread]]+Table2[[#This Row],[Risk Free Rate]]</f>
        <v>7.0699999999999999E-2</v>
      </c>
      <c r="S1792" s="2">
        <f>_xlfn.XLOOKUP($B1792,stock_analysis[Stock],stock_analysis[Market_Cap_Cr])</f>
        <v>34931.022233600001</v>
      </c>
      <c r="T1792" s="2">
        <f>_xlfn.XLOOKUP($B1792,stock_analysis[Stock],stock_analysis[Total_Debt_Cr])</f>
        <v>630.00002559999996</v>
      </c>
      <c r="U1792" s="3">
        <f>Table2[[#This Row],[Market Value of Equity]]/(Table2[[#This Row],[Market Value of Equity]]+Table2[[#This Row],[Market Value of Debt]])</f>
        <v>0.98228397313755478</v>
      </c>
      <c r="V1792" s="3">
        <f>Table2[[#This Row],[Market Value of Debt]]/(Table2[[#This Row],[Market Value of Equity]]+Table2[[#This Row],[Market Value of Debt]])</f>
        <v>1.7716026862445229E-2</v>
      </c>
      <c r="W1792" s="32">
        <f>(Table2[[#This Row],[Cost of Equity (Daily Beta)]]*Table2[[#This Row],[Weight of Equity]])+(Table2[[#This Row],[Cost of Debt]]*Table2[[#This Row],[Weight of Debt]])</f>
        <v>0.12759580866722098</v>
      </c>
      <c r="X1792" s="33">
        <f>(Table2[[#This Row],[Cost of Equity (Weekly Beta)]]*Table2[[#This Row],[Weight of Equity]])+(Table2[[#This Row],[Cost of Debt]]*Table2[[#This Row],[Weight of Debt]])</f>
        <v>0.12829419480309442</v>
      </c>
      <c r="Y1792" s="34">
        <f>(Table2[[#This Row],[Cost of Equity (Monthly Beta)]]*Table2[[#This Row],[Weight of Equity]])+(Table2[[#This Row],[Cost of Debt]]*Table2[[#This Row],[Weight of Debt]])</f>
        <v>0.13469344060156177</v>
      </c>
      <c r="Z1792" t="b">
        <f>IF(Table2[[#This Row],[Sector]]="Financial Services",TRUE,FALSE)</f>
        <v>0</v>
      </c>
      <c r="AA1792" t="b">
        <f>IF(Table2[[#This Row],[Market Capitalisation In(Cr)]]&gt;25000,TRUE,FALSE)</f>
        <v>1</v>
      </c>
    </row>
    <row r="1793" spans="2:27" ht="14" customHeight="1">
      <c r="B1793" s="37" t="s">
        <v>1461</v>
      </c>
      <c r="C1793" s="38" t="str">
        <f>_xlfn.XLOOKUP(B1793,stock_analysis[Stock],stock_analysis[Company_Name])</f>
        <v>HCL Technologies Limited</v>
      </c>
      <c r="D1793" s="37" t="str">
        <f>_xlfn.XLOOKUP(B1793,stock_analysis[Stock],stock_analysis[Sector])</f>
        <v>Technology</v>
      </c>
      <c r="E1793" s="37" t="str">
        <f>_xlfn.XLOOKUP($B1793,stock_analysis[Stock],stock_analysis[Industry])</f>
        <v>Information Technology Services</v>
      </c>
      <c r="F1793" s="2">
        <f>_xlfn.XLOOKUP($B1793,stock_analysis[Stock],stock_analysis[Market_Cap_Cr])</f>
        <v>363044.45767680003</v>
      </c>
      <c r="G1793" s="3">
        <f>Imputs!$C$2</f>
        <v>6.6699999999999995E-2</v>
      </c>
      <c r="H1793" s="3">
        <f>Imputs!$C$3</f>
        <v>5.2299999999999999E-2</v>
      </c>
      <c r="I1793" s="2">
        <f>_xlfn.XLOOKUP($B1793,stock_analysis[Stock],stock_analysis[Beta_Daily])</f>
        <v>1.176053920403348</v>
      </c>
      <c r="J1793" s="2">
        <f>_xlfn.XLOOKUP($B1793,stock_analysis[Stock],stock_analysis[Beta_Weekly])</f>
        <v>0.83991207868798634</v>
      </c>
      <c r="K1793" s="2">
        <f>_xlfn.XLOOKUP($B1793,stock_analysis[Stock],stock_analysis[Beta_Monthly])</f>
        <v>0.98472021895580941</v>
      </c>
      <c r="L1793" s="3">
        <f>G1793+H1793*I1793</f>
        <v>0.1282076200370951</v>
      </c>
      <c r="M1793" s="3">
        <f>J1793*H1793+G1793</f>
        <v>0.11062740171538168</v>
      </c>
      <c r="N1793" s="3">
        <f>K1793*H1793+G1793</f>
        <v>0.11820086745138883</v>
      </c>
      <c r="O1793" s="2">
        <f>_xlfn.XLOOKUP($B1793,stock_analysis[Stock],stock_analysis[Interest_Coverage_Ratio])</f>
        <v>37.119565217391305</v>
      </c>
      <c r="P1793" s="3" cm="1">
        <f t="array" ref="P179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93" s="3" t="str" cm="1">
        <f t="array" ref="Q179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93" s="3">
        <f>Table2[[#This Row],[Default Spread]]+Table2[[#This Row],[Risk Free Rate]]</f>
        <v>7.0699999999999999E-2</v>
      </c>
      <c r="S1793" s="2">
        <f>_xlfn.XLOOKUP($B1793,stock_analysis[Stock],stock_analysis[Market_Cap_Cr])</f>
        <v>363044.45767680003</v>
      </c>
      <c r="T1793" s="2">
        <f>_xlfn.XLOOKUP($B1793,stock_analysis[Stock],stock_analysis[Total_Debt_Cr])</f>
        <v>79.099999999999994</v>
      </c>
      <c r="U1793" s="3">
        <f>Table2[[#This Row],[Market Value of Equity]]/(Table2[[#This Row],[Market Value of Equity]]+Table2[[#This Row],[Market Value of Debt]])</f>
        <v>0.99978216780947493</v>
      </c>
      <c r="V1793" s="3">
        <f>Table2[[#This Row],[Market Value of Debt]]/(Table2[[#This Row],[Market Value of Equity]]+Table2[[#This Row],[Market Value of Debt]])</f>
        <v>2.1783219052508667E-4</v>
      </c>
      <c r="W1793" s="32">
        <f>(Table2[[#This Row],[Cost of Equity (Daily Beta)]]*Table2[[#This Row],[Weight of Equity]])+(Table2[[#This Row],[Cost of Debt]]*Table2[[#This Row],[Weight of Debt]])</f>
        <v>0.12819509302625054</v>
      </c>
      <c r="X1793" s="33">
        <f>(Table2[[#This Row],[Cost of Equity (Weekly Beta)]]*Table2[[#This Row],[Weight of Equity]])+(Table2[[#This Row],[Cost of Debt]]*Table2[[#This Row],[Weight of Debt]])</f>
        <v>0.11061870424200405</v>
      </c>
      <c r="Y1793" s="34">
        <f>(Table2[[#This Row],[Cost of Equity (Monthly Beta)]]*Table2[[#This Row],[Weight of Equity]])+(Table2[[#This Row],[Cost of Debt]]*Table2[[#This Row],[Weight of Debt]])</f>
        <v>0.11819052023338006</v>
      </c>
      <c r="Z1793" t="b">
        <f>IF(Table2[[#This Row],[Sector]]="Financial Services",TRUE,FALSE)</f>
        <v>0</v>
      </c>
      <c r="AA1793" t="b">
        <f>IF(Table2[[#This Row],[Market Capitalisation In(Cr)]]&gt;25000,TRUE,FALSE)</f>
        <v>1</v>
      </c>
    </row>
    <row r="1794" spans="2:27" ht="14" customHeight="1">
      <c r="B1794" s="37" t="s">
        <v>3512</v>
      </c>
      <c r="C1794" s="38" t="str">
        <f>_xlfn.XLOOKUP(B1794,stock_analysis[Stock],stock_analysis[Company_Name])</f>
        <v>Tata Technologies Limited</v>
      </c>
      <c r="D1794" s="37" t="str">
        <f>_xlfn.XLOOKUP(B1794,stock_analysis[Stock],stock_analysis[Sector])</f>
        <v>Technology</v>
      </c>
      <c r="E1794" s="37" t="str">
        <f>_xlfn.XLOOKUP($B1794,stock_analysis[Stock],stock_analysis[Industry])</f>
        <v>Information Technology Services</v>
      </c>
      <c r="F1794" s="2">
        <f>_xlfn.XLOOKUP($B1794,stock_analysis[Stock],stock_analysis[Market_Cap_Cr])</f>
        <v>23376.206233600002</v>
      </c>
      <c r="G1794" s="3">
        <f>Imputs!$C$2</f>
        <v>6.6699999999999995E-2</v>
      </c>
      <c r="H1794" s="3">
        <f>Imputs!$C$3</f>
        <v>5.2299999999999999E-2</v>
      </c>
      <c r="I1794" s="2">
        <f>_xlfn.XLOOKUP($B1794,stock_analysis[Stock],stock_analysis[Beta_Daily])</f>
        <v>1.2237221954930204</v>
      </c>
      <c r="J1794" s="2">
        <f>_xlfn.XLOOKUP($B1794,stock_analysis[Stock],stock_analysis[Beta_Weekly])</f>
        <v>1.2756738790939557</v>
      </c>
      <c r="K1794" s="2">
        <f>_xlfn.XLOOKUP($B1794,stock_analysis[Stock],stock_analysis[Beta_Monthly])</f>
        <v>0.88592936082930474</v>
      </c>
      <c r="L1794" s="3">
        <f>G1794+H1794*I1794</f>
        <v>0.13070067082428496</v>
      </c>
      <c r="M1794" s="3">
        <f>J1794*H1794+G1794</f>
        <v>0.13341774387661387</v>
      </c>
      <c r="N1794" s="3">
        <f>K1794*H1794+G1794</f>
        <v>0.11303410557137264</v>
      </c>
      <c r="O1794" s="2">
        <f>_xlfn.XLOOKUP($B1794,stock_analysis[Stock],stock_analysis[Interest_Coverage_Ratio])</f>
        <v>47.938359653591441</v>
      </c>
      <c r="P1794" s="3" cm="1">
        <f t="array" ref="P179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94" s="3" t="str" cm="1">
        <f t="array" ref="Q179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94" s="3">
        <f>Table2[[#This Row],[Default Spread]]+Table2[[#This Row],[Risk Free Rate]]</f>
        <v>7.0699999999999999E-2</v>
      </c>
      <c r="S1794" s="2">
        <f>_xlfn.XLOOKUP($B1794,stock_analysis[Stock],stock_analysis[Market_Cap_Cr])</f>
        <v>23376.206233600002</v>
      </c>
      <c r="T1794" s="2">
        <f>_xlfn.XLOOKUP($B1794,stock_analysis[Stock],stock_analysis[Total_Debt_Cr])</f>
        <v>246.73000959999999</v>
      </c>
      <c r="U1794" s="3">
        <f>Table2[[#This Row],[Market Value of Equity]]/(Table2[[#This Row],[Market Value of Equity]]+Table2[[#This Row],[Market Value of Debt]])</f>
        <v>0.98955548933206716</v>
      </c>
      <c r="V1794" s="3">
        <f>Table2[[#This Row],[Market Value of Debt]]/(Table2[[#This Row],[Market Value of Equity]]+Table2[[#This Row],[Market Value of Debt]])</f>
        <v>1.044451066793285E-2</v>
      </c>
      <c r="W1794" s="32">
        <f>(Table2[[#This Row],[Cost of Equity (Daily Beta)]]*Table2[[#This Row],[Weight of Equity]])+(Table2[[#This Row],[Cost of Debt]]*Table2[[#This Row],[Weight of Debt]])</f>
        <v>0.1300739931777776</v>
      </c>
      <c r="X1794" s="33">
        <f>(Table2[[#This Row],[Cost of Equity (Weekly Beta)]]*Table2[[#This Row],[Weight of Equity]])+(Table2[[#This Row],[Cost of Debt]]*Table2[[#This Row],[Weight of Debt]])</f>
        <v>0.13276268773162589</v>
      </c>
      <c r="Y1794" s="34">
        <f>(Table2[[#This Row],[Cost of Equity (Monthly Beta)]]*Table2[[#This Row],[Weight of Equity]])+(Table2[[#This Row],[Cost of Debt]]*Table2[[#This Row],[Weight of Debt]])</f>
        <v>0.11259194655411504</v>
      </c>
      <c r="Z1794" t="b">
        <f>IF(Table2[[#This Row],[Sector]]="Financial Services",TRUE,FALSE)</f>
        <v>0</v>
      </c>
      <c r="AA1794" t="b">
        <f>IF(Table2[[#This Row],[Market Capitalisation In(Cr)]]&gt;25000,TRUE,FALSE)</f>
        <v>0</v>
      </c>
    </row>
    <row r="1795" spans="2:27" ht="14" customHeight="1">
      <c r="B1795" s="37" t="s">
        <v>2330</v>
      </c>
      <c r="C1795" s="38" t="str">
        <f>_xlfn.XLOOKUP(B1795,stock_analysis[Stock],stock_analysis[Company_Name])</f>
        <v>MphasiS Limited</v>
      </c>
      <c r="D1795" s="37" t="str">
        <f>_xlfn.XLOOKUP(B1795,stock_analysis[Stock],stock_analysis[Sector])</f>
        <v>Technology</v>
      </c>
      <c r="E1795" s="37" t="str">
        <f>_xlfn.XLOOKUP($B1795,stock_analysis[Stock],stock_analysis[Industry])</f>
        <v>Information Technology Services</v>
      </c>
      <c r="F1795" s="2">
        <f>_xlfn.XLOOKUP($B1795,stock_analysis[Stock],stock_analysis[Market_Cap_Cr])</f>
        <v>41994.203955199999</v>
      </c>
      <c r="G1795" s="3">
        <f>Imputs!$C$2</f>
        <v>6.6699999999999995E-2</v>
      </c>
      <c r="H1795" s="3">
        <f>Imputs!$C$3</f>
        <v>5.2299999999999999E-2</v>
      </c>
      <c r="I1795" s="2">
        <f>_xlfn.XLOOKUP($B1795,stock_analysis[Stock],stock_analysis[Beta_Daily])</f>
        <v>1.3270449129757833</v>
      </c>
      <c r="J1795" s="2">
        <f>_xlfn.XLOOKUP($B1795,stock_analysis[Stock],stock_analysis[Beta_Weekly])</f>
        <v>1.5304039384909154</v>
      </c>
      <c r="K1795" s="2">
        <f>_xlfn.XLOOKUP($B1795,stock_analysis[Stock],stock_analysis[Beta_Monthly])</f>
        <v>1.3832443647086592</v>
      </c>
      <c r="L1795" s="3">
        <f>G1795+H1795*I1795</f>
        <v>0.13610444894863347</v>
      </c>
      <c r="M1795" s="3">
        <f>J1795*H1795+G1795</f>
        <v>0.14674012598307487</v>
      </c>
      <c r="N1795" s="3">
        <f>K1795*H1795+G1795</f>
        <v>0.13904368027426287</v>
      </c>
      <c r="O1795" s="2">
        <f>_xlfn.XLOOKUP($B1795,stock_analysis[Stock],stock_analysis[Interest_Coverage_Ratio])</f>
        <v>14.656370656370656</v>
      </c>
      <c r="P1795" s="3" cm="1">
        <f t="array" ref="P179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95" s="3" t="str" cm="1">
        <f t="array" ref="Q179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95" s="3">
        <f>Table2[[#This Row],[Default Spread]]+Table2[[#This Row],[Risk Free Rate]]</f>
        <v>7.0699999999999999E-2</v>
      </c>
      <c r="S1795" s="2">
        <f>_xlfn.XLOOKUP($B1795,stock_analysis[Stock],stock_analysis[Market_Cap_Cr])</f>
        <v>41994.203955199999</v>
      </c>
      <c r="T1795" s="2">
        <f>_xlfn.XLOOKUP($B1795,stock_analysis[Stock],stock_analysis[Total_Debt_Cr])</f>
        <v>2401.0629119999999</v>
      </c>
      <c r="U1795" s="3">
        <f>Table2[[#This Row],[Market Value of Equity]]/(Table2[[#This Row],[Market Value of Equity]]+Table2[[#This Row],[Market Value of Debt]])</f>
        <v>0.94591624104474192</v>
      </c>
      <c r="V1795" s="3">
        <f>Table2[[#This Row],[Market Value of Debt]]/(Table2[[#This Row],[Market Value of Equity]]+Table2[[#This Row],[Market Value of Debt]])</f>
        <v>5.408375895525807E-2</v>
      </c>
      <c r="W1795" s="32">
        <f>(Table2[[#This Row],[Cost of Equity (Daily Beta)]]*Table2[[#This Row],[Weight of Equity]])+(Table2[[#This Row],[Cost of Debt]]*Table2[[#This Row],[Weight of Debt]])</f>
        <v>0.13256713049709409</v>
      </c>
      <c r="X1795" s="33">
        <f>(Table2[[#This Row],[Cost of Equity (Weekly Beta)]]*Table2[[#This Row],[Weight of Equity]])+(Table2[[#This Row],[Cost of Debt]]*Table2[[#This Row],[Weight of Debt]])</f>
        <v>0.14262759013847881</v>
      </c>
      <c r="Y1795" s="34">
        <f>(Table2[[#This Row],[Cost of Equity (Monthly Beta)]]*Table2[[#This Row],[Weight of Equity]])+(Table2[[#This Row],[Cost of Debt]]*Table2[[#This Row],[Weight of Debt]])</f>
        <v>0.13534739714419441</v>
      </c>
      <c r="Z1795" t="b">
        <f>IF(Table2[[#This Row],[Sector]]="Financial Services",TRUE,FALSE)</f>
        <v>0</v>
      </c>
      <c r="AA1795" t="b">
        <f>IF(Table2[[#This Row],[Market Capitalisation In(Cr)]]&gt;25000,TRUE,FALSE)</f>
        <v>1</v>
      </c>
    </row>
    <row r="1796" spans="2:27" ht="14" customHeight="1">
      <c r="B1796" s="37" t="s">
        <v>3100</v>
      </c>
      <c r="C1796" s="38" t="str">
        <f>_xlfn.XLOOKUP(B1796,stock_analysis[Stock],stock_analysis[Company_Name])</f>
        <v>Sasken Technologies Limited</v>
      </c>
      <c r="D1796" s="37" t="str">
        <f>_xlfn.XLOOKUP(B1796,stock_analysis[Stock],stock_analysis[Sector])</f>
        <v>Technology</v>
      </c>
      <c r="E1796" s="37" t="str">
        <f>_xlfn.XLOOKUP($B1796,stock_analysis[Stock],stock_analysis[Industry])</f>
        <v>Information Technology Services</v>
      </c>
      <c r="F1796" s="2">
        <f>_xlfn.XLOOKUP($B1796,stock_analysis[Stock],stock_analysis[Market_Cap_Cr])</f>
        <v>1698.758656</v>
      </c>
      <c r="G1796" s="3">
        <f>Imputs!$C$2</f>
        <v>6.6699999999999995E-2</v>
      </c>
      <c r="H1796" s="3">
        <f>Imputs!$C$3</f>
        <v>5.2299999999999999E-2</v>
      </c>
      <c r="I1796" s="2">
        <f>_xlfn.XLOOKUP($B1796,stock_analysis[Stock],stock_analysis[Beta_Daily])</f>
        <v>1.307038941434514</v>
      </c>
      <c r="J1796" s="2">
        <f>_xlfn.XLOOKUP($B1796,stock_analysis[Stock],stock_analysis[Beta_Weekly])</f>
        <v>0.89001673587608077</v>
      </c>
      <c r="K1796" s="2">
        <f>_xlfn.XLOOKUP($B1796,stock_analysis[Stock],stock_analysis[Beta_Monthly])</f>
        <v>1.113143210322201</v>
      </c>
      <c r="L1796" s="3">
        <f>G1796+H1796*I1796</f>
        <v>0.13505813663702509</v>
      </c>
      <c r="M1796" s="3">
        <f>J1796*H1796+G1796</f>
        <v>0.11324787528631902</v>
      </c>
      <c r="N1796" s="3">
        <f>K1796*H1796+G1796</f>
        <v>0.1249173898998511</v>
      </c>
      <c r="O1796" s="2">
        <f>_xlfn.XLOOKUP($B1796,stock_analysis[Stock],stock_analysis[Interest_Coverage_Ratio])</f>
        <v>23.35661234496683</v>
      </c>
      <c r="P1796" s="3" cm="1">
        <f t="array" ref="P179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96" s="3" t="str" cm="1">
        <f t="array" ref="Q179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96" s="3">
        <f>Table2[[#This Row],[Default Spread]]+Table2[[#This Row],[Risk Free Rate]]</f>
        <v>7.0699999999999999E-2</v>
      </c>
      <c r="S1796" s="2">
        <f>_xlfn.XLOOKUP($B1796,stock_analysis[Stock],stock_analysis[Market_Cap_Cr])</f>
        <v>1698.758656</v>
      </c>
      <c r="T1796" s="2">
        <f>_xlfn.XLOOKUP($B1796,stock_analysis[Stock],stock_analysis[Total_Debt_Cr])</f>
        <v>26.5207008</v>
      </c>
      <c r="U1796" s="3">
        <f>Table2[[#This Row],[Market Value of Equity]]/(Table2[[#This Row],[Market Value of Equity]]+Table2[[#This Row],[Market Value of Debt]])</f>
        <v>0.98462817010157133</v>
      </c>
      <c r="V1796" s="3">
        <f>Table2[[#This Row],[Market Value of Debt]]/(Table2[[#This Row],[Market Value of Equity]]+Table2[[#This Row],[Market Value of Debt]])</f>
        <v>1.5371829898428656E-2</v>
      </c>
      <c r="W1796" s="32">
        <f>(Table2[[#This Row],[Cost of Equity (Daily Beta)]]*Table2[[#This Row],[Weight of Equity]])+(Table2[[#This Row],[Cost of Debt]]*Table2[[#This Row],[Weight of Debt]])</f>
        <v>0.13406883430806091</v>
      </c>
      <c r="X1796" s="33">
        <f>(Table2[[#This Row],[Cost of Equity (Weekly Beta)]]*Table2[[#This Row],[Weight of Equity]])+(Table2[[#This Row],[Cost of Debt]]*Table2[[#This Row],[Weight of Debt]])</f>
        <v>0.11259383658487818</v>
      </c>
      <c r="Y1796" s="34">
        <f>(Table2[[#This Row],[Cost of Equity (Monthly Beta)]]*Table2[[#This Row],[Weight of Equity]])+(Table2[[#This Row],[Cost of Debt]]*Table2[[#This Row],[Weight of Debt]])</f>
        <v>0.12408396940477381</v>
      </c>
      <c r="Z1796" t="b">
        <f>IF(Table2[[#This Row],[Sector]]="Financial Services",TRUE,FALSE)</f>
        <v>0</v>
      </c>
      <c r="AA1796" t="b">
        <f>IF(Table2[[#This Row],[Market Capitalisation In(Cr)]]&gt;25000,TRUE,FALSE)</f>
        <v>0</v>
      </c>
    </row>
    <row r="1797" spans="2:27" ht="14" customHeight="1">
      <c r="B1797" s="37" t="s">
        <v>1741</v>
      </c>
      <c r="C1797" s="38" t="str">
        <f>_xlfn.XLOOKUP(B1797,stock_analysis[Stock],stock_analysis[Company_Name])</f>
        <v>Ivalue Infosolutions Limited</v>
      </c>
      <c r="D1797" s="37" t="str">
        <f>_xlfn.XLOOKUP(B1797,stock_analysis[Stock],stock_analysis[Sector])</f>
        <v>Technology</v>
      </c>
      <c r="E1797" s="37" t="str">
        <f>_xlfn.XLOOKUP($B1797,stock_analysis[Stock],stock_analysis[Industry])</f>
        <v>Information Technology Services</v>
      </c>
      <c r="F1797" s="2">
        <f>_xlfn.XLOOKUP($B1797,stock_analysis[Stock],stock_analysis[Market_Cap_Cr])</f>
        <v>1228.8370688</v>
      </c>
      <c r="G1797" s="3">
        <f>Imputs!$C$2</f>
        <v>6.6699999999999995E-2</v>
      </c>
      <c r="H1797" s="3">
        <f>Imputs!$C$3</f>
        <v>5.2299999999999999E-2</v>
      </c>
      <c r="I1797" s="2">
        <f>_xlfn.XLOOKUP($B1797,stock_analysis[Stock],stock_analysis[Beta_Daily])</f>
        <v>1.3970223392816621</v>
      </c>
      <c r="J1797" s="2">
        <f>_xlfn.XLOOKUP($B1797,stock_analysis[Stock],stock_analysis[Beta_Weekly])</f>
        <v>0.20947845605380669</v>
      </c>
      <c r="K1797" s="2">
        <f>_xlfn.XLOOKUP($B1797,stock_analysis[Stock],stock_analysis[Beta_Monthly])</f>
        <v>2.696366942201895</v>
      </c>
      <c r="L1797" s="3">
        <f>G1797+H1797*I1797</f>
        <v>0.13976426834443093</v>
      </c>
      <c r="M1797" s="3">
        <f>J1797*H1797+G1797</f>
        <v>7.7655723251614087E-2</v>
      </c>
      <c r="N1797" s="3">
        <f>K1797*H1797+G1797</f>
        <v>0.20771999107715911</v>
      </c>
      <c r="O1797" s="2">
        <f>_xlfn.XLOOKUP($B1797,stock_analysis[Stock],stock_analysis[Interest_Coverage_Ratio])</f>
        <v>9.4102087822275031</v>
      </c>
      <c r="P1797" s="3" cm="1">
        <f t="array" ref="P179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797" s="3" t="str" cm="1">
        <f t="array" ref="Q179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797" s="3">
        <f>Table2[[#This Row],[Default Spread]]+Table2[[#This Row],[Risk Free Rate]]</f>
        <v>7.3700000000000002E-2</v>
      </c>
      <c r="S1797" s="2">
        <f>_xlfn.XLOOKUP($B1797,stock_analysis[Stock],stock_analysis[Market_Cap_Cr])</f>
        <v>1228.8370688</v>
      </c>
      <c r="T1797" s="2">
        <f>_xlfn.XLOOKUP($B1797,stock_analysis[Stock],stock_analysis[Total_Debt_Cr])</f>
        <v>99.9</v>
      </c>
      <c r="U1797" s="3">
        <f>Table2[[#This Row],[Market Value of Equity]]/(Table2[[#This Row],[Market Value of Equity]]+Table2[[#This Row],[Market Value of Debt]])</f>
        <v>0.92481582523303796</v>
      </c>
      <c r="V1797" s="3">
        <f>Table2[[#This Row],[Market Value of Debt]]/(Table2[[#This Row],[Market Value of Equity]]+Table2[[#This Row],[Market Value of Debt]])</f>
        <v>7.5184174766961986E-2</v>
      </c>
      <c r="W1797" s="32">
        <f>(Table2[[#This Row],[Cost of Equity (Daily Beta)]]*Table2[[#This Row],[Weight of Equity]])+(Table2[[#This Row],[Cost of Debt]]*Table2[[#This Row],[Weight of Debt]])</f>
        <v>0.13479728084737175</v>
      </c>
      <c r="X1797" s="33">
        <f>(Table2[[#This Row],[Cost of Equity (Weekly Beta)]]*Table2[[#This Row],[Weight of Equity]])+(Table2[[#This Row],[Cost of Debt]]*Table2[[#This Row],[Weight of Debt]])</f>
        <v>7.7358315463334992E-2</v>
      </c>
      <c r="Y1797" s="34">
        <f>(Table2[[#This Row],[Cost of Equity (Monthly Beta)]]*Table2[[#This Row],[Weight of Equity]])+(Table2[[#This Row],[Cost of Debt]]*Table2[[#This Row],[Weight of Debt]])</f>
        <v>0.19764380864574729</v>
      </c>
      <c r="Z1797" t="b">
        <f>IF(Table2[[#This Row],[Sector]]="Financial Services",TRUE,FALSE)</f>
        <v>0</v>
      </c>
      <c r="AA1797" t="b">
        <f>IF(Table2[[#This Row],[Market Capitalisation In(Cr)]]&gt;25000,TRUE,FALSE)</f>
        <v>0</v>
      </c>
    </row>
    <row r="1798" spans="2:27" ht="14" customHeight="1">
      <c r="B1798" s="37" t="s">
        <v>2592</v>
      </c>
      <c r="C1798" s="38" t="str">
        <f>_xlfn.XLOOKUP(B1798,stock_analysis[Stock],stock_analysis[Company_Name])</f>
        <v>Orient Technologies Limited</v>
      </c>
      <c r="D1798" s="37" t="str">
        <f>_xlfn.XLOOKUP(B1798,stock_analysis[Stock],stock_analysis[Sector])</f>
        <v>Technology</v>
      </c>
      <c r="E1798" s="37" t="str">
        <f>_xlfn.XLOOKUP($B1798,stock_analysis[Stock],stock_analysis[Industry])</f>
        <v>Information Technology Services</v>
      </c>
      <c r="F1798" s="2">
        <f>_xlfn.XLOOKUP($B1798,stock_analysis[Stock],stock_analysis[Market_Cap_Cr])</f>
        <v>1190.2667776000001</v>
      </c>
      <c r="G1798" s="3">
        <f>Imputs!$C$2</f>
        <v>6.6699999999999995E-2</v>
      </c>
      <c r="H1798" s="3">
        <f>Imputs!$C$3</f>
        <v>5.2299999999999999E-2</v>
      </c>
      <c r="I1798" s="2">
        <f>_xlfn.XLOOKUP($B1798,stock_analysis[Stock],stock_analysis[Beta_Daily])</f>
        <v>1.3927540428485277</v>
      </c>
      <c r="J1798" s="2">
        <f>_xlfn.XLOOKUP($B1798,stock_analysis[Stock],stock_analysis[Beta_Weekly])</f>
        <v>1.438998773975384</v>
      </c>
      <c r="K1798" s="2">
        <f>_xlfn.XLOOKUP($B1798,stock_analysis[Stock],stock_analysis[Beta_Monthly])</f>
        <v>1.9078655141711456</v>
      </c>
      <c r="L1798" s="3">
        <f>G1798+H1798*I1798</f>
        <v>0.13954103644097798</v>
      </c>
      <c r="M1798" s="3">
        <f>J1798*H1798+G1798</f>
        <v>0.14195963587891258</v>
      </c>
      <c r="N1798" s="3">
        <f>K1798*H1798+G1798</f>
        <v>0.16648136639115091</v>
      </c>
      <c r="O1798" s="2">
        <f>_xlfn.XLOOKUP($B1798,stock_analysis[Stock],stock_analysis[Interest_Coverage_Ratio])</f>
        <v>147.52412753123653</v>
      </c>
      <c r="P1798" s="3" cm="1">
        <f t="array" ref="P179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798" s="3" t="str" cm="1">
        <f t="array" ref="Q179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798" s="3">
        <f>Table2[[#This Row],[Default Spread]]+Table2[[#This Row],[Risk Free Rate]]</f>
        <v>7.0699999999999999E-2</v>
      </c>
      <c r="S1798" s="2">
        <f>_xlfn.XLOOKUP($B1798,stock_analysis[Stock],stock_analysis[Market_Cap_Cr])</f>
        <v>1190.2667776000001</v>
      </c>
      <c r="T1798" s="2">
        <f>_xlfn.XLOOKUP($B1798,stock_analysis[Stock],stock_analysis[Total_Debt_Cr])</f>
        <v>21.835500799999998</v>
      </c>
      <c r="U1798" s="3">
        <f>Table2[[#This Row],[Market Value of Equity]]/(Table2[[#This Row],[Market Value of Equity]]+Table2[[#This Row],[Market Value of Debt]])</f>
        <v>0.98198543044665887</v>
      </c>
      <c r="V1798" s="3">
        <f>Table2[[#This Row],[Market Value of Debt]]/(Table2[[#This Row],[Market Value of Equity]]+Table2[[#This Row],[Market Value of Debt]])</f>
        <v>1.8014569553341082E-2</v>
      </c>
      <c r="W1798" s="32">
        <f>(Table2[[#This Row],[Cost of Equity (Daily Beta)]]*Table2[[#This Row],[Weight of Equity]])+(Table2[[#This Row],[Cost of Debt]]*Table2[[#This Row],[Weight of Debt]])</f>
        <v>0.13830089480188787</v>
      </c>
      <c r="X1798" s="33">
        <f>(Table2[[#This Row],[Cost of Equity (Weekly Beta)]]*Table2[[#This Row],[Weight of Equity]])+(Table2[[#This Row],[Cost of Debt]]*Table2[[#This Row],[Weight of Debt]])</f>
        <v>0.14067592421202613</v>
      </c>
      <c r="Y1798" s="34">
        <f>(Table2[[#This Row],[Cost of Equity (Monthly Beta)]]*Table2[[#This Row],[Weight of Equity]])+(Table2[[#This Row],[Cost of Debt]]*Table2[[#This Row],[Weight of Debt]])</f>
        <v>0.16475590630438347</v>
      </c>
      <c r="Z1798" t="b">
        <f>IF(Table2[[#This Row],[Sector]]="Financial Services",TRUE,FALSE)</f>
        <v>0</v>
      </c>
      <c r="AA1798" t="b">
        <f>IF(Table2[[#This Row],[Market Capitalisation In(Cr)]]&gt;25000,TRUE,FALSE)</f>
        <v>0</v>
      </c>
    </row>
    <row r="1799" spans="2:27" ht="14" customHeight="1">
      <c r="B1799" s="37" t="s">
        <v>3310</v>
      </c>
      <c r="C1799" s="38" t="str">
        <f>_xlfn.XLOOKUP(B1799,stock_analysis[Stock],stock_analysis[Company_Name])</f>
        <v>Sonata Software Limited</v>
      </c>
      <c r="D1799" s="37" t="str">
        <f>_xlfn.XLOOKUP(B1799,stock_analysis[Stock],stock_analysis[Sector])</f>
        <v>Technology</v>
      </c>
      <c r="E1799" s="37" t="str">
        <f>_xlfn.XLOOKUP($B1799,stock_analysis[Stock],stock_analysis[Industry])</f>
        <v>Information Technology Services</v>
      </c>
      <c r="F1799" s="2">
        <f>_xlfn.XLOOKUP($B1799,stock_analysis[Stock],stock_analysis[Market_Cap_Cr])</f>
        <v>6948.1857024000001</v>
      </c>
      <c r="G1799" s="3">
        <f>Imputs!$C$2</f>
        <v>6.6699999999999995E-2</v>
      </c>
      <c r="H1799" s="3">
        <f>Imputs!$C$3</f>
        <v>5.2299999999999999E-2</v>
      </c>
      <c r="I1799" s="2">
        <f>_xlfn.XLOOKUP($B1799,stock_analysis[Stock],stock_analysis[Beta_Daily])</f>
        <v>1.5387739971430854</v>
      </c>
      <c r="J1799" s="2">
        <f>_xlfn.XLOOKUP($B1799,stock_analysis[Stock],stock_analysis[Beta_Weekly])</f>
        <v>2.103039692594439</v>
      </c>
      <c r="K1799" s="2">
        <f>_xlfn.XLOOKUP($B1799,stock_analysis[Stock],stock_analysis[Beta_Monthly])</f>
        <v>1.3950849162595376</v>
      </c>
      <c r="L1799" s="3">
        <f>G1799+H1799*I1799</f>
        <v>0.14717788005058335</v>
      </c>
      <c r="M1799" s="3">
        <f>J1799*H1799+G1799</f>
        <v>0.17668897592268917</v>
      </c>
      <c r="N1799" s="3">
        <f>K1799*H1799+G1799</f>
        <v>0.13966294112037381</v>
      </c>
      <c r="O1799" s="2">
        <f>_xlfn.XLOOKUP($B1799,stock_analysis[Stock],stock_analysis[Interest_Coverage_Ratio])</f>
        <v>9.9788699326968224</v>
      </c>
      <c r="P1799" s="3" cm="1">
        <f t="array" ref="P179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799" s="3" t="str" cm="1">
        <f t="array" ref="Q179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799" s="3">
        <f>Table2[[#This Row],[Default Spread]]+Table2[[#This Row],[Risk Free Rate]]</f>
        <v>7.22E-2</v>
      </c>
      <c r="S1799" s="2">
        <f>_xlfn.XLOOKUP($B1799,stock_analysis[Stock],stock_analysis[Market_Cap_Cr])</f>
        <v>6948.1857024000001</v>
      </c>
      <c r="T1799" s="2">
        <f>_xlfn.XLOOKUP($B1799,stock_analysis[Stock],stock_analysis[Total_Debt_Cr])</f>
        <v>738.91000320000001</v>
      </c>
      <c r="U1799" s="3">
        <f>Table2[[#This Row],[Market Value of Equity]]/(Table2[[#This Row],[Market Value of Equity]]+Table2[[#This Row],[Market Value of Debt]])</f>
        <v>0.90387657035911384</v>
      </c>
      <c r="V1799" s="3">
        <f>Table2[[#This Row],[Market Value of Debt]]/(Table2[[#This Row],[Market Value of Equity]]+Table2[[#This Row],[Market Value of Debt]])</f>
        <v>9.6123429640886202E-2</v>
      </c>
      <c r="W1799" s="32">
        <f>(Table2[[#This Row],[Cost of Equity (Daily Beta)]]*Table2[[#This Row],[Weight of Equity]])+(Table2[[#This Row],[Cost of Debt]]*Table2[[#This Row],[Weight of Debt]])</f>
        <v>0.13997074907291832</v>
      </c>
      <c r="X1799" s="33">
        <f>(Table2[[#This Row],[Cost of Equity (Weekly Beta)]]*Table2[[#This Row],[Weight of Equity]])+(Table2[[#This Row],[Cost of Debt]]*Table2[[#This Row],[Weight of Debt]])</f>
        <v>0.16664513719733631</v>
      </c>
      <c r="Y1799" s="34">
        <f>(Table2[[#This Row],[Cost of Equity (Monthly Beta)]]*Table2[[#This Row],[Weight of Equity]])+(Table2[[#This Row],[Cost of Debt]]*Table2[[#This Row],[Weight of Debt]])</f>
        <v>0.13317817184622233</v>
      </c>
      <c r="Z1799" t="b">
        <f>IF(Table2[[#This Row],[Sector]]="Financial Services",TRUE,FALSE)</f>
        <v>0</v>
      </c>
      <c r="AA1799" t="b">
        <f>IF(Table2[[#This Row],[Market Capitalisation In(Cr)]]&gt;25000,TRUE,FALSE)</f>
        <v>0</v>
      </c>
    </row>
    <row r="1800" spans="2:27" ht="14" customHeight="1">
      <c r="B1800" s="37" t="s">
        <v>2666</v>
      </c>
      <c r="C1800" s="38" t="str">
        <f>_xlfn.XLOOKUP(B1800,stock_analysis[Stock],stock_analysis[Company_Name])</f>
        <v>Persistent Systems Limited</v>
      </c>
      <c r="D1800" s="37" t="str">
        <f>_xlfn.XLOOKUP(B1800,stock_analysis[Stock],stock_analysis[Sector])</f>
        <v>Technology</v>
      </c>
      <c r="E1800" s="37" t="str">
        <f>_xlfn.XLOOKUP($B1800,stock_analysis[Stock],stock_analysis[Industry])</f>
        <v>Information Technology Services</v>
      </c>
      <c r="F1800" s="2">
        <f>_xlfn.XLOOKUP($B1800,stock_analysis[Stock],stock_analysis[Market_Cap_Cr])</f>
        <v>71779.778560000006</v>
      </c>
      <c r="G1800" s="3">
        <f>Imputs!$C$2</f>
        <v>6.6699999999999995E-2</v>
      </c>
      <c r="H1800" s="3">
        <f>Imputs!$C$3</f>
        <v>5.2299999999999999E-2</v>
      </c>
      <c r="I1800" s="2">
        <f>_xlfn.XLOOKUP($B1800,stock_analysis[Stock],stock_analysis[Beta_Daily])</f>
        <v>1.4469050489650492</v>
      </c>
      <c r="J1800" s="2">
        <f>_xlfn.XLOOKUP($B1800,stock_analysis[Stock],stock_analysis[Beta_Weekly])</f>
        <v>1.310594787126613</v>
      </c>
      <c r="K1800" s="2">
        <f>_xlfn.XLOOKUP($B1800,stock_analysis[Stock],stock_analysis[Beta_Monthly])</f>
        <v>1.476651597596033</v>
      </c>
      <c r="L1800" s="3">
        <f>G1800+H1800*I1800</f>
        <v>0.14237313406087207</v>
      </c>
      <c r="M1800" s="3">
        <f>J1800*H1800+G1800</f>
        <v>0.13524410736672185</v>
      </c>
      <c r="N1800" s="3">
        <f>K1800*H1800+G1800</f>
        <v>0.14392887855427253</v>
      </c>
      <c r="O1800" s="2">
        <f>_xlfn.XLOOKUP($B1800,stock_analysis[Stock],stock_analysis[Interest_Coverage_Ratio])</f>
        <v>28.146359993445454</v>
      </c>
      <c r="P1800" s="3" cm="1">
        <f t="array" ref="P180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00" s="3" t="str" cm="1">
        <f t="array" ref="Q180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00" s="3">
        <f>Table2[[#This Row],[Default Spread]]+Table2[[#This Row],[Risk Free Rate]]</f>
        <v>7.0699999999999999E-2</v>
      </c>
      <c r="S1800" s="2">
        <f>_xlfn.XLOOKUP($B1800,stock_analysis[Stock],stock_analysis[Market_Cap_Cr])</f>
        <v>71779.778560000006</v>
      </c>
      <c r="T1800" s="2">
        <f>_xlfn.XLOOKUP($B1800,stock_analysis[Stock],stock_analysis[Total_Debt_Cr])</f>
        <v>429.95799040000003</v>
      </c>
      <c r="U1800" s="3">
        <f>Table2[[#This Row],[Market Value of Equity]]/(Table2[[#This Row],[Market Value of Equity]]+Table2[[#This Row],[Market Value of Debt]])</f>
        <v>0.99404570614795273</v>
      </c>
      <c r="V1800" s="3">
        <f>Table2[[#This Row],[Market Value of Debt]]/(Table2[[#This Row],[Market Value of Equity]]+Table2[[#This Row],[Market Value of Debt]])</f>
        <v>5.9542938520472733E-3</v>
      </c>
      <c r="W1800" s="32">
        <f>(Table2[[#This Row],[Cost of Equity (Daily Beta)]]*Table2[[#This Row],[Weight of Equity]])+(Table2[[#This Row],[Cost of Debt]]*Table2[[#This Row],[Weight of Debt]])</f>
        <v>0.14194637115937647</v>
      </c>
      <c r="X1800" s="33">
        <f>(Table2[[#This Row],[Cost of Equity (Weekly Beta)]]*Table2[[#This Row],[Weight of Equity]])+(Table2[[#This Row],[Cost of Debt]]*Table2[[#This Row],[Weight of Debt]])</f>
        <v>0.13485979278504229</v>
      </c>
      <c r="Y1800" s="34">
        <f>(Table2[[#This Row],[Cost of Equity (Monthly Beta)]]*Table2[[#This Row],[Weight of Equity]])+(Table2[[#This Row],[Cost of Debt]]*Table2[[#This Row],[Weight of Debt]])</f>
        <v>0.14349285229290451</v>
      </c>
      <c r="Z1800" t="b">
        <f>IF(Table2[[#This Row],[Sector]]="Financial Services",TRUE,FALSE)</f>
        <v>0</v>
      </c>
      <c r="AA1800" t="b">
        <f>IF(Table2[[#This Row],[Market Capitalisation In(Cr)]]&gt;25000,TRUE,FALSE)</f>
        <v>1</v>
      </c>
    </row>
    <row r="1801" spans="2:27" ht="14" customHeight="1">
      <c r="B1801" s="37" t="s">
        <v>664</v>
      </c>
      <c r="C1801" s="38" t="str">
        <f>_xlfn.XLOOKUP(B1801,stock_analysis[Stock],stock_analysis[Company_Name])</f>
        <v>BIRLASOFT LIMITED</v>
      </c>
      <c r="D1801" s="37" t="str">
        <f>_xlfn.XLOOKUP(B1801,stock_analysis[Stock],stock_analysis[Sector])</f>
        <v>Technology</v>
      </c>
      <c r="E1801" s="37" t="str">
        <f>_xlfn.XLOOKUP($B1801,stock_analysis[Stock],stock_analysis[Industry])</f>
        <v>Information Technology Services</v>
      </c>
      <c r="F1801" s="2">
        <f>_xlfn.XLOOKUP($B1801,stock_analysis[Stock],stock_analysis[Market_Cap_Cr])</f>
        <v>10661.0040832</v>
      </c>
      <c r="G1801" s="3">
        <f>Imputs!$C$2</f>
        <v>6.6699999999999995E-2</v>
      </c>
      <c r="H1801" s="3">
        <f>Imputs!$C$3</f>
        <v>5.2299999999999999E-2</v>
      </c>
      <c r="I1801" s="2">
        <f>_xlfn.XLOOKUP($B1801,stock_analysis[Stock],stock_analysis[Beta_Daily])</f>
        <v>1.4851586289524372</v>
      </c>
      <c r="J1801" s="2">
        <f>_xlfn.XLOOKUP($B1801,stock_analysis[Stock],stock_analysis[Beta_Weekly])</f>
        <v>1.4217231769172365</v>
      </c>
      <c r="K1801" s="2">
        <f>_xlfn.XLOOKUP($B1801,stock_analysis[Stock],stock_analysis[Beta_Monthly])</f>
        <v>1.1663341509807943</v>
      </c>
      <c r="L1801" s="3">
        <f>G1801+H1801*I1801</f>
        <v>0.14437379629421246</v>
      </c>
      <c r="M1801" s="3">
        <f>J1801*H1801+G1801</f>
        <v>0.14105612215277147</v>
      </c>
      <c r="N1801" s="3">
        <f>K1801*H1801+G1801</f>
        <v>0.12769927609629553</v>
      </c>
      <c r="O1801" s="2">
        <f>_xlfn.XLOOKUP($B1801,stock_analysis[Stock],stock_analysis[Interest_Coverage_Ratio])</f>
        <v>30.73094973973889</v>
      </c>
      <c r="P1801" s="3" cm="1">
        <f t="array" ref="P180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01" s="3" t="str" cm="1">
        <f t="array" ref="Q180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01" s="3">
        <f>Table2[[#This Row],[Default Spread]]+Table2[[#This Row],[Risk Free Rate]]</f>
        <v>7.0699999999999999E-2</v>
      </c>
      <c r="S1801" s="2">
        <f>_xlfn.XLOOKUP($B1801,stock_analysis[Stock],stock_analysis[Market_Cap_Cr])</f>
        <v>10661.0040832</v>
      </c>
      <c r="T1801" s="2">
        <f>_xlfn.XLOOKUP($B1801,stock_analysis[Stock],stock_analysis[Total_Debt_Cr])</f>
        <v>151.3539968</v>
      </c>
      <c r="U1801" s="3">
        <f>Table2[[#This Row],[Market Value of Equity]]/(Table2[[#This Row],[Market Value of Equity]]+Table2[[#This Row],[Market Value of Debt]])</f>
        <v>0.98600175875788232</v>
      </c>
      <c r="V1801" s="3">
        <f>Table2[[#This Row],[Market Value of Debt]]/(Table2[[#This Row],[Market Value of Equity]]+Table2[[#This Row],[Market Value of Debt]])</f>
        <v>1.399824124211765E-2</v>
      </c>
      <c r="W1801" s="32">
        <f>(Table2[[#This Row],[Cost of Equity (Daily Beta)]]*Table2[[#This Row],[Weight of Equity]])+(Table2[[#This Row],[Cost of Debt]]*Table2[[#This Row],[Weight of Debt]])</f>
        <v>0.14334249272046345</v>
      </c>
      <c r="X1801" s="33">
        <f>(Table2[[#This Row],[Cost of Equity (Weekly Beta)]]*Table2[[#This Row],[Weight of Equity]])+(Table2[[#This Row],[Cost of Debt]]*Table2[[#This Row],[Weight of Debt]])</f>
        <v>0.14007126018201707</v>
      </c>
      <c r="Y1801" s="34">
        <f>(Table2[[#This Row],[Cost of Equity (Monthly Beta)]]*Table2[[#This Row],[Weight of Equity]])+(Table2[[#This Row],[Cost of Debt]]*Table2[[#This Row],[Weight of Debt]])</f>
        <v>0.12690138647887353</v>
      </c>
      <c r="Z1801" t="b">
        <f>IF(Table2[[#This Row],[Sector]]="Financial Services",TRUE,FALSE)</f>
        <v>0</v>
      </c>
      <c r="AA1801" t="b">
        <f>IF(Table2[[#This Row],[Market Capitalisation In(Cr)]]&gt;25000,TRUE,FALSE)</f>
        <v>0</v>
      </c>
    </row>
    <row r="1802" spans="2:27" ht="14" customHeight="1">
      <c r="B1802" s="37" t="s">
        <v>792</v>
      </c>
      <c r="C1802" s="38" t="str">
        <f>_xlfn.XLOOKUP(B1802,stock_analysis[Stock],stock_analysis[Company_Name])</f>
        <v>Coforge Limited</v>
      </c>
      <c r="D1802" s="37" t="str">
        <f>_xlfn.XLOOKUP(B1802,stock_analysis[Stock],stock_analysis[Sector])</f>
        <v>Technology</v>
      </c>
      <c r="E1802" s="37" t="str">
        <f>_xlfn.XLOOKUP($B1802,stock_analysis[Stock],stock_analysis[Industry])</f>
        <v>Information Technology Services</v>
      </c>
      <c r="F1802" s="2">
        <f>_xlfn.XLOOKUP($B1802,stock_analysis[Stock],stock_analysis[Market_Cap_Cr])</f>
        <v>38377.573580800003</v>
      </c>
      <c r="G1802" s="3">
        <f>Imputs!$C$2</f>
        <v>6.6699999999999995E-2</v>
      </c>
      <c r="H1802" s="3">
        <f>Imputs!$C$3</f>
        <v>5.2299999999999999E-2</v>
      </c>
      <c r="I1802" s="2">
        <f>_xlfn.XLOOKUP($B1802,stock_analysis[Stock],stock_analysis[Beta_Daily])</f>
        <v>1.5043953945537036</v>
      </c>
      <c r="J1802" s="2">
        <f>_xlfn.XLOOKUP($B1802,stock_analysis[Stock],stock_analysis[Beta_Weekly])</f>
        <v>1.3317470935308979</v>
      </c>
      <c r="K1802" s="2">
        <f>_xlfn.XLOOKUP($B1802,stock_analysis[Stock],stock_analysis[Beta_Monthly])</f>
        <v>1.1282558088224171</v>
      </c>
      <c r="L1802" s="3">
        <f>G1802+H1802*I1802</f>
        <v>0.14537987913515871</v>
      </c>
      <c r="M1802" s="3">
        <f>J1802*H1802+G1802</f>
        <v>0.13635037299166597</v>
      </c>
      <c r="N1802" s="3">
        <f>K1802*H1802+G1802</f>
        <v>0.1257077788014124</v>
      </c>
      <c r="O1802" s="2">
        <f>_xlfn.XLOOKUP($B1802,stock_analysis[Stock],stock_analysis[Interest_Coverage_Ratio])</f>
        <v>11.023975251353439</v>
      </c>
      <c r="P1802" s="3" cm="1">
        <f t="array" ref="P180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02" s="3" t="str" cm="1">
        <f t="array" ref="Q180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02" s="3">
        <f>Table2[[#This Row],[Default Spread]]+Table2[[#This Row],[Risk Free Rate]]</f>
        <v>7.0699999999999999E-2</v>
      </c>
      <c r="S1802" s="2">
        <f>_xlfn.XLOOKUP($B1802,stock_analysis[Stock],stock_analysis[Market_Cap_Cr])</f>
        <v>38377.573580800003</v>
      </c>
      <c r="T1802" s="2">
        <f>_xlfn.XLOOKUP($B1802,stock_analysis[Stock],stock_analysis[Total_Debt_Cr])</f>
        <v>971.50003200000003</v>
      </c>
      <c r="U1802" s="3">
        <f>Table2[[#This Row],[Market Value of Equity]]/(Table2[[#This Row],[Market Value of Equity]]+Table2[[#This Row],[Market Value of Debt]])</f>
        <v>0.97531072671342434</v>
      </c>
      <c r="V1802" s="3">
        <f>Table2[[#This Row],[Market Value of Debt]]/(Table2[[#This Row],[Market Value of Equity]]+Table2[[#This Row],[Market Value of Debt]])</f>
        <v>2.4689273286575601E-2</v>
      </c>
      <c r="W1802" s="32">
        <f>(Table2[[#This Row],[Cost of Equity (Daily Beta)]]*Table2[[#This Row],[Weight of Equity]])+(Table2[[#This Row],[Cost of Debt]]*Table2[[#This Row],[Weight of Debt]])</f>
        <v>0.14353608719018235</v>
      </c>
      <c r="X1802" s="33">
        <f>(Table2[[#This Row],[Cost of Equity (Weekly Beta)]]*Table2[[#This Row],[Weight of Equity]])+(Table2[[#This Row],[Cost of Debt]]*Table2[[#This Row],[Weight of Debt]])</f>
        <v>0.13472951299150909</v>
      </c>
      <c r="Y1802" s="34">
        <f>(Table2[[#This Row],[Cost of Equity (Monthly Beta)]]*Table2[[#This Row],[Weight of Equity]])+(Table2[[#This Row],[Cost of Debt]]*Table2[[#This Row],[Weight of Debt]])</f>
        <v>0.12434967671769682</v>
      </c>
      <c r="Z1802" t="b">
        <f>IF(Table2[[#This Row],[Sector]]="Financial Services",TRUE,FALSE)</f>
        <v>0</v>
      </c>
      <c r="AA1802" t="b">
        <f>IF(Table2[[#This Row],[Market Capitalisation In(Cr)]]&gt;25000,TRUE,FALSE)</f>
        <v>1</v>
      </c>
    </row>
    <row r="1803" spans="2:27" ht="14" customHeight="1">
      <c r="B1803" s="37" t="s">
        <v>1008</v>
      </c>
      <c r="C1803" s="38" t="str">
        <f>_xlfn.XLOOKUP(B1803,stock_analysis[Stock],stock_analysis[Company_Name])</f>
        <v>Dynacons Systems &amp; Solutions Limited</v>
      </c>
      <c r="D1803" s="37" t="str">
        <f>_xlfn.XLOOKUP(B1803,stock_analysis[Stock],stock_analysis[Sector])</f>
        <v>Technology</v>
      </c>
      <c r="E1803" s="37" t="str">
        <f>_xlfn.XLOOKUP($B1803,stock_analysis[Stock],stock_analysis[Industry])</f>
        <v>Information Technology Services</v>
      </c>
      <c r="F1803" s="2">
        <f>_xlfn.XLOOKUP($B1803,stock_analysis[Stock],stock_analysis[Market_Cap_Cr])</f>
        <v>1110.2214144</v>
      </c>
      <c r="G1803" s="3">
        <f>Imputs!$C$2</f>
        <v>6.6699999999999995E-2</v>
      </c>
      <c r="H1803" s="3">
        <f>Imputs!$C$3</f>
        <v>5.2299999999999999E-2</v>
      </c>
      <c r="I1803" s="2">
        <f>_xlfn.XLOOKUP($B1803,stock_analysis[Stock],stock_analysis[Beta_Daily])</f>
        <v>1.6863271989109312</v>
      </c>
      <c r="J1803" s="2">
        <f>_xlfn.XLOOKUP($B1803,stock_analysis[Stock],stock_analysis[Beta_Weekly])</f>
        <v>1.4646773859739739</v>
      </c>
      <c r="K1803" s="2">
        <f>_xlfn.XLOOKUP($B1803,stock_analysis[Stock],stock_analysis[Beta_Monthly])</f>
        <v>0.25132635595719371</v>
      </c>
      <c r="L1803" s="3">
        <f>G1803+H1803*I1803</f>
        <v>0.15489491250304172</v>
      </c>
      <c r="M1803" s="3">
        <f>J1803*H1803+G1803</f>
        <v>0.14330262728643883</v>
      </c>
      <c r="N1803" s="3">
        <f>K1803*H1803+G1803</f>
        <v>7.9844368416561229E-2</v>
      </c>
      <c r="O1803" s="2">
        <f>_xlfn.XLOOKUP($B1803,stock_analysis[Stock],stock_analysis[Interest_Coverage_Ratio])</f>
        <v>9.7655068488206318</v>
      </c>
      <c r="P1803" s="3" cm="1">
        <f t="array" ref="P180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803" s="3" t="str" cm="1">
        <f t="array" ref="Q180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803" s="3">
        <f>Table2[[#This Row],[Default Spread]]+Table2[[#This Row],[Risk Free Rate]]</f>
        <v>7.22E-2</v>
      </c>
      <c r="S1803" s="2">
        <f>_xlfn.XLOOKUP($B1803,stock_analysis[Stock],stock_analysis[Market_Cap_Cr])</f>
        <v>1110.2214144</v>
      </c>
      <c r="T1803" s="2">
        <f>_xlfn.XLOOKUP($B1803,stock_analysis[Stock],stock_analysis[Total_Debt_Cr])</f>
        <v>174.3079936</v>
      </c>
      <c r="U1803" s="3">
        <f>Table2[[#This Row],[Market Value of Equity]]/(Table2[[#This Row],[Market Value of Equity]]+Table2[[#This Row],[Market Value of Debt]])</f>
        <v>0.86430206072790827</v>
      </c>
      <c r="V1803" s="3">
        <f>Table2[[#This Row],[Market Value of Debt]]/(Table2[[#This Row],[Market Value of Equity]]+Table2[[#This Row],[Market Value of Debt]])</f>
        <v>0.13569793927209178</v>
      </c>
      <c r="W1803" s="32">
        <f>(Table2[[#This Row],[Cost of Equity (Daily Beta)]]*Table2[[#This Row],[Weight of Equity]])+(Table2[[#This Row],[Cost of Debt]]*Table2[[#This Row],[Weight of Debt]])</f>
        <v>0.14367338328809304</v>
      </c>
      <c r="X1803" s="33">
        <f>(Table2[[#This Row],[Cost of Equity (Weekly Beta)]]*Table2[[#This Row],[Weight of Equity]])+(Table2[[#This Row],[Cost of Debt]]*Table2[[#This Row],[Weight of Debt]])</f>
        <v>0.1336541472868375</v>
      </c>
      <c r="Y1803" s="34">
        <f>(Table2[[#This Row],[Cost of Equity (Monthly Beta)]]*Table2[[#This Row],[Weight of Equity]])+(Table2[[#This Row],[Cost of Debt]]*Table2[[#This Row],[Weight of Debt]])</f>
        <v>7.8807043375397207E-2</v>
      </c>
      <c r="Z1803" t="b">
        <f>IF(Table2[[#This Row],[Sector]]="Financial Services",TRUE,FALSE)</f>
        <v>0</v>
      </c>
      <c r="AA1803" t="b">
        <f>IF(Table2[[#This Row],[Market Capitalisation In(Cr)]]&gt;25000,TRUE,FALSE)</f>
        <v>0</v>
      </c>
    </row>
    <row r="1804" spans="2:27" ht="14" customHeight="1">
      <c r="B1804" s="37" t="s">
        <v>678</v>
      </c>
      <c r="C1804" s="38" t="str">
        <f>_xlfn.XLOOKUP(B1804,stock_analysis[Stock],stock_analysis[Company_Name])</f>
        <v>Computer Age Management Services Limited</v>
      </c>
      <c r="D1804" s="37" t="str">
        <f>_xlfn.XLOOKUP(B1804,stock_analysis[Stock],stock_analysis[Sector])</f>
        <v>Technology</v>
      </c>
      <c r="E1804" s="37" t="str">
        <f>_xlfn.XLOOKUP($B1804,stock_analysis[Stock],stock_analysis[Industry])</f>
        <v>Information Technology Services</v>
      </c>
      <c r="F1804" s="2">
        <f>_xlfn.XLOOKUP($B1804,stock_analysis[Stock],stock_analysis[Market_Cap_Cr])</f>
        <v>16100.343808</v>
      </c>
      <c r="G1804" s="3">
        <f>Imputs!$C$2</f>
        <v>6.6699999999999995E-2</v>
      </c>
      <c r="H1804" s="3">
        <f>Imputs!$C$3</f>
        <v>5.2299999999999999E-2</v>
      </c>
      <c r="I1804" s="2">
        <f>_xlfn.XLOOKUP($B1804,stock_analysis[Stock],stock_analysis[Beta_Daily])</f>
        <v>1.5112565936779192</v>
      </c>
      <c r="J1804" s="2">
        <f>_xlfn.XLOOKUP($B1804,stock_analysis[Stock],stock_analysis[Beta_Weekly])</f>
        <v>1.5013967615333046</v>
      </c>
      <c r="K1804" s="2">
        <f>_xlfn.XLOOKUP($B1804,stock_analysis[Stock],stock_analysis[Beta_Monthly])</f>
        <v>0.91632664325450297</v>
      </c>
      <c r="L1804" s="3">
        <f>G1804+H1804*I1804</f>
        <v>0.14573871984935516</v>
      </c>
      <c r="M1804" s="3">
        <f>J1804*H1804+G1804</f>
        <v>0.14522305062819182</v>
      </c>
      <c r="N1804" s="3">
        <f>K1804*H1804+G1804</f>
        <v>0.1146238834422105</v>
      </c>
      <c r="O1804" s="2">
        <f>_xlfn.XLOOKUP($B1804,stock_analysis[Stock],stock_analysis[Interest_Coverage_Ratio])</f>
        <v>74.014917798680528</v>
      </c>
      <c r="P1804" s="3" cm="1">
        <f t="array" ref="P180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04" s="3" t="str" cm="1">
        <f t="array" ref="Q180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04" s="3">
        <f>Table2[[#This Row],[Default Spread]]+Table2[[#This Row],[Risk Free Rate]]</f>
        <v>7.0699999999999999E-2</v>
      </c>
      <c r="S1804" s="2">
        <f>_xlfn.XLOOKUP($B1804,stock_analysis[Stock],stock_analysis[Market_Cap_Cr])</f>
        <v>16100.343808</v>
      </c>
      <c r="T1804" s="2">
        <f>_xlfn.XLOOKUP($B1804,stock_analysis[Stock],stock_analysis[Total_Debt_Cr])</f>
        <v>77.836198400000001</v>
      </c>
      <c r="U1804" s="3">
        <f>Table2[[#This Row],[Market Value of Equity]]/(Table2[[#This Row],[Market Value of Equity]]+Table2[[#This Row],[Market Value of Debt]])</f>
        <v>0.99518881614809518</v>
      </c>
      <c r="V1804" s="3">
        <f>Table2[[#This Row],[Market Value of Debt]]/(Table2[[#This Row],[Market Value of Equity]]+Table2[[#This Row],[Market Value of Debt]])</f>
        <v>4.8111838519047526E-3</v>
      </c>
      <c r="W1804" s="32">
        <f>(Table2[[#This Row],[Cost of Equity (Daily Beta)]]*Table2[[#This Row],[Weight of Equity]])+(Table2[[#This Row],[Cost of Debt]]*Table2[[#This Row],[Weight of Debt]])</f>
        <v>0.14537769477214832</v>
      </c>
      <c r="X1804" s="33">
        <f>(Table2[[#This Row],[Cost of Equity (Weekly Beta)]]*Table2[[#This Row],[Weight of Equity]])+(Table2[[#This Row],[Cost of Debt]]*Table2[[#This Row],[Weight of Debt]])</f>
        <v>0.14486450653041477</v>
      </c>
      <c r="Y1804" s="34">
        <f>(Table2[[#This Row],[Cost of Equity (Monthly Beta)]]*Table2[[#This Row],[Weight of Equity]])+(Table2[[#This Row],[Cost of Debt]]*Table2[[#This Row],[Weight of Debt]])</f>
        <v>0.11441255756348039</v>
      </c>
      <c r="Z1804" t="b">
        <f>IF(Table2[[#This Row],[Sector]]="Financial Services",TRUE,FALSE)</f>
        <v>0</v>
      </c>
      <c r="AA1804" t="b">
        <f>IF(Table2[[#This Row],[Market Capitalisation In(Cr)]]&gt;25000,TRUE,FALSE)</f>
        <v>0</v>
      </c>
    </row>
    <row r="1805" spans="2:27" ht="14" customHeight="1">
      <c r="B1805" s="37" t="s">
        <v>3046</v>
      </c>
      <c r="C1805" s="38" t="str">
        <f>_xlfn.XLOOKUP(B1805,stock_analysis[Stock],stock_analysis[Company_Name])</f>
        <v>Saksoft Limited</v>
      </c>
      <c r="D1805" s="37" t="str">
        <f>_xlfn.XLOOKUP(B1805,stock_analysis[Stock],stock_analysis[Sector])</f>
        <v>Technology</v>
      </c>
      <c r="E1805" s="37" t="str">
        <f>_xlfn.XLOOKUP($B1805,stock_analysis[Stock],stock_analysis[Industry])</f>
        <v>Information Technology Services</v>
      </c>
      <c r="F1805" s="2">
        <f>_xlfn.XLOOKUP($B1805,stock_analysis[Stock],stock_analysis[Market_Cap_Cr])</f>
        <v>1677.5114751999999</v>
      </c>
      <c r="G1805" s="3">
        <f>Imputs!$C$2</f>
        <v>6.6699999999999995E-2</v>
      </c>
      <c r="H1805" s="3">
        <f>Imputs!$C$3</f>
        <v>5.2299999999999999E-2</v>
      </c>
      <c r="I1805" s="2">
        <f>_xlfn.XLOOKUP($B1805,stock_analysis[Stock],stock_analysis[Beta_Daily])</f>
        <v>1.6204334303804999</v>
      </c>
      <c r="J1805" s="2">
        <f>_xlfn.XLOOKUP($B1805,stock_analysis[Stock],stock_analysis[Beta_Weekly])</f>
        <v>1.7054495657092594</v>
      </c>
      <c r="K1805" s="2">
        <f>_xlfn.XLOOKUP($B1805,stock_analysis[Stock],stock_analysis[Beta_Monthly])</f>
        <v>1.3623571337576803</v>
      </c>
      <c r="L1805" s="3">
        <f>G1805+H1805*I1805</f>
        <v>0.15144866840890014</v>
      </c>
      <c r="M1805" s="3">
        <f>J1805*H1805+G1805</f>
        <v>0.15589501228659425</v>
      </c>
      <c r="N1805" s="3">
        <f>K1805*H1805+G1805</f>
        <v>0.13795127809552668</v>
      </c>
      <c r="O1805" s="2">
        <f>_xlfn.XLOOKUP($B1805,stock_analysis[Stock],stock_analysis[Interest_Coverage_Ratio])</f>
        <v>18.396936274509805</v>
      </c>
      <c r="P1805" s="3" cm="1">
        <f t="array" ref="P180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05" s="3" t="str" cm="1">
        <f t="array" ref="Q180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05" s="3">
        <f>Table2[[#This Row],[Default Spread]]+Table2[[#This Row],[Risk Free Rate]]</f>
        <v>7.0699999999999999E-2</v>
      </c>
      <c r="S1805" s="2">
        <f>_xlfn.XLOOKUP($B1805,stock_analysis[Stock],stock_analysis[Market_Cap_Cr])</f>
        <v>1677.5114751999999</v>
      </c>
      <c r="T1805" s="2">
        <f>_xlfn.XLOOKUP($B1805,stock_analysis[Stock],stock_analysis[Total_Debt_Cr])</f>
        <v>51.317401599999997</v>
      </c>
      <c r="U1805" s="3">
        <f>Table2[[#This Row],[Market Value of Equity]]/(Table2[[#This Row],[Market Value of Equity]]+Table2[[#This Row],[Market Value of Debt]])</f>
        <v>0.97031666795444405</v>
      </c>
      <c r="V1805" s="3">
        <f>Table2[[#This Row],[Market Value of Debt]]/(Table2[[#This Row],[Market Value of Equity]]+Table2[[#This Row],[Market Value of Debt]])</f>
        <v>2.9683332045555982E-2</v>
      </c>
      <c r="W1805" s="32">
        <f>(Table2[[#This Row],[Cost of Equity (Daily Beta)]]*Table2[[#This Row],[Weight of Equity]])+(Table2[[#This Row],[Cost of Debt]]*Table2[[#This Row],[Weight of Debt]])</f>
        <v>0.14905177887228227</v>
      </c>
      <c r="X1805" s="33">
        <f>(Table2[[#This Row],[Cost of Equity (Weekly Beta)]]*Table2[[#This Row],[Weight of Equity]])+(Table2[[#This Row],[Cost of Debt]]*Table2[[#This Row],[Weight of Debt]])</f>
        <v>0.15336614044826605</v>
      </c>
      <c r="Y1805" s="34">
        <f>(Table2[[#This Row],[Cost of Equity (Monthly Beta)]]*Table2[[#This Row],[Weight of Equity]])+(Table2[[#This Row],[Cost of Debt]]*Table2[[#This Row],[Weight of Debt]])</f>
        <v>0.13595503607732914</v>
      </c>
      <c r="Z1805" t="b">
        <f>IF(Table2[[#This Row],[Sector]]="Financial Services",TRUE,FALSE)</f>
        <v>0</v>
      </c>
      <c r="AA1805" t="b">
        <f>IF(Table2[[#This Row],[Market Capitalisation In(Cr)]]&gt;25000,TRUE,FALSE)</f>
        <v>0</v>
      </c>
    </row>
    <row r="1806" spans="2:27" ht="14" customHeight="1">
      <c r="B1806" s="37" t="s">
        <v>766</v>
      </c>
      <c r="C1806" s="38" t="str">
        <f>_xlfn.XLOOKUP(B1806,stock_analysis[Stock],stock_analysis[Company_Name])</f>
        <v>Cigniti Technologies Limited</v>
      </c>
      <c r="D1806" s="37" t="str">
        <f>_xlfn.XLOOKUP(B1806,stock_analysis[Stock],stock_analysis[Sector])</f>
        <v>Technology</v>
      </c>
      <c r="E1806" s="37" t="str">
        <f>_xlfn.XLOOKUP($B1806,stock_analysis[Stock],stock_analysis[Industry])</f>
        <v>Information Technology Services</v>
      </c>
      <c r="F1806" s="2">
        <f>_xlfn.XLOOKUP($B1806,stock_analysis[Stock],stock_analysis[Market_Cap_Cr])</f>
        <v>3112.2556927999999</v>
      </c>
      <c r="G1806" s="3">
        <f>Imputs!$C$2</f>
        <v>6.6699999999999995E-2</v>
      </c>
      <c r="H1806" s="3">
        <f>Imputs!$C$3</f>
        <v>5.2299999999999999E-2</v>
      </c>
      <c r="I1806" s="2">
        <f>_xlfn.XLOOKUP($B1806,stock_analysis[Stock],stock_analysis[Beta_Daily])</f>
        <v>1.6204175375191825</v>
      </c>
      <c r="J1806" s="2">
        <f>_xlfn.XLOOKUP($B1806,stock_analysis[Stock],stock_analysis[Beta_Weekly])</f>
        <v>1.0894141179436811</v>
      </c>
      <c r="K1806" s="2">
        <f>_xlfn.XLOOKUP($B1806,stock_analysis[Stock],stock_analysis[Beta_Monthly])</f>
        <v>0.30430523202233339</v>
      </c>
      <c r="L1806" s="3">
        <f>G1806+H1806*I1806</f>
        <v>0.15144783721225324</v>
      </c>
      <c r="M1806" s="3">
        <f>J1806*H1806+G1806</f>
        <v>0.12367635836845452</v>
      </c>
      <c r="N1806" s="3">
        <f>K1806*H1806+G1806</f>
        <v>8.2615163634768035E-2</v>
      </c>
      <c r="O1806" s="2">
        <f>_xlfn.XLOOKUP($B1806,stock_analysis[Stock],stock_analysis[Interest_Coverage_Ratio])</f>
        <v>120.73942515075488</v>
      </c>
      <c r="P1806" s="3" cm="1">
        <f t="array" ref="P180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06" s="3" t="str" cm="1">
        <f t="array" ref="Q180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06" s="3">
        <f>Table2[[#This Row],[Default Spread]]+Table2[[#This Row],[Risk Free Rate]]</f>
        <v>7.0699999999999999E-2</v>
      </c>
      <c r="S1806" s="2">
        <f>_xlfn.XLOOKUP($B1806,stock_analysis[Stock],stock_analysis[Market_Cap_Cr])</f>
        <v>3112.2556927999999</v>
      </c>
      <c r="T1806" s="2">
        <f>_xlfn.XLOOKUP($B1806,stock_analysis[Stock],stock_analysis[Total_Debt_Cr])</f>
        <v>20.3</v>
      </c>
      <c r="U1806" s="3">
        <f>Table2[[#This Row],[Market Value of Equity]]/(Table2[[#This Row],[Market Value of Equity]]+Table2[[#This Row],[Market Value of Debt]])</f>
        <v>0.99351966828661387</v>
      </c>
      <c r="V1806" s="3">
        <f>Table2[[#This Row],[Market Value of Debt]]/(Table2[[#This Row],[Market Value of Equity]]+Table2[[#This Row],[Market Value of Debt]])</f>
        <v>6.4803317133860982E-3</v>
      </c>
      <c r="W1806" s="32">
        <f>(Table2[[#This Row],[Cost of Equity (Daily Beta)]]*Table2[[#This Row],[Weight of Equity]])+(Table2[[#This Row],[Cost of Debt]]*Table2[[#This Row],[Weight of Debt]])</f>
        <v>0.15092456444197933</v>
      </c>
      <c r="X1806" s="33">
        <f>(Table2[[#This Row],[Cost of Equity (Weekly Beta)]]*Table2[[#This Row],[Weight of Equity]])+(Table2[[#This Row],[Cost of Debt]]*Table2[[#This Row],[Weight of Debt]])</f>
        <v>0.12333305399325971</v>
      </c>
      <c r="Y1806" s="34">
        <f>(Table2[[#This Row],[Cost of Equity (Monthly Beta)]]*Table2[[#This Row],[Weight of Equity]])+(Table2[[#This Row],[Cost of Debt]]*Table2[[#This Row],[Weight of Debt]])</f>
        <v>8.2537949421995466E-2</v>
      </c>
      <c r="Z1806" t="b">
        <f>IF(Table2[[#This Row],[Sector]]="Financial Services",TRUE,FALSE)</f>
        <v>0</v>
      </c>
      <c r="AA1806" t="b">
        <f>IF(Table2[[#This Row],[Market Capitalisation In(Cr)]]&gt;25000,TRUE,FALSE)</f>
        <v>0</v>
      </c>
    </row>
    <row r="1807" spans="2:27" ht="14" customHeight="1">
      <c r="B1807" s="37" t="s">
        <v>3232</v>
      </c>
      <c r="C1807" s="38" t="str">
        <f>_xlfn.XLOOKUP(B1807,stock_analysis[Stock],stock_analysis[Company_Name])</f>
        <v>Sigma Solve Limited</v>
      </c>
      <c r="D1807" s="37" t="str">
        <f>_xlfn.XLOOKUP(B1807,stock_analysis[Stock],stock_analysis[Sector])</f>
        <v>Technology</v>
      </c>
      <c r="E1807" s="37" t="str">
        <f>_xlfn.XLOOKUP($B1807,stock_analysis[Stock],stock_analysis[Industry])</f>
        <v>Information Technology Services</v>
      </c>
      <c r="F1807" s="2">
        <f>_xlfn.XLOOKUP($B1807,stock_analysis[Stock],stock_analysis[Market_Cap_Cr])</f>
        <v>409.0994432</v>
      </c>
      <c r="G1807" s="3">
        <f>Imputs!$C$2</f>
        <v>6.6699999999999995E-2</v>
      </c>
      <c r="H1807" s="3">
        <f>Imputs!$C$3</f>
        <v>5.2299999999999999E-2</v>
      </c>
      <c r="I1807" s="2">
        <f>_xlfn.XLOOKUP($B1807,stock_analysis[Stock],stock_analysis[Beta_Daily])</f>
        <v>1.6607784107857071</v>
      </c>
      <c r="J1807" s="2">
        <f>_xlfn.XLOOKUP($B1807,stock_analysis[Stock],stock_analysis[Beta_Weekly])</f>
        <v>0.90243514375912481</v>
      </c>
      <c r="K1807" s="2">
        <f>_xlfn.XLOOKUP($B1807,stock_analysis[Stock],stock_analysis[Beta_Monthly])</f>
        <v>1.5414720758201934</v>
      </c>
      <c r="L1807" s="3">
        <f>G1807+H1807*I1807</f>
        <v>0.15355871088409248</v>
      </c>
      <c r="M1807" s="3">
        <f>J1807*H1807+G1807</f>
        <v>0.11389735801860222</v>
      </c>
      <c r="N1807" s="3">
        <f>K1807*H1807+G1807</f>
        <v>0.14731898956539613</v>
      </c>
      <c r="O1807" s="2">
        <f>_xlfn.XLOOKUP($B1807,stock_analysis[Stock],stock_analysis[Interest_Coverage_Ratio])</f>
        <v>64.047619047619051</v>
      </c>
      <c r="P1807" s="3" cm="1">
        <f t="array" ref="P180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07" s="3" t="str" cm="1">
        <f t="array" ref="Q180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07" s="3">
        <f>Table2[[#This Row],[Default Spread]]+Table2[[#This Row],[Risk Free Rate]]</f>
        <v>7.0699999999999999E-2</v>
      </c>
      <c r="S1807" s="2">
        <f>_xlfn.XLOOKUP($B1807,stock_analysis[Stock],stock_analysis[Market_Cap_Cr])</f>
        <v>409.0994432</v>
      </c>
      <c r="T1807" s="2">
        <f>_xlfn.XLOOKUP($B1807,stock_analysis[Stock],stock_analysis[Total_Debt_Cr])</f>
        <v>3.4108000000000001</v>
      </c>
      <c r="U1807" s="3">
        <f>Table2[[#This Row],[Market Value of Equity]]/(Table2[[#This Row],[Market Value of Equity]]+Table2[[#This Row],[Market Value of Debt]])</f>
        <v>0.99173159926032117</v>
      </c>
      <c r="V1807" s="3">
        <f>Table2[[#This Row],[Market Value of Debt]]/(Table2[[#This Row],[Market Value of Equity]]+Table2[[#This Row],[Market Value of Debt]])</f>
        <v>8.2684007396788932E-3</v>
      </c>
      <c r="W1807" s="32">
        <f>(Table2[[#This Row],[Cost of Equity (Daily Beta)]]*Table2[[#This Row],[Weight of Equity]])+(Table2[[#This Row],[Cost of Debt]]*Table2[[#This Row],[Weight of Debt]])</f>
        <v>0.15287360185772964</v>
      </c>
      <c r="X1807" s="33">
        <f>(Table2[[#This Row],[Cost of Equity (Weekly Beta)]]*Table2[[#This Row],[Weight of Equity]])+(Table2[[#This Row],[Cost of Debt]]*Table2[[#This Row],[Weight of Debt]])</f>
        <v>0.11354018495160904</v>
      </c>
      <c r="Y1807" s="34">
        <f>(Table2[[#This Row],[Cost of Equity (Monthly Beta)]]*Table2[[#This Row],[Weight of Equity]])+(Table2[[#This Row],[Cost of Debt]]*Table2[[#This Row],[Weight of Debt]])</f>
        <v>0.14668547305540017</v>
      </c>
      <c r="Z1807" t="b">
        <f>IF(Table2[[#This Row],[Sector]]="Financial Services",TRUE,FALSE)</f>
        <v>0</v>
      </c>
      <c r="AA1807" t="b">
        <f>IF(Table2[[#This Row],[Market Capitalisation In(Cr)]]&gt;25000,TRUE,FALSE)</f>
        <v>0</v>
      </c>
    </row>
    <row r="1808" spans="2:27" ht="14" customHeight="1">
      <c r="B1808" s="37" t="s">
        <v>2564</v>
      </c>
      <c r="C1808" s="38" t="str">
        <f>_xlfn.XLOOKUP(B1808,stock_analysis[Stock],stock_analysis[Company_Name])</f>
        <v>Onward Technologies Limited</v>
      </c>
      <c r="D1808" s="37" t="str">
        <f>_xlfn.XLOOKUP(B1808,stock_analysis[Stock],stock_analysis[Sector])</f>
        <v>Technology</v>
      </c>
      <c r="E1808" s="37" t="str">
        <f>_xlfn.XLOOKUP($B1808,stock_analysis[Stock],stock_analysis[Industry])</f>
        <v>Information Technology Services</v>
      </c>
      <c r="F1808" s="2">
        <f>_xlfn.XLOOKUP($B1808,stock_analysis[Stock],stock_analysis[Market_Cap_Cr])</f>
        <v>564.95554560000005</v>
      </c>
      <c r="G1808" s="3">
        <f>Imputs!$C$2</f>
        <v>6.6699999999999995E-2</v>
      </c>
      <c r="H1808" s="3">
        <f>Imputs!$C$3</f>
        <v>5.2299999999999999E-2</v>
      </c>
      <c r="I1808" s="2">
        <f>_xlfn.XLOOKUP($B1808,stock_analysis[Stock],stock_analysis[Beta_Daily])</f>
        <v>1.7764667093655651</v>
      </c>
      <c r="J1808" s="2">
        <f>_xlfn.XLOOKUP($B1808,stock_analysis[Stock],stock_analysis[Beta_Weekly])</f>
        <v>1.8906667292306576</v>
      </c>
      <c r="K1808" s="2">
        <f>_xlfn.XLOOKUP($B1808,stock_analysis[Stock],stock_analysis[Beta_Monthly])</f>
        <v>1.5520728742018195</v>
      </c>
      <c r="L1808" s="3">
        <f>G1808+H1808*I1808</f>
        <v>0.15960920889981906</v>
      </c>
      <c r="M1808" s="3">
        <f>J1808*H1808+G1808</f>
        <v>0.16558186993876339</v>
      </c>
      <c r="N1808" s="3">
        <f>K1808*H1808+G1808</f>
        <v>0.14787341132075515</v>
      </c>
      <c r="O1808" s="2">
        <f>_xlfn.XLOOKUP($B1808,stock_analysis[Stock],stock_analysis[Interest_Coverage_Ratio])</f>
        <v>17.332868391451068</v>
      </c>
      <c r="P1808" s="3" cm="1">
        <f t="array" ref="P180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08" s="3" t="str" cm="1">
        <f t="array" ref="Q180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08" s="3">
        <f>Table2[[#This Row],[Default Spread]]+Table2[[#This Row],[Risk Free Rate]]</f>
        <v>7.0699999999999999E-2</v>
      </c>
      <c r="S1808" s="2">
        <f>_xlfn.XLOOKUP($B1808,stock_analysis[Stock],stock_analysis[Market_Cap_Cr])</f>
        <v>564.95554560000005</v>
      </c>
      <c r="T1808" s="2">
        <f>_xlfn.XLOOKUP($B1808,stock_analysis[Stock],stock_analysis[Total_Debt_Cr])</f>
        <v>39.369699199999999</v>
      </c>
      <c r="U1808" s="3">
        <f>Table2[[#This Row],[Market Value of Equity]]/(Table2[[#This Row],[Market Value of Equity]]+Table2[[#This Row],[Market Value of Debt]])</f>
        <v>0.93485345922785446</v>
      </c>
      <c r="V1808" s="3">
        <f>Table2[[#This Row],[Market Value of Debt]]/(Table2[[#This Row],[Market Value of Equity]]+Table2[[#This Row],[Market Value of Debt]])</f>
        <v>6.5146540772145475E-2</v>
      </c>
      <c r="W1808" s="32">
        <f>(Table2[[#This Row],[Cost of Equity (Daily Beta)]]*Table2[[#This Row],[Weight of Equity]])+(Table2[[#This Row],[Cost of Debt]]*Table2[[#This Row],[Weight of Debt]])</f>
        <v>0.15381708149720777</v>
      </c>
      <c r="X1808" s="33">
        <f>(Table2[[#This Row],[Cost of Equity (Weekly Beta)]]*Table2[[#This Row],[Weight of Equity]])+(Table2[[#This Row],[Cost of Debt]]*Table2[[#This Row],[Weight of Debt]])</f>
        <v>0.15940064433026033</v>
      </c>
      <c r="Y1808" s="34">
        <f>(Table2[[#This Row],[Cost of Equity (Monthly Beta)]]*Table2[[#This Row],[Weight of Equity]])+(Table2[[#This Row],[Cost of Debt]]*Table2[[#This Row],[Weight of Debt]])</f>
        <v>0.14284583053362201</v>
      </c>
      <c r="Z1808" t="b">
        <f>IF(Table2[[#This Row],[Sector]]="Financial Services",TRUE,FALSE)</f>
        <v>0</v>
      </c>
      <c r="AA1808" t="b">
        <f>IF(Table2[[#This Row],[Market Capitalisation In(Cr)]]&gt;25000,TRUE,FALSE)</f>
        <v>0</v>
      </c>
    </row>
    <row r="1809" spans="2:27" ht="14" customHeight="1">
      <c r="B1809" s="37" t="s">
        <v>868</v>
      </c>
      <c r="C1809" s="38" t="str">
        <f>_xlfn.XLOOKUP(B1809,stock_analysis[Stock],stock_analysis[Company_Name])</f>
        <v>Datamatics Global Services Limited</v>
      </c>
      <c r="D1809" s="37" t="str">
        <f>_xlfn.XLOOKUP(B1809,stock_analysis[Stock],stock_analysis[Sector])</f>
        <v>Technology</v>
      </c>
      <c r="E1809" s="37" t="str">
        <f>_xlfn.XLOOKUP($B1809,stock_analysis[Stock],stock_analysis[Industry])</f>
        <v>Information Technology Services</v>
      </c>
      <c r="F1809" s="2">
        <f>_xlfn.XLOOKUP($B1809,stock_analysis[Stock],stock_analysis[Market_Cap_Cr])</f>
        <v>4206.0103680000002</v>
      </c>
      <c r="G1809" s="3">
        <f>Imputs!$C$2</f>
        <v>6.6699999999999995E-2</v>
      </c>
      <c r="H1809" s="3">
        <f>Imputs!$C$3</f>
        <v>5.2299999999999999E-2</v>
      </c>
      <c r="I1809" s="2">
        <f>_xlfn.XLOOKUP($B1809,stock_analysis[Stock],stock_analysis[Beta_Daily])</f>
        <v>1.8094644155860251</v>
      </c>
      <c r="J1809" s="2">
        <f>_xlfn.XLOOKUP($B1809,stock_analysis[Stock],stock_analysis[Beta_Weekly])</f>
        <v>1.5027283257842878</v>
      </c>
      <c r="K1809" s="2">
        <f>_xlfn.XLOOKUP($B1809,stock_analysis[Stock],stock_analysis[Beta_Monthly])</f>
        <v>0.86767984662050246</v>
      </c>
      <c r="L1809" s="3">
        <f>G1809+H1809*I1809</f>
        <v>0.16133498893514911</v>
      </c>
      <c r="M1809" s="3">
        <f>J1809*H1809+G1809</f>
        <v>0.14529269143851825</v>
      </c>
      <c r="N1809" s="3">
        <f>K1809*H1809+G1809</f>
        <v>0.11207965597825227</v>
      </c>
      <c r="O1809" s="2">
        <f>_xlfn.XLOOKUP($B1809,stock_analysis[Stock],stock_analysis[Interest_Coverage_Ratio])</f>
        <v>27.521276595744681</v>
      </c>
      <c r="P1809" s="3" cm="1">
        <f t="array" ref="P180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09" s="3" t="str" cm="1">
        <f t="array" ref="Q180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09" s="3">
        <f>Table2[[#This Row],[Default Spread]]+Table2[[#This Row],[Risk Free Rate]]</f>
        <v>7.0699999999999999E-2</v>
      </c>
      <c r="S1809" s="2">
        <f>_xlfn.XLOOKUP($B1809,stock_analysis[Stock],stock_analysis[Market_Cap_Cr])</f>
        <v>4206.0103680000002</v>
      </c>
      <c r="T1809" s="2">
        <f>_xlfn.XLOOKUP($B1809,stock_analysis[Stock],stock_analysis[Total_Debt_Cr])</f>
        <v>185.8599936</v>
      </c>
      <c r="U1809" s="3">
        <f>Table2[[#This Row],[Market Value of Equity]]/(Table2[[#This Row],[Market Value of Equity]]+Table2[[#This Row],[Market Value of Debt]])</f>
        <v>0.95768090168939102</v>
      </c>
      <c r="V1809" s="3">
        <f>Table2[[#This Row],[Market Value of Debt]]/(Table2[[#This Row],[Market Value of Equity]]+Table2[[#This Row],[Market Value of Debt]])</f>
        <v>4.2319098310608927E-2</v>
      </c>
      <c r="W1809" s="32">
        <f>(Table2[[#This Row],[Cost of Equity (Daily Beta)]]*Table2[[#This Row],[Weight of Equity]])+(Table2[[#This Row],[Cost of Debt]]*Table2[[#This Row],[Weight of Debt]])</f>
        <v>0.15749939792802159</v>
      </c>
      <c r="X1809" s="33">
        <f>(Table2[[#This Row],[Cost of Equity (Weekly Beta)]]*Table2[[#This Row],[Weight of Equity]])+(Table2[[#This Row],[Cost of Debt]]*Table2[[#This Row],[Weight of Debt]])</f>
        <v>0.14213599599627869</v>
      </c>
      <c r="Y1809" s="34">
        <f>(Table2[[#This Row],[Cost of Equity (Monthly Beta)]]*Table2[[#This Row],[Weight of Equity]])+(Table2[[#This Row],[Cost of Debt]]*Table2[[#This Row],[Weight of Debt]])</f>
        <v>0.11032850624884942</v>
      </c>
      <c r="Z1809" t="b">
        <f>IF(Table2[[#This Row],[Sector]]="Financial Services",TRUE,FALSE)</f>
        <v>0</v>
      </c>
      <c r="AA1809" t="b">
        <f>IF(Table2[[#This Row],[Market Capitalisation In(Cr)]]&gt;25000,TRUE,FALSE)</f>
        <v>0</v>
      </c>
    </row>
    <row r="1810" spans="2:27" ht="14" customHeight="1">
      <c r="B1810" s="37" t="s">
        <v>2276</v>
      </c>
      <c r="C1810" s="38" t="str">
        <f>_xlfn.XLOOKUP(B1810,stock_analysis[Stock],stock_analysis[Company_Name])</f>
        <v>Mindteck (India) Limited</v>
      </c>
      <c r="D1810" s="37" t="str">
        <f>_xlfn.XLOOKUP(B1810,stock_analysis[Stock],stock_analysis[Sector])</f>
        <v>Technology</v>
      </c>
      <c r="E1810" s="37" t="str">
        <f>_xlfn.XLOOKUP($B1810,stock_analysis[Stock],stock_analysis[Industry])</f>
        <v>Information Technology Services</v>
      </c>
      <c r="F1810" s="2">
        <f>_xlfn.XLOOKUP($B1810,stock_analysis[Stock],stock_analysis[Market_Cap_Cr])</f>
        <v>616.29378559999998</v>
      </c>
      <c r="G1810" s="3">
        <f>Imputs!$C$2</f>
        <v>6.6699999999999995E-2</v>
      </c>
      <c r="H1810" s="3">
        <f>Imputs!$C$3</f>
        <v>5.2299999999999999E-2</v>
      </c>
      <c r="I1810" s="2">
        <f>_xlfn.XLOOKUP($B1810,stock_analysis[Stock],stock_analysis[Beta_Daily])</f>
        <v>1.7874258769384439</v>
      </c>
      <c r="J1810" s="2">
        <f>_xlfn.XLOOKUP($B1810,stock_analysis[Stock],stock_analysis[Beta_Weekly])</f>
        <v>2.0270011015097795</v>
      </c>
      <c r="K1810" s="2">
        <f>_xlfn.XLOOKUP($B1810,stock_analysis[Stock],stock_analysis[Beta_Monthly])</f>
        <v>1.5660905000972565</v>
      </c>
      <c r="L1810" s="3">
        <f>G1810+H1810*I1810</f>
        <v>0.16018237336388061</v>
      </c>
      <c r="M1810" s="3">
        <f>J1810*H1810+G1810</f>
        <v>0.17271215760896147</v>
      </c>
      <c r="N1810" s="3">
        <f>K1810*H1810+G1810</f>
        <v>0.14860653315508651</v>
      </c>
      <c r="O1810" s="2">
        <f>_xlfn.XLOOKUP($B1810,stock_analysis[Stock],stock_analysis[Interest_Coverage_Ratio])</f>
        <v>33.081818181818178</v>
      </c>
      <c r="P1810" s="3" cm="1">
        <f t="array" ref="P18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10" s="3" t="str" cm="1">
        <f t="array" ref="Q18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10" s="3">
        <f>Table2[[#This Row],[Default Spread]]+Table2[[#This Row],[Risk Free Rate]]</f>
        <v>7.0699999999999999E-2</v>
      </c>
      <c r="S1810" s="2">
        <f>_xlfn.XLOOKUP($B1810,stock_analysis[Stock],stock_analysis[Market_Cap_Cr])</f>
        <v>616.29378559999998</v>
      </c>
      <c r="T1810" s="2">
        <f>_xlfn.XLOOKUP($B1810,stock_analysis[Stock],stock_analysis[Total_Debt_Cr])</f>
        <v>5.72</v>
      </c>
      <c r="U1810" s="3">
        <f>Table2[[#This Row],[Market Value of Equity]]/(Table2[[#This Row],[Market Value of Equity]]+Table2[[#This Row],[Market Value of Debt]])</f>
        <v>0.99080406233363061</v>
      </c>
      <c r="V1810" s="3">
        <f>Table2[[#This Row],[Market Value of Debt]]/(Table2[[#This Row],[Market Value of Equity]]+Table2[[#This Row],[Market Value of Debt]])</f>
        <v>9.195937666369303E-3</v>
      </c>
      <c r="W1810" s="32">
        <f>(Table2[[#This Row],[Cost of Equity (Daily Beta)]]*Table2[[#This Row],[Weight of Equity]])+(Table2[[#This Row],[Cost of Debt]]*Table2[[#This Row],[Weight of Debt]])</f>
        <v>0.15935949903618757</v>
      </c>
      <c r="X1810" s="33">
        <f>(Table2[[#This Row],[Cost of Equity (Weekly Beta)]]*Table2[[#This Row],[Weight of Equity]])+(Table2[[#This Row],[Cost of Debt]]*Table2[[#This Row],[Weight of Debt]])</f>
        <v>0.17177406016637761</v>
      </c>
      <c r="Y1810" s="34">
        <f>(Table2[[#This Row],[Cost of Equity (Monthly Beta)]]*Table2[[#This Row],[Weight of Equity]])+(Table2[[#This Row],[Cost of Debt]]*Table2[[#This Row],[Weight of Debt]])</f>
        <v>0.1478901095323894</v>
      </c>
      <c r="Z1810" t="b">
        <f>IF(Table2[[#This Row],[Sector]]="Financial Services",TRUE,FALSE)</f>
        <v>0</v>
      </c>
      <c r="AA1810" t="b">
        <f>IF(Table2[[#This Row],[Market Capitalisation In(Cr)]]&gt;25000,TRUE,FALSE)</f>
        <v>0</v>
      </c>
    </row>
    <row r="1811" spans="2:27" ht="14" customHeight="1">
      <c r="B1811" s="37" t="s">
        <v>838</v>
      </c>
      <c r="C1811" s="38" t="str">
        <f>_xlfn.XLOOKUP(B1811,stock_analysis[Stock],stock_analysis[Company_Name])</f>
        <v>Cambridge Technology Enterprises Limited</v>
      </c>
      <c r="D1811" s="37" t="str">
        <f>_xlfn.XLOOKUP(B1811,stock_analysis[Stock],stock_analysis[Sector])</f>
        <v>Technology</v>
      </c>
      <c r="E1811" s="37" t="str">
        <f>_xlfn.XLOOKUP($B1811,stock_analysis[Stock],stock_analysis[Industry])</f>
        <v>Information Technology Services</v>
      </c>
      <c r="F1811" s="2">
        <f>_xlfn.XLOOKUP($B1811,stock_analysis[Stock],stock_analysis[Market_Cap_Cr])</f>
        <v>51.044451199999997</v>
      </c>
      <c r="G1811" s="3">
        <f>Imputs!$C$2</f>
        <v>6.6699999999999995E-2</v>
      </c>
      <c r="H1811" s="3">
        <f>Imputs!$C$3</f>
        <v>5.2299999999999999E-2</v>
      </c>
      <c r="I1811" s="2">
        <f>_xlfn.XLOOKUP($B1811,stock_analysis[Stock],stock_analysis[Beta_Daily])</f>
        <v>0.18538495053573281</v>
      </c>
      <c r="J1811" s="2">
        <f>_xlfn.XLOOKUP($B1811,stock_analysis[Stock],stock_analysis[Beta_Weekly])</f>
        <v>1.6719536067817029</v>
      </c>
      <c r="K1811" s="2">
        <f>_xlfn.XLOOKUP($B1811,stock_analysis[Stock],stock_analysis[Beta_Monthly])</f>
        <v>1.1150825707642471</v>
      </c>
      <c r="L1811" s="3">
        <f>G1811+H1811*I1811</f>
        <v>7.6395632913018818E-2</v>
      </c>
      <c r="M1811" s="3">
        <f>J1811*H1811+G1811</f>
        <v>0.15414317363468305</v>
      </c>
      <c r="N1811" s="3">
        <f>K1811*H1811+G1811</f>
        <v>0.12501881845097013</v>
      </c>
      <c r="O1811" s="2">
        <f>_xlfn.XLOOKUP($B1811,stock_analysis[Stock],stock_analysis[Interest_Coverage_Ratio])</f>
        <v>-4.0633563633257159</v>
      </c>
      <c r="P1811" s="3" cm="1">
        <f t="array" ref="P18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811" s="3" t="str" cm="1">
        <f t="array" ref="Q18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811" s="3">
        <f>Table2[[#This Row],[Default Spread]]+Table2[[#This Row],[Risk Free Rate]]</f>
        <v>0.25669999999999998</v>
      </c>
      <c r="S1811" s="2">
        <f>_xlfn.XLOOKUP($B1811,stock_analysis[Stock],stock_analysis[Market_Cap_Cr])</f>
        <v>51.044451199999997</v>
      </c>
      <c r="T1811" s="2">
        <f>_xlfn.XLOOKUP($B1811,stock_analysis[Stock],stock_analysis[Total_Debt_Cr])</f>
        <v>79.755500799999993</v>
      </c>
      <c r="U1811" s="3">
        <f>Table2[[#This Row],[Market Value of Equity]]/(Table2[[#This Row],[Market Value of Equity]]+Table2[[#This Row],[Market Value of Debt]])</f>
        <v>0.39024824106969092</v>
      </c>
      <c r="V1811" s="3">
        <f>Table2[[#This Row],[Market Value of Debt]]/(Table2[[#This Row],[Market Value of Equity]]+Table2[[#This Row],[Market Value of Debt]])</f>
        <v>0.60975175893030908</v>
      </c>
      <c r="W1811" s="32">
        <f>(Table2[[#This Row],[Cost of Equity (Daily Beta)]]*Table2[[#This Row],[Weight of Equity]])+(Table2[[#This Row],[Cost of Debt]]*Table2[[#This Row],[Weight of Debt]])</f>
        <v>0.18633653788712171</v>
      </c>
      <c r="X1811" s="33">
        <f>(Table2[[#This Row],[Cost of Equity (Weekly Beta)]]*Table2[[#This Row],[Weight of Equity]])+(Table2[[#This Row],[Cost of Debt]]*Table2[[#This Row],[Weight of Debt]])</f>
        <v>0.21667737890124533</v>
      </c>
      <c r="Y1811" s="34">
        <f>(Table2[[#This Row],[Cost of Equity (Monthly Beta)]]*Table2[[#This Row],[Weight of Equity]])+(Table2[[#This Row],[Cost of Debt]]*Table2[[#This Row],[Weight of Debt]])</f>
        <v>0.20531165051851244</v>
      </c>
      <c r="Z1811" t="b">
        <f>IF(Table2[[#This Row],[Sector]]="Financial Services",TRUE,FALSE)</f>
        <v>0</v>
      </c>
      <c r="AA1811" t="b">
        <f>IF(Table2[[#This Row],[Market Capitalisation In(Cr)]]&gt;25000,TRUE,FALSE)</f>
        <v>0</v>
      </c>
    </row>
    <row r="1812" spans="2:27" ht="14" customHeight="1">
      <c r="B1812" s="37" t="s">
        <v>1399</v>
      </c>
      <c r="C1812" s="38" t="str">
        <f>_xlfn.XLOOKUP(B1812,stock_analysis[Stock],stock_analysis[Company_Name])</f>
        <v>GSS Infotech Limited</v>
      </c>
      <c r="D1812" s="37" t="str">
        <f>_xlfn.XLOOKUP(B1812,stock_analysis[Stock],stock_analysis[Sector])</f>
        <v>Technology</v>
      </c>
      <c r="E1812" s="37" t="str">
        <f>_xlfn.XLOOKUP($B1812,stock_analysis[Stock],stock_analysis[Industry])</f>
        <v>Information Technology Services</v>
      </c>
      <c r="F1812" s="2">
        <f>_xlfn.XLOOKUP($B1812,stock_analysis[Stock],stock_analysis[Market_Cap_Cr])</f>
        <v>33.602704000000003</v>
      </c>
      <c r="G1812" s="3">
        <f>Imputs!$C$2</f>
        <v>6.6699999999999995E-2</v>
      </c>
      <c r="H1812" s="3">
        <f>Imputs!$C$3</f>
        <v>5.2299999999999999E-2</v>
      </c>
      <c r="I1812" s="2">
        <f>_xlfn.XLOOKUP($B1812,stock_analysis[Stock],stock_analysis[Beta_Daily])</f>
        <v>0.73707427168693473</v>
      </c>
      <c r="J1812" s="2">
        <f>_xlfn.XLOOKUP($B1812,stock_analysis[Stock],stock_analysis[Beta_Weekly])</f>
        <v>0.74047099305131714</v>
      </c>
      <c r="K1812" s="2">
        <f>_xlfn.XLOOKUP($B1812,stock_analysis[Stock],stock_analysis[Beta_Monthly])</f>
        <v>0.27505246534655059</v>
      </c>
      <c r="L1812" s="3">
        <f>G1812+H1812*I1812</f>
        <v>0.10524898440922668</v>
      </c>
      <c r="M1812" s="3">
        <f>J1812*H1812+G1812</f>
        <v>0.10542663293658389</v>
      </c>
      <c r="N1812" s="3">
        <f>K1812*H1812+G1812</f>
        <v>8.108524393762459E-2</v>
      </c>
      <c r="O1812" s="2">
        <f>_xlfn.XLOOKUP($B1812,stock_analysis[Stock],stock_analysis[Interest_Coverage_Ratio])</f>
        <v>-0.17888100866824269</v>
      </c>
      <c r="P1812" s="3" cm="1">
        <f t="array" ref="P18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812" s="3" t="str" cm="1">
        <f t="array" ref="Q18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812" s="3">
        <f>Table2[[#This Row],[Default Spread]]+Table2[[#This Row],[Risk Free Rate]]</f>
        <v>0.25669999999999998</v>
      </c>
      <c r="S1812" s="2">
        <f>_xlfn.XLOOKUP($B1812,stock_analysis[Stock],stock_analysis[Market_Cap_Cr])</f>
        <v>33.602704000000003</v>
      </c>
      <c r="T1812" s="2">
        <f>_xlfn.XLOOKUP($B1812,stock_analysis[Stock],stock_analysis[Total_Debt_Cr])</f>
        <v>143.91129599999999</v>
      </c>
      <c r="U1812" s="3">
        <f>Table2[[#This Row],[Market Value of Equity]]/(Table2[[#This Row],[Market Value of Equity]]+Table2[[#This Row],[Market Value of Debt]])</f>
        <v>0.18929607805581533</v>
      </c>
      <c r="V1812" s="3">
        <f>Table2[[#This Row],[Market Value of Debt]]/(Table2[[#This Row],[Market Value of Equity]]+Table2[[#This Row],[Market Value of Debt]])</f>
        <v>0.81070392194418461</v>
      </c>
      <c r="W1812" s="32">
        <f>(Table2[[#This Row],[Cost of Equity (Daily Beta)]]*Table2[[#This Row],[Weight of Equity]])+(Table2[[#This Row],[Cost of Debt]]*Table2[[#This Row],[Weight of Debt]])</f>
        <v>0.22803091673109643</v>
      </c>
      <c r="X1812" s="33">
        <f>(Table2[[#This Row],[Cost of Equity (Weekly Beta)]]*Table2[[#This Row],[Weight of Equity]])+(Table2[[#This Row],[Cost of Debt]]*Table2[[#This Row],[Weight of Debt]])</f>
        <v>0.22806454490059755</v>
      </c>
      <c r="Y1812" s="34">
        <f>(Table2[[#This Row],[Cost of Equity (Monthly Beta)]]*Table2[[#This Row],[Weight of Equity]])+(Table2[[#This Row],[Cost of Debt]]*Table2[[#This Row],[Weight of Debt]])</f>
        <v>0.22345681542866358</v>
      </c>
      <c r="Z1812" t="b">
        <f>IF(Table2[[#This Row],[Sector]]="Financial Services",TRUE,FALSE)</f>
        <v>0</v>
      </c>
      <c r="AA1812" t="b">
        <f>IF(Table2[[#This Row],[Market Capitalisation In(Cr)]]&gt;25000,TRUE,FALSE)</f>
        <v>0</v>
      </c>
    </row>
    <row r="1813" spans="2:27" ht="14" customHeight="1">
      <c r="B1813" s="37" t="s">
        <v>2482</v>
      </c>
      <c r="C1813" s="38" t="str">
        <f>_xlfn.XLOOKUP(B1813,stock_analysis[Stock],stock_analysis[Company_Name])</f>
        <v>Nitiraj Engineers Limited</v>
      </c>
      <c r="D1813" s="37" t="str">
        <f>_xlfn.XLOOKUP(B1813,stock_analysis[Stock],stock_analysis[Sector])</f>
        <v>Technology</v>
      </c>
      <c r="E1813" s="37" t="str">
        <f>_xlfn.XLOOKUP($B1813,stock_analysis[Stock],stock_analysis[Industry])</f>
        <v>Scientific &amp; Technical Instruments</v>
      </c>
      <c r="F1813" s="2">
        <f>_xlfn.XLOOKUP($B1813,stock_analysis[Stock],stock_analysis[Market_Cap_Cr])</f>
        <v>210.13525759999999</v>
      </c>
      <c r="G1813" s="3">
        <f>Imputs!$C$2</f>
        <v>6.6699999999999995E-2</v>
      </c>
      <c r="H1813" s="3">
        <f>Imputs!$C$3</f>
        <v>5.2299999999999999E-2</v>
      </c>
      <c r="I1813" s="2">
        <f>_xlfn.XLOOKUP($B1813,stock_analysis[Stock],stock_analysis[Beta_Daily])</f>
        <v>0.31532039926349281</v>
      </c>
      <c r="J1813" s="2">
        <f>_xlfn.XLOOKUP($B1813,stock_analysis[Stock],stock_analysis[Beta_Weekly])</f>
        <v>0.92962306754788238</v>
      </c>
      <c r="K1813" s="2">
        <f>_xlfn.XLOOKUP($B1813,stock_analysis[Stock],stock_analysis[Beta_Monthly])</f>
        <v>0.35996871137426217</v>
      </c>
      <c r="L1813" s="3">
        <f>G1813+H1813*I1813</f>
        <v>8.3191256881480671E-2</v>
      </c>
      <c r="M1813" s="3">
        <f>J1813*H1813+G1813</f>
        <v>0.11531928643275424</v>
      </c>
      <c r="N1813" s="3">
        <f>K1813*H1813+G1813</f>
        <v>8.5526363604873909E-2</v>
      </c>
      <c r="O1813" s="2">
        <f>_xlfn.XLOOKUP($B1813,stock_analysis[Stock],stock_analysis[Interest_Coverage_Ratio])</f>
        <v>77.936120789779324</v>
      </c>
      <c r="P1813" s="3" cm="1">
        <f t="array" ref="P18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13" s="3" t="str" cm="1">
        <f t="array" ref="Q18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13" s="3">
        <f>Table2[[#This Row],[Default Spread]]+Table2[[#This Row],[Risk Free Rate]]</f>
        <v>7.0699999999999999E-2</v>
      </c>
      <c r="S1813" s="2">
        <f>_xlfn.XLOOKUP($B1813,stock_analysis[Stock],stock_analysis[Market_Cap_Cr])</f>
        <v>210.13525759999999</v>
      </c>
      <c r="T1813" s="2">
        <f>_xlfn.XLOOKUP($B1813,stock_analysis[Stock],stock_analysis[Total_Debt_Cr])</f>
        <v>2.3199999999999998E-2</v>
      </c>
      <c r="U1813" s="3">
        <f>Table2[[#This Row],[Market Value of Equity]]/(Table2[[#This Row],[Market Value of Equity]]+Table2[[#This Row],[Market Value of Debt]])</f>
        <v>0.99988960710758468</v>
      </c>
      <c r="V1813" s="3">
        <f>Table2[[#This Row],[Market Value of Debt]]/(Table2[[#This Row],[Market Value of Equity]]+Table2[[#This Row],[Market Value of Debt]])</f>
        <v>1.103928924152896E-4</v>
      </c>
      <c r="W1813" s="32">
        <f>(Table2[[#This Row],[Cost of Equity (Daily Beta)]]*Table2[[#This Row],[Weight of Equity]])+(Table2[[#This Row],[Cost of Debt]]*Table2[[#This Row],[Weight of Debt]])</f>
        <v>8.3189877935503628E-2</v>
      </c>
      <c r="X1813" s="33">
        <f>(Table2[[#This Row],[Cost of Equity (Weekly Beta)]]*Table2[[#This Row],[Weight of Equity]])+(Table2[[#This Row],[Cost of Debt]]*Table2[[#This Row],[Weight of Debt]])</f>
        <v>0.11531436078066742</v>
      </c>
      <c r="Y1813" s="34">
        <f>(Table2[[#This Row],[Cost of Equity (Monthly Beta)]]*Table2[[#This Row],[Weight of Equity]])+(Table2[[#This Row],[Cost of Debt]]*Table2[[#This Row],[Weight of Debt]])</f>
        <v>8.5524726879711563E-2</v>
      </c>
      <c r="Z1813" t="b">
        <f>IF(Table2[[#This Row],[Sector]]="Financial Services",TRUE,FALSE)</f>
        <v>0</v>
      </c>
      <c r="AA1813" t="b">
        <f>IF(Table2[[#This Row],[Market Capitalisation In(Cr)]]&gt;25000,TRUE,FALSE)</f>
        <v>0</v>
      </c>
    </row>
    <row r="1814" spans="2:27" ht="14" customHeight="1">
      <c r="B1814" s="37" t="s">
        <v>2934</v>
      </c>
      <c r="C1814" s="38" t="str">
        <f>_xlfn.XLOOKUP(B1814,stock_analysis[Stock],stock_analysis[Company_Name])</f>
        <v>Rishabh Instruments Limited</v>
      </c>
      <c r="D1814" s="37" t="str">
        <f>_xlfn.XLOOKUP(B1814,stock_analysis[Stock],stock_analysis[Sector])</f>
        <v>Technology</v>
      </c>
      <c r="E1814" s="37" t="str">
        <f>_xlfn.XLOOKUP($B1814,stock_analysis[Stock],stock_analysis[Industry])</f>
        <v>Scientific &amp; Technical Instruments</v>
      </c>
      <c r="F1814" s="2">
        <f>_xlfn.XLOOKUP($B1814,stock_analysis[Stock],stock_analysis[Market_Cap_Cr])</f>
        <v>1502.1264896</v>
      </c>
      <c r="G1814" s="3">
        <f>Imputs!$C$2</f>
        <v>6.6699999999999995E-2</v>
      </c>
      <c r="H1814" s="3">
        <f>Imputs!$C$3</f>
        <v>5.2299999999999999E-2</v>
      </c>
      <c r="I1814" s="2">
        <f>_xlfn.XLOOKUP($B1814,stock_analysis[Stock],stock_analysis[Beta_Daily])</f>
        <v>1.342444691620174</v>
      </c>
      <c r="J1814" s="2">
        <f>_xlfn.XLOOKUP($B1814,stock_analysis[Stock],stock_analysis[Beta_Weekly])</f>
        <v>1.8090330268086905</v>
      </c>
      <c r="K1814" s="2">
        <f>_xlfn.XLOOKUP($B1814,stock_analysis[Stock],stock_analysis[Beta_Monthly])</f>
        <v>1.4995960008600471</v>
      </c>
      <c r="L1814" s="3">
        <f>G1814+H1814*I1814</f>
        <v>0.13690985737173511</v>
      </c>
      <c r="M1814" s="3">
        <f>J1814*H1814+G1814</f>
        <v>0.1613124273020945</v>
      </c>
      <c r="N1814" s="3">
        <f>K1814*H1814+G1814</f>
        <v>0.14512887084498044</v>
      </c>
      <c r="O1814" s="2">
        <f>_xlfn.XLOOKUP($B1814,stock_analysis[Stock],stock_analysis[Interest_Coverage_Ratio])</f>
        <v>6.4754723837209305</v>
      </c>
      <c r="P1814" s="3" cm="1">
        <f t="array" ref="P18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814" s="3" t="str" cm="1">
        <f t="array" ref="Q18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814" s="3">
        <f>Table2[[#This Row],[Default Spread]]+Table2[[#This Row],[Risk Free Rate]]</f>
        <v>7.4499999999999997E-2</v>
      </c>
      <c r="S1814" s="2">
        <f>_xlfn.XLOOKUP($B1814,stock_analysis[Stock],stock_analysis[Market_Cap_Cr])</f>
        <v>1502.1264896</v>
      </c>
      <c r="T1814" s="2">
        <f>_xlfn.XLOOKUP($B1814,stock_analysis[Stock],stock_analysis[Total_Debt_Cr])</f>
        <v>103.6849984</v>
      </c>
      <c r="U1814" s="3">
        <f>Table2[[#This Row],[Market Value of Equity]]/(Table2[[#This Row],[Market Value of Equity]]+Table2[[#This Row],[Market Value of Debt]])</f>
        <v>0.93543140077473397</v>
      </c>
      <c r="V1814" s="3">
        <f>Table2[[#This Row],[Market Value of Debt]]/(Table2[[#This Row],[Market Value of Equity]]+Table2[[#This Row],[Market Value of Debt]])</f>
        <v>6.4568599225265963E-2</v>
      </c>
      <c r="W1814" s="32">
        <f>(Table2[[#This Row],[Cost of Equity (Daily Beta)]]*Table2[[#This Row],[Weight of Equity]])+(Table2[[#This Row],[Cost of Debt]]*Table2[[#This Row],[Weight of Debt]])</f>
        <v>0.13288014030339354</v>
      </c>
      <c r="X1814" s="33">
        <f>(Table2[[#This Row],[Cost of Equity (Weekly Beta)]]*Table2[[#This Row],[Weight of Equity]])+(Table2[[#This Row],[Cost of Debt]]*Table2[[#This Row],[Weight of Debt]])</f>
        <v>0.15570707047585303</v>
      </c>
      <c r="Y1814" s="34">
        <f>(Table2[[#This Row],[Cost of Equity (Monthly Beta)]]*Table2[[#This Row],[Weight of Equity]])+(Table2[[#This Row],[Cost of Debt]]*Table2[[#This Row],[Weight of Debt]])</f>
        <v>0.14056846358965783</v>
      </c>
      <c r="Z1814" t="b">
        <f>IF(Table2[[#This Row],[Sector]]="Financial Services",TRUE,FALSE)</f>
        <v>0</v>
      </c>
      <c r="AA1814" t="b">
        <f>IF(Table2[[#This Row],[Market Capitalisation In(Cr)]]&gt;25000,TRUE,FALSE)</f>
        <v>0</v>
      </c>
    </row>
    <row r="1815" spans="2:27" ht="14" customHeight="1">
      <c r="B1815" s="37" t="s">
        <v>2320</v>
      </c>
      <c r="C1815" s="38" t="str">
        <f>_xlfn.XLOOKUP(B1815,stock_analysis[Stock],stock_analysis[Company_Name])</f>
        <v>Moschip Technologies Limited</v>
      </c>
      <c r="D1815" s="37" t="str">
        <f>_xlfn.XLOOKUP(B1815,stock_analysis[Stock],stock_analysis[Sector])</f>
        <v>Technology</v>
      </c>
      <c r="E1815" s="37" t="str">
        <f>_xlfn.XLOOKUP($B1815,stock_analysis[Stock],stock_analysis[Industry])</f>
        <v>Semiconductor Equipment &amp; Materials</v>
      </c>
      <c r="F1815" s="2">
        <f>_xlfn.XLOOKUP($B1815,stock_analysis[Stock],stock_analysis[Market_Cap_Cr])</f>
        <v>3344.4610048</v>
      </c>
      <c r="G1815" s="3">
        <f>Imputs!$C$2</f>
        <v>6.6699999999999995E-2</v>
      </c>
      <c r="H1815" s="3">
        <f>Imputs!$C$3</f>
        <v>5.2299999999999999E-2</v>
      </c>
      <c r="I1815" s="2">
        <f>_xlfn.XLOOKUP($B1815,stock_analysis[Stock],stock_analysis[Beta_Daily])</f>
        <v>1.9721150783424857</v>
      </c>
      <c r="J1815" s="2">
        <f>_xlfn.XLOOKUP($B1815,stock_analysis[Stock],stock_analysis[Beta_Weekly])</f>
        <v>2.9277835293232295</v>
      </c>
      <c r="K1815" s="2">
        <f>_xlfn.XLOOKUP($B1815,stock_analysis[Stock],stock_analysis[Beta_Monthly])</f>
        <v>1.2763320360082306</v>
      </c>
      <c r="L1815" s="3">
        <f>G1815+H1815*I1815</f>
        <v>0.16984161859731201</v>
      </c>
      <c r="M1815" s="3">
        <f>J1815*H1815+G1815</f>
        <v>0.21982307858360489</v>
      </c>
      <c r="N1815" s="3">
        <f>K1815*H1815+G1815</f>
        <v>0.13345216548323047</v>
      </c>
      <c r="O1815" s="2">
        <f>_xlfn.XLOOKUP($B1815,stock_analysis[Stock],stock_analysis[Interest_Coverage_Ratio])</f>
        <v>5.4995186908390821</v>
      </c>
      <c r="P1815" s="3" cm="1">
        <f t="array" ref="P18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815" s="3" t="str" cm="1">
        <f t="array" ref="Q18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815" s="3">
        <f>Table2[[#This Row],[Default Spread]]+Table2[[#This Row],[Risk Free Rate]]</f>
        <v>7.5600000000000001E-2</v>
      </c>
      <c r="S1815" s="2">
        <f>_xlfn.XLOOKUP($B1815,stock_analysis[Stock],stock_analysis[Market_Cap_Cr])</f>
        <v>3344.4610048</v>
      </c>
      <c r="T1815" s="2">
        <f>_xlfn.XLOOKUP($B1815,stock_analysis[Stock],stock_analysis[Total_Debt_Cr])</f>
        <v>48.172400000000003</v>
      </c>
      <c r="U1815" s="3">
        <f>Table2[[#This Row],[Market Value of Equity]]/(Table2[[#This Row],[Market Value of Equity]]+Table2[[#This Row],[Market Value of Debt]])</f>
        <v>0.98580088260292309</v>
      </c>
      <c r="V1815" s="3">
        <f>Table2[[#This Row],[Market Value of Debt]]/(Table2[[#This Row],[Market Value of Equity]]+Table2[[#This Row],[Market Value of Debt]])</f>
        <v>1.4199117397076926E-2</v>
      </c>
      <c r="W1815" s="32">
        <f>(Table2[[#This Row],[Cost of Equity (Daily Beta)]]*Table2[[#This Row],[Weight of Equity]])+(Table2[[#This Row],[Cost of Debt]]*Table2[[#This Row],[Weight of Debt]])</f>
        <v>0.16850347079115824</v>
      </c>
      <c r="X1815" s="33">
        <f>(Table2[[#This Row],[Cost of Equity (Weekly Beta)]]*Table2[[#This Row],[Weight of Equity]])+(Table2[[#This Row],[Cost of Debt]]*Table2[[#This Row],[Weight of Debt]])</f>
        <v>0.21777523815942845</v>
      </c>
      <c r="Y1815" s="34">
        <f>(Table2[[#This Row],[Cost of Equity (Monthly Beta)]]*Table2[[#This Row],[Weight of Equity]])+(Table2[[#This Row],[Cost of Debt]]*Table2[[#This Row],[Weight of Debt]])</f>
        <v>0.13263071579385896</v>
      </c>
      <c r="Z1815" t="b">
        <f>IF(Table2[[#This Row],[Sector]]="Financial Services",TRUE,FALSE)</f>
        <v>0</v>
      </c>
      <c r="AA1815" t="b">
        <f>IF(Table2[[#This Row],[Market Capitalisation In(Cr)]]&gt;25000,TRUE,FALSE)</f>
        <v>0</v>
      </c>
    </row>
    <row r="1816" spans="2:27" ht="14" customHeight="1">
      <c r="B1816" s="37" t="s">
        <v>150</v>
      </c>
      <c r="C1816" s="38" t="str">
        <f>_xlfn.XLOOKUP(B1816,stock_analysis[Stock],stock_analysis[Company_Name])</f>
        <v>63 moons technologies limited</v>
      </c>
      <c r="D1816" s="37" t="str">
        <f>_xlfn.XLOOKUP(B1816,stock_analysis[Stock],stock_analysis[Sector])</f>
        <v>Technology</v>
      </c>
      <c r="E1816" s="37" t="str">
        <f>_xlfn.XLOOKUP($B1816,stock_analysis[Stock],stock_analysis[Industry])</f>
        <v>Software - Application</v>
      </c>
      <c r="F1816" s="2">
        <f>_xlfn.XLOOKUP($B1816,stock_analysis[Stock],stock_analysis[Market_Cap_Cr])</f>
        <v>2601.2887040000001</v>
      </c>
      <c r="G1816" s="3">
        <f>Imputs!$C$2</f>
        <v>6.6699999999999995E-2</v>
      </c>
      <c r="H1816" s="3">
        <f>Imputs!$C$3</f>
        <v>5.2299999999999999E-2</v>
      </c>
      <c r="I1816" s="2">
        <f>_xlfn.XLOOKUP($B1816,stock_analysis[Stock],stock_analysis[Beta_Daily])</f>
        <v>-0.15835712639504931</v>
      </c>
      <c r="J1816" s="2">
        <f>_xlfn.XLOOKUP($B1816,stock_analysis[Stock],stock_analysis[Beta_Weekly])</f>
        <v>1.0000104278851485</v>
      </c>
      <c r="K1816" s="2">
        <f>_xlfn.XLOOKUP($B1816,stock_analysis[Stock],stock_analysis[Beta_Monthly])</f>
        <v>5.1417034934970497E-2</v>
      </c>
      <c r="L1816" s="3">
        <f>G1816+H1816*I1816</f>
        <v>5.8417922289538918E-2</v>
      </c>
      <c r="M1816" s="3">
        <f>J1816*H1816+G1816</f>
        <v>0.11900054537839326</v>
      </c>
      <c r="N1816" s="3">
        <f>K1816*H1816+G1816</f>
        <v>6.9389110927098957E-2</v>
      </c>
      <c r="O1816" s="2">
        <f>_xlfn.XLOOKUP($B1816,stock_analysis[Stock],stock_analysis[Interest_Coverage_Ratio])</f>
        <v>-81.769138755980862</v>
      </c>
      <c r="P1816" s="3" cm="1">
        <f t="array" ref="P181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816" s="3" t="str" cm="1">
        <f t="array" ref="Q181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816" s="3">
        <f>Table2[[#This Row],[Default Spread]]+Table2[[#This Row],[Risk Free Rate]]</f>
        <v>0.25669999999999998</v>
      </c>
      <c r="S1816" s="2">
        <f>_xlfn.XLOOKUP($B1816,stock_analysis[Stock],stock_analysis[Market_Cap_Cr])</f>
        <v>2601.2887040000001</v>
      </c>
      <c r="T1816" s="2">
        <f>_xlfn.XLOOKUP($B1816,stock_analysis[Stock],stock_analysis[Total_Debt_Cr])</f>
        <v>5.2994000000000003</v>
      </c>
      <c r="U1816" s="3">
        <f>Table2[[#This Row],[Market Value of Equity]]/(Table2[[#This Row],[Market Value of Equity]]+Table2[[#This Row],[Market Value of Debt]])</f>
        <v>0.99796692082194827</v>
      </c>
      <c r="V1816" s="3">
        <f>Table2[[#This Row],[Market Value of Debt]]/(Table2[[#This Row],[Market Value of Equity]]+Table2[[#This Row],[Market Value of Debt]])</f>
        <v>2.0330791780518308E-3</v>
      </c>
      <c r="W1816" s="32">
        <f>(Table2[[#This Row],[Cost of Equity (Daily Beta)]]*Table2[[#This Row],[Weight of Equity]])+(Table2[[#This Row],[Cost of Debt]]*Table2[[#This Row],[Weight of Debt]])</f>
        <v>5.8821045453112911E-2</v>
      </c>
      <c r="X1816" s="33">
        <f>(Table2[[#This Row],[Cost of Equity (Weekly Beta)]]*Table2[[#This Row],[Weight of Equity]])+(Table2[[#This Row],[Cost of Debt]]*Table2[[#This Row],[Weight of Debt]])</f>
        <v>0.11928049927241355</v>
      </c>
      <c r="Y1816" s="34">
        <f>(Table2[[#This Row],[Cost of Equity (Monthly Beta)]]*Table2[[#This Row],[Weight of Equity]])+(Table2[[#This Row],[Cost of Debt]]*Table2[[#This Row],[Weight of Debt]])</f>
        <v>6.9769928795495456E-2</v>
      </c>
      <c r="Z1816" t="b">
        <f>IF(Table2[[#This Row],[Sector]]="Financial Services",TRUE,FALSE)</f>
        <v>0</v>
      </c>
      <c r="AA1816" t="b">
        <f>IF(Table2[[#This Row],[Market Capitalisation In(Cr)]]&gt;25000,TRUE,FALSE)</f>
        <v>0</v>
      </c>
    </row>
    <row r="1817" spans="2:27" ht="14" customHeight="1">
      <c r="B1817" s="37" t="s">
        <v>846</v>
      </c>
      <c r="C1817" s="38" t="str">
        <f>_xlfn.XLOOKUP(B1817,stock_analysis[Stock],stock_analysis[Company_Name])</f>
        <v>Cura Technologies Limited</v>
      </c>
      <c r="D1817" s="37" t="str">
        <f>_xlfn.XLOOKUP(B1817,stock_analysis[Stock],stock_analysis[Sector])</f>
        <v>Technology</v>
      </c>
      <c r="E1817" s="37" t="str">
        <f>_xlfn.XLOOKUP($B1817,stock_analysis[Stock],stock_analysis[Industry])</f>
        <v>Software - Application</v>
      </c>
      <c r="F1817" s="2">
        <f>_xlfn.XLOOKUP($B1817,stock_analysis[Stock],stock_analysis[Market_Cap_Cr])</f>
        <v>88.728985600000001</v>
      </c>
      <c r="G1817" s="3">
        <f>Imputs!$C$2</f>
        <v>6.6699999999999995E-2</v>
      </c>
      <c r="H1817" s="3">
        <f>Imputs!$C$3</f>
        <v>5.2299999999999999E-2</v>
      </c>
      <c r="I1817" s="2">
        <f>_xlfn.XLOOKUP($B1817,stock_analysis[Stock],stock_analysis[Beta_Daily])</f>
        <v>-0.1760285654313796</v>
      </c>
      <c r="J1817" s="2">
        <f>_xlfn.XLOOKUP($B1817,stock_analysis[Stock],stock_analysis[Beta_Weekly])</f>
        <v>-0.37546403413563711</v>
      </c>
      <c r="K1817" s="2">
        <f>_xlfn.XLOOKUP($B1817,stock_analysis[Stock],stock_analysis[Beta_Monthly])</f>
        <v>0.2184041251172619</v>
      </c>
      <c r="L1817" s="3">
        <f>G1817+H1817*I1817</f>
        <v>5.7493706027938844E-2</v>
      </c>
      <c r="M1817" s="3">
        <f>J1817*H1817+G1817</f>
        <v>4.7063231014706178E-2</v>
      </c>
      <c r="N1817" s="3">
        <f>K1817*H1817+G1817</f>
        <v>7.8122535743632787E-2</v>
      </c>
      <c r="O1817" s="2">
        <f>_xlfn.XLOOKUP($B1817,stock_analysis[Stock],stock_analysis[Interest_Coverage_Ratio])</f>
        <v>-6628</v>
      </c>
      <c r="P1817" s="3" cm="1">
        <f t="array" ref="P181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817" s="3" t="str" cm="1">
        <f t="array" ref="Q181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817" s="3">
        <f>Table2[[#This Row],[Default Spread]]+Table2[[#This Row],[Risk Free Rate]]</f>
        <v>0.25669999999999998</v>
      </c>
      <c r="S1817" s="2">
        <f>_xlfn.XLOOKUP($B1817,stock_analysis[Stock],stock_analysis[Market_Cap_Cr])</f>
        <v>88.728985600000001</v>
      </c>
      <c r="T1817" s="2">
        <f>_xlfn.XLOOKUP($B1817,stock_analysis[Stock],stock_analysis[Total_Debt_Cr])</f>
        <v>4.3204000000000002</v>
      </c>
      <c r="U1817" s="3">
        <f>Table2[[#This Row],[Market Value of Equity]]/(Table2[[#This Row],[Market Value of Equity]]+Table2[[#This Row],[Market Value of Debt]])</f>
        <v>0.95356874231741295</v>
      </c>
      <c r="V1817" s="3">
        <f>Table2[[#This Row],[Market Value of Debt]]/(Table2[[#This Row],[Market Value of Equity]]+Table2[[#This Row],[Market Value of Debt]])</f>
        <v>4.6431257682586997E-2</v>
      </c>
      <c r="W1817" s="32">
        <f>(Table2[[#This Row],[Cost of Equity (Daily Beta)]]*Table2[[#This Row],[Weight of Equity]])+(Table2[[#This Row],[Cost of Debt]]*Table2[[#This Row],[Weight of Debt]])</f>
        <v>6.6743104795348784E-2</v>
      </c>
      <c r="X1817" s="33">
        <f>(Table2[[#This Row],[Cost of Equity (Weekly Beta)]]*Table2[[#This Row],[Weight of Equity]])+(Table2[[#This Row],[Cost of Debt]]*Table2[[#This Row],[Weight of Debt]])</f>
        <v>5.6796929855207318E-2</v>
      </c>
      <c r="Y1817" s="34">
        <f>(Table2[[#This Row],[Cost of Equity (Monthly Beta)]]*Table2[[#This Row],[Weight of Equity]])+(Table2[[#This Row],[Cost of Debt]]*Table2[[#This Row],[Weight of Debt]])</f>
        <v>8.6414112002823132E-2</v>
      </c>
      <c r="Z1817" t="b">
        <f>IF(Table2[[#This Row],[Sector]]="Financial Services",TRUE,FALSE)</f>
        <v>0</v>
      </c>
      <c r="AA1817" t="b">
        <f>IF(Table2[[#This Row],[Market Capitalisation In(Cr)]]&gt;25000,TRUE,FALSE)</f>
        <v>0</v>
      </c>
    </row>
    <row r="1818" spans="2:27" ht="14" customHeight="1">
      <c r="B1818" s="37" t="s">
        <v>1681</v>
      </c>
      <c r="C1818" s="38" t="str">
        <f>_xlfn.XLOOKUP(B1818,stock_analysis[Stock],stock_analysis[Company_Name])</f>
        <v>Innovana Thinklabs Limited</v>
      </c>
      <c r="D1818" s="37" t="str">
        <f>_xlfn.XLOOKUP(B1818,stock_analysis[Stock],stock_analysis[Sector])</f>
        <v>Technology</v>
      </c>
      <c r="E1818" s="37" t="str">
        <f>_xlfn.XLOOKUP($B1818,stock_analysis[Stock],stock_analysis[Industry])</f>
        <v>Software - Application</v>
      </c>
      <c r="F1818" s="2">
        <f>_xlfn.XLOOKUP($B1818,stock_analysis[Stock],stock_analysis[Market_Cap_Cr])</f>
        <v>789.41859839999995</v>
      </c>
      <c r="G1818" s="3">
        <f>Imputs!$C$2</f>
        <v>6.6699999999999995E-2</v>
      </c>
      <c r="H1818" s="3">
        <f>Imputs!$C$3</f>
        <v>5.2299999999999999E-2</v>
      </c>
      <c r="I1818" s="2">
        <f>_xlfn.XLOOKUP($B1818,stock_analysis[Stock],stock_analysis[Beta_Daily])</f>
        <v>0.57181906826878359</v>
      </c>
      <c r="J1818" s="2">
        <f>_xlfn.XLOOKUP($B1818,stock_analysis[Stock],stock_analysis[Beta_Weekly])</f>
        <v>0.73327092910128211</v>
      </c>
      <c r="K1818" s="2">
        <f>_xlfn.XLOOKUP($B1818,stock_analysis[Stock],stock_analysis[Beta_Monthly])</f>
        <v>-1.1510662001430449</v>
      </c>
      <c r="L1818" s="3">
        <f>G1818+H1818*I1818</f>
        <v>9.6606137270457373E-2</v>
      </c>
      <c r="M1818" s="3">
        <f>J1818*H1818+G1818</f>
        <v>0.10505006959199706</v>
      </c>
      <c r="N1818" s="3">
        <f>K1818*H1818+G1818</f>
        <v>6.499237732518745E-3</v>
      </c>
      <c r="O1818" s="2">
        <f>_xlfn.XLOOKUP($B1818,stock_analysis[Stock],stock_analysis[Interest_Coverage_Ratio])</f>
        <v>16.179064343531348</v>
      </c>
      <c r="P1818" s="3" cm="1">
        <f t="array" ref="P181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18" s="3" t="str" cm="1">
        <f t="array" ref="Q181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18" s="3">
        <f>Table2[[#This Row],[Default Spread]]+Table2[[#This Row],[Risk Free Rate]]</f>
        <v>7.0699999999999999E-2</v>
      </c>
      <c r="S1818" s="2">
        <f>_xlfn.XLOOKUP($B1818,stock_analysis[Stock],stock_analysis[Market_Cap_Cr])</f>
        <v>789.41859839999995</v>
      </c>
      <c r="T1818" s="2">
        <f>_xlfn.XLOOKUP($B1818,stock_analysis[Stock],stock_analysis[Total_Debt_Cr])</f>
        <v>50.345500800000003</v>
      </c>
      <c r="U1818" s="3">
        <f>Table2[[#This Row],[Market Value of Equity]]/(Table2[[#This Row],[Market Value of Equity]]+Table2[[#This Row],[Market Value of Debt]])</f>
        <v>0.94004804343510096</v>
      </c>
      <c r="V1818" s="3">
        <f>Table2[[#This Row],[Market Value of Debt]]/(Table2[[#This Row],[Market Value of Equity]]+Table2[[#This Row],[Market Value of Debt]])</f>
        <v>5.9951956564899087E-2</v>
      </c>
      <c r="W1818" s="32">
        <f>(Table2[[#This Row],[Cost of Equity (Daily Beta)]]*Table2[[#This Row],[Weight of Equity]])+(Table2[[#This Row],[Cost of Debt]]*Table2[[#This Row],[Weight of Debt]])</f>
        <v>9.5053013654054608E-2</v>
      </c>
      <c r="X1818" s="33">
        <f>(Table2[[#This Row],[Cost of Equity (Weekly Beta)]]*Table2[[#This Row],[Weight of Equity]])+(Table2[[#This Row],[Cost of Debt]]*Table2[[#This Row],[Weight of Debt]])</f>
        <v>0.10299071571181639</v>
      </c>
      <c r="Y1818" s="34">
        <f>(Table2[[#This Row],[Cost of Equity (Monthly Beta)]]*Table2[[#This Row],[Weight of Equity]])+(Table2[[#This Row],[Cost of Debt]]*Table2[[#This Row],[Weight of Debt]])</f>
        <v>1.0348199043412193E-2</v>
      </c>
      <c r="Z1818" t="b">
        <f>IF(Table2[[#This Row],[Sector]]="Financial Services",TRUE,FALSE)</f>
        <v>0</v>
      </c>
      <c r="AA1818" t="b">
        <f>IF(Table2[[#This Row],[Market Capitalisation In(Cr)]]&gt;25000,TRUE,FALSE)</f>
        <v>0</v>
      </c>
    </row>
    <row r="1819" spans="2:27" ht="14" customHeight="1">
      <c r="B1819" s="37" t="s">
        <v>1721</v>
      </c>
      <c r="C1819" s="38" t="str">
        <f>_xlfn.XLOOKUP(B1819,stock_analysis[Stock],stock_analysis[Company_Name])</f>
        <v>IRIS RegTech Solutions Limited</v>
      </c>
      <c r="D1819" s="37" t="str">
        <f>_xlfn.XLOOKUP(B1819,stock_analysis[Stock],stock_analysis[Sector])</f>
        <v>Technology</v>
      </c>
      <c r="E1819" s="37" t="str">
        <f>_xlfn.XLOOKUP($B1819,stock_analysis[Stock],stock_analysis[Industry])</f>
        <v>Software - Application</v>
      </c>
      <c r="F1819" s="2">
        <f>_xlfn.XLOOKUP($B1819,stock_analysis[Stock],stock_analysis[Market_Cap_Cr])</f>
        <v>520.50007040000003</v>
      </c>
      <c r="G1819" s="3">
        <f>Imputs!$C$2</f>
        <v>6.6699999999999995E-2</v>
      </c>
      <c r="H1819" s="3">
        <f>Imputs!$C$3</f>
        <v>5.2299999999999999E-2</v>
      </c>
      <c r="I1819" s="2">
        <f>_xlfn.XLOOKUP($B1819,stock_analysis[Stock],stock_analysis[Beta_Daily])</f>
        <v>0.57617520472050154</v>
      </c>
      <c r="J1819" s="2">
        <f>_xlfn.XLOOKUP($B1819,stock_analysis[Stock],stock_analysis[Beta_Weekly])</f>
        <v>-0.1136130097665511</v>
      </c>
      <c r="K1819" s="2">
        <f>_xlfn.XLOOKUP($B1819,stock_analysis[Stock],stock_analysis[Beta_Monthly])</f>
        <v>0.71883714881576222</v>
      </c>
      <c r="L1819" s="3">
        <f>G1819+H1819*I1819</f>
        <v>9.6833963206882229E-2</v>
      </c>
      <c r="M1819" s="3">
        <f>J1819*H1819+G1819</f>
        <v>6.0758039589209376E-2</v>
      </c>
      <c r="N1819" s="3">
        <f>K1819*H1819+G1819</f>
        <v>0.10429518288306436</v>
      </c>
      <c r="O1819" s="2">
        <f>_xlfn.XLOOKUP($B1819,stock_analysis[Stock],stock_analysis[Interest_Coverage_Ratio])</f>
        <v>48.25114620478859</v>
      </c>
      <c r="P1819" s="3" cm="1">
        <f t="array" ref="P181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19" s="3" t="str" cm="1">
        <f t="array" ref="Q181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19" s="3">
        <f>Table2[[#This Row],[Default Spread]]+Table2[[#This Row],[Risk Free Rate]]</f>
        <v>7.0699999999999999E-2</v>
      </c>
      <c r="S1819" s="2">
        <f>_xlfn.XLOOKUP($B1819,stock_analysis[Stock],stock_analysis[Market_Cap_Cr])</f>
        <v>520.50007040000003</v>
      </c>
      <c r="T1819" s="2">
        <f>_xlfn.XLOOKUP($B1819,stock_analysis[Stock],stock_analysis[Total_Debt_Cr])</f>
        <v>2.0535000000000001</v>
      </c>
      <c r="U1819" s="3">
        <f>Table2[[#This Row],[Market Value of Equity]]/(Table2[[#This Row],[Market Value of Equity]]+Table2[[#This Row],[Market Value of Debt]])</f>
        <v>0.99607025936416793</v>
      </c>
      <c r="V1819" s="3">
        <f>Table2[[#This Row],[Market Value of Debt]]/(Table2[[#This Row],[Market Value of Equity]]+Table2[[#This Row],[Market Value of Debt]])</f>
        <v>3.9297406358320425E-3</v>
      </c>
      <c r="W1819" s="32">
        <f>(Table2[[#This Row],[Cost of Equity (Daily Beta)]]*Table2[[#This Row],[Weight of Equity]])+(Table2[[#This Row],[Cost of Debt]]*Table2[[#This Row],[Weight of Debt]])</f>
        <v>9.67312635096928E-2</v>
      </c>
      <c r="X1819" s="33">
        <f>(Table2[[#This Row],[Cost of Equity (Weekly Beta)]]*Table2[[#This Row],[Weight of Equity]])+(Table2[[#This Row],[Cost of Debt]]*Table2[[#This Row],[Weight of Debt]])</f>
        <v>6.0797108915035487E-2</v>
      </c>
      <c r="Y1819" s="34">
        <f>(Table2[[#This Row],[Cost of Equity (Monthly Beta)]]*Table2[[#This Row],[Weight of Equity]])+(Table2[[#This Row],[Cost of Debt]]*Table2[[#This Row],[Weight of Debt]])</f>
        <v>0.10416316252772057</v>
      </c>
      <c r="Z1819" t="b">
        <f>IF(Table2[[#This Row],[Sector]]="Financial Services",TRUE,FALSE)</f>
        <v>0</v>
      </c>
      <c r="AA1819" t="b">
        <f>IF(Table2[[#This Row],[Market Capitalisation In(Cr)]]&gt;25000,TRUE,FALSE)</f>
        <v>0</v>
      </c>
    </row>
    <row r="1820" spans="2:27" ht="14" customHeight="1">
      <c r="B1820" s="37" t="s">
        <v>3724</v>
      </c>
      <c r="C1820" s="38" t="str">
        <f>_xlfn.XLOOKUP(B1820,stock_analysis[Stock],stock_analysis[Company_Name])</f>
        <v>Urban Company Limited</v>
      </c>
      <c r="D1820" s="37" t="str">
        <f>_xlfn.XLOOKUP(B1820,stock_analysis[Stock],stock_analysis[Sector])</f>
        <v>Technology</v>
      </c>
      <c r="E1820" s="37" t="str">
        <f>_xlfn.XLOOKUP($B1820,stock_analysis[Stock],stock_analysis[Industry])</f>
        <v>Software - Application</v>
      </c>
      <c r="F1820" s="2">
        <f>_xlfn.XLOOKUP($B1820,stock_analysis[Stock],stock_analysis[Market_Cap_Cr])</f>
        <v>15523.971072</v>
      </c>
      <c r="G1820" s="3">
        <f>Imputs!$C$2</f>
        <v>6.6699999999999995E-2</v>
      </c>
      <c r="H1820" s="3">
        <f>Imputs!$C$3</f>
        <v>5.2299999999999999E-2</v>
      </c>
      <c r="I1820" s="2">
        <f>_xlfn.XLOOKUP($B1820,stock_analysis[Stock],stock_analysis[Beta_Daily])</f>
        <v>0.67386021506221172</v>
      </c>
      <c r="J1820" s="2">
        <f>_xlfn.XLOOKUP($B1820,stock_analysis[Stock],stock_analysis[Beta_Weekly])</f>
        <v>0.59084498184989664</v>
      </c>
      <c r="K1820" s="2">
        <f>_xlfn.XLOOKUP($B1820,stock_analysis[Stock],stock_analysis[Beta_Monthly])</f>
        <v>-1.7785874642364066</v>
      </c>
      <c r="L1820" s="3">
        <f>G1820+H1820*I1820</f>
        <v>0.10194288924775366</v>
      </c>
      <c r="M1820" s="3">
        <f>J1820*H1820+G1820</f>
        <v>9.7601192550749588E-2</v>
      </c>
      <c r="N1820" s="3">
        <f>K1820*H1820+G1820</f>
        <v>-2.6320124379564061E-2</v>
      </c>
      <c r="O1820" s="2">
        <f>_xlfn.XLOOKUP($B1820,stock_analysis[Stock],stock_analysis[Interest_Coverage_Ratio])</f>
        <v>3.72582338902148</v>
      </c>
      <c r="P1820" s="3" cm="1">
        <f t="array" ref="P182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820" s="3" t="str" cm="1">
        <f t="array" ref="Q182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820" s="3">
        <f>Table2[[#This Row],[Default Spread]]+Table2[[#This Row],[Risk Free Rate]]</f>
        <v>8.0499999999999988E-2</v>
      </c>
      <c r="S1820" s="2">
        <f>_xlfn.XLOOKUP($B1820,stock_analysis[Stock],stock_analysis[Market_Cap_Cr])</f>
        <v>15523.971072</v>
      </c>
      <c r="T1820" s="2">
        <f>_xlfn.XLOOKUP($B1820,stock_analysis[Stock],stock_analysis[Total_Debt_Cr])</f>
        <v>136.28</v>
      </c>
      <c r="U1820" s="3">
        <f>Table2[[#This Row],[Market Value of Equity]]/(Table2[[#This Row],[Market Value of Equity]]+Table2[[#This Row],[Market Value of Debt]])</f>
        <v>0.99129771295661639</v>
      </c>
      <c r="V1820" s="3">
        <f>Table2[[#This Row],[Market Value of Debt]]/(Table2[[#This Row],[Market Value of Equity]]+Table2[[#This Row],[Market Value of Debt]])</f>
        <v>8.7022870433836174E-3</v>
      </c>
      <c r="W1820" s="32">
        <f>(Table2[[#This Row],[Cost of Equity (Daily Beta)]]*Table2[[#This Row],[Weight of Equity]])+(Table2[[#This Row],[Cost of Debt]]*Table2[[#This Row],[Weight of Debt]])</f>
        <v>0.10175628707048022</v>
      </c>
      <c r="X1820" s="33">
        <f>(Table2[[#This Row],[Cost of Equity (Weekly Beta)]]*Table2[[#This Row],[Weight of Equity]])+(Table2[[#This Row],[Cost of Debt]]*Table2[[#This Row],[Weight of Debt]])</f>
        <v>9.7452373064388781E-2</v>
      </c>
      <c r="Y1820" s="34">
        <f>(Table2[[#This Row],[Cost of Equity (Monthly Beta)]]*Table2[[#This Row],[Weight of Equity]])+(Table2[[#This Row],[Cost of Debt]]*Table2[[#This Row],[Weight of Debt]])</f>
        <v>-2.5390544995203157E-2</v>
      </c>
      <c r="Z1820" t="b">
        <f>IF(Table2[[#This Row],[Sector]]="Financial Services",TRUE,FALSE)</f>
        <v>0</v>
      </c>
      <c r="AA1820" t="b">
        <f>IF(Table2[[#This Row],[Market Capitalisation In(Cr)]]&gt;25000,TRUE,FALSE)</f>
        <v>0</v>
      </c>
    </row>
    <row r="1821" spans="2:27" ht="14" customHeight="1">
      <c r="B1821" s="37" t="s">
        <v>3290</v>
      </c>
      <c r="C1821" s="38" t="str">
        <f>_xlfn.XLOOKUP(B1821,stock_analysis[Stock],stock_analysis[Company_Name])</f>
        <v>Softtech Engineers Limited</v>
      </c>
      <c r="D1821" s="37" t="str">
        <f>_xlfn.XLOOKUP(B1821,stock_analysis[Stock],stock_analysis[Sector])</f>
        <v>Technology</v>
      </c>
      <c r="E1821" s="37" t="str">
        <f>_xlfn.XLOOKUP($B1821,stock_analysis[Stock],stock_analysis[Industry])</f>
        <v>Software - Application</v>
      </c>
      <c r="F1821" s="2">
        <f>_xlfn.XLOOKUP($B1821,stock_analysis[Stock],stock_analysis[Market_Cap_Cr])</f>
        <v>385.43434239999999</v>
      </c>
      <c r="G1821" s="3">
        <f>Imputs!$C$2</f>
        <v>6.6699999999999995E-2</v>
      </c>
      <c r="H1821" s="3">
        <f>Imputs!$C$3</f>
        <v>5.2299999999999999E-2</v>
      </c>
      <c r="I1821" s="2">
        <f>_xlfn.XLOOKUP($B1821,stock_analysis[Stock],stock_analysis[Beta_Daily])</f>
        <v>0.7187391540168484</v>
      </c>
      <c r="J1821" s="2">
        <f>_xlfn.XLOOKUP($B1821,stock_analysis[Stock],stock_analysis[Beta_Weekly])</f>
        <v>1.1210137946824841</v>
      </c>
      <c r="K1821" s="2">
        <f>_xlfn.XLOOKUP($B1821,stock_analysis[Stock],stock_analysis[Beta_Monthly])</f>
        <v>0.3768529906267914</v>
      </c>
      <c r="L1821" s="3">
        <f>G1821+H1821*I1821</f>
        <v>0.10429005775508117</v>
      </c>
      <c r="M1821" s="3">
        <f>J1821*H1821+G1821</f>
        <v>0.1253290214618939</v>
      </c>
      <c r="N1821" s="3">
        <f>K1821*H1821+G1821</f>
        <v>8.6409411409781187E-2</v>
      </c>
      <c r="O1821" s="2">
        <f>_xlfn.XLOOKUP($B1821,stock_analysis[Stock],stock_analysis[Interest_Coverage_Ratio])</f>
        <v>1.7050240317261891</v>
      </c>
      <c r="P1821" s="3" cm="1">
        <f t="array" ref="P182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821" s="3" t="str" cm="1">
        <f t="array" ref="Q182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821" s="3">
        <f>Table2[[#This Row],[Default Spread]]+Table2[[#This Row],[Risk Free Rate]]</f>
        <v>0.1176</v>
      </c>
      <c r="S1821" s="2">
        <f>_xlfn.XLOOKUP($B1821,stock_analysis[Stock],stock_analysis[Market_Cap_Cr])</f>
        <v>385.43434239999999</v>
      </c>
      <c r="T1821" s="2">
        <f>_xlfn.XLOOKUP($B1821,stock_analysis[Stock],stock_analysis[Total_Debt_Cr])</f>
        <v>45.375398400000002</v>
      </c>
      <c r="U1821" s="3">
        <f>Table2[[#This Row],[Market Value of Equity]]/(Table2[[#This Row],[Market Value of Equity]]+Table2[[#This Row],[Market Value of Debt]])</f>
        <v>0.89467415867677613</v>
      </c>
      <c r="V1821" s="3">
        <f>Table2[[#This Row],[Market Value of Debt]]/(Table2[[#This Row],[Market Value of Equity]]+Table2[[#This Row],[Market Value of Debt]])</f>
        <v>0.10532584132322387</v>
      </c>
      <c r="W1821" s="32">
        <f>(Table2[[#This Row],[Cost of Equity (Daily Beta)]]*Table2[[#This Row],[Weight of Equity]])+(Table2[[#This Row],[Cost of Debt]]*Table2[[#This Row],[Weight of Debt]])</f>
        <v>0.10569193861999077</v>
      </c>
      <c r="X1821" s="33">
        <f>(Table2[[#This Row],[Cost of Equity (Weekly Beta)]]*Table2[[#This Row],[Weight of Equity]])+(Table2[[#This Row],[Cost of Debt]]*Table2[[#This Row],[Weight of Debt]])</f>
        <v>0.12451495577381468</v>
      </c>
      <c r="Y1821" s="34">
        <f>(Table2[[#This Row],[Cost of Equity (Monthly Beta)]]*Table2[[#This Row],[Weight of Equity]])+(Table2[[#This Row],[Cost of Debt]]*Table2[[#This Row],[Weight of Debt]])</f>
        <v>8.9694586394412537E-2</v>
      </c>
      <c r="Z1821" t="b">
        <f>IF(Table2[[#This Row],[Sector]]="Financial Services",TRUE,FALSE)</f>
        <v>0</v>
      </c>
      <c r="AA1821" t="b">
        <f>IF(Table2[[#This Row],[Market Capitalisation In(Cr)]]&gt;25000,TRUE,FALSE)</f>
        <v>0</v>
      </c>
    </row>
    <row r="1822" spans="2:27" ht="14" customHeight="1">
      <c r="B1822" s="37" t="s">
        <v>1086</v>
      </c>
      <c r="C1822" s="38" t="str">
        <f>_xlfn.XLOOKUP(B1822,stock_analysis[Stock],stock_analysis[Company_Name])</f>
        <v>eMudhra Limited</v>
      </c>
      <c r="D1822" s="37" t="str">
        <f>_xlfn.XLOOKUP(B1822,stock_analysis[Stock],stock_analysis[Sector])</f>
        <v>Technology</v>
      </c>
      <c r="E1822" s="37" t="str">
        <f>_xlfn.XLOOKUP($B1822,stock_analysis[Stock],stock_analysis[Industry])</f>
        <v>Software - Application</v>
      </c>
      <c r="F1822" s="2">
        <f>_xlfn.XLOOKUP($B1822,stock_analysis[Stock],stock_analysis[Market_Cap_Cr])</f>
        <v>3367.9390720000001</v>
      </c>
      <c r="G1822" s="3">
        <f>Imputs!$C$2</f>
        <v>6.6699999999999995E-2</v>
      </c>
      <c r="H1822" s="3">
        <f>Imputs!$C$3</f>
        <v>5.2299999999999999E-2</v>
      </c>
      <c r="I1822" s="2">
        <f>_xlfn.XLOOKUP($B1822,stock_analysis[Stock],stock_analysis[Beta_Daily])</f>
        <v>0.83383249598056164</v>
      </c>
      <c r="J1822" s="2">
        <f>_xlfn.XLOOKUP($B1822,stock_analysis[Stock],stock_analysis[Beta_Weekly])</f>
        <v>0.39566229609745518</v>
      </c>
      <c r="K1822" s="2">
        <f>_xlfn.XLOOKUP($B1822,stock_analysis[Stock],stock_analysis[Beta_Monthly])</f>
        <v>0.96038165013102295</v>
      </c>
      <c r="L1822" s="3">
        <f>G1822+H1822*I1822</f>
        <v>0.11030943953978337</v>
      </c>
      <c r="M1822" s="3">
        <f>J1822*H1822+G1822</f>
        <v>8.7393138085896896E-2</v>
      </c>
      <c r="N1822" s="3">
        <f>K1822*H1822+G1822</f>
        <v>0.11692796030185248</v>
      </c>
      <c r="O1822" s="2">
        <f>_xlfn.XLOOKUP($B1822,stock_analysis[Stock],stock_analysis[Interest_Coverage_Ratio])</f>
        <v>93.744386873920561</v>
      </c>
      <c r="P1822" s="3" cm="1">
        <f t="array" ref="P182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22" s="3" t="str" cm="1">
        <f t="array" ref="Q182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22" s="3">
        <f>Table2[[#This Row],[Default Spread]]+Table2[[#This Row],[Risk Free Rate]]</f>
        <v>7.0699999999999999E-2</v>
      </c>
      <c r="S1822" s="2">
        <f>_xlfn.XLOOKUP($B1822,stock_analysis[Stock],stock_analysis[Market_Cap_Cr])</f>
        <v>3367.9390720000001</v>
      </c>
      <c r="T1822" s="2">
        <f>_xlfn.XLOOKUP($B1822,stock_analysis[Stock],stock_analysis[Total_Debt_Cr])</f>
        <v>16.475000000000001</v>
      </c>
      <c r="U1822" s="3">
        <f>Table2[[#This Row],[Market Value of Equity]]/(Table2[[#This Row],[Market Value of Equity]]+Table2[[#This Row],[Market Value of Debt]])</f>
        <v>0.99513209682695114</v>
      </c>
      <c r="V1822" s="3">
        <f>Table2[[#This Row],[Market Value of Debt]]/(Table2[[#This Row],[Market Value of Equity]]+Table2[[#This Row],[Market Value of Debt]])</f>
        <v>4.8679031730488563E-3</v>
      </c>
      <c r="W1822" s="32">
        <f>(Table2[[#This Row],[Cost of Equity (Daily Beta)]]*Table2[[#This Row],[Weight of Equity]])+(Table2[[#This Row],[Cost of Debt]]*Table2[[#This Row],[Weight of Debt]])</f>
        <v>0.11011662462336497</v>
      </c>
      <c r="X1822" s="33">
        <f>(Table2[[#This Row],[Cost of Equity (Weekly Beta)]]*Table2[[#This Row],[Weight of Equity]])+(Table2[[#This Row],[Cost of Debt]]*Table2[[#This Row],[Weight of Debt]])</f>
        <v>8.7311877506040414E-2</v>
      </c>
      <c r="Y1822" s="34">
        <f>(Table2[[#This Row],[Cost of Equity (Monthly Beta)]]*Table2[[#This Row],[Weight of Equity]])+(Table2[[#This Row],[Cost of Debt]]*Table2[[#This Row],[Weight of Debt]])</f>
        <v>0.11670292706721551</v>
      </c>
      <c r="Z1822" t="b">
        <f>IF(Table2[[#This Row],[Sector]]="Financial Services",TRUE,FALSE)</f>
        <v>0</v>
      </c>
      <c r="AA1822" t="b">
        <f>IF(Table2[[#This Row],[Market Capitalisation In(Cr)]]&gt;25000,TRUE,FALSE)</f>
        <v>0</v>
      </c>
    </row>
    <row r="1823" spans="2:27" ht="14" customHeight="1">
      <c r="B1823" s="37" t="s">
        <v>1747</v>
      </c>
      <c r="C1823" s="38" t="str">
        <f>_xlfn.XLOOKUP(B1823,stock_analysis[Stock],stock_analysis[Company_Name])</f>
        <v>IZMO Limited</v>
      </c>
      <c r="D1823" s="37" t="str">
        <f>_xlfn.XLOOKUP(B1823,stock_analysis[Stock],stock_analysis[Sector])</f>
        <v>Technology</v>
      </c>
      <c r="E1823" s="37" t="str">
        <f>_xlfn.XLOOKUP($B1823,stock_analysis[Stock],stock_analysis[Industry])</f>
        <v>Software - Application</v>
      </c>
      <c r="F1823" s="2">
        <f>_xlfn.XLOOKUP($B1823,stock_analysis[Stock],stock_analysis[Market_Cap_Cr])</f>
        <v>1017.8292736</v>
      </c>
      <c r="G1823" s="3">
        <f>Imputs!$C$2</f>
        <v>6.6699999999999995E-2</v>
      </c>
      <c r="H1823" s="3">
        <f>Imputs!$C$3</f>
        <v>5.2299999999999999E-2</v>
      </c>
      <c r="I1823" s="2">
        <f>_xlfn.XLOOKUP($B1823,stock_analysis[Stock],stock_analysis[Beta_Daily])</f>
        <v>0.92685845431713676</v>
      </c>
      <c r="J1823" s="2">
        <f>_xlfn.XLOOKUP($B1823,stock_analysis[Stock],stock_analysis[Beta_Weekly])</f>
        <v>2.7704280547958691</v>
      </c>
      <c r="K1823" s="2">
        <f>_xlfn.XLOOKUP($B1823,stock_analysis[Stock],stock_analysis[Beta_Monthly])</f>
        <v>0.94372733334678083</v>
      </c>
      <c r="L1823" s="3">
        <f>G1823+H1823*I1823</f>
        <v>0.11517469716078624</v>
      </c>
      <c r="M1823" s="3">
        <f>J1823*H1823+G1823</f>
        <v>0.21159338726582394</v>
      </c>
      <c r="N1823" s="3">
        <f>K1823*H1823+G1823</f>
        <v>0.11605693953403663</v>
      </c>
      <c r="O1823" s="2">
        <f>_xlfn.XLOOKUP($B1823,stock_analysis[Stock],stock_analysis[Interest_Coverage_Ratio])</f>
        <v>54.306509228021433</v>
      </c>
      <c r="P1823" s="3" cm="1">
        <f t="array" ref="P182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23" s="3" t="str" cm="1">
        <f t="array" ref="Q182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23" s="3">
        <f>Table2[[#This Row],[Default Spread]]+Table2[[#This Row],[Risk Free Rate]]</f>
        <v>7.0699999999999999E-2</v>
      </c>
      <c r="S1823" s="2">
        <f>_xlfn.XLOOKUP($B1823,stock_analysis[Stock],stock_analysis[Market_Cap_Cr])</f>
        <v>1017.8292736</v>
      </c>
      <c r="T1823" s="2">
        <f>_xlfn.XLOOKUP($B1823,stock_analysis[Stock],stock_analysis[Total_Debt_Cr])</f>
        <v>12.6335</v>
      </c>
      <c r="U1823" s="3">
        <f>Table2[[#This Row],[Market Value of Equity]]/(Table2[[#This Row],[Market Value of Equity]]+Table2[[#This Row],[Market Value of Debt]])</f>
        <v>0.98773997438465055</v>
      </c>
      <c r="V1823" s="3">
        <f>Table2[[#This Row],[Market Value of Debt]]/(Table2[[#This Row],[Market Value of Equity]]+Table2[[#This Row],[Market Value of Debt]])</f>
        <v>1.2260025615349409E-2</v>
      </c>
      <c r="W1823" s="32">
        <f>(Table2[[#This Row],[Cost of Equity (Daily Beta)]]*Table2[[#This Row],[Weight of Equity]])+(Table2[[#This Row],[Cost of Debt]]*Table2[[#This Row],[Weight of Debt]])</f>
        <v>0.11462943623436009</v>
      </c>
      <c r="X1823" s="33">
        <f>(Table2[[#This Row],[Cost of Equity (Weekly Beta)]]*Table2[[#This Row],[Weight of Equity]])+(Table2[[#This Row],[Cost of Debt]]*Table2[[#This Row],[Weight of Debt]])</f>
        <v>0.20986603072891158</v>
      </c>
      <c r="Y1823" s="34">
        <f>(Table2[[#This Row],[Cost of Equity (Monthly Beta)]]*Table2[[#This Row],[Weight of Equity]])+(Table2[[#This Row],[Cost of Debt]]*Table2[[#This Row],[Weight of Debt]])</f>
        <v>0.11550086229351549</v>
      </c>
      <c r="Z1823" t="b">
        <f>IF(Table2[[#This Row],[Sector]]="Financial Services",TRUE,FALSE)</f>
        <v>0</v>
      </c>
      <c r="AA1823" t="b">
        <f>IF(Table2[[#This Row],[Market Capitalisation In(Cr)]]&gt;25000,TRUE,FALSE)</f>
        <v>0</v>
      </c>
    </row>
    <row r="1824" spans="2:27" ht="14" customHeight="1">
      <c r="B1824" s="37" t="s">
        <v>2518</v>
      </c>
      <c r="C1824" s="38" t="str">
        <f>_xlfn.XLOOKUP(B1824,stock_analysis[Stock],stock_analysis[Company_Name])</f>
        <v>Nucleus Software Exports Limited</v>
      </c>
      <c r="D1824" s="37" t="str">
        <f>_xlfn.XLOOKUP(B1824,stock_analysis[Stock],stock_analysis[Sector])</f>
        <v>Technology</v>
      </c>
      <c r="E1824" s="37" t="str">
        <f>_xlfn.XLOOKUP($B1824,stock_analysis[Stock],stock_analysis[Industry])</f>
        <v>Software - Application</v>
      </c>
      <c r="F1824" s="2">
        <f>_xlfn.XLOOKUP($B1824,stock_analysis[Stock],stock_analysis[Market_Cap_Cr])</f>
        <v>2022.7047424</v>
      </c>
      <c r="G1824" s="3">
        <f>Imputs!$C$2</f>
        <v>6.6699999999999995E-2</v>
      </c>
      <c r="H1824" s="3">
        <f>Imputs!$C$3</f>
        <v>5.2299999999999999E-2</v>
      </c>
      <c r="I1824" s="2">
        <f>_xlfn.XLOOKUP($B1824,stock_analysis[Stock],stock_analysis[Beta_Daily])</f>
        <v>0.92256787760480341</v>
      </c>
      <c r="J1824" s="2">
        <f>_xlfn.XLOOKUP($B1824,stock_analysis[Stock],stock_analysis[Beta_Weekly])</f>
        <v>1.8810243518289091</v>
      </c>
      <c r="K1824" s="2">
        <f>_xlfn.XLOOKUP($B1824,stock_analysis[Stock],stock_analysis[Beta_Monthly])</f>
        <v>0.44242534187461191</v>
      </c>
      <c r="L1824" s="3">
        <f>G1824+H1824*I1824</f>
        <v>0.11495029999873121</v>
      </c>
      <c r="M1824" s="3">
        <f>J1824*H1824+G1824</f>
        <v>0.16507757360065195</v>
      </c>
      <c r="N1824" s="3">
        <f>K1824*H1824+G1824</f>
        <v>8.9838845380042193E-2</v>
      </c>
      <c r="O1824" s="2">
        <f>_xlfn.XLOOKUP($B1824,stock_analysis[Stock],stock_analysis[Interest_Coverage_Ratio])</f>
        <v>685.53125</v>
      </c>
      <c r="P1824" s="3" cm="1">
        <f t="array" ref="P182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24" s="3" t="str" cm="1">
        <f t="array" ref="Q182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24" s="3">
        <f>Table2[[#This Row],[Default Spread]]+Table2[[#This Row],[Risk Free Rate]]</f>
        <v>7.0699999999999999E-2</v>
      </c>
      <c r="S1824" s="2">
        <f>_xlfn.XLOOKUP($B1824,stock_analysis[Stock],stock_analysis[Market_Cap_Cr])</f>
        <v>2022.7047424</v>
      </c>
      <c r="T1824" s="2">
        <f>_xlfn.XLOOKUP($B1824,stock_analysis[Stock],stock_analysis[Total_Debt_Cr])</f>
        <v>7.89</v>
      </c>
      <c r="U1824" s="3">
        <f>Table2[[#This Row],[Market Value of Equity]]/(Table2[[#This Row],[Market Value of Equity]]+Table2[[#This Row],[Market Value of Debt]])</f>
        <v>0.99611443887091189</v>
      </c>
      <c r="V1824" s="3">
        <f>Table2[[#This Row],[Market Value of Debt]]/(Table2[[#This Row],[Market Value of Equity]]+Table2[[#This Row],[Market Value of Debt]])</f>
        <v>3.8855611290880485E-3</v>
      </c>
      <c r="W1824" s="32">
        <f>(Table2[[#This Row],[Cost of Equity (Daily Beta)]]*Table2[[#This Row],[Weight of Equity]])+(Table2[[#This Row],[Cost of Debt]]*Table2[[#This Row],[Weight of Debt]])</f>
        <v>0.11477836275310566</v>
      </c>
      <c r="X1824" s="33">
        <f>(Table2[[#This Row],[Cost of Equity (Weekly Beta)]]*Table2[[#This Row],[Weight of Equity]])+(Table2[[#This Row],[Cost of Debt]]*Table2[[#This Row],[Weight of Debt]])</f>
        <v>0.16471086376921162</v>
      </c>
      <c r="Y1824" s="34">
        <f>(Table2[[#This Row],[Cost of Equity (Monthly Beta)]]*Table2[[#This Row],[Weight of Equity]])+(Table2[[#This Row],[Cost of Debt]]*Table2[[#This Row],[Weight of Debt]])</f>
        <v>8.9764480226377868E-2</v>
      </c>
      <c r="Z1824" t="b">
        <f>IF(Table2[[#This Row],[Sector]]="Financial Services",TRUE,FALSE)</f>
        <v>0</v>
      </c>
      <c r="AA1824" t="b">
        <f>IF(Table2[[#This Row],[Market Capitalisation In(Cr)]]&gt;25000,TRUE,FALSE)</f>
        <v>0</v>
      </c>
    </row>
    <row r="1825" spans="2:27" ht="14" customHeight="1">
      <c r="B1825" s="37" t="s">
        <v>3484</v>
      </c>
      <c r="C1825" s="38" t="str">
        <f>_xlfn.XLOOKUP(B1825,stock_analysis[Stock],stock_analysis[Company_Name])</f>
        <v>Tanla Platforms Limited</v>
      </c>
      <c r="D1825" s="37" t="str">
        <f>_xlfn.XLOOKUP(B1825,stock_analysis[Stock],stock_analysis[Sector])</f>
        <v>Technology</v>
      </c>
      <c r="E1825" s="37" t="str">
        <f>_xlfn.XLOOKUP($B1825,stock_analysis[Stock],stock_analysis[Industry])</f>
        <v>Software - Application</v>
      </c>
      <c r="F1825" s="2">
        <f>_xlfn.XLOOKUP($B1825,stock_analysis[Stock],stock_analysis[Market_Cap_Cr])</f>
        <v>5774.6640895999999</v>
      </c>
      <c r="G1825" s="3">
        <f>Imputs!$C$2</f>
        <v>6.6699999999999995E-2</v>
      </c>
      <c r="H1825" s="3">
        <f>Imputs!$C$3</f>
        <v>5.2299999999999999E-2</v>
      </c>
      <c r="I1825" s="2">
        <f>_xlfn.XLOOKUP($B1825,stock_analysis[Stock],stock_analysis[Beta_Daily])</f>
        <v>0.97802120863416164</v>
      </c>
      <c r="J1825" s="2">
        <f>_xlfn.XLOOKUP($B1825,stock_analysis[Stock],stock_analysis[Beta_Weekly])</f>
        <v>1.3531115167762455</v>
      </c>
      <c r="K1825" s="2">
        <f>_xlfn.XLOOKUP($B1825,stock_analysis[Stock],stock_analysis[Beta_Monthly])</f>
        <v>1.0038439541924828</v>
      </c>
      <c r="L1825" s="3">
        <f>G1825+H1825*I1825</f>
        <v>0.11785050921156665</v>
      </c>
      <c r="M1825" s="3">
        <f>J1825*H1825+G1825</f>
        <v>0.13746773232739762</v>
      </c>
      <c r="N1825" s="3">
        <f>K1825*H1825+G1825</f>
        <v>0.11920103880426686</v>
      </c>
      <c r="O1825" s="2">
        <f>_xlfn.XLOOKUP($B1825,stock_analysis[Stock],stock_analysis[Interest_Coverage_Ratio])</f>
        <v>105.93044845524648</v>
      </c>
      <c r="P1825" s="3" cm="1">
        <f t="array" ref="P182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25" s="3" t="str" cm="1">
        <f t="array" ref="Q182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25" s="3">
        <f>Table2[[#This Row],[Default Spread]]+Table2[[#This Row],[Risk Free Rate]]</f>
        <v>7.0699999999999999E-2</v>
      </c>
      <c r="S1825" s="2">
        <f>_xlfn.XLOOKUP($B1825,stock_analysis[Stock],stock_analysis[Market_Cap_Cr])</f>
        <v>5774.6640895999999</v>
      </c>
      <c r="T1825" s="2">
        <f>_xlfn.XLOOKUP($B1825,stock_analysis[Stock],stock_analysis[Total_Debt_Cr])</f>
        <v>58.180799999999998</v>
      </c>
      <c r="U1825" s="3">
        <f>Table2[[#This Row],[Market Value of Equity]]/(Table2[[#This Row],[Market Value of Equity]]+Table2[[#This Row],[Market Value of Debt]])</f>
        <v>0.99002531335888311</v>
      </c>
      <c r="V1825" s="3">
        <f>Table2[[#This Row],[Market Value of Debt]]/(Table2[[#This Row],[Market Value of Equity]]+Table2[[#This Row],[Market Value of Debt]])</f>
        <v>9.9746866411168818E-3</v>
      </c>
      <c r="W1825" s="32">
        <f>(Table2[[#This Row],[Cost of Equity (Daily Beta)]]*Table2[[#This Row],[Weight of Equity]])+(Table2[[#This Row],[Cost of Debt]]*Table2[[#This Row],[Weight of Debt]])</f>
        <v>0.11738019765721218</v>
      </c>
      <c r="X1825" s="33">
        <f>(Table2[[#This Row],[Cost of Equity (Weekly Beta)]]*Table2[[#This Row],[Weight of Equity]])+(Table2[[#This Row],[Cost of Debt]]*Table2[[#This Row],[Weight of Debt]])</f>
        <v>0.13680174511969384</v>
      </c>
      <c r="Y1825" s="34">
        <f>(Table2[[#This Row],[Cost of Equity (Monthly Beta)]]*Table2[[#This Row],[Weight of Equity]])+(Table2[[#This Row],[Cost of Debt]]*Table2[[#This Row],[Weight of Debt]])</f>
        <v>0.11871725614042565</v>
      </c>
      <c r="Z1825" t="b">
        <f>IF(Table2[[#This Row],[Sector]]="Financial Services",TRUE,FALSE)</f>
        <v>0</v>
      </c>
      <c r="AA1825" t="b">
        <f>IF(Table2[[#This Row],[Market Capitalisation In(Cr)]]&gt;25000,TRUE,FALSE)</f>
        <v>0</v>
      </c>
    </row>
    <row r="1826" spans="2:27" ht="14" customHeight="1">
      <c r="B1826" s="37" t="s">
        <v>2876</v>
      </c>
      <c r="C1826" s="38" t="str">
        <f>_xlfn.XLOOKUP(B1826,stock_analysis[Stock],stock_analysis[Company_Name])</f>
        <v>Rategain Travel Technologies Limited</v>
      </c>
      <c r="D1826" s="37" t="str">
        <f>_xlfn.XLOOKUP(B1826,stock_analysis[Stock],stock_analysis[Sector])</f>
        <v>Technology</v>
      </c>
      <c r="E1826" s="37" t="str">
        <f>_xlfn.XLOOKUP($B1826,stock_analysis[Stock],stock_analysis[Industry])</f>
        <v>Software - Application</v>
      </c>
      <c r="F1826" s="2">
        <f>_xlfn.XLOOKUP($B1826,stock_analysis[Stock],stock_analysis[Market_Cap_Cr])</f>
        <v>5496.1197056000001</v>
      </c>
      <c r="G1826" s="3">
        <f>Imputs!$C$2</f>
        <v>6.6699999999999995E-2</v>
      </c>
      <c r="H1826" s="3">
        <f>Imputs!$C$3</f>
        <v>5.2299999999999999E-2</v>
      </c>
      <c r="I1826" s="2">
        <f>_xlfn.XLOOKUP($B1826,stock_analysis[Stock],stock_analysis[Beta_Daily])</f>
        <v>0.98418838170536882</v>
      </c>
      <c r="J1826" s="2">
        <f>_xlfn.XLOOKUP($B1826,stock_analysis[Stock],stock_analysis[Beta_Weekly])</f>
        <v>1.0381903245702395</v>
      </c>
      <c r="K1826" s="2">
        <f>_xlfn.XLOOKUP($B1826,stock_analysis[Stock],stock_analysis[Beta_Monthly])</f>
        <v>1.3704708057347439</v>
      </c>
      <c r="L1826" s="3">
        <f>G1826+H1826*I1826</f>
        <v>0.11817305236319078</v>
      </c>
      <c r="M1826" s="3">
        <f>J1826*H1826+G1826</f>
        <v>0.12099735397502352</v>
      </c>
      <c r="N1826" s="3">
        <f>K1826*H1826+G1826</f>
        <v>0.1383756231399271</v>
      </c>
      <c r="O1826" s="2">
        <f>_xlfn.XLOOKUP($B1826,stock_analysis[Stock],stock_analysis[Interest_Coverage_Ratio])</f>
        <v>215.35511811023625</v>
      </c>
      <c r="P1826" s="3" cm="1">
        <f t="array" ref="P182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26" s="3" t="str" cm="1">
        <f t="array" ref="Q182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26" s="3">
        <f>Table2[[#This Row],[Default Spread]]+Table2[[#This Row],[Risk Free Rate]]</f>
        <v>7.0699999999999999E-2</v>
      </c>
      <c r="S1826" s="2">
        <f>_xlfn.XLOOKUP($B1826,stock_analysis[Stock],stock_analysis[Market_Cap_Cr])</f>
        <v>5496.1197056000001</v>
      </c>
      <c r="T1826" s="2">
        <f>_xlfn.XLOOKUP($B1826,stock_analysis[Stock],stock_analysis[Total_Debt_Cr])</f>
        <v>14.945</v>
      </c>
      <c r="U1826" s="3">
        <f>Table2[[#This Row],[Market Value of Equity]]/(Table2[[#This Row],[Market Value of Equity]]+Table2[[#This Row],[Market Value of Debt]])</f>
        <v>0.99728818281069831</v>
      </c>
      <c r="V1826" s="3">
        <f>Table2[[#This Row],[Market Value of Debt]]/(Table2[[#This Row],[Market Value of Equity]]+Table2[[#This Row],[Market Value of Debt]])</f>
        <v>2.7118171893017015E-3</v>
      </c>
      <c r="W1826" s="32">
        <f>(Table2[[#This Row],[Cost of Equity (Daily Beta)]]*Table2[[#This Row],[Weight of Equity]])+(Table2[[#This Row],[Cost of Debt]]*Table2[[#This Row],[Weight of Debt]])</f>
        <v>0.11804431412376366</v>
      </c>
      <c r="X1826" s="33">
        <f>(Table2[[#This Row],[Cost of Equity (Weekly Beta)]]*Table2[[#This Row],[Weight of Equity]])+(Table2[[#This Row],[Cost of Debt]]*Table2[[#This Row],[Weight of Debt]])</f>
        <v>0.12086095674593766</v>
      </c>
      <c r="Y1826" s="34">
        <f>(Table2[[#This Row],[Cost of Equity (Monthly Beta)]]*Table2[[#This Row],[Weight of Equity]])+(Table2[[#This Row],[Cost of Debt]]*Table2[[#This Row],[Weight of Debt]])</f>
        <v>0.13819209922179954</v>
      </c>
      <c r="Z1826" t="b">
        <f>IF(Table2[[#This Row],[Sector]]="Financial Services",TRUE,FALSE)</f>
        <v>0</v>
      </c>
      <c r="AA1826" t="b">
        <f>IF(Table2[[#This Row],[Market Capitalisation In(Cr)]]&gt;25000,TRUE,FALSE)</f>
        <v>0</v>
      </c>
    </row>
    <row r="1827" spans="2:27" ht="14" customHeight="1">
      <c r="B1827" s="37" t="s">
        <v>3700</v>
      </c>
      <c r="C1827" s="38" t="str">
        <f>_xlfn.XLOOKUP(B1827,stock_analysis[Stock],stock_analysis[Company_Name])</f>
        <v>Unicommerce Esolutions Limited</v>
      </c>
      <c r="D1827" s="37" t="str">
        <f>_xlfn.XLOOKUP(B1827,stock_analysis[Stock],stock_analysis[Sector])</f>
        <v>Technology</v>
      </c>
      <c r="E1827" s="37" t="str">
        <f>_xlfn.XLOOKUP($B1827,stock_analysis[Stock],stock_analysis[Industry])</f>
        <v>Software - Application</v>
      </c>
      <c r="F1827" s="2">
        <f>_xlfn.XLOOKUP($B1827,stock_analysis[Stock],stock_analysis[Market_Cap_Cr])</f>
        <v>1118.5052671999999</v>
      </c>
      <c r="G1827" s="3">
        <f>Imputs!$C$2</f>
        <v>6.6699999999999995E-2</v>
      </c>
      <c r="H1827" s="3">
        <f>Imputs!$C$3</f>
        <v>5.2299999999999999E-2</v>
      </c>
      <c r="I1827" s="2">
        <f>_xlfn.XLOOKUP($B1827,stock_analysis[Stock],stock_analysis[Beta_Daily])</f>
        <v>1.0560256301584019</v>
      </c>
      <c r="J1827" s="2">
        <f>_xlfn.XLOOKUP($B1827,stock_analysis[Stock],stock_analysis[Beta_Weekly])</f>
        <v>1.9126351781732152</v>
      </c>
      <c r="K1827" s="2">
        <f>_xlfn.XLOOKUP($B1827,stock_analysis[Stock],stock_analysis[Beta_Monthly])</f>
        <v>1.5939286149052423</v>
      </c>
      <c r="L1827" s="3">
        <f>G1827+H1827*I1827</f>
        <v>0.12193014045728441</v>
      </c>
      <c r="M1827" s="3">
        <f>J1827*H1827+G1827</f>
        <v>0.16673081981845916</v>
      </c>
      <c r="N1827" s="3">
        <f>K1827*H1827+G1827</f>
        <v>0.15006246655954417</v>
      </c>
      <c r="O1827" s="2">
        <f>_xlfn.XLOOKUP($B1827,stock_analysis[Stock],stock_analysis[Interest_Coverage_Ratio])</f>
        <v>42.783362218370883</v>
      </c>
      <c r="P1827" s="3" cm="1">
        <f t="array" ref="P182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27" s="3" t="str" cm="1">
        <f t="array" ref="Q182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27" s="3">
        <f>Table2[[#This Row],[Default Spread]]+Table2[[#This Row],[Risk Free Rate]]</f>
        <v>7.0699999999999999E-2</v>
      </c>
      <c r="S1827" s="2">
        <f>_xlfn.XLOOKUP($B1827,stock_analysis[Stock],stock_analysis[Market_Cap_Cr])</f>
        <v>1118.5052671999999</v>
      </c>
      <c r="T1827" s="2">
        <f>_xlfn.XLOOKUP($B1827,stock_analysis[Stock],stock_analysis[Total_Debt_Cr])</f>
        <v>10.472</v>
      </c>
      <c r="U1827" s="3">
        <f>Table2[[#This Row],[Market Value of Equity]]/(Table2[[#This Row],[Market Value of Equity]]+Table2[[#This Row],[Market Value of Debt]])</f>
        <v>0.99072434821830224</v>
      </c>
      <c r="V1827" s="3">
        <f>Table2[[#This Row],[Market Value of Debt]]/(Table2[[#This Row],[Market Value of Equity]]+Table2[[#This Row],[Market Value of Debt]])</f>
        <v>9.2756517816978065E-3</v>
      </c>
      <c r="W1827" s="32">
        <f>(Table2[[#This Row],[Cost of Equity (Daily Beta)]]*Table2[[#This Row],[Weight of Equity]])+(Table2[[#This Row],[Cost of Debt]]*Table2[[#This Row],[Weight of Debt]])</f>
        <v>0.12145494751367518</v>
      </c>
      <c r="X1827" s="33">
        <f>(Table2[[#This Row],[Cost of Equity (Weekly Beta)]]*Table2[[#This Row],[Weight of Equity]])+(Table2[[#This Row],[Cost of Debt]]*Table2[[#This Row],[Weight of Debt]])</f>
        <v>0.1658400713735122</v>
      </c>
      <c r="Y1827" s="34">
        <f>(Table2[[#This Row],[Cost of Equity (Monthly Beta)]]*Table2[[#This Row],[Weight of Equity]])+(Table2[[#This Row],[Cost of Debt]]*Table2[[#This Row],[Weight of Debt]])</f>
        <v>0.1493263279552012</v>
      </c>
      <c r="Z1827" t="b">
        <f>IF(Table2[[#This Row],[Sector]]="Financial Services",TRUE,FALSE)</f>
        <v>0</v>
      </c>
      <c r="AA1827" t="b">
        <f>IF(Table2[[#This Row],[Market Capitalisation In(Cr)]]&gt;25000,TRUE,FALSE)</f>
        <v>0</v>
      </c>
    </row>
    <row r="1828" spans="2:27" ht="14" customHeight="1">
      <c r="B1828" s="37" t="s">
        <v>2024</v>
      </c>
      <c r="C1828" s="38" t="str">
        <f>_xlfn.XLOOKUP(B1828,stock_analysis[Stock],stock_analysis[Company_Name])</f>
        <v>Ksolves India Limited</v>
      </c>
      <c r="D1828" s="37" t="str">
        <f>_xlfn.XLOOKUP(B1828,stock_analysis[Stock],stock_analysis[Sector])</f>
        <v>Technology</v>
      </c>
      <c r="E1828" s="37" t="str">
        <f>_xlfn.XLOOKUP($B1828,stock_analysis[Stock],stock_analysis[Industry])</f>
        <v>Software - Application</v>
      </c>
      <c r="F1828" s="2">
        <f>_xlfn.XLOOKUP($B1828,stock_analysis[Stock],stock_analysis[Market_Cap_Cr])</f>
        <v>682.43133439999997</v>
      </c>
      <c r="G1828" s="3">
        <f>Imputs!$C$2</f>
        <v>6.6699999999999995E-2</v>
      </c>
      <c r="H1828" s="3">
        <f>Imputs!$C$3</f>
        <v>5.2299999999999999E-2</v>
      </c>
      <c r="I1828" s="2">
        <f>_xlfn.XLOOKUP($B1828,stock_analysis[Stock],stock_analysis[Beta_Daily])</f>
        <v>1.1090667455892169</v>
      </c>
      <c r="J1828" s="2">
        <f>_xlfn.XLOOKUP($B1828,stock_analysis[Stock],stock_analysis[Beta_Weekly])</f>
        <v>1.2892061751498247</v>
      </c>
      <c r="K1828" s="2">
        <f>_xlfn.XLOOKUP($B1828,stock_analysis[Stock],stock_analysis[Beta_Monthly])</f>
        <v>1.5168304225906899</v>
      </c>
      <c r="L1828" s="3">
        <f>G1828+H1828*I1828</f>
        <v>0.12470419079431604</v>
      </c>
      <c r="M1828" s="3">
        <f>J1828*H1828+G1828</f>
        <v>0.13412548296033583</v>
      </c>
      <c r="N1828" s="3">
        <f>K1828*H1828+G1828</f>
        <v>0.14603023110149307</v>
      </c>
      <c r="O1828" s="2">
        <f>_xlfn.XLOOKUP($B1828,stock_analysis[Stock],stock_analysis[Interest_Coverage_Ratio])</f>
        <v>137.65035799522673</v>
      </c>
      <c r="P1828" s="3" cm="1">
        <f t="array" ref="P182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28" s="3" t="str" cm="1">
        <f t="array" ref="Q182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28" s="3">
        <f>Table2[[#This Row],[Default Spread]]+Table2[[#This Row],[Risk Free Rate]]</f>
        <v>7.0699999999999999E-2</v>
      </c>
      <c r="S1828" s="2">
        <f>_xlfn.XLOOKUP($B1828,stock_analysis[Stock],stock_analysis[Market_Cap_Cr])</f>
        <v>682.43133439999997</v>
      </c>
      <c r="T1828" s="2">
        <f>_xlfn.XLOOKUP($B1828,stock_analysis[Stock],stock_analysis[Total_Debt_Cr])</f>
        <v>2.5</v>
      </c>
      <c r="U1828" s="3">
        <f>Table2[[#This Row],[Market Value of Equity]]/(Table2[[#This Row],[Market Value of Equity]]+Table2[[#This Row],[Market Value of Debt]])</f>
        <v>0.9963499990810174</v>
      </c>
      <c r="V1828" s="3">
        <f>Table2[[#This Row],[Market Value of Debt]]/(Table2[[#This Row],[Market Value of Equity]]+Table2[[#This Row],[Market Value of Debt]])</f>
        <v>3.6500009189826313E-3</v>
      </c>
      <c r="W1828" s="32">
        <f>(Table2[[#This Row],[Cost of Equity (Daily Beta)]]*Table2[[#This Row],[Weight of Equity]])+(Table2[[#This Row],[Cost of Debt]]*Table2[[#This Row],[Weight of Debt]])</f>
        <v>0.12450707544828787</v>
      </c>
      <c r="X1828" s="33">
        <f>(Table2[[#This Row],[Cost of Equity (Weekly Beta)]]*Table2[[#This Row],[Weight of Equity]])+(Table2[[#This Row],[Cost of Debt]]*Table2[[#This Row],[Weight of Debt]])</f>
        <v>0.13389397988924367</v>
      </c>
      <c r="Y1828" s="34">
        <f>(Table2[[#This Row],[Cost of Equity (Monthly Beta)]]*Table2[[#This Row],[Weight of Equity]])+(Table2[[#This Row],[Cost of Debt]]*Table2[[#This Row],[Weight of Debt]])</f>
        <v>0.14575527568874544</v>
      </c>
      <c r="Z1828" t="b">
        <f>IF(Table2[[#This Row],[Sector]]="Financial Services",TRUE,FALSE)</f>
        <v>0</v>
      </c>
      <c r="AA1828" t="b">
        <f>IF(Table2[[#This Row],[Market Capitalisation In(Cr)]]&gt;25000,TRUE,FALSE)</f>
        <v>0</v>
      </c>
    </row>
    <row r="1829" spans="2:27" ht="14" customHeight="1">
      <c r="B1829" s="37" t="s">
        <v>3926</v>
      </c>
      <c r="C1829" s="38" t="str">
        <f>_xlfn.XLOOKUP(B1829,stock_analysis[Stock],stock_analysis[Company_Name])</f>
        <v>Xtglobal Infotech Limited</v>
      </c>
      <c r="D1829" s="37" t="str">
        <f>_xlfn.XLOOKUP(B1829,stock_analysis[Stock],stock_analysis[Sector])</f>
        <v>Technology</v>
      </c>
      <c r="E1829" s="37" t="str">
        <f>_xlfn.XLOOKUP($B1829,stock_analysis[Stock],stock_analysis[Industry])</f>
        <v>Software - Application</v>
      </c>
      <c r="F1829" s="2">
        <f>_xlfn.XLOOKUP($B1829,stock_analysis[Stock],stock_analysis[Market_Cap_Cr])</f>
        <v>492.63636480000002</v>
      </c>
      <c r="G1829" s="3">
        <f>Imputs!$C$2</f>
        <v>6.6699999999999995E-2</v>
      </c>
      <c r="H1829" s="3">
        <f>Imputs!$C$3</f>
        <v>5.2299999999999999E-2</v>
      </c>
      <c r="I1829" s="2">
        <f>_xlfn.XLOOKUP($B1829,stock_analysis[Stock],stock_analysis[Beta_Daily])</f>
        <v>1.2107094965648262</v>
      </c>
      <c r="J1829" s="2">
        <f>_xlfn.XLOOKUP($B1829,stock_analysis[Stock],stock_analysis[Beta_Weekly])</f>
        <v>1.4752184760594671</v>
      </c>
      <c r="K1829" s="2">
        <f>_xlfn.XLOOKUP($B1829,stock_analysis[Stock],stock_analysis[Beta_Monthly])</f>
        <v>1.49360880192802</v>
      </c>
      <c r="L1829" s="3">
        <f>G1829+H1829*I1829</f>
        <v>0.13002010667034042</v>
      </c>
      <c r="M1829" s="3">
        <f>J1829*H1829+G1829</f>
        <v>0.14385392629791011</v>
      </c>
      <c r="N1829" s="3">
        <f>K1829*H1829+G1829</f>
        <v>0.14481574034083544</v>
      </c>
      <c r="O1829" s="2">
        <f>_xlfn.XLOOKUP($B1829,stock_analysis[Stock],stock_analysis[Interest_Coverage_Ratio])</f>
        <v>5.1668284434981366</v>
      </c>
      <c r="P1829" s="3" cm="1">
        <f t="array" ref="P182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829" s="3" t="str" cm="1">
        <f t="array" ref="Q182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829" s="3">
        <f>Table2[[#This Row],[Default Spread]]+Table2[[#This Row],[Risk Free Rate]]</f>
        <v>7.5600000000000001E-2</v>
      </c>
      <c r="S1829" s="2">
        <f>_xlfn.XLOOKUP($B1829,stock_analysis[Stock],stock_analysis[Market_Cap_Cr])</f>
        <v>492.63636480000002</v>
      </c>
      <c r="T1829" s="2">
        <f>_xlfn.XLOOKUP($B1829,stock_analysis[Stock],stock_analysis[Total_Debt_Cr])</f>
        <v>51.308099200000001</v>
      </c>
      <c r="U1829" s="3">
        <f>Table2[[#This Row],[Market Value of Equity]]/(Table2[[#This Row],[Market Value of Equity]]+Table2[[#This Row],[Market Value of Debt]])</f>
        <v>0.90567401160277272</v>
      </c>
      <c r="V1829" s="3">
        <f>Table2[[#This Row],[Market Value of Debt]]/(Table2[[#This Row],[Market Value of Equity]]+Table2[[#This Row],[Market Value of Debt]])</f>
        <v>9.4325988397227251E-2</v>
      </c>
      <c r="W1829" s="32">
        <f>(Table2[[#This Row],[Cost of Equity (Daily Beta)]]*Table2[[#This Row],[Weight of Equity]])+(Table2[[#This Row],[Cost of Debt]]*Table2[[#This Row],[Weight of Debt]])</f>
        <v>0.12488687631997801</v>
      </c>
      <c r="X1829" s="33">
        <f>(Table2[[#This Row],[Cost of Equity (Weekly Beta)]]*Table2[[#This Row],[Weight of Equity]])+(Table2[[#This Row],[Cost of Debt]]*Table2[[#This Row],[Weight of Debt]])</f>
        <v>0.13741580723786823</v>
      </c>
      <c r="Y1829" s="34">
        <f>(Table2[[#This Row],[Cost of Equity (Monthly Beta)]]*Table2[[#This Row],[Weight of Equity]])+(Table2[[#This Row],[Cost of Debt]]*Table2[[#This Row],[Weight of Debt]])</f>
        <v>0.1382868972205403</v>
      </c>
      <c r="Z1829" t="b">
        <f>IF(Table2[[#This Row],[Sector]]="Financial Services",TRUE,FALSE)</f>
        <v>0</v>
      </c>
      <c r="AA1829" t="b">
        <f>IF(Table2[[#This Row],[Market Capitalisation In(Cr)]]&gt;25000,TRUE,FALSE)</f>
        <v>0</v>
      </c>
    </row>
    <row r="1830" spans="2:27" ht="14" customHeight="1">
      <c r="B1830" s="37" t="s">
        <v>1918</v>
      </c>
      <c r="C1830" s="38" t="str">
        <f>_xlfn.XLOOKUP(B1830,stock_analysis[Stock],stock_analysis[Company_Name])</f>
        <v>Kellton Tech Solutions Limited</v>
      </c>
      <c r="D1830" s="37" t="str">
        <f>_xlfn.XLOOKUP(B1830,stock_analysis[Stock],stock_analysis[Sector])</f>
        <v>Technology</v>
      </c>
      <c r="E1830" s="37" t="str">
        <f>_xlfn.XLOOKUP($B1830,stock_analysis[Stock],stock_analysis[Industry])</f>
        <v>Software - Application</v>
      </c>
      <c r="F1830" s="2">
        <f>_xlfn.XLOOKUP($B1830,stock_analysis[Stock],stock_analysis[Market_Cap_Cr])</f>
        <v>910.46307839999997</v>
      </c>
      <c r="G1830" s="3">
        <f>Imputs!$C$2</f>
        <v>6.6699999999999995E-2</v>
      </c>
      <c r="H1830" s="3">
        <f>Imputs!$C$3</f>
        <v>5.2299999999999999E-2</v>
      </c>
      <c r="I1830" s="2">
        <f>_xlfn.XLOOKUP($B1830,stock_analysis[Stock],stock_analysis[Beta_Daily])</f>
        <v>1.3307865494795217</v>
      </c>
      <c r="J1830" s="2">
        <f>_xlfn.XLOOKUP($B1830,stock_analysis[Stock],stock_analysis[Beta_Weekly])</f>
        <v>1.3917851953139335</v>
      </c>
      <c r="K1830" s="2">
        <f>_xlfn.XLOOKUP($B1830,stock_analysis[Stock],stock_analysis[Beta_Monthly])</f>
        <v>1.0933974648873972</v>
      </c>
      <c r="L1830" s="3">
        <f>G1830+H1830*I1830</f>
        <v>0.13630013653777898</v>
      </c>
      <c r="M1830" s="3">
        <f>J1830*H1830+G1830</f>
        <v>0.13949036571491871</v>
      </c>
      <c r="N1830" s="3">
        <f>K1830*H1830+G1830</f>
        <v>0.12388468741361086</v>
      </c>
      <c r="O1830" s="2">
        <f>_xlfn.XLOOKUP($B1830,stock_analysis[Stock],stock_analysis[Interest_Coverage_Ratio])</f>
        <v>6.4053566533116113</v>
      </c>
      <c r="P1830" s="3" cm="1">
        <f t="array" ref="P183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830" s="3" t="str" cm="1">
        <f t="array" ref="Q183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830" s="3">
        <f>Table2[[#This Row],[Default Spread]]+Table2[[#This Row],[Risk Free Rate]]</f>
        <v>7.4499999999999997E-2</v>
      </c>
      <c r="S1830" s="2">
        <f>_xlfn.XLOOKUP($B1830,stock_analysis[Stock],stock_analysis[Market_Cap_Cr])</f>
        <v>910.46307839999997</v>
      </c>
      <c r="T1830" s="2">
        <f>_xlfn.XLOOKUP($B1830,stock_analysis[Stock],stock_analysis[Total_Debt_Cr])</f>
        <v>155.38620159999999</v>
      </c>
      <c r="U1830" s="3">
        <f>Table2[[#This Row],[Market Value of Equity]]/(Table2[[#This Row],[Market Value of Equity]]+Table2[[#This Row],[Market Value of Debt]])</f>
        <v>0.85421371997361584</v>
      </c>
      <c r="V1830" s="3">
        <f>Table2[[#This Row],[Market Value of Debt]]/(Table2[[#This Row],[Market Value of Equity]]+Table2[[#This Row],[Market Value of Debt]])</f>
        <v>0.14578628002638422</v>
      </c>
      <c r="W1830" s="32">
        <f>(Table2[[#This Row],[Cost of Equity (Daily Beta)]]*Table2[[#This Row],[Weight of Equity]])+(Table2[[#This Row],[Cost of Debt]]*Table2[[#This Row],[Weight of Debt]])</f>
        <v>0.12729052452681355</v>
      </c>
      <c r="X1830" s="33">
        <f>(Table2[[#This Row],[Cost of Equity (Weekly Beta)]]*Table2[[#This Row],[Weight of Equity]])+(Table2[[#This Row],[Cost of Debt]]*Table2[[#This Row],[Weight of Debt]])</f>
        <v>0.13001566205978646</v>
      </c>
      <c r="Y1830" s="34">
        <f>(Table2[[#This Row],[Cost of Equity (Monthly Beta)]]*Table2[[#This Row],[Weight of Equity]])+(Table2[[#This Row],[Cost of Debt]]*Table2[[#This Row],[Weight of Debt]])</f>
        <v>0.11668507754531474</v>
      </c>
      <c r="Z1830" t="b">
        <f>IF(Table2[[#This Row],[Sector]]="Financial Services",TRUE,FALSE)</f>
        <v>0</v>
      </c>
      <c r="AA1830" t="b">
        <f>IF(Table2[[#This Row],[Market Capitalisation In(Cr)]]&gt;25000,TRUE,FALSE)</f>
        <v>0</v>
      </c>
    </row>
    <row r="1831" spans="2:27" ht="14" customHeight="1">
      <c r="B1831" s="37" t="s">
        <v>602</v>
      </c>
      <c r="C1831" s="38" t="str">
        <f>_xlfn.XLOOKUP(B1831,stock_analysis[Stock],stock_analysis[Company_Name])</f>
        <v>BLACKBUCK LIMITED</v>
      </c>
      <c r="D1831" s="37" t="str">
        <f>_xlfn.XLOOKUP(B1831,stock_analysis[Stock],stock_analysis[Sector])</f>
        <v>Technology</v>
      </c>
      <c r="E1831" s="37" t="str">
        <f>_xlfn.XLOOKUP($B1831,stock_analysis[Stock],stock_analysis[Industry])</f>
        <v>Software - Application</v>
      </c>
      <c r="F1831" s="2">
        <f>_xlfn.XLOOKUP($B1831,stock_analysis[Stock],stock_analysis[Market_Cap_Cr])</f>
        <v>10434.351103999999</v>
      </c>
      <c r="G1831" s="3">
        <f>Imputs!$C$2</f>
        <v>6.6699999999999995E-2</v>
      </c>
      <c r="H1831" s="3">
        <f>Imputs!$C$3</f>
        <v>5.2299999999999999E-2</v>
      </c>
      <c r="I1831" s="2">
        <f>_xlfn.XLOOKUP($B1831,stock_analysis[Stock],stock_analysis[Beta_Daily])</f>
        <v>1.1610017125448309</v>
      </c>
      <c r="J1831" s="2">
        <f>_xlfn.XLOOKUP($B1831,stock_analysis[Stock],stock_analysis[Beta_Weekly])</f>
        <v>1.2610200727425074</v>
      </c>
      <c r="K1831" s="2">
        <f>_xlfn.XLOOKUP($B1831,stock_analysis[Stock],stock_analysis[Beta_Monthly])</f>
        <v>-0.18162974333373039</v>
      </c>
      <c r="L1831" s="3">
        <f>G1831+H1831*I1831</f>
        <v>0.12742038956609464</v>
      </c>
      <c r="M1831" s="3">
        <f>J1831*H1831+G1831</f>
        <v>0.13265134980443313</v>
      </c>
      <c r="N1831" s="3">
        <f>K1831*H1831+G1831</f>
        <v>5.7200764423645897E-2</v>
      </c>
      <c r="O1831" s="2">
        <f>_xlfn.XLOOKUP($B1831,stock_analysis[Stock],stock_analysis[Interest_Coverage_Ratio])</f>
        <v>-68.445753559155619</v>
      </c>
      <c r="P1831" s="3" cm="1">
        <f t="array" ref="P183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831" s="3" t="str" cm="1">
        <f t="array" ref="Q183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831" s="3">
        <f>Table2[[#This Row],[Default Spread]]+Table2[[#This Row],[Risk Free Rate]]</f>
        <v>0.25669999999999998</v>
      </c>
      <c r="S1831" s="2">
        <f>_xlfn.XLOOKUP($B1831,stock_analysis[Stock],stock_analysis[Market_Cap_Cr])</f>
        <v>10434.351103999999</v>
      </c>
      <c r="T1831" s="2">
        <f>_xlfn.XLOOKUP($B1831,stock_analysis[Stock],stock_analysis[Total_Debt_Cr])</f>
        <v>47.73</v>
      </c>
      <c r="U1831" s="3">
        <f>Table2[[#This Row],[Market Value of Equity]]/(Table2[[#This Row],[Market Value of Equity]]+Table2[[#This Row],[Market Value of Debt]])</f>
        <v>0.995446514911835</v>
      </c>
      <c r="V1831" s="3">
        <f>Table2[[#This Row],[Market Value of Debt]]/(Table2[[#This Row],[Market Value of Equity]]+Table2[[#This Row],[Market Value of Debt]])</f>
        <v>4.5534850881649887E-3</v>
      </c>
      <c r="W1831" s="32">
        <f>(Table2[[#This Row],[Cost of Equity (Daily Beta)]]*Table2[[#This Row],[Weight of Equity]])+(Table2[[#This Row],[Cost of Debt]]*Table2[[#This Row],[Weight of Debt]])</f>
        <v>0.1280090623444092</v>
      </c>
      <c r="X1831" s="33">
        <f>(Table2[[#This Row],[Cost of Equity (Weekly Beta)]]*Table2[[#This Row],[Weight of Equity]])+(Table2[[#This Row],[Cost of Debt]]*Table2[[#This Row],[Weight of Debt]])</f>
        <v>0.13321620348330562</v>
      </c>
      <c r="Y1831" s="34">
        <f>(Table2[[#This Row],[Cost of Equity (Monthly Beta)]]*Table2[[#This Row],[Weight of Equity]])+(Table2[[#This Row],[Cost of Debt]]*Table2[[#This Row],[Weight of Debt]])</f>
        <v>5.8109181217943139E-2</v>
      </c>
      <c r="Z1831" t="b">
        <f>IF(Table2[[#This Row],[Sector]]="Financial Services",TRUE,FALSE)</f>
        <v>0</v>
      </c>
      <c r="AA1831" t="b">
        <f>IF(Table2[[#This Row],[Market Capitalisation In(Cr)]]&gt;25000,TRUE,FALSE)</f>
        <v>0</v>
      </c>
    </row>
    <row r="1832" spans="2:27" ht="14" customHeight="1">
      <c r="B1832" s="37" t="s">
        <v>2570</v>
      </c>
      <c r="C1832" s="38" t="str">
        <f>_xlfn.XLOOKUP(B1832,stock_analysis[Stock],stock_analysis[Company_Name])</f>
        <v>Orchasp Limited</v>
      </c>
      <c r="D1832" s="37" t="str">
        <f>_xlfn.XLOOKUP(B1832,stock_analysis[Stock],stock_analysis[Sector])</f>
        <v>Technology</v>
      </c>
      <c r="E1832" s="37" t="str">
        <f>_xlfn.XLOOKUP($B1832,stock_analysis[Stock],stock_analysis[Industry])</f>
        <v>Software - Application</v>
      </c>
      <c r="F1832" s="2">
        <f>_xlfn.XLOOKUP($B1832,stock_analysis[Stock],stock_analysis[Market_Cap_Cr])</f>
        <v>73.816134399999996</v>
      </c>
      <c r="G1832" s="3">
        <f>Imputs!$C$2</f>
        <v>6.6699999999999995E-2</v>
      </c>
      <c r="H1832" s="3">
        <f>Imputs!$C$3</f>
        <v>5.2299999999999999E-2</v>
      </c>
      <c r="I1832" s="2">
        <f>_xlfn.XLOOKUP($B1832,stock_analysis[Stock],stock_analysis[Beta_Daily])</f>
        <v>0.68485393052348675</v>
      </c>
      <c r="J1832" s="2">
        <f>_xlfn.XLOOKUP($B1832,stock_analysis[Stock],stock_analysis[Beta_Weekly])</f>
        <v>-0.52368404925871748</v>
      </c>
      <c r="K1832" s="2">
        <f>_xlfn.XLOOKUP($B1832,stock_analysis[Stock],stock_analysis[Beta_Monthly])</f>
        <v>3.8181409321863486</v>
      </c>
      <c r="L1832" s="3">
        <f>G1832+H1832*I1832</f>
        <v>0.10251786056637835</v>
      </c>
      <c r="M1832" s="3">
        <f>J1832*H1832+G1832</f>
        <v>3.9311324223769067E-2</v>
      </c>
      <c r="N1832" s="3">
        <f>K1832*H1832+G1832</f>
        <v>0.26638877075334605</v>
      </c>
      <c r="O1832" s="2">
        <f>_xlfn.XLOOKUP($B1832,stock_analysis[Stock],stock_analysis[Interest_Coverage_Ratio])</f>
        <v>-70.037162162162161</v>
      </c>
      <c r="P1832" s="3" cm="1">
        <f t="array" ref="P183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832" s="3" t="str" cm="1">
        <f t="array" ref="Q183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832" s="3">
        <f>Table2[[#This Row],[Default Spread]]+Table2[[#This Row],[Risk Free Rate]]</f>
        <v>0.25669999999999998</v>
      </c>
      <c r="S1832" s="2">
        <f>_xlfn.XLOOKUP($B1832,stock_analysis[Stock],stock_analysis[Market_Cap_Cr])</f>
        <v>73.816134399999996</v>
      </c>
      <c r="T1832" s="2">
        <f>_xlfn.XLOOKUP($B1832,stock_analysis[Stock],stock_analysis[Total_Debt_Cr])</f>
        <v>15.8598</v>
      </c>
      <c r="U1832" s="3">
        <f>Table2[[#This Row],[Market Value of Equity]]/(Table2[[#This Row],[Market Value of Equity]]+Table2[[#This Row],[Market Value of Debt]])</f>
        <v>0.82314318656265939</v>
      </c>
      <c r="V1832" s="3">
        <f>Table2[[#This Row],[Market Value of Debt]]/(Table2[[#This Row],[Market Value of Equity]]+Table2[[#This Row],[Market Value of Debt]])</f>
        <v>0.17685681343734069</v>
      </c>
      <c r="W1832" s="32">
        <f>(Table2[[#This Row],[Cost of Equity (Daily Beta)]]*Table2[[#This Row],[Weight of Equity]])+(Table2[[#This Row],[Cost of Debt]]*Table2[[#This Row],[Weight of Debt]])</f>
        <v>0.12978602243556042</v>
      </c>
      <c r="X1832" s="33">
        <f>(Table2[[#This Row],[Cost of Equity (Weekly Beta)]]*Table2[[#This Row],[Weight of Equity]])+(Table2[[#This Row],[Cost of Debt]]*Table2[[#This Row],[Weight of Debt]])</f>
        <v>7.7757992698916478E-2</v>
      </c>
      <c r="Y1832" s="34">
        <f>(Table2[[#This Row],[Cost of Equity (Monthly Beta)]]*Table2[[#This Row],[Weight of Equity]])+(Table2[[#This Row],[Cost of Debt]]*Table2[[#This Row],[Weight of Debt]])</f>
        <v>0.26467524563178441</v>
      </c>
      <c r="Z1832" t="b">
        <f>IF(Table2[[#This Row],[Sector]]="Financial Services",TRUE,FALSE)</f>
        <v>0</v>
      </c>
      <c r="AA1832" t="b">
        <f>IF(Table2[[#This Row],[Market Capitalisation In(Cr)]]&gt;25000,TRUE,FALSE)</f>
        <v>0</v>
      </c>
    </row>
    <row r="1833" spans="2:27" ht="14" customHeight="1">
      <c r="B1833" s="37" t="s">
        <v>2502</v>
      </c>
      <c r="C1833" s="38" t="str">
        <f>_xlfn.XLOOKUP(B1833,stock_analysis[Stock],stock_analysis[Company_Name])</f>
        <v>Network People Services Technologies Limited</v>
      </c>
      <c r="D1833" s="37" t="str">
        <f>_xlfn.XLOOKUP(B1833,stock_analysis[Stock],stock_analysis[Sector])</f>
        <v>Technology</v>
      </c>
      <c r="E1833" s="37" t="str">
        <f>_xlfn.XLOOKUP($B1833,stock_analysis[Stock],stock_analysis[Industry])</f>
        <v>Software - Application</v>
      </c>
      <c r="F1833" s="2">
        <f>_xlfn.XLOOKUP($B1833,stock_analysis[Stock],stock_analysis[Market_Cap_Cr])</f>
        <v>2172.8462847999999</v>
      </c>
      <c r="G1833" s="3">
        <f>Imputs!$C$2</f>
        <v>6.6699999999999995E-2</v>
      </c>
      <c r="H1833" s="3">
        <f>Imputs!$C$3</f>
        <v>5.2299999999999999E-2</v>
      </c>
      <c r="I1833" s="2">
        <f>_xlfn.XLOOKUP($B1833,stock_analysis[Stock],stock_analysis[Beta_Daily])</f>
        <v>1.267055473472507</v>
      </c>
      <c r="J1833" s="2">
        <f>_xlfn.XLOOKUP($B1833,stock_analysis[Stock],stock_analysis[Beta_Weekly])</f>
        <v>2.2865393026577796</v>
      </c>
      <c r="K1833" s="2">
        <f>_xlfn.XLOOKUP($B1833,stock_analysis[Stock],stock_analysis[Beta_Monthly])</f>
        <v>1.3064657642385424</v>
      </c>
      <c r="L1833" s="3">
        <f>G1833+H1833*I1833</f>
        <v>0.13296700126261213</v>
      </c>
      <c r="M1833" s="3">
        <f>J1833*H1833+G1833</f>
        <v>0.18628600552900187</v>
      </c>
      <c r="N1833" s="3">
        <f>K1833*H1833+G1833</f>
        <v>0.13502815946967578</v>
      </c>
      <c r="O1833" s="2">
        <f>_xlfn.XLOOKUP($B1833,stock_analysis[Stock],stock_analysis[Interest_Coverage_Ratio])</f>
        <v>183.44074969770253</v>
      </c>
      <c r="P1833" s="3" cm="1">
        <f t="array" ref="P183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33" s="3" t="str" cm="1">
        <f t="array" ref="Q183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33" s="3">
        <f>Table2[[#This Row],[Default Spread]]+Table2[[#This Row],[Risk Free Rate]]</f>
        <v>7.0699999999999999E-2</v>
      </c>
      <c r="S1833" s="2">
        <f>_xlfn.XLOOKUP($B1833,stock_analysis[Stock],stock_analysis[Market_Cap_Cr])</f>
        <v>2172.8462847999999</v>
      </c>
      <c r="T1833" s="2">
        <f>_xlfn.XLOOKUP($B1833,stock_analysis[Stock],stock_analysis[Total_Debt_Cr])</f>
        <v>6.8434999999999997</v>
      </c>
      <c r="U1833" s="3">
        <f>Table2[[#This Row],[Market Value of Equity]]/(Table2[[#This Row],[Market Value of Equity]]+Table2[[#This Row],[Market Value of Debt]])</f>
        <v>0.99686033304017718</v>
      </c>
      <c r="V1833" s="3">
        <f>Table2[[#This Row],[Market Value of Debt]]/(Table2[[#This Row],[Market Value of Equity]]+Table2[[#This Row],[Market Value of Debt]])</f>
        <v>3.1396669598228785E-3</v>
      </c>
      <c r="W1833" s="32">
        <f>(Table2[[#This Row],[Cost of Equity (Daily Beta)]]*Table2[[#This Row],[Weight of Equity]])+(Table2[[#This Row],[Cost of Debt]]*Table2[[#This Row],[Weight of Debt]])</f>
        <v>0.13277150361606066</v>
      </c>
      <c r="X1833" s="33">
        <f>(Table2[[#This Row],[Cost of Equity (Weekly Beta)]]*Table2[[#This Row],[Weight of Equity]])+(Table2[[#This Row],[Cost of Debt]]*Table2[[#This Row],[Weight of Debt]])</f>
        <v>0.18592310396642456</v>
      </c>
      <c r="Y1833" s="34">
        <f>(Table2[[#This Row],[Cost of Equity (Monthly Beta)]]*Table2[[#This Row],[Weight of Equity]])+(Table2[[#This Row],[Cost of Debt]]*Table2[[#This Row],[Weight of Debt]])</f>
        <v>0.13482619047280262</v>
      </c>
      <c r="Z1833" t="b">
        <f>IF(Table2[[#This Row],[Sector]]="Financial Services",TRUE,FALSE)</f>
        <v>0</v>
      </c>
      <c r="AA1833" t="b">
        <f>IF(Table2[[#This Row],[Market Capitalisation In(Cr)]]&gt;25000,TRUE,FALSE)</f>
        <v>0</v>
      </c>
    </row>
    <row r="1834" spans="2:27" ht="14" customHeight="1">
      <c r="B1834" s="37" t="s">
        <v>2866</v>
      </c>
      <c r="C1834" s="38" t="str">
        <f>_xlfn.XLOOKUP(B1834,stock_analysis[Stock],stock_analysis[Company_Name])</f>
        <v>Ramco Systems Limited</v>
      </c>
      <c r="D1834" s="37" t="str">
        <f>_xlfn.XLOOKUP(B1834,stock_analysis[Stock],stock_analysis[Sector])</f>
        <v>Technology</v>
      </c>
      <c r="E1834" s="37" t="str">
        <f>_xlfn.XLOOKUP($B1834,stock_analysis[Stock],stock_analysis[Industry])</f>
        <v>Software - Application</v>
      </c>
      <c r="F1834" s="2">
        <f>_xlfn.XLOOKUP($B1834,stock_analysis[Stock],stock_analysis[Market_Cap_Cr])</f>
        <v>1567.4359807999999</v>
      </c>
      <c r="G1834" s="3">
        <f>Imputs!$C$2</f>
        <v>6.6699999999999995E-2</v>
      </c>
      <c r="H1834" s="3">
        <f>Imputs!$C$3</f>
        <v>5.2299999999999999E-2</v>
      </c>
      <c r="I1834" s="2">
        <f>_xlfn.XLOOKUP($B1834,stock_analysis[Stock],stock_analysis[Beta_Daily])</f>
        <v>1.2540649067957976</v>
      </c>
      <c r="J1834" s="2">
        <f>_xlfn.XLOOKUP($B1834,stock_analysis[Stock],stock_analysis[Beta_Weekly])</f>
        <v>1.6079651294286366</v>
      </c>
      <c r="K1834" s="2">
        <f>_xlfn.XLOOKUP($B1834,stock_analysis[Stock],stock_analysis[Beta_Monthly])</f>
        <v>1.3284831073039896</v>
      </c>
      <c r="L1834" s="3">
        <f>G1834+H1834*I1834</f>
        <v>0.13228759462542022</v>
      </c>
      <c r="M1834" s="3">
        <f>J1834*H1834+G1834</f>
        <v>0.15079657626911769</v>
      </c>
      <c r="N1834" s="3">
        <f>K1834*H1834+G1834</f>
        <v>0.13617966651199864</v>
      </c>
      <c r="O1834" s="2">
        <f>_xlfn.XLOOKUP($B1834,stock_analysis[Stock],stock_analysis[Interest_Coverage_Ratio])</f>
        <v>-4.3731979695431473</v>
      </c>
      <c r="P1834" s="3" cm="1">
        <f t="array" ref="P183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834" s="3" t="str" cm="1">
        <f t="array" ref="Q183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834" s="3">
        <f>Table2[[#This Row],[Default Spread]]+Table2[[#This Row],[Risk Free Rate]]</f>
        <v>0.25669999999999998</v>
      </c>
      <c r="S1834" s="2">
        <f>_xlfn.XLOOKUP($B1834,stock_analysis[Stock],stock_analysis[Market_Cap_Cr])</f>
        <v>1567.4359807999999</v>
      </c>
      <c r="T1834" s="2">
        <f>_xlfn.XLOOKUP($B1834,stock_analysis[Stock],stock_analysis[Total_Debt_Cr])</f>
        <v>48.765999999999998</v>
      </c>
      <c r="U1834" s="3">
        <f>Table2[[#This Row],[Market Value of Equity]]/(Table2[[#This Row],[Market Value of Equity]]+Table2[[#This Row],[Market Value of Debt]])</f>
        <v>0.96982679109459979</v>
      </c>
      <c r="V1834" s="3">
        <f>Table2[[#This Row],[Market Value of Debt]]/(Table2[[#This Row],[Market Value of Equity]]+Table2[[#This Row],[Market Value of Debt]])</f>
        <v>3.0173208905400196E-2</v>
      </c>
      <c r="W1834" s="32">
        <f>(Table2[[#This Row],[Cost of Equity (Daily Beta)]]*Table2[[#This Row],[Weight of Equity]])+(Table2[[#This Row],[Cost of Debt]]*Table2[[#This Row],[Weight of Debt]])</f>
        <v>0.13604151612321075</v>
      </c>
      <c r="X1834" s="33">
        <f>(Table2[[#This Row],[Cost of Equity (Weekly Beta)]]*Table2[[#This Row],[Weight of Equity]])+(Table2[[#This Row],[Cost of Debt]]*Table2[[#This Row],[Weight of Debt]])</f>
        <v>0.15399202239714671</v>
      </c>
      <c r="Y1834" s="34">
        <f>(Table2[[#This Row],[Cost of Equity (Monthly Beta)]]*Table2[[#This Row],[Weight of Equity]])+(Table2[[#This Row],[Cost of Debt]]*Table2[[#This Row],[Weight of Debt]])</f>
        <v>0.1398161517116806</v>
      </c>
      <c r="Z1834" t="b">
        <f>IF(Table2[[#This Row],[Sector]]="Financial Services",TRUE,FALSE)</f>
        <v>0</v>
      </c>
      <c r="AA1834" t="b">
        <f>IF(Table2[[#This Row],[Market Capitalisation In(Cr)]]&gt;25000,TRUE,FALSE)</f>
        <v>0</v>
      </c>
    </row>
    <row r="1835" spans="2:27" ht="14" customHeight="1">
      <c r="B1835" s="37" t="s">
        <v>3506</v>
      </c>
      <c r="C1835" s="38" t="str">
        <f>_xlfn.XLOOKUP(B1835,stock_analysis[Stock],stock_analysis[Company_Name])</f>
        <v>Tata Elxsi Limited</v>
      </c>
      <c r="D1835" s="37" t="str">
        <f>_xlfn.XLOOKUP(B1835,stock_analysis[Stock],stock_analysis[Sector])</f>
        <v>Technology</v>
      </c>
      <c r="E1835" s="37" t="str">
        <f>_xlfn.XLOOKUP($B1835,stock_analysis[Stock],stock_analysis[Industry])</f>
        <v>Software - Application</v>
      </c>
      <c r="F1835" s="2">
        <f>_xlfn.XLOOKUP($B1835,stock_analysis[Stock],stock_analysis[Market_Cap_Cr])</f>
        <v>27310.982758400001</v>
      </c>
      <c r="G1835" s="3">
        <f>Imputs!$C$2</f>
        <v>6.6699999999999995E-2</v>
      </c>
      <c r="H1835" s="3">
        <f>Imputs!$C$3</f>
        <v>5.2299999999999999E-2</v>
      </c>
      <c r="I1835" s="2">
        <f>_xlfn.XLOOKUP($B1835,stock_analysis[Stock],stock_analysis[Beta_Daily])</f>
        <v>1.3427034464363092</v>
      </c>
      <c r="J1835" s="2">
        <f>_xlfn.XLOOKUP($B1835,stock_analysis[Stock],stock_analysis[Beta_Weekly])</f>
        <v>1.3233301557730055</v>
      </c>
      <c r="K1835" s="2">
        <f>_xlfn.XLOOKUP($B1835,stock_analysis[Stock],stock_analysis[Beta_Monthly])</f>
        <v>1.041464651629616</v>
      </c>
      <c r="L1835" s="3">
        <f>G1835+H1835*I1835</f>
        <v>0.13692339024861896</v>
      </c>
      <c r="M1835" s="3">
        <f>J1835*H1835+G1835</f>
        <v>0.13591016714692816</v>
      </c>
      <c r="N1835" s="3">
        <f>K1835*H1835+G1835</f>
        <v>0.12116860128022891</v>
      </c>
      <c r="O1835" s="2">
        <f>_xlfn.XLOOKUP($B1835,stock_analysis[Stock],stock_analysis[Interest_Coverage_Ratio])</f>
        <v>55.179565258621601</v>
      </c>
      <c r="P1835" s="3" cm="1">
        <f t="array" ref="P183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35" s="3" t="str" cm="1">
        <f t="array" ref="Q183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35" s="3">
        <f>Table2[[#This Row],[Default Spread]]+Table2[[#This Row],[Risk Free Rate]]</f>
        <v>7.0699999999999999E-2</v>
      </c>
      <c r="S1835" s="2">
        <f>_xlfn.XLOOKUP($B1835,stock_analysis[Stock],stock_analysis[Market_Cap_Cr])</f>
        <v>27310.982758400001</v>
      </c>
      <c r="T1835" s="2">
        <f>_xlfn.XLOOKUP($B1835,stock_analysis[Stock],stock_analysis[Total_Debt_Cr])</f>
        <v>169.1011968</v>
      </c>
      <c r="U1835" s="3">
        <f>Table2[[#This Row],[Market Value of Equity]]/(Table2[[#This Row],[Market Value of Equity]]+Table2[[#This Row],[Market Value of Debt]])</f>
        <v>0.99384640901841204</v>
      </c>
      <c r="V1835" s="3">
        <f>Table2[[#This Row],[Market Value of Debt]]/(Table2[[#This Row],[Market Value of Equity]]+Table2[[#This Row],[Market Value of Debt]])</f>
        <v>6.1535909815880066E-3</v>
      </c>
      <c r="W1835" s="32">
        <f>(Table2[[#This Row],[Cost of Equity (Daily Beta)]]*Table2[[#This Row],[Weight of Equity]])+(Table2[[#This Row],[Cost of Debt]]*Table2[[#This Row],[Weight of Debt]])</f>
        <v>0.1365158785916149</v>
      </c>
      <c r="X1835" s="33">
        <f>(Table2[[#This Row],[Cost of Equity (Weekly Beta)]]*Table2[[#This Row],[Weight of Equity]])+(Table2[[#This Row],[Cost of Debt]]*Table2[[#This Row],[Weight of Debt]])</f>
        <v>0.13550889045046499</v>
      </c>
      <c r="Y1835" s="34">
        <f>(Table2[[#This Row],[Cost of Equity (Monthly Beta)]]*Table2[[#This Row],[Weight of Equity]])+(Table2[[#This Row],[Cost of Debt]]*Table2[[#This Row],[Weight of Debt]])</f>
        <v>0.12085803815053753</v>
      </c>
      <c r="Z1835" t="b">
        <f>IF(Table2[[#This Row],[Sector]]="Financial Services",TRUE,FALSE)</f>
        <v>0</v>
      </c>
      <c r="AA1835" t="b">
        <f>IF(Table2[[#This Row],[Market Capitalisation In(Cr)]]&gt;25000,TRUE,FALSE)</f>
        <v>1</v>
      </c>
    </row>
    <row r="1836" spans="2:27" ht="14" customHeight="1">
      <c r="B1836" s="37" t="s">
        <v>1671</v>
      </c>
      <c r="C1836" s="38" t="str">
        <f>_xlfn.XLOOKUP(B1836,stock_analysis[Stock],stock_analysis[Company_Name])</f>
        <v>InfoBeans Technologies Limited</v>
      </c>
      <c r="D1836" s="37" t="str">
        <f>_xlfn.XLOOKUP(B1836,stock_analysis[Stock],stock_analysis[Sector])</f>
        <v>Technology</v>
      </c>
      <c r="E1836" s="37" t="str">
        <f>_xlfn.XLOOKUP($B1836,stock_analysis[Stock],stock_analysis[Industry])</f>
        <v>Software - Application</v>
      </c>
      <c r="F1836" s="2">
        <f>_xlfn.XLOOKUP($B1836,stock_analysis[Stock],stock_analysis[Market_Cap_Cr])</f>
        <v>1576.3665920000001</v>
      </c>
      <c r="G1836" s="3">
        <f>Imputs!$C$2</f>
        <v>6.6699999999999995E-2</v>
      </c>
      <c r="H1836" s="3">
        <f>Imputs!$C$3</f>
        <v>5.2299999999999999E-2</v>
      </c>
      <c r="I1836" s="2">
        <f>_xlfn.XLOOKUP($B1836,stock_analysis[Stock],stock_analysis[Beta_Daily])</f>
        <v>1.4061764546440207</v>
      </c>
      <c r="J1836" s="2">
        <f>_xlfn.XLOOKUP($B1836,stock_analysis[Stock],stock_analysis[Beta_Weekly])</f>
        <v>1.210260853884489</v>
      </c>
      <c r="K1836" s="2">
        <f>_xlfn.XLOOKUP($B1836,stock_analysis[Stock],stock_analysis[Beta_Monthly])</f>
        <v>0.57256160757833563</v>
      </c>
      <c r="L1836" s="3">
        <f>G1836+H1836*I1836</f>
        <v>0.14024302857788229</v>
      </c>
      <c r="M1836" s="3">
        <f>J1836*H1836+G1836</f>
        <v>0.12999664265815877</v>
      </c>
      <c r="N1836" s="3">
        <f>K1836*H1836+G1836</f>
        <v>9.6644972076346952E-2</v>
      </c>
      <c r="O1836" s="2">
        <f>_xlfn.XLOOKUP($B1836,stock_analysis[Stock],stock_analysis[Interest_Coverage_Ratio])</f>
        <v>22.826446280991735</v>
      </c>
      <c r="P1836" s="3" cm="1">
        <f t="array" ref="P183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36" s="3" t="str" cm="1">
        <f t="array" ref="Q183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36" s="3">
        <f>Table2[[#This Row],[Default Spread]]+Table2[[#This Row],[Risk Free Rate]]</f>
        <v>7.0699999999999999E-2</v>
      </c>
      <c r="S1836" s="2">
        <f>_xlfn.XLOOKUP($B1836,stock_analysis[Stock],stock_analysis[Market_Cap_Cr])</f>
        <v>1576.3665920000001</v>
      </c>
      <c r="T1836" s="2">
        <f>_xlfn.XLOOKUP($B1836,stock_analysis[Stock],stock_analysis[Total_Debt_Cr])</f>
        <v>15.18</v>
      </c>
      <c r="U1836" s="3">
        <f>Table2[[#This Row],[Market Value of Equity]]/(Table2[[#This Row],[Market Value of Equity]]+Table2[[#This Row],[Market Value of Debt]])</f>
        <v>0.99046210769053</v>
      </c>
      <c r="V1836" s="3">
        <f>Table2[[#This Row],[Market Value of Debt]]/(Table2[[#This Row],[Market Value of Equity]]+Table2[[#This Row],[Market Value of Debt]])</f>
        <v>9.5378923094700061E-3</v>
      </c>
      <c r="W1836" s="32">
        <f>(Table2[[#This Row],[Cost of Equity (Daily Beta)]]*Table2[[#This Row],[Weight of Equity]])+(Table2[[#This Row],[Cost of Debt]]*Table2[[#This Row],[Weight of Debt]])</f>
        <v>0.13957973466043205</v>
      </c>
      <c r="X1836" s="33">
        <f>(Table2[[#This Row],[Cost of Equity (Weekly Beta)]]*Table2[[#This Row],[Weight of Equity]])+(Table2[[#This Row],[Cost of Debt]]*Table2[[#This Row],[Weight of Debt]])</f>
        <v>0.12943107766617212</v>
      </c>
      <c r="Y1836" s="34">
        <f>(Table2[[#This Row],[Cost of Equity (Monthly Beta)]]*Table2[[#This Row],[Weight of Equity]])+(Table2[[#This Row],[Cost of Debt]]*Table2[[#This Row],[Weight of Debt]])</f>
        <v>9.6397511726710558E-2</v>
      </c>
      <c r="Z1836" t="b">
        <f>IF(Table2[[#This Row],[Sector]]="Financial Services",TRUE,FALSE)</f>
        <v>0</v>
      </c>
      <c r="AA1836" t="b">
        <f>IF(Table2[[#This Row],[Market Capitalisation In(Cr)]]&gt;25000,TRUE,FALSE)</f>
        <v>0</v>
      </c>
    </row>
    <row r="1837" spans="2:27" ht="14" customHeight="1">
      <c r="B1837" s="37" t="s">
        <v>3628</v>
      </c>
      <c r="C1837" s="38" t="str">
        <f>_xlfn.XLOOKUP(B1837,stock_analysis[Stock],stock_analysis[Company_Name])</f>
        <v>TREJHARA SOLUTIONS LIMITED</v>
      </c>
      <c r="D1837" s="37" t="str">
        <f>_xlfn.XLOOKUP(B1837,stock_analysis[Stock],stock_analysis[Sector])</f>
        <v>Technology</v>
      </c>
      <c r="E1837" s="37" t="str">
        <f>_xlfn.XLOOKUP($B1837,stock_analysis[Stock],stock_analysis[Industry])</f>
        <v>Software - Application</v>
      </c>
      <c r="F1837" s="2">
        <f>_xlfn.XLOOKUP($B1837,stock_analysis[Stock],stock_analysis[Market_Cap_Cr])</f>
        <v>432.78464000000002</v>
      </c>
      <c r="G1837" s="3">
        <f>Imputs!$C$2</f>
        <v>6.6699999999999995E-2</v>
      </c>
      <c r="H1837" s="3">
        <f>Imputs!$C$3</f>
        <v>5.2299999999999999E-2</v>
      </c>
      <c r="I1837" s="2">
        <f>_xlfn.XLOOKUP($B1837,stock_analysis[Stock],stock_analysis[Beta_Daily])</f>
        <v>1.4319834061063037</v>
      </c>
      <c r="J1837" s="2">
        <f>_xlfn.XLOOKUP($B1837,stock_analysis[Stock],stock_analysis[Beta_Weekly])</f>
        <v>1.267608033571229</v>
      </c>
      <c r="K1837" s="2">
        <f>_xlfn.XLOOKUP($B1837,stock_analysis[Stock],stock_analysis[Beta_Monthly])</f>
        <v>1.2941413763811638</v>
      </c>
      <c r="L1837" s="3">
        <f>G1837+H1837*I1837</f>
        <v>0.14159273213935969</v>
      </c>
      <c r="M1837" s="3">
        <f>J1837*H1837+G1837</f>
        <v>0.13299590015577528</v>
      </c>
      <c r="N1837" s="3">
        <f>K1837*H1837+G1837</f>
        <v>0.13438359398473487</v>
      </c>
      <c r="O1837" s="2">
        <f>_xlfn.XLOOKUP($B1837,stock_analysis[Stock],stock_analysis[Interest_Coverage_Ratio])</f>
        <v>19.321448313985627</v>
      </c>
      <c r="P1837" s="3" cm="1">
        <f t="array" ref="P183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37" s="3" t="str" cm="1">
        <f t="array" ref="Q183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37" s="3">
        <f>Table2[[#This Row],[Default Spread]]+Table2[[#This Row],[Risk Free Rate]]</f>
        <v>7.0699999999999999E-2</v>
      </c>
      <c r="S1837" s="2">
        <f>_xlfn.XLOOKUP($B1837,stock_analysis[Stock],stock_analysis[Market_Cap_Cr])</f>
        <v>432.78464000000002</v>
      </c>
      <c r="T1837" s="2">
        <f>_xlfn.XLOOKUP($B1837,stock_analysis[Stock],stock_analysis[Total_Debt_Cr])</f>
        <v>9.7080000000000002</v>
      </c>
      <c r="U1837" s="3">
        <f>Table2[[#This Row],[Market Value of Equity]]/(Table2[[#This Row],[Market Value of Equity]]+Table2[[#This Row],[Market Value of Debt]])</f>
        <v>0.97806065203705983</v>
      </c>
      <c r="V1837" s="3">
        <f>Table2[[#This Row],[Market Value of Debt]]/(Table2[[#This Row],[Market Value of Equity]]+Table2[[#This Row],[Market Value of Debt]])</f>
        <v>2.1939347962940128E-2</v>
      </c>
      <c r="W1837" s="32">
        <f>(Table2[[#This Row],[Cost of Equity (Daily Beta)]]*Table2[[#This Row],[Weight of Equity]])+(Table2[[#This Row],[Cost of Debt]]*Table2[[#This Row],[Weight of Debt]])</f>
        <v>0.14003739182091077</v>
      </c>
      <c r="X1837" s="33">
        <f>(Table2[[#This Row],[Cost of Equity (Weekly Beta)]]*Table2[[#This Row],[Weight of Equity]])+(Table2[[#This Row],[Cost of Debt]]*Table2[[#This Row],[Weight of Debt]])</f>
        <v>0.13162916872559316</v>
      </c>
      <c r="Y1837" s="34">
        <f>(Table2[[#This Row],[Cost of Equity (Monthly Beta)]]*Table2[[#This Row],[Weight of Equity]])+(Table2[[#This Row],[Cost of Debt]]*Table2[[#This Row],[Weight of Debt]])</f>
        <v>0.13298641745677317</v>
      </c>
      <c r="Z1837" t="b">
        <f>IF(Table2[[#This Row],[Sector]]="Financial Services",TRUE,FALSE)</f>
        <v>0</v>
      </c>
      <c r="AA1837" t="b">
        <f>IF(Table2[[#This Row],[Market Capitalisation In(Cr)]]&gt;25000,TRUE,FALSE)</f>
        <v>0</v>
      </c>
    </row>
    <row r="1838" spans="2:27" ht="14" customHeight="1">
      <c r="B1838" s="37" t="s">
        <v>1926</v>
      </c>
      <c r="C1838" s="38" t="str">
        <f>_xlfn.XLOOKUP(B1838,stock_analysis[Stock],stock_analysis[Company_Name])</f>
        <v>Kfin Technologies Limited</v>
      </c>
      <c r="D1838" s="37" t="str">
        <f>_xlfn.XLOOKUP(B1838,stock_analysis[Stock],stock_analysis[Sector])</f>
        <v>Technology</v>
      </c>
      <c r="E1838" s="37" t="str">
        <f>_xlfn.XLOOKUP($B1838,stock_analysis[Stock],stock_analysis[Industry])</f>
        <v>Software - Application</v>
      </c>
      <c r="F1838" s="2">
        <f>_xlfn.XLOOKUP($B1838,stock_analysis[Stock],stock_analysis[Market_Cap_Cr])</f>
        <v>15866.3360512</v>
      </c>
      <c r="G1838" s="3">
        <f>Imputs!$C$2</f>
        <v>6.6699999999999995E-2</v>
      </c>
      <c r="H1838" s="3">
        <f>Imputs!$C$3</f>
        <v>5.2299999999999999E-2</v>
      </c>
      <c r="I1838" s="2">
        <f>_xlfn.XLOOKUP($B1838,stock_analysis[Stock],stock_analysis[Beta_Daily])</f>
        <v>1.470789110204699</v>
      </c>
      <c r="J1838" s="2">
        <f>_xlfn.XLOOKUP($B1838,stock_analysis[Stock],stock_analysis[Beta_Weekly])</f>
        <v>1.5847377835071339</v>
      </c>
      <c r="K1838" s="2">
        <f>_xlfn.XLOOKUP($B1838,stock_analysis[Stock],stock_analysis[Beta_Monthly])</f>
        <v>1.4512005370680201</v>
      </c>
      <c r="L1838" s="3">
        <f>G1838+H1838*I1838</f>
        <v>0.14362227046370574</v>
      </c>
      <c r="M1838" s="3">
        <f>J1838*H1838+G1838</f>
        <v>0.14958178607742312</v>
      </c>
      <c r="N1838" s="3">
        <f>K1838*H1838+G1838</f>
        <v>0.14259778808865745</v>
      </c>
      <c r="O1838" s="2">
        <f>_xlfn.XLOOKUP($B1838,stock_analysis[Stock],stock_analysis[Interest_Coverage_Ratio])</f>
        <v>96.5368196371398</v>
      </c>
      <c r="P1838" s="3" cm="1">
        <f t="array" ref="P183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38" s="3" t="str" cm="1">
        <f t="array" ref="Q183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38" s="3">
        <f>Table2[[#This Row],[Default Spread]]+Table2[[#This Row],[Risk Free Rate]]</f>
        <v>7.0699999999999999E-2</v>
      </c>
      <c r="S1838" s="2">
        <f>_xlfn.XLOOKUP($B1838,stock_analysis[Stock],stock_analysis[Market_Cap_Cr])</f>
        <v>15866.3360512</v>
      </c>
      <c r="T1838" s="2">
        <f>_xlfn.XLOOKUP($B1838,stock_analysis[Stock],stock_analysis[Total_Debt_Cr])</f>
        <v>47.395001600000001</v>
      </c>
      <c r="U1838" s="3">
        <f>Table2[[#This Row],[Market Value of Equity]]/(Table2[[#This Row],[Market Value of Equity]]+Table2[[#This Row],[Market Value of Debt]])</f>
        <v>0.99702175426725836</v>
      </c>
      <c r="V1838" s="3">
        <f>Table2[[#This Row],[Market Value of Debt]]/(Table2[[#This Row],[Market Value of Equity]]+Table2[[#This Row],[Market Value of Debt]])</f>
        <v>2.9782457327416573E-3</v>
      </c>
      <c r="W1838" s="32">
        <f>(Table2[[#This Row],[Cost of Equity (Daily Beta)]]*Table2[[#This Row],[Weight of Equity]])+(Table2[[#This Row],[Cost of Debt]]*Table2[[#This Row],[Weight of Debt]])</f>
        <v>0.14340509002287535</v>
      </c>
      <c r="X1838" s="33">
        <f>(Table2[[#This Row],[Cost of Equity (Weekly Beta)]]*Table2[[#This Row],[Weight of Equity]])+(Table2[[#This Row],[Cost of Debt]]*Table2[[#This Row],[Weight of Debt]])</f>
        <v>0.14934685673464698</v>
      </c>
      <c r="Y1838" s="34">
        <f>(Table2[[#This Row],[Cost of Equity (Monthly Beta)]]*Table2[[#This Row],[Weight of Equity]])+(Table2[[#This Row],[Cost of Debt]]*Table2[[#This Row],[Weight of Debt]])</f>
        <v>0.14238365880808884</v>
      </c>
      <c r="Z1838" t="b">
        <f>IF(Table2[[#This Row],[Sector]]="Financial Services",TRUE,FALSE)</f>
        <v>0</v>
      </c>
      <c r="AA1838" t="b">
        <f>IF(Table2[[#This Row],[Market Capitalisation In(Cr)]]&gt;25000,TRUE,FALSE)</f>
        <v>0</v>
      </c>
    </row>
    <row r="1839" spans="2:27" ht="14" customHeight="1">
      <c r="B1839" s="37" t="s">
        <v>526</v>
      </c>
      <c r="C1839" s="38" t="str">
        <f>_xlfn.XLOOKUP(B1839,stock_analysis[Stock],stock_analysis[Company_Name])</f>
        <v>Black Box Limited</v>
      </c>
      <c r="D1839" s="37" t="str">
        <f>_xlfn.XLOOKUP(B1839,stock_analysis[Stock],stock_analysis[Sector])</f>
        <v>Technology</v>
      </c>
      <c r="E1839" s="37" t="str">
        <f>_xlfn.XLOOKUP($B1839,stock_analysis[Stock],stock_analysis[Industry])</f>
        <v>Software - Application</v>
      </c>
      <c r="F1839" s="2">
        <f>_xlfn.XLOOKUP($B1839,stock_analysis[Stock],stock_analysis[Market_Cap_Cr])</f>
        <v>8704.7356416000002</v>
      </c>
      <c r="G1839" s="3">
        <f>Imputs!$C$2</f>
        <v>6.6699999999999995E-2</v>
      </c>
      <c r="H1839" s="3">
        <f>Imputs!$C$3</f>
        <v>5.2299999999999999E-2</v>
      </c>
      <c r="I1839" s="2">
        <f>_xlfn.XLOOKUP($B1839,stock_analysis[Stock],stock_analysis[Beta_Daily])</f>
        <v>1.5357454608108063</v>
      </c>
      <c r="J1839" s="2">
        <f>_xlfn.XLOOKUP($B1839,stock_analysis[Stock],stock_analysis[Beta_Weekly])</f>
        <v>1.6509754668575525</v>
      </c>
      <c r="K1839" s="2">
        <f>_xlfn.XLOOKUP($B1839,stock_analysis[Stock],stock_analysis[Beta_Monthly])</f>
        <v>1.0057853739901399</v>
      </c>
      <c r="L1839" s="3">
        <f>G1839+H1839*I1839</f>
        <v>0.14701948760040517</v>
      </c>
      <c r="M1839" s="3">
        <f>J1839*H1839+G1839</f>
        <v>0.15304601691664999</v>
      </c>
      <c r="N1839" s="3">
        <f>K1839*H1839+G1839</f>
        <v>0.11930257505968431</v>
      </c>
      <c r="O1839" s="2">
        <f>_xlfn.XLOOKUP($B1839,stock_analysis[Stock],stock_analysis[Interest_Coverage_Ratio])</f>
        <v>1.8869541182974019</v>
      </c>
      <c r="P1839" s="3" cm="1">
        <f t="array" ref="P183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839" s="3" t="str" cm="1">
        <f t="array" ref="Q183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839" s="3">
        <f>Table2[[#This Row],[Default Spread]]+Table2[[#This Row],[Risk Free Rate]]</f>
        <v>0.1176</v>
      </c>
      <c r="S1839" s="2">
        <f>_xlfn.XLOOKUP($B1839,stock_analysis[Stock],stock_analysis[Market_Cap_Cr])</f>
        <v>8704.7356416000002</v>
      </c>
      <c r="T1839" s="2">
        <f>_xlfn.XLOOKUP($B1839,stock_analysis[Stock],stock_analysis[Total_Debt_Cr])</f>
        <v>1038.3599615999999</v>
      </c>
      <c r="U1839" s="3">
        <f>Table2[[#This Row],[Market Value of Equity]]/(Table2[[#This Row],[Market Value of Equity]]+Table2[[#This Row],[Market Value of Debt]])</f>
        <v>0.8934260727915917</v>
      </c>
      <c r="V1839" s="3">
        <f>Table2[[#This Row],[Market Value of Debt]]/(Table2[[#This Row],[Market Value of Equity]]+Table2[[#This Row],[Market Value of Debt]])</f>
        <v>0.10657392720840832</v>
      </c>
      <c r="W1839" s="32">
        <f>(Table2[[#This Row],[Cost of Equity (Daily Beta)]]*Table2[[#This Row],[Weight of Equity]])+(Table2[[#This Row],[Cost of Debt]]*Table2[[#This Row],[Weight of Debt]])</f>
        <v>0.14388413727037094</v>
      </c>
      <c r="X1839" s="33">
        <f>(Table2[[#This Row],[Cost of Equity (Weekly Beta)]]*Table2[[#This Row],[Weight of Equity]])+(Table2[[#This Row],[Cost of Debt]]*Table2[[#This Row],[Weight of Debt]])</f>
        <v>0.14926839568994693</v>
      </c>
      <c r="Y1839" s="34">
        <f>(Table2[[#This Row],[Cost of Equity (Monthly Beta)]]*Table2[[#This Row],[Weight of Equity]])+(Table2[[#This Row],[Cost of Debt]]*Table2[[#This Row],[Weight of Debt]])</f>
        <v>0.11912112494920665</v>
      </c>
      <c r="Z1839" t="b">
        <f>IF(Table2[[#This Row],[Sector]]="Financial Services",TRUE,FALSE)</f>
        <v>0</v>
      </c>
      <c r="AA1839" t="b">
        <f>IF(Table2[[#This Row],[Market Capitalisation In(Cr)]]&gt;25000,TRUE,FALSE)</f>
        <v>0</v>
      </c>
    </row>
    <row r="1840" spans="2:27" ht="14" customHeight="1">
      <c r="B1840" s="37" t="s">
        <v>1920</v>
      </c>
      <c r="C1840" s="38" t="str">
        <f>_xlfn.XLOOKUP(B1840,stock_analysis[Stock],stock_analysis[Company_Name])</f>
        <v>Kernex Microsystems (India) Limited</v>
      </c>
      <c r="D1840" s="37" t="str">
        <f>_xlfn.XLOOKUP(B1840,stock_analysis[Stock],stock_analysis[Sector])</f>
        <v>Technology</v>
      </c>
      <c r="E1840" s="37" t="str">
        <f>_xlfn.XLOOKUP($B1840,stock_analysis[Stock],stock_analysis[Industry])</f>
        <v>Software - Application</v>
      </c>
      <c r="F1840" s="2">
        <f>_xlfn.XLOOKUP($B1840,stock_analysis[Stock],stock_analysis[Market_Cap_Cr])</f>
        <v>1718.8880383999999</v>
      </c>
      <c r="G1840" s="3">
        <f>Imputs!$C$2</f>
        <v>6.6699999999999995E-2</v>
      </c>
      <c r="H1840" s="3">
        <f>Imputs!$C$3</f>
        <v>5.2299999999999999E-2</v>
      </c>
      <c r="I1840" s="2">
        <f>_xlfn.XLOOKUP($B1840,stock_analysis[Stock],stock_analysis[Beta_Daily])</f>
        <v>1.6019771295414773</v>
      </c>
      <c r="J1840" s="2">
        <f>_xlfn.XLOOKUP($B1840,stock_analysis[Stock],stock_analysis[Beta_Weekly])</f>
        <v>1.0553737493443081</v>
      </c>
      <c r="K1840" s="2">
        <f>_xlfn.XLOOKUP($B1840,stock_analysis[Stock],stock_analysis[Beta_Monthly])</f>
        <v>0.80972415803031639</v>
      </c>
      <c r="L1840" s="3">
        <f>G1840+H1840*I1840</f>
        <v>0.15048340387501924</v>
      </c>
      <c r="M1840" s="3">
        <f>J1840*H1840+G1840</f>
        <v>0.12189604709070731</v>
      </c>
      <c r="N1840" s="3">
        <f>K1840*H1840+G1840</f>
        <v>0.10904857346498553</v>
      </c>
      <c r="O1840" s="2">
        <f>_xlfn.XLOOKUP($B1840,stock_analysis[Stock],stock_analysis[Interest_Coverage_Ratio])</f>
        <v>9.5749973620344004</v>
      </c>
      <c r="P1840" s="3" cm="1">
        <f t="array" ref="P184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840" s="3" t="str" cm="1">
        <f t="array" ref="Q184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840" s="3">
        <f>Table2[[#This Row],[Default Spread]]+Table2[[#This Row],[Risk Free Rate]]</f>
        <v>7.22E-2</v>
      </c>
      <c r="S1840" s="2">
        <f>_xlfn.XLOOKUP($B1840,stock_analysis[Stock],stock_analysis[Market_Cap_Cr])</f>
        <v>1718.8880383999999</v>
      </c>
      <c r="T1840" s="2">
        <f>_xlfn.XLOOKUP($B1840,stock_analysis[Stock],stock_analysis[Total_Debt_Cr])</f>
        <v>88.871699199999995</v>
      </c>
      <c r="U1840" s="3">
        <f>Table2[[#This Row],[Market Value of Equity]]/(Table2[[#This Row],[Market Value of Equity]]+Table2[[#This Row],[Market Value of Debt]])</f>
        <v>0.95083876615263763</v>
      </c>
      <c r="V1840" s="3">
        <f>Table2[[#This Row],[Market Value of Debt]]/(Table2[[#This Row],[Market Value of Equity]]+Table2[[#This Row],[Market Value of Debt]])</f>
        <v>4.9161233847362353E-2</v>
      </c>
      <c r="W1840" s="32">
        <f>(Table2[[#This Row],[Cost of Equity (Daily Beta)]]*Table2[[#This Row],[Weight of Equity]])+(Table2[[#This Row],[Cost of Debt]]*Table2[[#This Row],[Weight of Debt]])</f>
        <v>0.1466348951507519</v>
      </c>
      <c r="X1840" s="33">
        <f>(Table2[[#This Row],[Cost of Equity (Weekly Beta)]]*Table2[[#This Row],[Weight of Equity]])+(Table2[[#This Row],[Cost of Debt]]*Table2[[#This Row],[Weight of Debt]])</f>
        <v>0.11945292809839152</v>
      </c>
      <c r="Y1840" s="34">
        <f>(Table2[[#This Row],[Cost of Equity (Monthly Beta)]]*Table2[[#This Row],[Weight of Equity]])+(Table2[[#This Row],[Cost of Debt]]*Table2[[#This Row],[Weight of Debt]])</f>
        <v>0.10723705212793166</v>
      </c>
      <c r="Z1840" t="b">
        <f>IF(Table2[[#This Row],[Sector]]="Financial Services",TRUE,FALSE)</f>
        <v>0</v>
      </c>
      <c r="AA1840" t="b">
        <f>IF(Table2[[#This Row],[Market Capitalisation In(Cr)]]&gt;25000,TRUE,FALSE)</f>
        <v>0</v>
      </c>
    </row>
    <row r="1841" spans="2:27" ht="14" customHeight="1">
      <c r="B1841" s="37" t="s">
        <v>1693</v>
      </c>
      <c r="C1841" s="38" t="str">
        <f>_xlfn.XLOOKUP(B1841,stock_analysis[Stock],stock_analysis[Company_Name])</f>
        <v>Intellect Design Arena Limited</v>
      </c>
      <c r="D1841" s="37" t="str">
        <f>_xlfn.XLOOKUP(B1841,stock_analysis[Stock],stock_analysis[Sector])</f>
        <v>Technology</v>
      </c>
      <c r="E1841" s="37" t="str">
        <f>_xlfn.XLOOKUP($B1841,stock_analysis[Stock],stock_analysis[Industry])</f>
        <v>Software - Application</v>
      </c>
      <c r="F1841" s="2">
        <f>_xlfn.XLOOKUP($B1841,stock_analysis[Stock],stock_analysis[Market_Cap_Cr])</f>
        <v>9124.1291775999998</v>
      </c>
      <c r="G1841" s="3">
        <f>Imputs!$C$2</f>
        <v>6.6699999999999995E-2</v>
      </c>
      <c r="H1841" s="3">
        <f>Imputs!$C$3</f>
        <v>5.2299999999999999E-2</v>
      </c>
      <c r="I1841" s="2">
        <f>_xlfn.XLOOKUP($B1841,stock_analysis[Stock],stock_analysis[Beta_Daily])</f>
        <v>1.5848001385674113</v>
      </c>
      <c r="J1841" s="2">
        <f>_xlfn.XLOOKUP($B1841,stock_analysis[Stock],stock_analysis[Beta_Weekly])</f>
        <v>1.6432476507528817</v>
      </c>
      <c r="K1841" s="2">
        <f>_xlfn.XLOOKUP($B1841,stock_analysis[Stock],stock_analysis[Beta_Monthly])</f>
        <v>1.6047334238961366</v>
      </c>
      <c r="L1841" s="3">
        <f>G1841+H1841*I1841</f>
        <v>0.14958504724707561</v>
      </c>
      <c r="M1841" s="3">
        <f>J1841*H1841+G1841</f>
        <v>0.1526418521343757</v>
      </c>
      <c r="N1841" s="3">
        <f>K1841*H1841+G1841</f>
        <v>0.15062755806976794</v>
      </c>
      <c r="O1841" s="2">
        <f>_xlfn.XLOOKUP($B1841,stock_analysis[Stock],stock_analysis[Interest_Coverage_Ratio])</f>
        <v>106.99832775919732</v>
      </c>
      <c r="P1841" s="3" cm="1">
        <f t="array" ref="P184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41" s="3" t="str" cm="1">
        <f t="array" ref="Q184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41" s="3">
        <f>Table2[[#This Row],[Default Spread]]+Table2[[#This Row],[Risk Free Rate]]</f>
        <v>7.0699999999999999E-2</v>
      </c>
      <c r="S1841" s="2">
        <f>_xlfn.XLOOKUP($B1841,stock_analysis[Stock],stock_analysis[Market_Cap_Cr])</f>
        <v>9124.1291775999998</v>
      </c>
      <c r="T1841" s="2">
        <f>_xlfn.XLOOKUP($B1841,stock_analysis[Stock],stock_analysis[Total_Debt_Cr])</f>
        <v>89.806003200000006</v>
      </c>
      <c r="U1841" s="3">
        <f>Table2[[#This Row],[Market Value of Equity]]/(Table2[[#This Row],[Market Value of Equity]]+Table2[[#This Row],[Market Value of Debt]])</f>
        <v>0.99025324126577996</v>
      </c>
      <c r="V1841" s="3">
        <f>Table2[[#This Row],[Market Value of Debt]]/(Table2[[#This Row],[Market Value of Equity]]+Table2[[#This Row],[Market Value of Debt]])</f>
        <v>9.7467587342200731E-3</v>
      </c>
      <c r="W1841" s="32">
        <f>(Table2[[#This Row],[Cost of Equity (Daily Beta)]]*Table2[[#This Row],[Weight of Equity]])+(Table2[[#This Row],[Cost of Debt]]*Table2[[#This Row],[Weight of Debt]])</f>
        <v>0.14881617372382083</v>
      </c>
      <c r="X1841" s="33">
        <f>(Table2[[#This Row],[Cost of Equity (Weekly Beta)]]*Table2[[#This Row],[Weight of Equity]])+(Table2[[#This Row],[Cost of Debt]]*Table2[[#This Row],[Weight of Debt]])</f>
        <v>0.15184318467138683</v>
      </c>
      <c r="Y1841" s="34">
        <f>(Table2[[#This Row],[Cost of Equity (Monthly Beta)]]*Table2[[#This Row],[Weight of Equity]])+(Table2[[#This Row],[Cost of Debt]]*Table2[[#This Row],[Weight of Debt]])</f>
        <v>0.14984852344504657</v>
      </c>
      <c r="Z1841" t="b">
        <f>IF(Table2[[#This Row],[Sector]]="Financial Services",TRUE,FALSE)</f>
        <v>0</v>
      </c>
      <c r="AA1841" t="b">
        <f>IF(Table2[[#This Row],[Market Capitalisation In(Cr)]]&gt;25000,TRUE,FALSE)</f>
        <v>0</v>
      </c>
    </row>
    <row r="1842" spans="2:27" ht="14" customHeight="1">
      <c r="B1842" s="37" t="s">
        <v>3380</v>
      </c>
      <c r="C1842" s="38" t="str">
        <f>_xlfn.XLOOKUP(B1842,stock_analysis[Stock],stock_analysis[Company_Name])</f>
        <v>Subex Limited</v>
      </c>
      <c r="D1842" s="37" t="str">
        <f>_xlfn.XLOOKUP(B1842,stock_analysis[Stock],stock_analysis[Sector])</f>
        <v>Technology</v>
      </c>
      <c r="E1842" s="37" t="str">
        <f>_xlfn.XLOOKUP($B1842,stock_analysis[Stock],stock_analysis[Industry])</f>
        <v>Software - Application</v>
      </c>
      <c r="F1842" s="2">
        <f>_xlfn.XLOOKUP($B1842,stock_analysis[Stock],stock_analysis[Market_Cap_Cr])</f>
        <v>463.85899519999998</v>
      </c>
      <c r="G1842" s="3">
        <f>Imputs!$C$2</f>
        <v>6.6699999999999995E-2</v>
      </c>
      <c r="H1842" s="3">
        <f>Imputs!$C$3</f>
        <v>5.2299999999999999E-2</v>
      </c>
      <c r="I1842" s="2">
        <f>_xlfn.XLOOKUP($B1842,stock_analysis[Stock],stock_analysis[Beta_Daily])</f>
        <v>1.4444908953472799</v>
      </c>
      <c r="J1842" s="2">
        <f>_xlfn.XLOOKUP($B1842,stock_analysis[Stock],stock_analysis[Beta_Weekly])</f>
        <v>2.2330461174707961</v>
      </c>
      <c r="K1842" s="2">
        <f>_xlfn.XLOOKUP($B1842,stock_analysis[Stock],stock_analysis[Beta_Monthly])</f>
        <v>1.141587930828164</v>
      </c>
      <c r="L1842" s="3">
        <f>G1842+H1842*I1842</f>
        <v>0.14224687382666273</v>
      </c>
      <c r="M1842" s="3">
        <f>J1842*H1842+G1842</f>
        <v>0.18348831194372262</v>
      </c>
      <c r="N1842" s="3">
        <f>K1842*H1842+G1842</f>
        <v>0.12640504878231296</v>
      </c>
      <c r="O1842" s="2">
        <f>_xlfn.XLOOKUP($B1842,stock_analysis[Stock],stock_analysis[Interest_Coverage_Ratio])</f>
        <v>-9.1122448979591848</v>
      </c>
      <c r="P1842" s="3" cm="1">
        <f t="array" ref="P184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842" s="3" t="str" cm="1">
        <f t="array" ref="Q184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842" s="3">
        <f>Table2[[#This Row],[Default Spread]]+Table2[[#This Row],[Risk Free Rate]]</f>
        <v>0.25669999999999998</v>
      </c>
      <c r="S1842" s="2">
        <f>_xlfn.XLOOKUP($B1842,stock_analysis[Stock],stock_analysis[Market_Cap_Cr])</f>
        <v>463.85899519999998</v>
      </c>
      <c r="T1842" s="2">
        <f>_xlfn.XLOOKUP($B1842,stock_analysis[Stock],stock_analysis[Total_Debt_Cr])</f>
        <v>29.7</v>
      </c>
      <c r="U1842" s="3">
        <f>Table2[[#This Row],[Market Value of Equity]]/(Table2[[#This Row],[Market Value of Equity]]+Table2[[#This Row],[Market Value of Debt]])</f>
        <v>0.93982482278949253</v>
      </c>
      <c r="V1842" s="3">
        <f>Table2[[#This Row],[Market Value of Debt]]/(Table2[[#This Row],[Market Value of Equity]]+Table2[[#This Row],[Market Value of Debt]])</f>
        <v>6.0175177210507462E-2</v>
      </c>
      <c r="W1842" s="32">
        <f>(Table2[[#This Row],[Cost of Equity (Daily Beta)]]*Table2[[#This Row],[Weight of Equity]])+(Table2[[#This Row],[Cost of Debt]]*Table2[[#This Row],[Weight of Debt]])</f>
        <v>0.14913411097643989</v>
      </c>
      <c r="X1842" s="33">
        <f>(Table2[[#This Row],[Cost of Equity (Weekly Beta)]]*Table2[[#This Row],[Weight of Equity]])+(Table2[[#This Row],[Cost of Debt]]*Table2[[#This Row],[Weight of Debt]])</f>
        <v>0.1878938382463895</v>
      </c>
      <c r="Y1842" s="34">
        <f>(Table2[[#This Row],[Cost of Equity (Monthly Beta)]]*Table2[[#This Row],[Weight of Equity]])+(Table2[[#This Row],[Cost of Debt]]*Table2[[#This Row],[Weight of Debt]])</f>
        <v>0.13424557056147171</v>
      </c>
      <c r="Z1842" t="b">
        <f>IF(Table2[[#This Row],[Sector]]="Financial Services",TRUE,FALSE)</f>
        <v>0</v>
      </c>
      <c r="AA1842" t="b">
        <f>IF(Table2[[#This Row],[Market Capitalisation In(Cr)]]&gt;25000,TRUE,FALSE)</f>
        <v>0</v>
      </c>
    </row>
    <row r="1843" spans="2:27" ht="14" customHeight="1">
      <c r="B1843" s="37" t="s">
        <v>3822</v>
      </c>
      <c r="C1843" s="38" t="str">
        <f>_xlfn.XLOOKUP(B1843,stock_analysis[Stock],stock_analysis[Company_Name])</f>
        <v>Virinchi Limited</v>
      </c>
      <c r="D1843" s="37" t="str">
        <f>_xlfn.XLOOKUP(B1843,stock_analysis[Stock],stock_analysis[Sector])</f>
        <v>Technology</v>
      </c>
      <c r="E1843" s="37" t="str">
        <f>_xlfn.XLOOKUP($B1843,stock_analysis[Stock],stock_analysis[Industry])</f>
        <v>Software - Application</v>
      </c>
      <c r="F1843" s="2">
        <f>_xlfn.XLOOKUP($B1843,stock_analysis[Stock],stock_analysis[Market_Cap_Cr])</f>
        <v>212.49770240000001</v>
      </c>
      <c r="G1843" s="3">
        <f>Imputs!$C$2</f>
        <v>6.6699999999999995E-2</v>
      </c>
      <c r="H1843" s="3">
        <f>Imputs!$C$3</f>
        <v>5.2299999999999999E-2</v>
      </c>
      <c r="I1843" s="2">
        <f>_xlfn.XLOOKUP($B1843,stock_analysis[Stock],stock_analysis[Beta_Daily])</f>
        <v>0.92081489599909838</v>
      </c>
      <c r="J1843" s="2">
        <f>_xlfn.XLOOKUP($B1843,stock_analysis[Stock],stock_analysis[Beta_Weekly])</f>
        <v>1.157171742405489</v>
      </c>
      <c r="K1843" s="2">
        <f>_xlfn.XLOOKUP($B1843,stock_analysis[Stock],stock_analysis[Beta_Monthly])</f>
        <v>0.35284970265477411</v>
      </c>
      <c r="L1843" s="3">
        <f>G1843+H1843*I1843</f>
        <v>0.11485861906075284</v>
      </c>
      <c r="M1843" s="3">
        <f>J1843*H1843+G1843</f>
        <v>0.12722008212780705</v>
      </c>
      <c r="N1843" s="3">
        <f>K1843*H1843+G1843</f>
        <v>8.5154039448844684E-2</v>
      </c>
      <c r="O1843" s="2">
        <f>_xlfn.XLOOKUP($B1843,stock_analysis[Stock],stock_analysis[Interest_Coverage_Ratio])</f>
        <v>1.0616910658804797</v>
      </c>
      <c r="P1843" s="3" cm="1">
        <f t="array" ref="P184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0.12609999999999999</v>
      </c>
      <c r="Q1843" s="3" t="str" cm="1">
        <f t="array" ref="Q184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Ca2/CC</v>
      </c>
      <c r="R1843" s="3">
        <f>Table2[[#This Row],[Default Spread]]+Table2[[#This Row],[Risk Free Rate]]</f>
        <v>0.19279999999999997</v>
      </c>
      <c r="S1843" s="2">
        <f>_xlfn.XLOOKUP($B1843,stock_analysis[Stock],stock_analysis[Market_Cap_Cr])</f>
        <v>212.49770240000001</v>
      </c>
      <c r="T1843" s="2">
        <f>_xlfn.XLOOKUP($B1843,stock_analysis[Stock],stock_analysis[Total_Debt_Cr])</f>
        <v>294.85770239999999</v>
      </c>
      <c r="U1843" s="3">
        <f>Table2[[#This Row],[Market Value of Equity]]/(Table2[[#This Row],[Market Value of Equity]]+Table2[[#This Row],[Market Value of Debt]])</f>
        <v>0.41883401731724296</v>
      </c>
      <c r="V1843" s="3">
        <f>Table2[[#This Row],[Market Value of Debt]]/(Table2[[#This Row],[Market Value of Equity]]+Table2[[#This Row],[Market Value of Debt]])</f>
        <v>0.5811659826827571</v>
      </c>
      <c r="W1843" s="32">
        <f>(Table2[[#This Row],[Cost of Equity (Daily Beta)]]*Table2[[#This Row],[Weight of Equity]])+(Table2[[#This Row],[Cost of Debt]]*Table2[[#This Row],[Weight of Debt]])</f>
        <v>0.16015549830596151</v>
      </c>
      <c r="X1843" s="33">
        <f>(Table2[[#This Row],[Cost of Equity (Weekly Beta)]]*Table2[[#This Row],[Weight of Equity]])+(Table2[[#This Row],[Cost of Debt]]*Table2[[#This Row],[Weight of Debt]])</f>
        <v>0.16533289954225455</v>
      </c>
      <c r="Y1843" s="34">
        <f>(Table2[[#This Row],[Cost of Equity (Monthly Beta)]]*Table2[[#This Row],[Weight of Equity]])+(Table2[[#This Row],[Cost of Debt]]*Table2[[#This Row],[Weight of Debt]])</f>
        <v>0.14771420989438616</v>
      </c>
      <c r="Z1843" t="b">
        <f>IF(Table2[[#This Row],[Sector]]="Financial Services",TRUE,FALSE)</f>
        <v>0</v>
      </c>
      <c r="AA1843" t="b">
        <f>IF(Table2[[#This Row],[Market Capitalisation In(Cr)]]&gt;25000,TRUE,FALSE)</f>
        <v>0</v>
      </c>
    </row>
    <row r="1844" spans="2:27" ht="14" customHeight="1">
      <c r="B1844" s="37" t="s">
        <v>1253</v>
      </c>
      <c r="C1844" s="38" t="str">
        <f>_xlfn.XLOOKUP(B1844,stock_analysis[Stock],stock_analysis[Company_Name])</f>
        <v>Genesys International Corporation Limited</v>
      </c>
      <c r="D1844" s="37" t="str">
        <f>_xlfn.XLOOKUP(B1844,stock_analysis[Stock],stock_analysis[Sector])</f>
        <v>Technology</v>
      </c>
      <c r="E1844" s="37" t="str">
        <f>_xlfn.XLOOKUP($B1844,stock_analysis[Stock],stock_analysis[Industry])</f>
        <v>Software - Application</v>
      </c>
      <c r="F1844" s="2">
        <f>_xlfn.XLOOKUP($B1844,stock_analysis[Stock],stock_analysis[Market_Cap_Cr])</f>
        <v>1100.5495295999999</v>
      </c>
      <c r="G1844" s="3">
        <f>Imputs!$C$2</f>
        <v>6.6699999999999995E-2</v>
      </c>
      <c r="H1844" s="3">
        <f>Imputs!$C$3</f>
        <v>5.2299999999999999E-2</v>
      </c>
      <c r="I1844" s="2">
        <f>_xlfn.XLOOKUP($B1844,stock_analysis[Stock],stock_analysis[Beta_Daily])</f>
        <v>2.1957957314448504</v>
      </c>
      <c r="J1844" s="2">
        <f>_xlfn.XLOOKUP($B1844,stock_analysis[Stock],stock_analysis[Beta_Weekly])</f>
        <v>1.7543779171314879</v>
      </c>
      <c r="K1844" s="2">
        <f>_xlfn.XLOOKUP($B1844,stock_analysis[Stock],stock_analysis[Beta_Monthly])</f>
        <v>0.54176670533672233</v>
      </c>
      <c r="L1844" s="3">
        <f>G1844+H1844*I1844</f>
        <v>0.18154011675456566</v>
      </c>
      <c r="M1844" s="3">
        <f>J1844*H1844+G1844</f>
        <v>0.15845396506597681</v>
      </c>
      <c r="N1844" s="3">
        <f>K1844*H1844+G1844</f>
        <v>9.5034398689110566E-2</v>
      </c>
      <c r="O1844" s="2">
        <f>_xlfn.XLOOKUP($B1844,stock_analysis[Stock],stock_analysis[Interest_Coverage_Ratio])</f>
        <v>10.416101955514048</v>
      </c>
      <c r="P1844" s="3" cm="1">
        <f t="array" ref="P184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844" s="3" t="str" cm="1">
        <f t="array" ref="Q184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844" s="3">
        <f>Table2[[#This Row],[Default Spread]]+Table2[[#This Row],[Risk Free Rate]]</f>
        <v>7.22E-2</v>
      </c>
      <c r="S1844" s="2">
        <f>_xlfn.XLOOKUP($B1844,stock_analysis[Stock],stock_analysis[Market_Cap_Cr])</f>
        <v>1100.5495295999999</v>
      </c>
      <c r="T1844" s="2">
        <f>_xlfn.XLOOKUP($B1844,stock_analysis[Stock],stock_analysis[Total_Debt_Cr])</f>
        <v>146.6868992</v>
      </c>
      <c r="U1844" s="3">
        <f>Table2[[#This Row],[Market Value of Equity]]/(Table2[[#This Row],[Market Value of Equity]]+Table2[[#This Row],[Market Value of Debt]])</f>
        <v>0.88239046277606614</v>
      </c>
      <c r="V1844" s="3">
        <f>Table2[[#This Row],[Market Value of Debt]]/(Table2[[#This Row],[Market Value of Equity]]+Table2[[#This Row],[Market Value of Debt]])</f>
        <v>0.11760953722393393</v>
      </c>
      <c r="W1844" s="32">
        <f>(Table2[[#This Row],[Cost of Equity (Daily Beta)]]*Table2[[#This Row],[Weight of Equity]])+(Table2[[#This Row],[Cost of Debt]]*Table2[[#This Row],[Weight of Debt]])</f>
        <v>0.1686806762230503</v>
      </c>
      <c r="X1844" s="33">
        <f>(Table2[[#This Row],[Cost of Equity (Weekly Beta)]]*Table2[[#This Row],[Weight of Equity]])+(Table2[[#This Row],[Cost of Debt]]*Table2[[#This Row],[Weight of Debt]])</f>
        <v>0.14830967615083793</v>
      </c>
      <c r="Y1844" s="34">
        <f>(Table2[[#This Row],[Cost of Equity (Monthly Beta)]]*Table2[[#This Row],[Weight of Equity]])+(Table2[[#This Row],[Cost of Debt]]*Table2[[#This Row],[Weight of Debt]])</f>
        <v>9.2348855626497472E-2</v>
      </c>
      <c r="Z1844" t="b">
        <f>IF(Table2[[#This Row],[Sector]]="Financial Services",TRUE,FALSE)</f>
        <v>0</v>
      </c>
      <c r="AA1844" t="b">
        <f>IF(Table2[[#This Row],[Market Capitalisation In(Cr)]]&gt;25000,TRUE,FALSE)</f>
        <v>0</v>
      </c>
    </row>
    <row r="1845" spans="2:27" ht="14" customHeight="1">
      <c r="B1845" s="37" t="s">
        <v>1140</v>
      </c>
      <c r="C1845" s="38" t="str">
        <f>_xlfn.XLOOKUP(B1845,stock_analysis[Stock],stock_analysis[Company_Name])</f>
        <v>Excelsoft Technologies Limited</v>
      </c>
      <c r="D1845" s="37" t="str">
        <f>_xlfn.XLOOKUP(B1845,stock_analysis[Stock],stock_analysis[Sector])</f>
        <v>Technology</v>
      </c>
      <c r="E1845" s="37" t="str">
        <f>_xlfn.XLOOKUP($B1845,stock_analysis[Stock],stock_analysis[Industry])</f>
        <v>Software - Application</v>
      </c>
      <c r="F1845" s="2">
        <f>_xlfn.XLOOKUP($B1845,stock_analysis[Stock],stock_analysis[Market_Cap_Cr])</f>
        <v>921.24876800000004</v>
      </c>
      <c r="G1845" s="3">
        <f>Imputs!$C$2</f>
        <v>6.6699999999999995E-2</v>
      </c>
      <c r="H1845" s="3">
        <f>Imputs!$C$3</f>
        <v>5.2299999999999999E-2</v>
      </c>
      <c r="I1845" s="2">
        <f>_xlfn.XLOOKUP($B1845,stock_analysis[Stock],stock_analysis[Beta_Daily])</f>
        <v>2.2433058936283885</v>
      </c>
      <c r="J1845" s="2">
        <f>_xlfn.XLOOKUP($B1845,stock_analysis[Stock],stock_analysis[Beta_Weekly])</f>
        <v>1.8029305705682432</v>
      </c>
      <c r="K1845" s="2">
        <f>_xlfn.XLOOKUP($B1845,stock_analysis[Stock],stock_analysis[Beta_Monthly])</f>
        <v>18.483205508841987</v>
      </c>
      <c r="L1845" s="3">
        <f>G1845+H1845*I1845</f>
        <v>0.18402489823676471</v>
      </c>
      <c r="M1845" s="3">
        <f>J1845*H1845+G1845</f>
        <v>0.16099326884071913</v>
      </c>
      <c r="N1845" s="3">
        <f>K1845*H1845+G1845</f>
        <v>1.033371648112436</v>
      </c>
      <c r="O1845" s="2">
        <f>_xlfn.XLOOKUP($B1845,stock_analysis[Stock],stock_analysis[Interest_Coverage_Ratio])</f>
        <v>16.727680929741151</v>
      </c>
      <c r="P1845" s="3" cm="1">
        <f t="array" ref="P184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45" s="3" t="str" cm="1">
        <f t="array" ref="Q184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45" s="3">
        <f>Table2[[#This Row],[Default Spread]]+Table2[[#This Row],[Risk Free Rate]]</f>
        <v>7.0699999999999999E-2</v>
      </c>
      <c r="S1845" s="2">
        <f>_xlfn.XLOOKUP($B1845,stock_analysis[Stock],stock_analysis[Market_Cap_Cr])</f>
        <v>921.24876800000004</v>
      </c>
      <c r="T1845" s="2">
        <f>_xlfn.XLOOKUP($B1845,stock_analysis[Stock],stock_analysis[Total_Debt_Cr])</f>
        <v>44.896998400000001</v>
      </c>
      <c r="U1845" s="3">
        <f>Table2[[#This Row],[Market Value of Equity]]/(Table2[[#This Row],[Market Value of Equity]]+Table2[[#This Row],[Market Value of Debt]])</f>
        <v>0.95352978819408096</v>
      </c>
      <c r="V1845" s="3">
        <f>Table2[[#This Row],[Market Value of Debt]]/(Table2[[#This Row],[Market Value of Equity]]+Table2[[#This Row],[Market Value of Debt]])</f>
        <v>4.6470211805919058E-2</v>
      </c>
      <c r="W1845" s="32">
        <f>(Table2[[#This Row],[Cost of Equity (Daily Beta)]]*Table2[[#This Row],[Weight of Equity]])+(Table2[[#This Row],[Cost of Debt]]*Table2[[#This Row],[Weight of Debt]])</f>
        <v>0.17875866621281802</v>
      </c>
      <c r="X1845" s="33">
        <f>(Table2[[#This Row],[Cost of Equity (Weekly Beta)]]*Table2[[#This Row],[Weight of Equity]])+(Table2[[#This Row],[Cost of Debt]]*Table2[[#This Row],[Weight of Debt]])</f>
        <v>0.15679732151304213</v>
      </c>
      <c r="Y1845" s="34">
        <f>(Table2[[#This Row],[Cost of Equity (Monthly Beta)]]*Table2[[#This Row],[Weight of Equity]])+(Table2[[#This Row],[Cost of Debt]]*Table2[[#This Row],[Weight of Debt]])</f>
        <v>0.98863609272509789</v>
      </c>
      <c r="Z1845" t="b">
        <f>IF(Table2[[#This Row],[Sector]]="Financial Services",TRUE,FALSE)</f>
        <v>0</v>
      </c>
      <c r="AA1845" t="b">
        <f>IF(Table2[[#This Row],[Market Capitalisation In(Cr)]]&gt;25000,TRUE,FALSE)</f>
        <v>0</v>
      </c>
    </row>
    <row r="1846" spans="2:27" ht="14" customHeight="1">
      <c r="B1846" s="37" t="s">
        <v>3132</v>
      </c>
      <c r="C1846" s="38" t="str">
        <f>_xlfn.XLOOKUP(B1846,stock_analysis[Stock],stock_analysis[Company_Name])</f>
        <v>SECUREKLOUD TECHNOLOGIES LIMITED</v>
      </c>
      <c r="D1846" s="37" t="str">
        <f>_xlfn.XLOOKUP(B1846,stock_analysis[Stock],stock_analysis[Sector])</f>
        <v>Technology</v>
      </c>
      <c r="E1846" s="37" t="str">
        <f>_xlfn.XLOOKUP($B1846,stock_analysis[Stock],stock_analysis[Industry])</f>
        <v>Software - Application</v>
      </c>
      <c r="F1846" s="2">
        <f>_xlfn.XLOOKUP($B1846,stock_analysis[Stock],stock_analysis[Market_Cap_Cr])</f>
        <v>74.338592000000006</v>
      </c>
      <c r="G1846" s="3">
        <f>Imputs!$C$2</f>
        <v>6.6699999999999995E-2</v>
      </c>
      <c r="H1846" s="3">
        <f>Imputs!$C$3</f>
        <v>5.2299999999999999E-2</v>
      </c>
      <c r="I1846" s="2">
        <f>_xlfn.XLOOKUP($B1846,stock_analysis[Stock],stock_analysis[Beta_Daily])</f>
        <v>0.1723868445510908</v>
      </c>
      <c r="J1846" s="2">
        <f>_xlfn.XLOOKUP($B1846,stock_analysis[Stock],stock_analysis[Beta_Weekly])</f>
        <v>0.88903548151323775</v>
      </c>
      <c r="K1846" s="2">
        <f>_xlfn.XLOOKUP($B1846,stock_analysis[Stock],stock_analysis[Beta_Monthly])</f>
        <v>1.764100621544171</v>
      </c>
      <c r="L1846" s="3">
        <f>G1846+H1846*I1846</f>
        <v>7.5715831970022046E-2</v>
      </c>
      <c r="M1846" s="3">
        <f>J1846*H1846+G1846</f>
        <v>0.11319655568314232</v>
      </c>
      <c r="N1846" s="3">
        <f>K1846*H1846+G1846</f>
        <v>0.15896246250676013</v>
      </c>
      <c r="O1846" s="2">
        <f>_xlfn.XLOOKUP($B1846,stock_analysis[Stock],stock_analysis[Interest_Coverage_Ratio])</f>
        <v>-1.8145562877811912</v>
      </c>
      <c r="P1846" s="3" cm="1">
        <f t="array" ref="P184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846" s="3" t="str" cm="1">
        <f t="array" ref="Q184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846" s="3">
        <f>Table2[[#This Row],[Default Spread]]+Table2[[#This Row],[Risk Free Rate]]</f>
        <v>0.25669999999999998</v>
      </c>
      <c r="S1846" s="2">
        <f>_xlfn.XLOOKUP($B1846,stock_analysis[Stock],stock_analysis[Market_Cap_Cr])</f>
        <v>74.338592000000006</v>
      </c>
      <c r="T1846" s="2">
        <f>_xlfn.XLOOKUP($B1846,stock_analysis[Stock],stock_analysis[Total_Debt_Cr])</f>
        <v>105.4321984</v>
      </c>
      <c r="U1846" s="3">
        <f>Table2[[#This Row],[Market Value of Equity]]/(Table2[[#This Row],[Market Value of Equity]]+Table2[[#This Row],[Market Value of Debt]])</f>
        <v>0.41351874703667096</v>
      </c>
      <c r="V1846" s="3">
        <f>Table2[[#This Row],[Market Value of Debt]]/(Table2[[#This Row],[Market Value of Equity]]+Table2[[#This Row],[Market Value of Debt]])</f>
        <v>0.58648125296332898</v>
      </c>
      <c r="W1846" s="32">
        <f>(Table2[[#This Row],[Cost of Equity (Daily Beta)]]*Table2[[#This Row],[Weight of Equity]])+(Table2[[#This Row],[Cost of Debt]]*Table2[[#This Row],[Weight of Debt]])</f>
        <v>0.18185965360276918</v>
      </c>
      <c r="X1846" s="33">
        <f>(Table2[[#This Row],[Cost of Equity (Weekly Beta)]]*Table2[[#This Row],[Weight of Equity]])+(Table2[[#This Row],[Cost of Debt]]*Table2[[#This Row],[Weight of Debt]])</f>
        <v>0.19735863551064631</v>
      </c>
      <c r="Y1846" s="34">
        <f>(Table2[[#This Row],[Cost of Equity (Monthly Beta)]]*Table2[[#This Row],[Weight of Equity]])+(Table2[[#This Row],[Cost of Debt]]*Table2[[#This Row],[Weight of Debt]])</f>
        <v>0.21628369595734578</v>
      </c>
      <c r="Z1846" t="b">
        <f>IF(Table2[[#This Row],[Sector]]="Financial Services",TRUE,FALSE)</f>
        <v>0</v>
      </c>
      <c r="AA1846" t="b">
        <f>IF(Table2[[#This Row],[Market Capitalisation In(Cr)]]&gt;25000,TRUE,FALSE)</f>
        <v>0</v>
      </c>
    </row>
    <row r="1847" spans="2:27" ht="14" customHeight="1">
      <c r="B1847" s="37" t="s">
        <v>3778</v>
      </c>
      <c r="C1847" s="38" t="str">
        <f>_xlfn.XLOOKUP(B1847,stock_analysis[Stock],stock_analysis[Company_Name])</f>
        <v>Vertoz Limited</v>
      </c>
      <c r="D1847" s="37" t="str">
        <f>_xlfn.XLOOKUP(B1847,stock_analysis[Stock],stock_analysis[Sector])</f>
        <v>Technology</v>
      </c>
      <c r="E1847" s="37" t="str">
        <f>_xlfn.XLOOKUP($B1847,stock_analysis[Stock],stock_analysis[Industry])</f>
        <v>Software - Infrastructure</v>
      </c>
      <c r="F1847" s="2">
        <f>_xlfn.XLOOKUP($B1847,stock_analysis[Stock],stock_analysis[Market_Cap_Cr])</f>
        <v>352.4260352</v>
      </c>
      <c r="G1847" s="3">
        <f>Imputs!$C$2</f>
        <v>6.6699999999999995E-2</v>
      </c>
      <c r="H1847" s="3">
        <f>Imputs!$C$3</f>
        <v>5.2299999999999999E-2</v>
      </c>
      <c r="I1847" s="2">
        <f>_xlfn.XLOOKUP($B1847,stock_analysis[Stock],stock_analysis[Beta_Daily])</f>
        <v>0.47074016388624912</v>
      </c>
      <c r="J1847" s="2">
        <f>_xlfn.XLOOKUP($B1847,stock_analysis[Stock],stock_analysis[Beta_Weekly])</f>
        <v>1.0036272381886109</v>
      </c>
      <c r="K1847" s="2">
        <f>_xlfn.XLOOKUP($B1847,stock_analysis[Stock],stock_analysis[Beta_Monthly])</f>
        <v>1.2286575140621725</v>
      </c>
      <c r="L1847" s="3">
        <f>G1847+H1847*I1847</f>
        <v>9.1319710571250823E-2</v>
      </c>
      <c r="M1847" s="3">
        <f>J1847*H1847+G1847</f>
        <v>0.11918970455726435</v>
      </c>
      <c r="N1847" s="3">
        <f>K1847*H1847+G1847</f>
        <v>0.13095878798545163</v>
      </c>
      <c r="O1847" s="2">
        <f>_xlfn.XLOOKUP($B1847,stock_analysis[Stock],stock_analysis[Interest_Coverage_Ratio])</f>
        <v>18.330785008390823</v>
      </c>
      <c r="P1847" s="3" cm="1">
        <f t="array" ref="P184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47" s="3" t="str" cm="1">
        <f t="array" ref="Q184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47" s="3">
        <f>Table2[[#This Row],[Default Spread]]+Table2[[#This Row],[Risk Free Rate]]</f>
        <v>7.0699999999999999E-2</v>
      </c>
      <c r="S1847" s="2">
        <f>_xlfn.XLOOKUP($B1847,stock_analysis[Stock],stock_analysis[Market_Cap_Cr])</f>
        <v>352.4260352</v>
      </c>
      <c r="T1847" s="2">
        <f>_xlfn.XLOOKUP($B1847,stock_analysis[Stock],stock_analysis[Total_Debt_Cr])</f>
        <v>18.378399999999999</v>
      </c>
      <c r="U1847" s="3">
        <f>Table2[[#This Row],[Market Value of Equity]]/(Table2[[#This Row],[Market Value of Equity]]+Table2[[#This Row],[Market Value of Debt]])</f>
        <v>0.95043640729354473</v>
      </c>
      <c r="V1847" s="3">
        <f>Table2[[#This Row],[Market Value of Debt]]/(Table2[[#This Row],[Market Value of Equity]]+Table2[[#This Row],[Market Value of Debt]])</f>
        <v>4.9563592706455308E-2</v>
      </c>
      <c r="W1847" s="32">
        <f>(Table2[[#This Row],[Cost of Equity (Daily Beta)]]*Table2[[#This Row],[Weight of Equity]])+(Table2[[#This Row],[Cost of Debt]]*Table2[[#This Row],[Weight of Debt]])</f>
        <v>9.0297723634772356E-2</v>
      </c>
      <c r="X1847" s="33">
        <f>(Table2[[#This Row],[Cost of Equity (Weekly Beta)]]*Table2[[#This Row],[Weight of Equity]])+(Table2[[#This Row],[Cost of Debt]]*Table2[[#This Row],[Weight of Debt]])</f>
        <v>0.11678638059013174</v>
      </c>
      <c r="Y1847" s="34">
        <f>(Table2[[#This Row],[Cost of Equity (Monthly Beta)]]*Table2[[#This Row],[Weight of Equity]])+(Table2[[#This Row],[Cost of Debt]]*Table2[[#This Row],[Weight of Debt]])</f>
        <v>0.12797214596075607</v>
      </c>
      <c r="Z1847" t="b">
        <f>IF(Table2[[#This Row],[Sector]]="Financial Services",TRUE,FALSE)</f>
        <v>0</v>
      </c>
      <c r="AA1847" t="b">
        <f>IF(Table2[[#This Row],[Market Capitalisation In(Cr)]]&gt;25000,TRUE,FALSE)</f>
        <v>0</v>
      </c>
    </row>
    <row r="1848" spans="2:27" ht="14" customHeight="1">
      <c r="B1848" s="37" t="s">
        <v>684</v>
      </c>
      <c r="C1848" s="38" t="str">
        <f>_xlfn.XLOOKUP(B1848,stock_analysis[Stock],stock_analysis[Company_Name])</f>
        <v>Capillary Technologies India Limited</v>
      </c>
      <c r="D1848" s="37" t="str">
        <f>_xlfn.XLOOKUP(B1848,stock_analysis[Stock],stock_analysis[Sector])</f>
        <v>Technology</v>
      </c>
      <c r="E1848" s="37" t="str">
        <f>_xlfn.XLOOKUP($B1848,stock_analysis[Stock],stock_analysis[Industry])</f>
        <v>Software - Infrastructure</v>
      </c>
      <c r="F1848" s="2">
        <f>_xlfn.XLOOKUP($B1848,stock_analysis[Stock],stock_analysis[Market_Cap_Cr])</f>
        <v>4057.1936768</v>
      </c>
      <c r="G1848" s="3">
        <f>Imputs!$C$2</f>
        <v>6.6699999999999995E-2</v>
      </c>
      <c r="H1848" s="3">
        <f>Imputs!$C$3</f>
        <v>5.2299999999999999E-2</v>
      </c>
      <c r="I1848" s="2">
        <f>_xlfn.XLOOKUP($B1848,stock_analysis[Stock],stock_analysis[Beta_Daily])</f>
        <v>0.64463507558200095</v>
      </c>
      <c r="J1848" s="2">
        <f>_xlfn.XLOOKUP($B1848,stock_analysis[Stock],stock_analysis[Beta_Weekly])</f>
        <v>1.5043424916186623</v>
      </c>
      <c r="K1848" s="2">
        <f>_xlfn.XLOOKUP($B1848,stock_analysis[Stock],stock_analysis[Beta_Monthly])</f>
        <v>-5.0368036048692924</v>
      </c>
      <c r="L1848" s="3">
        <f>G1848+H1848*I1848</f>
        <v>0.10041441445293864</v>
      </c>
      <c r="M1848" s="3">
        <f>J1848*H1848+G1848</f>
        <v>0.14537711231165604</v>
      </c>
      <c r="N1848" s="3">
        <f>K1848*H1848+G1848</f>
        <v>-0.196724828534664</v>
      </c>
      <c r="O1848" s="2">
        <f>_xlfn.XLOOKUP($B1848,stock_analysis[Stock],stock_analysis[Interest_Coverage_Ratio])</f>
        <v>2.5776103972825286</v>
      </c>
      <c r="P1848" s="3" cm="1">
        <f t="array" ref="P184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848" s="3" t="str" cm="1">
        <f t="array" ref="Q184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848" s="3">
        <f>Table2[[#This Row],[Default Spread]]+Table2[[#This Row],[Risk Free Rate]]</f>
        <v>9.4199999999999992E-2</v>
      </c>
      <c r="S1848" s="2">
        <f>_xlfn.XLOOKUP($B1848,stock_analysis[Stock],stock_analysis[Market_Cap_Cr])</f>
        <v>4057.1936768</v>
      </c>
      <c r="T1848" s="2">
        <f>_xlfn.XLOOKUP($B1848,stock_analysis[Stock],stock_analysis[Total_Debt_Cr])</f>
        <v>100.16</v>
      </c>
      <c r="U1848" s="3">
        <f>Table2[[#This Row],[Market Value of Equity]]/(Table2[[#This Row],[Market Value of Equity]]+Table2[[#This Row],[Market Value of Debt]])</f>
        <v>0.97590775099098725</v>
      </c>
      <c r="V1848" s="3">
        <f>Table2[[#This Row],[Market Value of Debt]]/(Table2[[#This Row],[Market Value of Equity]]+Table2[[#This Row],[Market Value of Debt]])</f>
        <v>2.4092249009012672E-2</v>
      </c>
      <c r="W1848" s="32">
        <f>(Table2[[#This Row],[Cost of Equity (Daily Beta)]]*Table2[[#This Row],[Weight of Equity]])+(Table2[[#This Row],[Cost of Debt]]*Table2[[#This Row],[Weight of Debt]])</f>
        <v>0.10026469523249322</v>
      </c>
      <c r="X1848" s="33">
        <f>(Table2[[#This Row],[Cost of Equity (Weekly Beta)]]*Table2[[#This Row],[Weight of Equity]])+(Table2[[#This Row],[Cost of Debt]]*Table2[[#This Row],[Weight of Debt]])</f>
        <v>0.1441441405782814</v>
      </c>
      <c r="Y1848" s="34">
        <f>(Table2[[#This Row],[Cost of Equity (Monthly Beta)]]*Table2[[#This Row],[Weight of Equity]])+(Table2[[#This Row],[Cost of Debt]]*Table2[[#This Row],[Weight of Debt]])</f>
        <v>-0.18971579512270256</v>
      </c>
      <c r="Z1848" t="b">
        <f>IF(Table2[[#This Row],[Sector]]="Financial Services",TRUE,FALSE)</f>
        <v>0</v>
      </c>
      <c r="AA1848" t="b">
        <f>IF(Table2[[#This Row],[Market Capitalisation In(Cr)]]&gt;25000,TRUE,FALSE)</f>
        <v>0</v>
      </c>
    </row>
    <row r="1849" spans="2:27" ht="14" customHeight="1">
      <c r="B1849" s="37" t="s">
        <v>3374</v>
      </c>
      <c r="C1849" s="38" t="str">
        <f>_xlfn.XLOOKUP(B1849,stock_analysis[Stock],stock_analysis[Company_Name])</f>
        <v>Seshaasai Technologies Limited</v>
      </c>
      <c r="D1849" s="37" t="str">
        <f>_xlfn.XLOOKUP(B1849,stock_analysis[Stock],stock_analysis[Sector])</f>
        <v>Technology</v>
      </c>
      <c r="E1849" s="37" t="str">
        <f>_xlfn.XLOOKUP($B1849,stock_analysis[Stock],stock_analysis[Industry])</f>
        <v>Software - Infrastructure</v>
      </c>
      <c r="F1849" s="2">
        <f>_xlfn.XLOOKUP($B1849,stock_analysis[Stock],stock_analysis[Market_Cap_Cr])</f>
        <v>3710.8547583999998</v>
      </c>
      <c r="G1849" s="3">
        <f>Imputs!$C$2</f>
        <v>6.6699999999999995E-2</v>
      </c>
      <c r="H1849" s="3">
        <f>Imputs!$C$3</f>
        <v>5.2299999999999999E-2</v>
      </c>
      <c r="I1849" s="2">
        <f>_xlfn.XLOOKUP($B1849,stock_analysis[Stock],stock_analysis[Beta_Daily])</f>
        <v>0.87241965337751137</v>
      </c>
      <c r="J1849" s="2">
        <f>_xlfn.XLOOKUP($B1849,stock_analysis[Stock],stock_analysis[Beta_Weekly])</f>
        <v>0.8990725597307595</v>
      </c>
      <c r="K1849" s="2">
        <f>_xlfn.XLOOKUP($B1849,stock_analysis[Stock],stock_analysis[Beta_Monthly])</f>
        <v>-2.5117583501761227</v>
      </c>
      <c r="L1849" s="3">
        <f>G1849+H1849*I1849</f>
        <v>0.11232754787164384</v>
      </c>
      <c r="M1849" s="3">
        <f>J1849*H1849+G1849</f>
        <v>0.11372149487391872</v>
      </c>
      <c r="N1849" s="3">
        <f>K1849*H1849+G1849</f>
        <v>-6.4664961714211225E-2</v>
      </c>
      <c r="O1849" s="2">
        <f>_xlfn.XLOOKUP($B1849,stock_analysis[Stock],stock_analysis[Interest_Coverage_Ratio])</f>
        <v>10.128958365578084</v>
      </c>
      <c r="P1849" s="3" cm="1">
        <f t="array" ref="P184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849" s="3" t="str" cm="1">
        <f t="array" ref="Q184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849" s="3">
        <f>Table2[[#This Row],[Default Spread]]+Table2[[#This Row],[Risk Free Rate]]</f>
        <v>7.22E-2</v>
      </c>
      <c r="S1849" s="2">
        <f>_xlfn.XLOOKUP($B1849,stock_analysis[Stock],stock_analysis[Market_Cap_Cr])</f>
        <v>3710.8547583999998</v>
      </c>
      <c r="T1849" s="2">
        <f>_xlfn.XLOOKUP($B1849,stock_analysis[Stock],stock_analysis[Total_Debt_Cr])</f>
        <v>337.66399999999999</v>
      </c>
      <c r="U1849" s="3">
        <f>Table2[[#This Row],[Market Value of Equity]]/(Table2[[#This Row],[Market Value of Equity]]+Table2[[#This Row],[Market Value of Debt]])</f>
        <v>0.9165956686505643</v>
      </c>
      <c r="V1849" s="3">
        <f>Table2[[#This Row],[Market Value of Debt]]/(Table2[[#This Row],[Market Value of Equity]]+Table2[[#This Row],[Market Value of Debt]])</f>
        <v>8.3404331349435798E-2</v>
      </c>
      <c r="W1849" s="32">
        <f>(Table2[[#This Row],[Cost of Equity (Daily Beta)]]*Table2[[#This Row],[Weight of Equity]])+(Table2[[#This Row],[Cost of Debt]]*Table2[[#This Row],[Weight of Debt]])</f>
        <v>0.10898073657271691</v>
      </c>
      <c r="X1849" s="33">
        <f>(Table2[[#This Row],[Cost of Equity (Weekly Beta)]]*Table2[[#This Row],[Weight of Equity]])+(Table2[[#This Row],[Cost of Debt]]*Table2[[#This Row],[Weight of Debt]])</f>
        <v>0.11025842235733051</v>
      </c>
      <c r="Y1849" s="34">
        <f>(Table2[[#This Row],[Cost of Equity (Monthly Beta)]]*Table2[[#This Row],[Weight of Equity]])+(Table2[[#This Row],[Cost of Debt]]*Table2[[#This Row],[Weight of Debt]])</f>
        <v>-5.3249831097271313E-2</v>
      </c>
      <c r="Z1849" t="b">
        <f>IF(Table2[[#This Row],[Sector]]="Financial Services",TRUE,FALSE)</f>
        <v>0</v>
      </c>
      <c r="AA1849" t="b">
        <f>IF(Table2[[#This Row],[Market Capitalisation In(Cr)]]&gt;25000,TRUE,FALSE)</f>
        <v>0</v>
      </c>
    </row>
    <row r="1850" spans="2:27" ht="14" customHeight="1">
      <c r="B1850" s="37" t="s">
        <v>2188</v>
      </c>
      <c r="C1850" s="38" t="str">
        <f>_xlfn.XLOOKUP(B1850,stock_analysis[Stock],stock_analysis[Company_Name])</f>
        <v>C.E. Info Systems Limited</v>
      </c>
      <c r="D1850" s="37" t="str">
        <f>_xlfn.XLOOKUP(B1850,stock_analysis[Stock],stock_analysis[Sector])</f>
        <v>Technology</v>
      </c>
      <c r="E1850" s="37" t="str">
        <f>_xlfn.XLOOKUP($B1850,stock_analysis[Stock],stock_analysis[Industry])</f>
        <v>Software - Infrastructure</v>
      </c>
      <c r="F1850" s="2">
        <f>_xlfn.XLOOKUP($B1850,stock_analysis[Stock],stock_analysis[Market_Cap_Cr])</f>
        <v>5469.9773951999996</v>
      </c>
      <c r="G1850" s="3">
        <f>Imputs!$C$2</f>
        <v>6.6699999999999995E-2</v>
      </c>
      <c r="H1850" s="3">
        <f>Imputs!$C$3</f>
        <v>5.2299999999999999E-2</v>
      </c>
      <c r="I1850" s="2">
        <f>_xlfn.XLOOKUP($B1850,stock_analysis[Stock],stock_analysis[Beta_Daily])</f>
        <v>0.83609939484633167</v>
      </c>
      <c r="J1850" s="2">
        <f>_xlfn.XLOOKUP($B1850,stock_analysis[Stock],stock_analysis[Beta_Weekly])</f>
        <v>0.98083017096699043</v>
      </c>
      <c r="K1850" s="2">
        <f>_xlfn.XLOOKUP($B1850,stock_analysis[Stock],stock_analysis[Beta_Monthly])</f>
        <v>0.59954882857207026</v>
      </c>
      <c r="L1850" s="3">
        <f>G1850+H1850*I1850</f>
        <v>0.11042799835046314</v>
      </c>
      <c r="M1850" s="3">
        <f>J1850*H1850+G1850</f>
        <v>0.11799741794157359</v>
      </c>
      <c r="N1850" s="3">
        <f>K1850*H1850+G1850</f>
        <v>9.8056403734319272E-2</v>
      </c>
      <c r="O1850" s="2">
        <f>_xlfn.XLOOKUP($B1850,stock_analysis[Stock],stock_analysis[Interest_Coverage_Ratio])</f>
        <v>73.171929824561403</v>
      </c>
      <c r="P1850" s="3" cm="1">
        <f t="array" ref="P185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50" s="3" t="str" cm="1">
        <f t="array" ref="Q185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50" s="3">
        <f>Table2[[#This Row],[Default Spread]]+Table2[[#This Row],[Risk Free Rate]]</f>
        <v>7.0699999999999999E-2</v>
      </c>
      <c r="S1850" s="2">
        <f>_xlfn.XLOOKUP($B1850,stock_analysis[Stock],stock_analysis[Market_Cap_Cr])</f>
        <v>5469.9773951999996</v>
      </c>
      <c r="T1850" s="2">
        <f>_xlfn.XLOOKUP($B1850,stock_analysis[Stock],stock_analysis[Total_Debt_Cr])</f>
        <v>9.56</v>
      </c>
      <c r="U1850" s="3">
        <f>Table2[[#This Row],[Market Value of Equity]]/(Table2[[#This Row],[Market Value of Equity]]+Table2[[#This Row],[Market Value of Debt]])</f>
        <v>0.99825532717262322</v>
      </c>
      <c r="V1850" s="3">
        <f>Table2[[#This Row],[Market Value of Debt]]/(Table2[[#This Row],[Market Value of Equity]]+Table2[[#This Row],[Market Value of Debt]])</f>
        <v>1.7446728273767106E-3</v>
      </c>
      <c r="W1850" s="32">
        <f>(Table2[[#This Row],[Cost of Equity (Daily Beta)]]*Table2[[#This Row],[Weight of Equity]])+(Table2[[#This Row],[Cost of Debt]]*Table2[[#This Row],[Weight of Debt]])</f>
        <v>0.11035868599125502</v>
      </c>
      <c r="X1850" s="33">
        <f>(Table2[[#This Row],[Cost of Equity (Weekly Beta)]]*Table2[[#This Row],[Weight of Equity]])+(Table2[[#This Row],[Cost of Debt]]*Table2[[#This Row],[Weight of Debt]])</f>
        <v>0.11791489942168584</v>
      </c>
      <c r="Y1850" s="34">
        <f>(Table2[[#This Row],[Cost of Equity (Monthly Beta)]]*Table2[[#This Row],[Weight of Equity]])+(Table2[[#This Row],[Cost of Debt]]*Table2[[#This Row],[Weight of Debt]])</f>
        <v>9.8008675760069247E-2</v>
      </c>
      <c r="Z1850" t="b">
        <f>IF(Table2[[#This Row],[Sector]]="Financial Services",TRUE,FALSE)</f>
        <v>0</v>
      </c>
      <c r="AA1850" t="b">
        <f>IF(Table2[[#This Row],[Market Capitalisation In(Cr)]]&gt;25000,TRUE,FALSE)</f>
        <v>0</v>
      </c>
    </row>
    <row r="1851" spans="2:27" ht="14" customHeight="1">
      <c r="B1851" s="37" t="s">
        <v>2696</v>
      </c>
      <c r="C1851" s="38" t="str">
        <f>_xlfn.XLOOKUP(B1851,stock_analysis[Stock],stock_analysis[Company_Name])</f>
        <v>Pine Labs Limited</v>
      </c>
      <c r="D1851" s="37" t="str">
        <f>_xlfn.XLOOKUP(B1851,stock_analysis[Stock],stock_analysis[Sector])</f>
        <v>Technology</v>
      </c>
      <c r="E1851" s="37" t="str">
        <f>_xlfn.XLOOKUP($B1851,stock_analysis[Stock],stock_analysis[Industry])</f>
        <v>Software - Infrastructure</v>
      </c>
      <c r="F1851" s="2">
        <f>_xlfn.XLOOKUP($B1851,stock_analysis[Stock],stock_analysis[Market_Cap_Cr])</f>
        <v>19735.425843199999</v>
      </c>
      <c r="G1851" s="3">
        <f>Imputs!$C$2</f>
        <v>6.6699999999999995E-2</v>
      </c>
      <c r="H1851" s="3">
        <f>Imputs!$C$3</f>
        <v>5.2299999999999999E-2</v>
      </c>
      <c r="I1851" s="2">
        <f>_xlfn.XLOOKUP($B1851,stock_analysis[Stock],stock_analysis[Beta_Daily])</f>
        <v>0.74312258605218939</v>
      </c>
      <c r="J1851" s="2">
        <f>_xlfn.XLOOKUP($B1851,stock_analysis[Stock],stock_analysis[Beta_Weekly])</f>
        <v>0.8675157313471793</v>
      </c>
      <c r="K1851" s="2">
        <f>_xlfn.XLOOKUP($B1851,stock_analysis[Stock],stock_analysis[Beta_Monthly])</f>
        <v>-4.4440770081208534</v>
      </c>
      <c r="L1851" s="3">
        <f>G1851+H1851*I1851</f>
        <v>0.10556531125052951</v>
      </c>
      <c r="M1851" s="3">
        <f>J1851*H1851+G1851</f>
        <v>0.11207107274945746</v>
      </c>
      <c r="N1851" s="3">
        <f>K1851*H1851+G1851</f>
        <v>-0.16572522752472063</v>
      </c>
      <c r="O1851" s="2">
        <f>_xlfn.XLOOKUP($B1851,stock_analysis[Stock],stock_analysis[Interest_Coverage_Ratio])</f>
        <v>-0.83032059798435254</v>
      </c>
      <c r="P1851" s="3" cm="1">
        <f t="array" ref="P185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851" s="3" t="str" cm="1">
        <f t="array" ref="Q185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851" s="3">
        <f>Table2[[#This Row],[Default Spread]]+Table2[[#This Row],[Risk Free Rate]]</f>
        <v>0.25669999999999998</v>
      </c>
      <c r="S1851" s="2">
        <f>_xlfn.XLOOKUP($B1851,stock_analysis[Stock],stock_analysis[Market_Cap_Cr])</f>
        <v>19735.425843199999</v>
      </c>
      <c r="T1851" s="2">
        <f>_xlfn.XLOOKUP($B1851,stock_analysis[Stock],stock_analysis[Total_Debt_Cr])</f>
        <v>858.2099968</v>
      </c>
      <c r="U1851" s="3">
        <f>Table2[[#This Row],[Market Value of Equity]]/(Table2[[#This Row],[Market Value of Equity]]+Table2[[#This Row],[Market Value of Debt]])</f>
        <v>0.95832644592398497</v>
      </c>
      <c r="V1851" s="3">
        <f>Table2[[#This Row],[Market Value of Debt]]/(Table2[[#This Row],[Market Value of Equity]]+Table2[[#This Row],[Market Value of Debt]])</f>
        <v>4.1673554076014974E-2</v>
      </c>
      <c r="W1851" s="32">
        <f>(Table2[[#This Row],[Cost of Equity (Daily Beta)]]*Table2[[#This Row],[Weight of Equity]])+(Table2[[#This Row],[Cost of Debt]]*Table2[[#This Row],[Weight of Debt]])</f>
        <v>0.11186363087489226</v>
      </c>
      <c r="X1851" s="33">
        <f>(Table2[[#This Row],[Cost of Equity (Weekly Beta)]]*Table2[[#This Row],[Weight of Equity]])+(Table2[[#This Row],[Cost of Debt]]*Table2[[#This Row],[Weight of Debt]])</f>
        <v>0.11809827417018898</v>
      </c>
      <c r="Y1851" s="34">
        <f>(Table2[[#This Row],[Cost of Equity (Monthly Beta)]]*Table2[[#This Row],[Weight of Equity]])+(Table2[[#This Row],[Cost of Debt]]*Table2[[#This Row],[Weight of Debt]])</f>
        <v>-0.14812126696239625</v>
      </c>
      <c r="Z1851" t="b">
        <f>IF(Table2[[#This Row],[Sector]]="Financial Services",TRUE,FALSE)</f>
        <v>0</v>
      </c>
      <c r="AA1851" t="b">
        <f>IF(Table2[[#This Row],[Market Capitalisation In(Cr)]]&gt;25000,TRUE,FALSE)</f>
        <v>0</v>
      </c>
    </row>
    <row r="1852" spans="2:27" ht="14" customHeight="1">
      <c r="B1852" s="37" t="s">
        <v>2448</v>
      </c>
      <c r="C1852" s="38" t="str">
        <f>_xlfn.XLOOKUP(B1852,stock_analysis[Stock],stock_analysis[Company_Name])</f>
        <v>Newgen Software Technologies Limited</v>
      </c>
      <c r="D1852" s="37" t="str">
        <f>_xlfn.XLOOKUP(B1852,stock_analysis[Stock],stock_analysis[Sector])</f>
        <v>Technology</v>
      </c>
      <c r="E1852" s="37" t="str">
        <f>_xlfn.XLOOKUP($B1852,stock_analysis[Stock],stock_analysis[Industry])</f>
        <v>Software - Infrastructure</v>
      </c>
      <c r="F1852" s="2">
        <f>_xlfn.XLOOKUP($B1852,stock_analysis[Stock],stock_analysis[Market_Cap_Cr])</f>
        <v>6519.1940095999998</v>
      </c>
      <c r="G1852" s="3">
        <f>Imputs!$C$2</f>
        <v>6.6699999999999995E-2</v>
      </c>
      <c r="H1852" s="3">
        <f>Imputs!$C$3</f>
        <v>5.2299999999999999E-2</v>
      </c>
      <c r="I1852" s="2">
        <f>_xlfn.XLOOKUP($B1852,stock_analysis[Stock],stock_analysis[Beta_Daily])</f>
        <v>1.2125638436529345</v>
      </c>
      <c r="J1852" s="2">
        <f>_xlfn.XLOOKUP($B1852,stock_analysis[Stock],stock_analysis[Beta_Weekly])</f>
        <v>1.2922121125137915</v>
      </c>
      <c r="K1852" s="2">
        <f>_xlfn.XLOOKUP($B1852,stock_analysis[Stock],stock_analysis[Beta_Monthly])</f>
        <v>1.3854230577160325</v>
      </c>
      <c r="L1852" s="3">
        <f>G1852+H1852*I1852</f>
        <v>0.13011708902304847</v>
      </c>
      <c r="M1852" s="3">
        <f>J1852*H1852+G1852</f>
        <v>0.1342826934844713</v>
      </c>
      <c r="N1852" s="3">
        <f>K1852*H1852+G1852</f>
        <v>0.13915762591854849</v>
      </c>
      <c r="O1852" s="2">
        <f>_xlfn.XLOOKUP($B1852,stock_analysis[Stock],stock_analysis[Interest_Coverage_Ratio])</f>
        <v>87.139054966248793</v>
      </c>
      <c r="P1852" s="3" cm="1">
        <f t="array" ref="P185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52" s="3" t="str" cm="1">
        <f t="array" ref="Q185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52" s="3">
        <f>Table2[[#This Row],[Default Spread]]+Table2[[#This Row],[Risk Free Rate]]</f>
        <v>7.0699999999999999E-2</v>
      </c>
      <c r="S1852" s="2">
        <f>_xlfn.XLOOKUP($B1852,stock_analysis[Stock],stock_analysis[Market_Cap_Cr])</f>
        <v>6519.1940095999998</v>
      </c>
      <c r="T1852" s="2">
        <f>_xlfn.XLOOKUP($B1852,stock_analysis[Stock],stock_analysis[Total_Debt_Cr])</f>
        <v>51.831600000000002</v>
      </c>
      <c r="U1852" s="3">
        <f>Table2[[#This Row],[Market Value of Equity]]/(Table2[[#This Row],[Market Value of Equity]]+Table2[[#This Row],[Market Value of Debt]])</f>
        <v>0.99211209892040653</v>
      </c>
      <c r="V1852" s="3">
        <f>Table2[[#This Row],[Market Value of Debt]]/(Table2[[#This Row],[Market Value of Equity]]+Table2[[#This Row],[Market Value of Debt]])</f>
        <v>7.8879010795934422E-3</v>
      </c>
      <c r="W1852" s="32">
        <f>(Table2[[#This Row],[Cost of Equity (Daily Beta)]]*Table2[[#This Row],[Weight of Equity]])+(Table2[[#This Row],[Cost of Debt]]*Table2[[#This Row],[Weight of Debt]])</f>
        <v>0.12964841290239726</v>
      </c>
      <c r="X1852" s="33">
        <f>(Table2[[#This Row],[Cost of Equity (Weekly Beta)]]*Table2[[#This Row],[Weight of Equity]])+(Table2[[#This Row],[Cost of Debt]]*Table2[[#This Row],[Weight of Debt]])</f>
        <v>0.13378115948789168</v>
      </c>
      <c r="Y1852" s="34">
        <f>(Table2[[#This Row],[Cost of Equity (Monthly Beta)]]*Table2[[#This Row],[Weight of Equity]])+(Table2[[#This Row],[Cost of Debt]]*Table2[[#This Row],[Weight of Debt]])</f>
        <v>0.13861763893715917</v>
      </c>
      <c r="Z1852" t="b">
        <f>IF(Table2[[#This Row],[Sector]]="Financial Services",TRUE,FALSE)</f>
        <v>0</v>
      </c>
      <c r="AA1852" t="b">
        <f>IF(Table2[[#This Row],[Market Capitalisation In(Cr)]]&gt;25000,TRUE,FALSE)</f>
        <v>0</v>
      </c>
    </row>
    <row r="1853" spans="2:27" ht="14" customHeight="1">
      <c r="B1853" s="37" t="s">
        <v>418</v>
      </c>
      <c r="C1853" s="38" t="str">
        <f>_xlfn.XLOOKUP(B1853,stock_analysis[Stock],stock_analysis[Company_Name])</f>
        <v>Aurionpro Solutions Limited</v>
      </c>
      <c r="D1853" s="37" t="str">
        <f>_xlfn.XLOOKUP(B1853,stock_analysis[Stock],stock_analysis[Sector])</f>
        <v>Technology</v>
      </c>
      <c r="E1853" s="37" t="str">
        <f>_xlfn.XLOOKUP($B1853,stock_analysis[Stock],stock_analysis[Industry])</f>
        <v>Software - Infrastructure</v>
      </c>
      <c r="F1853" s="2">
        <f>_xlfn.XLOOKUP($B1853,stock_analysis[Stock],stock_analysis[Market_Cap_Cr])</f>
        <v>4721.5849472</v>
      </c>
      <c r="G1853" s="3">
        <f>Imputs!$C$2</f>
        <v>6.6699999999999995E-2</v>
      </c>
      <c r="H1853" s="3">
        <f>Imputs!$C$3</f>
        <v>5.2299999999999999E-2</v>
      </c>
      <c r="I1853" s="2">
        <f>_xlfn.XLOOKUP($B1853,stock_analysis[Stock],stock_analysis[Beta_Daily])</f>
        <v>1.2174821911444169</v>
      </c>
      <c r="J1853" s="2">
        <f>_xlfn.XLOOKUP($B1853,stock_analysis[Stock],stock_analysis[Beta_Weekly])</f>
        <v>1.0041160512767546</v>
      </c>
      <c r="K1853" s="2">
        <f>_xlfn.XLOOKUP($B1853,stock_analysis[Stock],stock_analysis[Beta_Monthly])</f>
        <v>1.2898279709101821</v>
      </c>
      <c r="L1853" s="3">
        <f>G1853+H1853*I1853</f>
        <v>0.130374318596853</v>
      </c>
      <c r="M1853" s="3">
        <f>J1853*H1853+G1853</f>
        <v>0.11921526948177427</v>
      </c>
      <c r="N1853" s="3">
        <f>K1853*H1853+G1853</f>
        <v>0.13415800287860252</v>
      </c>
      <c r="O1853" s="2">
        <f>_xlfn.XLOOKUP($B1853,stock_analysis[Stock],stock_analysis[Interest_Coverage_Ratio])</f>
        <v>69.270067903480054</v>
      </c>
      <c r="P1853" s="3" cm="1">
        <f t="array" ref="P185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53" s="3" t="str" cm="1">
        <f t="array" ref="Q185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53" s="3">
        <f>Table2[[#This Row],[Default Spread]]+Table2[[#This Row],[Risk Free Rate]]</f>
        <v>7.0699999999999999E-2</v>
      </c>
      <c r="S1853" s="2">
        <f>_xlfn.XLOOKUP($B1853,stock_analysis[Stock],stock_analysis[Market_Cap_Cr])</f>
        <v>4721.5849472</v>
      </c>
      <c r="T1853" s="2">
        <f>_xlfn.XLOOKUP($B1853,stock_analysis[Stock],stock_analysis[Total_Debt_Cr])</f>
        <v>29.6708</v>
      </c>
      <c r="U1853" s="3">
        <f>Table2[[#This Row],[Market Value of Equity]]/(Table2[[#This Row],[Market Value of Equity]]+Table2[[#This Row],[Market Value of Debt]])</f>
        <v>0.99375516672250586</v>
      </c>
      <c r="V1853" s="3">
        <f>Table2[[#This Row],[Market Value of Debt]]/(Table2[[#This Row],[Market Value of Equity]]+Table2[[#This Row],[Market Value of Debt]])</f>
        <v>6.2448332774941726E-3</v>
      </c>
      <c r="W1853" s="32">
        <f>(Table2[[#This Row],[Cost of Equity (Daily Beta)]]*Table2[[#This Row],[Weight of Equity]])+(Table2[[#This Row],[Cost of Debt]]*Table2[[#This Row],[Weight of Debt]])</f>
        <v>0.13000166242626759</v>
      </c>
      <c r="X1853" s="33">
        <f>(Table2[[#This Row],[Cost of Equity (Weekly Beta)]]*Table2[[#This Row],[Weight of Equity]])+(Table2[[#This Row],[Cost of Debt]]*Table2[[#This Row],[Weight of Debt]])</f>
        <v>0.11891229971244789</v>
      </c>
      <c r="Y1853" s="34">
        <f>(Table2[[#This Row],[Cost of Equity (Monthly Beta)]]*Table2[[#This Row],[Weight of Equity]])+(Table2[[#This Row],[Cost of Debt]]*Table2[[#This Row],[Weight of Debt]])</f>
        <v>0.1337617182305029</v>
      </c>
      <c r="Z1853" t="b">
        <f>IF(Table2[[#This Row],[Sector]]="Financial Services",TRUE,FALSE)</f>
        <v>0</v>
      </c>
      <c r="AA1853" t="b">
        <f>IF(Table2[[#This Row],[Market Capitalisation In(Cr)]]&gt;25000,TRUE,FALSE)</f>
        <v>0</v>
      </c>
    </row>
    <row r="1854" spans="2:27" ht="14" customHeight="1">
      <c r="B1854" s="37" t="s">
        <v>1024</v>
      </c>
      <c r="C1854" s="38" t="str">
        <f>_xlfn.XLOOKUP(B1854,stock_analysis[Stock],stock_analysis[Company_Name])</f>
        <v>E2E Networks Limited</v>
      </c>
      <c r="D1854" s="37" t="str">
        <f>_xlfn.XLOOKUP(B1854,stock_analysis[Stock],stock_analysis[Sector])</f>
        <v>Technology</v>
      </c>
      <c r="E1854" s="37" t="str">
        <f>_xlfn.XLOOKUP($B1854,stock_analysis[Stock],stock_analysis[Industry])</f>
        <v>Software - Infrastructure</v>
      </c>
      <c r="F1854" s="2">
        <f>_xlfn.XLOOKUP($B1854,stock_analysis[Stock],stock_analysis[Market_Cap_Cr])</f>
        <v>4694.4923648000004</v>
      </c>
      <c r="G1854" s="3">
        <f>Imputs!$C$2</f>
        <v>6.6699999999999995E-2</v>
      </c>
      <c r="H1854" s="3">
        <f>Imputs!$C$3</f>
        <v>5.2299999999999999E-2</v>
      </c>
      <c r="I1854" s="2">
        <f>_xlfn.XLOOKUP($B1854,stock_analysis[Stock],stock_analysis[Beta_Daily])</f>
        <v>1.2609438394188404</v>
      </c>
      <c r="J1854" s="2">
        <f>_xlfn.XLOOKUP($B1854,stock_analysis[Stock],stock_analysis[Beta_Weekly])</f>
        <v>1.6470121778158471</v>
      </c>
      <c r="K1854" s="2">
        <f>_xlfn.XLOOKUP($B1854,stock_analysis[Stock],stock_analysis[Beta_Monthly])</f>
        <v>0.87465050915284381</v>
      </c>
      <c r="L1854" s="3">
        <f>G1854+H1854*I1854</f>
        <v>0.13264736280160533</v>
      </c>
      <c r="M1854" s="3">
        <f>J1854*H1854+G1854</f>
        <v>0.15283873689976879</v>
      </c>
      <c r="N1854" s="3">
        <f>K1854*H1854+G1854</f>
        <v>0.11244422162869372</v>
      </c>
      <c r="O1854" s="2">
        <f>_xlfn.XLOOKUP($B1854,stock_analysis[Stock],stock_analysis[Interest_Coverage_Ratio])</f>
        <v>5.8528038827748237</v>
      </c>
      <c r="P1854" s="3" cm="1">
        <f t="array" ref="P185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854" s="3" t="str" cm="1">
        <f t="array" ref="Q185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854" s="3">
        <f>Table2[[#This Row],[Default Spread]]+Table2[[#This Row],[Risk Free Rate]]</f>
        <v>7.5600000000000001E-2</v>
      </c>
      <c r="S1854" s="2">
        <f>_xlfn.XLOOKUP($B1854,stock_analysis[Stock],stock_analysis[Market_Cap_Cr])</f>
        <v>4694.4923648000004</v>
      </c>
      <c r="T1854" s="2">
        <f>_xlfn.XLOOKUP($B1854,stock_analysis[Stock],stock_analysis[Total_Debt_Cr])</f>
        <v>160.1563008</v>
      </c>
      <c r="U1854" s="3">
        <f>Table2[[#This Row],[Market Value of Equity]]/(Table2[[#This Row],[Market Value of Equity]]+Table2[[#This Row],[Market Value of Debt]])</f>
        <v>0.96700970310480627</v>
      </c>
      <c r="V1854" s="3">
        <f>Table2[[#This Row],[Market Value of Debt]]/(Table2[[#This Row],[Market Value of Equity]]+Table2[[#This Row],[Market Value of Debt]])</f>
        <v>3.2990296895193713E-2</v>
      </c>
      <c r="W1854" s="32">
        <f>(Table2[[#This Row],[Cost of Equity (Daily Beta)]]*Table2[[#This Row],[Weight of Equity]])+(Table2[[#This Row],[Cost of Debt]]*Table2[[#This Row],[Weight of Debt]])</f>
        <v>0.13076535336569253</v>
      </c>
      <c r="X1854" s="33">
        <f>(Table2[[#This Row],[Cost of Equity (Weekly Beta)]]*Table2[[#This Row],[Weight of Equity]])+(Table2[[#This Row],[Cost of Debt]]*Table2[[#This Row],[Weight of Debt]])</f>
        <v>0.15029060803763566</v>
      </c>
      <c r="Y1854" s="34">
        <f>(Table2[[#This Row],[Cost of Equity (Monthly Beta)]]*Table2[[#This Row],[Weight of Equity]])+(Table2[[#This Row],[Cost of Debt]]*Table2[[#This Row],[Weight of Debt]])</f>
        <v>0.11122871981829079</v>
      </c>
      <c r="Z1854" t="b">
        <f>IF(Table2[[#This Row],[Sector]]="Financial Services",TRUE,FALSE)</f>
        <v>0</v>
      </c>
      <c r="AA1854" t="b">
        <f>IF(Table2[[#This Row],[Market Capitalisation In(Cr)]]&gt;25000,TRUE,FALSE)</f>
        <v>0</v>
      </c>
    </row>
    <row r="1855" spans="2:27" ht="14" customHeight="1">
      <c r="B1855" s="37" t="s">
        <v>2652</v>
      </c>
      <c r="C1855" s="38" t="str">
        <f>_xlfn.XLOOKUP(B1855,stock_analysis[Stock],stock_analysis[Company_Name])</f>
        <v>One 97 Communications Limited</v>
      </c>
      <c r="D1855" s="37" t="str">
        <f>_xlfn.XLOOKUP(B1855,stock_analysis[Stock],stock_analysis[Sector])</f>
        <v>Technology</v>
      </c>
      <c r="E1855" s="37" t="str">
        <f>_xlfn.XLOOKUP($B1855,stock_analysis[Stock],stock_analysis[Industry])</f>
        <v>Software - Infrastructure</v>
      </c>
      <c r="F1855" s="2">
        <f>_xlfn.XLOOKUP($B1855,stock_analysis[Stock],stock_analysis[Market_Cap_Cr])</f>
        <v>66102.217932800006</v>
      </c>
      <c r="G1855" s="3">
        <f>Imputs!$C$2</f>
        <v>6.6699999999999995E-2</v>
      </c>
      <c r="H1855" s="3">
        <f>Imputs!$C$3</f>
        <v>5.2299999999999999E-2</v>
      </c>
      <c r="I1855" s="2">
        <f>_xlfn.XLOOKUP($B1855,stock_analysis[Stock],stock_analysis[Beta_Daily])</f>
        <v>1.2830645511655616</v>
      </c>
      <c r="J1855" s="2">
        <f>_xlfn.XLOOKUP($B1855,stock_analysis[Stock],stock_analysis[Beta_Weekly])</f>
        <v>1.3968535393164241</v>
      </c>
      <c r="K1855" s="2">
        <f>_xlfn.XLOOKUP($B1855,stock_analysis[Stock],stock_analysis[Beta_Monthly])</f>
        <v>-0.27414268448619261</v>
      </c>
      <c r="L1855" s="3">
        <f>G1855+H1855*I1855</f>
        <v>0.13380427602595887</v>
      </c>
      <c r="M1855" s="3">
        <f>J1855*H1855+G1855</f>
        <v>0.13975544010624896</v>
      </c>
      <c r="N1855" s="3">
        <f>K1855*H1855+G1855</f>
        <v>5.2362337601372121E-2</v>
      </c>
      <c r="O1855" s="2">
        <f>_xlfn.XLOOKUP($B1855,stock_analysis[Stock],stock_analysis[Interest_Coverage_Ratio])</f>
        <v>-38.341463414634148</v>
      </c>
      <c r="P1855" s="3" cm="1">
        <f t="array" ref="P185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855" s="3" t="str" cm="1">
        <f t="array" ref="Q185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855" s="3">
        <f>Table2[[#This Row],[Default Spread]]+Table2[[#This Row],[Risk Free Rate]]</f>
        <v>0.25669999999999998</v>
      </c>
      <c r="S1855" s="2">
        <f>_xlfn.XLOOKUP($B1855,stock_analysis[Stock],stock_analysis[Market_Cap_Cr])</f>
        <v>66102.217932800006</v>
      </c>
      <c r="T1855" s="2">
        <f>_xlfn.XLOOKUP($B1855,stock_analysis[Stock],stock_analysis[Total_Debt_Cr])</f>
        <v>160</v>
      </c>
      <c r="U1855" s="3">
        <f>Table2[[#This Row],[Market Value of Equity]]/(Table2[[#This Row],[Market Value of Equity]]+Table2[[#This Row],[Market Value of Debt]])</f>
        <v>0.99758535097387979</v>
      </c>
      <c r="V1855" s="3">
        <f>Table2[[#This Row],[Market Value of Debt]]/(Table2[[#This Row],[Market Value of Equity]]+Table2[[#This Row],[Market Value of Debt]])</f>
        <v>2.4146490261202002E-3</v>
      </c>
      <c r="W1855" s="32">
        <f>(Table2[[#This Row],[Cost of Equity (Daily Beta)]]*Table2[[#This Row],[Weight of Equity]])+(Table2[[#This Row],[Cost of Debt]]*Table2[[#This Row],[Weight of Debt]])</f>
        <v>0.13410102606616714</v>
      </c>
      <c r="X1855" s="33">
        <f>(Table2[[#This Row],[Cost of Equity (Weekly Beta)]]*Table2[[#This Row],[Weight of Equity]])+(Table2[[#This Row],[Cost of Debt]]*Table2[[#This Row],[Weight of Debt]])</f>
        <v>0.14003782017390648</v>
      </c>
      <c r="Y1855" s="34">
        <f>(Table2[[#This Row],[Cost of Equity (Monthly Beta)]]*Table2[[#This Row],[Weight of Equity]])+(Table2[[#This Row],[Cost of Debt]]*Table2[[#This Row],[Weight of Debt]])</f>
        <v>5.2855741338882642E-2</v>
      </c>
      <c r="Z1855" t="b">
        <f>IF(Table2[[#This Row],[Sector]]="Financial Services",TRUE,FALSE)</f>
        <v>0</v>
      </c>
      <c r="AA1855" t="b">
        <f>IF(Table2[[#This Row],[Market Capitalisation In(Cr)]]&gt;25000,TRUE,FALSE)</f>
        <v>1</v>
      </c>
    </row>
    <row r="1856" spans="2:27" ht="14" customHeight="1">
      <c r="B1856" s="37" t="s">
        <v>2534</v>
      </c>
      <c r="C1856" s="38" t="str">
        <f>_xlfn.XLOOKUP(B1856,stock_analysis[Stock],stock_analysis[Company_Name])</f>
        <v>Oracle Financial Services Software Limited</v>
      </c>
      <c r="D1856" s="37" t="str">
        <f>_xlfn.XLOOKUP(B1856,stock_analysis[Stock],stock_analysis[Sector])</f>
        <v>Technology</v>
      </c>
      <c r="E1856" s="37" t="str">
        <f>_xlfn.XLOOKUP($B1856,stock_analysis[Stock],stock_analysis[Industry])</f>
        <v>Software - Infrastructure</v>
      </c>
      <c r="F1856" s="2">
        <f>_xlfn.XLOOKUP($B1856,stock_analysis[Stock],stock_analysis[Market_Cap_Cr])</f>
        <v>59088.476569600003</v>
      </c>
      <c r="G1856" s="3">
        <f>Imputs!$C$2</f>
        <v>6.6699999999999995E-2</v>
      </c>
      <c r="H1856" s="3">
        <f>Imputs!$C$3</f>
        <v>5.2299999999999999E-2</v>
      </c>
      <c r="I1856" s="2">
        <f>_xlfn.XLOOKUP($B1856,stock_analysis[Stock],stock_analysis[Beta_Daily])</f>
        <v>1.3619374315470327</v>
      </c>
      <c r="J1856" s="2">
        <f>_xlfn.XLOOKUP($B1856,stock_analysis[Stock],stock_analysis[Beta_Weekly])</f>
        <v>1.1889984785975511</v>
      </c>
      <c r="K1856" s="2">
        <f>_xlfn.XLOOKUP($B1856,stock_analysis[Stock],stock_analysis[Beta_Monthly])</f>
        <v>1.0207734825119741</v>
      </c>
      <c r="L1856" s="3">
        <f>G1856+H1856*I1856</f>
        <v>0.13792932766990981</v>
      </c>
      <c r="M1856" s="3">
        <f>J1856*H1856+G1856</f>
        <v>0.12888462043065191</v>
      </c>
      <c r="N1856" s="3">
        <f>K1856*H1856+G1856</f>
        <v>0.12008645313537625</v>
      </c>
      <c r="O1856" s="2">
        <f>_xlfn.XLOOKUP($B1856,stock_analysis[Stock],stock_analysis[Interest_Coverage_Ratio])</f>
        <v>1656.45</v>
      </c>
      <c r="P1856" s="3" cm="1">
        <f t="array" ref="P185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56" s="3" t="str" cm="1">
        <f t="array" ref="Q185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56" s="3">
        <f>Table2[[#This Row],[Default Spread]]+Table2[[#This Row],[Risk Free Rate]]</f>
        <v>7.0699999999999999E-2</v>
      </c>
      <c r="S1856" s="2">
        <f>_xlfn.XLOOKUP($B1856,stock_analysis[Stock],stock_analysis[Market_Cap_Cr])</f>
        <v>59088.476569600003</v>
      </c>
      <c r="T1856" s="2">
        <f>_xlfn.XLOOKUP($B1856,stock_analysis[Stock],stock_analysis[Total_Debt_Cr])</f>
        <v>31.6</v>
      </c>
      <c r="U1856" s="3">
        <f>Table2[[#This Row],[Market Value of Equity]]/(Table2[[#This Row],[Market Value of Equity]]+Table2[[#This Row],[Market Value of Debt]])</f>
        <v>0.99946549460295786</v>
      </c>
      <c r="V1856" s="3">
        <f>Table2[[#This Row],[Market Value of Debt]]/(Table2[[#This Row],[Market Value of Equity]]+Table2[[#This Row],[Market Value of Debt]])</f>
        <v>5.3450539704221161E-4</v>
      </c>
      <c r="W1856" s="32">
        <f>(Table2[[#This Row],[Cost of Equity (Daily Beta)]]*Table2[[#This Row],[Weight of Equity]])+(Table2[[#This Row],[Cost of Debt]]*Table2[[#This Row],[Weight of Debt]])</f>
        <v>0.13789339323143074</v>
      </c>
      <c r="X1856" s="33">
        <f>(Table2[[#This Row],[Cost of Equity (Weekly Beta)]]*Table2[[#This Row],[Weight of Equity]])+(Table2[[#This Row],[Cost of Debt]]*Table2[[#This Row],[Weight of Debt]])</f>
        <v>0.12885352043700687</v>
      </c>
      <c r="Y1856" s="34">
        <f>(Table2[[#This Row],[Cost of Equity (Monthly Beta)]]*Table2[[#This Row],[Weight of Equity]])+(Table2[[#This Row],[Cost of Debt]]*Table2[[#This Row],[Weight of Debt]])</f>
        <v>0.12006005580963462</v>
      </c>
      <c r="Z1856" t="b">
        <f>IF(Table2[[#This Row],[Sector]]="Financial Services",TRUE,FALSE)</f>
        <v>0</v>
      </c>
      <c r="AA1856" t="b">
        <f>IF(Table2[[#This Row],[Market Capitalisation In(Cr)]]&gt;25000,TRUE,FALSE)</f>
        <v>1</v>
      </c>
    </row>
    <row r="1857" spans="2:27" ht="14" customHeight="1">
      <c r="B1857" s="37" t="s">
        <v>1986</v>
      </c>
      <c r="C1857" s="38" t="str">
        <f>_xlfn.XLOOKUP(B1857,stock_analysis[Stock],stock_analysis[Company_Name])</f>
        <v>KPIT Technologies Limited</v>
      </c>
      <c r="D1857" s="37" t="str">
        <f>_xlfn.XLOOKUP(B1857,stock_analysis[Stock],stock_analysis[Sector])</f>
        <v>Technology</v>
      </c>
      <c r="E1857" s="37" t="str">
        <f>_xlfn.XLOOKUP($B1857,stock_analysis[Stock],stock_analysis[Industry])</f>
        <v>Software - Infrastructure</v>
      </c>
      <c r="F1857" s="2">
        <f>_xlfn.XLOOKUP($B1857,stock_analysis[Stock],stock_analysis[Market_Cap_Cr])</f>
        <v>19592.326348800001</v>
      </c>
      <c r="G1857" s="3">
        <f>Imputs!$C$2</f>
        <v>6.6699999999999995E-2</v>
      </c>
      <c r="H1857" s="3">
        <f>Imputs!$C$3</f>
        <v>5.2299999999999999E-2</v>
      </c>
      <c r="I1857" s="2">
        <f>_xlfn.XLOOKUP($B1857,stock_analysis[Stock],stock_analysis[Beta_Daily])</f>
        <v>1.5781724633442755</v>
      </c>
      <c r="J1857" s="2">
        <f>_xlfn.XLOOKUP($B1857,stock_analysis[Stock],stock_analysis[Beta_Weekly])</f>
        <v>1.6572553213750718</v>
      </c>
      <c r="K1857" s="2">
        <f>_xlfn.XLOOKUP($B1857,stock_analysis[Stock],stock_analysis[Beta_Monthly])</f>
        <v>0.86489974168955253</v>
      </c>
      <c r="L1857" s="3">
        <f>G1857+H1857*I1857</f>
        <v>0.14923841983290559</v>
      </c>
      <c r="M1857" s="3">
        <f>J1857*H1857+G1857</f>
        <v>0.15337445330791627</v>
      </c>
      <c r="N1857" s="3">
        <f>K1857*H1857+G1857</f>
        <v>0.11193425649036359</v>
      </c>
      <c r="O1857" s="2">
        <f>_xlfn.XLOOKUP($B1857,stock_analysis[Stock],stock_analysis[Interest_Coverage_Ratio])</f>
        <v>27.716054916021889</v>
      </c>
      <c r="P1857" s="3" cm="1">
        <f t="array" ref="P185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57" s="3" t="str" cm="1">
        <f t="array" ref="Q185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57" s="3">
        <f>Table2[[#This Row],[Default Spread]]+Table2[[#This Row],[Risk Free Rate]]</f>
        <v>7.0699999999999999E-2</v>
      </c>
      <c r="S1857" s="2">
        <f>_xlfn.XLOOKUP($B1857,stock_analysis[Stock],stock_analysis[Market_Cap_Cr])</f>
        <v>19592.326348800001</v>
      </c>
      <c r="T1857" s="2">
        <f>_xlfn.XLOOKUP($B1857,stock_analysis[Stock],stock_analysis[Total_Debt_Cr])</f>
        <v>529.15200000000004</v>
      </c>
      <c r="U1857" s="3">
        <f>Table2[[#This Row],[Market Value of Equity]]/(Table2[[#This Row],[Market Value of Equity]]+Table2[[#This Row],[Market Value of Debt]])</f>
        <v>0.97370213108463977</v>
      </c>
      <c r="V1857" s="3">
        <f>Table2[[#This Row],[Market Value of Debt]]/(Table2[[#This Row],[Market Value of Equity]]+Table2[[#This Row],[Market Value of Debt]])</f>
        <v>2.6297868915360158E-2</v>
      </c>
      <c r="W1857" s="32">
        <f>(Table2[[#This Row],[Cost of Equity (Daily Beta)]]*Table2[[#This Row],[Weight of Equity]])+(Table2[[#This Row],[Cost of Debt]]*Table2[[#This Row],[Weight of Debt]])</f>
        <v>0.14717302676332031</v>
      </c>
      <c r="X1857" s="33">
        <f>(Table2[[#This Row],[Cost of Equity (Weekly Beta)]]*Table2[[#This Row],[Weight of Equity]])+(Table2[[#This Row],[Cost of Debt]]*Table2[[#This Row],[Weight of Debt]])</f>
        <v>0.15120029137217561</v>
      </c>
      <c r="Y1857" s="34">
        <f>(Table2[[#This Row],[Cost of Equity (Monthly Beta)]]*Table2[[#This Row],[Weight of Equity]])+(Table2[[#This Row],[Cost of Debt]]*Table2[[#This Row],[Weight of Debt]])</f>
        <v>0.11084988341835766</v>
      </c>
      <c r="Z1857" t="b">
        <f>IF(Table2[[#This Row],[Sector]]="Financial Services",TRUE,FALSE)</f>
        <v>0</v>
      </c>
      <c r="AA1857" t="b">
        <f>IF(Table2[[#This Row],[Market Capitalisation In(Cr)]]&gt;25000,TRUE,FALSE)</f>
        <v>0</v>
      </c>
    </row>
    <row r="1858" spans="2:27" ht="14" customHeight="1">
      <c r="B1858" s="37" t="s">
        <v>3936</v>
      </c>
      <c r="C1858" s="38" t="str">
        <f>_xlfn.XLOOKUP(B1858,stock_analysis[Stock],stock_analysis[Company_Name])</f>
        <v>Zaggle Prepaid Ocean Services Limited</v>
      </c>
      <c r="D1858" s="37" t="str">
        <f>_xlfn.XLOOKUP(B1858,stock_analysis[Stock],stock_analysis[Sector])</f>
        <v>Technology</v>
      </c>
      <c r="E1858" s="37" t="str">
        <f>_xlfn.XLOOKUP($B1858,stock_analysis[Stock],stock_analysis[Industry])</f>
        <v>Software - Infrastructure</v>
      </c>
      <c r="F1858" s="2">
        <f>_xlfn.XLOOKUP($B1858,stock_analysis[Stock],stock_analysis[Market_Cap_Cr])</f>
        <v>2912.3211264000001</v>
      </c>
      <c r="G1858" s="3">
        <f>Imputs!$C$2</f>
        <v>6.6699999999999995E-2</v>
      </c>
      <c r="H1858" s="3">
        <f>Imputs!$C$3</f>
        <v>5.2299999999999999E-2</v>
      </c>
      <c r="I1858" s="2">
        <f>_xlfn.XLOOKUP($B1858,stock_analysis[Stock],stock_analysis[Beta_Daily])</f>
        <v>1.8715446792021635</v>
      </c>
      <c r="J1858" s="2">
        <f>_xlfn.XLOOKUP($B1858,stock_analysis[Stock],stock_analysis[Beta_Weekly])</f>
        <v>2.0428186990436243</v>
      </c>
      <c r="K1858" s="2">
        <f>_xlfn.XLOOKUP($B1858,stock_analysis[Stock],stock_analysis[Beta_Monthly])</f>
        <v>1.5245640930701576</v>
      </c>
      <c r="L1858" s="3">
        <f>G1858+H1858*I1858</f>
        <v>0.16458178672227314</v>
      </c>
      <c r="M1858" s="3">
        <f>J1858*H1858+G1858</f>
        <v>0.17353941795998154</v>
      </c>
      <c r="N1858" s="3">
        <f>K1858*H1858+G1858</f>
        <v>0.14643470206756926</v>
      </c>
      <c r="O1858" s="2">
        <f>_xlfn.XLOOKUP($B1858,stock_analysis[Stock],stock_analysis[Interest_Coverage_Ratio])</f>
        <v>16.597602739726028</v>
      </c>
      <c r="P1858" s="3" cm="1">
        <f t="array" ref="P185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58" s="3" t="str" cm="1">
        <f t="array" ref="Q185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58" s="3">
        <f>Table2[[#This Row],[Default Spread]]+Table2[[#This Row],[Risk Free Rate]]</f>
        <v>7.0699999999999999E-2</v>
      </c>
      <c r="S1858" s="2">
        <f>_xlfn.XLOOKUP($B1858,stock_analysis[Stock],stock_analysis[Market_Cap_Cr])</f>
        <v>2912.3211264000001</v>
      </c>
      <c r="T1858" s="2">
        <f>_xlfn.XLOOKUP($B1858,stock_analysis[Stock],stock_analysis[Total_Debt_Cr])</f>
        <v>17.998999999999999</v>
      </c>
      <c r="U1858" s="3">
        <f>Table2[[#This Row],[Market Value of Equity]]/(Table2[[#This Row],[Market Value of Equity]]+Table2[[#This Row],[Market Value of Debt]])</f>
        <v>0.99385766768693895</v>
      </c>
      <c r="V1858" s="3">
        <f>Table2[[#This Row],[Market Value of Debt]]/(Table2[[#This Row],[Market Value of Equity]]+Table2[[#This Row],[Market Value of Debt]])</f>
        <v>6.1423323130610974E-3</v>
      </c>
      <c r="W1858" s="32">
        <f>(Table2[[#This Row],[Cost of Equity (Daily Beta)]]*Table2[[#This Row],[Weight of Equity]])+(Table2[[#This Row],[Cost of Debt]]*Table2[[#This Row],[Weight of Debt]])</f>
        <v>0.16400513359008101</v>
      </c>
      <c r="X1858" s="33">
        <f>(Table2[[#This Row],[Cost of Equity (Weekly Beta)]]*Table2[[#This Row],[Weight of Equity]])+(Table2[[#This Row],[Cost of Debt]]*Table2[[#This Row],[Weight of Debt]])</f>
        <v>0.17290774407998954</v>
      </c>
      <c r="Y1858" s="34">
        <f>(Table2[[#This Row],[Cost of Equity (Monthly Beta)]]*Table2[[#This Row],[Weight of Equity]])+(Table2[[#This Row],[Cost of Debt]]*Table2[[#This Row],[Weight of Debt]])</f>
        <v>0.14596951435983957</v>
      </c>
      <c r="Z1858" t="b">
        <f>IF(Table2[[#This Row],[Sector]]="Financial Services",TRUE,FALSE)</f>
        <v>0</v>
      </c>
      <c r="AA1858" t="b">
        <f>IF(Table2[[#This Row],[Market Capitalisation In(Cr)]]&gt;25000,TRUE,FALSE)</f>
        <v>0</v>
      </c>
    </row>
    <row r="1859" spans="2:27" ht="14" customHeight="1">
      <c r="B1859" s="37" t="s">
        <v>2294</v>
      </c>
      <c r="C1859" s="38" t="str">
        <f>_xlfn.XLOOKUP(B1859,stock_analysis[Stock],stock_analysis[Company_Name])</f>
        <v>One Mobikwik Systems Limited</v>
      </c>
      <c r="D1859" s="37" t="str">
        <f>_xlfn.XLOOKUP(B1859,stock_analysis[Stock],stock_analysis[Sector])</f>
        <v>Technology</v>
      </c>
      <c r="E1859" s="37" t="str">
        <f>_xlfn.XLOOKUP($B1859,stock_analysis[Stock],stock_analysis[Industry])</f>
        <v>Software - Infrastructure</v>
      </c>
      <c r="F1859" s="2">
        <f>_xlfn.XLOOKUP($B1859,stock_analysis[Stock],stock_analysis[Market_Cap_Cr])</f>
        <v>1417.3467648000001</v>
      </c>
      <c r="G1859" s="3">
        <f>Imputs!$C$2</f>
        <v>6.6699999999999995E-2</v>
      </c>
      <c r="H1859" s="3">
        <f>Imputs!$C$3</f>
        <v>5.2299999999999999E-2</v>
      </c>
      <c r="I1859" s="2">
        <f>_xlfn.XLOOKUP($B1859,stock_analysis[Stock],stock_analysis[Beta_Daily])</f>
        <v>2.0235446418429643</v>
      </c>
      <c r="J1859" s="2">
        <f>_xlfn.XLOOKUP($B1859,stock_analysis[Stock],stock_analysis[Beta_Weekly])</f>
        <v>3.05042445128307</v>
      </c>
      <c r="K1859" s="2">
        <f>_xlfn.XLOOKUP($B1859,stock_analysis[Stock],stock_analysis[Beta_Monthly])</f>
        <v>2.1117609665260577</v>
      </c>
      <c r="L1859" s="3">
        <f>G1859+H1859*I1859</f>
        <v>0.17253138476838703</v>
      </c>
      <c r="M1859" s="3">
        <f>J1859*H1859+G1859</f>
        <v>0.22623719880210458</v>
      </c>
      <c r="N1859" s="3">
        <f>K1859*H1859+G1859</f>
        <v>0.17714509854931282</v>
      </c>
      <c r="O1859" s="2">
        <f>_xlfn.XLOOKUP($B1859,stock_analysis[Stock],stock_analysis[Interest_Coverage_Ratio])</f>
        <v>-3.5729967489003633</v>
      </c>
      <c r="P1859" s="3" cm="1">
        <f t="array" ref="P185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859" s="3" t="str" cm="1">
        <f t="array" ref="Q185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859" s="3">
        <f>Table2[[#This Row],[Default Spread]]+Table2[[#This Row],[Risk Free Rate]]</f>
        <v>0.25669999999999998</v>
      </c>
      <c r="S1859" s="2">
        <f>_xlfn.XLOOKUP($B1859,stock_analysis[Stock],stock_analysis[Market_Cap_Cr])</f>
        <v>1417.3467648000001</v>
      </c>
      <c r="T1859" s="2">
        <f>_xlfn.XLOOKUP($B1859,stock_analysis[Stock],stock_analysis[Total_Debt_Cr])</f>
        <v>341.41900800000002</v>
      </c>
      <c r="U1859" s="3">
        <f>Table2[[#This Row],[Market Value of Equity]]/(Table2[[#This Row],[Market Value of Equity]]+Table2[[#This Row],[Market Value of Debt]])</f>
        <v>0.80587579467364079</v>
      </c>
      <c r="V1859" s="3">
        <f>Table2[[#This Row],[Market Value of Debt]]/(Table2[[#This Row],[Market Value of Equity]]+Table2[[#This Row],[Market Value of Debt]])</f>
        <v>0.19412420532635918</v>
      </c>
      <c r="W1859" s="32">
        <f>(Table2[[#This Row],[Cost of Equity (Daily Beta)]]*Table2[[#This Row],[Weight of Equity]])+(Table2[[#This Row],[Cost of Debt]]*Table2[[#This Row],[Weight of Debt]])</f>
        <v>0.188870550313644</v>
      </c>
      <c r="X1859" s="33">
        <f>(Table2[[#This Row],[Cost of Equity (Weekly Beta)]]*Table2[[#This Row],[Weight of Equity]])+(Table2[[#This Row],[Cost of Debt]]*Table2[[#This Row],[Weight of Debt]])</f>
        <v>0.23215076587666089</v>
      </c>
      <c r="Y1859" s="34">
        <f>(Table2[[#This Row],[Cost of Equity (Monthly Beta)]]*Table2[[#This Row],[Weight of Equity]])+(Table2[[#This Row],[Cost of Debt]]*Table2[[#This Row],[Weight of Debt]])</f>
        <v>0.1925886305732443</v>
      </c>
      <c r="Z1859" t="b">
        <f>IF(Table2[[#This Row],[Sector]]="Financial Services",TRUE,FALSE)</f>
        <v>0</v>
      </c>
      <c r="AA1859" t="b">
        <f>IF(Table2[[#This Row],[Market Capitalisation In(Cr)]]&gt;25000,TRUE,FALSE)</f>
        <v>0</v>
      </c>
    </row>
    <row r="1860" spans="2:27" ht="14" customHeight="1">
      <c r="B1860" s="37" t="s">
        <v>216</v>
      </c>
      <c r="C1860" s="38" t="str">
        <f>_xlfn.XLOOKUP(B1860,stock_analysis[Stock],stock_analysis[Company_Name])</f>
        <v>AGS Transact Technologies Limited</v>
      </c>
      <c r="D1860" s="37" t="str">
        <f>_xlfn.XLOOKUP(B1860,stock_analysis[Stock],stock_analysis[Sector])</f>
        <v>Technology</v>
      </c>
      <c r="E1860" s="37" t="str">
        <f>_xlfn.XLOOKUP($B1860,stock_analysis[Stock],stock_analysis[Industry])</f>
        <v>Software - Infrastructure</v>
      </c>
      <c r="F1860" s="2">
        <f>_xlfn.XLOOKUP($B1860,stock_analysis[Stock],stock_analysis[Market_Cap_Cr])</f>
        <v>41.521740800000003</v>
      </c>
      <c r="G1860" s="3">
        <f>Imputs!$C$2</f>
        <v>6.6699999999999995E-2</v>
      </c>
      <c r="H1860" s="3">
        <f>Imputs!$C$3</f>
        <v>5.2299999999999999E-2</v>
      </c>
      <c r="I1860" s="2">
        <f>_xlfn.XLOOKUP($B1860,stock_analysis[Stock],stock_analysis[Beta_Daily])</f>
        <v>0.45285556309676889</v>
      </c>
      <c r="J1860" s="2">
        <f>_xlfn.XLOOKUP($B1860,stock_analysis[Stock],stock_analysis[Beta_Weekly])</f>
        <v>1.3181757065733626</v>
      </c>
      <c r="K1860" s="2">
        <f>_xlfn.XLOOKUP($B1860,stock_analysis[Stock],stock_analysis[Beta_Monthly])</f>
        <v>1.5616013803806394</v>
      </c>
      <c r="L1860" s="3">
        <f>G1860+H1860*I1860</f>
        <v>9.0384345949961004E-2</v>
      </c>
      <c r="M1860" s="3">
        <f>J1860*H1860+G1860</f>
        <v>0.13564058945378688</v>
      </c>
      <c r="N1860" s="3">
        <f>K1860*H1860+G1860</f>
        <v>0.14837175219390744</v>
      </c>
      <c r="O1860" s="2">
        <f>_xlfn.XLOOKUP($B1860,stock_analysis[Stock],stock_analysis[Interest_Coverage_Ratio])</f>
        <v>7.8047699334298998E-3</v>
      </c>
      <c r="P1860" s="3" cm="1">
        <f t="array" ref="P186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860" s="3" t="str" cm="1">
        <f t="array" ref="Q186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860" s="3">
        <f>Table2[[#This Row],[Default Spread]]+Table2[[#This Row],[Risk Free Rate]]</f>
        <v>0.25669999999999998</v>
      </c>
      <c r="S1860" s="2">
        <f>_xlfn.XLOOKUP($B1860,stock_analysis[Stock],stock_analysis[Market_Cap_Cr])</f>
        <v>41.521740800000003</v>
      </c>
      <c r="T1860" s="2">
        <f>_xlfn.XLOOKUP($B1860,stock_analysis[Stock],stock_analysis[Total_Debt_Cr])</f>
        <v>1069.1539968</v>
      </c>
      <c r="U1860" s="3">
        <f>Table2[[#This Row],[Market Value of Equity]]/(Table2[[#This Row],[Market Value of Equity]]+Table2[[#This Row],[Market Value of Debt]])</f>
        <v>3.7384215207331456E-2</v>
      </c>
      <c r="V1860" s="3">
        <f>Table2[[#This Row],[Market Value of Debt]]/(Table2[[#This Row],[Market Value of Equity]]+Table2[[#This Row],[Market Value of Debt]])</f>
        <v>0.96261578479266852</v>
      </c>
      <c r="W1860" s="32">
        <f>(Table2[[#This Row],[Cost of Equity (Daily Beta)]]*Table2[[#This Row],[Weight of Equity]])+(Table2[[#This Row],[Cost of Debt]]*Table2[[#This Row],[Weight of Debt]])</f>
        <v>0.25048241979664521</v>
      </c>
      <c r="X1860" s="33">
        <f>(Table2[[#This Row],[Cost of Equity (Weekly Beta)]]*Table2[[#This Row],[Weight of Equity]])+(Table2[[#This Row],[Cost of Debt]]*Table2[[#This Row],[Weight of Debt]])</f>
        <v>0.25217428894326765</v>
      </c>
      <c r="Y1860" s="34">
        <f>(Table2[[#This Row],[Cost of Equity (Monthly Beta)]]*Table2[[#This Row],[Weight of Equity]])+(Table2[[#This Row],[Cost of Debt]]*Table2[[#This Row],[Weight of Debt]])</f>
        <v>0.25265023347098386</v>
      </c>
      <c r="Z1860" t="b">
        <f>IF(Table2[[#This Row],[Sector]]="Financial Services",TRUE,FALSE)</f>
        <v>0</v>
      </c>
      <c r="AA1860" t="b">
        <f>IF(Table2[[#This Row],[Market Capitalisation In(Cr)]]&gt;25000,TRUE,FALSE)</f>
        <v>0</v>
      </c>
    </row>
    <row r="1861" spans="2:27" ht="14" customHeight="1">
      <c r="B1861" s="37" t="s">
        <v>3676</v>
      </c>
      <c r="C1861" s="38" t="str">
        <f>_xlfn.XLOOKUP(B1861,stock_analysis[Stock],stock_analysis[Company_Name])</f>
        <v>Ujaas Energy Limited</v>
      </c>
      <c r="D1861" s="37" t="str">
        <f>_xlfn.XLOOKUP(B1861,stock_analysis[Stock],stock_analysis[Sector])</f>
        <v>Technology</v>
      </c>
      <c r="E1861" s="37" t="str">
        <f>_xlfn.XLOOKUP($B1861,stock_analysis[Stock],stock_analysis[Industry])</f>
        <v>Solar</v>
      </c>
      <c r="F1861" s="2">
        <f>_xlfn.XLOOKUP($B1861,stock_analysis[Stock],stock_analysis[Market_Cap_Cr])</f>
        <v>2324.7087615999999</v>
      </c>
      <c r="G1861" s="3">
        <f>Imputs!$C$2</f>
        <v>6.6699999999999995E-2</v>
      </c>
      <c r="H1861" s="3">
        <f>Imputs!$C$3</f>
        <v>5.2299999999999999E-2</v>
      </c>
      <c r="I1861" s="2">
        <f>_xlfn.XLOOKUP($B1861,stock_analysis[Stock],stock_analysis[Beta_Daily])</f>
        <v>3.5585604425786302E-2</v>
      </c>
      <c r="J1861" s="2">
        <f>_xlfn.XLOOKUP($B1861,stock_analysis[Stock],stock_analysis[Beta_Weekly])</f>
        <v>-0.49848412999862951</v>
      </c>
      <c r="K1861" s="2">
        <f>_xlfn.XLOOKUP($B1861,stock_analysis[Stock],stock_analysis[Beta_Monthly])</f>
        <v>0.28633355738603261</v>
      </c>
      <c r="L1861" s="3">
        <f>G1861+H1861*I1861</f>
        <v>6.8561127111468625E-2</v>
      </c>
      <c r="M1861" s="3">
        <f>J1861*H1861+G1861</f>
        <v>4.0629280001071674E-2</v>
      </c>
      <c r="N1861" s="3">
        <f>K1861*H1861+G1861</f>
        <v>8.1675245051289508E-2</v>
      </c>
      <c r="O1861" s="2">
        <f>_xlfn.XLOOKUP($B1861,stock_analysis[Stock],stock_analysis[Interest_Coverage_Ratio])</f>
        <v>37.36354647330257</v>
      </c>
      <c r="P1861" s="3" cm="1">
        <f t="array" ref="P186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61" s="3" t="str" cm="1">
        <f t="array" ref="Q186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61" s="3">
        <f>Table2[[#This Row],[Default Spread]]+Table2[[#This Row],[Risk Free Rate]]</f>
        <v>7.0699999999999999E-2</v>
      </c>
      <c r="S1861" s="2">
        <f>_xlfn.XLOOKUP($B1861,stock_analysis[Stock],stock_analysis[Market_Cap_Cr])</f>
        <v>2324.7087615999999</v>
      </c>
      <c r="T1861" s="2">
        <f>_xlfn.XLOOKUP($B1861,stock_analysis[Stock],stock_analysis[Total_Debt_Cr])</f>
        <v>24</v>
      </c>
      <c r="U1861" s="3">
        <f>Table2[[#This Row],[Market Value of Equity]]/(Table2[[#This Row],[Market Value of Equity]]+Table2[[#This Row],[Market Value of Debt]])</f>
        <v>0.98978161941898213</v>
      </c>
      <c r="V1861" s="3">
        <f>Table2[[#This Row],[Market Value of Debt]]/(Table2[[#This Row],[Market Value of Equity]]+Table2[[#This Row],[Market Value of Debt]])</f>
        <v>1.0218380581017884E-2</v>
      </c>
      <c r="W1861" s="32">
        <f>(Table2[[#This Row],[Cost of Equity (Daily Beta)]]*Table2[[#This Row],[Weight of Equity]])+(Table2[[#This Row],[Cost of Debt]]*Table2[[#This Row],[Weight of Debt]])</f>
        <v>6.8582982928658068E-2</v>
      </c>
      <c r="X1861" s="33">
        <f>(Table2[[#This Row],[Cost of Equity (Weekly Beta)]]*Table2[[#This Row],[Weight of Equity]])+(Table2[[#This Row],[Cost of Debt]]*Table2[[#This Row],[Weight of Debt]])</f>
        <v>4.0936554062365946E-2</v>
      </c>
      <c r="Y1861" s="34">
        <f>(Table2[[#This Row],[Cost of Equity (Monthly Beta)]]*Table2[[#This Row],[Weight of Equity]])+(Table2[[#This Row],[Cost of Debt]]*Table2[[#This Row],[Weight of Debt]])</f>
        <v>8.1563095820385498E-2</v>
      </c>
      <c r="Z1861" t="b">
        <f>IF(Table2[[#This Row],[Sector]]="Financial Services",TRUE,FALSE)</f>
        <v>0</v>
      </c>
      <c r="AA1861" t="b">
        <f>IF(Table2[[#This Row],[Market Capitalisation In(Cr)]]&gt;25000,TRUE,FALSE)</f>
        <v>0</v>
      </c>
    </row>
    <row r="1862" spans="2:27" ht="14" customHeight="1">
      <c r="B1862" s="37" t="s">
        <v>3864</v>
      </c>
      <c r="C1862" s="38" t="str">
        <f>_xlfn.XLOOKUP(B1862,stock_analysis[Stock],stock_analysis[Company_Name])</f>
        <v>Indosolar Limited</v>
      </c>
      <c r="D1862" s="37" t="str">
        <f>_xlfn.XLOOKUP(B1862,stock_analysis[Stock],stock_analysis[Sector])</f>
        <v>Technology</v>
      </c>
      <c r="E1862" s="37" t="str">
        <f>_xlfn.XLOOKUP($B1862,stock_analysis[Stock],stock_analysis[Industry])</f>
        <v>Solar</v>
      </c>
      <c r="F1862" s="2">
        <f>_xlfn.XLOOKUP($B1862,stock_analysis[Stock],stock_analysis[Market_Cap_Cr])</f>
        <v>1342.7591167999999</v>
      </c>
      <c r="G1862" s="3">
        <f>Imputs!$C$2</f>
        <v>6.6699999999999995E-2</v>
      </c>
      <c r="H1862" s="3">
        <f>Imputs!$C$3</f>
        <v>5.2299999999999999E-2</v>
      </c>
      <c r="I1862" s="2">
        <f>_xlfn.XLOOKUP($B1862,stock_analysis[Stock],stock_analysis[Beta_Daily])</f>
        <v>0.76173378478640874</v>
      </c>
      <c r="J1862" s="2">
        <f>_xlfn.XLOOKUP($B1862,stock_analysis[Stock],stock_analysis[Beta_Weekly])</f>
        <v>2.2203008825314741</v>
      </c>
      <c r="K1862" s="2">
        <f>_xlfn.XLOOKUP($B1862,stock_analysis[Stock],stock_analysis[Beta_Monthly])</f>
        <v>-1.5519736113059184</v>
      </c>
      <c r="L1862" s="3">
        <f>G1862+H1862*I1862</f>
        <v>0.10653867694432917</v>
      </c>
      <c r="M1862" s="3">
        <f>J1862*H1862+G1862</f>
        <v>0.18282173615639608</v>
      </c>
      <c r="N1862" s="3">
        <f>K1862*H1862+G1862</f>
        <v>-1.4468219871299537E-2</v>
      </c>
      <c r="O1862" s="2">
        <f>_xlfn.XLOOKUP($B1862,stock_analysis[Stock],stock_analysis[Interest_Coverage_Ratio])</f>
        <v>5.2707094017760383</v>
      </c>
      <c r="P1862" s="3" cm="1">
        <f t="array" ref="P186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862" s="3" t="str" cm="1">
        <f t="array" ref="Q186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862" s="3">
        <f>Table2[[#This Row],[Default Spread]]+Table2[[#This Row],[Risk Free Rate]]</f>
        <v>7.5600000000000001E-2</v>
      </c>
      <c r="S1862" s="2">
        <f>_xlfn.XLOOKUP($B1862,stock_analysis[Stock],stock_analysis[Market_Cap_Cr])</f>
        <v>1342.7591167999999</v>
      </c>
      <c r="T1862" s="2">
        <f>_xlfn.XLOOKUP($B1862,stock_analysis[Stock],stock_analysis[Total_Debt_Cr])</f>
        <v>3.0985999999999998</v>
      </c>
      <c r="U1862" s="3">
        <f>Table2[[#This Row],[Market Value of Equity]]/(Table2[[#This Row],[Market Value of Equity]]+Table2[[#This Row],[Market Value of Debt]])</f>
        <v>0.99769767638783724</v>
      </c>
      <c r="V1862" s="3">
        <f>Table2[[#This Row],[Market Value of Debt]]/(Table2[[#This Row],[Market Value of Equity]]+Table2[[#This Row],[Market Value of Debt]])</f>
        <v>2.3023236121626849E-3</v>
      </c>
      <c r="W1862" s="32">
        <f>(Table2[[#This Row],[Cost of Equity (Daily Beta)]]*Table2[[#This Row],[Weight of Equity]])+(Table2[[#This Row],[Cost of Debt]]*Table2[[#This Row],[Weight of Debt]])</f>
        <v>0.10646744609787116</v>
      </c>
      <c r="X1862" s="33">
        <f>(Table2[[#This Row],[Cost of Equity (Weekly Beta)]]*Table2[[#This Row],[Weight of Equity]])+(Table2[[#This Row],[Cost of Debt]]*Table2[[#This Row],[Weight of Debt]])</f>
        <v>0.1825748770215061</v>
      </c>
      <c r="Y1862" s="34">
        <f>(Table2[[#This Row],[Cost of Equity (Monthly Beta)]]*Table2[[#This Row],[Weight of Equity]])+(Table2[[#This Row],[Cost of Debt]]*Table2[[#This Row],[Weight of Debt]])</f>
        <v>-1.4260853681984383E-2</v>
      </c>
      <c r="Z1862" t="b">
        <f>IF(Table2[[#This Row],[Sector]]="Financial Services",TRUE,FALSE)</f>
        <v>0</v>
      </c>
      <c r="AA1862" t="b">
        <f>IF(Table2[[#This Row],[Market Capitalisation In(Cr)]]&gt;25000,TRUE,FALSE)</f>
        <v>0</v>
      </c>
    </row>
    <row r="1863" spans="2:27" ht="14" customHeight="1">
      <c r="B1863" s="37" t="s">
        <v>3298</v>
      </c>
      <c r="C1863" s="38" t="str">
        <f>_xlfn.XLOOKUP(B1863,stock_analysis[Stock],stock_analysis[Company_Name])</f>
        <v>Solex Energy Limited</v>
      </c>
      <c r="D1863" s="37" t="str">
        <f>_xlfn.XLOOKUP(B1863,stock_analysis[Stock],stock_analysis[Sector])</f>
        <v>Technology</v>
      </c>
      <c r="E1863" s="37" t="str">
        <f>_xlfn.XLOOKUP($B1863,stock_analysis[Stock],stock_analysis[Industry])</f>
        <v>Solar</v>
      </c>
      <c r="F1863" s="2">
        <f>_xlfn.XLOOKUP($B1863,stock_analysis[Stock],stock_analysis[Market_Cap_Cr])</f>
        <v>968.01105919999998</v>
      </c>
      <c r="G1863" s="3">
        <f>Imputs!$C$2</f>
        <v>6.6699999999999995E-2</v>
      </c>
      <c r="H1863" s="3">
        <f>Imputs!$C$3</f>
        <v>5.2299999999999999E-2</v>
      </c>
      <c r="I1863" s="2">
        <f>_xlfn.XLOOKUP($B1863,stock_analysis[Stock],stock_analysis[Beta_Daily])</f>
        <v>0.98338473546074201</v>
      </c>
      <c r="J1863" s="2">
        <f>_xlfn.XLOOKUP($B1863,stock_analysis[Stock],stock_analysis[Beta_Weekly])</f>
        <v>0.67124622062236472</v>
      </c>
      <c r="K1863" s="2">
        <f>_xlfn.XLOOKUP($B1863,stock_analysis[Stock],stock_analysis[Beta_Monthly])</f>
        <v>0.64481565185646827</v>
      </c>
      <c r="L1863" s="3">
        <f>G1863+H1863*I1863</f>
        <v>0.1181310216645968</v>
      </c>
      <c r="M1863" s="3">
        <f>J1863*H1863+G1863</f>
        <v>0.10180617733854967</v>
      </c>
      <c r="N1863" s="3">
        <f>K1863*H1863+G1863</f>
        <v>0.1004238585920933</v>
      </c>
      <c r="O1863" s="2">
        <f>_xlfn.XLOOKUP($B1863,stock_analysis[Stock],stock_analysis[Interest_Coverage_Ratio])</f>
        <v>7.1215823843704467</v>
      </c>
      <c r="P1863" s="3" cm="1">
        <f t="array" ref="P186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863" s="3" t="str" cm="1">
        <f t="array" ref="Q186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863" s="3">
        <f>Table2[[#This Row],[Default Spread]]+Table2[[#This Row],[Risk Free Rate]]</f>
        <v>7.4499999999999997E-2</v>
      </c>
      <c r="S1863" s="2">
        <f>_xlfn.XLOOKUP($B1863,stock_analysis[Stock],stock_analysis[Market_Cap_Cr])</f>
        <v>968.01105919999998</v>
      </c>
      <c r="T1863" s="2">
        <f>_xlfn.XLOOKUP($B1863,stock_analysis[Stock],stock_analysis[Total_Debt_Cr])</f>
        <v>293.15819520000002</v>
      </c>
      <c r="U1863" s="3">
        <f>Table2[[#This Row],[Market Value of Equity]]/(Table2[[#This Row],[Market Value of Equity]]+Table2[[#This Row],[Market Value of Debt]])</f>
        <v>0.76755047415148914</v>
      </c>
      <c r="V1863" s="3">
        <f>Table2[[#This Row],[Market Value of Debt]]/(Table2[[#This Row],[Market Value of Equity]]+Table2[[#This Row],[Market Value of Debt]])</f>
        <v>0.23244952584851089</v>
      </c>
      <c r="W1863" s="32">
        <f>(Table2[[#This Row],[Cost of Equity (Daily Beta)]]*Table2[[#This Row],[Weight of Equity]])+(Table2[[#This Row],[Cost of Debt]]*Table2[[#This Row],[Weight of Debt]])</f>
        <v>0.10798901136637516</v>
      </c>
      <c r="X1863" s="33">
        <f>(Table2[[#This Row],[Cost of Equity (Weekly Beta)]]*Table2[[#This Row],[Weight of Equity]])+(Table2[[#This Row],[Cost of Debt]]*Table2[[#This Row],[Weight of Debt]])</f>
        <v>9.5458869363468452E-2</v>
      </c>
      <c r="Y1863" s="34">
        <f>(Table2[[#This Row],[Cost of Equity (Monthly Beta)]]*Table2[[#This Row],[Weight of Equity]])+(Table2[[#This Row],[Cost of Debt]]*Table2[[#This Row],[Weight of Debt]])</f>
        <v>9.4397869954197369E-2</v>
      </c>
      <c r="Z1863" t="b">
        <f>IF(Table2[[#This Row],[Sector]]="Financial Services",TRUE,FALSE)</f>
        <v>0</v>
      </c>
      <c r="AA1863" t="b">
        <f>IF(Table2[[#This Row],[Market Capitalisation In(Cr)]]&gt;25000,TRUE,FALSE)</f>
        <v>0</v>
      </c>
    </row>
    <row r="1864" spans="2:27" ht="14" customHeight="1">
      <c r="B1864" s="37" t="s">
        <v>3726</v>
      </c>
      <c r="C1864" s="38" t="str">
        <f>_xlfn.XLOOKUP(B1864,stock_analysis[Stock],stock_analysis[Company_Name])</f>
        <v>Urja Global Limited</v>
      </c>
      <c r="D1864" s="37" t="str">
        <f>_xlfn.XLOOKUP(B1864,stock_analysis[Stock],stock_analysis[Sector])</f>
        <v>Technology</v>
      </c>
      <c r="E1864" s="37" t="str">
        <f>_xlfn.XLOOKUP($B1864,stock_analysis[Stock],stock_analysis[Industry])</f>
        <v>Solar</v>
      </c>
      <c r="F1864" s="2">
        <f>_xlfn.XLOOKUP($B1864,stock_analysis[Stock],stock_analysis[Market_Cap_Cr])</f>
        <v>492.57011199999999</v>
      </c>
      <c r="G1864" s="3">
        <f>Imputs!$C$2</f>
        <v>6.6699999999999995E-2</v>
      </c>
      <c r="H1864" s="3">
        <f>Imputs!$C$3</f>
        <v>5.2299999999999999E-2</v>
      </c>
      <c r="I1864" s="2">
        <f>_xlfn.XLOOKUP($B1864,stock_analysis[Stock],stock_analysis[Beta_Daily])</f>
        <v>0.87102597835796047</v>
      </c>
      <c r="J1864" s="2">
        <f>_xlfn.XLOOKUP($B1864,stock_analysis[Stock],stock_analysis[Beta_Weekly])</f>
        <v>1.1574771090363565</v>
      </c>
      <c r="K1864" s="2">
        <f>_xlfn.XLOOKUP($B1864,stock_analysis[Stock],stock_analysis[Beta_Monthly])</f>
        <v>2.0169459036186321</v>
      </c>
      <c r="L1864" s="3">
        <f>G1864+H1864*I1864</f>
        <v>0.11225465866812133</v>
      </c>
      <c r="M1864" s="3">
        <f>J1864*H1864+G1864</f>
        <v>0.12723605280260145</v>
      </c>
      <c r="N1864" s="3">
        <f>K1864*H1864+G1864</f>
        <v>0.17218627075925447</v>
      </c>
      <c r="O1864" s="2">
        <f>_xlfn.XLOOKUP($B1864,stock_analysis[Stock],stock_analysis[Interest_Coverage_Ratio])</f>
        <v>4.2575879235586962</v>
      </c>
      <c r="P1864" s="3" cm="1">
        <f t="array" ref="P186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864" s="3" t="str" cm="1">
        <f t="array" ref="Q186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864" s="3">
        <f>Table2[[#This Row],[Default Spread]]+Table2[[#This Row],[Risk Free Rate]]</f>
        <v>7.7799999999999994E-2</v>
      </c>
      <c r="S1864" s="2">
        <f>_xlfn.XLOOKUP($B1864,stock_analysis[Stock],stock_analysis[Market_Cap_Cr])</f>
        <v>492.57011199999999</v>
      </c>
      <c r="T1864" s="2">
        <f>_xlfn.XLOOKUP($B1864,stock_analysis[Stock],stock_analysis[Total_Debt_Cr])</f>
        <v>45.161401599999998</v>
      </c>
      <c r="U1864" s="3">
        <f>Table2[[#This Row],[Market Value of Equity]]/(Table2[[#This Row],[Market Value of Equity]]+Table2[[#This Row],[Market Value of Debt]])</f>
        <v>0.91601496200649679</v>
      </c>
      <c r="V1864" s="3">
        <f>Table2[[#This Row],[Market Value of Debt]]/(Table2[[#This Row],[Market Value of Equity]]+Table2[[#This Row],[Market Value of Debt]])</f>
        <v>8.3985037993503237E-2</v>
      </c>
      <c r="W1864" s="32">
        <f>(Table2[[#This Row],[Cost of Equity (Daily Beta)]]*Table2[[#This Row],[Weight of Equity]])+(Table2[[#This Row],[Cost of Debt]]*Table2[[#This Row],[Weight of Debt]])</f>
        <v>0.10936098285082597</v>
      </c>
      <c r="X1864" s="33">
        <f>(Table2[[#This Row],[Cost of Equity (Weekly Beta)]]*Table2[[#This Row],[Weight of Equity]])+(Table2[[#This Row],[Cost of Debt]]*Table2[[#This Row],[Weight of Debt]])</f>
        <v>0.12308416402972613</v>
      </c>
      <c r="Y1864" s="34">
        <f>(Table2[[#This Row],[Cost of Equity (Monthly Beta)]]*Table2[[#This Row],[Weight of Equity]])+(Table2[[#This Row],[Cost of Debt]]*Table2[[#This Row],[Weight of Debt]])</f>
        <v>0.16425923622347341</v>
      </c>
      <c r="Z1864" t="b">
        <f>IF(Table2[[#This Row],[Sector]]="Financial Services",TRUE,FALSE)</f>
        <v>0</v>
      </c>
      <c r="AA1864" t="b">
        <f>IF(Table2[[#This Row],[Market Capitalisation In(Cr)]]&gt;25000,TRUE,FALSE)</f>
        <v>0</v>
      </c>
    </row>
    <row r="1865" spans="2:27" ht="14" customHeight="1">
      <c r="B1865" s="37" t="s">
        <v>1082</v>
      </c>
      <c r="C1865" s="38" t="str">
        <f>_xlfn.XLOOKUP(B1865,stock_analysis[Stock],stock_analysis[Company_Name])</f>
        <v>Emmvee Photovoltaic Power Limited</v>
      </c>
      <c r="D1865" s="37" t="str">
        <f>_xlfn.XLOOKUP(B1865,stock_analysis[Stock],stock_analysis[Sector])</f>
        <v>Technology</v>
      </c>
      <c r="E1865" s="37" t="str">
        <f>_xlfn.XLOOKUP($B1865,stock_analysis[Stock],stock_analysis[Industry])</f>
        <v>Solar</v>
      </c>
      <c r="F1865" s="2">
        <f>_xlfn.XLOOKUP($B1865,stock_analysis[Stock],stock_analysis[Market_Cap_Cr])</f>
        <v>13264.637951999999</v>
      </c>
      <c r="G1865" s="3">
        <f>Imputs!$C$2</f>
        <v>6.6699999999999995E-2</v>
      </c>
      <c r="H1865" s="3">
        <f>Imputs!$C$3</f>
        <v>5.2299999999999999E-2</v>
      </c>
      <c r="I1865" s="2">
        <f>_xlfn.XLOOKUP($B1865,stock_analysis[Stock],stock_analysis[Beta_Daily])</f>
        <v>1.0326407272816629</v>
      </c>
      <c r="J1865" s="2">
        <f>_xlfn.XLOOKUP($B1865,stock_analysis[Stock],stock_analysis[Beta_Weekly])</f>
        <v>0.74025488486019464</v>
      </c>
      <c r="K1865" s="2">
        <f>_xlfn.XLOOKUP($B1865,stock_analysis[Stock],stock_analysis[Beta_Monthly])</f>
        <v>1.014509893307423</v>
      </c>
      <c r="L1865" s="3">
        <f>G1865+H1865*I1865</f>
        <v>0.12070711003683096</v>
      </c>
      <c r="M1865" s="3">
        <f>J1865*H1865+G1865</f>
        <v>0.10541533047818817</v>
      </c>
      <c r="N1865" s="3">
        <f>K1865*H1865+G1865</f>
        <v>0.11975886741997821</v>
      </c>
      <c r="O1865" s="2">
        <f>_xlfn.XLOOKUP($B1865,stock_analysis[Stock],stock_analysis[Interest_Coverage_Ratio])</f>
        <v>5.815631202561315</v>
      </c>
      <c r="P1865" s="3" cm="1">
        <f t="array" ref="P186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865" s="3" t="str" cm="1">
        <f t="array" ref="Q186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865" s="3">
        <f>Table2[[#This Row],[Default Spread]]+Table2[[#This Row],[Risk Free Rate]]</f>
        <v>7.5600000000000001E-2</v>
      </c>
      <c r="S1865" s="2">
        <f>_xlfn.XLOOKUP($B1865,stock_analysis[Stock],stock_analysis[Market_Cap_Cr])</f>
        <v>13264.637951999999</v>
      </c>
      <c r="T1865" s="2">
        <f>_xlfn.XLOOKUP($B1865,stock_analysis[Stock],stock_analysis[Total_Debt_Cr])</f>
        <v>2055.9486975999998</v>
      </c>
      <c r="U1865" s="3">
        <f>Table2[[#This Row],[Market Value of Equity]]/(Table2[[#This Row],[Market Value of Equity]]+Table2[[#This Row],[Market Value of Debt]])</f>
        <v>0.86580483211106818</v>
      </c>
      <c r="V1865" s="3">
        <f>Table2[[#This Row],[Market Value of Debt]]/(Table2[[#This Row],[Market Value of Equity]]+Table2[[#This Row],[Market Value of Debt]])</f>
        <v>0.13419516788893185</v>
      </c>
      <c r="W1865" s="32">
        <f>(Table2[[#This Row],[Cost of Equity (Daily Beta)]]*Table2[[#This Row],[Weight of Equity]])+(Table2[[#This Row],[Cost of Debt]]*Table2[[#This Row],[Weight of Debt]])</f>
        <v>0.11465395383245391</v>
      </c>
      <c r="X1865" s="33">
        <f>(Table2[[#This Row],[Cost of Equity (Weekly Beta)]]*Table2[[#This Row],[Weight of Equity]])+(Table2[[#This Row],[Cost of Debt]]*Table2[[#This Row],[Weight of Debt]])</f>
        <v>0.10141425719900372</v>
      </c>
      <c r="Y1865" s="34">
        <f>(Table2[[#This Row],[Cost of Equity (Monthly Beta)]]*Table2[[#This Row],[Weight of Equity]])+(Table2[[#This Row],[Cost of Debt]]*Table2[[#This Row],[Weight of Debt]])</f>
        <v>0.11383296079276915</v>
      </c>
      <c r="Z1865" t="b">
        <f>IF(Table2[[#This Row],[Sector]]="Financial Services",TRUE,FALSE)</f>
        <v>0</v>
      </c>
      <c r="AA1865" t="b">
        <f>IF(Table2[[#This Row],[Market Capitalisation In(Cr)]]&gt;25000,TRUE,FALSE)</f>
        <v>0</v>
      </c>
    </row>
    <row r="1866" spans="2:27" ht="14" customHeight="1">
      <c r="B1866" s="37" t="s">
        <v>3734</v>
      </c>
      <c r="C1866" s="38" t="str">
        <f>_xlfn.XLOOKUP(B1866,stock_analysis[Stock],stock_analysis[Company_Name])</f>
        <v>Fujiyama Power Systems Limited</v>
      </c>
      <c r="D1866" s="37" t="str">
        <f>_xlfn.XLOOKUP(B1866,stock_analysis[Stock],stock_analysis[Sector])</f>
        <v>Technology</v>
      </c>
      <c r="E1866" s="37" t="str">
        <f>_xlfn.XLOOKUP($B1866,stock_analysis[Stock],stock_analysis[Industry])</f>
        <v>Solar</v>
      </c>
      <c r="F1866" s="2">
        <f>_xlfn.XLOOKUP($B1866,stock_analysis[Stock],stock_analysis[Market_Cap_Cr])</f>
        <v>5362.1915648000004</v>
      </c>
      <c r="G1866" s="3">
        <f>Imputs!$C$2</f>
        <v>6.6699999999999995E-2</v>
      </c>
      <c r="H1866" s="3">
        <f>Imputs!$C$3</f>
        <v>5.2299999999999999E-2</v>
      </c>
      <c r="I1866" s="2">
        <f>_xlfn.XLOOKUP($B1866,stock_analysis[Stock],stock_analysis[Beta_Daily])</f>
        <v>1.0344424845210958</v>
      </c>
      <c r="J1866" s="2">
        <f>_xlfn.XLOOKUP($B1866,stock_analysis[Stock],stock_analysis[Beta_Weekly])</f>
        <v>2.0463187256640318</v>
      </c>
      <c r="K1866" s="2">
        <f>_xlfn.XLOOKUP($B1866,stock_analysis[Stock],stock_analysis[Beta_Monthly])</f>
        <v>1.889834979814466</v>
      </c>
      <c r="L1866" s="3">
        <f>G1866+H1866*I1866</f>
        <v>0.12080134194045331</v>
      </c>
      <c r="M1866" s="3">
        <f>J1866*H1866+G1866</f>
        <v>0.17372246935222885</v>
      </c>
      <c r="N1866" s="3">
        <f>K1866*H1866+G1866</f>
        <v>0.16553836944429656</v>
      </c>
      <c r="O1866" s="2">
        <f>_xlfn.XLOOKUP($B1866,stock_analysis[Stock],stock_analysis[Interest_Coverage_Ratio])</f>
        <v>10.673777858472151</v>
      </c>
      <c r="P1866" s="3" cm="1">
        <f t="array" ref="P186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866" s="3" t="str" cm="1">
        <f t="array" ref="Q186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866" s="3">
        <f>Table2[[#This Row],[Default Spread]]+Table2[[#This Row],[Risk Free Rate]]</f>
        <v>7.22E-2</v>
      </c>
      <c r="S1866" s="2">
        <f>_xlfn.XLOOKUP($B1866,stock_analysis[Stock],stock_analysis[Market_Cap_Cr])</f>
        <v>5362.1915648000004</v>
      </c>
      <c r="T1866" s="2">
        <f>_xlfn.XLOOKUP($B1866,stock_analysis[Stock],stock_analysis[Total_Debt_Cr])</f>
        <v>730.2980096</v>
      </c>
      <c r="U1866" s="3">
        <f>Table2[[#This Row],[Market Value of Equity]]/(Table2[[#This Row],[Market Value of Equity]]+Table2[[#This Row],[Market Value of Debt]])</f>
        <v>0.88013143056187815</v>
      </c>
      <c r="V1866" s="3">
        <f>Table2[[#This Row],[Market Value of Debt]]/(Table2[[#This Row],[Market Value of Equity]]+Table2[[#This Row],[Market Value of Debt]])</f>
        <v>0.11986856943812187</v>
      </c>
      <c r="W1866" s="32">
        <f>(Table2[[#This Row],[Cost of Equity (Daily Beta)]]*Table2[[#This Row],[Weight of Equity]])+(Table2[[#This Row],[Cost of Debt]]*Table2[[#This Row],[Weight of Debt]])</f>
        <v>0.11497556860927818</v>
      </c>
      <c r="X1866" s="33">
        <f>(Table2[[#This Row],[Cost of Equity (Weekly Beta)]]*Table2[[#This Row],[Weight of Equity]])+(Table2[[#This Row],[Cost of Debt]]*Table2[[#This Row],[Weight of Debt]])</f>
        <v>0.16155311618515161</v>
      </c>
      <c r="Y1866" s="34">
        <f>(Table2[[#This Row],[Cost of Equity (Monthly Beta)]]*Table2[[#This Row],[Weight of Equity]])+(Table2[[#This Row],[Cost of Debt]]*Table2[[#This Row],[Weight of Debt]])</f>
        <v>0.15435003262532182</v>
      </c>
      <c r="Z1866" t="b">
        <f>IF(Table2[[#This Row],[Sector]]="Financial Services",TRUE,FALSE)</f>
        <v>0</v>
      </c>
      <c r="AA1866" t="b">
        <f>IF(Table2[[#This Row],[Market Capitalisation In(Cr)]]&gt;25000,TRUE,FALSE)</f>
        <v>0</v>
      </c>
    </row>
    <row r="1867" spans="2:27" ht="14" customHeight="1">
      <c r="B1867" s="37" t="s">
        <v>2912</v>
      </c>
      <c r="C1867" s="38" t="str">
        <f>_xlfn.XLOOKUP(B1867,stock_analysis[Stock],stock_analysis[Company_Name])</f>
        <v>Ravindra Energy Limited</v>
      </c>
      <c r="D1867" s="37" t="str">
        <f>_xlfn.XLOOKUP(B1867,stock_analysis[Stock],stock_analysis[Sector])</f>
        <v>Technology</v>
      </c>
      <c r="E1867" s="37" t="str">
        <f>_xlfn.XLOOKUP($B1867,stock_analysis[Stock],stock_analysis[Industry])</f>
        <v>Solar</v>
      </c>
      <c r="F1867" s="2">
        <f>_xlfn.XLOOKUP($B1867,stock_analysis[Stock],stock_analysis[Market_Cap_Cr])</f>
        <v>2425.5338495999999</v>
      </c>
      <c r="G1867" s="3">
        <f>Imputs!$C$2</f>
        <v>6.6699999999999995E-2</v>
      </c>
      <c r="H1867" s="3">
        <f>Imputs!$C$3</f>
        <v>5.2299999999999999E-2</v>
      </c>
      <c r="I1867" s="2">
        <f>_xlfn.XLOOKUP($B1867,stock_analysis[Stock],stock_analysis[Beta_Daily])</f>
        <v>1.0711053128132553</v>
      </c>
      <c r="J1867" s="2">
        <f>_xlfn.XLOOKUP($B1867,stock_analysis[Stock],stock_analysis[Beta_Weekly])</f>
        <v>1.8914136725392059</v>
      </c>
      <c r="K1867" s="2">
        <f>_xlfn.XLOOKUP($B1867,stock_analysis[Stock],stock_analysis[Beta_Monthly])</f>
        <v>2.3530718314995847</v>
      </c>
      <c r="L1867" s="3">
        <f>G1867+H1867*I1867</f>
        <v>0.12271880786013326</v>
      </c>
      <c r="M1867" s="3">
        <f>J1867*H1867+G1867</f>
        <v>0.16562093507380046</v>
      </c>
      <c r="N1867" s="3">
        <f>K1867*H1867+G1867</f>
        <v>0.18976565678742827</v>
      </c>
      <c r="O1867" s="2">
        <f>_xlfn.XLOOKUP($B1867,stock_analysis[Stock],stock_analysis[Interest_Coverage_Ratio])</f>
        <v>4.0091138684528387</v>
      </c>
      <c r="P1867" s="3" cm="1">
        <f t="array" ref="P186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867" s="3" t="str" cm="1">
        <f t="array" ref="Q186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867" s="3">
        <f>Table2[[#This Row],[Default Spread]]+Table2[[#This Row],[Risk Free Rate]]</f>
        <v>7.7799999999999994E-2</v>
      </c>
      <c r="S1867" s="2">
        <f>_xlfn.XLOOKUP($B1867,stock_analysis[Stock],stock_analysis[Market_Cap_Cr])</f>
        <v>2425.5338495999999</v>
      </c>
      <c r="T1867" s="2">
        <f>_xlfn.XLOOKUP($B1867,stock_analysis[Stock],stock_analysis[Total_Debt_Cr])</f>
        <v>432.20899839999998</v>
      </c>
      <c r="U1867" s="3">
        <f>Table2[[#This Row],[Market Value of Equity]]/(Table2[[#This Row],[Market Value of Equity]]+Table2[[#This Row],[Market Value of Debt]])</f>
        <v>0.84875861076776637</v>
      </c>
      <c r="V1867" s="3">
        <f>Table2[[#This Row],[Market Value of Debt]]/(Table2[[#This Row],[Market Value of Equity]]+Table2[[#This Row],[Market Value of Debt]])</f>
        <v>0.15124138923223368</v>
      </c>
      <c r="W1867" s="32">
        <f>(Table2[[#This Row],[Cost of Equity (Daily Beta)]]*Table2[[#This Row],[Weight of Equity]])+(Table2[[#This Row],[Cost of Debt]]*Table2[[#This Row],[Weight of Debt]])</f>
        <v>0.11592522495671093</v>
      </c>
      <c r="X1867" s="33">
        <f>(Table2[[#This Row],[Cost of Equity (Weekly Beta)]]*Table2[[#This Row],[Weight of Equity]])+(Table2[[#This Row],[Cost of Debt]]*Table2[[#This Row],[Weight of Debt]])</f>
        <v>0.1523387748495651</v>
      </c>
      <c r="Y1867" s="34">
        <f>(Table2[[#This Row],[Cost of Equity (Monthly Beta)]]*Table2[[#This Row],[Weight of Equity]])+(Table2[[#This Row],[Cost of Debt]]*Table2[[#This Row],[Weight of Debt]])</f>
        <v>0.17283181530859815</v>
      </c>
      <c r="Z1867" t="b">
        <f>IF(Table2[[#This Row],[Sector]]="Financial Services",TRUE,FALSE)</f>
        <v>0</v>
      </c>
      <c r="AA1867" t="b">
        <f>IF(Table2[[#This Row],[Market Capitalisation In(Cr)]]&gt;25000,TRUE,FALSE)</f>
        <v>0</v>
      </c>
    </row>
    <row r="1868" spans="2:27" ht="14" customHeight="1">
      <c r="B1868" s="37" t="s">
        <v>3438</v>
      </c>
      <c r="C1868" s="38" t="str">
        <f>_xlfn.XLOOKUP(B1868,stock_analysis[Stock],stock_analysis[Company_Name])</f>
        <v>Surana Solar Limited</v>
      </c>
      <c r="D1868" s="37" t="str">
        <f>_xlfn.XLOOKUP(B1868,stock_analysis[Stock],stock_analysis[Sector])</f>
        <v>Technology</v>
      </c>
      <c r="E1868" s="37" t="str">
        <f>_xlfn.XLOOKUP($B1868,stock_analysis[Stock],stock_analysis[Industry])</f>
        <v>Solar</v>
      </c>
      <c r="F1868" s="2">
        <f>_xlfn.XLOOKUP($B1868,stock_analysis[Stock],stock_analysis[Market_Cap_Cr])</f>
        <v>106.7783232</v>
      </c>
      <c r="G1868" s="3">
        <f>Imputs!$C$2</f>
        <v>6.6699999999999995E-2</v>
      </c>
      <c r="H1868" s="3">
        <f>Imputs!$C$3</f>
        <v>5.2299999999999999E-2</v>
      </c>
      <c r="I1868" s="2">
        <f>_xlfn.XLOOKUP($B1868,stock_analysis[Stock],stock_analysis[Beta_Daily])</f>
        <v>0.95403183415148363</v>
      </c>
      <c r="J1868" s="2">
        <f>_xlfn.XLOOKUP($B1868,stock_analysis[Stock],stock_analysis[Beta_Weekly])</f>
        <v>1.47977842384419</v>
      </c>
      <c r="K1868" s="2">
        <f>_xlfn.XLOOKUP($B1868,stock_analysis[Stock],stock_analysis[Beta_Monthly])</f>
        <v>1.4596105552075915</v>
      </c>
      <c r="L1868" s="3">
        <f>G1868+H1868*I1868</f>
        <v>0.11659586492612259</v>
      </c>
      <c r="M1868" s="3">
        <f>J1868*H1868+G1868</f>
        <v>0.14409241156705113</v>
      </c>
      <c r="N1868" s="3">
        <f>K1868*H1868+G1868</f>
        <v>0.14303763203735703</v>
      </c>
      <c r="O1868" s="2">
        <f>_xlfn.XLOOKUP($B1868,stock_analysis[Stock],stock_analysis[Interest_Coverage_Ratio])</f>
        <v>-3.4836601307189543</v>
      </c>
      <c r="P1868" s="3" cm="1">
        <f t="array" ref="P186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868" s="3" t="str" cm="1">
        <f t="array" ref="Q186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868" s="3">
        <f>Table2[[#This Row],[Default Spread]]+Table2[[#This Row],[Risk Free Rate]]</f>
        <v>0.25669999999999998</v>
      </c>
      <c r="S1868" s="2">
        <f>_xlfn.XLOOKUP($B1868,stock_analysis[Stock],stock_analysis[Market_Cap_Cr])</f>
        <v>106.7783232</v>
      </c>
      <c r="T1868" s="2">
        <f>_xlfn.XLOOKUP($B1868,stock_analysis[Stock],stock_analysis[Total_Debt_Cr])</f>
        <v>0.1401</v>
      </c>
      <c r="U1868" s="3">
        <f>Table2[[#This Row],[Market Value of Equity]]/(Table2[[#This Row],[Market Value of Equity]]+Table2[[#This Row],[Market Value of Debt]])</f>
        <v>0.99868965519873099</v>
      </c>
      <c r="V1868" s="3">
        <f>Table2[[#This Row],[Market Value of Debt]]/(Table2[[#This Row],[Market Value of Equity]]+Table2[[#This Row],[Market Value of Debt]])</f>
        <v>1.3103448012690107E-3</v>
      </c>
      <c r="W1868" s="32">
        <f>(Table2[[#This Row],[Cost of Equity (Daily Beta)]]*Table2[[#This Row],[Weight of Equity]])+(Table2[[#This Row],[Cost of Debt]]*Table2[[#This Row],[Weight of Debt]])</f>
        <v>0.11677944965115293</v>
      </c>
      <c r="X1868" s="33">
        <f>(Table2[[#This Row],[Cost of Equity (Weekly Beta)]]*Table2[[#This Row],[Weight of Equity]])+(Table2[[#This Row],[Cost of Debt]]*Table2[[#This Row],[Weight of Debt]])</f>
        <v>0.14423996633513766</v>
      </c>
      <c r="Y1868" s="34">
        <f>(Table2[[#This Row],[Cost of Equity (Monthly Beta)]]*Table2[[#This Row],[Weight of Equity]])+(Table2[[#This Row],[Cost of Debt]]*Table2[[#This Row],[Weight of Debt]])</f>
        <v>0.14318656893031678</v>
      </c>
      <c r="Z1868" t="b">
        <f>IF(Table2[[#This Row],[Sector]]="Financial Services",TRUE,FALSE)</f>
        <v>0</v>
      </c>
      <c r="AA1868" t="b">
        <f>IF(Table2[[#This Row],[Market Capitalisation In(Cr)]]&gt;25000,TRUE,FALSE)</f>
        <v>0</v>
      </c>
    </row>
    <row r="1869" spans="2:27" ht="14" customHeight="1">
      <c r="B1869" s="37" t="s">
        <v>3464</v>
      </c>
      <c r="C1869" s="38" t="str">
        <f>_xlfn.XLOOKUP(B1869,stock_analysis[Stock],stock_analysis[Company_Name])</f>
        <v>Swelect Energy Systems Limited</v>
      </c>
      <c r="D1869" s="37" t="str">
        <f>_xlfn.XLOOKUP(B1869,stock_analysis[Stock],stock_analysis[Sector])</f>
        <v>Technology</v>
      </c>
      <c r="E1869" s="37" t="str">
        <f>_xlfn.XLOOKUP($B1869,stock_analysis[Stock],stock_analysis[Industry])</f>
        <v>Solar</v>
      </c>
      <c r="F1869" s="2">
        <f>_xlfn.XLOOKUP($B1869,stock_analysis[Stock],stock_analysis[Market_Cap_Cr])</f>
        <v>787.68727039999999</v>
      </c>
      <c r="G1869" s="3">
        <f>Imputs!$C$2</f>
        <v>6.6699999999999995E-2</v>
      </c>
      <c r="H1869" s="3">
        <f>Imputs!$C$3</f>
        <v>5.2299999999999999E-2</v>
      </c>
      <c r="I1869" s="2">
        <f>_xlfn.XLOOKUP($B1869,stock_analysis[Stock],stock_analysis[Beta_Daily])</f>
        <v>1.0638576461307043</v>
      </c>
      <c r="J1869" s="2">
        <f>_xlfn.XLOOKUP($B1869,stock_analysis[Stock],stock_analysis[Beta_Weekly])</f>
        <v>1.5446683902881364</v>
      </c>
      <c r="K1869" s="2">
        <f>_xlfn.XLOOKUP($B1869,stock_analysis[Stock],stock_analysis[Beta_Monthly])</f>
        <v>1.2899717494101726</v>
      </c>
      <c r="L1869" s="3">
        <f>G1869+H1869*I1869</f>
        <v>0.12233975489263582</v>
      </c>
      <c r="M1869" s="3">
        <f>J1869*H1869+G1869</f>
        <v>0.14748615681206953</v>
      </c>
      <c r="N1869" s="3">
        <f>K1869*H1869+G1869</f>
        <v>0.13416552249415203</v>
      </c>
      <c r="O1869" s="2">
        <f>_xlfn.XLOOKUP($B1869,stock_analysis[Stock],stock_analysis[Interest_Coverage_Ratio])</f>
        <v>1.8271571677923657</v>
      </c>
      <c r="P1869" s="3" cm="1">
        <f t="array" ref="P186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869" s="3" t="str" cm="1">
        <f t="array" ref="Q186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869" s="3">
        <f>Table2[[#This Row],[Default Spread]]+Table2[[#This Row],[Risk Free Rate]]</f>
        <v>0.1176</v>
      </c>
      <c r="S1869" s="2">
        <f>_xlfn.XLOOKUP($B1869,stock_analysis[Stock],stock_analysis[Market_Cap_Cr])</f>
        <v>787.68727039999999</v>
      </c>
      <c r="T1869" s="2">
        <f>_xlfn.XLOOKUP($B1869,stock_analysis[Stock],stock_analysis[Total_Debt_Cr])</f>
        <v>665.594112</v>
      </c>
      <c r="U1869" s="3">
        <f>Table2[[#This Row],[Market Value of Equity]]/(Table2[[#This Row],[Market Value of Equity]]+Table2[[#This Row],[Market Value of Debt]])</f>
        <v>0.54200602852228486</v>
      </c>
      <c r="V1869" s="3">
        <f>Table2[[#This Row],[Market Value of Debt]]/(Table2[[#This Row],[Market Value of Equity]]+Table2[[#This Row],[Market Value of Debt]])</f>
        <v>0.45799397147771514</v>
      </c>
      <c r="W1869" s="32">
        <f>(Table2[[#This Row],[Cost of Equity (Daily Beta)]]*Table2[[#This Row],[Weight of Equity]])+(Table2[[#This Row],[Cost of Debt]]*Table2[[#This Row],[Weight of Debt]])</f>
        <v>0.12016897572552661</v>
      </c>
      <c r="X1869" s="33">
        <f>(Table2[[#This Row],[Cost of Equity (Weekly Beta)]]*Table2[[#This Row],[Weight of Equity]])+(Table2[[#This Row],[Cost of Debt]]*Table2[[#This Row],[Weight of Debt]])</f>
        <v>0.13379847716150403</v>
      </c>
      <c r="Y1869" s="34">
        <f>(Table2[[#This Row],[Cost of Equity (Monthly Beta)]]*Table2[[#This Row],[Weight of Equity]])+(Table2[[#This Row],[Cost of Debt]]*Table2[[#This Row],[Weight of Debt]])</f>
        <v>0.12657861305745191</v>
      </c>
      <c r="Z1869" t="b">
        <f>IF(Table2[[#This Row],[Sector]]="Financial Services",TRUE,FALSE)</f>
        <v>0</v>
      </c>
      <c r="AA1869" t="b">
        <f>IF(Table2[[#This Row],[Market Capitalisation In(Cr)]]&gt;25000,TRUE,FALSE)</f>
        <v>0</v>
      </c>
    </row>
    <row r="1870" spans="2:27" ht="14" customHeight="1">
      <c r="B1870" s="37" t="s">
        <v>3878</v>
      </c>
      <c r="C1870" s="38" t="str">
        <f>_xlfn.XLOOKUP(B1870,stock_analysis[Stock],stock_analysis[Company_Name])</f>
        <v>Websol Energy System Limited</v>
      </c>
      <c r="D1870" s="37" t="str">
        <f>_xlfn.XLOOKUP(B1870,stock_analysis[Stock],stock_analysis[Sector])</f>
        <v>Technology</v>
      </c>
      <c r="E1870" s="37" t="str">
        <f>_xlfn.XLOOKUP($B1870,stock_analysis[Stock],stock_analysis[Industry])</f>
        <v>Solar</v>
      </c>
      <c r="F1870" s="2">
        <f>_xlfn.XLOOKUP($B1870,stock_analysis[Stock],stock_analysis[Market_Cap_Cr])</f>
        <v>2294.7590144000001</v>
      </c>
      <c r="G1870" s="3">
        <f>Imputs!$C$2</f>
        <v>6.6699999999999995E-2</v>
      </c>
      <c r="H1870" s="3">
        <f>Imputs!$C$3</f>
        <v>5.2299999999999999E-2</v>
      </c>
      <c r="I1870" s="2">
        <f>_xlfn.XLOOKUP($B1870,stock_analysis[Stock],stock_analysis[Beta_Daily])</f>
        <v>1.1223590773760137</v>
      </c>
      <c r="J1870" s="2">
        <f>_xlfn.XLOOKUP($B1870,stock_analysis[Stock],stock_analysis[Beta_Weekly])</f>
        <v>1.4027076443971074</v>
      </c>
      <c r="K1870" s="2">
        <f>_xlfn.XLOOKUP($B1870,stock_analysis[Stock],stock_analysis[Beta_Monthly])</f>
        <v>1.3058050165317971</v>
      </c>
      <c r="L1870" s="3">
        <f>G1870+H1870*I1870</f>
        <v>0.12539937974676552</v>
      </c>
      <c r="M1870" s="3">
        <f>J1870*H1870+G1870</f>
        <v>0.14006160980196869</v>
      </c>
      <c r="N1870" s="3">
        <f>K1870*H1870+G1870</f>
        <v>0.134993602364613</v>
      </c>
      <c r="O1870" s="2">
        <f>_xlfn.XLOOKUP($B1870,stock_analysis[Stock],stock_analysis[Interest_Coverage_Ratio])</f>
        <v>11.08474831344058</v>
      </c>
      <c r="P1870" s="3" cm="1">
        <f t="array" ref="P187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870" s="3" t="str" cm="1">
        <f t="array" ref="Q187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870" s="3">
        <f>Table2[[#This Row],[Default Spread]]+Table2[[#This Row],[Risk Free Rate]]</f>
        <v>7.22E-2</v>
      </c>
      <c r="S1870" s="2">
        <f>_xlfn.XLOOKUP($B1870,stock_analysis[Stock],stock_analysis[Market_Cap_Cr])</f>
        <v>2294.7590144000001</v>
      </c>
      <c r="T1870" s="2">
        <f>_xlfn.XLOOKUP($B1870,stock_analysis[Stock],stock_analysis[Total_Debt_Cr])</f>
        <v>159.36000000000001</v>
      </c>
      <c r="U1870" s="3">
        <f>Table2[[#This Row],[Market Value of Equity]]/(Table2[[#This Row],[Market Value of Equity]]+Table2[[#This Row],[Market Value of Debt]])</f>
        <v>0.93506427395536829</v>
      </c>
      <c r="V1870" s="3">
        <f>Table2[[#This Row],[Market Value of Debt]]/(Table2[[#This Row],[Market Value of Equity]]+Table2[[#This Row],[Market Value of Debt]])</f>
        <v>6.4935726044631714E-2</v>
      </c>
      <c r="W1870" s="32">
        <f>(Table2[[#This Row],[Cost of Equity (Daily Beta)]]*Table2[[#This Row],[Weight of Equity]])+(Table2[[#This Row],[Cost of Debt]]*Table2[[#This Row],[Weight of Debt]])</f>
        <v>0.12194483939778522</v>
      </c>
      <c r="X1870" s="33">
        <f>(Table2[[#This Row],[Cost of Equity (Weekly Beta)]]*Table2[[#This Row],[Weight of Equity]])+(Table2[[#This Row],[Cost of Debt]]*Table2[[#This Row],[Weight of Debt]])</f>
        <v>0.13565496689892037</v>
      </c>
      <c r="Y1870" s="34">
        <f>(Table2[[#This Row],[Cost of Equity (Monthly Beta)]]*Table2[[#This Row],[Weight of Equity]])+(Table2[[#This Row],[Cost of Debt]]*Table2[[#This Row],[Weight of Debt]])</f>
        <v>0.13091605420410896</v>
      </c>
      <c r="Z1870" t="b">
        <f>IF(Table2[[#This Row],[Sector]]="Financial Services",TRUE,FALSE)</f>
        <v>0</v>
      </c>
      <c r="AA1870" t="b">
        <f>IF(Table2[[#This Row],[Market Capitalisation In(Cr)]]&gt;25000,TRUE,FALSE)</f>
        <v>0</v>
      </c>
    </row>
    <row r="1871" spans="2:27" ht="14" customHeight="1">
      <c r="B1871" s="37" t="s">
        <v>3020</v>
      </c>
      <c r="C1871" s="38" t="str">
        <f>_xlfn.XLOOKUP(B1871,stock_analysis[Stock],stock_analysis[Company_Name])</f>
        <v>Saatvik Green Energy Limited</v>
      </c>
      <c r="D1871" s="37" t="str">
        <f>_xlfn.XLOOKUP(B1871,stock_analysis[Stock],stock_analysis[Sector])</f>
        <v>Technology</v>
      </c>
      <c r="E1871" s="37" t="str">
        <f>_xlfn.XLOOKUP($B1871,stock_analysis[Stock],stock_analysis[Industry])</f>
        <v>Solar</v>
      </c>
      <c r="F1871" s="2">
        <f>_xlfn.XLOOKUP($B1871,stock_analysis[Stock],stock_analysis[Market_Cap_Cr])</f>
        <v>4360.9726976000002</v>
      </c>
      <c r="G1871" s="3">
        <f>Imputs!$C$2</f>
        <v>6.6699999999999995E-2</v>
      </c>
      <c r="H1871" s="3">
        <f>Imputs!$C$3</f>
        <v>5.2299999999999999E-2</v>
      </c>
      <c r="I1871" s="2">
        <f>_xlfn.XLOOKUP($B1871,stock_analysis[Stock],stock_analysis[Beta_Daily])</f>
        <v>1.1764913848515717</v>
      </c>
      <c r="J1871" s="2">
        <f>_xlfn.XLOOKUP($B1871,stock_analysis[Stock],stock_analysis[Beta_Weekly])</f>
        <v>1.9072786717158523</v>
      </c>
      <c r="K1871" s="2">
        <f>_xlfn.XLOOKUP($B1871,stock_analysis[Stock],stock_analysis[Beta_Monthly])</f>
        <v>-4.4422600545987931</v>
      </c>
      <c r="L1871" s="3">
        <f>G1871+H1871*I1871</f>
        <v>0.12823049942773718</v>
      </c>
      <c r="M1871" s="3">
        <f>J1871*H1871+G1871</f>
        <v>0.16645067453073908</v>
      </c>
      <c r="N1871" s="3">
        <f>K1871*H1871+G1871</f>
        <v>-0.16563020085551688</v>
      </c>
      <c r="O1871" s="2">
        <f>_xlfn.XLOOKUP($B1871,stock_analysis[Stock],stock_analysis[Interest_Coverage_Ratio])</f>
        <v>7.621871162746765</v>
      </c>
      <c r="P1871" s="3" cm="1">
        <f t="array" ref="P187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871" s="3" t="str" cm="1">
        <f t="array" ref="Q187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871" s="3">
        <f>Table2[[#This Row],[Default Spread]]+Table2[[#This Row],[Risk Free Rate]]</f>
        <v>7.3700000000000002E-2</v>
      </c>
      <c r="S1871" s="2">
        <f>_xlfn.XLOOKUP($B1871,stock_analysis[Stock],stock_analysis[Market_Cap_Cr])</f>
        <v>4360.9726976000002</v>
      </c>
      <c r="T1871" s="2">
        <f>_xlfn.XLOOKUP($B1871,stock_analysis[Stock],stock_analysis[Total_Debt_Cr])</f>
        <v>568.06297600000005</v>
      </c>
      <c r="U1871" s="3">
        <f>Table2[[#This Row],[Market Value of Equity]]/(Table2[[#This Row],[Market Value of Equity]]+Table2[[#This Row],[Market Value of Debt]])</f>
        <v>0.88475170122169022</v>
      </c>
      <c r="V1871" s="3">
        <f>Table2[[#This Row],[Market Value of Debt]]/(Table2[[#This Row],[Market Value of Equity]]+Table2[[#This Row],[Market Value of Debt]])</f>
        <v>0.11524829877830974</v>
      </c>
      <c r="W1871" s="32">
        <f>(Table2[[#This Row],[Cost of Equity (Daily Beta)]]*Table2[[#This Row],[Weight of Equity]])+(Table2[[#This Row],[Cost of Debt]]*Table2[[#This Row],[Weight of Debt]])</f>
        <v>0.12194595213715886</v>
      </c>
      <c r="X1871" s="33">
        <f>(Table2[[#This Row],[Cost of Equity (Weekly Beta)]]*Table2[[#This Row],[Weight of Equity]])+(Table2[[#This Row],[Cost of Debt]]*Table2[[#This Row],[Weight of Debt]])</f>
        <v>0.1557613170805307</v>
      </c>
      <c r="Y1871" s="34">
        <f>(Table2[[#This Row],[Cost of Equity (Monthly Beta)]]*Table2[[#This Row],[Weight of Equity]])+(Table2[[#This Row],[Cost of Debt]]*Table2[[#This Row],[Weight of Debt]])</f>
        <v>-0.13804780236064737</v>
      </c>
      <c r="Z1871" t="b">
        <f>IF(Table2[[#This Row],[Sector]]="Financial Services",TRUE,FALSE)</f>
        <v>0</v>
      </c>
      <c r="AA1871" t="b">
        <f>IF(Table2[[#This Row],[Market Capitalisation In(Cr)]]&gt;25000,TRUE,FALSE)</f>
        <v>0</v>
      </c>
    </row>
    <row r="1872" spans="2:27" ht="14" customHeight="1">
      <c r="B1872" s="37" t="s">
        <v>636</v>
      </c>
      <c r="C1872" s="38" t="str">
        <f>_xlfn.XLOOKUP(B1872,stock_analysis[Stock],stock_analysis[Company_Name])</f>
        <v>BOROSIL RENEWABLES LIMITED</v>
      </c>
      <c r="D1872" s="37" t="str">
        <f>_xlfn.XLOOKUP(B1872,stock_analysis[Stock],stock_analysis[Sector])</f>
        <v>Technology</v>
      </c>
      <c r="E1872" s="37" t="str">
        <f>_xlfn.XLOOKUP($B1872,stock_analysis[Stock],stock_analysis[Industry])</f>
        <v>Solar</v>
      </c>
      <c r="F1872" s="2">
        <f>_xlfn.XLOOKUP($B1872,stock_analysis[Stock],stock_analysis[Market_Cap_Cr])</f>
        <v>6079.9905792</v>
      </c>
      <c r="G1872" s="3">
        <f>Imputs!$C$2</f>
        <v>6.6699999999999995E-2</v>
      </c>
      <c r="H1872" s="3">
        <f>Imputs!$C$3</f>
        <v>5.2299999999999999E-2</v>
      </c>
      <c r="I1872" s="2">
        <f>_xlfn.XLOOKUP($B1872,stock_analysis[Stock],stock_analysis[Beta_Daily])</f>
        <v>1.101706386359897</v>
      </c>
      <c r="J1872" s="2">
        <f>_xlfn.XLOOKUP($B1872,stock_analysis[Stock],stock_analysis[Beta_Weekly])</f>
        <v>1.2376754402698802</v>
      </c>
      <c r="K1872" s="2">
        <f>_xlfn.XLOOKUP($B1872,stock_analysis[Stock],stock_analysis[Beta_Monthly])</f>
        <v>0.28297187250653061</v>
      </c>
      <c r="L1872" s="3">
        <f>G1872+H1872*I1872</f>
        <v>0.12431924400662261</v>
      </c>
      <c r="M1872" s="3">
        <f>J1872*H1872+G1872</f>
        <v>0.13143042552611472</v>
      </c>
      <c r="N1872" s="3">
        <f>K1872*H1872+G1872</f>
        <v>8.1499428932091542E-2</v>
      </c>
      <c r="O1872" s="2">
        <f>_xlfn.XLOOKUP($B1872,stock_analysis[Stock],stock_analysis[Interest_Coverage_Ratio])</f>
        <v>-1.4325963959839094</v>
      </c>
      <c r="P1872" s="3" cm="1">
        <f t="array" ref="P187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872" s="3" t="str" cm="1">
        <f t="array" ref="Q187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872" s="3">
        <f>Table2[[#This Row],[Default Spread]]+Table2[[#This Row],[Risk Free Rate]]</f>
        <v>0.25669999999999998</v>
      </c>
      <c r="S1872" s="2">
        <f>_xlfn.XLOOKUP($B1872,stock_analysis[Stock],stock_analysis[Market_Cap_Cr])</f>
        <v>6079.9905792</v>
      </c>
      <c r="T1872" s="2">
        <f>_xlfn.XLOOKUP($B1872,stock_analysis[Stock],stock_analysis[Total_Debt_Cr])</f>
        <v>203.41130240000001</v>
      </c>
      <c r="U1872" s="3">
        <f>Table2[[#This Row],[Market Value of Equity]]/(Table2[[#This Row],[Market Value of Equity]]+Table2[[#This Row],[Market Value of Debt]])</f>
        <v>0.96762720159669247</v>
      </c>
      <c r="V1872" s="3">
        <f>Table2[[#This Row],[Market Value of Debt]]/(Table2[[#This Row],[Market Value of Equity]]+Table2[[#This Row],[Market Value of Debt]])</f>
        <v>3.2372798403307534E-2</v>
      </c>
      <c r="W1872" s="32">
        <f>(Table2[[#This Row],[Cost of Equity (Daily Beta)]]*Table2[[#This Row],[Weight of Equity]])+(Table2[[#This Row],[Cost of Debt]]*Table2[[#This Row],[Weight of Debt]])</f>
        <v>0.12860477953287366</v>
      </c>
      <c r="X1872" s="33">
        <f>(Table2[[#This Row],[Cost of Equity (Weekly Beta)]]*Table2[[#This Row],[Weight of Equity]])+(Table2[[#This Row],[Cost of Debt]]*Table2[[#This Row],[Weight of Debt]])</f>
        <v>0.13548575220662595</v>
      </c>
      <c r="Y1872" s="34">
        <f>(Table2[[#This Row],[Cost of Equity (Monthly Beta)]]*Table2[[#This Row],[Weight of Equity]])+(Table2[[#This Row],[Cost of Debt]]*Table2[[#This Row],[Weight of Debt]])</f>
        <v>8.7171161699417299E-2</v>
      </c>
      <c r="Z1872" t="b">
        <f>IF(Table2[[#This Row],[Sector]]="Financial Services",TRUE,FALSE)</f>
        <v>0</v>
      </c>
      <c r="AA1872" t="b">
        <f>IF(Table2[[#This Row],[Market Capitalisation In(Cr)]]&gt;25000,TRUE,FALSE)</f>
        <v>0</v>
      </c>
    </row>
    <row r="1873" spans="2:27" ht="14" customHeight="1">
      <c r="B1873" s="37" t="s">
        <v>3862</v>
      </c>
      <c r="C1873" s="38" t="str">
        <f>_xlfn.XLOOKUP(B1873,stock_analysis[Stock],stock_analysis[Company_Name])</f>
        <v>Waaree Energies Limited</v>
      </c>
      <c r="D1873" s="37" t="str">
        <f>_xlfn.XLOOKUP(B1873,stock_analysis[Stock],stock_analysis[Sector])</f>
        <v>Technology</v>
      </c>
      <c r="E1873" s="37" t="str">
        <f>_xlfn.XLOOKUP($B1873,stock_analysis[Stock],stock_analysis[Industry])</f>
        <v>Solar</v>
      </c>
      <c r="F1873" s="2">
        <f>_xlfn.XLOOKUP($B1873,stock_analysis[Stock],stock_analysis[Market_Cap_Cr])</f>
        <v>75825.020927999998</v>
      </c>
      <c r="G1873" s="3">
        <f>Imputs!$C$2</f>
        <v>6.6699999999999995E-2</v>
      </c>
      <c r="H1873" s="3">
        <f>Imputs!$C$3</f>
        <v>5.2299999999999999E-2</v>
      </c>
      <c r="I1873" s="2">
        <f>_xlfn.XLOOKUP($B1873,stock_analysis[Stock],stock_analysis[Beta_Daily])</f>
        <v>1.3080092210569934</v>
      </c>
      <c r="J1873" s="2">
        <f>_xlfn.XLOOKUP($B1873,stock_analysis[Stock],stock_analysis[Beta_Weekly])</f>
        <v>2.0799475025138769</v>
      </c>
      <c r="K1873" s="2">
        <f>_xlfn.XLOOKUP($B1873,stock_analysis[Stock],stock_analysis[Beta_Monthly])</f>
        <v>1.4228206942965926</v>
      </c>
      <c r="L1873" s="3">
        <f>G1873+H1873*I1873</f>
        <v>0.13510888226128076</v>
      </c>
      <c r="M1873" s="3">
        <f>J1873*H1873+G1873</f>
        <v>0.17548125438147577</v>
      </c>
      <c r="N1873" s="3">
        <f>K1873*H1873+G1873</f>
        <v>0.14111352231171179</v>
      </c>
      <c r="O1873" s="2">
        <f>_xlfn.XLOOKUP($B1873,stock_analysis[Stock],stock_analysis[Interest_Coverage_Ratio])</f>
        <v>29.845349229557979</v>
      </c>
      <c r="P1873" s="3" cm="1">
        <f t="array" ref="P187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73" s="3" t="str" cm="1">
        <f t="array" ref="Q187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73" s="3">
        <f>Table2[[#This Row],[Default Spread]]+Table2[[#This Row],[Risk Free Rate]]</f>
        <v>7.0699999999999999E-2</v>
      </c>
      <c r="S1873" s="2">
        <f>_xlfn.XLOOKUP($B1873,stock_analysis[Stock],stock_analysis[Market_Cap_Cr])</f>
        <v>75825.020927999998</v>
      </c>
      <c r="T1873" s="2">
        <f>_xlfn.XLOOKUP($B1873,stock_analysis[Stock],stock_analysis[Total_Debt_Cr])</f>
        <v>2940.6400512</v>
      </c>
      <c r="U1873" s="3">
        <f>Table2[[#This Row],[Market Value of Equity]]/(Table2[[#This Row],[Market Value of Equity]]+Table2[[#This Row],[Market Value of Debt]])</f>
        <v>0.96266596363640566</v>
      </c>
      <c r="V1873" s="3">
        <f>Table2[[#This Row],[Market Value of Debt]]/(Table2[[#This Row],[Market Value of Equity]]+Table2[[#This Row],[Market Value of Debt]])</f>
        <v>3.7334036363594385E-2</v>
      </c>
      <c r="W1873" s="32">
        <f>(Table2[[#This Row],[Cost of Equity (Daily Beta)]]*Table2[[#This Row],[Weight of Equity]])+(Table2[[#This Row],[Cost of Debt]]*Table2[[#This Row],[Weight of Debt]])</f>
        <v>0.13270423870879963</v>
      </c>
      <c r="X1873" s="33">
        <f>(Table2[[#This Row],[Cost of Equity (Weekly Beta)]]*Table2[[#This Row],[Weight of Equity]])+(Table2[[#This Row],[Cost of Debt]]*Table2[[#This Row],[Weight of Debt]])</f>
        <v>0.17156934722017472</v>
      </c>
      <c r="Y1873" s="34">
        <f>(Table2[[#This Row],[Cost of Equity (Monthly Beta)]]*Table2[[#This Row],[Weight of Equity]])+(Table2[[#This Row],[Cost of Debt]]*Table2[[#This Row],[Weight of Debt]])</f>
        <v>0.13848470130923757</v>
      </c>
      <c r="Z1873" t="b">
        <f>IF(Table2[[#This Row],[Sector]]="Financial Services",TRUE,FALSE)</f>
        <v>0</v>
      </c>
      <c r="AA1873" t="b">
        <f>IF(Table2[[#This Row],[Market Capitalisation In(Cr)]]&gt;25000,TRUE,FALSE)</f>
        <v>1</v>
      </c>
    </row>
    <row r="1874" spans="2:27" ht="14" customHeight="1">
      <c r="B1874" s="37" t="s">
        <v>3296</v>
      </c>
      <c r="C1874" s="38" t="str">
        <f>_xlfn.XLOOKUP(B1874,stock_analysis[Stock],stock_analysis[Company_Name])</f>
        <v>Solarworld Energy Solutions Limited</v>
      </c>
      <c r="D1874" s="37" t="str">
        <f>_xlfn.XLOOKUP(B1874,stock_analysis[Stock],stock_analysis[Sector])</f>
        <v>Technology</v>
      </c>
      <c r="E1874" s="37" t="str">
        <f>_xlfn.XLOOKUP($B1874,stock_analysis[Stock],stock_analysis[Industry])</f>
        <v>Solar</v>
      </c>
      <c r="F1874" s="2">
        <f>_xlfn.XLOOKUP($B1874,stock_analysis[Stock],stock_analysis[Market_Cap_Cr])</f>
        <v>1484.0958975999999</v>
      </c>
      <c r="G1874" s="3">
        <f>Imputs!$C$2</f>
        <v>6.6699999999999995E-2</v>
      </c>
      <c r="H1874" s="3">
        <f>Imputs!$C$3</f>
        <v>5.2299999999999999E-2</v>
      </c>
      <c r="I1874" s="2">
        <f>_xlfn.XLOOKUP($B1874,stock_analysis[Stock],stock_analysis[Beta_Daily])</f>
        <v>1.4921007931738179</v>
      </c>
      <c r="J1874" s="2">
        <f>_xlfn.XLOOKUP($B1874,stock_analysis[Stock],stock_analysis[Beta_Weekly])</f>
        <v>1.6170003440285037</v>
      </c>
      <c r="K1874" s="2">
        <f>_xlfn.XLOOKUP($B1874,stock_analysis[Stock],stock_analysis[Beta_Monthly])</f>
        <v>2.1801304784761464</v>
      </c>
      <c r="L1874" s="3">
        <f>G1874+H1874*I1874</f>
        <v>0.14473687148299069</v>
      </c>
      <c r="M1874" s="3">
        <f>J1874*H1874+G1874</f>
        <v>0.15126911799269072</v>
      </c>
      <c r="N1874" s="3">
        <f>K1874*H1874+G1874</f>
        <v>0.18072082402430245</v>
      </c>
      <c r="O1874" s="2">
        <f>_xlfn.XLOOKUP($B1874,stock_analysis[Stock],stock_analysis[Interest_Coverage_Ratio])</f>
        <v>20.882133532264081</v>
      </c>
      <c r="P1874" s="3" cm="1">
        <f t="array" ref="P187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74" s="3" t="str" cm="1">
        <f t="array" ref="Q187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74" s="3">
        <f>Table2[[#This Row],[Default Spread]]+Table2[[#This Row],[Risk Free Rate]]</f>
        <v>7.0699999999999999E-2</v>
      </c>
      <c r="S1874" s="2">
        <f>_xlfn.XLOOKUP($B1874,stock_analysis[Stock],stock_analysis[Market_Cap_Cr])</f>
        <v>1484.0958975999999</v>
      </c>
      <c r="T1874" s="2">
        <f>_xlfn.XLOOKUP($B1874,stock_analysis[Stock],stock_analysis[Total_Debt_Cr])</f>
        <v>203.84299519999999</v>
      </c>
      <c r="U1874" s="3">
        <f>Table2[[#This Row],[Market Value of Equity]]/(Table2[[#This Row],[Market Value of Equity]]+Table2[[#This Row],[Market Value of Debt]])</f>
        <v>0.87923555996635672</v>
      </c>
      <c r="V1874" s="3">
        <f>Table2[[#This Row],[Market Value of Debt]]/(Table2[[#This Row],[Market Value of Equity]]+Table2[[#This Row],[Market Value of Debt]])</f>
        <v>0.12076444003364338</v>
      </c>
      <c r="W1874" s="32">
        <f>(Table2[[#This Row],[Cost of Equity (Daily Beta)]]*Table2[[#This Row],[Weight of Equity]])+(Table2[[#This Row],[Cost of Debt]]*Table2[[#This Row],[Weight of Debt]])</f>
        <v>0.13579585015650453</v>
      </c>
      <c r="X1874" s="33">
        <f>(Table2[[#This Row],[Cost of Equity (Weekly Beta)]]*Table2[[#This Row],[Weight of Equity]])+(Table2[[#This Row],[Cost of Debt]]*Table2[[#This Row],[Weight of Debt]])</f>
        <v>0.14153923357429887</v>
      </c>
      <c r="Y1874" s="34">
        <f>(Table2[[#This Row],[Cost of Equity (Monthly Beta)]]*Table2[[#This Row],[Weight of Equity]])+(Table2[[#This Row],[Cost of Debt]]*Table2[[#This Row],[Weight of Debt]])</f>
        <v>0.16743422081896758</v>
      </c>
      <c r="Z1874" t="b">
        <f>IF(Table2[[#This Row],[Sector]]="Financial Services",TRUE,FALSE)</f>
        <v>0</v>
      </c>
      <c r="AA1874" t="b">
        <f>IF(Table2[[#This Row],[Market Capitalisation In(Cr)]]&gt;25000,TRUE,FALSE)</f>
        <v>0</v>
      </c>
    </row>
    <row r="1875" spans="2:27" ht="14" customHeight="1">
      <c r="B1875" s="37" t="s">
        <v>2764</v>
      </c>
      <c r="C1875" s="38" t="str">
        <f>_xlfn.XLOOKUP(B1875,stock_analysis[Stock],stock_analysis[Company_Name])</f>
        <v>Premier Energies Limited</v>
      </c>
      <c r="D1875" s="37" t="str">
        <f>_xlfn.XLOOKUP(B1875,stock_analysis[Stock],stock_analysis[Sector])</f>
        <v>Technology</v>
      </c>
      <c r="E1875" s="37" t="str">
        <f>_xlfn.XLOOKUP($B1875,stock_analysis[Stock],stock_analysis[Industry])</f>
        <v>Solar</v>
      </c>
      <c r="F1875" s="2">
        <f>_xlfn.XLOOKUP($B1875,stock_analysis[Stock],stock_analysis[Market_Cap_Cr])</f>
        <v>31907.1977472</v>
      </c>
      <c r="G1875" s="3">
        <f>Imputs!$C$2</f>
        <v>6.6699999999999995E-2</v>
      </c>
      <c r="H1875" s="3">
        <f>Imputs!$C$3</f>
        <v>5.2299999999999999E-2</v>
      </c>
      <c r="I1875" s="2">
        <f>_xlfn.XLOOKUP($B1875,stock_analysis[Stock],stock_analysis[Beta_Daily])</f>
        <v>1.3954471270946365</v>
      </c>
      <c r="J1875" s="2">
        <f>_xlfn.XLOOKUP($B1875,stock_analysis[Stock],stock_analysis[Beta_Weekly])</f>
        <v>2.1869034287097522</v>
      </c>
      <c r="K1875" s="2">
        <f>_xlfn.XLOOKUP($B1875,stock_analysis[Stock],stock_analysis[Beta_Monthly])</f>
        <v>1.5478310273332934</v>
      </c>
      <c r="L1875" s="3">
        <f>G1875+H1875*I1875</f>
        <v>0.13968188474704948</v>
      </c>
      <c r="M1875" s="3">
        <f>J1875*H1875+G1875</f>
        <v>0.18107504932152002</v>
      </c>
      <c r="N1875" s="3">
        <f>K1875*H1875+G1875</f>
        <v>0.14765156272953123</v>
      </c>
      <c r="O1875" s="2">
        <f>_xlfn.XLOOKUP($B1875,stock_analysis[Stock],stock_analysis[Interest_Coverage_Ratio])</f>
        <v>12.099278527695228</v>
      </c>
      <c r="P1875" s="3" cm="1">
        <f t="array" ref="P187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75" s="3" t="str" cm="1">
        <f t="array" ref="Q187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75" s="3">
        <f>Table2[[#This Row],[Default Spread]]+Table2[[#This Row],[Risk Free Rate]]</f>
        <v>7.0699999999999999E-2</v>
      </c>
      <c r="S1875" s="2">
        <f>_xlfn.XLOOKUP($B1875,stock_analysis[Stock],stock_analysis[Market_Cap_Cr])</f>
        <v>31907.1977472</v>
      </c>
      <c r="T1875" s="2">
        <f>_xlfn.XLOOKUP($B1875,stock_analysis[Stock],stock_analysis[Total_Debt_Cr])</f>
        <v>1622.1639680000001</v>
      </c>
      <c r="U1875" s="3">
        <f>Table2[[#This Row],[Market Value of Equity]]/(Table2[[#This Row],[Market Value of Equity]]+Table2[[#This Row],[Market Value of Debt]])</f>
        <v>0.95161959891217918</v>
      </c>
      <c r="V1875" s="3">
        <f>Table2[[#This Row],[Market Value of Debt]]/(Table2[[#This Row],[Market Value of Equity]]+Table2[[#This Row],[Market Value of Debt]])</f>
        <v>4.8380401087820823E-2</v>
      </c>
      <c r="W1875" s="32">
        <f>(Table2[[#This Row],[Cost of Equity (Daily Beta)]]*Table2[[#This Row],[Weight of Equity]])+(Table2[[#This Row],[Cost of Debt]]*Table2[[#This Row],[Weight of Debt]])</f>
        <v>0.13634451349519341</v>
      </c>
      <c r="X1875" s="33">
        <f>(Table2[[#This Row],[Cost of Equity (Weekly Beta)]]*Table2[[#This Row],[Weight of Equity]])+(Table2[[#This Row],[Cost of Debt]]*Table2[[#This Row],[Weight of Debt]])</f>
        <v>0.17573506016525689</v>
      </c>
      <c r="Y1875" s="34">
        <f>(Table2[[#This Row],[Cost of Equity (Monthly Beta)]]*Table2[[#This Row],[Weight of Equity]])+(Table2[[#This Row],[Cost of Debt]]*Table2[[#This Row],[Weight of Debt]])</f>
        <v>0.14392861526034192</v>
      </c>
      <c r="Z1875" t="b">
        <f>IF(Table2[[#This Row],[Sector]]="Financial Services",TRUE,FALSE)</f>
        <v>0</v>
      </c>
      <c r="AA1875" t="b">
        <f>IF(Table2[[#This Row],[Market Capitalisation In(Cr)]]&gt;25000,TRUE,FALSE)</f>
        <v>1</v>
      </c>
    </row>
    <row r="1876" spans="2:27" ht="14" customHeight="1">
      <c r="B1876" s="37" t="s">
        <v>3468</v>
      </c>
      <c r="C1876" s="38" t="str">
        <f>_xlfn.XLOOKUP(B1876,stock_analysis[Stock],stock_analysis[Company_Name])</f>
        <v>Sterling and Wilson Renewable Energy Limited</v>
      </c>
      <c r="D1876" s="37" t="str">
        <f>_xlfn.XLOOKUP(B1876,stock_analysis[Stock],stock_analysis[Sector])</f>
        <v>Technology</v>
      </c>
      <c r="E1876" s="37" t="str">
        <f>_xlfn.XLOOKUP($B1876,stock_analysis[Stock],stock_analysis[Industry])</f>
        <v>Solar</v>
      </c>
      <c r="F1876" s="2">
        <f>_xlfn.XLOOKUP($B1876,stock_analysis[Stock],stock_analysis[Market_Cap_Cr])</f>
        <v>4142.8373504000001</v>
      </c>
      <c r="G1876" s="3">
        <f>Imputs!$C$2</f>
        <v>6.6699999999999995E-2</v>
      </c>
      <c r="H1876" s="3">
        <f>Imputs!$C$3</f>
        <v>5.2299999999999999E-2</v>
      </c>
      <c r="I1876" s="2">
        <f>_xlfn.XLOOKUP($B1876,stock_analysis[Stock],stock_analysis[Beta_Daily])</f>
        <v>1.5876532805207657</v>
      </c>
      <c r="J1876" s="2">
        <f>_xlfn.XLOOKUP($B1876,stock_analysis[Stock],stock_analysis[Beta_Weekly])</f>
        <v>2.1815621697048737</v>
      </c>
      <c r="K1876" s="2">
        <f>_xlfn.XLOOKUP($B1876,stock_analysis[Stock],stock_analysis[Beta_Monthly])</f>
        <v>1.3262623950531782</v>
      </c>
      <c r="L1876" s="3">
        <f>G1876+H1876*I1876</f>
        <v>0.14973426657123604</v>
      </c>
      <c r="M1876" s="3">
        <f>J1876*H1876+G1876</f>
        <v>0.1807957014755649</v>
      </c>
      <c r="N1876" s="3">
        <f>K1876*H1876+G1876</f>
        <v>0.13606352326128121</v>
      </c>
      <c r="O1876" s="2">
        <f>_xlfn.XLOOKUP($B1876,stock_analysis[Stock],stock_analysis[Interest_Coverage_Ratio])</f>
        <v>2.7282296650717703</v>
      </c>
      <c r="P1876" s="3" cm="1">
        <f t="array" ref="P187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876" s="3" t="str" cm="1">
        <f t="array" ref="Q187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876" s="3">
        <f>Table2[[#This Row],[Default Spread]]+Table2[[#This Row],[Risk Free Rate]]</f>
        <v>9.4199999999999992E-2</v>
      </c>
      <c r="S1876" s="2">
        <f>_xlfn.XLOOKUP($B1876,stock_analysis[Stock],stock_analysis[Market_Cap_Cr])</f>
        <v>4142.8373504000001</v>
      </c>
      <c r="T1876" s="2">
        <f>_xlfn.XLOOKUP($B1876,stock_analysis[Stock],stock_analysis[Total_Debt_Cr])</f>
        <v>1225.6799744</v>
      </c>
      <c r="U1876" s="3">
        <f>Table2[[#This Row],[Market Value of Equity]]/(Table2[[#This Row],[Market Value of Equity]]+Table2[[#This Row],[Market Value of Debt]])</f>
        <v>0.77169115786626208</v>
      </c>
      <c r="V1876" s="3">
        <f>Table2[[#This Row],[Market Value of Debt]]/(Table2[[#This Row],[Market Value of Equity]]+Table2[[#This Row],[Market Value of Debt]])</f>
        <v>0.22830884213373787</v>
      </c>
      <c r="W1876" s="32">
        <f>(Table2[[#This Row],[Cost of Equity (Daily Beta)]]*Table2[[#This Row],[Weight of Equity]])+(Table2[[#This Row],[Cost of Debt]]*Table2[[#This Row],[Weight of Debt]])</f>
        <v>0.13705530247161077</v>
      </c>
      <c r="X1876" s="33">
        <f>(Table2[[#This Row],[Cost of Equity (Weekly Beta)]]*Table2[[#This Row],[Weight of Equity]])+(Table2[[#This Row],[Cost of Debt]]*Table2[[#This Row],[Weight of Debt]])</f>
        <v>0.16102513713791983</v>
      </c>
      <c r="Y1876" s="34">
        <f>(Table2[[#This Row],[Cost of Equity (Monthly Beta)]]*Table2[[#This Row],[Weight of Equity]])+(Table2[[#This Row],[Cost of Debt]]*Table2[[#This Row],[Weight of Debt]])</f>
        <v>0.12650571073785929</v>
      </c>
      <c r="Z1876" t="b">
        <f>IF(Table2[[#This Row],[Sector]]="Financial Services",TRUE,FALSE)</f>
        <v>0</v>
      </c>
      <c r="AA1876" t="b">
        <f>IF(Table2[[#This Row],[Market Capitalisation In(Cr)]]&gt;25000,TRUE,FALSE)</f>
        <v>0</v>
      </c>
    </row>
    <row r="1877" spans="2:27" ht="14" customHeight="1">
      <c r="B1877" s="37" t="s">
        <v>3800</v>
      </c>
      <c r="C1877" s="38" t="str">
        <f>_xlfn.XLOOKUP(B1877,stock_analysis[Stock],stock_analysis[Company_Name])</f>
        <v>Vikram Solar Limited</v>
      </c>
      <c r="D1877" s="37" t="str">
        <f>_xlfn.XLOOKUP(B1877,stock_analysis[Stock],stock_analysis[Sector])</f>
        <v>Technology</v>
      </c>
      <c r="E1877" s="37" t="str">
        <f>_xlfn.XLOOKUP($B1877,stock_analysis[Stock],stock_analysis[Industry])</f>
        <v>Solar</v>
      </c>
      <c r="F1877" s="2">
        <f>_xlfn.XLOOKUP($B1877,stock_analysis[Stock],stock_analysis[Market_Cap_Cr])</f>
        <v>6173.0189312000002</v>
      </c>
      <c r="G1877" s="3">
        <f>Imputs!$C$2</f>
        <v>6.6699999999999995E-2</v>
      </c>
      <c r="H1877" s="3">
        <f>Imputs!$C$3</f>
        <v>5.2299999999999999E-2</v>
      </c>
      <c r="I1877" s="2">
        <f>_xlfn.XLOOKUP($B1877,stock_analysis[Stock],stock_analysis[Beta_Daily])</f>
        <v>1.4228121242200116</v>
      </c>
      <c r="J1877" s="2">
        <f>_xlfn.XLOOKUP($B1877,stock_analysis[Stock],stock_analysis[Beta_Weekly])</f>
        <v>1.6869112749499515</v>
      </c>
      <c r="K1877" s="2">
        <f>_xlfn.XLOOKUP($B1877,stock_analysis[Stock],stock_analysis[Beta_Monthly])</f>
        <v>1.2474920420276303</v>
      </c>
      <c r="L1877" s="3">
        <f>G1877+H1877*I1877</f>
        <v>0.14111307409670659</v>
      </c>
      <c r="M1877" s="3">
        <f>J1877*H1877+G1877</f>
        <v>0.15492545967988247</v>
      </c>
      <c r="N1877" s="3">
        <f>K1877*H1877+G1877</f>
        <v>0.13194383379804506</v>
      </c>
      <c r="O1877" s="2">
        <f>_xlfn.XLOOKUP($B1877,stock_analysis[Stock],stock_analysis[Interest_Coverage_Ratio])</f>
        <v>2.8189676814674725</v>
      </c>
      <c r="P1877" s="3" cm="1">
        <f t="array" ref="P187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877" s="3" t="str" cm="1">
        <f t="array" ref="Q187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877" s="3">
        <f>Table2[[#This Row],[Default Spread]]+Table2[[#This Row],[Risk Free Rate]]</f>
        <v>9.4199999999999992E-2</v>
      </c>
      <c r="S1877" s="2">
        <f>_xlfn.XLOOKUP($B1877,stock_analysis[Stock],stock_analysis[Market_Cap_Cr])</f>
        <v>6173.0189312000002</v>
      </c>
      <c r="T1877" s="2">
        <f>_xlfn.XLOOKUP($B1877,stock_analysis[Stock],stock_analysis[Total_Debt_Cr])</f>
        <v>262.464</v>
      </c>
      <c r="U1877" s="3">
        <f>Table2[[#This Row],[Market Value of Equity]]/(Table2[[#This Row],[Market Value of Equity]]+Table2[[#This Row],[Market Value of Debt]])</f>
        <v>0.95921611434511889</v>
      </c>
      <c r="V1877" s="3">
        <f>Table2[[#This Row],[Market Value of Debt]]/(Table2[[#This Row],[Market Value of Equity]]+Table2[[#This Row],[Market Value of Debt]])</f>
        <v>4.078388565488112E-2</v>
      </c>
      <c r="W1877" s="32">
        <f>(Table2[[#This Row],[Cost of Equity (Daily Beta)]]*Table2[[#This Row],[Weight of Equity]])+(Table2[[#This Row],[Cost of Debt]]*Table2[[#This Row],[Weight of Debt]])</f>
        <v>0.13919977664702757</v>
      </c>
      <c r="X1877" s="33">
        <f>(Table2[[#This Row],[Cost of Equity (Weekly Beta)]]*Table2[[#This Row],[Weight of Equity]])+(Table2[[#This Row],[Cost of Debt]]*Table2[[#This Row],[Weight of Debt]])</f>
        <v>0.15244883947595805</v>
      </c>
      <c r="Y1877" s="34">
        <f>(Table2[[#This Row],[Cost of Equity (Monthly Beta)]]*Table2[[#This Row],[Weight of Equity]])+(Table2[[#This Row],[Cost of Debt]]*Table2[[#This Row],[Weight of Debt]])</f>
        <v>0.13040449359624876</v>
      </c>
      <c r="Z1877" t="b">
        <f>IF(Table2[[#This Row],[Sector]]="Financial Services",TRUE,FALSE)</f>
        <v>0</v>
      </c>
      <c r="AA1877" t="b">
        <f>IF(Table2[[#This Row],[Market Capitalisation In(Cr)]]&gt;25000,TRUE,FALSE)</f>
        <v>0</v>
      </c>
    </row>
    <row r="1878" spans="2:27" ht="14" customHeight="1">
      <c r="B1878" s="37" t="s">
        <v>194</v>
      </c>
      <c r="C1878" s="38" t="str">
        <f>_xlfn.XLOOKUP(B1878,stock_analysis[Stock],stock_analysis[Company_Name])</f>
        <v>Adani Power Limited</v>
      </c>
      <c r="D1878" s="37" t="str">
        <f>_xlfn.XLOOKUP(B1878,stock_analysis[Stock],stock_analysis[Sector])</f>
        <v>Utilities</v>
      </c>
      <c r="E1878" s="37" t="str">
        <f>_xlfn.XLOOKUP($B1878,stock_analysis[Stock],stock_analysis[Industry])</f>
        <v>Utilities - Independent Power Producers</v>
      </c>
      <c r="F1878" s="2">
        <f>_xlfn.XLOOKUP($B1878,stock_analysis[Stock],stock_analysis[Market_Cap_Cr])</f>
        <v>268076.00414719997</v>
      </c>
      <c r="G1878" s="3">
        <f>Imputs!$C$2</f>
        <v>6.6699999999999995E-2</v>
      </c>
      <c r="H1878" s="3">
        <f>Imputs!$C$3</f>
        <v>5.2299999999999999E-2</v>
      </c>
      <c r="I1878" s="2">
        <f>_xlfn.XLOOKUP($B1878,stock_analysis[Stock],stock_analysis[Beta_Daily])</f>
        <v>0.46693002139308037</v>
      </c>
      <c r="J1878" s="2">
        <f>_xlfn.XLOOKUP($B1878,stock_analysis[Stock],stock_analysis[Beta_Weekly])</f>
        <v>2.3279365078085101E-2</v>
      </c>
      <c r="K1878" s="2">
        <f>_xlfn.XLOOKUP($B1878,stock_analysis[Stock],stock_analysis[Beta_Monthly])</f>
        <v>0.20302238391235281</v>
      </c>
      <c r="L1878" s="3">
        <f>G1878+H1878*I1878</f>
        <v>9.1120440118858101E-2</v>
      </c>
      <c r="M1878" s="3">
        <f>J1878*H1878+G1878</f>
        <v>6.7917510793583852E-2</v>
      </c>
      <c r="N1878" s="3">
        <f>K1878*H1878+G1878</f>
        <v>7.7318070678616041E-2</v>
      </c>
      <c r="O1878" s="2">
        <f>_xlfn.XLOOKUP($B1878,stock_analysis[Stock],stock_analysis[Interest_Coverage_Ratio])</f>
        <v>6.3243040932627315</v>
      </c>
      <c r="P1878" s="3" cm="1">
        <f t="array" ref="P187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7.0000000000000001E-3</v>
      </c>
      <c r="Q1878" s="3" t="str" cm="1">
        <f t="array" ref="Q187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A1/A+</v>
      </c>
      <c r="R1878" s="3">
        <f>Table2[[#This Row],[Default Spread]]+Table2[[#This Row],[Risk Free Rate]]</f>
        <v>7.3700000000000002E-2</v>
      </c>
      <c r="S1878" s="2">
        <f>_xlfn.XLOOKUP($B1878,stock_analysis[Stock],stock_analysis[Market_Cap_Cr])</f>
        <v>268076.00414719997</v>
      </c>
      <c r="T1878" s="2">
        <f>_xlfn.XLOOKUP($B1878,stock_analysis[Stock],stock_analysis[Total_Debt_Cr])</f>
        <v>48463.688499199998</v>
      </c>
      <c r="U1878" s="3">
        <f>Table2[[#This Row],[Market Value of Equity]]/(Table2[[#This Row],[Market Value of Equity]]+Table2[[#This Row],[Market Value of Debt]])</f>
        <v>0.84689538271164688</v>
      </c>
      <c r="V1878" s="3">
        <f>Table2[[#This Row],[Market Value of Debt]]/(Table2[[#This Row],[Market Value of Equity]]+Table2[[#This Row],[Market Value of Debt]])</f>
        <v>0.15310461728835315</v>
      </c>
      <c r="W1878" s="32">
        <f>(Table2[[#This Row],[Cost of Equity (Daily Beta)]]*Table2[[#This Row],[Weight of Equity]])+(Table2[[#This Row],[Cost of Debt]]*Table2[[#This Row],[Weight of Debt]])</f>
        <v>8.8453290301465662E-2</v>
      </c>
      <c r="X1878" s="33">
        <f>(Table2[[#This Row],[Cost of Equity (Weekly Beta)]]*Table2[[#This Row],[Weight of Equity]])+(Table2[[#This Row],[Cost of Debt]]*Table2[[#This Row],[Weight of Debt]])</f>
        <v>6.8802836590506233E-2</v>
      </c>
      <c r="Y1878" s="34">
        <f>(Table2[[#This Row],[Cost of Equity (Monthly Beta)]]*Table2[[#This Row],[Weight of Equity]])+(Table2[[#This Row],[Cost of Debt]]*Table2[[#This Row],[Weight of Debt]])</f>
        <v>7.6764127352044326E-2</v>
      </c>
      <c r="Z1878" t="b">
        <f>IF(Table2[[#This Row],[Sector]]="Financial Services",TRUE,FALSE)</f>
        <v>0</v>
      </c>
      <c r="AA1878" t="b">
        <f>IF(Table2[[#This Row],[Market Capitalisation In(Cr)]]&gt;25000,TRUE,FALSE)</f>
        <v>1</v>
      </c>
    </row>
    <row r="1879" spans="2:27" ht="14" customHeight="1">
      <c r="B1879" s="37" t="s">
        <v>1425</v>
      </c>
      <c r="C1879" s="38" t="str">
        <f>_xlfn.XLOOKUP(B1879,stock_analysis[Stock],stock_analysis[Company_Name])</f>
        <v>GVK Power &amp; Infrastructure Limited</v>
      </c>
      <c r="D1879" s="37" t="str">
        <f>_xlfn.XLOOKUP(B1879,stock_analysis[Stock],stock_analysis[Sector])</f>
        <v>Utilities</v>
      </c>
      <c r="E1879" s="37" t="str">
        <f>_xlfn.XLOOKUP($B1879,stock_analysis[Stock],stock_analysis[Industry])</f>
        <v>Utilities - Independent Power Producers</v>
      </c>
      <c r="F1879" s="2">
        <f>_xlfn.XLOOKUP($B1879,stock_analysis[Stock],stock_analysis[Market_Cap_Cr])</f>
        <v>416.91156480000001</v>
      </c>
      <c r="G1879" s="3">
        <f>Imputs!$C$2</f>
        <v>6.6699999999999995E-2</v>
      </c>
      <c r="H1879" s="3">
        <f>Imputs!$C$3</f>
        <v>5.2299999999999999E-2</v>
      </c>
      <c r="I1879" s="2">
        <f>_xlfn.XLOOKUP($B1879,stock_analysis[Stock],stock_analysis[Beta_Daily])</f>
        <v>0.43740734216433358</v>
      </c>
      <c r="J1879" s="2">
        <f>_xlfn.XLOOKUP($B1879,stock_analysis[Stock],stock_analysis[Beta_Weekly])</f>
        <v>0.81090202808719336</v>
      </c>
      <c r="K1879" s="2">
        <f>_xlfn.XLOOKUP($B1879,stock_analysis[Stock],stock_analysis[Beta_Monthly])</f>
        <v>0.80058077934630201</v>
      </c>
      <c r="L1879" s="3">
        <f>G1879+H1879*I1879</f>
        <v>8.9576403995194648E-2</v>
      </c>
      <c r="M1879" s="3">
        <f>J1879*H1879+G1879</f>
        <v>0.1091101760689602</v>
      </c>
      <c r="N1879" s="3">
        <f>K1879*H1879+G1879</f>
        <v>0.1085703747598116</v>
      </c>
      <c r="O1879" s="2">
        <f>_xlfn.XLOOKUP($B1879,stock_analysis[Stock],stock_analysis[Interest_Coverage_Ratio])</f>
        <v>2.5522107467517015</v>
      </c>
      <c r="P1879" s="3" cm="1">
        <f t="array" ref="P187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879" s="3" t="str" cm="1">
        <f t="array" ref="Q187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879" s="3">
        <f>Table2[[#This Row],[Default Spread]]+Table2[[#This Row],[Risk Free Rate]]</f>
        <v>9.4199999999999992E-2</v>
      </c>
      <c r="S1879" s="2">
        <f>_xlfn.XLOOKUP($B1879,stock_analysis[Stock],stock_analysis[Market_Cap_Cr])</f>
        <v>416.91156480000001</v>
      </c>
      <c r="T1879" s="2">
        <f>_xlfn.XLOOKUP($B1879,stock_analysis[Stock],stock_analysis[Total_Debt_Cr])</f>
        <v>700.76999679999994</v>
      </c>
      <c r="U1879" s="3">
        <f>Table2[[#This Row],[Market Value of Equity]]/(Table2[[#This Row],[Market Value of Equity]]+Table2[[#This Row],[Market Value of Debt]])</f>
        <v>0.37301462162726978</v>
      </c>
      <c r="V1879" s="3">
        <f>Table2[[#This Row],[Market Value of Debt]]/(Table2[[#This Row],[Market Value of Equity]]+Table2[[#This Row],[Market Value of Debt]])</f>
        <v>0.62698537837273027</v>
      </c>
      <c r="W1879" s="32">
        <f>(Table2[[#This Row],[Cost of Equity (Daily Beta)]]*Table2[[#This Row],[Weight of Equity]])+(Table2[[#This Row],[Cost of Debt]]*Table2[[#This Row],[Weight of Debt]])</f>
        <v>9.2475331085710183E-2</v>
      </c>
      <c r="X1879" s="33">
        <f>(Table2[[#This Row],[Cost of Equity (Weekly Beta)]]*Table2[[#This Row],[Weight of Equity]])+(Table2[[#This Row],[Cost of Debt]]*Table2[[#This Row],[Weight of Debt]])</f>
        <v>9.9761713684759168E-2</v>
      </c>
      <c r="Y1879" s="34">
        <f>(Table2[[#This Row],[Cost of Equity (Monthly Beta)]]*Table2[[#This Row],[Weight of Equity]])+(Table2[[#This Row],[Cost of Debt]]*Table2[[#This Row],[Weight of Debt]])</f>
        <v>9.9560359903673193E-2</v>
      </c>
      <c r="Z1879" t="b">
        <f>IF(Table2[[#This Row],[Sector]]="Financial Services",TRUE,FALSE)</f>
        <v>0</v>
      </c>
      <c r="AA1879" t="b">
        <f>IF(Table2[[#This Row],[Market Capitalisation In(Cr)]]&gt;25000,TRUE,FALSE)</f>
        <v>0</v>
      </c>
    </row>
    <row r="1880" spans="2:27" ht="14" customHeight="1">
      <c r="B1880" s="37" t="s">
        <v>2794</v>
      </c>
      <c r="C1880" s="38" t="str">
        <f>_xlfn.XLOOKUP(B1880,stock_analysis[Stock],stock_analysis[Company_Name])</f>
        <v>PTC India Limited</v>
      </c>
      <c r="D1880" s="37" t="str">
        <f>_xlfn.XLOOKUP(B1880,stock_analysis[Stock],stock_analysis[Sector])</f>
        <v>Utilities</v>
      </c>
      <c r="E1880" s="37" t="str">
        <f>_xlfn.XLOOKUP($B1880,stock_analysis[Stock],stock_analysis[Industry])</f>
        <v>Utilities - Independent Power Producers</v>
      </c>
      <c r="F1880" s="2">
        <f>_xlfn.XLOOKUP($B1880,stock_analysis[Stock],stock_analysis[Market_Cap_Cr])</f>
        <v>4670.1232128000001</v>
      </c>
      <c r="G1880" s="3">
        <f>Imputs!$C$2</f>
        <v>6.6699999999999995E-2</v>
      </c>
      <c r="H1880" s="3">
        <f>Imputs!$C$3</f>
        <v>5.2299999999999999E-2</v>
      </c>
      <c r="I1880" s="2">
        <f>_xlfn.XLOOKUP($B1880,stock_analysis[Stock],stock_analysis[Beta_Daily])</f>
        <v>1.0024098599964939</v>
      </c>
      <c r="J1880" s="2">
        <f>_xlfn.XLOOKUP($B1880,stock_analysis[Stock],stock_analysis[Beta_Weekly])</f>
        <v>1.4496866813752287</v>
      </c>
      <c r="K1880" s="2">
        <f>_xlfn.XLOOKUP($B1880,stock_analysis[Stock],stock_analysis[Beta_Monthly])</f>
        <v>1.0830541256346096</v>
      </c>
      <c r="L1880" s="3">
        <f>G1880+H1880*I1880</f>
        <v>0.11912603567781663</v>
      </c>
      <c r="M1880" s="3">
        <f>J1880*H1880+G1880</f>
        <v>0.14251861343592445</v>
      </c>
      <c r="N1880" s="3">
        <f>K1880*H1880+G1880</f>
        <v>0.12334373077069008</v>
      </c>
      <c r="O1880" s="2">
        <f>_xlfn.XLOOKUP($B1880,stock_analysis[Stock],stock_analysis[Interest_Coverage_Ratio])</f>
        <v>4.2038041139512865</v>
      </c>
      <c r="P1880" s="3" cm="1">
        <f t="array" ref="P188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880" s="3" t="str" cm="1">
        <f t="array" ref="Q188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880" s="3">
        <f>Table2[[#This Row],[Default Spread]]+Table2[[#This Row],[Risk Free Rate]]</f>
        <v>7.7799999999999994E-2</v>
      </c>
      <c r="S1880" s="2">
        <f>_xlfn.XLOOKUP($B1880,stock_analysis[Stock],stock_analysis[Market_Cap_Cr])</f>
        <v>4670.1232128000001</v>
      </c>
      <c r="T1880" s="2">
        <f>_xlfn.XLOOKUP($B1880,stock_analysis[Stock],stock_analysis[Total_Debt_Cr])</f>
        <v>2263.8899200000001</v>
      </c>
      <c r="U1880" s="3">
        <f>Table2[[#This Row],[Market Value of Equity]]/(Table2[[#This Row],[Market Value of Equity]]+Table2[[#This Row],[Market Value of Debt]])</f>
        <v>0.67350942713230388</v>
      </c>
      <c r="V1880" s="3">
        <f>Table2[[#This Row],[Market Value of Debt]]/(Table2[[#This Row],[Market Value of Equity]]+Table2[[#This Row],[Market Value of Debt]])</f>
        <v>0.32649057286769606</v>
      </c>
      <c r="W1880" s="32">
        <f>(Table2[[#This Row],[Cost of Equity (Daily Beta)]]*Table2[[#This Row],[Weight of Equity]])+(Table2[[#This Row],[Cost of Debt]]*Table2[[#This Row],[Weight of Debt]])</f>
        <v>0.10563347461501543</v>
      </c>
      <c r="X1880" s="33">
        <f>(Table2[[#This Row],[Cost of Equity (Weekly Beta)]]*Table2[[#This Row],[Weight of Equity]])+(Table2[[#This Row],[Cost of Debt]]*Table2[[#This Row],[Weight of Debt]])</f>
        <v>0.12138859626002649</v>
      </c>
      <c r="Y1880" s="34">
        <f>(Table2[[#This Row],[Cost of Equity (Monthly Beta)]]*Table2[[#This Row],[Weight of Equity]])+(Table2[[#This Row],[Cost of Debt]]*Table2[[#This Row],[Weight of Debt]])</f>
        <v>0.10847413202083536</v>
      </c>
      <c r="Z1880" t="b">
        <f>IF(Table2[[#This Row],[Sector]]="Financial Services",TRUE,FALSE)</f>
        <v>0</v>
      </c>
      <c r="AA1880" t="b">
        <f>IF(Table2[[#This Row],[Market Capitalisation In(Cr)]]&gt;25000,TRUE,FALSE)</f>
        <v>0</v>
      </c>
    </row>
    <row r="1881" spans="2:27" ht="14" customHeight="1">
      <c r="B1881" s="37" t="s">
        <v>1836</v>
      </c>
      <c r="C1881" s="38" t="str">
        <f>_xlfn.XLOOKUP(B1881,stock_analysis[Stock],stock_analysis[Company_Name])</f>
        <v>JSW Energy Limited</v>
      </c>
      <c r="D1881" s="37" t="str">
        <f>_xlfn.XLOOKUP(B1881,stock_analysis[Stock],stock_analysis[Sector])</f>
        <v>Utilities</v>
      </c>
      <c r="E1881" s="37" t="str">
        <f>_xlfn.XLOOKUP($B1881,stock_analysis[Stock],stock_analysis[Industry])</f>
        <v>Utilities - Independent Power Producers</v>
      </c>
      <c r="F1881" s="2">
        <f>_xlfn.XLOOKUP($B1881,stock_analysis[Stock],stock_analysis[Market_Cap_Cr])</f>
        <v>83609.190400000007</v>
      </c>
      <c r="G1881" s="3">
        <f>Imputs!$C$2</f>
        <v>6.6699999999999995E-2</v>
      </c>
      <c r="H1881" s="3">
        <f>Imputs!$C$3</f>
        <v>5.2299999999999999E-2</v>
      </c>
      <c r="I1881" s="2">
        <f>_xlfn.XLOOKUP($B1881,stock_analysis[Stock],stock_analysis[Beta_Daily])</f>
        <v>1.2857392241994281</v>
      </c>
      <c r="J1881" s="2">
        <f>_xlfn.XLOOKUP($B1881,stock_analysis[Stock],stock_analysis[Beta_Weekly])</f>
        <v>1.2077286703818946</v>
      </c>
      <c r="K1881" s="2">
        <f>_xlfn.XLOOKUP($B1881,stock_analysis[Stock],stock_analysis[Beta_Monthly])</f>
        <v>1.5578796469598506</v>
      </c>
      <c r="L1881" s="3">
        <f>G1881+H1881*I1881</f>
        <v>0.13394416142563009</v>
      </c>
      <c r="M1881" s="3">
        <f>J1881*H1881+G1881</f>
        <v>0.1298642094609731</v>
      </c>
      <c r="N1881" s="3">
        <f>K1881*H1881+G1881</f>
        <v>0.14817710553600016</v>
      </c>
      <c r="O1881" s="2">
        <f>_xlfn.XLOOKUP($B1881,stock_analysis[Stock],stock_analysis[Interest_Coverage_Ratio])</f>
        <v>2.0104287898496156</v>
      </c>
      <c r="P1881" s="3" cm="1">
        <f t="array" ref="P188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881" s="3" t="str" cm="1">
        <f t="array" ref="Q188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881" s="3">
        <f>Table2[[#This Row],[Default Spread]]+Table2[[#This Row],[Risk Free Rate]]</f>
        <v>8.5099999999999995E-2</v>
      </c>
      <c r="S1881" s="2">
        <f>_xlfn.XLOOKUP($B1881,stock_analysis[Stock],stock_analysis[Market_Cap_Cr])</f>
        <v>83609.190400000007</v>
      </c>
      <c r="T1881" s="2">
        <f>_xlfn.XLOOKUP($B1881,stock_analysis[Stock],stock_analysis[Total_Debt_Cr])</f>
        <v>69103.858483200005</v>
      </c>
      <c r="U1881" s="3">
        <f>Table2[[#This Row],[Market Value of Equity]]/(Table2[[#This Row],[Market Value of Equity]]+Table2[[#This Row],[Market Value of Debt]])</f>
        <v>0.54749211682589793</v>
      </c>
      <c r="V1881" s="3">
        <f>Table2[[#This Row],[Market Value of Debt]]/(Table2[[#This Row],[Market Value of Equity]]+Table2[[#This Row],[Market Value of Debt]])</f>
        <v>0.45250788317410207</v>
      </c>
      <c r="W1881" s="32">
        <f>(Table2[[#This Row],[Cost of Equity (Daily Beta)]]*Table2[[#This Row],[Weight of Equity]])+(Table2[[#This Row],[Cost of Debt]]*Table2[[#This Row],[Weight of Debt]])</f>
        <v>0.11184179333350408</v>
      </c>
      <c r="X1881" s="33">
        <f>(Table2[[#This Row],[Cost of Equity (Weekly Beta)]]*Table2[[#This Row],[Weight of Equity]])+(Table2[[#This Row],[Cost of Debt]]*Table2[[#This Row],[Weight of Debt]])</f>
        <v>0.10960805179582606</v>
      </c>
      <c r="Y1881" s="34">
        <f>(Table2[[#This Row],[Cost of Equity (Monthly Beta)]]*Table2[[#This Row],[Weight of Equity]])+(Table2[[#This Row],[Cost of Debt]]*Table2[[#This Row],[Weight of Debt]])</f>
        <v>0.1196342180331553</v>
      </c>
      <c r="Z1881" t="b">
        <f>IF(Table2[[#This Row],[Sector]]="Financial Services",TRUE,FALSE)</f>
        <v>0</v>
      </c>
      <c r="AA1881" t="b">
        <f>IF(Table2[[#This Row],[Market Capitalisation In(Cr)]]&gt;25000,TRUE,FALSE)</f>
        <v>1</v>
      </c>
    </row>
    <row r="1882" spans="2:27" ht="14" customHeight="1">
      <c r="B1882" s="37" t="s">
        <v>3508</v>
      </c>
      <c r="C1882" s="38" t="str">
        <f>_xlfn.XLOOKUP(B1882,stock_analysis[Stock],stock_analysis[Company_Name])</f>
        <v>Tata Power Company Limited</v>
      </c>
      <c r="D1882" s="37" t="str">
        <f>_xlfn.XLOOKUP(B1882,stock_analysis[Stock],stock_analysis[Sector])</f>
        <v>Utilities</v>
      </c>
      <c r="E1882" s="37" t="str">
        <f>_xlfn.XLOOKUP($B1882,stock_analysis[Stock],stock_analysis[Industry])</f>
        <v>Utilities - Independent Power Producers</v>
      </c>
      <c r="F1882" s="2">
        <f>_xlfn.XLOOKUP($B1882,stock_analysis[Stock],stock_analysis[Market_Cap_Cr])</f>
        <v>120751.8756864</v>
      </c>
      <c r="G1882" s="3">
        <f>Imputs!$C$2</f>
        <v>6.6699999999999995E-2</v>
      </c>
      <c r="H1882" s="3">
        <f>Imputs!$C$3</f>
        <v>5.2299999999999999E-2</v>
      </c>
      <c r="I1882" s="2">
        <f>_xlfn.XLOOKUP($B1882,stock_analysis[Stock],stock_analysis[Beta_Daily])</f>
        <v>1.2438264677324415</v>
      </c>
      <c r="J1882" s="2">
        <f>_xlfn.XLOOKUP($B1882,stock_analysis[Stock],stock_analysis[Beta_Weekly])</f>
        <v>1.6321878451229388</v>
      </c>
      <c r="K1882" s="2">
        <f>_xlfn.XLOOKUP($B1882,stock_analysis[Stock],stock_analysis[Beta_Monthly])</f>
        <v>1.3481164860266404</v>
      </c>
      <c r="L1882" s="3">
        <f>G1882+H1882*I1882</f>
        <v>0.13175212426240668</v>
      </c>
      <c r="M1882" s="3">
        <f>J1882*H1882+G1882</f>
        <v>0.15206342429992969</v>
      </c>
      <c r="N1882" s="3">
        <f>K1882*H1882+G1882</f>
        <v>0.13720649221919329</v>
      </c>
      <c r="O1882" s="2">
        <f>_xlfn.XLOOKUP($B1882,stock_analysis[Stock],stock_analysis[Interest_Coverage_Ratio])</f>
        <v>2.4486268163365419</v>
      </c>
      <c r="P1882" s="3" cm="1">
        <f t="array" ref="P188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882" s="3" t="str" cm="1">
        <f t="array" ref="Q188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882" s="3">
        <f>Table2[[#This Row],[Default Spread]]+Table2[[#This Row],[Risk Free Rate]]</f>
        <v>8.0499999999999988E-2</v>
      </c>
      <c r="S1882" s="2">
        <f>_xlfn.XLOOKUP($B1882,stock_analysis[Stock],stock_analysis[Market_Cap_Cr])</f>
        <v>120751.8756864</v>
      </c>
      <c r="T1882" s="2">
        <f>_xlfn.XLOOKUP($B1882,stock_analysis[Stock],stock_analysis[Total_Debt_Cr])</f>
        <v>70083.182591999997</v>
      </c>
      <c r="U1882" s="3">
        <f>Table2[[#This Row],[Market Value of Equity]]/(Table2[[#This Row],[Market Value of Equity]]+Table2[[#This Row],[Market Value of Debt]])</f>
        <v>0.63275520114465011</v>
      </c>
      <c r="V1882" s="3">
        <f>Table2[[#This Row],[Market Value of Debt]]/(Table2[[#This Row],[Market Value of Equity]]+Table2[[#This Row],[Market Value of Debt]])</f>
        <v>0.36724479885535</v>
      </c>
      <c r="W1882" s="32">
        <f>(Table2[[#This Row],[Cost of Equity (Daily Beta)]]*Table2[[#This Row],[Weight of Equity]])+(Table2[[#This Row],[Cost of Debt]]*Table2[[#This Row],[Weight of Debt]])</f>
        <v>0.11293004819674975</v>
      </c>
      <c r="X1882" s="33">
        <f>(Table2[[#This Row],[Cost of Equity (Weekly Beta)]]*Table2[[#This Row],[Weight of Equity]])+(Table2[[#This Row],[Cost of Debt]]*Table2[[#This Row],[Weight of Debt]])</f>
        <v>0.12578212893750196</v>
      </c>
      <c r="Y1882" s="34">
        <f>(Table2[[#This Row],[Cost of Equity (Monthly Beta)]]*Table2[[#This Row],[Weight of Equity]])+(Table2[[#This Row],[Cost of Debt]]*Table2[[#This Row],[Weight of Debt]])</f>
        <v>0.11638132789036319</v>
      </c>
      <c r="Z1882" t="b">
        <f>IF(Table2[[#This Row],[Sector]]="Financial Services",TRUE,FALSE)</f>
        <v>0</v>
      </c>
      <c r="AA1882" t="b">
        <f>IF(Table2[[#This Row],[Market Capitalisation In(Cr)]]&gt;25000,TRUE,FALSE)</f>
        <v>1</v>
      </c>
    </row>
    <row r="1883" spans="2:27" ht="14" customHeight="1">
      <c r="B1883" s="37" t="s">
        <v>3440</v>
      </c>
      <c r="C1883" s="38" t="str">
        <f>_xlfn.XLOOKUP(B1883,stock_analysis[Stock],stock_analysis[Company_Name])</f>
        <v>Surana Telecom and Power Limited</v>
      </c>
      <c r="D1883" s="37" t="str">
        <f>_xlfn.XLOOKUP(B1883,stock_analysis[Stock],stock_analysis[Sector])</f>
        <v>Utilities</v>
      </c>
      <c r="E1883" s="37" t="str">
        <f>_xlfn.XLOOKUP($B1883,stock_analysis[Stock],stock_analysis[Industry])</f>
        <v>Utilities - Independent Power Producers</v>
      </c>
      <c r="F1883" s="2">
        <f>_xlfn.XLOOKUP($B1883,stock_analysis[Stock],stock_analysis[Market_Cap_Cr])</f>
        <v>233.7786624</v>
      </c>
      <c r="G1883" s="3">
        <f>Imputs!$C$2</f>
        <v>6.6699999999999995E-2</v>
      </c>
      <c r="H1883" s="3">
        <f>Imputs!$C$3</f>
        <v>5.2299999999999999E-2</v>
      </c>
      <c r="I1883" s="2">
        <f>_xlfn.XLOOKUP($B1883,stock_analysis[Stock],stock_analysis[Beta_Daily])</f>
        <v>0.91261458982579335</v>
      </c>
      <c r="J1883" s="2">
        <f>_xlfn.XLOOKUP($B1883,stock_analysis[Stock],stock_analysis[Beta_Weekly])</f>
        <v>1.6963298759698164</v>
      </c>
      <c r="K1883" s="2">
        <f>_xlfn.XLOOKUP($B1883,stock_analysis[Stock],stock_analysis[Beta_Monthly])</f>
        <v>1.8411662396089736</v>
      </c>
      <c r="L1883" s="3">
        <f>G1883+H1883*I1883</f>
        <v>0.11442974304788898</v>
      </c>
      <c r="M1883" s="3">
        <f>J1883*H1883+G1883</f>
        <v>0.15541805251322138</v>
      </c>
      <c r="N1883" s="3">
        <f>K1883*H1883+G1883</f>
        <v>0.16299299433154932</v>
      </c>
      <c r="O1883" s="2">
        <f>_xlfn.XLOOKUP($B1883,stock_analysis[Stock],stock_analysis[Interest_Coverage_Ratio])</f>
        <v>73.025993501624598</v>
      </c>
      <c r="P1883" s="3" cm="1">
        <f t="array" ref="P188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83" s="3" t="str" cm="1">
        <f t="array" ref="Q188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83" s="3">
        <f>Table2[[#This Row],[Default Spread]]+Table2[[#This Row],[Risk Free Rate]]</f>
        <v>7.0699999999999999E-2</v>
      </c>
      <c r="S1883" s="2">
        <f>_xlfn.XLOOKUP($B1883,stock_analysis[Stock],stock_analysis[Market_Cap_Cr])</f>
        <v>233.7786624</v>
      </c>
      <c r="T1883" s="2">
        <f>_xlfn.XLOOKUP($B1883,stock_analysis[Stock],stock_analysis[Total_Debt_Cr])</f>
        <v>6.5519999999999996</v>
      </c>
      <c r="U1883" s="3">
        <f>Table2[[#This Row],[Market Value of Equity]]/(Table2[[#This Row],[Market Value of Equity]]+Table2[[#This Row],[Market Value of Debt]])</f>
        <v>0.97273756109782195</v>
      </c>
      <c r="V1883" s="3">
        <f>Table2[[#This Row],[Market Value of Debt]]/(Table2[[#This Row],[Market Value of Equity]]+Table2[[#This Row],[Market Value of Debt]])</f>
        <v>2.7262438902178134E-2</v>
      </c>
      <c r="W1883" s="32">
        <f>(Table2[[#This Row],[Cost of Equity (Daily Beta)]]*Table2[[#This Row],[Weight of Equity]])+(Table2[[#This Row],[Cost of Debt]]*Table2[[#This Row],[Weight of Debt]])</f>
        <v>0.11323756359983797</v>
      </c>
      <c r="X1883" s="33">
        <f>(Table2[[#This Row],[Cost of Equity (Weekly Beta)]]*Table2[[#This Row],[Weight of Equity]])+(Table2[[#This Row],[Cost of Debt]]*Table2[[#This Row],[Weight of Debt]])</f>
        <v>0.1531084317826682</v>
      </c>
      <c r="Y1883" s="34">
        <f>(Table2[[#This Row],[Cost of Equity (Monthly Beta)]]*Table2[[#This Row],[Weight of Equity]])+(Table2[[#This Row],[Cost of Debt]]*Table2[[#This Row],[Weight of Debt]])</f>
        <v>0.16047686221248642</v>
      </c>
      <c r="Z1883" t="b">
        <f>IF(Table2[[#This Row],[Sector]]="Financial Services",TRUE,FALSE)</f>
        <v>0</v>
      </c>
      <c r="AA1883" t="b">
        <f>IF(Table2[[#This Row],[Market Capitalisation In(Cr)]]&gt;25000,TRUE,FALSE)</f>
        <v>0</v>
      </c>
    </row>
    <row r="1884" spans="2:27" ht="14" customHeight="1">
      <c r="B1884" s="37" t="s">
        <v>1828</v>
      </c>
      <c r="C1884" s="38" t="str">
        <f>_xlfn.XLOOKUP(B1884,stock_analysis[Stock],stock_analysis[Company_Name])</f>
        <v>Jaiprakash Power Ventures Limited</v>
      </c>
      <c r="D1884" s="37" t="str">
        <f>_xlfn.XLOOKUP(B1884,stock_analysis[Stock],stock_analysis[Sector])</f>
        <v>Utilities</v>
      </c>
      <c r="E1884" s="37" t="str">
        <f>_xlfn.XLOOKUP($B1884,stock_analysis[Stock],stock_analysis[Industry])</f>
        <v>Utilities - Independent Power Producers</v>
      </c>
      <c r="F1884" s="2">
        <f>_xlfn.XLOOKUP($B1884,stock_analysis[Stock],stock_analysis[Market_Cap_Cr])</f>
        <v>9504.4222976000001</v>
      </c>
      <c r="G1884" s="3">
        <f>Imputs!$C$2</f>
        <v>6.6699999999999995E-2</v>
      </c>
      <c r="H1884" s="3">
        <f>Imputs!$C$3</f>
        <v>5.2299999999999999E-2</v>
      </c>
      <c r="I1884" s="2">
        <f>_xlfn.XLOOKUP($B1884,stock_analysis[Stock],stock_analysis[Beta_Daily])</f>
        <v>1.1888212408656549</v>
      </c>
      <c r="J1884" s="2">
        <f>_xlfn.XLOOKUP($B1884,stock_analysis[Stock],stock_analysis[Beta_Weekly])</f>
        <v>1.2397231430338167</v>
      </c>
      <c r="K1884" s="2">
        <f>_xlfn.XLOOKUP($B1884,stock_analysis[Stock],stock_analysis[Beta_Monthly])</f>
        <v>0.91974391574343439</v>
      </c>
      <c r="L1884" s="3">
        <f>G1884+H1884*I1884</f>
        <v>0.12887535089727375</v>
      </c>
      <c r="M1884" s="3">
        <f>J1884*H1884+G1884</f>
        <v>0.13153752038066863</v>
      </c>
      <c r="N1884" s="3">
        <f>K1884*H1884+G1884</f>
        <v>0.11480260679338161</v>
      </c>
      <c r="O1884" s="2">
        <f>_xlfn.XLOOKUP($B1884,stock_analysis[Stock],stock_analysis[Interest_Coverage_Ratio])</f>
        <v>4.0589848763179752</v>
      </c>
      <c r="P1884" s="3" cm="1">
        <f t="array" ref="P188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884" s="3" t="str" cm="1">
        <f t="array" ref="Q188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884" s="3">
        <f>Table2[[#This Row],[Default Spread]]+Table2[[#This Row],[Risk Free Rate]]</f>
        <v>7.7799999999999994E-2</v>
      </c>
      <c r="S1884" s="2">
        <f>_xlfn.XLOOKUP($B1884,stock_analysis[Stock],stock_analysis[Market_Cap_Cr])</f>
        <v>9504.4222976000001</v>
      </c>
      <c r="T1884" s="2">
        <f>_xlfn.XLOOKUP($B1884,stock_analysis[Stock],stock_analysis[Total_Debt_Cr])</f>
        <v>3519.1799808000001</v>
      </c>
      <c r="U1884" s="3">
        <f>Table2[[#This Row],[Market Value of Equity]]/(Table2[[#This Row],[Market Value of Equity]]+Table2[[#This Row],[Market Value of Debt]])</f>
        <v>0.7297844401593363</v>
      </c>
      <c r="V1884" s="3">
        <f>Table2[[#This Row],[Market Value of Debt]]/(Table2[[#This Row],[Market Value of Equity]]+Table2[[#This Row],[Market Value of Debt]])</f>
        <v>0.27021555984066375</v>
      </c>
      <c r="W1884" s="32">
        <f>(Table2[[#This Row],[Cost of Equity (Daily Beta)]]*Table2[[#This Row],[Weight of Equity]])+(Table2[[#This Row],[Cost of Debt]]*Table2[[#This Row],[Weight of Debt]])</f>
        <v>0.11507399636050859</v>
      </c>
      <c r="X1884" s="33">
        <f>(Table2[[#This Row],[Cost of Equity (Weekly Beta)]]*Table2[[#This Row],[Weight of Equity]])+(Table2[[#This Row],[Cost of Debt]]*Table2[[#This Row],[Weight of Debt]])</f>
        <v>0.11701680622655719</v>
      </c>
      <c r="Y1884" s="34">
        <f>(Table2[[#This Row],[Cost of Equity (Monthly Beta)]]*Table2[[#This Row],[Weight of Equity]])+(Table2[[#This Row],[Cost of Debt]]*Table2[[#This Row],[Weight of Debt]])</f>
        <v>0.10480392668314406</v>
      </c>
      <c r="Z1884" t="b">
        <f>IF(Table2[[#This Row],[Sector]]="Financial Services",TRUE,FALSE)</f>
        <v>0</v>
      </c>
      <c r="AA1884" t="b">
        <f>IF(Table2[[#This Row],[Market Capitalisation In(Cr)]]&gt;25000,TRUE,FALSE)</f>
        <v>0</v>
      </c>
    </row>
    <row r="1885" spans="2:27" ht="14" customHeight="1">
      <c r="B1885" s="37" t="s">
        <v>192</v>
      </c>
      <c r="C1885" s="38" t="str">
        <f>_xlfn.XLOOKUP(B1885,stock_analysis[Stock],stock_analysis[Company_Name])</f>
        <v>Adani Energy Solutions Limited</v>
      </c>
      <c r="D1885" s="37" t="str">
        <f>_xlfn.XLOOKUP(B1885,stock_analysis[Stock],stock_analysis[Sector])</f>
        <v>Utilities</v>
      </c>
      <c r="E1885" s="37" t="str">
        <f>_xlfn.XLOOKUP($B1885,stock_analysis[Stock],stock_analysis[Industry])</f>
        <v>Utilities - Independent Power Producers</v>
      </c>
      <c r="F1885" s="2">
        <f>_xlfn.XLOOKUP($B1885,stock_analysis[Stock],stock_analysis[Market_Cap_Cr])</f>
        <v>117016.7169024</v>
      </c>
      <c r="G1885" s="3">
        <f>Imputs!$C$2</f>
        <v>6.6699999999999995E-2</v>
      </c>
      <c r="H1885" s="3">
        <f>Imputs!$C$3</f>
        <v>5.2299999999999999E-2</v>
      </c>
      <c r="I1885" s="2">
        <f>_xlfn.XLOOKUP($B1885,stock_analysis[Stock],stock_analysis[Beta_Daily])</f>
        <v>0.99997877969892723</v>
      </c>
      <c r="J1885" s="2">
        <f>_xlfn.XLOOKUP($B1885,stock_analysis[Stock],stock_analysis[Beta_Weekly])</f>
        <v>1.2980972143459859</v>
      </c>
      <c r="K1885" s="2">
        <f>_xlfn.XLOOKUP($B1885,stock_analysis[Stock],stock_analysis[Beta_Monthly])</f>
        <v>0.1069799698827336</v>
      </c>
      <c r="L1885" s="3">
        <f>G1885+H1885*I1885</f>
        <v>0.11899889017825388</v>
      </c>
      <c r="M1885" s="3">
        <f>J1885*H1885+G1885</f>
        <v>0.13459048431029508</v>
      </c>
      <c r="N1885" s="3">
        <f>K1885*H1885+G1885</f>
        <v>7.229505242486696E-2</v>
      </c>
      <c r="O1885" s="2">
        <f>_xlfn.XLOOKUP($B1885,stock_analysis[Stock],stock_analysis[Interest_Coverage_Ratio])</f>
        <v>1.342836273631095</v>
      </c>
      <c r="P1885" s="3" cm="1">
        <f t="array" ref="P188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885" s="3" t="str" cm="1">
        <f t="array" ref="Q188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885" s="3">
        <f>Table2[[#This Row],[Default Spread]]+Table2[[#This Row],[Risk Free Rate]]</f>
        <v>0.1176</v>
      </c>
      <c r="S1885" s="2">
        <f>_xlfn.XLOOKUP($B1885,stock_analysis[Stock],stock_analysis[Market_Cap_Cr])</f>
        <v>117016.7169024</v>
      </c>
      <c r="T1885" s="2">
        <f>_xlfn.XLOOKUP($B1885,stock_analysis[Stock],stock_analysis[Total_Debt_Cr])</f>
        <v>45544.990310399997</v>
      </c>
      <c r="U1885" s="3">
        <f>Table2[[#This Row],[Market Value of Equity]]/(Table2[[#This Row],[Market Value of Equity]]+Table2[[#This Row],[Market Value of Debt]])</f>
        <v>0.71982952756038843</v>
      </c>
      <c r="V1885" s="3">
        <f>Table2[[#This Row],[Market Value of Debt]]/(Table2[[#This Row],[Market Value of Equity]]+Table2[[#This Row],[Market Value of Debt]])</f>
        <v>0.28017047243961163</v>
      </c>
      <c r="W1885" s="32">
        <f>(Table2[[#This Row],[Cost of Equity (Daily Beta)]]*Table2[[#This Row],[Weight of Equity]])+(Table2[[#This Row],[Cost of Debt]]*Table2[[#This Row],[Weight of Debt]])</f>
        <v>0.11860696245612136</v>
      </c>
      <c r="X1885" s="33">
        <f>(Table2[[#This Row],[Cost of Equity (Weekly Beta)]]*Table2[[#This Row],[Weight of Equity]])+(Table2[[#This Row],[Cost of Debt]]*Table2[[#This Row],[Weight of Debt]])</f>
        <v>0.12983025229410189</v>
      </c>
      <c r="Y1885" s="34">
        <f>(Table2[[#This Row],[Cost of Equity (Monthly Beta)]]*Table2[[#This Row],[Weight of Equity]])+(Table2[[#This Row],[Cost of Debt]]*Table2[[#This Row],[Weight of Debt]])</f>
        <v>8.4988160990843831E-2</v>
      </c>
      <c r="Z1885" t="b">
        <f>IF(Table2[[#This Row],[Sector]]="Financial Services",TRUE,FALSE)</f>
        <v>0</v>
      </c>
      <c r="AA1885" t="b">
        <f>IF(Table2[[#This Row],[Market Capitalisation In(Cr)]]&gt;25000,TRUE,FALSE)</f>
        <v>1</v>
      </c>
    </row>
    <row r="1886" spans="2:27" ht="14" customHeight="1">
      <c r="B1886" s="37" t="s">
        <v>2974</v>
      </c>
      <c r="C1886" s="38" t="str">
        <f>_xlfn.XLOOKUP(B1886,stock_analysis[Stock],stock_analysis[Company_Name])</f>
        <v>Reliance Power Limited</v>
      </c>
      <c r="D1886" s="37" t="str">
        <f>_xlfn.XLOOKUP(B1886,stock_analysis[Stock],stock_analysis[Sector])</f>
        <v>Utilities</v>
      </c>
      <c r="E1886" s="37" t="str">
        <f>_xlfn.XLOOKUP($B1886,stock_analysis[Stock],stock_analysis[Industry])</f>
        <v>Utilities - Independent Power Producers</v>
      </c>
      <c r="F1886" s="2">
        <f>_xlfn.XLOOKUP($B1886,stock_analysis[Stock],stock_analysis[Market_Cap_Cr])</f>
        <v>9169.0041344000001</v>
      </c>
      <c r="G1886" s="3">
        <f>Imputs!$C$2</f>
        <v>6.6699999999999995E-2</v>
      </c>
      <c r="H1886" s="3">
        <f>Imputs!$C$3</f>
        <v>5.2299999999999999E-2</v>
      </c>
      <c r="I1886" s="2">
        <f>_xlfn.XLOOKUP($B1886,stock_analysis[Stock],stock_analysis[Beta_Daily])</f>
        <v>1.9255539474721552</v>
      </c>
      <c r="J1886" s="2">
        <f>_xlfn.XLOOKUP($B1886,stock_analysis[Stock],stock_analysis[Beta_Weekly])</f>
        <v>2.2883035116500721</v>
      </c>
      <c r="K1886" s="2">
        <f>_xlfn.XLOOKUP($B1886,stock_analysis[Stock],stock_analysis[Beta_Monthly])</f>
        <v>2.844511133440351</v>
      </c>
      <c r="L1886" s="3">
        <f>G1886+H1886*I1886</f>
        <v>0.16740647145279372</v>
      </c>
      <c r="M1886" s="3">
        <f>J1886*H1886+G1886</f>
        <v>0.18637827365929877</v>
      </c>
      <c r="N1886" s="3">
        <f>K1886*H1886+G1886</f>
        <v>0.21546793227893035</v>
      </c>
      <c r="O1886" s="2">
        <f>_xlfn.XLOOKUP($B1886,stock_analysis[Stock],stock_analysis[Interest_Coverage_Ratio])</f>
        <v>2.7909853890188425</v>
      </c>
      <c r="P1886" s="3" cm="1">
        <f t="array" ref="P188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886" s="3" t="str" cm="1">
        <f t="array" ref="Q188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886" s="3">
        <f>Table2[[#This Row],[Default Spread]]+Table2[[#This Row],[Risk Free Rate]]</f>
        <v>9.4199999999999992E-2</v>
      </c>
      <c r="S1886" s="2">
        <f>_xlfn.XLOOKUP($B1886,stock_analysis[Stock],stock_analysis[Market_Cap_Cr])</f>
        <v>9169.0041344000001</v>
      </c>
      <c r="T1886" s="2">
        <f>_xlfn.XLOOKUP($B1886,stock_analysis[Stock],stock_analysis[Total_Debt_Cr])</f>
        <v>15231.5101184</v>
      </c>
      <c r="U1886" s="3">
        <f>Table2[[#This Row],[Market Value of Equity]]/(Table2[[#This Row],[Market Value of Equity]]+Table2[[#This Row],[Market Value of Debt]])</f>
        <v>0.37577093824355939</v>
      </c>
      <c r="V1886" s="3">
        <f>Table2[[#This Row],[Market Value of Debt]]/(Table2[[#This Row],[Market Value of Equity]]+Table2[[#This Row],[Market Value of Debt]])</f>
        <v>0.62422906175644055</v>
      </c>
      <c r="W1886" s="32">
        <f>(Table2[[#This Row],[Cost of Equity (Daily Beta)]]*Table2[[#This Row],[Weight of Equity]])+(Table2[[#This Row],[Cost of Debt]]*Table2[[#This Row],[Weight of Debt]])</f>
        <v>0.12170886446331663</v>
      </c>
      <c r="X1886" s="33">
        <f>(Table2[[#This Row],[Cost of Equity (Weekly Beta)]]*Table2[[#This Row],[Weight of Equity]])+(Table2[[#This Row],[Cost of Debt]]*Table2[[#This Row],[Weight of Debt]])</f>
        <v>0.12883791637862627</v>
      </c>
      <c r="Y1886" s="34">
        <f>(Table2[[#This Row],[Cost of Equity (Monthly Beta)]]*Table2[[#This Row],[Weight of Equity]])+(Table2[[#This Row],[Cost of Debt]]*Table2[[#This Row],[Weight of Debt]])</f>
        <v>0.13976896469131006</v>
      </c>
      <c r="Z1886" t="b">
        <f>IF(Table2[[#This Row],[Sector]]="Financial Services",TRUE,FALSE)</f>
        <v>0</v>
      </c>
      <c r="AA1886" t="b">
        <f>IF(Table2[[#This Row],[Market Capitalisation In(Cr)]]&gt;25000,TRUE,FALSE)</f>
        <v>0</v>
      </c>
    </row>
    <row r="1887" spans="2:27" ht="14" customHeight="1">
      <c r="B1887" s="37" t="s">
        <v>3614</v>
      </c>
      <c r="C1887" s="38" t="str">
        <f>_xlfn.XLOOKUP(B1887,stock_analysis[Stock],stock_analysis[Company_Name])</f>
        <v>Torrent Power Limited</v>
      </c>
      <c r="D1887" s="37" t="str">
        <f>_xlfn.XLOOKUP(B1887,stock_analysis[Stock],stock_analysis[Sector])</f>
        <v>Utilities</v>
      </c>
      <c r="E1887" s="37" t="str">
        <f>_xlfn.XLOOKUP($B1887,stock_analysis[Stock],stock_analysis[Industry])</f>
        <v>Utilities - Independent Power Producers</v>
      </c>
      <c r="F1887" s="2">
        <f>_xlfn.XLOOKUP($B1887,stock_analysis[Stock],stock_analysis[Market_Cap_Cr])</f>
        <v>75540.181811200004</v>
      </c>
      <c r="G1887" s="3">
        <f>Imputs!$C$2</f>
        <v>6.6699999999999995E-2</v>
      </c>
      <c r="H1887" s="3">
        <f>Imputs!$C$3</f>
        <v>5.2299999999999999E-2</v>
      </c>
      <c r="I1887" s="2">
        <f>_xlfn.XLOOKUP($B1887,stock_analysis[Stock],stock_analysis[Beta_Daily])</f>
        <v>1.1771984768867101</v>
      </c>
      <c r="J1887" s="2">
        <f>_xlfn.XLOOKUP($B1887,stock_analysis[Stock],stock_analysis[Beta_Weekly])</f>
        <v>1.4674892305284015</v>
      </c>
      <c r="K1887" s="2">
        <f>_xlfn.XLOOKUP($B1887,stock_analysis[Stock],stock_analysis[Beta_Monthly])</f>
        <v>1.4671033759760974</v>
      </c>
      <c r="L1887" s="3">
        <f>G1887+H1887*I1887</f>
        <v>0.12826748034117494</v>
      </c>
      <c r="M1887" s="3">
        <f>J1887*H1887+G1887</f>
        <v>0.14344968675663539</v>
      </c>
      <c r="N1887" s="3">
        <f>K1887*H1887+G1887</f>
        <v>0.14342950656354989</v>
      </c>
      <c r="O1887" s="2">
        <f>_xlfn.XLOOKUP($B1887,stock_analysis[Stock],stock_analysis[Interest_Coverage_Ratio])</f>
        <v>4.1993114641223626</v>
      </c>
      <c r="P1887" s="3" cm="1">
        <f t="array" ref="P188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887" s="3" t="str" cm="1">
        <f t="array" ref="Q188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887" s="3">
        <f>Table2[[#This Row],[Default Spread]]+Table2[[#This Row],[Risk Free Rate]]</f>
        <v>7.5600000000000001E-2</v>
      </c>
      <c r="S1887" s="2">
        <f>_xlfn.XLOOKUP($B1887,stock_analysis[Stock],stock_analysis[Market_Cap_Cr])</f>
        <v>75540.181811200004</v>
      </c>
      <c r="T1887" s="2">
        <f>_xlfn.XLOOKUP($B1887,stock_analysis[Stock],stock_analysis[Total_Debt_Cr])</f>
        <v>10431.1799808</v>
      </c>
      <c r="U1887" s="3">
        <f>Table2[[#This Row],[Market Value of Equity]]/(Table2[[#This Row],[Market Value of Equity]]+Table2[[#This Row],[Market Value of Debt]])</f>
        <v>0.878666805278282</v>
      </c>
      <c r="V1887" s="3">
        <f>Table2[[#This Row],[Market Value of Debt]]/(Table2[[#This Row],[Market Value of Equity]]+Table2[[#This Row],[Market Value of Debt]])</f>
        <v>0.12133319472171794</v>
      </c>
      <c r="W1887" s="32">
        <f>(Table2[[#This Row],[Cost of Equity (Daily Beta)]]*Table2[[#This Row],[Weight of Equity]])+(Table2[[#This Row],[Cost of Debt]]*Table2[[#This Row],[Weight of Debt]])</f>
        <v>0.1218771666934369</v>
      </c>
      <c r="X1887" s="33">
        <f>(Table2[[#This Row],[Cost of Equity (Weekly Beta)]]*Table2[[#This Row],[Weight of Equity]])+(Table2[[#This Row],[Cost of Debt]]*Table2[[#This Row],[Weight of Debt]])</f>
        <v>0.13521726750158497</v>
      </c>
      <c r="Y1887" s="34">
        <f>(Table2[[#This Row],[Cost of Equity (Monthly Beta)]]*Table2[[#This Row],[Weight of Equity]])+(Table2[[#This Row],[Cost of Debt]]*Table2[[#This Row],[Weight of Debt]])</f>
        <v>0.13519953583579664</v>
      </c>
      <c r="Z1887" t="b">
        <f>IF(Table2[[#This Row],[Sector]]="Financial Services",TRUE,FALSE)</f>
        <v>0</v>
      </c>
      <c r="AA1887" t="b">
        <f>IF(Table2[[#This Row],[Market Capitalisation In(Cr)]]&gt;25000,TRUE,FALSE)</f>
        <v>1</v>
      </c>
    </row>
    <row r="1888" spans="2:27" ht="14" customHeight="1">
      <c r="B1888" s="37" t="s">
        <v>1377</v>
      </c>
      <c r="C1888" s="38" t="str">
        <f>_xlfn.XLOOKUP(B1888,stock_analysis[Stock],stock_analysis[Company_Name])</f>
        <v>Orient Green Power Company Limited</v>
      </c>
      <c r="D1888" s="37" t="str">
        <f>_xlfn.XLOOKUP(B1888,stock_analysis[Stock],stock_analysis[Sector])</f>
        <v>Utilities</v>
      </c>
      <c r="E1888" s="37" t="str">
        <f>_xlfn.XLOOKUP($B1888,stock_analysis[Stock],stock_analysis[Industry])</f>
        <v>Utilities - Independent Power Producers</v>
      </c>
      <c r="F1888" s="2">
        <f>_xlfn.XLOOKUP($B1888,stock_analysis[Stock],stock_analysis[Market_Cap_Cr])</f>
        <v>1087.1694336</v>
      </c>
      <c r="G1888" s="3">
        <f>Imputs!$C$2</f>
        <v>6.6699999999999995E-2</v>
      </c>
      <c r="H1888" s="3">
        <f>Imputs!$C$3</f>
        <v>5.2299999999999999E-2</v>
      </c>
      <c r="I1888" s="2">
        <f>_xlfn.XLOOKUP($B1888,stock_analysis[Stock],stock_analysis[Beta_Daily])</f>
        <v>1.4241521457432509</v>
      </c>
      <c r="J1888" s="2">
        <f>_xlfn.XLOOKUP($B1888,stock_analysis[Stock],stock_analysis[Beta_Weekly])</f>
        <v>1.341021419266369</v>
      </c>
      <c r="K1888" s="2">
        <f>_xlfn.XLOOKUP($B1888,stock_analysis[Stock],stock_analysis[Beta_Monthly])</f>
        <v>0.79595323653512484</v>
      </c>
      <c r="L1888" s="3">
        <f>G1888+H1888*I1888</f>
        <v>0.14118315722237201</v>
      </c>
      <c r="M1888" s="3">
        <f>J1888*H1888+G1888</f>
        <v>0.13683542022763109</v>
      </c>
      <c r="N1888" s="3">
        <f>K1888*H1888+G1888</f>
        <v>0.10832835427078702</v>
      </c>
      <c r="O1888" s="2">
        <f>_xlfn.XLOOKUP($B1888,stock_analysis[Stock],stock_analysis[Interest_Coverage_Ratio])</f>
        <v>1.5097155730780063</v>
      </c>
      <c r="P1888" s="3" cm="1">
        <f t="array" ref="P188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888" s="3" t="str" cm="1">
        <f t="array" ref="Q188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888" s="3">
        <f>Table2[[#This Row],[Default Spread]]+Table2[[#This Row],[Risk Free Rate]]</f>
        <v>0.1176</v>
      </c>
      <c r="S1888" s="2">
        <f>_xlfn.XLOOKUP($B1888,stock_analysis[Stock],stock_analysis[Market_Cap_Cr])</f>
        <v>1087.1694336</v>
      </c>
      <c r="T1888" s="2">
        <f>_xlfn.XLOOKUP($B1888,stock_analysis[Stock],stock_analysis[Total_Debt_Cr])</f>
        <v>489.5200256</v>
      </c>
      <c r="U1888" s="3">
        <f>Table2[[#This Row],[Market Value of Equity]]/(Table2[[#This Row],[Market Value of Equity]]+Table2[[#This Row],[Market Value of Debt]])</f>
        <v>0.68952667074442253</v>
      </c>
      <c r="V1888" s="3">
        <f>Table2[[#This Row],[Market Value of Debt]]/(Table2[[#This Row],[Market Value of Equity]]+Table2[[#This Row],[Market Value of Debt]])</f>
        <v>0.31047332925557747</v>
      </c>
      <c r="W1888" s="32">
        <f>(Table2[[#This Row],[Cost of Equity (Daily Beta)]]*Table2[[#This Row],[Weight of Equity]])+(Table2[[#This Row],[Cost of Debt]]*Table2[[#This Row],[Weight of Debt]])</f>
        <v>0.13386121588518446</v>
      </c>
      <c r="X1888" s="33">
        <f>(Table2[[#This Row],[Cost of Equity (Weekly Beta)]]*Table2[[#This Row],[Weight of Equity]])+(Table2[[#This Row],[Cost of Debt]]*Table2[[#This Row],[Weight of Debt]])</f>
        <v>0.13086333526992838</v>
      </c>
      <c r="Y1888" s="34">
        <f>(Table2[[#This Row],[Cost of Equity (Monthly Beta)]]*Table2[[#This Row],[Weight of Equity]])+(Table2[[#This Row],[Cost of Debt]]*Table2[[#This Row],[Weight of Debt]])</f>
        <v>0.11120695298801403</v>
      </c>
      <c r="Z1888" t="b">
        <f>IF(Table2[[#This Row],[Sector]]="Financial Services",TRUE,FALSE)</f>
        <v>0</v>
      </c>
      <c r="AA1888" t="b">
        <f>IF(Table2[[#This Row],[Market Capitalisation In(Cr)]]&gt;25000,TRUE,FALSE)</f>
        <v>0</v>
      </c>
    </row>
    <row r="1889" spans="2:27" ht="14" customHeight="1">
      <c r="B1889" s="37" t="s">
        <v>2994</v>
      </c>
      <c r="C1889" s="38" t="str">
        <f>_xlfn.XLOOKUP(B1889,stock_analysis[Stock],stock_analysis[Company_Name])</f>
        <v>RattanIndia Power Limited</v>
      </c>
      <c r="D1889" s="37" t="str">
        <f>_xlfn.XLOOKUP(B1889,stock_analysis[Stock],stock_analysis[Sector])</f>
        <v>Utilities</v>
      </c>
      <c r="E1889" s="37" t="str">
        <f>_xlfn.XLOOKUP($B1889,stock_analysis[Stock],stock_analysis[Industry])</f>
        <v>Utilities - Independent Power Producers</v>
      </c>
      <c r="F1889" s="2">
        <f>_xlfn.XLOOKUP($B1889,stock_analysis[Stock],stock_analysis[Market_Cap_Cr])</f>
        <v>4210.1628928</v>
      </c>
      <c r="G1889" s="3">
        <f>Imputs!$C$2</f>
        <v>6.6699999999999995E-2</v>
      </c>
      <c r="H1889" s="3">
        <f>Imputs!$C$3</f>
        <v>5.2299999999999999E-2</v>
      </c>
      <c r="I1889" s="2">
        <f>_xlfn.XLOOKUP($B1889,stock_analysis[Stock],stock_analysis[Beta_Daily])</f>
        <v>1.4744175309466865</v>
      </c>
      <c r="J1889" s="2">
        <f>_xlfn.XLOOKUP($B1889,stock_analysis[Stock],stock_analysis[Beta_Weekly])</f>
        <v>1.0371816025542064</v>
      </c>
      <c r="K1889" s="2">
        <f>_xlfn.XLOOKUP($B1889,stock_analysis[Stock],stock_analysis[Beta_Monthly])</f>
        <v>1.2684442200283546</v>
      </c>
      <c r="L1889" s="3">
        <f>G1889+H1889*I1889</f>
        <v>0.14381203686851168</v>
      </c>
      <c r="M1889" s="3">
        <f>J1889*H1889+G1889</f>
        <v>0.12094459781358499</v>
      </c>
      <c r="N1889" s="3">
        <f>K1889*H1889+G1889</f>
        <v>0.13303963270748292</v>
      </c>
      <c r="O1889" s="2">
        <f>_xlfn.XLOOKUP($B1889,stock_analysis[Stock],stock_analysis[Interest_Coverage_Ratio])</f>
        <v>1.4893710858251743</v>
      </c>
      <c r="P1889" s="3" cm="1">
        <f t="array" ref="P188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1889" s="3" t="str" cm="1">
        <f t="array" ref="Q188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1889" s="3">
        <f>Table2[[#This Row],[Default Spread]]+Table2[[#This Row],[Risk Free Rate]]</f>
        <v>0.1552</v>
      </c>
      <c r="S1889" s="2">
        <f>_xlfn.XLOOKUP($B1889,stock_analysis[Stock],stock_analysis[Market_Cap_Cr])</f>
        <v>4210.1628928</v>
      </c>
      <c r="T1889" s="2">
        <f>_xlfn.XLOOKUP($B1889,stock_analysis[Stock],stock_analysis[Total_Debt_Cr])</f>
        <v>3853.7998336000001</v>
      </c>
      <c r="U1889" s="3">
        <f>Table2[[#This Row],[Market Value of Equity]]/(Table2[[#This Row],[Market Value of Equity]]+Table2[[#This Row],[Market Value of Debt]])</f>
        <v>0.5220960259422659</v>
      </c>
      <c r="V1889" s="3">
        <f>Table2[[#This Row],[Market Value of Debt]]/(Table2[[#This Row],[Market Value of Equity]]+Table2[[#This Row],[Market Value of Debt]])</f>
        <v>0.47790397405773405</v>
      </c>
      <c r="W1889" s="32">
        <f>(Table2[[#This Row],[Cost of Equity (Daily Beta)]]*Table2[[#This Row],[Weight of Equity]])+(Table2[[#This Row],[Cost of Debt]]*Table2[[#This Row],[Weight of Debt]])</f>
        <v>0.14925438970547289</v>
      </c>
      <c r="X1889" s="33">
        <f>(Table2[[#This Row],[Cost of Equity (Weekly Beta)]]*Table2[[#This Row],[Weight of Equity]])+(Table2[[#This Row],[Cost of Debt]]*Table2[[#This Row],[Weight of Debt]])</f>
        <v>0.13731539065141871</v>
      </c>
      <c r="Y1889" s="34">
        <f>(Table2[[#This Row],[Cost of Equity (Monthly Beta)]]*Table2[[#This Row],[Weight of Equity]])+(Table2[[#This Row],[Cost of Debt]]*Table2[[#This Row],[Weight of Debt]])</f>
        <v>0.14363016030315584</v>
      </c>
      <c r="Z1889" t="b">
        <f>IF(Table2[[#This Row],[Sector]]="Financial Services",TRUE,FALSE)</f>
        <v>0</v>
      </c>
      <c r="AA1889" t="b">
        <f>IF(Table2[[#This Row],[Market Capitalisation In(Cr)]]&gt;25000,TRUE,FALSE)</f>
        <v>0</v>
      </c>
    </row>
    <row r="1890" spans="2:27" ht="14" customHeight="1">
      <c r="B1890" s="37" t="s">
        <v>2514</v>
      </c>
      <c r="C1890" s="38" t="str">
        <f>_xlfn.XLOOKUP(B1890,stock_analysis[Stock],stock_analysis[Company_Name])</f>
        <v>NTPC Limited</v>
      </c>
      <c r="D1890" s="37" t="str">
        <f>_xlfn.XLOOKUP(B1890,stock_analysis[Stock],stock_analysis[Sector])</f>
        <v>Utilities</v>
      </c>
      <c r="E1890" s="37" t="str">
        <f>_xlfn.XLOOKUP($B1890,stock_analysis[Stock],stock_analysis[Industry])</f>
        <v>Utilities - Regulated Electric</v>
      </c>
      <c r="F1890" s="2">
        <f>_xlfn.XLOOKUP($B1890,stock_analysis[Stock],stock_analysis[Market_Cap_Cr])</f>
        <v>364837.07699199999</v>
      </c>
      <c r="G1890" s="3">
        <f>Imputs!$C$2</f>
        <v>6.6699999999999995E-2</v>
      </c>
      <c r="H1890" s="3">
        <f>Imputs!$C$3</f>
        <v>5.2299999999999999E-2</v>
      </c>
      <c r="I1890" s="2">
        <f>_xlfn.XLOOKUP($B1890,stock_analysis[Stock],stock_analysis[Beta_Daily])</f>
        <v>0.92743289166107656</v>
      </c>
      <c r="J1890" s="2">
        <f>_xlfn.XLOOKUP($B1890,stock_analysis[Stock],stock_analysis[Beta_Weekly])</f>
        <v>1.1516403066882519</v>
      </c>
      <c r="K1890" s="2">
        <f>_xlfn.XLOOKUP($B1890,stock_analysis[Stock],stock_analysis[Beta_Monthly])</f>
        <v>0.96460389670312363</v>
      </c>
      <c r="L1890" s="3">
        <f>G1890+H1890*I1890</f>
        <v>0.11520474023387431</v>
      </c>
      <c r="M1890" s="3">
        <f>J1890*H1890+G1890</f>
        <v>0.12693078803979557</v>
      </c>
      <c r="N1890" s="3">
        <f>K1890*H1890+G1890</f>
        <v>0.11714878379757336</v>
      </c>
      <c r="O1890" s="2">
        <f>_xlfn.XLOOKUP($B1890,stock_analysis[Stock],stock_analysis[Interest_Coverage_Ratio])</f>
        <v>3.2623991120751117</v>
      </c>
      <c r="P1890" s="3" cm="1">
        <f t="array" ref="P189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890" s="3" t="str" cm="1">
        <f t="array" ref="Q189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890" s="3">
        <f>Table2[[#This Row],[Default Spread]]+Table2[[#This Row],[Risk Free Rate]]</f>
        <v>7.5600000000000001E-2</v>
      </c>
      <c r="S1890" s="2">
        <f>_xlfn.XLOOKUP($B1890,stock_analysis[Stock],stock_analysis[Market_Cap_Cr])</f>
        <v>364837.07699199999</v>
      </c>
      <c r="T1890" s="2">
        <f>_xlfn.XLOOKUP($B1890,stock_analysis[Stock],stock_analysis[Total_Debt_Cr])</f>
        <v>254876.03138560001</v>
      </c>
      <c r="U1890" s="3">
        <f>Table2[[#This Row],[Market Value of Equity]]/(Table2[[#This Row],[Market Value of Equity]]+Table2[[#This Row],[Market Value of Debt]])</f>
        <v>0.58871931553479351</v>
      </c>
      <c r="V1890" s="3">
        <f>Table2[[#This Row],[Market Value of Debt]]/(Table2[[#This Row],[Market Value of Equity]]+Table2[[#This Row],[Market Value of Debt]])</f>
        <v>0.41128068446520649</v>
      </c>
      <c r="W1890" s="32">
        <f>(Table2[[#This Row],[Cost of Equity (Daily Beta)]]*Table2[[#This Row],[Weight of Equity]])+(Table2[[#This Row],[Cost of Debt]]*Table2[[#This Row],[Weight of Debt]])</f>
        <v>9.8916075562419783E-2</v>
      </c>
      <c r="X1890" s="33">
        <f>(Table2[[#This Row],[Cost of Equity (Weekly Beta)]]*Table2[[#This Row],[Weight of Equity]])+(Table2[[#This Row],[Cost of Debt]]*Table2[[#This Row],[Weight of Debt]])</f>
        <v>0.10581942640065002</v>
      </c>
      <c r="Y1890" s="34">
        <f>(Table2[[#This Row],[Cost of Equity (Monthly Beta)]]*Table2[[#This Row],[Weight of Equity]])+(Table2[[#This Row],[Cost of Debt]]*Table2[[#This Row],[Weight of Debt]])</f>
        <v>0.10006057155861051</v>
      </c>
      <c r="Z1890" t="b">
        <f>IF(Table2[[#This Row],[Sector]]="Financial Services",TRUE,FALSE)</f>
        <v>0</v>
      </c>
      <c r="AA1890" t="b">
        <f>IF(Table2[[#This Row],[Market Capitalisation In(Cr)]]&gt;25000,TRUE,FALSE)</f>
        <v>1</v>
      </c>
    </row>
    <row r="1891" spans="2:27" ht="14" customHeight="1">
      <c r="B1891" s="37" t="s">
        <v>2488</v>
      </c>
      <c r="C1891" s="38" t="str">
        <f>_xlfn.XLOOKUP(B1891,stock_analysis[Stock],stock_analysis[Company_Name])</f>
        <v>NLC India Limited</v>
      </c>
      <c r="D1891" s="37" t="str">
        <f>_xlfn.XLOOKUP(B1891,stock_analysis[Stock],stock_analysis[Sector])</f>
        <v>Utilities</v>
      </c>
      <c r="E1891" s="37" t="str">
        <f>_xlfn.XLOOKUP($B1891,stock_analysis[Stock],stock_analysis[Industry])</f>
        <v>Utilities - Regulated Electric</v>
      </c>
      <c r="F1891" s="2">
        <f>_xlfn.XLOOKUP($B1891,stock_analysis[Stock],stock_analysis[Market_Cap_Cr])</f>
        <v>35165.106995200003</v>
      </c>
      <c r="G1891" s="3">
        <f>Imputs!$C$2</f>
        <v>6.6699999999999995E-2</v>
      </c>
      <c r="H1891" s="3">
        <f>Imputs!$C$3</f>
        <v>5.2299999999999999E-2</v>
      </c>
      <c r="I1891" s="2">
        <f>_xlfn.XLOOKUP($B1891,stock_analysis[Stock],stock_analysis[Beta_Daily])</f>
        <v>0.9440858664814854</v>
      </c>
      <c r="J1891" s="2">
        <f>_xlfn.XLOOKUP($B1891,stock_analysis[Stock],stock_analysis[Beta_Weekly])</f>
        <v>1.5662681046476172</v>
      </c>
      <c r="K1891" s="2">
        <f>_xlfn.XLOOKUP($B1891,stock_analysis[Stock],stock_analysis[Beta_Monthly])</f>
        <v>1.6086978661075808</v>
      </c>
      <c r="L1891" s="3">
        <f>G1891+H1891*I1891</f>
        <v>0.11607569081698169</v>
      </c>
      <c r="M1891" s="3">
        <f>J1891*H1891+G1891</f>
        <v>0.14861582187307038</v>
      </c>
      <c r="N1891" s="3">
        <f>K1891*H1891+G1891</f>
        <v>0.15083489839742648</v>
      </c>
      <c r="O1891" s="2">
        <f>_xlfn.XLOOKUP($B1891,stock_analysis[Stock],stock_analysis[Interest_Coverage_Ratio])</f>
        <v>5.2958586069859859</v>
      </c>
      <c r="P1891" s="3" cm="1">
        <f t="array" ref="P189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891" s="3" t="str" cm="1">
        <f t="array" ref="Q189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891" s="3">
        <f>Table2[[#This Row],[Default Spread]]+Table2[[#This Row],[Risk Free Rate]]</f>
        <v>7.4499999999999997E-2</v>
      </c>
      <c r="S1891" s="2">
        <f>_xlfn.XLOOKUP($B1891,stock_analysis[Stock],stock_analysis[Market_Cap_Cr])</f>
        <v>35165.106995200003</v>
      </c>
      <c r="T1891" s="2">
        <f>_xlfn.XLOOKUP($B1891,stock_analysis[Stock],stock_analysis[Total_Debt_Cr])</f>
        <v>24368.0395264</v>
      </c>
      <c r="U1891" s="3">
        <f>Table2[[#This Row],[Market Value of Equity]]/(Table2[[#This Row],[Market Value of Equity]]+Table2[[#This Row],[Market Value of Debt]])</f>
        <v>0.59068114235220692</v>
      </c>
      <c r="V1891" s="3">
        <f>Table2[[#This Row],[Market Value of Debt]]/(Table2[[#This Row],[Market Value of Equity]]+Table2[[#This Row],[Market Value of Debt]])</f>
        <v>0.40931885764779308</v>
      </c>
      <c r="W1891" s="32">
        <f>(Table2[[#This Row],[Cost of Equity (Daily Beta)]]*Table2[[#This Row],[Weight of Equity]])+(Table2[[#This Row],[Cost of Debt]]*Table2[[#This Row],[Weight of Debt]])</f>
        <v>9.9057976545856907E-2</v>
      </c>
      <c r="X1891" s="33">
        <f>(Table2[[#This Row],[Cost of Equity (Weekly Beta)]]*Table2[[#This Row],[Weight of Equity]])+(Table2[[#This Row],[Cost of Debt]]*Table2[[#This Row],[Weight of Debt]])</f>
        <v>0.11827881833035789</v>
      </c>
      <c r="Y1891" s="34">
        <f>(Table2[[#This Row],[Cost of Equity (Monthly Beta)]]*Table2[[#This Row],[Weight of Equity]])+(Table2[[#This Row],[Cost of Debt]]*Table2[[#This Row],[Weight of Debt]])</f>
        <v>0.11958958498673151</v>
      </c>
      <c r="Z1891" t="b">
        <f>IF(Table2[[#This Row],[Sector]]="Financial Services",TRUE,FALSE)</f>
        <v>0</v>
      </c>
      <c r="AA1891" t="b">
        <f>IF(Table2[[#This Row],[Market Capitalisation In(Cr)]]&gt;25000,TRUE,FALSE)</f>
        <v>1</v>
      </c>
    </row>
    <row r="1892" spans="2:27" ht="14" customHeight="1">
      <c r="B1892" s="37" t="s">
        <v>2732</v>
      </c>
      <c r="C1892" s="38" t="str">
        <f>_xlfn.XLOOKUP(B1892,stock_analysis[Stock],stock_analysis[Company_Name])</f>
        <v>Power Grid Corporation of India Limited</v>
      </c>
      <c r="D1892" s="37" t="str">
        <f>_xlfn.XLOOKUP(B1892,stock_analysis[Stock],stock_analysis[Sector])</f>
        <v>Utilities</v>
      </c>
      <c r="E1892" s="37" t="str">
        <f>_xlfn.XLOOKUP($B1892,stock_analysis[Stock],stock_analysis[Industry])</f>
        <v>Utilities - Regulated Electric</v>
      </c>
      <c r="F1892" s="2">
        <f>_xlfn.XLOOKUP($B1892,stock_analysis[Stock],stock_analysis[Market_Cap_Cr])</f>
        <v>277064.97433599998</v>
      </c>
      <c r="G1892" s="3">
        <f>Imputs!$C$2</f>
        <v>6.6699999999999995E-2</v>
      </c>
      <c r="H1892" s="3">
        <f>Imputs!$C$3</f>
        <v>5.2299999999999999E-2</v>
      </c>
      <c r="I1892" s="2">
        <f>_xlfn.XLOOKUP($B1892,stock_analysis[Stock],stock_analysis[Beta_Daily])</f>
        <v>0.9960482669470816</v>
      </c>
      <c r="J1892" s="2">
        <f>_xlfn.XLOOKUP($B1892,stock_analysis[Stock],stock_analysis[Beta_Weekly])</f>
        <v>1.1289188901454823</v>
      </c>
      <c r="K1892" s="2">
        <f>_xlfn.XLOOKUP($B1892,stock_analysis[Stock],stock_analysis[Beta_Monthly])</f>
        <v>0.93490335330287344</v>
      </c>
      <c r="L1892" s="3">
        <f>G1892+H1892*I1892</f>
        <v>0.11879332436133236</v>
      </c>
      <c r="M1892" s="3">
        <f>J1892*H1892+G1892</f>
        <v>0.12574245795460873</v>
      </c>
      <c r="N1892" s="3">
        <f>K1892*H1892+G1892</f>
        <v>0.11559544537774027</v>
      </c>
      <c r="O1892" s="2">
        <f>_xlfn.XLOOKUP($B1892,stock_analysis[Stock],stock_analysis[Interest_Coverage_Ratio])</f>
        <v>3.0425994349054553</v>
      </c>
      <c r="P1892" s="3" cm="1">
        <f t="array" ref="P189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892" s="3" t="str" cm="1">
        <f t="array" ref="Q189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892" s="3">
        <f>Table2[[#This Row],[Default Spread]]+Table2[[#This Row],[Risk Free Rate]]</f>
        <v>7.5600000000000001E-2</v>
      </c>
      <c r="S1892" s="2">
        <f>_xlfn.XLOOKUP($B1892,stock_analysis[Stock],stock_analysis[Market_Cap_Cr])</f>
        <v>277064.97433599998</v>
      </c>
      <c r="T1892" s="2">
        <f>_xlfn.XLOOKUP($B1892,stock_analysis[Stock],stock_analysis[Total_Debt_Cr])</f>
        <v>139677.71566079999</v>
      </c>
      <c r="U1892" s="3">
        <f>Table2[[#This Row],[Market Value of Equity]]/(Table2[[#This Row],[Market Value of Equity]]+Table2[[#This Row],[Market Value of Debt]])</f>
        <v>0.66483463534327969</v>
      </c>
      <c r="V1892" s="3">
        <f>Table2[[#This Row],[Market Value of Debt]]/(Table2[[#This Row],[Market Value of Equity]]+Table2[[#This Row],[Market Value of Debt]])</f>
        <v>0.33516536465672025</v>
      </c>
      <c r="W1892" s="32">
        <f>(Table2[[#This Row],[Cost of Equity (Daily Beta)]]*Table2[[#This Row],[Weight of Equity]])+(Table2[[#This Row],[Cost of Debt]]*Table2[[#This Row],[Weight of Debt]])</f>
        <v>0.1043164180510304</v>
      </c>
      <c r="X1892" s="33">
        <f>(Table2[[#This Row],[Cost of Equity (Weekly Beta)]]*Table2[[#This Row],[Weight of Equity]])+(Table2[[#This Row],[Cost of Debt]]*Table2[[#This Row],[Weight of Debt]])</f>
        <v>0.10893644274946802</v>
      </c>
      <c r="Y1892" s="34">
        <f>(Table2[[#This Row],[Cost of Equity (Monthly Beta)]]*Table2[[#This Row],[Weight of Equity]])+(Table2[[#This Row],[Cost of Debt]]*Table2[[#This Row],[Weight of Debt]])</f>
        <v>0.10219035734310201</v>
      </c>
      <c r="Z1892" t="b">
        <f>IF(Table2[[#This Row],[Sector]]="Financial Services",TRUE,FALSE)</f>
        <v>0</v>
      </c>
      <c r="AA1892" t="b">
        <f>IF(Table2[[#This Row],[Market Capitalisation In(Cr)]]&gt;25000,TRUE,FALSE)</f>
        <v>1</v>
      </c>
    </row>
    <row r="1893" spans="2:27" ht="14" customHeight="1">
      <c r="B1893" s="37" t="s">
        <v>1275</v>
      </c>
      <c r="C1893" s="38" t="str">
        <f>_xlfn.XLOOKUP(B1893,stock_analysis[Stock],stock_analysis[Company_Name])</f>
        <v>Gujarat Industries Power Company Limited</v>
      </c>
      <c r="D1893" s="37" t="str">
        <f>_xlfn.XLOOKUP(B1893,stock_analysis[Stock],stock_analysis[Sector])</f>
        <v>Utilities</v>
      </c>
      <c r="E1893" s="37" t="str">
        <f>_xlfn.XLOOKUP($B1893,stock_analysis[Stock],stock_analysis[Industry])</f>
        <v>Utilities - Regulated Electric</v>
      </c>
      <c r="F1893" s="2">
        <f>_xlfn.XLOOKUP($B1893,stock_analysis[Stock],stock_analysis[Market_Cap_Cr])</f>
        <v>2121.2571647999998</v>
      </c>
      <c r="G1893" s="3">
        <f>Imputs!$C$2</f>
        <v>6.6699999999999995E-2</v>
      </c>
      <c r="H1893" s="3">
        <f>Imputs!$C$3</f>
        <v>5.2299999999999999E-2</v>
      </c>
      <c r="I1893" s="2">
        <f>_xlfn.XLOOKUP($B1893,stock_analysis[Stock],stock_analysis[Beta_Daily])</f>
        <v>1.6364738951110855</v>
      </c>
      <c r="J1893" s="2">
        <f>_xlfn.XLOOKUP($B1893,stock_analysis[Stock],stock_analysis[Beta_Weekly])</f>
        <v>1.8660142271656817</v>
      </c>
      <c r="K1893" s="2">
        <f>_xlfn.XLOOKUP($B1893,stock_analysis[Stock],stock_analysis[Beta_Monthly])</f>
        <v>1.2157640630287851</v>
      </c>
      <c r="L1893" s="3">
        <f>G1893+H1893*I1893</f>
        <v>0.15228758471430975</v>
      </c>
      <c r="M1893" s="3">
        <f>J1893*H1893+G1893</f>
        <v>0.16429254408076516</v>
      </c>
      <c r="N1893" s="3">
        <f>K1893*H1893+G1893</f>
        <v>0.13028446049640546</v>
      </c>
      <c r="O1893" s="2">
        <f>_xlfn.XLOOKUP($B1893,stock_analysis[Stock],stock_analysis[Interest_Coverage_Ratio])</f>
        <v>9.6128941663537422</v>
      </c>
      <c r="P1893" s="3" cm="1">
        <f t="array" ref="P189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893" s="3" t="str" cm="1">
        <f t="array" ref="Q189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893" s="3">
        <f>Table2[[#This Row],[Default Spread]]+Table2[[#This Row],[Risk Free Rate]]</f>
        <v>7.22E-2</v>
      </c>
      <c r="S1893" s="2">
        <f>_xlfn.XLOOKUP($B1893,stock_analysis[Stock],stock_analysis[Market_Cap_Cr])</f>
        <v>2121.2571647999998</v>
      </c>
      <c r="T1893" s="2">
        <f>_xlfn.XLOOKUP($B1893,stock_analysis[Stock],stock_analysis[Total_Debt_Cr])</f>
        <v>2802.8356607999999</v>
      </c>
      <c r="U1893" s="3">
        <f>Table2[[#This Row],[Market Value of Equity]]/(Table2[[#This Row],[Market Value of Equity]]+Table2[[#This Row],[Market Value of Debt]])</f>
        <v>0.43079146554096998</v>
      </c>
      <c r="V1893" s="3">
        <f>Table2[[#This Row],[Market Value of Debt]]/(Table2[[#This Row],[Market Value of Equity]]+Table2[[#This Row],[Market Value of Debt]])</f>
        <v>0.56920853445902997</v>
      </c>
      <c r="W1893" s="32">
        <f>(Table2[[#This Row],[Cost of Equity (Daily Beta)]]*Table2[[#This Row],[Weight of Equity]])+(Table2[[#This Row],[Cost of Debt]]*Table2[[#This Row],[Weight of Debt]])</f>
        <v>0.10670104799071409</v>
      </c>
      <c r="X1893" s="33">
        <f>(Table2[[#This Row],[Cost of Equity (Weekly Beta)]]*Table2[[#This Row],[Weight of Equity]])+(Table2[[#This Row],[Cost of Debt]]*Table2[[#This Row],[Weight of Debt]])</f>
        <v>0.11187268202994918</v>
      </c>
      <c r="Y1893" s="34">
        <f>(Table2[[#This Row],[Cost of Equity (Monthly Beta)]]*Table2[[#This Row],[Weight of Equity]])+(Table2[[#This Row],[Cost of Debt]]*Table2[[#This Row],[Weight of Debt]])</f>
        <v>9.7222289862403083E-2</v>
      </c>
      <c r="Z1893" t="b">
        <f>IF(Table2[[#This Row],[Sector]]="Financial Services",TRUE,FALSE)</f>
        <v>0</v>
      </c>
      <c r="AA1893" t="b">
        <f>IF(Table2[[#This Row],[Market Capitalisation In(Cr)]]&gt;25000,TRUE,FALSE)</f>
        <v>0</v>
      </c>
    </row>
    <row r="1894" spans="2:27" ht="14" customHeight="1">
      <c r="B1894" s="37" t="s">
        <v>734</v>
      </c>
      <c r="C1894" s="38" t="str">
        <f>_xlfn.XLOOKUP(B1894,stock_analysis[Stock],stock_analysis[Company_Name])</f>
        <v>CESC Limited</v>
      </c>
      <c r="D1894" s="37" t="str">
        <f>_xlfn.XLOOKUP(B1894,stock_analysis[Stock],stock_analysis[Sector])</f>
        <v>Utilities</v>
      </c>
      <c r="E1894" s="37" t="str">
        <f>_xlfn.XLOOKUP($B1894,stock_analysis[Stock],stock_analysis[Industry])</f>
        <v>Utilities - Regulated Electric</v>
      </c>
      <c r="F1894" s="2">
        <f>_xlfn.XLOOKUP($B1894,stock_analysis[Stock],stock_analysis[Market_Cap_Cr])</f>
        <v>20637.805772799999</v>
      </c>
      <c r="G1894" s="3">
        <f>Imputs!$C$2</f>
        <v>6.6699999999999995E-2</v>
      </c>
      <c r="H1894" s="3">
        <f>Imputs!$C$3</f>
        <v>5.2299999999999999E-2</v>
      </c>
      <c r="I1894" s="2">
        <f>_xlfn.XLOOKUP($B1894,stock_analysis[Stock],stock_analysis[Beta_Daily])</f>
        <v>1.1972216374879847</v>
      </c>
      <c r="J1894" s="2">
        <f>_xlfn.XLOOKUP($B1894,stock_analysis[Stock],stock_analysis[Beta_Weekly])</f>
        <v>1.5887494988130837</v>
      </c>
      <c r="K1894" s="2">
        <f>_xlfn.XLOOKUP($B1894,stock_analysis[Stock],stock_analysis[Beta_Monthly])</f>
        <v>1.3322784087016888</v>
      </c>
      <c r="L1894" s="3">
        <f>G1894+H1894*I1894</f>
        <v>0.12931469164062159</v>
      </c>
      <c r="M1894" s="3">
        <f>J1894*H1894+G1894</f>
        <v>0.14979159878792425</v>
      </c>
      <c r="N1894" s="3">
        <f>K1894*H1894+G1894</f>
        <v>0.13637816077509832</v>
      </c>
      <c r="O1894" s="2">
        <f>_xlfn.XLOOKUP($B1894,stock_analysis[Stock],stock_analysis[Interest_Coverage_Ratio])</f>
        <v>2.2402680547243601</v>
      </c>
      <c r="P1894" s="3" cm="1">
        <f t="array" ref="P189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3.2099999999999997E-2</v>
      </c>
      <c r="Q1894" s="3" t="str" cm="1">
        <f t="array" ref="Q189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B2/B</v>
      </c>
      <c r="R1894" s="3">
        <f>Table2[[#This Row],[Default Spread]]+Table2[[#This Row],[Risk Free Rate]]</f>
        <v>9.8799999999999999E-2</v>
      </c>
      <c r="S1894" s="2">
        <f>_xlfn.XLOOKUP($B1894,stock_analysis[Stock],stock_analysis[Market_Cap_Cr])</f>
        <v>20637.805772799999</v>
      </c>
      <c r="T1894" s="2">
        <f>_xlfn.XLOOKUP($B1894,stock_analysis[Stock],stock_analysis[Total_Debt_Cr])</f>
        <v>18810.999603200002</v>
      </c>
      <c r="U1894" s="3">
        <f>Table2[[#This Row],[Market Value of Equity]]/(Table2[[#This Row],[Market Value of Equity]]+Table2[[#This Row],[Market Value of Debt]])</f>
        <v>0.5231541380301391</v>
      </c>
      <c r="V1894" s="3">
        <f>Table2[[#This Row],[Market Value of Debt]]/(Table2[[#This Row],[Market Value of Equity]]+Table2[[#This Row],[Market Value of Debt]])</f>
        <v>0.47684586196986084</v>
      </c>
      <c r="W1894" s="32">
        <f>(Table2[[#This Row],[Cost of Equity (Daily Beta)]]*Table2[[#This Row],[Weight of Equity]])+(Table2[[#This Row],[Cost of Debt]]*Table2[[#This Row],[Weight of Debt]])</f>
        <v>0.11476388720250487</v>
      </c>
      <c r="X1894" s="33">
        <f>(Table2[[#This Row],[Cost of Equity (Weekly Beta)]]*Table2[[#This Row],[Weight of Equity]])+(Table2[[#This Row],[Cost of Debt]]*Table2[[#This Row],[Weight of Debt]])</f>
        <v>0.12547646591067518</v>
      </c>
      <c r="Y1894" s="34">
        <f>(Table2[[#This Row],[Cost of Equity (Monthly Beta)]]*Table2[[#This Row],[Weight of Equity]])+(Table2[[#This Row],[Cost of Debt]]*Table2[[#This Row],[Weight of Debt]])</f>
        <v>0.11845917030905453</v>
      </c>
      <c r="Z1894" t="b">
        <f>IF(Table2[[#This Row],[Sector]]="Financial Services",TRUE,FALSE)</f>
        <v>0</v>
      </c>
      <c r="AA1894" t="b">
        <f>IF(Table2[[#This Row],[Market Capitalisation In(Cr)]]&gt;25000,TRUE,FALSE)</f>
        <v>0</v>
      </c>
    </row>
    <row r="1895" spans="2:27" ht="14" customHeight="1">
      <c r="B1895" s="37" t="s">
        <v>482</v>
      </c>
      <c r="C1895" s="38" t="str">
        <f>_xlfn.XLOOKUP(B1895,stock_analysis[Stock],stock_analysis[Company_Name])</f>
        <v>Bajel Projects Limited</v>
      </c>
      <c r="D1895" s="37" t="str">
        <f>_xlfn.XLOOKUP(B1895,stock_analysis[Stock],stock_analysis[Sector])</f>
        <v>Utilities</v>
      </c>
      <c r="E1895" s="37" t="str">
        <f>_xlfn.XLOOKUP($B1895,stock_analysis[Stock],stock_analysis[Industry])</f>
        <v>Utilities - Regulated Electric</v>
      </c>
      <c r="F1895" s="2">
        <f>_xlfn.XLOOKUP($B1895,stock_analysis[Stock],stock_analysis[Market_Cap_Cr])</f>
        <v>1711.2554496</v>
      </c>
      <c r="G1895" s="3">
        <f>Imputs!$C$2</f>
        <v>6.6699999999999995E-2</v>
      </c>
      <c r="H1895" s="3">
        <f>Imputs!$C$3</f>
        <v>5.2299999999999999E-2</v>
      </c>
      <c r="I1895" s="2">
        <f>_xlfn.XLOOKUP($B1895,stock_analysis[Stock],stock_analysis[Beta_Daily])</f>
        <v>1.3616189078923271</v>
      </c>
      <c r="J1895" s="2">
        <f>_xlfn.XLOOKUP($B1895,stock_analysis[Stock],stock_analysis[Beta_Weekly])</f>
        <v>1.8766303957258432</v>
      </c>
      <c r="K1895" s="2">
        <f>_xlfn.XLOOKUP($B1895,stock_analysis[Stock],stock_analysis[Beta_Monthly])</f>
        <v>2.0376858165223481</v>
      </c>
      <c r="L1895" s="3">
        <f>G1895+H1895*I1895</f>
        <v>0.13791266888276871</v>
      </c>
      <c r="M1895" s="3">
        <f>J1895*H1895+G1895</f>
        <v>0.16484776969646159</v>
      </c>
      <c r="N1895" s="3">
        <f>K1895*H1895+G1895</f>
        <v>0.1732709682041188</v>
      </c>
      <c r="O1895" s="2">
        <f>_xlfn.XLOOKUP($B1895,stock_analysis[Stock],stock_analysis[Interest_Coverage_Ratio])</f>
        <v>1.6405009791427891</v>
      </c>
      <c r="P1895" s="3" cm="1">
        <f t="array" ref="P189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5.0900000000000001E-2</v>
      </c>
      <c r="Q1895" s="3" t="str" cm="1">
        <f t="array" ref="Q189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B3/B-</v>
      </c>
      <c r="R1895" s="3">
        <f>Table2[[#This Row],[Default Spread]]+Table2[[#This Row],[Risk Free Rate]]</f>
        <v>0.1176</v>
      </c>
      <c r="S1895" s="2">
        <f>_xlfn.XLOOKUP($B1895,stock_analysis[Stock],stock_analysis[Market_Cap_Cr])</f>
        <v>1711.2554496</v>
      </c>
      <c r="T1895" s="2">
        <f>_xlfn.XLOOKUP($B1895,stock_analysis[Stock],stock_analysis[Total_Debt_Cr])</f>
        <v>112.81990399999999</v>
      </c>
      <c r="U1895" s="3">
        <f>Table2[[#This Row],[Market Value of Equity]]/(Table2[[#This Row],[Market Value of Equity]]+Table2[[#This Row],[Market Value of Debt]])</f>
        <v>0.93814953763980291</v>
      </c>
      <c r="V1895" s="3">
        <f>Table2[[#This Row],[Market Value of Debt]]/(Table2[[#This Row],[Market Value of Equity]]+Table2[[#This Row],[Market Value of Debt]])</f>
        <v>6.1850462360197089E-2</v>
      </c>
      <c r="W1895" s="32">
        <f>(Table2[[#This Row],[Cost of Equity (Daily Beta)]]*Table2[[#This Row],[Weight of Equity]])+(Table2[[#This Row],[Cost of Debt]]*Table2[[#This Row],[Weight of Debt]])</f>
        <v>0.13665632092059987</v>
      </c>
      <c r="X1895" s="33">
        <f>(Table2[[#This Row],[Cost of Equity (Weekly Beta)]]*Table2[[#This Row],[Weight of Equity]])+(Table2[[#This Row],[Cost of Debt]]*Table2[[#This Row],[Weight of Debt]])</f>
        <v>0.16192547329524731</v>
      </c>
      <c r="Y1895" s="34">
        <f>(Table2[[#This Row],[Cost of Equity (Monthly Beta)]]*Table2[[#This Row],[Weight of Equity]])+(Table2[[#This Row],[Cost of Debt]]*Table2[[#This Row],[Weight of Debt]])</f>
        <v>0.16982769308065421</v>
      </c>
      <c r="Z1895" t="b">
        <f>IF(Table2[[#This Row],[Sector]]="Financial Services",TRUE,FALSE)</f>
        <v>0</v>
      </c>
      <c r="AA1895" t="b">
        <f>IF(Table2[[#This Row],[Market Capitalisation In(Cr)]]&gt;25000,TRUE,FALSE)</f>
        <v>0</v>
      </c>
    </row>
    <row r="1896" spans="2:27" ht="14" customHeight="1">
      <c r="B1896" s="37" t="s">
        <v>1090</v>
      </c>
      <c r="C1896" s="38" t="str">
        <f>_xlfn.XLOOKUP(B1896,stock_analysis[Stock],stock_analysis[Company_Name])</f>
        <v>Energy Development Company Limited</v>
      </c>
      <c r="D1896" s="37" t="str">
        <f>_xlfn.XLOOKUP(B1896,stock_analysis[Stock],stock_analysis[Sector])</f>
        <v>Utilities</v>
      </c>
      <c r="E1896" s="37" t="str">
        <f>_xlfn.XLOOKUP($B1896,stock_analysis[Stock],stock_analysis[Industry])</f>
        <v>Utilities - Regulated Electric</v>
      </c>
      <c r="F1896" s="2">
        <f>_xlfn.XLOOKUP($B1896,stock_analysis[Stock],stock_analysis[Market_Cap_Cr])</f>
        <v>76.028857599999995</v>
      </c>
      <c r="G1896" s="3">
        <f>Imputs!$C$2</f>
        <v>6.6699999999999995E-2</v>
      </c>
      <c r="H1896" s="3">
        <f>Imputs!$C$3</f>
        <v>5.2299999999999999E-2</v>
      </c>
      <c r="I1896" s="2">
        <f>_xlfn.XLOOKUP($B1896,stock_analysis[Stock],stock_analysis[Beta_Daily])</f>
        <v>1.0151688045747875</v>
      </c>
      <c r="J1896" s="2">
        <f>_xlfn.XLOOKUP($B1896,stock_analysis[Stock],stock_analysis[Beta_Weekly])</f>
        <v>1.3320130687121532</v>
      </c>
      <c r="K1896" s="2">
        <f>_xlfn.XLOOKUP($B1896,stock_analysis[Stock],stock_analysis[Beta_Monthly])</f>
        <v>1.2855669995571013</v>
      </c>
      <c r="L1896" s="3">
        <f>G1896+H1896*I1896</f>
        <v>0.11979332847926139</v>
      </c>
      <c r="M1896" s="3">
        <f>J1896*H1896+G1896</f>
        <v>0.1363642834936456</v>
      </c>
      <c r="N1896" s="3">
        <f>K1896*H1896+G1896</f>
        <v>0.1339351540768364</v>
      </c>
      <c r="O1896" s="2">
        <f>_xlfn.XLOOKUP($B1896,stock_analysis[Stock],stock_analysis[Interest_Coverage_Ratio])</f>
        <v>-7.1793073855846616</v>
      </c>
      <c r="P1896" s="3" cm="1">
        <f t="array" ref="P189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0.19</v>
      </c>
      <c r="Q1896" s="3" t="str" cm="1">
        <f t="array" ref="Q189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D2/D</v>
      </c>
      <c r="R1896" s="3">
        <f>Table2[[#This Row],[Default Spread]]+Table2[[#This Row],[Risk Free Rate]]</f>
        <v>0.25669999999999998</v>
      </c>
      <c r="S1896" s="2">
        <f>_xlfn.XLOOKUP($B1896,stock_analysis[Stock],stock_analysis[Market_Cap_Cr])</f>
        <v>76.028857599999995</v>
      </c>
      <c r="T1896" s="2">
        <f>_xlfn.XLOOKUP($B1896,stock_analysis[Stock],stock_analysis[Total_Debt_Cr])</f>
        <v>143.2617984</v>
      </c>
      <c r="U1896" s="3">
        <f>Table2[[#This Row],[Market Value of Equity]]/(Table2[[#This Row],[Market Value of Equity]]+Table2[[#This Row],[Market Value of Debt]])</f>
        <v>0.34670358959571901</v>
      </c>
      <c r="V1896" s="3">
        <f>Table2[[#This Row],[Market Value of Debt]]/(Table2[[#This Row],[Market Value of Equity]]+Table2[[#This Row],[Market Value of Debt]])</f>
        <v>0.65329641040428099</v>
      </c>
      <c r="W1896" s="32">
        <f>(Table2[[#This Row],[Cost of Equity (Daily Beta)]]*Table2[[#This Row],[Weight of Equity]])+(Table2[[#This Row],[Cost of Debt]]*Table2[[#This Row],[Weight of Debt]])</f>
        <v>0.20923396554415791</v>
      </c>
      <c r="X1896" s="33">
        <f>(Table2[[#This Row],[Cost of Equity (Weekly Beta)]]*Table2[[#This Row],[Weight of Equity]])+(Table2[[#This Row],[Cost of Debt]]*Table2[[#This Row],[Weight of Debt]])</f>
        <v>0.2149791751306741</v>
      </c>
      <c r="Y1896" s="34">
        <f>(Table2[[#This Row],[Cost of Equity (Monthly Beta)]]*Table2[[#This Row],[Weight of Equity]])+(Table2[[#This Row],[Cost of Debt]]*Table2[[#This Row],[Weight of Debt]])</f>
        <v>0.21413698724227381</v>
      </c>
      <c r="Z1896" t="b">
        <f>IF(Table2[[#This Row],[Sector]]="Financial Services",TRUE,FALSE)</f>
        <v>0</v>
      </c>
      <c r="AA1896" t="b">
        <f>IF(Table2[[#This Row],[Market Capitalisation In(Cr)]]&gt;25000,TRUE,FALSE)</f>
        <v>0</v>
      </c>
    </row>
    <row r="1897" spans="2:27" ht="14" customHeight="1">
      <c r="B1897" s="37" t="s">
        <v>1397</v>
      </c>
      <c r="C1897" s="38" t="str">
        <f>_xlfn.XLOOKUP(B1897,stock_analysis[Stock],stock_analysis[Company_Name])</f>
        <v>Gujarat State Petronet Limited</v>
      </c>
      <c r="D1897" s="37" t="str">
        <f>_xlfn.XLOOKUP(B1897,stock_analysis[Stock],stock_analysis[Sector])</f>
        <v>Utilities</v>
      </c>
      <c r="E1897" s="37" t="str">
        <f>_xlfn.XLOOKUP($B1897,stock_analysis[Stock],stock_analysis[Industry])</f>
        <v>Utilities - Regulated Gas</v>
      </c>
      <c r="F1897" s="2">
        <f>_xlfn.XLOOKUP($B1897,stock_analysis[Stock],stock_analysis[Market_Cap_Cr])</f>
        <v>16006.258688</v>
      </c>
      <c r="G1897" s="3">
        <f>Imputs!$C$2</f>
        <v>6.6699999999999995E-2</v>
      </c>
      <c r="H1897" s="3">
        <f>Imputs!$C$3</f>
        <v>5.2299999999999999E-2</v>
      </c>
      <c r="I1897" s="2">
        <f>_xlfn.XLOOKUP($B1897,stock_analysis[Stock],stock_analysis[Beta_Daily])</f>
        <v>0.68455655975233376</v>
      </c>
      <c r="J1897" s="2">
        <f>_xlfn.XLOOKUP($B1897,stock_analysis[Stock],stock_analysis[Beta_Weekly])</f>
        <v>1.0486643737621664</v>
      </c>
      <c r="K1897" s="2">
        <f>_xlfn.XLOOKUP($B1897,stock_analysis[Stock],stock_analysis[Beta_Monthly])</f>
        <v>0.8927501225133837</v>
      </c>
      <c r="L1897" s="3">
        <f>G1897+H1897*I1897</f>
        <v>0.10250230807504705</v>
      </c>
      <c r="M1897" s="3">
        <f>J1897*H1897+G1897</f>
        <v>0.12154514674776129</v>
      </c>
      <c r="N1897" s="3">
        <f>K1897*H1897+G1897</f>
        <v>0.11339083140744996</v>
      </c>
      <c r="O1897" s="2">
        <f>_xlfn.XLOOKUP($B1897,stock_analysis[Stock],stock_analysis[Interest_Coverage_Ratio])</f>
        <v>60.78710411175188</v>
      </c>
      <c r="P1897" s="3" cm="1">
        <f t="array" ref="P189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97" s="3" t="str" cm="1">
        <f t="array" ref="Q189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97" s="3">
        <f>Table2[[#This Row],[Default Spread]]+Table2[[#This Row],[Risk Free Rate]]</f>
        <v>7.0699999999999999E-2</v>
      </c>
      <c r="S1897" s="2">
        <f>_xlfn.XLOOKUP($B1897,stock_analysis[Stock],stock_analysis[Market_Cap_Cr])</f>
        <v>16006.258688</v>
      </c>
      <c r="T1897" s="2">
        <f>_xlfn.XLOOKUP($B1897,stock_analysis[Stock],stock_analysis[Total_Debt_Cr])</f>
        <v>139.71039999999999</v>
      </c>
      <c r="U1897" s="3">
        <f>Table2[[#This Row],[Market Value of Equity]]/(Table2[[#This Row],[Market Value of Equity]]+Table2[[#This Row],[Market Value of Debt]])</f>
        <v>0.99134704152853637</v>
      </c>
      <c r="V1897" s="3">
        <f>Table2[[#This Row],[Market Value of Debt]]/(Table2[[#This Row],[Market Value of Equity]]+Table2[[#This Row],[Market Value of Debt]])</f>
        <v>8.6529584714636603E-3</v>
      </c>
      <c r="W1897" s="32">
        <f>(Table2[[#This Row],[Cost of Equity (Daily Beta)]]*Table2[[#This Row],[Weight of Equity]])+(Table2[[#This Row],[Cost of Debt]]*Table2[[#This Row],[Weight of Debt]])</f>
        <v>0.10222712402397698</v>
      </c>
      <c r="X1897" s="33">
        <f>(Table2[[#This Row],[Cost of Equity (Weekly Beta)]]*Table2[[#This Row],[Weight of Equity]])+(Table2[[#This Row],[Cost of Debt]]*Table2[[#This Row],[Weight of Debt]])</f>
        <v>0.12110518580447743</v>
      </c>
      <c r="Y1897" s="34">
        <f>(Table2[[#This Row],[Cost of Equity (Monthly Beta)]]*Table2[[#This Row],[Weight of Equity]])+(Table2[[#This Row],[Cost of Debt]]*Table2[[#This Row],[Weight of Debt]])</f>
        <v>0.11302142941616904</v>
      </c>
      <c r="Z1897" t="b">
        <f>IF(Table2[[#This Row],[Sector]]="Financial Services",TRUE,FALSE)</f>
        <v>0</v>
      </c>
      <c r="AA1897" t="b">
        <f>IF(Table2[[#This Row],[Market Capitalisation In(Cr)]]&gt;25000,TRUE,FALSE)</f>
        <v>0</v>
      </c>
    </row>
    <row r="1898" spans="2:27" ht="14" customHeight="1">
      <c r="B1898" s="37" t="s">
        <v>1415</v>
      </c>
      <c r="C1898" s="38" t="str">
        <f>_xlfn.XLOOKUP(B1898,stock_analysis[Stock],stock_analysis[Company_Name])</f>
        <v>Gujarat Gas Limited</v>
      </c>
      <c r="D1898" s="37" t="str">
        <f>_xlfn.XLOOKUP(B1898,stock_analysis[Stock],stock_analysis[Sector])</f>
        <v>Utilities</v>
      </c>
      <c r="E1898" s="37" t="str">
        <f>_xlfn.XLOOKUP($B1898,stock_analysis[Stock],stock_analysis[Industry])</f>
        <v>Utilities - Regulated Gas</v>
      </c>
      <c r="F1898" s="2">
        <f>_xlfn.XLOOKUP($B1898,stock_analysis[Stock],stock_analysis[Market_Cap_Cr])</f>
        <v>27222.389555199999</v>
      </c>
      <c r="G1898" s="3">
        <f>Imputs!$C$2</f>
        <v>6.6699999999999995E-2</v>
      </c>
      <c r="H1898" s="3">
        <f>Imputs!$C$3</f>
        <v>5.2299999999999999E-2</v>
      </c>
      <c r="I1898" s="2">
        <f>_xlfn.XLOOKUP($B1898,stock_analysis[Stock],stock_analysis[Beta_Daily])</f>
        <v>0.78989554981552235</v>
      </c>
      <c r="J1898" s="2">
        <f>_xlfn.XLOOKUP($B1898,stock_analysis[Stock],stock_analysis[Beta_Weekly])</f>
        <v>1.1034383098892599</v>
      </c>
      <c r="K1898" s="2">
        <f>_xlfn.XLOOKUP($B1898,stock_analysis[Stock],stock_analysis[Beta_Monthly])</f>
        <v>0.8670096137043023</v>
      </c>
      <c r="L1898" s="3">
        <f>G1898+H1898*I1898</f>
        <v>0.10801153725535181</v>
      </c>
      <c r="M1898" s="3">
        <f>J1898*H1898+G1898</f>
        <v>0.12440982360720829</v>
      </c>
      <c r="N1898" s="3">
        <f>K1898*H1898+G1898</f>
        <v>0.112044602796735</v>
      </c>
      <c r="O1898" s="2">
        <f>_xlfn.XLOOKUP($B1898,stock_analysis[Stock],stock_analysis[Interest_Coverage_Ratio])</f>
        <v>48.688827331486614</v>
      </c>
      <c r="P1898" s="3" cm="1">
        <f t="array" ref="P189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98" s="3" t="str" cm="1">
        <f t="array" ref="Q189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98" s="3">
        <f>Table2[[#This Row],[Default Spread]]+Table2[[#This Row],[Risk Free Rate]]</f>
        <v>7.0699999999999999E-2</v>
      </c>
      <c r="S1898" s="2">
        <f>_xlfn.XLOOKUP($B1898,stock_analysis[Stock],stock_analysis[Market_Cap_Cr])</f>
        <v>27222.389555199999</v>
      </c>
      <c r="T1898" s="2">
        <f>_xlfn.XLOOKUP($B1898,stock_analysis[Stock],stock_analysis[Total_Debt_Cr])</f>
        <v>151.24999679999999</v>
      </c>
      <c r="U1898" s="3">
        <f>Table2[[#This Row],[Market Value of Equity]]/(Table2[[#This Row],[Market Value of Equity]]+Table2[[#This Row],[Market Value of Debt]])</f>
        <v>0.9944746113678935</v>
      </c>
      <c r="V1898" s="3">
        <f>Table2[[#This Row],[Market Value of Debt]]/(Table2[[#This Row],[Market Value of Equity]]+Table2[[#This Row],[Market Value of Debt]])</f>
        <v>5.5253886321064384E-3</v>
      </c>
      <c r="W1898" s="32">
        <f>(Table2[[#This Row],[Cost of Equity (Daily Beta)]]*Table2[[#This Row],[Weight of Equity]])+(Table2[[#This Row],[Cost of Debt]]*Table2[[#This Row],[Weight of Debt]])</f>
        <v>0.10780537651155467</v>
      </c>
      <c r="X1898" s="33">
        <f>(Table2[[#This Row],[Cost of Equity (Weekly Beta)]]*Table2[[#This Row],[Weight of Equity]])+(Table2[[#This Row],[Cost of Debt]]*Table2[[#This Row],[Weight of Debt]])</f>
        <v>0.12411305595841657</v>
      </c>
      <c r="Y1898" s="34">
        <f>(Table2[[#This Row],[Cost of Equity (Monthly Beta)]]*Table2[[#This Row],[Weight of Equity]])+(Table2[[#This Row],[Cost of Debt]]*Table2[[#This Row],[Weight of Debt]])</f>
        <v>0.11181615779844295</v>
      </c>
      <c r="Z1898" t="b">
        <f>IF(Table2[[#This Row],[Sector]]="Financial Services",TRUE,FALSE)</f>
        <v>0</v>
      </c>
      <c r="AA1898" t="b">
        <f>IF(Table2[[#This Row],[Market Capitalisation In(Cr)]]&gt;25000,TRUE,FALSE)</f>
        <v>1</v>
      </c>
    </row>
    <row r="1899" spans="2:27" ht="14" customHeight="1">
      <c r="B1899" s="37" t="s">
        <v>1215</v>
      </c>
      <c r="C1899" s="38" t="str">
        <f>_xlfn.XLOOKUP(B1899,stock_analysis[Stock],stock_analysis[Company_Name])</f>
        <v>GAIL (India) Limited</v>
      </c>
      <c r="D1899" s="37" t="str">
        <f>_xlfn.XLOOKUP(B1899,stock_analysis[Stock],stock_analysis[Sector])</f>
        <v>Utilities</v>
      </c>
      <c r="E1899" s="37" t="str">
        <f>_xlfn.XLOOKUP($B1899,stock_analysis[Stock],stock_analysis[Industry])</f>
        <v>Utilities - Regulated Gas</v>
      </c>
      <c r="F1899" s="2">
        <f>_xlfn.XLOOKUP($B1899,stock_analysis[Stock],stock_analysis[Market_Cap_Cr])</f>
        <v>103143.2699904</v>
      </c>
      <c r="G1899" s="3">
        <f>Imputs!$C$2</f>
        <v>6.6699999999999995E-2</v>
      </c>
      <c r="H1899" s="3">
        <f>Imputs!$C$3</f>
        <v>5.2299999999999999E-2</v>
      </c>
      <c r="I1899" s="2">
        <f>_xlfn.XLOOKUP($B1899,stock_analysis[Stock],stock_analysis[Beta_Daily])</f>
        <v>1.1836790261596892</v>
      </c>
      <c r="J1899" s="2">
        <f>_xlfn.XLOOKUP($B1899,stock_analysis[Stock],stock_analysis[Beta_Weekly])</f>
        <v>1.4473672089789322</v>
      </c>
      <c r="K1899" s="2">
        <f>_xlfn.XLOOKUP($B1899,stock_analysis[Stock],stock_analysis[Beta_Monthly])</f>
        <v>1.5167388278926417</v>
      </c>
      <c r="L1899" s="3">
        <f>G1899+H1899*I1899</f>
        <v>0.12860641306815174</v>
      </c>
      <c r="M1899" s="3">
        <f>J1899*H1899+G1899</f>
        <v>0.14239730502959813</v>
      </c>
      <c r="N1899" s="3">
        <f>K1899*H1899+G1899</f>
        <v>0.14602544069878515</v>
      </c>
      <c r="O1899" s="2">
        <f>_xlfn.XLOOKUP($B1899,stock_analysis[Stock],stock_analysis[Interest_Coverage_Ratio])</f>
        <v>22.371205884696071</v>
      </c>
      <c r="P1899" s="3" cm="1">
        <f t="array" ref="P189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899" s="3" t="str" cm="1">
        <f t="array" ref="Q189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899" s="3">
        <f>Table2[[#This Row],[Default Spread]]+Table2[[#This Row],[Risk Free Rate]]</f>
        <v>7.0699999999999999E-2</v>
      </c>
      <c r="S1899" s="2">
        <f>_xlfn.XLOOKUP($B1899,stock_analysis[Stock],stock_analysis[Market_Cap_Cr])</f>
        <v>103143.2699904</v>
      </c>
      <c r="T1899" s="2">
        <f>_xlfn.XLOOKUP($B1899,stock_analysis[Stock],stock_analysis[Total_Debt_Cr])</f>
        <v>22433.3103104</v>
      </c>
      <c r="U1899" s="3">
        <f>Table2[[#This Row],[Market Value of Equity]]/(Table2[[#This Row],[Market Value of Equity]]+Table2[[#This Row],[Market Value of Debt]])</f>
        <v>0.8213575313433098</v>
      </c>
      <c r="V1899" s="3">
        <f>Table2[[#This Row],[Market Value of Debt]]/(Table2[[#This Row],[Market Value of Equity]]+Table2[[#This Row],[Market Value of Debt]])</f>
        <v>0.17864246865669015</v>
      </c>
      <c r="W1899" s="32">
        <f>(Table2[[#This Row],[Cost of Equity (Daily Beta)]]*Table2[[#This Row],[Weight of Equity]])+(Table2[[#This Row],[Cost of Debt]]*Table2[[#This Row],[Weight of Debt]])</f>
        <v>0.11826186848660308</v>
      </c>
      <c r="X1899" s="33">
        <f>(Table2[[#This Row],[Cost of Equity (Weekly Beta)]]*Table2[[#This Row],[Weight of Equity]])+(Table2[[#This Row],[Cost of Debt]]*Table2[[#This Row],[Weight of Debt]])</f>
        <v>0.12958912146307899</v>
      </c>
      <c r="Y1899" s="34">
        <f>(Table2[[#This Row],[Cost of Equity (Monthly Beta)]]*Table2[[#This Row],[Weight of Equity]])+(Table2[[#This Row],[Cost of Debt]]*Table2[[#This Row],[Weight of Debt]])</f>
        <v>0.13256911801970106</v>
      </c>
      <c r="Z1899" t="b">
        <f>IF(Table2[[#This Row],[Sector]]="Financial Services",TRUE,FALSE)</f>
        <v>0</v>
      </c>
      <c r="AA1899" t="b">
        <f>IF(Table2[[#This Row],[Market Capitalisation In(Cr)]]&gt;25000,TRUE,FALSE)</f>
        <v>1</v>
      </c>
    </row>
    <row r="1900" spans="2:27" ht="14" customHeight="1">
      <c r="B1900" s="37" t="s">
        <v>1725</v>
      </c>
      <c r="C1900" s="38" t="str">
        <f>_xlfn.XLOOKUP(B1900,stock_analysis[Stock],stock_analysis[Company_Name])</f>
        <v>IRM Energy Limited</v>
      </c>
      <c r="D1900" s="37" t="str">
        <f>_xlfn.XLOOKUP(B1900,stock_analysis[Stock],stock_analysis[Sector])</f>
        <v>Utilities</v>
      </c>
      <c r="E1900" s="37" t="str">
        <f>_xlfn.XLOOKUP($B1900,stock_analysis[Stock],stock_analysis[Industry])</f>
        <v>Utilities - Regulated Gas</v>
      </c>
      <c r="F1900" s="2">
        <f>_xlfn.XLOOKUP($B1900,stock_analysis[Stock],stock_analysis[Market_Cap_Cr])</f>
        <v>879.12867840000001</v>
      </c>
      <c r="G1900" s="3">
        <f>Imputs!$C$2</f>
        <v>6.6699999999999995E-2</v>
      </c>
      <c r="H1900" s="3">
        <f>Imputs!$C$3</f>
        <v>5.2299999999999999E-2</v>
      </c>
      <c r="I1900" s="2">
        <f>_xlfn.XLOOKUP($B1900,stock_analysis[Stock],stock_analysis[Beta_Daily])</f>
        <v>1.0884914340557976</v>
      </c>
      <c r="J1900" s="2">
        <f>_xlfn.XLOOKUP($B1900,stock_analysis[Stock],stock_analysis[Beta_Weekly])</f>
        <v>1.0533752260251481</v>
      </c>
      <c r="K1900" s="2">
        <f>_xlfn.XLOOKUP($B1900,stock_analysis[Stock],stock_analysis[Beta_Monthly])</f>
        <v>1.4311043513319623</v>
      </c>
      <c r="L1900" s="3">
        <f>G1900+H1900*I1900</f>
        <v>0.12362810200111821</v>
      </c>
      <c r="M1900" s="3">
        <f>J1900*H1900+G1900</f>
        <v>0.12179152432111524</v>
      </c>
      <c r="N1900" s="3">
        <f>K1900*H1900+G1900</f>
        <v>0.14154675757466162</v>
      </c>
      <c r="O1900" s="2">
        <f>_xlfn.XLOOKUP($B1900,stock_analysis[Stock],stock_analysis[Interest_Coverage_Ratio])</f>
        <v>5.7909391834880246</v>
      </c>
      <c r="P1900" s="3" cm="1">
        <f t="array" ref="P190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900" s="3" t="str" cm="1">
        <f t="array" ref="Q190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900" s="3">
        <f>Table2[[#This Row],[Default Spread]]+Table2[[#This Row],[Risk Free Rate]]</f>
        <v>7.5600000000000001E-2</v>
      </c>
      <c r="S1900" s="2">
        <f>_xlfn.XLOOKUP($B1900,stock_analysis[Stock],stock_analysis[Market_Cap_Cr])</f>
        <v>879.12867840000001</v>
      </c>
      <c r="T1900" s="2">
        <f>_xlfn.XLOOKUP($B1900,stock_analysis[Stock],stock_analysis[Total_Debt_Cr])</f>
        <v>81.712000000000003</v>
      </c>
      <c r="U1900" s="3">
        <f>Table2[[#This Row],[Market Value of Equity]]/(Table2[[#This Row],[Market Value of Equity]]+Table2[[#This Row],[Market Value of Debt]])</f>
        <v>0.91495780535013616</v>
      </c>
      <c r="V1900" s="3">
        <f>Table2[[#This Row],[Market Value of Debt]]/(Table2[[#This Row],[Market Value of Equity]]+Table2[[#This Row],[Market Value of Debt]])</f>
        <v>8.5042194649863817E-2</v>
      </c>
      <c r="W1900" s="32">
        <f>(Table2[[#This Row],[Cost of Equity (Daily Beta)]]*Table2[[#This Row],[Weight of Equity]])+(Table2[[#This Row],[Cost of Debt]]*Table2[[#This Row],[Weight of Debt]])</f>
        <v>0.1195436868020756</v>
      </c>
      <c r="X1900" s="33">
        <f>(Table2[[#This Row],[Cost of Equity (Weekly Beta)]]*Table2[[#This Row],[Weight of Equity]])+(Table2[[#This Row],[Cost of Debt]]*Table2[[#This Row],[Weight of Debt]])</f>
        <v>0.11786329571862504</v>
      </c>
      <c r="Y1900" s="34">
        <f>(Table2[[#This Row],[Cost of Equity (Monthly Beta)]]*Table2[[#This Row],[Weight of Equity]])+(Table2[[#This Row],[Cost of Debt]]*Table2[[#This Row],[Weight of Debt]])</f>
        <v>0.13593850058046986</v>
      </c>
      <c r="Z1900" t="b">
        <f>IF(Table2[[#This Row],[Sector]]="Financial Services",TRUE,FALSE)</f>
        <v>0</v>
      </c>
      <c r="AA1900" t="b">
        <f>IF(Table2[[#This Row],[Market Capitalisation In(Cr)]]&gt;25000,TRUE,FALSE)</f>
        <v>0</v>
      </c>
    </row>
    <row r="1901" spans="2:27" ht="14" customHeight="1">
      <c r="B1901" s="37" t="s">
        <v>2264</v>
      </c>
      <c r="C1901" s="38" t="str">
        <f>_xlfn.XLOOKUP(B1901,stock_analysis[Stock],stock_analysis[Company_Name])</f>
        <v>Mahanagar Gas Limited</v>
      </c>
      <c r="D1901" s="37" t="str">
        <f>_xlfn.XLOOKUP(B1901,stock_analysis[Stock],stock_analysis[Sector])</f>
        <v>Utilities</v>
      </c>
      <c r="E1901" s="37" t="str">
        <f>_xlfn.XLOOKUP($B1901,stock_analysis[Stock],stock_analysis[Industry])</f>
        <v>Utilities - Regulated Gas</v>
      </c>
      <c r="F1901" s="2">
        <f>_xlfn.XLOOKUP($B1901,stock_analysis[Stock],stock_analysis[Market_Cap_Cr])</f>
        <v>10756.899635199999</v>
      </c>
      <c r="G1901" s="3">
        <f>Imputs!$C$2</f>
        <v>6.6699999999999995E-2</v>
      </c>
      <c r="H1901" s="3">
        <f>Imputs!$C$3</f>
        <v>5.2299999999999999E-2</v>
      </c>
      <c r="I1901" s="2">
        <f>_xlfn.XLOOKUP($B1901,stock_analysis[Stock],stock_analysis[Beta_Daily])</f>
        <v>1.1224614796791483</v>
      </c>
      <c r="J1901" s="2">
        <f>_xlfn.XLOOKUP($B1901,stock_analysis[Stock],stock_analysis[Beta_Weekly])</f>
        <v>1.5426347130775246</v>
      </c>
      <c r="K1901" s="2">
        <f>_xlfn.XLOOKUP($B1901,stock_analysis[Stock],stock_analysis[Beta_Monthly])</f>
        <v>1.2918460270530212</v>
      </c>
      <c r="L1901" s="3">
        <f>G1901+H1901*I1901</f>
        <v>0.12540473538721947</v>
      </c>
      <c r="M1901" s="3">
        <f>J1901*H1901+G1901</f>
        <v>0.14737979549395452</v>
      </c>
      <c r="N1901" s="3">
        <f>K1901*H1901+G1901</f>
        <v>0.13426354721487299</v>
      </c>
      <c r="O1901" s="2">
        <f>_xlfn.XLOOKUP($B1901,stock_analysis[Stock],stock_analysis[Interest_Coverage_Ratio])</f>
        <v>98.410384068278802</v>
      </c>
      <c r="P1901" s="3" cm="1">
        <f t="array" ref="P190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901" s="3" t="str" cm="1">
        <f t="array" ref="Q190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901" s="3">
        <f>Table2[[#This Row],[Default Spread]]+Table2[[#This Row],[Risk Free Rate]]</f>
        <v>7.0699999999999999E-2</v>
      </c>
      <c r="S1901" s="2">
        <f>_xlfn.XLOOKUP($B1901,stock_analysis[Stock],stock_analysis[Market_Cap_Cr])</f>
        <v>10756.899635199999</v>
      </c>
      <c r="T1901" s="2">
        <f>_xlfn.XLOOKUP($B1901,stock_analysis[Stock],stock_analysis[Total_Debt_Cr])</f>
        <v>220.64</v>
      </c>
      <c r="U1901" s="3">
        <f>Table2[[#This Row],[Market Value of Equity]]/(Table2[[#This Row],[Market Value of Equity]]+Table2[[#This Row],[Market Value of Debt]])</f>
        <v>0.97990077855947733</v>
      </c>
      <c r="V1901" s="3">
        <f>Table2[[#This Row],[Market Value of Debt]]/(Table2[[#This Row],[Market Value of Equity]]+Table2[[#This Row],[Market Value of Debt]])</f>
        <v>2.009922144052274E-2</v>
      </c>
      <c r="W1901" s="32">
        <f>(Table2[[#This Row],[Cost of Equity (Daily Beta)]]*Table2[[#This Row],[Weight of Equity]])+(Table2[[#This Row],[Cost of Debt]]*Table2[[#This Row],[Weight of Debt]])</f>
        <v>0.12430521279682655</v>
      </c>
      <c r="X1901" s="33">
        <f>(Table2[[#This Row],[Cost of Equity (Weekly Beta)]]*Table2[[#This Row],[Weight of Equity]])+(Table2[[#This Row],[Cost of Debt]]*Table2[[#This Row],[Weight of Debt]])</f>
        <v>0.14583859130430754</v>
      </c>
      <c r="Y1901" s="34">
        <f>(Table2[[#This Row],[Cost of Equity (Monthly Beta)]]*Table2[[#This Row],[Weight of Equity]])+(Table2[[#This Row],[Cost of Debt]]*Table2[[#This Row],[Weight of Debt]])</f>
        <v>0.13298596940385615</v>
      </c>
      <c r="Z1901" t="b">
        <f>IF(Table2[[#This Row],[Sector]]="Financial Services",TRUE,FALSE)</f>
        <v>0</v>
      </c>
      <c r="AA1901" t="b">
        <f>IF(Table2[[#This Row],[Market Capitalisation In(Cr)]]&gt;25000,TRUE,FALSE)</f>
        <v>0</v>
      </c>
    </row>
    <row r="1902" spans="2:27" ht="14" customHeight="1">
      <c r="B1902" s="37" t="s">
        <v>1597</v>
      </c>
      <c r="C1902" s="38" t="str">
        <f>_xlfn.XLOOKUP(B1902,stock_analysis[Stock],stock_analysis[Company_Name])</f>
        <v>Indraprastha Gas Limited</v>
      </c>
      <c r="D1902" s="37" t="str">
        <f>_xlfn.XLOOKUP(B1902,stock_analysis[Stock],stock_analysis[Sector])</f>
        <v>Utilities</v>
      </c>
      <c r="E1902" s="37" t="str">
        <f>_xlfn.XLOOKUP($B1902,stock_analysis[Stock],stock_analysis[Industry])</f>
        <v>Utilities - Regulated Gas</v>
      </c>
      <c r="F1902" s="2">
        <f>_xlfn.XLOOKUP($B1902,stock_analysis[Stock],stock_analysis[Market_Cap_Cr])</f>
        <v>22289.026252799998</v>
      </c>
      <c r="G1902" s="3">
        <f>Imputs!$C$2</f>
        <v>6.6699999999999995E-2</v>
      </c>
      <c r="H1902" s="3">
        <f>Imputs!$C$3</f>
        <v>5.2299999999999999E-2</v>
      </c>
      <c r="I1902" s="2">
        <f>_xlfn.XLOOKUP($B1902,stock_analysis[Stock],stock_analysis[Beta_Daily])</f>
        <v>1.132627047714587</v>
      </c>
      <c r="J1902" s="2">
        <f>_xlfn.XLOOKUP($B1902,stock_analysis[Stock],stock_analysis[Beta_Weekly])</f>
        <v>1.3132670771841122</v>
      </c>
      <c r="K1902" s="2">
        <f>_xlfn.XLOOKUP($B1902,stock_analysis[Stock],stock_analysis[Beta_Monthly])</f>
        <v>1.060466276981987</v>
      </c>
      <c r="L1902" s="3">
        <f>G1902+H1902*I1902</f>
        <v>0.1259363945954729</v>
      </c>
      <c r="M1902" s="3">
        <f>J1902*H1902+G1902</f>
        <v>0.13538386813672906</v>
      </c>
      <c r="N1902" s="3">
        <f>K1902*H1902+G1902</f>
        <v>0.12216238628615791</v>
      </c>
      <c r="O1902" s="2">
        <f>_xlfn.XLOOKUP($B1902,stock_analysis[Stock],stock_analysis[Interest_Coverage_Ratio])</f>
        <v>296.33558863328824</v>
      </c>
      <c r="P1902" s="3" cm="1">
        <f t="array" ref="P190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902" s="3" t="str" cm="1">
        <f t="array" ref="Q190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902" s="3">
        <f>Table2[[#This Row],[Default Spread]]+Table2[[#This Row],[Risk Free Rate]]</f>
        <v>7.0699999999999999E-2</v>
      </c>
      <c r="S1902" s="2">
        <f>_xlfn.XLOOKUP($B1902,stock_analysis[Stock],stock_analysis[Market_Cap_Cr])</f>
        <v>22289.026252799998</v>
      </c>
      <c r="T1902" s="2">
        <f>_xlfn.XLOOKUP($B1902,stock_analysis[Stock],stock_analysis[Total_Debt_Cr])</f>
        <v>101.5900032</v>
      </c>
      <c r="U1902" s="3">
        <f>Table2[[#This Row],[Market Value of Equity]]/(Table2[[#This Row],[Market Value of Equity]]+Table2[[#This Row],[Market Value of Debt]])</f>
        <v>0.99546283130225255</v>
      </c>
      <c r="V1902" s="3">
        <f>Table2[[#This Row],[Market Value of Debt]]/(Table2[[#This Row],[Market Value of Equity]]+Table2[[#This Row],[Market Value of Debt]])</f>
        <v>4.5371686977475215E-3</v>
      </c>
      <c r="W1902" s="32">
        <f>(Table2[[#This Row],[Cost of Equity (Daily Beta)]]*Table2[[#This Row],[Weight of Equity]])+(Table2[[#This Row],[Cost of Debt]]*Table2[[#This Row],[Weight of Debt]])</f>
        <v>0.12568577775493789</v>
      </c>
      <c r="X1902" s="33">
        <f>(Table2[[#This Row],[Cost of Equity (Weekly Beta)]]*Table2[[#This Row],[Weight of Equity]])+(Table2[[#This Row],[Cost of Debt]]*Table2[[#This Row],[Weight of Debt]])</f>
        <v>0.13509038651496988</v>
      </c>
      <c r="Y1902" s="34">
        <f>(Table2[[#This Row],[Cost of Equity (Monthly Beta)]]*Table2[[#This Row],[Weight of Equity]])+(Table2[[#This Row],[Cost of Debt]]*Table2[[#This Row],[Weight of Debt]])</f>
        <v>0.12192889275798897</v>
      </c>
      <c r="Z1902" t="b">
        <f>IF(Table2[[#This Row],[Sector]]="Financial Services",TRUE,FALSE)</f>
        <v>0</v>
      </c>
      <c r="AA1902" t="b">
        <f>IF(Table2[[#This Row],[Market Capitalisation In(Cr)]]&gt;25000,TRUE,FALSE)</f>
        <v>0</v>
      </c>
    </row>
    <row r="1903" spans="2:27" ht="14" customHeight="1">
      <c r="B1903" s="37" t="s">
        <v>400</v>
      </c>
      <c r="C1903" s="38" t="str">
        <f>_xlfn.XLOOKUP(B1903,stock_analysis[Stock],stock_analysis[Company_Name])</f>
        <v>Adani Total Gas Limited</v>
      </c>
      <c r="D1903" s="37" t="str">
        <f>_xlfn.XLOOKUP(B1903,stock_analysis[Stock],stock_analysis[Sector])</f>
        <v>Utilities</v>
      </c>
      <c r="E1903" s="37" t="str">
        <f>_xlfn.XLOOKUP($B1903,stock_analysis[Stock],stock_analysis[Industry])</f>
        <v>Utilities - Regulated Gas</v>
      </c>
      <c r="F1903" s="2">
        <f>_xlfn.XLOOKUP($B1903,stock_analysis[Stock],stock_analysis[Market_Cap_Cr])</f>
        <v>52950.879436800002</v>
      </c>
      <c r="G1903" s="3">
        <f>Imputs!$C$2</f>
        <v>6.6699999999999995E-2</v>
      </c>
      <c r="H1903" s="3">
        <f>Imputs!$C$3</f>
        <v>5.2299999999999999E-2</v>
      </c>
      <c r="I1903" s="2">
        <f>_xlfn.XLOOKUP($B1903,stock_analysis[Stock],stock_analysis[Beta_Daily])</f>
        <v>1.192462635714707</v>
      </c>
      <c r="J1903" s="2">
        <f>_xlfn.XLOOKUP($B1903,stock_analysis[Stock],stock_analysis[Beta_Weekly])</f>
        <v>1.0993271342393924</v>
      </c>
      <c r="K1903" s="2">
        <f>_xlfn.XLOOKUP($B1903,stock_analysis[Stock],stock_analysis[Beta_Monthly])</f>
        <v>2.683201119118193</v>
      </c>
      <c r="L1903" s="3">
        <f>G1903+H1903*I1903</f>
        <v>0.12906579584787917</v>
      </c>
      <c r="M1903" s="3">
        <f>J1903*H1903+G1903</f>
        <v>0.12419480912072023</v>
      </c>
      <c r="N1903" s="3">
        <f>K1903*H1903+G1903</f>
        <v>0.20703141852988149</v>
      </c>
      <c r="O1903" s="2">
        <f>_xlfn.XLOOKUP($B1903,stock_analysis[Stock],stock_analysis[Interest_Coverage_Ratio])</f>
        <v>11.071724614321898</v>
      </c>
      <c r="P1903" s="3" cm="1">
        <f t="array" ref="P190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903" s="3" t="str" cm="1">
        <f t="array" ref="Q190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903" s="3">
        <f>Table2[[#This Row],[Default Spread]]+Table2[[#This Row],[Risk Free Rate]]</f>
        <v>7.0699999999999999E-2</v>
      </c>
      <c r="S1903" s="2">
        <f>_xlfn.XLOOKUP($B1903,stock_analysis[Stock],stock_analysis[Market_Cap_Cr])</f>
        <v>52950.879436800002</v>
      </c>
      <c r="T1903" s="2">
        <f>_xlfn.XLOOKUP($B1903,stock_analysis[Stock],stock_analysis[Total_Debt_Cr])</f>
        <v>2007.0699007999999</v>
      </c>
      <c r="U1903" s="3">
        <f>Table2[[#This Row],[Market Value of Equity]]/(Table2[[#This Row],[Market Value of Equity]]+Table2[[#This Row],[Market Value of Debt]])</f>
        <v>0.96347989826784086</v>
      </c>
      <c r="V1903" s="3">
        <f>Table2[[#This Row],[Market Value of Debt]]/(Table2[[#This Row],[Market Value of Equity]]+Table2[[#This Row],[Market Value of Debt]])</f>
        <v>3.6520101732159138E-2</v>
      </c>
      <c r="W1903" s="32">
        <f>(Table2[[#This Row],[Cost of Equity (Daily Beta)]]*Table2[[#This Row],[Weight of Equity]])+(Table2[[#This Row],[Cost of Debt]]*Table2[[#This Row],[Weight of Debt]])</f>
        <v>0.12693427104583618</v>
      </c>
      <c r="X1903" s="33">
        <f>(Table2[[#This Row],[Cost of Equity (Weekly Beta)]]*Table2[[#This Row],[Weight of Equity]])+(Table2[[#This Row],[Cost of Debt]]*Table2[[#This Row],[Weight of Debt]])</f>
        <v>0.12224117324948909</v>
      </c>
      <c r="Y1903" s="34">
        <f>(Table2[[#This Row],[Cost of Equity (Monthly Beta)]]*Table2[[#This Row],[Weight of Equity]])+(Table2[[#This Row],[Cost of Debt]]*Table2[[#This Row],[Weight of Debt]])</f>
        <v>0.20205258125588066</v>
      </c>
      <c r="Z1903" t="b">
        <f>IF(Table2[[#This Row],[Sector]]="Financial Services",TRUE,FALSE)</f>
        <v>0</v>
      </c>
      <c r="AA1903" t="b">
        <f>IF(Table2[[#This Row],[Market Capitalisation In(Cr)]]&gt;25000,TRUE,FALSE)</f>
        <v>1</v>
      </c>
    </row>
    <row r="1904" spans="2:27" ht="14" customHeight="1">
      <c r="B1904" s="37" t="s">
        <v>736</v>
      </c>
      <c r="C1904" s="38" t="str">
        <f>_xlfn.XLOOKUP(B1904,stock_analysis[Stock],stock_analysis[Company_Name])</f>
        <v>Concord Enviro Systems Limited</v>
      </c>
      <c r="D1904" s="37" t="str">
        <f>_xlfn.XLOOKUP(B1904,stock_analysis[Stock],stock_analysis[Sector])</f>
        <v>Utilities</v>
      </c>
      <c r="E1904" s="37" t="str">
        <f>_xlfn.XLOOKUP($B1904,stock_analysis[Stock],stock_analysis[Industry])</f>
        <v>Utilities - Regulated Water</v>
      </c>
      <c r="F1904" s="2">
        <f>_xlfn.XLOOKUP($B1904,stock_analysis[Stock],stock_analysis[Market_Cap_Cr])</f>
        <v>564.90373120000004</v>
      </c>
      <c r="G1904" s="3">
        <f>Imputs!$C$2</f>
        <v>6.6699999999999995E-2</v>
      </c>
      <c r="H1904" s="3">
        <f>Imputs!$C$3</f>
        <v>5.2299999999999999E-2</v>
      </c>
      <c r="I1904" s="2">
        <f>_xlfn.XLOOKUP($B1904,stock_analysis[Stock],stock_analysis[Beta_Daily])</f>
        <v>1.1421786485419971</v>
      </c>
      <c r="J1904" s="2">
        <f>_xlfn.XLOOKUP($B1904,stock_analysis[Stock],stock_analysis[Beta_Weekly])</f>
        <v>1.7991041945837494</v>
      </c>
      <c r="K1904" s="2">
        <f>_xlfn.XLOOKUP($B1904,stock_analysis[Stock],stock_analysis[Beta_Monthly])</f>
        <v>2.2828778131358085</v>
      </c>
      <c r="L1904" s="3">
        <f>G1904+H1904*I1904</f>
        <v>0.12643594331874644</v>
      </c>
      <c r="M1904" s="3">
        <f>J1904*H1904+G1904</f>
        <v>0.16079314937673009</v>
      </c>
      <c r="N1904" s="3">
        <f>K1904*H1904+G1904</f>
        <v>0.18609450962700277</v>
      </c>
      <c r="O1904" s="2">
        <f>_xlfn.XLOOKUP($B1904,stock_analysis[Stock],stock_analysis[Interest_Coverage_Ratio])</f>
        <v>4.6497197531563152</v>
      </c>
      <c r="P1904" s="3" cm="1">
        <f t="array" ref="P190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8.8999999999999999E-3</v>
      </c>
      <c r="Q1904" s="3" t="str" cm="1">
        <f t="array" ref="Q190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A3/A-</v>
      </c>
      <c r="R1904" s="3">
        <f>Table2[[#This Row],[Default Spread]]+Table2[[#This Row],[Risk Free Rate]]</f>
        <v>7.5600000000000001E-2</v>
      </c>
      <c r="S1904" s="2">
        <f>_xlfn.XLOOKUP($B1904,stock_analysis[Stock],stock_analysis[Market_Cap_Cr])</f>
        <v>564.90373120000004</v>
      </c>
      <c r="T1904" s="2">
        <f>_xlfn.XLOOKUP($B1904,stock_analysis[Stock],stock_analysis[Total_Debt_Cr])</f>
        <v>165.39900159999999</v>
      </c>
      <c r="U1904" s="3">
        <f>Table2[[#This Row],[Market Value of Equity]]/(Table2[[#This Row],[Market Value of Equity]]+Table2[[#This Row],[Market Value of Debt]])</f>
        <v>0.77351994704188509</v>
      </c>
      <c r="V1904" s="3">
        <f>Table2[[#This Row],[Market Value of Debt]]/(Table2[[#This Row],[Market Value of Equity]]+Table2[[#This Row],[Market Value of Debt]])</f>
        <v>0.22648005295811482</v>
      </c>
      <c r="W1904" s="32">
        <f>(Table2[[#This Row],[Cost of Equity (Daily Beta)]]*Table2[[#This Row],[Weight of Equity]])+(Table2[[#This Row],[Cost of Debt]]*Table2[[#This Row],[Weight of Debt]])</f>
        <v>0.11492261618374101</v>
      </c>
      <c r="X1904" s="33">
        <f>(Table2[[#This Row],[Cost of Equity (Weekly Beta)]]*Table2[[#This Row],[Weight of Equity]])+(Table2[[#This Row],[Cost of Debt]]*Table2[[#This Row],[Weight of Debt]])</f>
        <v>0.14149860039421966</v>
      </c>
      <c r="Y1904" s="34">
        <f>(Table2[[#This Row],[Cost of Equity (Monthly Beta)]]*Table2[[#This Row],[Weight of Equity]])+(Table2[[#This Row],[Cost of Debt]]*Table2[[#This Row],[Weight of Debt]])</f>
        <v>0.16106970723509825</v>
      </c>
      <c r="Z1904" t="b">
        <f>IF(Table2[[#This Row],[Sector]]="Financial Services",TRUE,FALSE)</f>
        <v>0</v>
      </c>
      <c r="AA1904" t="b">
        <f>IF(Table2[[#This Row],[Market Capitalisation In(Cr)]]&gt;25000,TRUE,FALSE)</f>
        <v>0</v>
      </c>
    </row>
    <row r="1905" spans="2:27" ht="14" customHeight="1">
      <c r="B1905" s="37" t="s">
        <v>1096</v>
      </c>
      <c r="C1905" s="38" t="str">
        <f>_xlfn.XLOOKUP(B1905,stock_analysis[Stock],stock_analysis[Company_Name])</f>
        <v>Siemens Energy India Limited</v>
      </c>
      <c r="D1905" s="37" t="str">
        <f>_xlfn.XLOOKUP(B1905,stock_analysis[Stock],stock_analysis[Sector])</f>
        <v>Utilities</v>
      </c>
      <c r="E1905" s="37" t="str">
        <f>_xlfn.XLOOKUP($B1905,stock_analysis[Stock],stock_analysis[Industry])</f>
        <v>Utilities - Renewable</v>
      </c>
      <c r="F1905" s="2">
        <f>_xlfn.XLOOKUP($B1905,stock_analysis[Stock],stock_analysis[Market_Cap_Cr])</f>
        <v>101515.7161984</v>
      </c>
      <c r="G1905" s="3">
        <f>Imputs!$C$2</f>
        <v>6.6699999999999995E-2</v>
      </c>
      <c r="H1905" s="3">
        <f>Imputs!$C$3</f>
        <v>5.2299999999999999E-2</v>
      </c>
      <c r="I1905" s="2">
        <f>_xlfn.XLOOKUP($B1905,stock_analysis[Stock],stock_analysis[Beta_Daily])</f>
        <v>0.45571247852835578</v>
      </c>
      <c r="J1905" s="2">
        <f>_xlfn.XLOOKUP($B1905,stock_analysis[Stock],stock_analysis[Beta_Weekly])</f>
        <v>0.74889880719716817</v>
      </c>
      <c r="K1905" s="2">
        <f>_xlfn.XLOOKUP($B1905,stock_analysis[Stock],stock_analysis[Beta_Monthly])</f>
        <v>-0.70873691807556627</v>
      </c>
      <c r="L1905" s="3">
        <f>G1905+H1905*I1905</f>
        <v>9.0533762627032999E-2</v>
      </c>
      <c r="M1905" s="3">
        <f>J1905*H1905+G1905</f>
        <v>0.10586740761641189</v>
      </c>
      <c r="N1905" s="3">
        <f>K1905*H1905+G1905</f>
        <v>2.9633059184647877E-2</v>
      </c>
      <c r="O1905" s="2">
        <f>_xlfn.XLOOKUP($B1905,stock_analysis[Stock],stock_analysis[Interest_Coverage_Ratio])</f>
        <v>53.748226950354606</v>
      </c>
      <c r="P1905" s="3" cm="1">
        <f t="array" ref="P190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905" s="3" t="str" cm="1">
        <f t="array" ref="Q190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905" s="3">
        <f>Table2[[#This Row],[Default Spread]]+Table2[[#This Row],[Risk Free Rate]]</f>
        <v>7.0699999999999999E-2</v>
      </c>
      <c r="S1905" s="2">
        <f>_xlfn.XLOOKUP($B1905,stock_analysis[Stock],stock_analysis[Market_Cap_Cr])</f>
        <v>101515.7161984</v>
      </c>
      <c r="T1905" s="2">
        <f>_xlfn.XLOOKUP($B1905,stock_analysis[Stock],stock_analysis[Total_Debt_Cr])</f>
        <v>147.6</v>
      </c>
      <c r="U1905" s="3">
        <f>Table2[[#This Row],[Market Value of Equity]]/(Table2[[#This Row],[Market Value of Equity]]+Table2[[#This Row],[Market Value of Debt]])</f>
        <v>0.9985481488749397</v>
      </c>
      <c r="V1905" s="3">
        <f>Table2[[#This Row],[Market Value of Debt]]/(Table2[[#This Row],[Market Value of Equity]]+Table2[[#This Row],[Market Value of Debt]])</f>
        <v>1.4518511250602205E-3</v>
      </c>
      <c r="W1905" s="32">
        <f>(Table2[[#This Row],[Cost of Equity (Daily Beta)]]*Table2[[#This Row],[Weight of Equity]])+(Table2[[#This Row],[Cost of Debt]]*Table2[[#This Row],[Weight of Debt]])</f>
        <v>9.050496695644876E-2</v>
      </c>
      <c r="X1905" s="33">
        <f>(Table2[[#This Row],[Cost of Equity (Weekly Beta)]]*Table2[[#This Row],[Weight of Equity]])+(Table2[[#This Row],[Cost of Debt]]*Table2[[#This Row],[Weight of Debt]])</f>
        <v>0.10581634977609854</v>
      </c>
      <c r="Y1905" s="34">
        <f>(Table2[[#This Row],[Cost of Equity (Monthly Beta)]]*Table2[[#This Row],[Weight of Equity]])+(Table2[[#This Row],[Cost of Debt]]*Table2[[#This Row],[Weight of Debt]])</f>
        <v>2.9692682268873425E-2</v>
      </c>
      <c r="Z1905" t="b">
        <f>IF(Table2[[#This Row],[Sector]]="Financial Services",TRUE,FALSE)</f>
        <v>0</v>
      </c>
      <c r="AA1905" t="b">
        <f>IF(Table2[[#This Row],[Market Capitalisation In(Cr)]]&gt;25000,TRUE,FALSE)</f>
        <v>1</v>
      </c>
    </row>
    <row r="1906" spans="2:27" ht="14" customHeight="1">
      <c r="B1906" s="37" t="s">
        <v>2458</v>
      </c>
      <c r="C1906" s="38" t="str">
        <f>_xlfn.XLOOKUP(B1906,stock_analysis[Stock],stock_analysis[Company_Name])</f>
        <v>NHPC Limited</v>
      </c>
      <c r="D1906" s="37" t="str">
        <f>_xlfn.XLOOKUP(B1906,stock_analysis[Stock],stock_analysis[Sector])</f>
        <v>Utilities</v>
      </c>
      <c r="E1906" s="37" t="str">
        <f>_xlfn.XLOOKUP($B1906,stock_analysis[Stock],stock_analysis[Industry])</f>
        <v>Utilities - Renewable</v>
      </c>
      <c r="F1906" s="2">
        <f>_xlfn.XLOOKUP($B1906,stock_analysis[Stock],stock_analysis[Market_Cap_Cr])</f>
        <v>74122.310451199999</v>
      </c>
      <c r="G1906" s="3">
        <f>Imputs!$C$2</f>
        <v>6.6699999999999995E-2</v>
      </c>
      <c r="H1906" s="3">
        <f>Imputs!$C$3</f>
        <v>5.2299999999999999E-2</v>
      </c>
      <c r="I1906" s="2">
        <f>_xlfn.XLOOKUP($B1906,stock_analysis[Stock],stock_analysis[Beta_Daily])</f>
        <v>1.0179591398295449</v>
      </c>
      <c r="J1906" s="2">
        <f>_xlfn.XLOOKUP($B1906,stock_analysis[Stock],stock_analysis[Beta_Weekly])</f>
        <v>1.3286709833422008</v>
      </c>
      <c r="K1906" s="2">
        <f>_xlfn.XLOOKUP($B1906,stock_analysis[Stock],stock_analysis[Beta_Monthly])</f>
        <v>1.1014840351844164</v>
      </c>
      <c r="L1906" s="3">
        <f>G1906+H1906*I1906</f>
        <v>0.11993926301308519</v>
      </c>
      <c r="M1906" s="3">
        <f>J1906*H1906+G1906</f>
        <v>0.13618949242879708</v>
      </c>
      <c r="N1906" s="3">
        <f>K1906*H1906+G1906</f>
        <v>0.12430761504014498</v>
      </c>
      <c r="O1906" s="2">
        <f>_xlfn.XLOOKUP($B1906,stock_analysis[Stock],stock_analysis[Interest_Coverage_Ratio])</f>
        <v>2.3544108286499483</v>
      </c>
      <c r="P1906" s="3" cm="1">
        <f t="array" ref="P1906">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1.38E-2</v>
      </c>
      <c r="Q1906" s="3" t="str" cm="1">
        <f t="array" ref="Q1906">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Ba1/BB+</v>
      </c>
      <c r="R1906" s="3">
        <f>Table2[[#This Row],[Default Spread]]+Table2[[#This Row],[Risk Free Rate]]</f>
        <v>8.0499999999999988E-2</v>
      </c>
      <c r="S1906" s="2">
        <f>_xlfn.XLOOKUP($B1906,stock_analysis[Stock],stock_analysis[Market_Cap_Cr])</f>
        <v>74122.310451199999</v>
      </c>
      <c r="T1906" s="2">
        <f>_xlfn.XLOOKUP($B1906,stock_analysis[Stock],stock_analysis[Total_Debt_Cr])</f>
        <v>47233.109196799996</v>
      </c>
      <c r="U1906" s="3">
        <f>Table2[[#This Row],[Market Value of Equity]]/(Table2[[#This Row],[Market Value of Equity]]+Table2[[#This Row],[Market Value of Debt]])</f>
        <v>0.61078698146483301</v>
      </c>
      <c r="V1906" s="3">
        <f>Table2[[#This Row],[Market Value of Debt]]/(Table2[[#This Row],[Market Value of Equity]]+Table2[[#This Row],[Market Value of Debt]])</f>
        <v>0.38921301853516704</v>
      </c>
      <c r="W1906" s="32">
        <f>(Table2[[#This Row],[Cost of Equity (Daily Beta)]]*Table2[[#This Row],[Weight of Equity]])+(Table2[[#This Row],[Cost of Debt]]*Table2[[#This Row],[Weight of Debt]])</f>
        <v>0.10458898840695993</v>
      </c>
      <c r="X1906" s="33">
        <f>(Table2[[#This Row],[Cost of Equity (Weekly Beta)]]*Table2[[#This Row],[Weight of Equity]])+(Table2[[#This Row],[Cost of Debt]]*Table2[[#This Row],[Weight of Debt]])</f>
        <v>0.11451441697989365</v>
      </c>
      <c r="Y1906" s="34">
        <f>(Table2[[#This Row],[Cost of Equity (Monthly Beta)]]*Table2[[#This Row],[Weight of Equity]])+(Table2[[#This Row],[Cost of Debt]]*Table2[[#This Row],[Weight of Debt]])</f>
        <v>0.10725712095554357</v>
      </c>
      <c r="Z1906" t="b">
        <f>IF(Table2[[#This Row],[Sector]]="Financial Services",TRUE,FALSE)</f>
        <v>0</v>
      </c>
      <c r="AA1906" t="b">
        <f>IF(Table2[[#This Row],[Market Capitalisation In(Cr)]]&gt;25000,TRUE,FALSE)</f>
        <v>1</v>
      </c>
    </row>
    <row r="1907" spans="2:27" ht="14" customHeight="1">
      <c r="B1907" s="37" t="s">
        <v>1896</v>
      </c>
      <c r="C1907" s="38" t="str">
        <f>_xlfn.XLOOKUP(B1907,stock_analysis[Stock],stock_analysis[Company_Name])</f>
        <v>Karma Energy Limited</v>
      </c>
      <c r="D1907" s="37" t="str">
        <f>_xlfn.XLOOKUP(B1907,stock_analysis[Stock],stock_analysis[Sector])</f>
        <v>Utilities</v>
      </c>
      <c r="E1907" s="37" t="str">
        <f>_xlfn.XLOOKUP($B1907,stock_analysis[Stock],stock_analysis[Industry])</f>
        <v>Utilities - Renewable</v>
      </c>
      <c r="F1907" s="2">
        <f>_xlfn.XLOOKUP($B1907,stock_analysis[Stock],stock_analysis[Market_Cap_Cr])</f>
        <v>47.457705599999997</v>
      </c>
      <c r="G1907" s="3">
        <f>Imputs!$C$2</f>
        <v>6.6699999999999995E-2</v>
      </c>
      <c r="H1907" s="3">
        <f>Imputs!$C$3</f>
        <v>5.2299999999999999E-2</v>
      </c>
      <c r="I1907" s="2">
        <f>_xlfn.XLOOKUP($B1907,stock_analysis[Stock],stock_analysis[Beta_Daily])</f>
        <v>0.76476711918259543</v>
      </c>
      <c r="J1907" s="2">
        <f>_xlfn.XLOOKUP($B1907,stock_analysis[Stock],stock_analysis[Beta_Weekly])</f>
        <v>1.1799280667968413</v>
      </c>
      <c r="K1907" s="2">
        <f>_xlfn.XLOOKUP($B1907,stock_analysis[Stock],stock_analysis[Beta_Monthly])</f>
        <v>1.4564840946208375</v>
      </c>
      <c r="L1907" s="3">
        <f>G1907+H1907*I1907</f>
        <v>0.10669732033324975</v>
      </c>
      <c r="M1907" s="3">
        <f>J1907*H1907+G1907</f>
        <v>0.12841023789347478</v>
      </c>
      <c r="N1907" s="3">
        <f>K1907*H1907+G1907</f>
        <v>0.14287411814866979</v>
      </c>
      <c r="O1907" s="2">
        <f>_xlfn.XLOOKUP($B1907,stock_analysis[Stock],stock_analysis[Interest_Coverage_Ratio])</f>
        <v>11.462876254180602</v>
      </c>
      <c r="P1907" s="3" cm="1">
        <f t="array" ref="P1907">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907" s="3" t="str" cm="1">
        <f t="array" ref="Q1907">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907" s="3">
        <f>Table2[[#This Row],[Default Spread]]+Table2[[#This Row],[Risk Free Rate]]</f>
        <v>7.22E-2</v>
      </c>
      <c r="S1907" s="2">
        <f>_xlfn.XLOOKUP($B1907,stock_analysis[Stock],stock_analysis[Market_Cap_Cr])</f>
        <v>47.457705599999997</v>
      </c>
      <c r="T1907" s="2">
        <f>_xlfn.XLOOKUP($B1907,stock_analysis[Stock],stock_analysis[Total_Debt_Cr])</f>
        <v>1.7383</v>
      </c>
      <c r="U1907" s="3">
        <f>Table2[[#This Row],[Market Value of Equity]]/(Table2[[#This Row],[Market Value of Equity]]+Table2[[#This Row],[Market Value of Debt]])</f>
        <v>0.9646658305120609</v>
      </c>
      <c r="V1907" s="3">
        <f>Table2[[#This Row],[Market Value of Debt]]/(Table2[[#This Row],[Market Value of Equity]]+Table2[[#This Row],[Market Value of Debt]])</f>
        <v>3.5334169487939077E-2</v>
      </c>
      <c r="W1907" s="32">
        <f>(Table2[[#This Row],[Cost of Equity (Daily Beta)]]*Table2[[#This Row],[Weight of Equity]])+(Table2[[#This Row],[Cost of Debt]]*Table2[[#This Row],[Weight of Debt]])</f>
        <v>0.10547838616971497</v>
      </c>
      <c r="X1907" s="33">
        <f>(Table2[[#This Row],[Cost of Equity (Weekly Beta)]]*Table2[[#This Row],[Weight of Equity]])+(Table2[[#This Row],[Cost of Debt]]*Table2[[#This Row],[Weight of Debt]])</f>
        <v>0.12642409582078937</v>
      </c>
      <c r="Y1907" s="34">
        <f>(Table2[[#This Row],[Cost of Equity (Monthly Beta)]]*Table2[[#This Row],[Weight of Equity]])+(Table2[[#This Row],[Cost of Debt]]*Table2[[#This Row],[Weight of Debt]])</f>
        <v>0.14037690687959406</v>
      </c>
      <c r="Z1907" t="b">
        <f>IF(Table2[[#This Row],[Sector]]="Financial Services",TRUE,FALSE)</f>
        <v>0</v>
      </c>
      <c r="AA1907" t="b">
        <f>IF(Table2[[#This Row],[Market Capitalisation In(Cr)]]&gt;25000,TRUE,FALSE)</f>
        <v>0</v>
      </c>
    </row>
    <row r="1908" spans="2:27" ht="14" customHeight="1">
      <c r="B1908" s="37" t="s">
        <v>3266</v>
      </c>
      <c r="C1908" s="38" t="str">
        <f>_xlfn.XLOOKUP(B1908,stock_analysis[Stock],stock_analysis[Company_Name])</f>
        <v>SJVN Limited</v>
      </c>
      <c r="D1908" s="37" t="str">
        <f>_xlfn.XLOOKUP(B1908,stock_analysis[Stock],stock_analysis[Sector])</f>
        <v>Utilities</v>
      </c>
      <c r="E1908" s="37" t="str">
        <f>_xlfn.XLOOKUP($B1908,stock_analysis[Stock],stock_analysis[Industry])</f>
        <v>Utilities - Renewable</v>
      </c>
      <c r="F1908" s="2">
        <f>_xlfn.XLOOKUP($B1908,stock_analysis[Stock],stock_analysis[Market_Cap_Cr])</f>
        <v>27752.215347199999</v>
      </c>
      <c r="G1908" s="3">
        <f>Imputs!$C$2</f>
        <v>6.6699999999999995E-2</v>
      </c>
      <c r="H1908" s="3">
        <f>Imputs!$C$3</f>
        <v>5.2299999999999999E-2</v>
      </c>
      <c r="I1908" s="2">
        <f>_xlfn.XLOOKUP($B1908,stock_analysis[Stock],stock_analysis[Beta_Daily])</f>
        <v>1.3572106434861086</v>
      </c>
      <c r="J1908" s="2">
        <f>_xlfn.XLOOKUP($B1908,stock_analysis[Stock],stock_analysis[Beta_Weekly])</f>
        <v>1.7431881511667464</v>
      </c>
      <c r="K1908" s="2">
        <f>_xlfn.XLOOKUP($B1908,stock_analysis[Stock],stock_analysis[Beta_Monthly])</f>
        <v>1.2355498525973605</v>
      </c>
      <c r="L1908" s="3">
        <f>G1908+H1908*I1908</f>
        <v>0.13768211665432348</v>
      </c>
      <c r="M1908" s="3">
        <f>J1908*H1908+G1908</f>
        <v>0.15786874030602083</v>
      </c>
      <c r="N1908" s="3">
        <f>K1908*H1908+G1908</f>
        <v>0.13131925729084193</v>
      </c>
      <c r="O1908" s="2">
        <f>_xlfn.XLOOKUP($B1908,stock_analysis[Stock],stock_analysis[Interest_Coverage_Ratio])</f>
        <v>2.80170821043078</v>
      </c>
      <c r="P1908" s="3" cm="1">
        <f t="array" ref="P1908">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1.11E-2</v>
      </c>
      <c r="Q1908" s="3" t="str" cm="1">
        <f t="array" ref="Q1908">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Baa2/BBB</v>
      </c>
      <c r="R1908" s="3">
        <f>Table2[[#This Row],[Default Spread]]+Table2[[#This Row],[Risk Free Rate]]</f>
        <v>7.7799999999999994E-2</v>
      </c>
      <c r="S1908" s="2">
        <f>_xlfn.XLOOKUP($B1908,stock_analysis[Stock],stock_analysis[Market_Cap_Cr])</f>
        <v>27752.215347199999</v>
      </c>
      <c r="T1908" s="2">
        <f>_xlfn.XLOOKUP($B1908,stock_analysis[Stock],stock_analysis[Total_Debt_Cr])</f>
        <v>29567.018598400002</v>
      </c>
      <c r="U1908" s="3">
        <f>Table2[[#This Row],[Market Value of Equity]]/(Table2[[#This Row],[Market Value of Equity]]+Table2[[#This Row],[Market Value of Debt]])</f>
        <v>0.4841693343902469</v>
      </c>
      <c r="V1908" s="3">
        <f>Table2[[#This Row],[Market Value of Debt]]/(Table2[[#This Row],[Market Value of Equity]]+Table2[[#This Row],[Market Value of Debt]])</f>
        <v>0.5158306656097531</v>
      </c>
      <c r="W1908" s="32">
        <f>(Table2[[#This Row],[Cost of Equity (Daily Beta)]]*Table2[[#This Row],[Weight of Equity]])+(Table2[[#This Row],[Cost of Debt]]*Table2[[#This Row],[Weight of Debt]])</f>
        <v>0.10679308456240291</v>
      </c>
      <c r="X1908" s="33">
        <f>(Table2[[#This Row],[Cost of Equity (Weekly Beta)]]*Table2[[#This Row],[Weight of Equity]])+(Table2[[#This Row],[Cost of Debt]]*Table2[[#This Row],[Weight of Debt]])</f>
        <v>0.11656682869943163</v>
      </c>
      <c r="Y1908" s="34">
        <f>(Table2[[#This Row],[Cost of Equity (Monthly Beta)]]*Table2[[#This Row],[Weight of Equity]])+(Table2[[#This Row],[Cost of Debt]]*Table2[[#This Row],[Weight of Debt]])</f>
        <v>0.1037123831795673</v>
      </c>
      <c r="Z1908" t="b">
        <f>IF(Table2[[#This Row],[Sector]]="Financial Services",TRUE,FALSE)</f>
        <v>0</v>
      </c>
      <c r="AA1908" t="b">
        <f>IF(Table2[[#This Row],[Market Capitalisation In(Cr)]]&gt;25000,TRUE,FALSE)</f>
        <v>1</v>
      </c>
    </row>
    <row r="1909" spans="2:27" ht="14" customHeight="1">
      <c r="B1909" s="37" t="s">
        <v>2516</v>
      </c>
      <c r="C1909" s="38" t="str">
        <f>_xlfn.XLOOKUP(B1909,stock_analysis[Stock],stock_analysis[Company_Name])</f>
        <v>NTPC Green Energy Limited</v>
      </c>
      <c r="D1909" s="37" t="str">
        <f>_xlfn.XLOOKUP(B1909,stock_analysis[Stock],stock_analysis[Sector])</f>
        <v>Utilities</v>
      </c>
      <c r="E1909" s="37" t="str">
        <f>_xlfn.XLOOKUP($B1909,stock_analysis[Stock],stock_analysis[Industry])</f>
        <v>Utilities - Renewable</v>
      </c>
      <c r="F1909" s="2">
        <f>_xlfn.XLOOKUP($B1909,stock_analysis[Stock],stock_analysis[Market_Cap_Cr])</f>
        <v>72761.357107200005</v>
      </c>
      <c r="G1909" s="3">
        <f>Imputs!$C$2</f>
        <v>6.6699999999999995E-2</v>
      </c>
      <c r="H1909" s="3">
        <f>Imputs!$C$3</f>
        <v>5.2299999999999999E-2</v>
      </c>
      <c r="I1909" s="2">
        <f>_xlfn.XLOOKUP($B1909,stock_analysis[Stock],stock_analysis[Beta_Daily])</f>
        <v>0.88203018540509659</v>
      </c>
      <c r="J1909" s="2">
        <f>_xlfn.XLOOKUP($B1909,stock_analysis[Stock],stock_analysis[Beta_Weekly])</f>
        <v>1.769692240613804</v>
      </c>
      <c r="K1909" s="2">
        <f>_xlfn.XLOOKUP($B1909,stock_analysis[Stock],stock_analysis[Beta_Monthly])</f>
        <v>2.0147479904938432</v>
      </c>
      <c r="L1909" s="3">
        <f>G1909+H1909*I1909</f>
        <v>0.11283017869668654</v>
      </c>
      <c r="M1909" s="3">
        <f>J1909*H1909+G1909</f>
        <v>0.15925490418410193</v>
      </c>
      <c r="N1909" s="3">
        <f>K1909*H1909+G1909</f>
        <v>0.17207131990282798</v>
      </c>
      <c r="O1909" s="2">
        <f>_xlfn.XLOOKUP($B1909,stock_analysis[Stock],stock_analysis[Interest_Coverage_Ratio])</f>
        <v>1.8581478218563856</v>
      </c>
      <c r="P1909" s="3" cm="1">
        <f t="array" ref="P1909">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909" s="3" t="str" cm="1">
        <f t="array" ref="Q1909">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909" s="3">
        <f>Table2[[#This Row],[Default Spread]]+Table2[[#This Row],[Risk Free Rate]]</f>
        <v>9.4199999999999992E-2</v>
      </c>
      <c r="S1909" s="2">
        <f>_xlfn.XLOOKUP($B1909,stock_analysis[Stock],stock_analysis[Market_Cap_Cr])</f>
        <v>72761.357107200005</v>
      </c>
      <c r="T1909" s="2">
        <f>_xlfn.XLOOKUP($B1909,stock_analysis[Stock],stock_analysis[Total_Debt_Cr])</f>
        <v>21825.599897600001</v>
      </c>
      <c r="U1909" s="3">
        <f>Table2[[#This Row],[Market Value of Equity]]/(Table2[[#This Row],[Market Value of Equity]]+Table2[[#This Row],[Market Value of Debt]])</f>
        <v>0.76925359913531821</v>
      </c>
      <c r="V1909" s="3">
        <f>Table2[[#This Row],[Market Value of Debt]]/(Table2[[#This Row],[Market Value of Equity]]+Table2[[#This Row],[Market Value of Debt]])</f>
        <v>0.23074640086468176</v>
      </c>
      <c r="W1909" s="32">
        <f>(Table2[[#This Row],[Cost of Equity (Daily Beta)]]*Table2[[#This Row],[Weight of Equity]])+(Table2[[#This Row],[Cost of Debt]]*Table2[[#This Row],[Weight of Debt]])</f>
        <v>0.10853133201496025</v>
      </c>
      <c r="X1909" s="33">
        <f>(Table2[[#This Row],[Cost of Equity (Weekly Beta)]]*Table2[[#This Row],[Weight of Equity]])+(Table2[[#This Row],[Cost of Debt]]*Table2[[#This Row],[Weight of Debt]])</f>
        <v>0.14424371918502368</v>
      </c>
      <c r="Y1909" s="34">
        <f>(Table2[[#This Row],[Cost of Equity (Monthly Beta)]]*Table2[[#This Row],[Weight of Equity]])+(Table2[[#This Row],[Cost of Debt]]*Table2[[#This Row],[Weight of Debt]])</f>
        <v>0.15410279310466815</v>
      </c>
      <c r="Z1909" t="b">
        <f>IF(Table2[[#This Row],[Sector]]="Financial Services",TRUE,FALSE)</f>
        <v>0</v>
      </c>
      <c r="AA1909" t="b">
        <f>IF(Table2[[#This Row],[Market Capitalisation In(Cr)]]&gt;25000,TRUE,FALSE)</f>
        <v>1</v>
      </c>
    </row>
    <row r="1910" spans="2:27" ht="14" customHeight="1">
      <c r="B1910" s="37" t="s">
        <v>188</v>
      </c>
      <c r="C1910" s="38" t="str">
        <f>_xlfn.XLOOKUP(B1910,stock_analysis[Stock],stock_analysis[Company_Name])</f>
        <v>Acme Solar Holdings Limited</v>
      </c>
      <c r="D1910" s="37" t="str">
        <f>_xlfn.XLOOKUP(B1910,stock_analysis[Stock],stock_analysis[Sector])</f>
        <v>Utilities</v>
      </c>
      <c r="E1910" s="37" t="str">
        <f>_xlfn.XLOOKUP($B1910,stock_analysis[Stock],stock_analysis[Industry])</f>
        <v>Utilities - Renewable</v>
      </c>
      <c r="F1910" s="2">
        <f>_xlfn.XLOOKUP($B1910,stock_analysis[Stock],stock_analysis[Market_Cap_Cr])</f>
        <v>13978.556825600001</v>
      </c>
      <c r="G1910" s="3">
        <f>Imputs!$C$2</f>
        <v>6.6699999999999995E-2</v>
      </c>
      <c r="H1910" s="3">
        <f>Imputs!$C$3</f>
        <v>5.2299999999999999E-2</v>
      </c>
      <c r="I1910" s="2">
        <f>_xlfn.XLOOKUP($B1910,stock_analysis[Stock],stock_analysis[Beta_Daily])</f>
        <v>0.83036843323766563</v>
      </c>
      <c r="J1910" s="2">
        <f>_xlfn.XLOOKUP($B1910,stock_analysis[Stock],stock_analysis[Beta_Weekly])</f>
        <v>0.98770575933202098</v>
      </c>
      <c r="K1910" s="2">
        <f>_xlfn.XLOOKUP($B1910,stock_analysis[Stock],stock_analysis[Beta_Monthly])</f>
        <v>9.7995521932578197E-2</v>
      </c>
      <c r="L1910" s="3">
        <f>G1910+H1910*I1910</f>
        <v>0.1101282690583299</v>
      </c>
      <c r="M1910" s="3">
        <f>J1910*H1910+G1910</f>
        <v>0.11835701121306469</v>
      </c>
      <c r="N1910" s="3">
        <f>K1910*H1910+G1910</f>
        <v>7.1825165797073834E-2</v>
      </c>
      <c r="O1910" s="2">
        <f>_xlfn.XLOOKUP($B1910,stock_analysis[Stock],stock_analysis[Interest_Coverage_Ratio])</f>
        <v>1.4502248220602652</v>
      </c>
      <c r="P1910" s="3" cm="1">
        <f t="array" ref="P1910">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8.8499999999999995E-2</v>
      </c>
      <c r="Q1910" s="3" t="str" cm="1">
        <f t="array" ref="Q1910">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Caa/CCC</v>
      </c>
      <c r="R1910" s="3">
        <f>Table2[[#This Row],[Default Spread]]+Table2[[#This Row],[Risk Free Rate]]</f>
        <v>0.1552</v>
      </c>
      <c r="S1910" s="2">
        <f>_xlfn.XLOOKUP($B1910,stock_analysis[Stock],stock_analysis[Market_Cap_Cr])</f>
        <v>13978.556825600001</v>
      </c>
      <c r="T1910" s="2">
        <f>_xlfn.XLOOKUP($B1910,stock_analysis[Stock],stock_analysis[Total_Debt_Cr])</f>
        <v>12997.701632</v>
      </c>
      <c r="U1910" s="3">
        <f>Table2[[#This Row],[Market Value of Equity]]/(Table2[[#This Row],[Market Value of Equity]]+Table2[[#This Row],[Market Value of Debt]])</f>
        <v>0.51817997101306068</v>
      </c>
      <c r="V1910" s="3">
        <f>Table2[[#This Row],[Market Value of Debt]]/(Table2[[#This Row],[Market Value of Equity]]+Table2[[#This Row],[Market Value of Debt]])</f>
        <v>0.48182002898693937</v>
      </c>
      <c r="W1910" s="32">
        <f>(Table2[[#This Row],[Cost of Equity (Daily Beta)]]*Table2[[#This Row],[Weight of Equity]])+(Table2[[#This Row],[Cost of Debt]]*Table2[[#This Row],[Weight of Debt]])</f>
        <v>0.13184473176713693</v>
      </c>
      <c r="X1910" s="33">
        <f>(Table2[[#This Row],[Cost of Equity (Weekly Beta)]]*Table2[[#This Row],[Weight of Equity]])+(Table2[[#This Row],[Cost of Debt]]*Table2[[#This Row],[Weight of Debt]])</f>
        <v>0.13610870113835136</v>
      </c>
      <c r="Y1910" s="34">
        <f>(Table2[[#This Row],[Cost of Equity (Monthly Beta)]]*Table2[[#This Row],[Weight of Equity]])+(Table2[[#This Row],[Cost of Debt]]*Table2[[#This Row],[Weight of Debt]])</f>
        <v>0.11199683082950899</v>
      </c>
      <c r="Z1910" t="b">
        <f>IF(Table2[[#This Row],[Sector]]="Financial Services",TRUE,FALSE)</f>
        <v>0</v>
      </c>
      <c r="AA1910" t="b">
        <f>IF(Table2[[#This Row],[Market Capitalisation In(Cr)]]&gt;25000,TRUE,FALSE)</f>
        <v>0</v>
      </c>
    </row>
    <row r="1911" spans="2:27" ht="14" customHeight="1">
      <c r="B1911" s="37" t="s">
        <v>1982</v>
      </c>
      <c r="C1911" s="38" t="str">
        <f>_xlfn.XLOOKUP(B1911,stock_analysis[Stock],stock_analysis[Company_Name])</f>
        <v>KPI Green Energy Limited</v>
      </c>
      <c r="D1911" s="37" t="str">
        <f>_xlfn.XLOOKUP(B1911,stock_analysis[Stock],stock_analysis[Sector])</f>
        <v>Utilities</v>
      </c>
      <c r="E1911" s="37" t="str">
        <f>_xlfn.XLOOKUP($B1911,stock_analysis[Stock],stock_analysis[Industry])</f>
        <v>Utilities - Renewable</v>
      </c>
      <c r="F1911" s="2">
        <f>_xlfn.XLOOKUP($B1911,stock_analysis[Stock],stock_analysis[Market_Cap_Cr])</f>
        <v>6903.7580287999999</v>
      </c>
      <c r="G1911" s="3">
        <f>Imputs!$C$2</f>
        <v>6.6699999999999995E-2</v>
      </c>
      <c r="H1911" s="3">
        <f>Imputs!$C$3</f>
        <v>5.2299999999999999E-2</v>
      </c>
      <c r="I1911" s="2">
        <f>_xlfn.XLOOKUP($B1911,stock_analysis[Stock],stock_analysis[Beta_Daily])</f>
        <v>1.6847929589543496</v>
      </c>
      <c r="J1911" s="2">
        <f>_xlfn.XLOOKUP($B1911,stock_analysis[Stock],stock_analysis[Beta_Weekly])</f>
        <v>1.941965328043916</v>
      </c>
      <c r="K1911" s="2">
        <f>_xlfn.XLOOKUP($B1911,stock_analysis[Stock],stock_analysis[Beta_Monthly])</f>
        <v>1.3979740247016019</v>
      </c>
      <c r="L1911" s="3">
        <f>G1911+H1911*I1911</f>
        <v>0.15481467175331248</v>
      </c>
      <c r="M1911" s="3">
        <f>J1911*H1911+G1911</f>
        <v>0.16826478665669681</v>
      </c>
      <c r="N1911" s="3">
        <f>K1911*H1911+G1911</f>
        <v>0.13981404149189378</v>
      </c>
      <c r="O1911" s="2">
        <f>_xlfn.XLOOKUP($B1911,stock_analysis[Stock],stock_analysis[Interest_Coverage_Ratio])</f>
        <v>7.1151018970294944</v>
      </c>
      <c r="P1911" s="3" cm="1">
        <f t="array" ref="P1911">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7.7999999999999996E-3</v>
      </c>
      <c r="Q1911" s="3" t="str" cm="1">
        <f t="array" ref="Q1911">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A2/A</v>
      </c>
      <c r="R1911" s="3">
        <f>Table2[[#This Row],[Default Spread]]+Table2[[#This Row],[Risk Free Rate]]</f>
        <v>7.4499999999999997E-2</v>
      </c>
      <c r="S1911" s="2">
        <f>_xlfn.XLOOKUP($B1911,stock_analysis[Stock],stock_analysis[Market_Cap_Cr])</f>
        <v>6903.7580287999999</v>
      </c>
      <c r="T1911" s="2">
        <f>_xlfn.XLOOKUP($B1911,stock_analysis[Stock],stock_analysis[Total_Debt_Cr])</f>
        <v>2533.4773759999998</v>
      </c>
      <c r="U1911" s="3">
        <f>Table2[[#This Row],[Market Value of Equity]]/(Table2[[#This Row],[Market Value of Equity]]+Table2[[#This Row],[Market Value of Debt]])</f>
        <v>0.73154453954688747</v>
      </c>
      <c r="V1911" s="3">
        <f>Table2[[#This Row],[Market Value of Debt]]/(Table2[[#This Row],[Market Value of Equity]]+Table2[[#This Row],[Market Value of Debt]])</f>
        <v>0.26845546045311253</v>
      </c>
      <c r="W1911" s="32">
        <f>(Table2[[#This Row],[Cost of Equity (Daily Beta)]]*Table2[[#This Row],[Weight of Equity]])+(Table2[[#This Row],[Cost of Debt]]*Table2[[#This Row],[Weight of Debt]])</f>
        <v>0.1332537595666364</v>
      </c>
      <c r="X1911" s="33">
        <f>(Table2[[#This Row],[Cost of Equity (Weekly Beta)]]*Table2[[#This Row],[Weight of Equity]])+(Table2[[#This Row],[Cost of Debt]]*Table2[[#This Row],[Weight of Debt]])</f>
        <v>0.14309311768048541</v>
      </c>
      <c r="Y1911" s="34">
        <f>(Table2[[#This Row],[Cost of Equity (Monthly Beta)]]*Table2[[#This Row],[Weight of Equity]])+(Table2[[#This Row],[Cost of Debt]]*Table2[[#This Row],[Weight of Debt]])</f>
        <v>0.12228013040913373</v>
      </c>
      <c r="Z1911" t="b">
        <f>IF(Table2[[#This Row],[Sector]]="Financial Services",TRUE,FALSE)</f>
        <v>0</v>
      </c>
      <c r="AA1911" t="b">
        <f>IF(Table2[[#This Row],[Market Capitalisation In(Cr)]]&gt;25000,TRUE,FALSE)</f>
        <v>0</v>
      </c>
    </row>
    <row r="1912" spans="2:27" ht="14" customHeight="1">
      <c r="B1912" s="37" t="s">
        <v>1661</v>
      </c>
      <c r="C1912" s="38" t="str">
        <f>_xlfn.XLOOKUP(B1912,stock_analysis[Stock],stock_analysis[Company_Name])</f>
        <v>Indowind Energy Limited</v>
      </c>
      <c r="D1912" s="37" t="str">
        <f>_xlfn.XLOOKUP(B1912,stock_analysis[Stock],stock_analysis[Sector])</f>
        <v>Utilities</v>
      </c>
      <c r="E1912" s="37" t="str">
        <f>_xlfn.XLOOKUP($B1912,stock_analysis[Stock],stock_analysis[Industry])</f>
        <v>Utilities - Renewable</v>
      </c>
      <c r="F1912" s="2">
        <f>_xlfn.XLOOKUP($B1912,stock_analysis[Stock],stock_analysis[Market_Cap_Cr])</f>
        <v>144.9019648</v>
      </c>
      <c r="G1912" s="3">
        <f>Imputs!$C$2</f>
        <v>6.6699999999999995E-2</v>
      </c>
      <c r="H1912" s="3">
        <f>Imputs!$C$3</f>
        <v>5.2299999999999999E-2</v>
      </c>
      <c r="I1912" s="2">
        <f>_xlfn.XLOOKUP($B1912,stock_analysis[Stock],stock_analysis[Beta_Daily])</f>
        <v>1.5705085645396739</v>
      </c>
      <c r="J1912" s="2">
        <f>_xlfn.XLOOKUP($B1912,stock_analysis[Stock],stock_analysis[Beta_Weekly])</f>
        <v>1.7871980543990669</v>
      </c>
      <c r="K1912" s="2">
        <f>_xlfn.XLOOKUP($B1912,stock_analysis[Stock],stock_analysis[Beta_Monthly])</f>
        <v>1.3807856881973166</v>
      </c>
      <c r="L1912" s="3">
        <f>G1912+H1912*I1912</f>
        <v>0.14883759792542495</v>
      </c>
      <c r="M1912" s="3">
        <f>J1912*H1912+G1912</f>
        <v>0.1601704582450712</v>
      </c>
      <c r="N1912" s="3">
        <f>K1912*H1912+G1912</f>
        <v>0.13891509149271963</v>
      </c>
      <c r="O1912" s="2">
        <f>_xlfn.XLOOKUP($B1912,stock_analysis[Stock],stock_analysis[Interest_Coverage_Ratio])</f>
        <v>2.8835885038947087</v>
      </c>
      <c r="P1912" s="3" cm="1">
        <f t="array" ref="P1912">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2.75E-2</v>
      </c>
      <c r="Q1912" s="3" t="str" cm="1">
        <f t="array" ref="Q1912">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B1/B+</v>
      </c>
      <c r="R1912" s="3">
        <f>Table2[[#This Row],[Default Spread]]+Table2[[#This Row],[Risk Free Rate]]</f>
        <v>9.4199999999999992E-2</v>
      </c>
      <c r="S1912" s="2">
        <f>_xlfn.XLOOKUP($B1912,stock_analysis[Stock],stock_analysis[Market_Cap_Cr])</f>
        <v>144.9019648</v>
      </c>
      <c r="T1912" s="2">
        <f>_xlfn.XLOOKUP($B1912,stock_analysis[Stock],stock_analysis[Total_Debt_Cr])</f>
        <v>18.026599999999998</v>
      </c>
      <c r="U1912" s="3">
        <f>Table2[[#This Row],[Market Value of Equity]]/(Table2[[#This Row],[Market Value of Equity]]+Table2[[#This Row],[Market Value of Debt]])</f>
        <v>0.88935887318391205</v>
      </c>
      <c r="V1912" s="3">
        <f>Table2[[#This Row],[Market Value of Debt]]/(Table2[[#This Row],[Market Value of Equity]]+Table2[[#This Row],[Market Value of Debt]])</f>
        <v>0.11064112681608791</v>
      </c>
      <c r="W1912" s="32">
        <f>(Table2[[#This Row],[Cost of Equity (Daily Beta)]]*Table2[[#This Row],[Weight of Equity]])+(Table2[[#This Row],[Cost of Debt]]*Table2[[#This Row],[Weight of Debt]])</f>
        <v>0.14279243252443158</v>
      </c>
      <c r="X1912" s="33">
        <f>(Table2[[#This Row],[Cost of Equity (Weekly Beta)]]*Table2[[#This Row],[Weight of Equity]])+(Table2[[#This Row],[Cost of Debt]]*Table2[[#This Row],[Weight of Debt]])</f>
        <v>0.15287141240826285</v>
      </c>
      <c r="Y1912" s="34">
        <f>(Table2[[#This Row],[Cost of Equity (Monthly Beta)]]*Table2[[#This Row],[Weight of Equity]])+(Table2[[#This Row],[Cost of Debt]]*Table2[[#This Row],[Weight of Debt]])</f>
        <v>0.13396776338428065</v>
      </c>
      <c r="Z1912" t="b">
        <f>IF(Table2[[#This Row],[Sector]]="Financial Services",TRUE,FALSE)</f>
        <v>0</v>
      </c>
      <c r="AA1912" t="b">
        <f>IF(Table2[[#This Row],[Market Capitalisation In(Cr)]]&gt;25000,TRUE,FALSE)</f>
        <v>0</v>
      </c>
    </row>
    <row r="1913" spans="2:27" ht="14" customHeight="1">
      <c r="B1913" s="37" t="s">
        <v>1683</v>
      </c>
      <c r="C1913" s="38" t="str">
        <f>_xlfn.XLOOKUP(B1913,stock_analysis[Stock],stock_analysis[Company_Name])</f>
        <v>Inox Green Energy Services Limited</v>
      </c>
      <c r="D1913" s="37" t="str">
        <f>_xlfn.XLOOKUP(B1913,stock_analysis[Stock],stock_analysis[Sector])</f>
        <v>Utilities</v>
      </c>
      <c r="E1913" s="37" t="str">
        <f>_xlfn.XLOOKUP($B1913,stock_analysis[Stock],stock_analysis[Industry])</f>
        <v>Utilities - Renewable</v>
      </c>
      <c r="F1913" s="2">
        <f>_xlfn.XLOOKUP($B1913,stock_analysis[Stock],stock_analysis[Market_Cap_Cr])</f>
        <v>6063.3329664000003</v>
      </c>
      <c r="G1913" s="3">
        <f>Imputs!$C$2</f>
        <v>6.6699999999999995E-2</v>
      </c>
      <c r="H1913" s="3">
        <f>Imputs!$C$3</f>
        <v>5.2299999999999999E-2</v>
      </c>
      <c r="I1913" s="2">
        <f>_xlfn.XLOOKUP($B1913,stock_analysis[Stock],stock_analysis[Beta_Daily])</f>
        <v>1.6530469759116686</v>
      </c>
      <c r="J1913" s="2">
        <f>_xlfn.XLOOKUP($B1913,stock_analysis[Stock],stock_analysis[Beta_Weekly])</f>
        <v>2.3291565966739447</v>
      </c>
      <c r="K1913" s="2">
        <f>_xlfn.XLOOKUP($B1913,stock_analysis[Stock],stock_analysis[Beta_Monthly])</f>
        <v>3.3033424289155113</v>
      </c>
      <c r="L1913" s="3">
        <f>G1913+H1913*I1913</f>
        <v>0.15315435684018025</v>
      </c>
      <c r="M1913" s="3">
        <f>J1913*H1913+G1913</f>
        <v>0.18851489000604732</v>
      </c>
      <c r="N1913" s="3">
        <f>K1913*H1913+G1913</f>
        <v>0.23946480903228123</v>
      </c>
      <c r="O1913" s="2">
        <f>_xlfn.XLOOKUP($B1913,stock_analysis[Stock],stock_analysis[Interest_Coverage_Ratio])</f>
        <v>3.3890540075679394</v>
      </c>
      <c r="P1913" s="3" cm="1">
        <f t="array" ref="P1913">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1.84E-2</v>
      </c>
      <c r="Q1913" s="3" t="str" cm="1">
        <f t="array" ref="Q1913">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Ba2/BB</v>
      </c>
      <c r="R1913" s="3">
        <f>Table2[[#This Row],[Default Spread]]+Table2[[#This Row],[Risk Free Rate]]</f>
        <v>8.5099999999999995E-2</v>
      </c>
      <c r="S1913" s="2">
        <f>_xlfn.XLOOKUP($B1913,stock_analysis[Stock],stock_analysis[Market_Cap_Cr])</f>
        <v>6063.3329664000003</v>
      </c>
      <c r="T1913" s="2">
        <f>_xlfn.XLOOKUP($B1913,stock_analysis[Stock],stock_analysis[Total_Debt_Cr])</f>
        <v>95.190003200000007</v>
      </c>
      <c r="U1913" s="3">
        <f>Table2[[#This Row],[Market Value of Equity]]/(Table2[[#This Row],[Market Value of Equity]]+Table2[[#This Row],[Market Value of Debt]])</f>
        <v>0.98454337124828761</v>
      </c>
      <c r="V1913" s="3">
        <f>Table2[[#This Row],[Market Value of Debt]]/(Table2[[#This Row],[Market Value of Equity]]+Table2[[#This Row],[Market Value of Debt]])</f>
        <v>1.5456628751712304E-2</v>
      </c>
      <c r="W1913" s="32">
        <f>(Table2[[#This Row],[Cost of Equity (Daily Beta)]]*Table2[[#This Row],[Weight of Equity]])+(Table2[[#This Row],[Cost of Debt]]*Table2[[#This Row],[Weight of Debt]])</f>
        <v>0.15210246591156501</v>
      </c>
      <c r="X1913" s="33">
        <f>(Table2[[#This Row],[Cost of Equity (Weekly Beta)]]*Table2[[#This Row],[Weight of Equity]])+(Table2[[#This Row],[Cost of Debt]]*Table2[[#This Row],[Weight of Debt]])</f>
        <v>0.18691644444382466</v>
      </c>
      <c r="Y1913" s="34">
        <f>(Table2[[#This Row],[Cost of Equity (Monthly Beta)]]*Table2[[#This Row],[Weight of Equity]])+(Table2[[#This Row],[Cost of Debt]]*Table2[[#This Row],[Weight of Debt]])</f>
        <v>0.23707884948674027</v>
      </c>
      <c r="Z1913" t="b">
        <f>IF(Table2[[#This Row],[Sector]]="Financial Services",TRUE,FALSE)</f>
        <v>0</v>
      </c>
      <c r="AA1913" t="b">
        <f>IF(Table2[[#This Row],[Market Capitalisation In(Cr)]]&gt;25000,TRUE,FALSE)</f>
        <v>0</v>
      </c>
    </row>
    <row r="1914" spans="2:27" ht="14" customHeight="1">
      <c r="B1914" s="37" t="s">
        <v>3866</v>
      </c>
      <c r="C1914" s="38" t="str">
        <f>_xlfn.XLOOKUP(B1914,stock_analysis[Stock],stock_analysis[Company_Name])</f>
        <v>Waaree Renewable Technologies Limited</v>
      </c>
      <c r="D1914" s="37" t="str">
        <f>_xlfn.XLOOKUP(B1914,stock_analysis[Stock],stock_analysis[Sector])</f>
        <v>Utilities</v>
      </c>
      <c r="E1914" s="37" t="str">
        <f>_xlfn.XLOOKUP($B1914,stock_analysis[Stock],stock_analysis[Industry])</f>
        <v>Utilities - Renewable</v>
      </c>
      <c r="F1914" s="2">
        <f>_xlfn.XLOOKUP($B1914,stock_analysis[Stock],stock_analysis[Market_Cap_Cr])</f>
        <v>8482.2695936</v>
      </c>
      <c r="G1914" s="3">
        <f>Imputs!$C$2</f>
        <v>6.6699999999999995E-2</v>
      </c>
      <c r="H1914" s="3">
        <f>Imputs!$C$3</f>
        <v>5.2299999999999999E-2</v>
      </c>
      <c r="I1914" s="2">
        <f>_xlfn.XLOOKUP($B1914,stock_analysis[Stock],stock_analysis[Beta_Daily])</f>
        <v>1.7074629816697202</v>
      </c>
      <c r="J1914" s="2">
        <f>_xlfn.XLOOKUP($B1914,stock_analysis[Stock],stock_analysis[Beta_Weekly])</f>
        <v>2.5709926615069927</v>
      </c>
      <c r="K1914" s="2">
        <f>_xlfn.XLOOKUP($B1914,stock_analysis[Stock],stock_analysis[Beta_Monthly])</f>
        <v>1.1566686405637423</v>
      </c>
      <c r="L1914" s="3">
        <f>G1914+H1914*I1914</f>
        <v>0.15600031394132635</v>
      </c>
      <c r="M1914" s="3">
        <f>J1914*H1914+G1914</f>
        <v>0.2011629161968157</v>
      </c>
      <c r="N1914" s="3">
        <f>K1914*H1914+G1914</f>
        <v>0.12719376990148373</v>
      </c>
      <c r="O1914" s="2">
        <f>_xlfn.XLOOKUP($B1914,stock_analysis[Stock],stock_analysis[Interest_Coverage_Ratio])</f>
        <v>56.394355031985697</v>
      </c>
      <c r="P1914" s="3" cm="1">
        <f t="array" ref="P1914">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4.0000000000000001E-3</v>
      </c>
      <c r="Q1914" s="3" t="str" cm="1">
        <f t="array" ref="Q1914">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Aaa/AAA</v>
      </c>
      <c r="R1914" s="3">
        <f>Table2[[#This Row],[Default Spread]]+Table2[[#This Row],[Risk Free Rate]]</f>
        <v>7.0699999999999999E-2</v>
      </c>
      <c r="S1914" s="2">
        <f>_xlfn.XLOOKUP($B1914,stock_analysis[Stock],stock_analysis[Market_Cap_Cr])</f>
        <v>8482.2695936</v>
      </c>
      <c r="T1914" s="2">
        <f>_xlfn.XLOOKUP($B1914,stock_analysis[Stock],stock_analysis[Total_Debt_Cr])</f>
        <v>80.955596799999995</v>
      </c>
      <c r="U1914" s="3">
        <f>Table2[[#This Row],[Market Value of Equity]]/(Table2[[#This Row],[Market Value of Equity]]+Table2[[#This Row],[Market Value of Debt]])</f>
        <v>0.99054613244426204</v>
      </c>
      <c r="V1914" s="3">
        <f>Table2[[#This Row],[Market Value of Debt]]/(Table2[[#This Row],[Market Value of Equity]]+Table2[[#This Row],[Market Value of Debt]])</f>
        <v>9.4538675557378909E-3</v>
      </c>
      <c r="W1914" s="32">
        <f>(Table2[[#This Row],[Cost of Equity (Daily Beta)]]*Table2[[#This Row],[Weight of Equity]])+(Table2[[#This Row],[Cost of Debt]]*Table2[[#This Row],[Weight of Debt]])</f>
        <v>0.15519389607086218</v>
      </c>
      <c r="X1914" s="33">
        <f>(Table2[[#This Row],[Cost of Equity (Weekly Beta)]]*Table2[[#This Row],[Weight of Equity]])+(Table2[[#This Row],[Cost of Debt]]*Table2[[#This Row],[Weight of Debt]])</f>
        <v>0.19992953706615565</v>
      </c>
      <c r="Y1914" s="34">
        <f>(Table2[[#This Row],[Cost of Equity (Monthly Beta)]]*Table2[[#This Row],[Weight of Equity]])+(Table2[[#This Row],[Cost of Debt]]*Table2[[#This Row],[Weight of Debt]])</f>
        <v>0.12665968528311075</v>
      </c>
      <c r="Z1914" t="b">
        <f>IF(Table2[[#This Row],[Sector]]="Financial Services",TRUE,FALSE)</f>
        <v>0</v>
      </c>
      <c r="AA1914" t="b">
        <f>IF(Table2[[#This Row],[Market Capitalisation In(Cr)]]&gt;25000,TRUE,FALSE)</f>
        <v>0</v>
      </c>
    </row>
    <row r="1915" spans="2:27" ht="14" customHeight="1">
      <c r="B1915" s="37" t="s">
        <v>1277</v>
      </c>
      <c r="C1915" s="38" t="str">
        <f>_xlfn.XLOOKUP(B1915,stock_analysis[Stock],stock_analysis[Company_Name])</f>
        <v>GK Energy Limited</v>
      </c>
      <c r="D1915" s="37" t="str">
        <f>_xlfn.XLOOKUP(B1915,stock_analysis[Stock],stock_analysis[Sector])</f>
        <v>Utilities</v>
      </c>
      <c r="E1915" s="37" t="str">
        <f>_xlfn.XLOOKUP($B1915,stock_analysis[Stock],stock_analysis[Industry])</f>
        <v>Utilities - Renewable</v>
      </c>
      <c r="F1915" s="2">
        <f>_xlfn.XLOOKUP($B1915,stock_analysis[Stock],stock_analysis[Market_Cap_Cr])</f>
        <v>2031.0120448</v>
      </c>
      <c r="G1915" s="3">
        <f>Imputs!$C$2</f>
        <v>6.6699999999999995E-2</v>
      </c>
      <c r="H1915" s="3">
        <f>Imputs!$C$3</f>
        <v>5.2299999999999999E-2</v>
      </c>
      <c r="I1915" s="2">
        <f>_xlfn.XLOOKUP($B1915,stock_analysis[Stock],stock_analysis[Beta_Daily])</f>
        <v>2.7778582971475463</v>
      </c>
      <c r="J1915" s="2">
        <f>_xlfn.XLOOKUP($B1915,stock_analysis[Stock],stock_analysis[Beta_Weekly])</f>
        <v>3.6436646648082673</v>
      </c>
      <c r="K1915" s="2">
        <f>_xlfn.XLOOKUP($B1915,stock_analysis[Stock],stock_analysis[Beta_Monthly])</f>
        <v>1.1681551287590242</v>
      </c>
      <c r="L1915" s="3">
        <f>G1915+H1915*I1915</f>
        <v>0.21198198894081666</v>
      </c>
      <c r="M1915" s="3">
        <f>J1915*H1915+G1915</f>
        <v>0.25726366196947237</v>
      </c>
      <c r="N1915" s="3">
        <f>K1915*H1915+G1915</f>
        <v>0.12779451323409696</v>
      </c>
      <c r="O1915" s="2">
        <f>_xlfn.XLOOKUP($B1915,stock_analysis[Stock],stock_analysis[Interest_Coverage_Ratio])</f>
        <v>10.01800900450225</v>
      </c>
      <c r="P1915" s="3" cm="1">
        <f t="array" ref="P1915">CHOOSE(
_xlfn.IFS(Table2[[#This Row],[Financial Services ]]=TRUE,2,Table2[[#This Row],[FIRM TYPE]]=TRUE,1,Table2[[#This Row],[FIRM TYPE]]=FALSE,3),
_xlfn.CHOOSECOLS(_xlfn._xlws.FILTER(Rating1[],(Table2[[#This Row],[Interest Coverage Ratio]]&gt;Rating1[&gt;])*(Table2[[#This Row],[Interest Coverage Ratio]]&lt;Rating1[≤ to])),4),
_xlfn.CHOOSECOLS(_xlfn._xlws.FILTER(Rating2[],(Table2[[#This Row],[Interest Coverage Ratio]]&gt;Rating2[greater than])*(Table2[[#This Row],[Interest Coverage Ratio]]&lt;Rating2[≤ to])),4),
_xlfn.CHOOSECOLS(_xlfn._xlws.FILTER(Rating3[],(Table2[[#This Row],[Interest Coverage Ratio]]&gt;Rating3[greater than])*(Table2[[#This Row],[Interest Coverage Ratio]]&lt;Rating3[≤ to])),4)
)</f>
        <v>5.4999999999999997E-3</v>
      </c>
      <c r="Q1915" s="3" t="str" cm="1">
        <f t="array" ref="Q1915">CHOOSE(
_xlfn.IFS(Table2[[#This Row],[Financial Services ]]=TRUE,2,Table2[[#This Row],[FIRM TYPE]]=TRUE,1,Table2[[#This Row],[FIRM TYPE]]=FALSE,3),
_xlfn.CHOOSECOLS(_xlfn._xlws.FILTER(Rating1[],(Table2[[#This Row],[Interest Coverage Ratio]]&gt;Rating1[&gt;])*(Table2[[#This Row],[Interest Coverage Ratio]]&lt;Rating1[≤ to])),3),
_xlfn.CHOOSECOLS(_xlfn._xlws.FILTER(Rating2[],(Table2[[#This Row],[Interest Coverage Ratio]]&gt;Rating2[greater than])*(Table2[[#This Row],[Interest Coverage Ratio]]&lt;Rating2[≤ to])),3),
_xlfn.CHOOSECOLS(_xlfn._xlws.FILTER(Rating3[],(Table2[[#This Row],[Interest Coverage Ratio]]&gt;Rating3[greater than])*(Table2[[#This Row],[Interest Coverage Ratio]]&lt;Rating3[≤ to])),3)
)</f>
        <v>Aa2/AA</v>
      </c>
      <c r="R1915" s="3">
        <f>Table2[[#This Row],[Default Spread]]+Table2[[#This Row],[Risk Free Rate]]</f>
        <v>7.22E-2</v>
      </c>
      <c r="S1915" s="2">
        <f>_xlfn.XLOOKUP($B1915,stock_analysis[Stock],stock_analysis[Market_Cap_Cr])</f>
        <v>2031.0120448</v>
      </c>
      <c r="T1915" s="2">
        <f>_xlfn.XLOOKUP($B1915,stock_analysis[Stock],stock_analysis[Total_Debt_Cr])</f>
        <v>423.79599359999997</v>
      </c>
      <c r="U1915" s="3">
        <f>Table2[[#This Row],[Market Value of Equity]]/(Table2[[#This Row],[Market Value of Equity]]+Table2[[#This Row],[Market Value of Debt]])</f>
        <v>0.8273608416745194</v>
      </c>
      <c r="V1915" s="3">
        <f>Table2[[#This Row],[Market Value of Debt]]/(Table2[[#This Row],[Market Value of Equity]]+Table2[[#This Row],[Market Value of Debt]])</f>
        <v>0.17263915832548057</v>
      </c>
      <c r="W1915" s="32">
        <f>(Table2[[#This Row],[Cost of Equity (Daily Beta)]]*Table2[[#This Row],[Weight of Equity]])+(Table2[[#This Row],[Cost of Debt]]*Table2[[#This Row],[Weight of Debt]])</f>
        <v>0.18785014402101241</v>
      </c>
      <c r="X1915" s="33">
        <f>(Table2[[#This Row],[Cost of Equity (Weekly Beta)]]*Table2[[#This Row],[Weight of Equity]])+(Table2[[#This Row],[Cost of Debt]]*Table2[[#This Row],[Weight of Debt]])</f>
        <v>0.2253144271304314</v>
      </c>
      <c r="Y1915" s="34">
        <f>(Table2[[#This Row],[Cost of Equity (Monthly Beta)]]*Table2[[#This Row],[Weight of Equity]])+(Table2[[#This Row],[Cost of Debt]]*Table2[[#This Row],[Weight of Debt]])</f>
        <v>0.11819672326184767</v>
      </c>
      <c r="Z1915" t="b">
        <f>IF(Table2[[#This Row],[Sector]]="Financial Services",TRUE,FALSE)</f>
        <v>0</v>
      </c>
      <c r="AA1915" t="b">
        <f>IF(Table2[[#This Row],[Market Capitalisation In(Cr)]]&gt;25000,TRUE,FALSE)</f>
        <v>0</v>
      </c>
    </row>
  </sheetData>
  <mergeCells count="1">
    <mergeCell ref="B1:E1"/>
  </mergeCells>
  <conditionalFormatting sqref="W3:W1915">
    <cfRule type="colorScale" priority="3">
      <colorScale>
        <cfvo type="min"/>
        <cfvo type="percentile" val="50"/>
        <cfvo type="max"/>
        <color rgb="FF63BE7B"/>
        <color rgb="FFFFEB84"/>
        <color rgb="FFF8696B"/>
      </colorScale>
    </cfRule>
  </conditionalFormatting>
  <conditionalFormatting sqref="X3:X1915">
    <cfRule type="colorScale" priority="2">
      <colorScale>
        <cfvo type="min"/>
        <cfvo type="percentile" val="50"/>
        <cfvo type="max"/>
        <color rgb="FF63BE7B"/>
        <color rgb="FFFFEB84"/>
        <color rgb="FFF8696B"/>
      </colorScale>
    </cfRule>
  </conditionalFormatting>
  <conditionalFormatting sqref="Y3:Y1915">
    <cfRule type="colorScale" priority="1">
      <colorScale>
        <cfvo type="min"/>
        <cfvo type="percentile" val="50"/>
        <cfvo type="max"/>
        <color rgb="FF63BE7B"/>
        <color rgb="FFFFEB84"/>
        <color rgb="FFF8696B"/>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C3E14-018B-A24A-A30F-5F8E06D58272}">
  <dimension ref="B1:I14"/>
  <sheetViews>
    <sheetView showGridLines="0" zoomScale="247" workbookViewId="0">
      <pane xSplit="2" ySplit="3" topLeftCell="C4" activePane="bottomRight" state="frozen"/>
      <selection pane="topRight" activeCell="C1" sqref="C1"/>
      <selection pane="bottomLeft" activeCell="A4" sqref="A4"/>
      <selection pane="bottomRight" activeCell="B2" sqref="B2:H14"/>
    </sheetView>
  </sheetViews>
  <sheetFormatPr baseColWidth="10" defaultRowHeight="15"/>
  <cols>
    <col min="1" max="1" width="2" customWidth="1"/>
    <col min="2" max="2" width="22" customWidth="1"/>
    <col min="3" max="4" width="15" customWidth="1"/>
    <col min="5" max="6" width="16.1640625" customWidth="1"/>
    <col min="7" max="8" width="18.33203125" customWidth="1"/>
    <col min="9" max="13" width="28.83203125" customWidth="1"/>
  </cols>
  <sheetData>
    <row r="1" spans="2:9" ht="7" customHeight="1"/>
    <row r="2" spans="2:9" ht="21">
      <c r="B2" s="39" t="s">
        <v>4024</v>
      </c>
      <c r="C2" s="39"/>
      <c r="D2" s="39"/>
      <c r="E2" s="39"/>
      <c r="F2" s="39"/>
      <c r="G2" s="39"/>
      <c r="H2" s="39"/>
    </row>
    <row r="3" spans="2:9" ht="33" customHeight="1">
      <c r="B3" s="1" t="s">
        <v>1</v>
      </c>
      <c r="C3" s="40" t="s">
        <v>4017</v>
      </c>
      <c r="D3" s="40" t="s">
        <v>4018</v>
      </c>
      <c r="E3" s="40" t="s">
        <v>4019</v>
      </c>
      <c r="F3" s="40" t="s">
        <v>4020</v>
      </c>
      <c r="G3" s="40" t="s">
        <v>4021</v>
      </c>
      <c r="H3" s="40" t="s">
        <v>4022</v>
      </c>
    </row>
    <row r="4" spans="2:9">
      <c r="B4" s="37" t="str" cm="1">
        <f t="array" ref="B4:B14">_xlfn.UNIQUE(Table2[Sector])</f>
        <v>Basic Materials</v>
      </c>
      <c r="C4" s="3" cm="1">
        <f t="array" ref="C4">AVERAGE(_xlfn.CHOOSECOLS(_xlfn._xlws.FILTER(Table2[],Table2[Sector]=$B4),MATCH("WACC (Daily)",Table2[#Headers],0)))</f>
        <v>0.12407993120049296</v>
      </c>
      <c r="D4" s="3" cm="1">
        <f t="array" ref="D4">MEDIAN(_xlfn.CHOOSECOLS(_xlfn._xlws.FILTER(Table2[],Table2[Sector]=$B4),MATCH("WACC (Daily)",Table2[#Headers],0)))</f>
        <v>0.11821835875492756</v>
      </c>
      <c r="E4" s="3" cm="1">
        <f t="array" ref="E4">AVERAGE(_xlfn.CHOOSECOLS(_xlfn._xlws.FILTER(Table2[],Table2[Sector]=$B4),MATCH("WACC (Weekly)",Table2[#Headers],0)))</f>
        <v>0.13385649712094183</v>
      </c>
      <c r="F4" s="3" cm="1">
        <f t="array" ref="F4">MEDIAN(_xlfn.CHOOSECOLS(_xlfn._xlws.FILTER(Table2[],Table2[Sector]=$B4),MATCH("WACC (Weekly)",Table2[#Headers],0)))</f>
        <v>0.1289980826062174</v>
      </c>
      <c r="G4" s="3" cm="1">
        <f t="array" ref="G4">AVERAGE(_xlfn.CHOOSECOLS(_xlfn._xlws.FILTER(Table2[],Table2[Sector]=$B4),MATCH("WACC (Monthly)",Table2[#Headers],0)))</f>
        <v>0.12624981708741959</v>
      </c>
      <c r="H4" s="3" cm="1">
        <f t="array" ref="H4">MEDIAN(_xlfn.CHOOSECOLS(_xlfn._xlws.FILTER(Table2[],Table2[Sector]=$B4),MATCH("WACC (Monthly)",Table2[#Headers],0)))</f>
        <v>0.11979716509737373</v>
      </c>
      <c r="I4" s="3"/>
    </row>
    <row r="5" spans="2:9">
      <c r="B5" s="37" t="str">
        <v>Communication Services</v>
      </c>
      <c r="C5" s="3" cm="1">
        <f t="array" ref="C5">AVERAGE(_xlfn.CHOOSECOLS(_xlfn._xlws.FILTER(Table2[],Table2[Sector]=$B5),MATCH("WACC (Daily)",Table2[#Headers],0)))</f>
        <v>0.1305160035045326</v>
      </c>
      <c r="D5" s="3" cm="1">
        <f t="array" ref="D5">MEDIAN(_xlfn.CHOOSECOLS(_xlfn._xlws.FILTER(Table2[],Table2[Sector]=$B5),23))</f>
        <v>0.1352324519950221</v>
      </c>
      <c r="E5" s="3" cm="1">
        <f t="array" ref="E5">AVERAGE(_xlfn.CHOOSECOLS(_xlfn._xlws.FILTER(Table2[],Table2[Sector]=$B5),MATCH("WACC (Weekly)",Table2[#Headers],0)))</f>
        <v>0.14109162222248325</v>
      </c>
      <c r="F5" s="3" cm="1">
        <f t="array" ref="F5">MEDIAN(_xlfn.CHOOSECOLS(_xlfn._xlws.FILTER(Table2[],Table2[Sector]=$B5),MATCH("WACC (Weekly)",Table2[#Headers],0)))</f>
        <v>0.1352324519950221</v>
      </c>
      <c r="G5" s="3" cm="1">
        <f t="array" ref="G5">AVERAGE(_xlfn.CHOOSECOLS(_xlfn._xlws.FILTER(Table2[],Table2[Sector]=$B5),MATCH("WACC (Monthly)",Table2[#Headers],0)))</f>
        <v>0.13602088513865729</v>
      </c>
      <c r="H5" s="3" cm="1">
        <f t="array" ref="H5">MEDIAN(_xlfn.CHOOSECOLS(_xlfn._xlws.FILTER(Table2[],Table2[Sector]=$B5),MATCH("WACC (Monthly)",Table2[#Headers],0)))</f>
        <v>0.12220965002883961</v>
      </c>
      <c r="I5" s="3"/>
    </row>
    <row r="6" spans="2:9">
      <c r="B6" s="37" t="str">
        <v>Consumer Cyclical</v>
      </c>
      <c r="C6" s="3" cm="1">
        <f t="array" ref="C6">AVERAGE(_xlfn.CHOOSECOLS(_xlfn._xlws.FILTER(Table2[],Table2[Sector]=$B6),MATCH("WACC (Daily)",Table2[#Headers],0)))</f>
        <v>0.12536024930760853</v>
      </c>
      <c r="D6" s="3" cm="1">
        <f t="array" ref="D6">MEDIAN(_xlfn.CHOOSECOLS(_xlfn._xlws.FILTER(Table2[],Table2[Sector]=$B6),23))</f>
        <v>0.12805076920734726</v>
      </c>
      <c r="E6" s="3" cm="1">
        <f t="array" ref="E6">AVERAGE(_xlfn.CHOOSECOLS(_xlfn._xlws.FILTER(Table2[],Table2[Sector]=$B6),MATCH("WACC (Weekly)",Table2[#Headers],0)))</f>
        <v>0.13252952583882741</v>
      </c>
      <c r="F6" s="3" cm="1">
        <f t="array" ref="F6">MEDIAN(_xlfn.CHOOSECOLS(_xlfn._xlws.FILTER(Table2[],Table2[Sector]=$B6),MATCH("WACC (Weekly)",Table2[#Headers],0)))</f>
        <v>0.12805076920734726</v>
      </c>
      <c r="G6" s="3" cm="1">
        <f t="array" ref="G6">AVERAGE(_xlfn.CHOOSECOLS(_xlfn._xlws.FILTER(Table2[],Table2[Sector]=$B6),MATCH("WACC (Monthly)",Table2[#Headers],0)))</f>
        <v>0.12344167440911204</v>
      </c>
      <c r="H6" s="3" cm="1">
        <f t="array" ref="H6">MEDIAN(_xlfn.CHOOSECOLS(_xlfn._xlws.FILTER(Table2[],Table2[Sector]=$B6),MATCH("WACC (Monthly)",Table2[#Headers],0)))</f>
        <v>0.11624239446888804</v>
      </c>
      <c r="I6" s="3"/>
    </row>
    <row r="7" spans="2:9">
      <c r="B7" s="37" t="str">
        <v>Consumer Defensive</v>
      </c>
      <c r="C7" s="3" cm="1">
        <f t="array" ref="C7">AVERAGE(_xlfn.CHOOSECOLS(_xlfn._xlws.FILTER(Table2[],Table2[Sector]=$B7),MATCH("WACC (Daily)",Table2[#Headers],0)))</f>
        <v>0.11761002482509259</v>
      </c>
      <c r="D7" s="3" cm="1">
        <f t="array" ref="D7">MEDIAN(_xlfn.CHOOSECOLS(_xlfn._xlws.FILTER(Table2[],Table2[Sector]=$B7),23))</f>
        <v>0.12281127967703463</v>
      </c>
      <c r="E7" s="3" cm="1">
        <f t="array" ref="E7">AVERAGE(_xlfn.CHOOSECOLS(_xlfn._xlws.FILTER(Table2[],Table2[Sector]=$B7),MATCH("WACC (Weekly)",Table2[#Headers],0)))</f>
        <v>0.12722712335303143</v>
      </c>
      <c r="F7" s="3" cm="1">
        <f t="array" ref="F7">MEDIAN(_xlfn.CHOOSECOLS(_xlfn._xlws.FILTER(Table2[],Table2[Sector]=$B7),MATCH("WACC (Weekly)",Table2[#Headers],0)))</f>
        <v>0.12281127967703463</v>
      </c>
      <c r="G7" s="3" cm="1">
        <f t="array" ref="G7">AVERAGE(_xlfn.CHOOSECOLS(_xlfn._xlws.FILTER(Table2[],Table2[Sector]=$B7),MATCH("WACC (Monthly)",Table2[#Headers],0)))</f>
        <v>0.11693622880161883</v>
      </c>
      <c r="H7" s="3" cm="1">
        <f t="array" ref="H7">MEDIAN(_xlfn.CHOOSECOLS(_xlfn._xlws.FILTER(Table2[],Table2[Sector]=$B7),MATCH("WACC (Monthly)",Table2[#Headers],0)))</f>
        <v>0.11994474366518915</v>
      </c>
      <c r="I7" s="3"/>
    </row>
    <row r="8" spans="2:9">
      <c r="B8" s="37" t="str">
        <v>Energy</v>
      </c>
      <c r="C8" s="3" cm="1">
        <f t="array" ref="C8">AVERAGE(_xlfn.CHOOSECOLS(_xlfn._xlws.FILTER(Table2[],Table2[Sector]=$B8),MATCH("WACC (Daily)",Table2[#Headers],0)))</f>
        <v>0.11851207170877691</v>
      </c>
      <c r="D8" s="3" cm="1">
        <f t="array" ref="D8">MEDIAN(_xlfn.CHOOSECOLS(_xlfn._xlws.FILTER(Table2[],Table2[Sector]=$B8),23))</f>
        <v>0.12148289171571559</v>
      </c>
      <c r="E8" s="3" cm="1">
        <f t="array" ref="E8">AVERAGE(_xlfn.CHOOSECOLS(_xlfn._xlws.FILTER(Table2[],Table2[Sector]=$B8),MATCH("WACC (Weekly)",Table2[#Headers],0)))</f>
        <v>0.12988110157445448</v>
      </c>
      <c r="F8" s="3" cm="1">
        <f t="array" ref="F8">MEDIAN(_xlfn.CHOOSECOLS(_xlfn._xlws.FILTER(Table2[],Table2[Sector]=$B8),MATCH("WACC (Weekly)",Table2[#Headers],0)))</f>
        <v>0.12148289171571559</v>
      </c>
      <c r="G8" s="3" cm="1">
        <f t="array" ref="G8">AVERAGE(_xlfn.CHOOSECOLS(_xlfn._xlws.FILTER(Table2[],Table2[Sector]=$B8),MATCH("WACC (Monthly)",Table2[#Headers],0)))</f>
        <v>0.12893439203791393</v>
      </c>
      <c r="H8" s="3" cm="1">
        <f t="array" ref="H8">MEDIAN(_xlfn.CHOOSECOLS(_xlfn._xlws.FILTER(Table2[],Table2[Sector]=$B8),MATCH("WACC (Monthly)",Table2[#Headers],0)))</f>
        <v>0.11971439553124233</v>
      </c>
      <c r="I8" s="3"/>
    </row>
    <row r="9" spans="2:9">
      <c r="B9" s="37" t="str">
        <v>Financial Services</v>
      </c>
      <c r="C9" s="3" cm="1">
        <f t="array" ref="C9">AVERAGE(_xlfn.CHOOSECOLS(_xlfn._xlws.FILTER(Table2[],Table2[Sector]=$B9),MATCH("WACC (Daily)",Table2[#Headers],0)))</f>
        <v>0.11738561120861174</v>
      </c>
      <c r="D9" s="3" cm="1">
        <f t="array" ref="D9">MEDIAN(_xlfn.CHOOSECOLS(_xlfn._xlws.FILTER(Table2[],Table2[Sector]=$B9),23))</f>
        <v>0.11739983823617944</v>
      </c>
      <c r="E9" s="3" cm="1">
        <f t="array" ref="E9">AVERAGE(_xlfn.CHOOSECOLS(_xlfn._xlws.FILTER(Table2[],Table2[Sector]=$B9),MATCH("WACC (Weekly)",Table2[#Headers],0)))</f>
        <v>0.12849532491500704</v>
      </c>
      <c r="F9" s="3" cm="1">
        <f t="array" ref="F9">MEDIAN(_xlfn.CHOOSECOLS(_xlfn._xlws.FILTER(Table2[],Table2[Sector]=$B9),MATCH("WACC (Weekly)",Table2[#Headers],0)))</f>
        <v>0.11739983823617944</v>
      </c>
      <c r="G9" s="3" cm="1">
        <f t="array" ref="G9">AVERAGE(_xlfn.CHOOSECOLS(_xlfn._xlws.FILTER(Table2[],Table2[Sector]=$B9),MATCH("WACC (Monthly)",Table2[#Headers],0)))</f>
        <v>0.12978769258057118</v>
      </c>
      <c r="H9" s="3" cm="1">
        <f t="array" ref="H9">MEDIAN(_xlfn.CHOOSECOLS(_xlfn._xlws.FILTER(Table2[],Table2[Sector]=$B9),MATCH("WACC (Monthly)",Table2[#Headers],0)))</f>
        <v>0.10645126130470059</v>
      </c>
      <c r="I9" s="3"/>
    </row>
    <row r="10" spans="2:9">
      <c r="B10" s="37" t="str">
        <v>Healthcare</v>
      </c>
      <c r="C10" s="3" cm="1">
        <f t="array" ref="C10">AVERAGE(_xlfn.CHOOSECOLS(_xlfn._xlws.FILTER(Table2[],Table2[Sector]=$B10),MATCH("WACC (Daily)",Table2[#Headers],0)))</f>
        <v>0.11518056276255345</v>
      </c>
      <c r="D10" s="3" cm="1">
        <f t="array" ref="D10">MEDIAN(_xlfn.CHOOSECOLS(_xlfn._xlws.FILTER(Table2[],Table2[Sector]=$B10),23))</f>
        <v>0.11982147487697753</v>
      </c>
      <c r="E10" s="3" cm="1">
        <f t="array" ref="E10">AVERAGE(_xlfn.CHOOSECOLS(_xlfn._xlws.FILTER(Table2[],Table2[Sector]=$B10),MATCH("WACC (Weekly)",Table2[#Headers],0)))</f>
        <v>0.12217550987019424</v>
      </c>
      <c r="F10" s="3" cm="1">
        <f t="array" ref="F10">MEDIAN(_xlfn.CHOOSECOLS(_xlfn._xlws.FILTER(Table2[],Table2[Sector]=$B10),MATCH("WACC (Weekly)",Table2[#Headers],0)))</f>
        <v>0.11982147487697753</v>
      </c>
      <c r="G10" s="3" cm="1">
        <f t="array" ref="G10">AVERAGE(_xlfn.CHOOSECOLS(_xlfn._xlws.FILTER(Table2[],Table2[Sector]=$B10),MATCH("WACC (Monthly)",Table2[#Headers],0)))</f>
        <v>0.12688365977240304</v>
      </c>
      <c r="H10" s="3" cm="1">
        <f t="array" ref="H10">MEDIAN(_xlfn.CHOOSECOLS(_xlfn._xlws.FILTER(Table2[],Table2[Sector]=$B10),MATCH("WACC (Monthly)",Table2[#Headers],0)))</f>
        <v>0.11542312416484388</v>
      </c>
      <c r="I10" s="3"/>
    </row>
    <row r="11" spans="2:9">
      <c r="B11" s="37" t="str">
        <v>Industrials</v>
      </c>
      <c r="C11" s="3" cm="1">
        <f t="array" ref="C11">AVERAGE(_xlfn.CHOOSECOLS(_xlfn._xlws.FILTER(Table2[],Table2[Sector]=$B11),MATCH("WACC (Daily)",Table2[#Headers],0)))</f>
        <v>0.12542505609163812</v>
      </c>
      <c r="D11" s="3" cm="1">
        <f t="array" ref="D11">MEDIAN(_xlfn.CHOOSECOLS(_xlfn._xlws.FILTER(Table2[],Table2[Sector]=$B11),23))</f>
        <v>0.13746923417686432</v>
      </c>
      <c r="E11" s="3" cm="1">
        <f t="array" ref="E11">AVERAGE(_xlfn.CHOOSECOLS(_xlfn._xlws.FILTER(Table2[],Table2[Sector]=$B11),MATCH("WACC (Weekly)",Table2[#Headers],0)))</f>
        <v>0.13822725076265968</v>
      </c>
      <c r="F11" s="3" cm="1">
        <f t="array" ref="F11">MEDIAN(_xlfn.CHOOSECOLS(_xlfn._xlws.FILTER(Table2[],Table2[Sector]=$B11),MATCH("WACC (Weekly)",Table2[#Headers],0)))</f>
        <v>0.13746923417686432</v>
      </c>
      <c r="G11" s="3" cm="1">
        <f t="array" ref="G11">AVERAGE(_xlfn.CHOOSECOLS(_xlfn._xlws.FILTER(Table2[],Table2[Sector]=$B11),MATCH("WACC (Monthly)",Table2[#Headers],0)))</f>
        <v>0.12937689703781688</v>
      </c>
      <c r="H11" s="3" cm="1">
        <f t="array" ref="H11">MEDIAN(_xlfn.CHOOSECOLS(_xlfn._xlws.FILTER(Table2[],Table2[Sector]=$B11),MATCH("WACC (Monthly)",Table2[#Headers],0)))</f>
        <v>0.12132930667090916</v>
      </c>
      <c r="I11" s="3"/>
    </row>
    <row r="12" spans="2:9">
      <c r="B12" s="37" t="str">
        <v>Real Estate</v>
      </c>
      <c r="C12" s="3" cm="1">
        <f t="array" ref="C12">AVERAGE(_xlfn.CHOOSECOLS(_xlfn._xlws.FILTER(Table2[],Table2[Sector]=$B12),MATCH("WACC (Daily)",Table2[#Headers],0)))</f>
        <v>0.13668550826690584</v>
      </c>
      <c r="D12" s="3" cm="1">
        <f t="array" ref="D12">MEDIAN(_xlfn.CHOOSECOLS(_xlfn._xlws.FILTER(Table2[],Table2[Sector]=$B12),23))</f>
        <v>0.1473581543101011</v>
      </c>
      <c r="E12" s="3" cm="1">
        <f t="array" ref="E12">AVERAGE(_xlfn.CHOOSECOLS(_xlfn._xlws.FILTER(Table2[],Table2[Sector]=$B12),MATCH("WACC (Weekly)",Table2[#Headers],0)))</f>
        <v>0.15196098507874672</v>
      </c>
      <c r="F12" s="3" cm="1">
        <f t="array" ref="F12">MEDIAN(_xlfn.CHOOSECOLS(_xlfn._xlws.FILTER(Table2[],Table2[Sector]=$B12),MATCH("WACC (Weekly)",Table2[#Headers],0)))</f>
        <v>0.1473581543101011</v>
      </c>
      <c r="G12" s="3" cm="1">
        <f t="array" ref="G12">AVERAGE(_xlfn.CHOOSECOLS(_xlfn._xlws.FILTER(Table2[],Table2[Sector]=$B12),MATCH("WACC (Monthly)",Table2[#Headers],0)))</f>
        <v>0.14757649752429874</v>
      </c>
      <c r="H12" s="3" cm="1">
        <f t="array" ref="H12">MEDIAN(_xlfn.CHOOSECOLS(_xlfn._xlws.FILTER(Table2[],Table2[Sector]=$B12),MATCH("WACC (Monthly)",Table2[#Headers],0)))</f>
        <v>0.13984382944533813</v>
      </c>
      <c r="I12" s="3"/>
    </row>
    <row r="13" spans="2:9">
      <c r="B13" s="37" t="str">
        <v>Technology</v>
      </c>
      <c r="C13" s="3" cm="1">
        <f t="array" ref="C13">AVERAGE(_xlfn.CHOOSECOLS(_xlfn._xlws.FILTER(Table2[],Table2[Sector]=$B13),MATCH("WACC (Daily)",Table2[#Headers],0)))</f>
        <v>0.13023714732501734</v>
      </c>
      <c r="D13" s="3" cm="1">
        <f t="array" ref="D13">MEDIAN(_xlfn.CHOOSECOLS(_xlfn._xlws.FILTER(Table2[],Table2[Sector]=$B13),23))</f>
        <v>0.13680174511969384</v>
      </c>
      <c r="E13" s="3" cm="1">
        <f t="array" ref="E13">AVERAGE(_xlfn.CHOOSECOLS(_xlfn._xlws.FILTER(Table2[],Table2[Sector]=$B13),MATCH("WACC (Weekly)",Table2[#Headers],0)))</f>
        <v>0.11764961343693495</v>
      </c>
      <c r="F13" s="3" cm="1">
        <f t="array" ref="F13">MEDIAN(_xlfn.CHOOSECOLS(_xlfn._xlws.FILTER(Table2[],Table2[Sector]=$B13),MATCH("WACC (Weekly)",Table2[#Headers],0)))</f>
        <v>0.13680174511969384</v>
      </c>
      <c r="G13" s="3" cm="1">
        <f t="array" ref="G13">AVERAGE(_xlfn.CHOOSECOLS(_xlfn._xlws.FILTER(Table2[],Table2[Sector]=$B13),MATCH("WACC (Monthly)",Table2[#Headers],0)))</f>
        <v>0.12549288276812928</v>
      </c>
      <c r="H13" s="3" cm="1">
        <f t="array" ref="H13">MEDIAN(_xlfn.CHOOSECOLS(_xlfn._xlws.FILTER(Table2[],Table2[Sector]=$B13),MATCH("WACC (Monthly)",Table2[#Headers],0)))</f>
        <v>0.12650571073785929</v>
      </c>
      <c r="I13" s="3"/>
    </row>
    <row r="14" spans="2:9">
      <c r="B14" s="37" t="str">
        <v>Utilities</v>
      </c>
      <c r="C14" s="3" cm="1">
        <f t="array" ref="C14">AVERAGE(_xlfn.CHOOSECOLS(_xlfn._xlws.FILTER(Table2[],Table2[Sector]=$B14),MATCH("WACC (Daily)",Table2[#Headers],0)))</f>
        <v>0.1214005239497708</v>
      </c>
      <c r="D14" s="3" cm="1">
        <f t="array" ref="D14">MEDIAN(_xlfn.CHOOSECOLS(_xlfn._xlws.FILTER(Table2[],Table2[Sector]=$B14),23))</f>
        <v>0.12763100609970782</v>
      </c>
      <c r="E14" s="3" cm="1">
        <f t="array" ref="E14">AVERAGE(_xlfn.CHOOSECOLS(_xlfn._xlws.FILTER(Table2[],Table2[Sector]=$B14),MATCH("WACC (Weekly)",Table2[#Headers],0)))</f>
        <v>0.13405157031465417</v>
      </c>
      <c r="F14" s="3" cm="1">
        <f t="array" ref="F14">MEDIAN(_xlfn.CHOOSECOLS(_xlfn._xlws.FILTER(Table2[],Table2[Sector]=$B14),MATCH("WACC (Weekly)",Table2[#Headers],0)))</f>
        <v>0.12763100609970782</v>
      </c>
      <c r="G14" s="3" cm="1">
        <f t="array" ref="G14">AVERAGE(_xlfn.CHOOSECOLS(_xlfn._xlws.FILTER(Table2[],Table2[Sector]=$B14),MATCH("WACC (Monthly)",Table2[#Headers],0)))</f>
        <v>0.12681788444205594</v>
      </c>
      <c r="H14" s="3" cm="1">
        <f t="array" ref="H14">MEDIAN(_xlfn.CHOOSECOLS(_xlfn._xlws.FILTER(Table2[],Table2[Sector]=$B14),MATCH("WACC (Monthly)",Table2[#Headers],0)))</f>
        <v>0.11961190150994341</v>
      </c>
      <c r="I14" s="3"/>
    </row>
  </sheetData>
  <mergeCells count="1">
    <mergeCell ref="B2:H2"/>
  </mergeCells>
  <conditionalFormatting sqref="C4:C14">
    <cfRule type="colorScale" priority="9">
      <colorScale>
        <cfvo type="min"/>
        <cfvo type="percentile" val="50"/>
        <cfvo type="max"/>
        <color rgb="FF63BE7B"/>
        <color rgb="FFFFEB84"/>
        <color rgb="FFF8696B"/>
      </colorScale>
    </cfRule>
  </conditionalFormatting>
  <conditionalFormatting sqref="D4:D14">
    <cfRule type="colorScale" priority="8">
      <colorScale>
        <cfvo type="min"/>
        <cfvo type="percentile" val="50"/>
        <cfvo type="max"/>
        <color rgb="FF63BE7B"/>
        <color rgb="FFFFEB84"/>
        <color rgb="FFF8696B"/>
      </colorScale>
    </cfRule>
  </conditionalFormatting>
  <conditionalFormatting sqref="E4:E14">
    <cfRule type="colorScale" priority="7">
      <colorScale>
        <cfvo type="min"/>
        <cfvo type="percentile" val="50"/>
        <cfvo type="max"/>
        <color rgb="FF63BE7B"/>
        <color rgb="FFFFEB84"/>
        <color rgb="FFF8696B"/>
      </colorScale>
    </cfRule>
  </conditionalFormatting>
  <conditionalFormatting sqref="F4:F14">
    <cfRule type="colorScale" priority="6">
      <colorScale>
        <cfvo type="min"/>
        <cfvo type="percentile" val="50"/>
        <cfvo type="max"/>
        <color rgb="FF63BE7B"/>
        <color rgb="FFFFEB84"/>
        <color rgb="FFF8696B"/>
      </colorScale>
    </cfRule>
  </conditionalFormatting>
  <conditionalFormatting sqref="G4:G14">
    <cfRule type="colorScale" priority="2">
      <colorScale>
        <cfvo type="min"/>
        <cfvo type="percentile" val="50"/>
        <cfvo type="max"/>
        <color rgb="FF63BE7B"/>
        <color rgb="FFFFEB84"/>
        <color rgb="FFF8696B"/>
      </colorScale>
    </cfRule>
  </conditionalFormatting>
  <conditionalFormatting sqref="H4:H14">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97252-FB5C-8F40-B190-4097847AB92B}">
  <dimension ref="B1:H123"/>
  <sheetViews>
    <sheetView showGridLines="0" zoomScale="271" workbookViewId="0">
      <pane xSplit="2" ySplit="3" topLeftCell="C10" activePane="bottomRight" state="frozen"/>
      <selection pane="topRight" activeCell="C1" sqref="C1"/>
      <selection pane="bottomLeft" activeCell="A4" sqref="A4"/>
      <selection pane="bottomRight" activeCell="B22" sqref="B22"/>
    </sheetView>
  </sheetViews>
  <sheetFormatPr baseColWidth="10" defaultRowHeight="15"/>
  <cols>
    <col min="1" max="1" width="1.83203125" customWidth="1"/>
    <col min="2" max="2" width="30.1640625" customWidth="1"/>
    <col min="3" max="8" width="13.5" customWidth="1"/>
  </cols>
  <sheetData>
    <row r="1" spans="2:8" ht="7" customHeight="1"/>
    <row r="2" spans="2:8" ht="27" customHeight="1">
      <c r="B2" s="39" t="s">
        <v>4025</v>
      </c>
      <c r="C2" s="39"/>
      <c r="D2" s="39"/>
      <c r="E2" s="39"/>
      <c r="F2" s="39"/>
      <c r="G2" s="39"/>
      <c r="H2" s="39"/>
    </row>
    <row r="3" spans="2:8" s="19" customFormat="1" ht="30" customHeight="1">
      <c r="B3" s="40" t="s">
        <v>1</v>
      </c>
      <c r="C3" s="40" t="s">
        <v>4017</v>
      </c>
      <c r="D3" s="40" t="s">
        <v>4018</v>
      </c>
      <c r="E3" s="40" t="s">
        <v>4019</v>
      </c>
      <c r="F3" s="40" t="s">
        <v>4020</v>
      </c>
      <c r="G3" s="40" t="s">
        <v>4021</v>
      </c>
      <c r="H3" s="40" t="s">
        <v>4022</v>
      </c>
    </row>
    <row r="4" spans="2:8">
      <c r="B4" s="37" t="str" cm="1">
        <f t="array" ref="B4:B123">_xlfn.UNIQUE(Table2[Industry])</f>
        <v>Agricultural Inputs</v>
      </c>
      <c r="C4" s="3" cm="1">
        <f t="array" ref="C4">AVERAGE(_xlfn.CHOOSECOLS(_xlfn._xlws.FILTER(Table2[],Table2[Industry]=$B4),MATCH("WACC (Daily)",Table2[#Headers],0)))</f>
        <v>0.11783257867701882</v>
      </c>
      <c r="D4" s="3" cm="1">
        <f t="array" ref="D4">MEDIAN(_xlfn.CHOOSECOLS(_xlfn._xlws.FILTER(Table2[],Table2[Industry]=$B4),MATCH("WACC (Daily)",Table2[#Headers],0)))</f>
        <v>0.11314449412340824</v>
      </c>
      <c r="E4" s="3" cm="1">
        <f t="array" ref="E4">AVERAGE(_xlfn.CHOOSECOLS(_xlfn._xlws.FILTER(Table2[],Table2[Industry]=$B4),MATCH("WACC (Weekly)",Table2[#Headers],0)))</f>
        <v>0.12863743163238855</v>
      </c>
      <c r="F4" s="3" cm="1">
        <f t="array" ref="F4">MEDIAN(_xlfn.CHOOSECOLS(_xlfn._xlws.FILTER(Table2[],Table2[Industry]=$B4),MATCH("WACC (Weekly)",Table2[#Headers],0)))</f>
        <v>0.12587942871690502</v>
      </c>
      <c r="G4" s="3" cm="1">
        <f t="array" ref="G4">AVERAGE(_xlfn.CHOOSECOLS(_xlfn._xlws.FILTER(Table2[],Table2[Industry]=$B4),MATCH("WACC (Monthly)",Table2[#Headers],0)))</f>
        <v>0.11578832400905227</v>
      </c>
      <c r="H4" s="3" cm="1">
        <f t="array" ref="H4">MEDIAN(_xlfn.CHOOSECOLS(_xlfn._xlws.FILTER(Table2[],Table2[Industry]=$B4),MATCH("WACC (Monthly)",Table2[#Headers],0)))</f>
        <v>0.11959925994172438</v>
      </c>
    </row>
    <row r="5" spans="2:8">
      <c r="B5" s="37" t="str">
        <v>Aluminum</v>
      </c>
      <c r="C5" s="3" cm="1">
        <f t="array" ref="C5">AVERAGE(_xlfn.CHOOSECOLS(_xlfn._xlws.FILTER(Table2[],Table2[Industry]=$B5),MATCH("WACC (Daily)",Table2[#Headers],0)))</f>
        <v>0.11367255725807968</v>
      </c>
      <c r="D5" s="3" cm="1">
        <f t="array" ref="D5">MEDIAN(_xlfn.CHOOSECOLS(_xlfn._xlws.FILTER(Table2[],Table2[Industry]=$B5),MATCH("WACC (Daily)",Table2[#Headers],0)))</f>
        <v>0.11160239244586903</v>
      </c>
      <c r="E5" s="3" cm="1">
        <f t="array" ref="E5">AVERAGE(_xlfn.CHOOSECOLS(_xlfn._xlws.FILTER(Table2[],Table2[Industry]=$B5),MATCH("WACC (Weekly)",Table2[#Headers],0)))</f>
        <v>0.12351921752152639</v>
      </c>
      <c r="F5" s="3" cm="1">
        <f t="array" ref="F5">MEDIAN(_xlfn.CHOOSECOLS(_xlfn._xlws.FILTER(Table2[],Table2[Industry]=$B5),MATCH("WACC (Weekly)",Table2[#Headers],0)))</f>
        <v>0.1238054045859661</v>
      </c>
      <c r="G5" s="3" cm="1">
        <f t="array" ref="G5">AVERAGE(_xlfn.CHOOSECOLS(_xlfn._xlws.FILTER(Table2[],Table2[Industry]=$B5),MATCH("WACC (Monthly)",Table2[#Headers],0)))</f>
        <v>0.1216299071931882</v>
      </c>
      <c r="H5" s="3" cm="1">
        <f t="array" ref="H5">MEDIAN(_xlfn.CHOOSECOLS(_xlfn._xlws.FILTER(Table2[],Table2[Industry]=$B5),MATCH("WACC (Monthly)",Table2[#Headers],0)))</f>
        <v>0.12126729317725723</v>
      </c>
    </row>
    <row r="6" spans="2:8">
      <c r="B6" s="37" t="str">
        <v>Building Materials</v>
      </c>
      <c r="C6" s="3" cm="1">
        <f t="array" ref="C6">AVERAGE(_xlfn.CHOOSECOLS(_xlfn._xlws.FILTER(Table2[],Table2[Industry]=$B6),MATCH("WACC (Daily)",Table2[#Headers],0)))</f>
        <v>0.12533617193738433</v>
      </c>
      <c r="D6" s="3" cm="1">
        <f t="array" ref="D6">MEDIAN(_xlfn.CHOOSECOLS(_xlfn._xlws.FILTER(Table2[],Table2[Industry]=$B6),MATCH("WACC (Daily)",Table2[#Headers],0)))</f>
        <v>0.11234027123934803</v>
      </c>
      <c r="E6" s="3" cm="1">
        <f t="array" ref="E6">AVERAGE(_xlfn.CHOOSECOLS(_xlfn._xlws.FILTER(Table2[],Table2[Industry]=$B6),MATCH("WACC (Weekly)",Table2[#Headers],0)))</f>
        <v>0.13667972310301163</v>
      </c>
      <c r="F6" s="3" cm="1">
        <f t="array" ref="F6">MEDIAN(_xlfn.CHOOSECOLS(_xlfn._xlws.FILTER(Table2[],Table2[Industry]=$B6),MATCH("WACC (Weekly)",Table2[#Headers],0)))</f>
        <v>0.12406159650844042</v>
      </c>
      <c r="G6" s="3" cm="1">
        <f t="array" ref="G6">AVERAGE(_xlfn.CHOOSECOLS(_xlfn._xlws.FILTER(Table2[],Table2[Industry]=$B6),MATCH("WACC (Monthly)",Table2[#Headers],0)))</f>
        <v>0.12826660393132217</v>
      </c>
      <c r="H6" s="3" cm="1">
        <f t="array" ref="H6">MEDIAN(_xlfn.CHOOSECOLS(_xlfn._xlws.FILTER(Table2[],Table2[Industry]=$B6),MATCH("WACC (Monthly)",Table2[#Headers],0)))</f>
        <v>0.11490871186705116</v>
      </c>
    </row>
    <row r="7" spans="2:8">
      <c r="B7" s="37" t="str">
        <v>Chemicals</v>
      </c>
      <c r="C7" s="3" cm="1">
        <f t="array" ref="C7">AVERAGE(_xlfn.CHOOSECOLS(_xlfn._xlws.FILTER(Table2[],Table2[Industry]=$B7),MATCH("WACC (Daily)",Table2[#Headers],0)))</f>
        <v>0.12508733807010097</v>
      </c>
      <c r="D7" s="3" cm="1">
        <f t="array" ref="D7">MEDIAN(_xlfn.CHOOSECOLS(_xlfn._xlws.FILTER(Table2[],Table2[Industry]=$B7),MATCH("WACC (Daily)",Table2[#Headers],0)))</f>
        <v>0.11817124726457054</v>
      </c>
      <c r="E7" s="3" cm="1">
        <f t="array" ref="E7">AVERAGE(_xlfn.CHOOSECOLS(_xlfn._xlws.FILTER(Table2[],Table2[Industry]=$B7),MATCH("WACC (Weekly)",Table2[#Headers],0)))</f>
        <v>0.13704674194103569</v>
      </c>
      <c r="F7" s="3" cm="1">
        <f t="array" ref="F7">MEDIAN(_xlfn.CHOOSECOLS(_xlfn._xlws.FILTER(Table2[],Table2[Industry]=$B7),MATCH("WACC (Weekly)",Table2[#Headers],0)))</f>
        <v>0.13546763535341669</v>
      </c>
      <c r="G7" s="3" cm="1">
        <f t="array" ref="G7">AVERAGE(_xlfn.CHOOSECOLS(_xlfn._xlws.FILTER(Table2[],Table2[Industry]=$B7),MATCH("WACC (Monthly)",Table2[#Headers],0)))</f>
        <v>0.13448724936465184</v>
      </c>
      <c r="H7" s="3" cm="1">
        <f t="array" ref="H7">MEDIAN(_xlfn.CHOOSECOLS(_xlfn._xlws.FILTER(Table2[],Table2[Industry]=$B7),MATCH("WACC (Monthly)",Table2[#Headers],0)))</f>
        <v>0.13226662567110839</v>
      </c>
    </row>
    <row r="8" spans="2:8">
      <c r="B8" s="37" t="str">
        <v>Copper</v>
      </c>
      <c r="C8" s="3" cm="1">
        <f t="array" ref="C8">AVERAGE(_xlfn.CHOOSECOLS(_xlfn._xlws.FILTER(Table2[],Table2[Industry]=$B8),MATCH("WACC (Daily)",Table2[#Headers],0)))</f>
        <v>0.11771923550565984</v>
      </c>
      <c r="D8" s="3" cm="1">
        <f t="array" ref="D8">MEDIAN(_xlfn.CHOOSECOLS(_xlfn._xlws.FILTER(Table2[],Table2[Industry]=$B8),MATCH("WACC (Daily)",Table2[#Headers],0)))</f>
        <v>0.11492595736483353</v>
      </c>
      <c r="E8" s="3" cm="1">
        <f t="array" ref="E8">AVERAGE(_xlfn.CHOOSECOLS(_xlfn._xlws.FILTER(Table2[],Table2[Industry]=$B8),MATCH("WACC (Weekly)",Table2[#Headers],0)))</f>
        <v>0.1181767988534957</v>
      </c>
      <c r="F8" s="3" cm="1">
        <f t="array" ref="F8">MEDIAN(_xlfn.CHOOSECOLS(_xlfn._xlws.FILTER(Table2[],Table2[Industry]=$B8),MATCH("WACC (Weekly)",Table2[#Headers],0)))</f>
        <v>0.11850333174619626</v>
      </c>
      <c r="G8" s="3" cm="1">
        <f t="array" ref="G8">AVERAGE(_xlfn.CHOOSECOLS(_xlfn._xlws.FILTER(Table2[],Table2[Industry]=$B8),MATCH("WACC (Monthly)",Table2[#Headers],0)))</f>
        <v>0.10929454047489857</v>
      </c>
      <c r="H8" s="3" cm="1">
        <f t="array" ref="H8">MEDIAN(_xlfn.CHOOSECOLS(_xlfn._xlws.FILTER(Table2[],Table2[Industry]=$B8),MATCH("WACC (Monthly)",Table2[#Headers],0)))</f>
        <v>0.10651157237236956</v>
      </c>
    </row>
    <row r="9" spans="2:8">
      <c r="B9" s="37" t="str">
        <v>Lumber &amp; Wood Production</v>
      </c>
      <c r="C9" s="3" cm="1">
        <f t="array" ref="C9">AVERAGE(_xlfn.CHOOSECOLS(_xlfn._xlws.FILTER(Table2[],Table2[Industry]=$B9),MATCH("WACC (Daily)",Table2[#Headers],0)))</f>
        <v>0.11933852842700994</v>
      </c>
      <c r="D9" s="3" cm="1">
        <f t="array" ref="D9">MEDIAN(_xlfn.CHOOSECOLS(_xlfn._xlws.FILTER(Table2[],Table2[Industry]=$B9),MATCH("WACC (Daily)",Table2[#Headers],0)))</f>
        <v>0.115175236118817</v>
      </c>
      <c r="E9" s="3" cm="1">
        <f t="array" ref="E9">AVERAGE(_xlfn.CHOOSECOLS(_xlfn._xlws.FILTER(Table2[],Table2[Industry]=$B9),MATCH("WACC (Weekly)",Table2[#Headers],0)))</f>
        <v>0.13438226110340323</v>
      </c>
      <c r="F9" s="3" cm="1">
        <f t="array" ref="F9">MEDIAN(_xlfn.CHOOSECOLS(_xlfn._xlws.FILTER(Table2[],Table2[Industry]=$B9),MATCH("WACC (Weekly)",Table2[#Headers],0)))</f>
        <v>0.13032000829290011</v>
      </c>
      <c r="G9" s="3" cm="1">
        <f t="array" ref="G9">AVERAGE(_xlfn.CHOOSECOLS(_xlfn._xlws.FILTER(Table2[],Table2[Industry]=$B9),MATCH("WACC (Monthly)",Table2[#Headers],0)))</f>
        <v>0.12483059050168885</v>
      </c>
      <c r="H9" s="3" cm="1">
        <f t="array" ref="H9">MEDIAN(_xlfn.CHOOSECOLS(_xlfn._xlws.FILTER(Table2[],Table2[Industry]=$B9),MATCH("WACC (Monthly)",Table2[#Headers],0)))</f>
        <v>0.11828686413049584</v>
      </c>
    </row>
    <row r="10" spans="2:8">
      <c r="B10" s="37" t="str">
        <v>Other Industrial Metals &amp; Mining</v>
      </c>
      <c r="C10" s="3" cm="1">
        <f t="array" ref="C10">AVERAGE(_xlfn.CHOOSECOLS(_xlfn._xlws.FILTER(Table2[],Table2[Industry]=$B10),MATCH("WACC (Daily)",Table2[#Headers],0)))</f>
        <v>0.13898355819801006</v>
      </c>
      <c r="D10" s="3" cm="1">
        <f t="array" ref="D10">MEDIAN(_xlfn.CHOOSECOLS(_xlfn._xlws.FILTER(Table2[],Table2[Industry]=$B10),MATCH("WACC (Daily)",Table2[#Headers],0)))</f>
        <v>0.1283029916567168</v>
      </c>
      <c r="E10" s="3" cm="1">
        <f t="array" ref="E10">AVERAGE(_xlfn.CHOOSECOLS(_xlfn._xlws.FILTER(Table2[],Table2[Industry]=$B10),MATCH("WACC (Weekly)",Table2[#Headers],0)))</f>
        <v>0.14864087352721392</v>
      </c>
      <c r="F10" s="3" cm="1">
        <f t="array" ref="F10">MEDIAN(_xlfn.CHOOSECOLS(_xlfn._xlws.FILTER(Table2[],Table2[Industry]=$B10),MATCH("WACC (Weekly)",Table2[#Headers],0)))</f>
        <v>0.13334256738490047</v>
      </c>
      <c r="G10" s="3" cm="1">
        <f t="array" ref="G10">AVERAGE(_xlfn.CHOOSECOLS(_xlfn._xlws.FILTER(Table2[],Table2[Industry]=$B10),MATCH("WACC (Monthly)",Table2[#Headers],0)))</f>
        <v>0.16348966944107615</v>
      </c>
      <c r="H10" s="3" cm="1">
        <f t="array" ref="H10">MEDIAN(_xlfn.CHOOSECOLS(_xlfn._xlws.FILTER(Table2[],Table2[Industry]=$B10),MATCH("WACC (Monthly)",Table2[#Headers],0)))</f>
        <v>0.11375952403927907</v>
      </c>
    </row>
    <row r="11" spans="2:8">
      <c r="B11" s="37" t="str">
        <v>Other Precious Metals &amp; Mining</v>
      </c>
      <c r="C11" s="3" cm="1">
        <f t="array" ref="C11">AVERAGE(_xlfn.CHOOSECOLS(_xlfn._xlws.FILTER(Table2[],Table2[Industry]=$B11),MATCH("WACC (Daily)",Table2[#Headers],0)))</f>
        <v>0.13924517733883882</v>
      </c>
      <c r="D11" s="3" cm="1">
        <f t="array" ref="D11">MEDIAN(_xlfn.CHOOSECOLS(_xlfn._xlws.FILTER(Table2[],Table2[Industry]=$B11),MATCH("WACC (Daily)",Table2[#Headers],0)))</f>
        <v>0.13924517733883882</v>
      </c>
      <c r="E11" s="3" cm="1">
        <f t="array" ref="E11">AVERAGE(_xlfn.CHOOSECOLS(_xlfn._xlws.FILTER(Table2[],Table2[Industry]=$B11),MATCH("WACC (Weekly)",Table2[#Headers],0)))</f>
        <v>0.14727114278429174</v>
      </c>
      <c r="F11" s="3" cm="1">
        <f t="array" ref="F11">MEDIAN(_xlfn.CHOOSECOLS(_xlfn._xlws.FILTER(Table2[],Table2[Industry]=$B11),MATCH("WACC (Weekly)",Table2[#Headers],0)))</f>
        <v>0.14727114278429174</v>
      </c>
      <c r="G11" s="3" cm="1">
        <f t="array" ref="G11">AVERAGE(_xlfn.CHOOSECOLS(_xlfn._xlws.FILTER(Table2[],Table2[Industry]=$B11),MATCH("WACC (Monthly)",Table2[#Headers],0)))</f>
        <v>0.10018172866479629</v>
      </c>
      <c r="H11" s="3" cm="1">
        <f t="array" ref="H11">MEDIAN(_xlfn.CHOOSECOLS(_xlfn._xlws.FILTER(Table2[],Table2[Industry]=$B11),MATCH("WACC (Monthly)",Table2[#Headers],0)))</f>
        <v>0.10018172866479629</v>
      </c>
    </row>
    <row r="12" spans="2:8">
      <c r="B12" s="37" t="str">
        <v>Paper &amp; Paper Products</v>
      </c>
      <c r="C12" s="3" cm="1">
        <f t="array" ref="C12">AVERAGE(_xlfn.CHOOSECOLS(_xlfn._xlws.FILTER(Table2[],Table2[Industry]=$B12),MATCH("WACC (Daily)",Table2[#Headers],0)))</f>
        <v>0.13952128492118684</v>
      </c>
      <c r="D12" s="3" cm="1">
        <f t="array" ref="D12">MEDIAN(_xlfn.CHOOSECOLS(_xlfn._xlws.FILTER(Table2[],Table2[Industry]=$B12),MATCH("WACC (Daily)",Table2[#Headers],0)))</f>
        <v>0.1189405613527123</v>
      </c>
      <c r="E12" s="3" cm="1">
        <f t="array" ref="E12">AVERAGE(_xlfn.CHOOSECOLS(_xlfn._xlws.FILTER(Table2[],Table2[Industry]=$B12),MATCH("WACC (Weekly)",Table2[#Headers],0)))</f>
        <v>0.14535993097821562</v>
      </c>
      <c r="F12" s="3" cm="1">
        <f t="array" ref="F12">MEDIAN(_xlfn.CHOOSECOLS(_xlfn._xlws.FILTER(Table2[],Table2[Industry]=$B12),MATCH("WACC (Weekly)",Table2[#Headers],0)))</f>
        <v>0.1301377949446722</v>
      </c>
      <c r="G12" s="3" cm="1">
        <f t="array" ref="G12">AVERAGE(_xlfn.CHOOSECOLS(_xlfn._xlws.FILTER(Table2[],Table2[Industry]=$B12),MATCH("WACC (Monthly)",Table2[#Headers],0)))</f>
        <v>0.14386547273318392</v>
      </c>
      <c r="H12" s="3" cm="1">
        <f t="array" ref="H12">MEDIAN(_xlfn.CHOOSECOLS(_xlfn._xlws.FILTER(Table2[],Table2[Industry]=$B12),MATCH("WACC (Monthly)",Table2[#Headers],0)))</f>
        <v>0.13236951517017428</v>
      </c>
    </row>
    <row r="13" spans="2:8">
      <c r="B13" s="37" t="str">
        <v>Specialty Chemicals</v>
      </c>
      <c r="C13" s="3" cm="1">
        <f t="array" ref="C13">AVERAGE(_xlfn.CHOOSECOLS(_xlfn._xlws.FILTER(Table2[],Table2[Industry]=$B13),MATCH("WACC (Daily)",Table2[#Headers],0)))</f>
        <v>0.11919753308188281</v>
      </c>
      <c r="D13" s="3" cm="1">
        <f t="array" ref="D13">MEDIAN(_xlfn.CHOOSECOLS(_xlfn._xlws.FILTER(Table2[],Table2[Industry]=$B13),MATCH("WACC (Daily)",Table2[#Headers],0)))</f>
        <v>0.11289373796218465</v>
      </c>
      <c r="E13" s="3" cm="1">
        <f t="array" ref="E13">AVERAGE(_xlfn.CHOOSECOLS(_xlfn._xlws.FILTER(Table2[],Table2[Industry]=$B13),MATCH("WACC (Weekly)",Table2[#Headers],0)))</f>
        <v>0.13073129192990995</v>
      </c>
      <c r="F13" s="3" cm="1">
        <f t="array" ref="F13">MEDIAN(_xlfn.CHOOSECOLS(_xlfn._xlws.FILTER(Table2[],Table2[Industry]=$B13),MATCH("WACC (Weekly)",Table2[#Headers],0)))</f>
        <v>0.12509954420716043</v>
      </c>
      <c r="G13" s="3" cm="1">
        <f t="array" ref="G13">AVERAGE(_xlfn.CHOOSECOLS(_xlfn._xlws.FILTER(Table2[],Table2[Industry]=$B13),MATCH("WACC (Monthly)",Table2[#Headers],0)))</f>
        <v>0.12305969076091419</v>
      </c>
      <c r="H13" s="3" cm="1">
        <f t="array" ref="H13">MEDIAN(_xlfn.CHOOSECOLS(_xlfn._xlws.FILTER(Table2[],Table2[Industry]=$B13),MATCH("WACC (Monthly)",Table2[#Headers],0)))</f>
        <v>0.11980907346890432</v>
      </c>
    </row>
    <row r="14" spans="2:8">
      <c r="B14" s="37" t="str">
        <v>Steel</v>
      </c>
      <c r="C14" s="3" cm="1">
        <f t="array" ref="C14">AVERAGE(_xlfn.CHOOSECOLS(_xlfn._xlws.FILTER(Table2[],Table2[Industry]=$B14),MATCH("WACC (Daily)",Table2[#Headers],0)))</f>
        <v>0.12846787422582925</v>
      </c>
      <c r="D14" s="3" cm="1">
        <f t="array" ref="D14">MEDIAN(_xlfn.CHOOSECOLS(_xlfn._xlws.FILTER(Table2[],Table2[Industry]=$B14),MATCH("WACC (Daily)",Table2[#Headers],0)))</f>
        <v>0.1264601684521213</v>
      </c>
      <c r="E14" s="3" cm="1">
        <f t="array" ref="E14">AVERAGE(_xlfn.CHOOSECOLS(_xlfn._xlws.FILTER(Table2[],Table2[Industry]=$B14),MATCH("WACC (Weekly)",Table2[#Headers],0)))</f>
        <v>0.13529765262582014</v>
      </c>
      <c r="F14" s="3" cm="1">
        <f t="array" ref="F14">MEDIAN(_xlfn.CHOOSECOLS(_xlfn._xlws.FILTER(Table2[],Table2[Industry]=$B14),MATCH("WACC (Weekly)",Table2[#Headers],0)))</f>
        <v>0.13188836733102829</v>
      </c>
      <c r="G14" s="3" cm="1">
        <f t="array" ref="G14">AVERAGE(_xlfn.CHOOSECOLS(_xlfn._xlws.FILTER(Table2[],Table2[Industry]=$B14),MATCH("WACC (Monthly)",Table2[#Headers],0)))</f>
        <v>0.12468144510808761</v>
      </c>
      <c r="H14" s="3" cm="1">
        <f t="array" ref="H14">MEDIAN(_xlfn.CHOOSECOLS(_xlfn._xlws.FILTER(Table2[],Table2[Industry]=$B14),MATCH("WACC (Monthly)",Table2[#Headers],0)))</f>
        <v>0.11643993120576041</v>
      </c>
    </row>
    <row r="15" spans="2:8">
      <c r="B15" s="37" t="str">
        <v>Advertising Agencies</v>
      </c>
      <c r="C15" s="3" cm="1">
        <f t="array" ref="C15">AVERAGE(_xlfn.CHOOSECOLS(_xlfn._xlws.FILTER(Table2[],Table2[Industry]=$B15),MATCH("WACC (Daily)",Table2[#Headers],0)))</f>
        <v>0.1167760216568785</v>
      </c>
      <c r="D15" s="3" cm="1">
        <f t="array" ref="D15">MEDIAN(_xlfn.CHOOSECOLS(_xlfn._xlws.FILTER(Table2[],Table2[Industry]=$B15),MATCH("WACC (Daily)",Table2[#Headers],0)))</f>
        <v>0.11440724572786105</v>
      </c>
      <c r="E15" s="3" cm="1">
        <f t="array" ref="E15">AVERAGE(_xlfn.CHOOSECOLS(_xlfn._xlws.FILTER(Table2[],Table2[Industry]=$B15),MATCH("WACC (Weekly)",Table2[#Headers],0)))</f>
        <v>0.12564394911812801</v>
      </c>
      <c r="F15" s="3" cm="1">
        <f t="array" ref="F15">MEDIAN(_xlfn.CHOOSECOLS(_xlfn._xlws.FILTER(Table2[],Table2[Industry]=$B15),MATCH("WACC (Weekly)",Table2[#Headers],0)))</f>
        <v>0.12449877149899187</v>
      </c>
      <c r="G15" s="3" cm="1">
        <f t="array" ref="G15">AVERAGE(_xlfn.CHOOSECOLS(_xlfn._xlws.FILTER(Table2[],Table2[Industry]=$B15),MATCH("WACC (Monthly)",Table2[#Headers],0)))</f>
        <v>8.1433731877527449E-2</v>
      </c>
      <c r="H15" s="3" cm="1">
        <f t="array" ref="H15">MEDIAN(_xlfn.CHOOSECOLS(_xlfn._xlws.FILTER(Table2[],Table2[Industry]=$B15),MATCH("WACC (Monthly)",Table2[#Headers],0)))</f>
        <v>9.0736664496159067E-2</v>
      </c>
    </row>
    <row r="16" spans="2:8">
      <c r="B16" s="37" t="str">
        <v>Broadcasting</v>
      </c>
      <c r="C16" s="3" cm="1">
        <f t="array" ref="C16">AVERAGE(_xlfn.CHOOSECOLS(_xlfn._xlws.FILTER(Table2[],Table2[Industry]=$B16),MATCH("WACC (Daily)",Table2[#Headers],0)))</f>
        <v>0.13075426678967916</v>
      </c>
      <c r="D16" s="3" cm="1">
        <f t="array" ref="D16">MEDIAN(_xlfn.CHOOSECOLS(_xlfn._xlws.FILTER(Table2[],Table2[Industry]=$B16),MATCH("WACC (Daily)",Table2[#Headers],0)))</f>
        <v>0.11220181777554325</v>
      </c>
      <c r="E16" s="3" cm="1">
        <f t="array" ref="E16">AVERAGE(_xlfn.CHOOSECOLS(_xlfn._xlws.FILTER(Table2[],Table2[Industry]=$B16),MATCH("WACC (Weekly)",Table2[#Headers],0)))</f>
        <v>0.1468210103785573</v>
      </c>
      <c r="F16" s="3" cm="1">
        <f t="array" ref="F16">MEDIAN(_xlfn.CHOOSECOLS(_xlfn._xlws.FILTER(Table2[],Table2[Industry]=$B16),MATCH("WACC (Weekly)",Table2[#Headers],0)))</f>
        <v>0.13617443336493371</v>
      </c>
      <c r="G16" s="3" cm="1">
        <f t="array" ref="G16">AVERAGE(_xlfn.CHOOSECOLS(_xlfn._xlws.FILTER(Table2[],Table2[Industry]=$B16),MATCH("WACC (Monthly)",Table2[#Headers],0)))</f>
        <v>0.14772711687073611</v>
      </c>
      <c r="H16" s="3" cm="1">
        <f t="array" ref="H16">MEDIAN(_xlfn.CHOOSECOLS(_xlfn._xlws.FILTER(Table2[],Table2[Industry]=$B16),MATCH("WACC (Monthly)",Table2[#Headers],0)))</f>
        <v>0.12797940665626303</v>
      </c>
    </row>
    <row r="17" spans="2:8">
      <c r="B17" s="37" t="str">
        <v>Electronic Gaming &amp; Multimedia</v>
      </c>
      <c r="C17" s="3" cm="1">
        <f t="array" ref="C17">AVERAGE(_xlfn.CHOOSECOLS(_xlfn._xlws.FILTER(Table2[],Table2[Industry]=$B17),MATCH("WACC (Daily)",Table2[#Headers],0)))</f>
        <v>8.7082667054819929E-2</v>
      </c>
      <c r="D17" s="3" cm="1">
        <f t="array" ref="D17">MEDIAN(_xlfn.CHOOSECOLS(_xlfn._xlws.FILTER(Table2[],Table2[Industry]=$B17),MATCH("WACC (Daily)",Table2[#Headers],0)))</f>
        <v>8.7082667054819929E-2</v>
      </c>
      <c r="E17" s="3" cm="1">
        <f t="array" ref="E17">AVERAGE(_xlfn.CHOOSECOLS(_xlfn._xlws.FILTER(Table2[],Table2[Industry]=$B17),MATCH("WACC (Weekly)",Table2[#Headers],0)))</f>
        <v>9.5984009438907419E-2</v>
      </c>
      <c r="F17" s="3" cm="1">
        <f t="array" ref="F17">MEDIAN(_xlfn.CHOOSECOLS(_xlfn._xlws.FILTER(Table2[],Table2[Industry]=$B17),MATCH("WACC (Weekly)",Table2[#Headers],0)))</f>
        <v>9.5984009438907419E-2</v>
      </c>
      <c r="G17" s="3" cm="1">
        <f t="array" ref="G17">AVERAGE(_xlfn.CHOOSECOLS(_xlfn._xlws.FILTER(Table2[],Table2[Industry]=$B17),MATCH("WACC (Monthly)",Table2[#Headers],0)))</f>
        <v>9.9801246488285145E-2</v>
      </c>
      <c r="H17" s="3" cm="1">
        <f t="array" ref="H17">MEDIAN(_xlfn.CHOOSECOLS(_xlfn._xlws.FILTER(Table2[],Table2[Industry]=$B17),MATCH("WACC (Monthly)",Table2[#Headers],0)))</f>
        <v>9.9801246488285145E-2</v>
      </c>
    </row>
    <row r="18" spans="2:8">
      <c r="B18" s="37" t="str">
        <v>Entertainment</v>
      </c>
      <c r="C18" s="3" cm="1">
        <f t="array" ref="C18">AVERAGE(_xlfn.CHOOSECOLS(_xlfn._xlws.FILTER(Table2[],Table2[Industry]=$B18),MATCH("WACC (Daily)",Table2[#Headers],0)))</f>
        <v>0.13440802305901453</v>
      </c>
      <c r="D18" s="3" cm="1">
        <f t="array" ref="D18">MEDIAN(_xlfn.CHOOSECOLS(_xlfn._xlws.FILTER(Table2[],Table2[Industry]=$B18),MATCH("WACC (Daily)",Table2[#Headers],0)))</f>
        <v>0.12532767210395535</v>
      </c>
      <c r="E18" s="3" cm="1">
        <f t="array" ref="E18">AVERAGE(_xlfn.CHOOSECOLS(_xlfn._xlws.FILTER(Table2[],Table2[Industry]=$B18),MATCH("WACC (Weekly)",Table2[#Headers],0)))</f>
        <v>0.14536880979289465</v>
      </c>
      <c r="F18" s="3" cm="1">
        <f t="array" ref="F18">MEDIAN(_xlfn.CHOOSECOLS(_xlfn._xlws.FILTER(Table2[],Table2[Industry]=$B18),MATCH("WACC (Weekly)",Table2[#Headers],0)))</f>
        <v>0.14587945630848362</v>
      </c>
      <c r="G18" s="3" cm="1">
        <f t="array" ref="G18">AVERAGE(_xlfn.CHOOSECOLS(_xlfn._xlws.FILTER(Table2[],Table2[Industry]=$B18),MATCH("WACC (Monthly)",Table2[#Headers],0)))</f>
        <v>0.14906361059815867</v>
      </c>
      <c r="H18" s="3" cm="1">
        <f t="array" ref="H18">MEDIAN(_xlfn.CHOOSECOLS(_xlfn._xlws.FILTER(Table2[],Table2[Industry]=$B18),MATCH("WACC (Monthly)",Table2[#Headers],0)))</f>
        <v>0.14216840863908398</v>
      </c>
    </row>
    <row r="19" spans="2:8">
      <c r="B19" s="37" t="str">
        <v>Internet Content &amp; Information</v>
      </c>
      <c r="C19" s="3" cm="1">
        <f t="array" ref="C19">AVERAGE(_xlfn.CHOOSECOLS(_xlfn._xlws.FILTER(Table2[],Table2[Industry]=$B19),MATCH("WACC (Daily)",Table2[#Headers],0)))</f>
        <v>0.11106757319237685</v>
      </c>
      <c r="D19" s="3" cm="1">
        <f t="array" ref="D19">MEDIAN(_xlfn.CHOOSECOLS(_xlfn._xlws.FILTER(Table2[],Table2[Industry]=$B19),MATCH("WACC (Daily)",Table2[#Headers],0)))</f>
        <v>0.10816411166455979</v>
      </c>
      <c r="E19" s="3" cm="1">
        <f t="array" ref="E19">AVERAGE(_xlfn.CHOOSECOLS(_xlfn._xlws.FILTER(Table2[],Table2[Industry]=$B19),MATCH("WACC (Weekly)",Table2[#Headers],0)))</f>
        <v>0.11581000046219422</v>
      </c>
      <c r="F19" s="3" cm="1">
        <f t="array" ref="F19">MEDIAN(_xlfn.CHOOSECOLS(_xlfn._xlws.FILTER(Table2[],Table2[Industry]=$B19),MATCH("WACC (Weekly)",Table2[#Headers],0)))</f>
        <v>0.12265374859561629</v>
      </c>
      <c r="G19" s="3" cm="1">
        <f t="array" ref="G19">AVERAGE(_xlfn.CHOOSECOLS(_xlfn._xlws.FILTER(Table2[],Table2[Industry]=$B19),MATCH("WACC (Monthly)",Table2[#Headers],0)))</f>
        <v>0.10421252289329952</v>
      </c>
      <c r="H19" s="3" cm="1">
        <f t="array" ref="H19">MEDIAN(_xlfn.CHOOSECOLS(_xlfn._xlws.FILTER(Table2[],Table2[Industry]=$B19),MATCH("WACC (Monthly)",Table2[#Headers],0)))</f>
        <v>0.11406479891529402</v>
      </c>
    </row>
    <row r="20" spans="2:8">
      <c r="B20" s="37" t="str">
        <v>Publishing</v>
      </c>
      <c r="C20" s="3" cm="1">
        <f t="array" ref="C20">AVERAGE(_xlfn.CHOOSECOLS(_xlfn._xlws.FILTER(Table2[],Table2[Industry]=$B20),MATCH("WACC (Daily)",Table2[#Headers],0)))</f>
        <v>0.11123190517842459</v>
      </c>
      <c r="D20" s="3" cm="1">
        <f t="array" ref="D20">MEDIAN(_xlfn.CHOOSECOLS(_xlfn._xlws.FILTER(Table2[],Table2[Industry]=$B20),MATCH("WACC (Daily)",Table2[#Headers],0)))</f>
        <v>0.10960276862610395</v>
      </c>
      <c r="E20" s="3" cm="1">
        <f t="array" ref="E20">AVERAGE(_xlfn.CHOOSECOLS(_xlfn._xlws.FILTER(Table2[],Table2[Industry]=$B20),MATCH("WACC (Weekly)",Table2[#Headers],0)))</f>
        <v>0.12087806248146242</v>
      </c>
      <c r="F20" s="3" cm="1">
        <f t="array" ref="F20">MEDIAN(_xlfn.CHOOSECOLS(_xlfn._xlws.FILTER(Table2[],Table2[Industry]=$B20),MATCH("WACC (Weekly)",Table2[#Headers],0)))</f>
        <v>0.11071227948829616</v>
      </c>
      <c r="G20" s="3" cm="1">
        <f t="array" ref="G20">AVERAGE(_xlfn.CHOOSECOLS(_xlfn._xlws.FILTER(Table2[],Table2[Industry]=$B20),MATCH("WACC (Monthly)",Table2[#Headers],0)))</f>
        <v>0.10619792048591867</v>
      </c>
      <c r="H20" s="3" cm="1">
        <f t="array" ref="H20">MEDIAN(_xlfn.CHOOSECOLS(_xlfn._xlws.FILTER(Table2[],Table2[Industry]=$B20),MATCH("WACC (Monthly)",Table2[#Headers],0)))</f>
        <v>0.10304635536180257</v>
      </c>
    </row>
    <row r="21" spans="2:8">
      <c r="B21" s="37" t="str">
        <v>Telecom Services</v>
      </c>
      <c r="C21" s="3" cm="1">
        <f t="array" ref="C21">AVERAGE(_xlfn.CHOOSECOLS(_xlfn._xlws.FILTER(Table2[],Table2[Industry]=$B21),MATCH("WACC (Daily)",Table2[#Headers],0)))</f>
        <v>0.15099667163056574</v>
      </c>
      <c r="D21" s="3" cm="1">
        <f t="array" ref="D21">MEDIAN(_xlfn.CHOOSECOLS(_xlfn._xlws.FILTER(Table2[],Table2[Industry]=$B21),MATCH("WACC (Daily)",Table2[#Headers],0)))</f>
        <v>0.12624727093515356</v>
      </c>
      <c r="E21" s="3" cm="1">
        <f t="array" ref="E21">AVERAGE(_xlfn.CHOOSECOLS(_xlfn._xlws.FILTER(Table2[],Table2[Industry]=$B21),MATCH("WACC (Weekly)",Table2[#Headers],0)))</f>
        <v>0.16027750295094809</v>
      </c>
      <c r="F21" s="3" cm="1">
        <f t="array" ref="F21">MEDIAN(_xlfn.CHOOSECOLS(_xlfn._xlws.FILTER(Table2[],Table2[Industry]=$B21),MATCH("WACC (Weekly)",Table2[#Headers],0)))</f>
        <v>0.13366712334304032</v>
      </c>
      <c r="G21" s="3" cm="1">
        <f t="array" ref="G21">AVERAGE(_xlfn.CHOOSECOLS(_xlfn._xlws.FILTER(Table2[],Table2[Industry]=$B21),MATCH("WACC (Monthly)",Table2[#Headers],0)))</f>
        <v>0.15411019076423718</v>
      </c>
      <c r="H21" s="3" cm="1">
        <f t="array" ref="H21">MEDIAN(_xlfn.CHOOSECOLS(_xlfn._xlws.FILTER(Table2[],Table2[Industry]=$B21),MATCH("WACC (Monthly)",Table2[#Headers],0)))</f>
        <v>0.13093110109804573</v>
      </c>
    </row>
    <row r="22" spans="2:8">
      <c r="B22" s="37" t="str">
        <v>Apparel Manufacturing</v>
      </c>
      <c r="C22" s="3" cm="1">
        <f t="array" ref="C22">AVERAGE(_xlfn.CHOOSECOLS(_xlfn._xlws.FILTER(Table2[],Table2[Industry]=$B22),MATCH("WACC (Daily)",Table2[#Headers],0)))</f>
        <v>0.13037151675250996</v>
      </c>
      <c r="D22" s="3" cm="1">
        <f t="array" ref="D22">MEDIAN(_xlfn.CHOOSECOLS(_xlfn._xlws.FILTER(Table2[],Table2[Industry]=$B22),MATCH("WACC (Daily)",Table2[#Headers],0)))</f>
        <v>0.12180173468284686</v>
      </c>
      <c r="E22" s="3" cm="1">
        <f t="array" ref="E22">AVERAGE(_xlfn.CHOOSECOLS(_xlfn._xlws.FILTER(Table2[],Table2[Industry]=$B22),MATCH("WACC (Weekly)",Table2[#Headers],0)))</f>
        <v>0.13476700147174878</v>
      </c>
      <c r="F22" s="3" cm="1">
        <f t="array" ref="F22">MEDIAN(_xlfn.CHOOSECOLS(_xlfn._xlws.FILTER(Table2[],Table2[Industry]=$B22),MATCH("WACC (Weekly)",Table2[#Headers],0)))</f>
        <v>0.12514852034351701</v>
      </c>
      <c r="G22" s="3" cm="1">
        <f t="array" ref="G22">AVERAGE(_xlfn.CHOOSECOLS(_xlfn._xlws.FILTER(Table2[],Table2[Industry]=$B22),MATCH("WACC (Monthly)",Table2[#Headers],0)))</f>
        <v>0.12203099803500864</v>
      </c>
      <c r="H22" s="3" cm="1">
        <f t="array" ref="H22">MEDIAN(_xlfn.CHOOSECOLS(_xlfn._xlws.FILTER(Table2[],Table2[Industry]=$B22),MATCH("WACC (Monthly)",Table2[#Headers],0)))</f>
        <v>0.10920277557015338</v>
      </c>
    </row>
    <row r="23" spans="2:8">
      <c r="B23" s="37" t="str">
        <v>Apparel Retail</v>
      </c>
      <c r="C23" s="3" cm="1">
        <f t="array" ref="C23">AVERAGE(_xlfn.CHOOSECOLS(_xlfn._xlws.FILTER(Table2[],Table2[Industry]=$B23),MATCH("WACC (Daily)",Table2[#Headers],0)))</f>
        <v>0.12102703308861441</v>
      </c>
      <c r="D23" s="3" cm="1">
        <f t="array" ref="D23">MEDIAN(_xlfn.CHOOSECOLS(_xlfn._xlws.FILTER(Table2[],Table2[Industry]=$B23),MATCH("WACC (Daily)",Table2[#Headers],0)))</f>
        <v>0.11484149975916122</v>
      </c>
      <c r="E23" s="3" cm="1">
        <f t="array" ref="E23">AVERAGE(_xlfn.CHOOSECOLS(_xlfn._xlws.FILTER(Table2[],Table2[Industry]=$B23),MATCH("WACC (Weekly)",Table2[#Headers],0)))</f>
        <v>0.13178469013992075</v>
      </c>
      <c r="F23" s="3" cm="1">
        <f t="array" ref="F23">MEDIAN(_xlfn.CHOOSECOLS(_xlfn._xlws.FILTER(Table2[],Table2[Industry]=$B23),MATCH("WACC (Weekly)",Table2[#Headers],0)))</f>
        <v>0.12348837868220944</v>
      </c>
      <c r="G23" s="3" cm="1">
        <f t="array" ref="G23">AVERAGE(_xlfn.CHOOSECOLS(_xlfn._xlws.FILTER(Table2[],Table2[Industry]=$B23),MATCH("WACC (Monthly)",Table2[#Headers],0)))</f>
        <v>0.13486682867199795</v>
      </c>
      <c r="H23" s="3" cm="1">
        <f t="array" ref="H23">MEDIAN(_xlfn.CHOOSECOLS(_xlfn._xlws.FILTER(Table2[],Table2[Industry]=$B23),MATCH("WACC (Monthly)",Table2[#Headers],0)))</f>
        <v>0.12005265880928807</v>
      </c>
    </row>
    <row r="24" spans="2:8">
      <c r="B24" s="37" t="str">
        <v>Auto &amp; Truck Dealerships</v>
      </c>
      <c r="C24" s="3" cm="1">
        <f t="array" ref="C24">AVERAGE(_xlfn.CHOOSECOLS(_xlfn._xlws.FILTER(Table2[],Table2[Industry]=$B24),MATCH("WACC (Daily)",Table2[#Headers],0)))</f>
        <v>0.15140281134650496</v>
      </c>
      <c r="D24" s="3" cm="1">
        <f t="array" ref="D24">MEDIAN(_xlfn.CHOOSECOLS(_xlfn._xlws.FILTER(Table2[],Table2[Industry]=$B24),MATCH("WACC (Daily)",Table2[#Headers],0)))</f>
        <v>0.15380817855623932</v>
      </c>
      <c r="E24" s="3" cm="1">
        <f t="array" ref="E24">AVERAGE(_xlfn.CHOOSECOLS(_xlfn._xlws.FILTER(Table2[],Table2[Industry]=$B24),MATCH("WACC (Weekly)",Table2[#Headers],0)))</f>
        <v>0.13872773611928571</v>
      </c>
      <c r="F24" s="3" cm="1">
        <f t="array" ref="F24">MEDIAN(_xlfn.CHOOSECOLS(_xlfn._xlws.FILTER(Table2[],Table2[Industry]=$B24),MATCH("WACC (Weekly)",Table2[#Headers],0)))</f>
        <v>0.13360774444033441</v>
      </c>
      <c r="G24" s="3" cm="1">
        <f t="array" ref="G24">AVERAGE(_xlfn.CHOOSECOLS(_xlfn._xlws.FILTER(Table2[],Table2[Industry]=$B24),MATCH("WACC (Monthly)",Table2[#Headers],0)))</f>
        <v>0.13713191310373185</v>
      </c>
      <c r="H24" s="3" cm="1">
        <f t="array" ref="H24">MEDIAN(_xlfn.CHOOSECOLS(_xlfn._xlws.FILTER(Table2[],Table2[Industry]=$B24),MATCH("WACC (Monthly)",Table2[#Headers],0)))</f>
        <v>0.14477244435314399</v>
      </c>
    </row>
    <row r="25" spans="2:8">
      <c r="B25" s="37" t="str">
        <v>Auto Manufacturers</v>
      </c>
      <c r="C25" s="3" cm="1">
        <f t="array" ref="C25">AVERAGE(_xlfn.CHOOSECOLS(_xlfn._xlws.FILTER(Table2[],Table2[Industry]=$B25),MATCH("WACC (Daily)",Table2[#Headers],0)))</f>
        <v>0.11916238813412179</v>
      </c>
      <c r="D25" s="3" cm="1">
        <f t="array" ref="D25">MEDIAN(_xlfn.CHOOSECOLS(_xlfn._xlws.FILTER(Table2[],Table2[Industry]=$B25),MATCH("WACC (Daily)",Table2[#Headers],0)))</f>
        <v>0.11520199654741649</v>
      </c>
      <c r="E25" s="3" cm="1">
        <f t="array" ref="E25">AVERAGE(_xlfn.CHOOSECOLS(_xlfn._xlws.FILTER(Table2[],Table2[Industry]=$B25),MATCH("WACC (Weekly)",Table2[#Headers],0)))</f>
        <v>0.13540632833969429</v>
      </c>
      <c r="F25" s="3" cm="1">
        <f t="array" ref="F25">MEDIAN(_xlfn.CHOOSECOLS(_xlfn._xlws.FILTER(Table2[],Table2[Industry]=$B25),MATCH("WACC (Weekly)",Table2[#Headers],0)))</f>
        <v>0.1323646944171562</v>
      </c>
      <c r="G25" s="3" cm="1">
        <f t="array" ref="G25">AVERAGE(_xlfn.CHOOSECOLS(_xlfn._xlws.FILTER(Table2[],Table2[Industry]=$B25),MATCH("WACC (Monthly)",Table2[#Headers],0)))</f>
        <v>0.1992044846704436</v>
      </c>
      <c r="H25" s="3" cm="1">
        <f t="array" ref="H25">MEDIAN(_xlfn.CHOOSECOLS(_xlfn._xlws.FILTER(Table2[],Table2[Industry]=$B25),MATCH("WACC (Monthly)",Table2[#Headers],0)))</f>
        <v>0.11204388531033724</v>
      </c>
    </row>
    <row r="26" spans="2:8">
      <c r="B26" s="37" t="str">
        <v>Auto Parts</v>
      </c>
      <c r="C26" s="3" cm="1">
        <f t="array" ref="C26">AVERAGE(_xlfn.CHOOSECOLS(_xlfn._xlws.FILTER(Table2[],Table2[Industry]=$B26),MATCH("WACC (Daily)",Table2[#Headers],0)))</f>
        <v>0.12552000409712019</v>
      </c>
      <c r="D26" s="3" cm="1">
        <f t="array" ref="D26">MEDIAN(_xlfn.CHOOSECOLS(_xlfn._xlws.FILTER(Table2[],Table2[Industry]=$B26),MATCH("WACC (Daily)",Table2[#Headers],0)))</f>
        <v>0.12240250417744078</v>
      </c>
      <c r="E26" s="3" cm="1">
        <f t="array" ref="E26">AVERAGE(_xlfn.CHOOSECOLS(_xlfn._xlws.FILTER(Table2[],Table2[Industry]=$B26),MATCH("WACC (Weekly)",Table2[#Headers],0)))</f>
        <v>0.13286315411364932</v>
      </c>
      <c r="F26" s="3" cm="1">
        <f t="array" ref="F26">MEDIAN(_xlfn.CHOOSECOLS(_xlfn._xlws.FILTER(Table2[],Table2[Industry]=$B26),MATCH("WACC (Weekly)",Table2[#Headers],0)))</f>
        <v>0.12955664698050406</v>
      </c>
      <c r="G26" s="3" cm="1">
        <f t="array" ref="G26">AVERAGE(_xlfn.CHOOSECOLS(_xlfn._xlws.FILTER(Table2[],Table2[Industry]=$B26),MATCH("WACC (Monthly)",Table2[#Headers],0)))</f>
        <v>0.11782326851015444</v>
      </c>
      <c r="H26" s="3" cm="1">
        <f t="array" ref="H26">MEDIAN(_xlfn.CHOOSECOLS(_xlfn._xlws.FILTER(Table2[],Table2[Industry]=$B26),MATCH("WACC (Monthly)",Table2[#Headers],0)))</f>
        <v>0.11809313045178306</v>
      </c>
    </row>
    <row r="27" spans="2:8">
      <c r="B27" s="37" t="str">
        <v>Department Stores</v>
      </c>
      <c r="C27" s="3" cm="1">
        <f t="array" ref="C27">AVERAGE(_xlfn.CHOOSECOLS(_xlfn._xlws.FILTER(Table2[],Table2[Industry]=$B27),MATCH("WACC (Daily)",Table2[#Headers],0)))</f>
        <v>0.16907336626278721</v>
      </c>
      <c r="D27" s="3" cm="1">
        <f t="array" ref="D27">MEDIAN(_xlfn.CHOOSECOLS(_xlfn._xlws.FILTER(Table2[],Table2[Industry]=$B27),MATCH("WACC (Daily)",Table2[#Headers],0)))</f>
        <v>0.14319572106118267</v>
      </c>
      <c r="E27" s="3" cm="1">
        <f t="array" ref="E27">AVERAGE(_xlfn.CHOOSECOLS(_xlfn._xlws.FILTER(Table2[],Table2[Industry]=$B27),MATCH("WACC (Weekly)",Table2[#Headers],0)))</f>
        <v>0.17416093975787522</v>
      </c>
      <c r="F27" s="3" cm="1">
        <f t="array" ref="F27">MEDIAN(_xlfn.CHOOSECOLS(_xlfn._xlws.FILTER(Table2[],Table2[Industry]=$B27),MATCH("WACC (Weekly)",Table2[#Headers],0)))</f>
        <v>0.14226937975396181</v>
      </c>
      <c r="G27" s="3" cm="1">
        <f t="array" ref="G27">AVERAGE(_xlfn.CHOOSECOLS(_xlfn._xlws.FILTER(Table2[],Table2[Industry]=$B27),MATCH("WACC (Monthly)",Table2[#Headers],0)))</f>
        <v>0.17026885314415141</v>
      </c>
      <c r="H27" s="3" cm="1">
        <f t="array" ref="H27">MEDIAN(_xlfn.CHOOSECOLS(_xlfn._xlws.FILTER(Table2[],Table2[Industry]=$B27),MATCH("WACC (Monthly)",Table2[#Headers],0)))</f>
        <v>0.14885019511697534</v>
      </c>
    </row>
    <row r="28" spans="2:8">
      <c r="B28" s="37" t="str">
        <v>Footwear &amp; Accessories</v>
      </c>
      <c r="C28" s="3" cm="1">
        <f t="array" ref="C28">AVERAGE(_xlfn.CHOOSECOLS(_xlfn._xlws.FILTER(Table2[],Table2[Industry]=$B28),MATCH("WACC (Daily)",Table2[#Headers],0)))</f>
        <v>0.11522507678246886</v>
      </c>
      <c r="D28" s="3" cm="1">
        <f t="array" ref="D28">MEDIAN(_xlfn.CHOOSECOLS(_xlfn._xlws.FILTER(Table2[],Table2[Industry]=$B28),MATCH("WACC (Daily)",Table2[#Headers],0)))</f>
        <v>0.11476244801839169</v>
      </c>
      <c r="E28" s="3" cm="1">
        <f t="array" ref="E28">AVERAGE(_xlfn.CHOOSECOLS(_xlfn._xlws.FILTER(Table2[],Table2[Industry]=$B28),MATCH("WACC (Weekly)",Table2[#Headers],0)))</f>
        <v>0.12169160817875668</v>
      </c>
      <c r="F28" s="3" cm="1">
        <f t="array" ref="F28">MEDIAN(_xlfn.CHOOSECOLS(_xlfn._xlws.FILTER(Table2[],Table2[Industry]=$B28),MATCH("WACC (Weekly)",Table2[#Headers],0)))</f>
        <v>0.12153230446092875</v>
      </c>
      <c r="G28" s="3" cm="1">
        <f t="array" ref="G28">AVERAGE(_xlfn.CHOOSECOLS(_xlfn._xlws.FILTER(Table2[],Table2[Industry]=$B28),MATCH("WACC (Monthly)",Table2[#Headers],0)))</f>
        <v>7.3614228937193285E-2</v>
      </c>
      <c r="H28" s="3" cm="1">
        <f t="array" ref="H28">MEDIAN(_xlfn.CHOOSECOLS(_xlfn._xlws.FILTER(Table2[],Table2[Industry]=$B28),MATCH("WACC (Monthly)",Table2[#Headers],0)))</f>
        <v>0.10694953816874228</v>
      </c>
    </row>
    <row r="29" spans="2:8">
      <c r="B29" s="37" t="str">
        <v>Furnishings, Fixtures &amp; Appliances</v>
      </c>
      <c r="C29" s="3" cm="1">
        <f t="array" ref="C29">AVERAGE(_xlfn.CHOOSECOLS(_xlfn._xlws.FILTER(Table2[],Table2[Industry]=$B29),MATCH("WACC (Daily)",Table2[#Headers],0)))</f>
        <v>0.11052784231569215</v>
      </c>
      <c r="D29" s="3" cm="1">
        <f t="array" ref="D29">MEDIAN(_xlfn.CHOOSECOLS(_xlfn._xlws.FILTER(Table2[],Table2[Industry]=$B29),MATCH("WACC (Daily)",Table2[#Headers],0)))</f>
        <v>0.10938825759237722</v>
      </c>
      <c r="E29" s="3" cm="1">
        <f t="array" ref="E29">AVERAGE(_xlfn.CHOOSECOLS(_xlfn._xlws.FILTER(Table2[],Table2[Industry]=$B29),MATCH("WACC (Weekly)",Table2[#Headers],0)))</f>
        <v>0.12375767547536751</v>
      </c>
      <c r="F29" s="3" cm="1">
        <f t="array" ref="F29">MEDIAN(_xlfn.CHOOSECOLS(_xlfn._xlws.FILTER(Table2[],Table2[Industry]=$B29),MATCH("WACC (Weekly)",Table2[#Headers],0)))</f>
        <v>0.12670164885651672</v>
      </c>
      <c r="G29" s="3" cm="1">
        <f t="array" ref="G29">AVERAGE(_xlfn.CHOOSECOLS(_xlfn._xlws.FILTER(Table2[],Table2[Industry]=$B29),MATCH("WACC (Monthly)",Table2[#Headers],0)))</f>
        <v>0.1266736398828037</v>
      </c>
      <c r="H29" s="3" cm="1">
        <f t="array" ref="H29">MEDIAN(_xlfn.CHOOSECOLS(_xlfn._xlws.FILTER(Table2[],Table2[Industry]=$B29),MATCH("WACC (Monthly)",Table2[#Headers],0)))</f>
        <v>0.11490324287054646</v>
      </c>
    </row>
    <row r="30" spans="2:8">
      <c r="B30" s="37" t="str">
        <v>Home Improvement Retail</v>
      </c>
      <c r="C30" s="3" cm="1">
        <f t="array" ref="C30">AVERAGE(_xlfn.CHOOSECOLS(_xlfn._xlws.FILTER(Table2[],Table2[Industry]=$B30),MATCH("WACC (Daily)",Table2[#Headers],0)))</f>
        <v>0.11637599072870933</v>
      </c>
      <c r="D30" s="3" cm="1">
        <f t="array" ref="D30">MEDIAN(_xlfn.CHOOSECOLS(_xlfn._xlws.FILTER(Table2[],Table2[Industry]=$B30),MATCH("WACC (Daily)",Table2[#Headers],0)))</f>
        <v>0.11637599072870933</v>
      </c>
      <c r="E30" s="3" cm="1">
        <f t="array" ref="E30">AVERAGE(_xlfn.CHOOSECOLS(_xlfn._xlws.FILTER(Table2[],Table2[Industry]=$B30),MATCH("WACC (Weekly)",Table2[#Headers],0)))</f>
        <v>0.13403333173080167</v>
      </c>
      <c r="F30" s="3" cm="1">
        <f t="array" ref="F30">MEDIAN(_xlfn.CHOOSECOLS(_xlfn._xlws.FILTER(Table2[],Table2[Industry]=$B30),MATCH("WACC (Weekly)",Table2[#Headers],0)))</f>
        <v>0.13403333173080167</v>
      </c>
      <c r="G30" s="3" cm="1">
        <f t="array" ref="G30">AVERAGE(_xlfn.CHOOSECOLS(_xlfn._xlws.FILTER(Table2[],Table2[Industry]=$B30),MATCH("WACC (Monthly)",Table2[#Headers],0)))</f>
        <v>7.5166847194608838E-2</v>
      </c>
      <c r="H30" s="3" cm="1">
        <f t="array" ref="H30">MEDIAN(_xlfn.CHOOSECOLS(_xlfn._xlws.FILTER(Table2[],Table2[Industry]=$B30),MATCH("WACC (Monthly)",Table2[#Headers],0)))</f>
        <v>7.5166847194608838E-2</v>
      </c>
    </row>
    <row r="31" spans="2:8">
      <c r="B31" s="37" t="str">
        <v>Internet Retail</v>
      </c>
      <c r="C31" s="3" cm="1">
        <f t="array" ref="C31">AVERAGE(_xlfn.CHOOSECOLS(_xlfn._xlws.FILTER(Table2[],Table2[Industry]=$B31),MATCH("WACC (Daily)",Table2[#Headers],0)))</f>
        <v>0.11970046081007349</v>
      </c>
      <c r="D31" s="3" cm="1">
        <f t="array" ref="D31">MEDIAN(_xlfn.CHOOSECOLS(_xlfn._xlws.FILTER(Table2[],Table2[Industry]=$B31),MATCH("WACC (Daily)",Table2[#Headers],0)))</f>
        <v>0.12835242879270875</v>
      </c>
      <c r="E31" s="3" cm="1">
        <f t="array" ref="E31">AVERAGE(_xlfn.CHOOSECOLS(_xlfn._xlws.FILTER(Table2[],Table2[Industry]=$B31),MATCH("WACC (Weekly)",Table2[#Headers],0)))</f>
        <v>0.1175939491189435</v>
      </c>
      <c r="F31" s="3" cm="1">
        <f t="array" ref="F31">MEDIAN(_xlfn.CHOOSECOLS(_xlfn._xlws.FILTER(Table2[],Table2[Industry]=$B31),MATCH("WACC (Weekly)",Table2[#Headers],0)))</f>
        <v>0.12931472890371076</v>
      </c>
      <c r="G31" s="3" cm="1">
        <f t="array" ref="G31">AVERAGE(_xlfn.CHOOSECOLS(_xlfn._xlws.FILTER(Table2[],Table2[Industry]=$B31),MATCH("WACC (Monthly)",Table2[#Headers],0)))</f>
        <v>9.8609604711186724E-2</v>
      </c>
      <c r="H31" s="3" cm="1">
        <f t="array" ref="H31">MEDIAN(_xlfn.CHOOSECOLS(_xlfn._xlws.FILTER(Table2[],Table2[Industry]=$B31),MATCH("WACC (Monthly)",Table2[#Headers],0)))</f>
        <v>0.1189089966048035</v>
      </c>
    </row>
    <row r="32" spans="2:8">
      <c r="B32" s="37" t="str">
        <v>Leisure</v>
      </c>
      <c r="C32" s="3" cm="1">
        <f t="array" ref="C32">AVERAGE(_xlfn.CHOOSECOLS(_xlfn._xlws.FILTER(Table2[],Table2[Industry]=$B32),MATCH("WACC (Daily)",Table2[#Headers],0)))</f>
        <v>0.10380283836723625</v>
      </c>
      <c r="D32" s="3" cm="1">
        <f t="array" ref="D32">MEDIAN(_xlfn.CHOOSECOLS(_xlfn._xlws.FILTER(Table2[],Table2[Industry]=$B32),MATCH("WACC (Daily)",Table2[#Headers],0)))</f>
        <v>0.10380283836723625</v>
      </c>
      <c r="E32" s="3" cm="1">
        <f t="array" ref="E32">AVERAGE(_xlfn.CHOOSECOLS(_xlfn._xlws.FILTER(Table2[],Table2[Industry]=$B32),MATCH("WACC (Weekly)",Table2[#Headers],0)))</f>
        <v>9.3358056505671805E-2</v>
      </c>
      <c r="F32" s="3" cm="1">
        <f t="array" ref="F32">MEDIAN(_xlfn.CHOOSECOLS(_xlfn._xlws.FILTER(Table2[],Table2[Industry]=$B32),MATCH("WACC (Weekly)",Table2[#Headers],0)))</f>
        <v>9.3358056505671805E-2</v>
      </c>
      <c r="G32" s="3" cm="1">
        <f t="array" ref="G32">AVERAGE(_xlfn.CHOOSECOLS(_xlfn._xlws.FILTER(Table2[],Table2[Industry]=$B32),MATCH("WACC (Monthly)",Table2[#Headers],0)))</f>
        <v>7.012987978684361E-2</v>
      </c>
      <c r="H32" s="3" cm="1">
        <f t="array" ref="H32">MEDIAN(_xlfn.CHOOSECOLS(_xlfn._xlws.FILTER(Table2[],Table2[Industry]=$B32),MATCH("WACC (Monthly)",Table2[#Headers],0)))</f>
        <v>7.012987978684361E-2</v>
      </c>
    </row>
    <row r="33" spans="2:8">
      <c r="B33" s="37" t="str">
        <v>Lodging</v>
      </c>
      <c r="C33" s="3" cm="1">
        <f t="array" ref="C33">AVERAGE(_xlfn.CHOOSECOLS(_xlfn._xlws.FILTER(Table2[],Table2[Industry]=$B33),MATCH("WACC (Daily)",Table2[#Headers],0)))</f>
        <v>0.11615885961074968</v>
      </c>
      <c r="D33" s="3" cm="1">
        <f t="array" ref="D33">MEDIAN(_xlfn.CHOOSECOLS(_xlfn._xlws.FILTER(Table2[],Table2[Industry]=$B33),MATCH("WACC (Daily)",Table2[#Headers],0)))</f>
        <v>0.11508252098583659</v>
      </c>
      <c r="E33" s="3" cm="1">
        <f t="array" ref="E33">AVERAGE(_xlfn.CHOOSECOLS(_xlfn._xlws.FILTER(Table2[],Table2[Industry]=$B33),MATCH("WACC (Weekly)",Table2[#Headers],0)))</f>
        <v>0.12709504938891741</v>
      </c>
      <c r="F33" s="3" cm="1">
        <f t="array" ref="F33">MEDIAN(_xlfn.CHOOSECOLS(_xlfn._xlws.FILTER(Table2[],Table2[Industry]=$B33),MATCH("WACC (Weekly)",Table2[#Headers],0)))</f>
        <v>0.12433697338924701</v>
      </c>
      <c r="G33" s="3" cm="1">
        <f t="array" ref="G33">AVERAGE(_xlfn.CHOOSECOLS(_xlfn._xlws.FILTER(Table2[],Table2[Industry]=$B33),MATCH("WACC (Monthly)",Table2[#Headers],0)))</f>
        <v>0.11609030527200194</v>
      </c>
      <c r="H33" s="3" cm="1">
        <f t="array" ref="H33">MEDIAN(_xlfn.CHOOSECOLS(_xlfn._xlws.FILTER(Table2[],Table2[Industry]=$B33),MATCH("WACC (Monthly)",Table2[#Headers],0)))</f>
        <v>0.11569765447814218</v>
      </c>
    </row>
    <row r="34" spans="2:8">
      <c r="B34" s="37" t="str">
        <v>Luxury Goods</v>
      </c>
      <c r="C34" s="3" cm="1">
        <f t="array" ref="C34">AVERAGE(_xlfn.CHOOSECOLS(_xlfn._xlws.FILTER(Table2[],Table2[Industry]=$B34),MATCH("WACC (Daily)",Table2[#Headers],0)))</f>
        <v>0.12356589759997373</v>
      </c>
      <c r="D34" s="3" cm="1">
        <f t="array" ref="D34">MEDIAN(_xlfn.CHOOSECOLS(_xlfn._xlws.FILTER(Table2[],Table2[Industry]=$B34),MATCH("WACC (Daily)",Table2[#Headers],0)))</f>
        <v>0.11823480663001716</v>
      </c>
      <c r="E34" s="3" cm="1">
        <f t="array" ref="E34">AVERAGE(_xlfn.CHOOSECOLS(_xlfn._xlws.FILTER(Table2[],Table2[Industry]=$B34),MATCH("WACC (Weekly)",Table2[#Headers],0)))</f>
        <v>0.12563122136902805</v>
      </c>
      <c r="F34" s="3" cm="1">
        <f t="array" ref="F34">MEDIAN(_xlfn.CHOOSECOLS(_xlfn._xlws.FILTER(Table2[],Table2[Industry]=$B34),MATCH("WACC (Weekly)",Table2[#Headers],0)))</f>
        <v>0.12376597292178729</v>
      </c>
      <c r="G34" s="3" cm="1">
        <f t="array" ref="G34">AVERAGE(_xlfn.CHOOSECOLS(_xlfn._xlws.FILTER(Table2[],Table2[Industry]=$B34),MATCH("WACC (Monthly)",Table2[#Headers],0)))</f>
        <v>0.11016131949356632</v>
      </c>
      <c r="H34" s="3" cm="1">
        <f t="array" ref="H34">MEDIAN(_xlfn.CHOOSECOLS(_xlfn._xlws.FILTER(Table2[],Table2[Industry]=$B34),MATCH("WACC (Monthly)",Table2[#Headers],0)))</f>
        <v>0.11123373655501903</v>
      </c>
    </row>
    <row r="35" spans="2:8">
      <c r="B35" s="37" t="str">
        <v>Packaging &amp; Containers</v>
      </c>
      <c r="C35" s="3" cm="1">
        <f t="array" ref="C35">AVERAGE(_xlfn.CHOOSECOLS(_xlfn._xlws.FILTER(Table2[],Table2[Industry]=$B35),MATCH("WACC (Daily)",Table2[#Headers],0)))</f>
        <v>0.12326969063710787</v>
      </c>
      <c r="D35" s="3" cm="1">
        <f t="array" ref="D35">MEDIAN(_xlfn.CHOOSECOLS(_xlfn._xlws.FILTER(Table2[],Table2[Industry]=$B35),MATCH("WACC (Daily)",Table2[#Headers],0)))</f>
        <v>0.1175141361485729</v>
      </c>
      <c r="E35" s="3" cm="1">
        <f t="array" ref="E35">AVERAGE(_xlfn.CHOOSECOLS(_xlfn._xlws.FILTER(Table2[],Table2[Industry]=$B35),MATCH("WACC (Weekly)",Table2[#Headers],0)))</f>
        <v>0.12939163667406045</v>
      </c>
      <c r="F35" s="3" cm="1">
        <f t="array" ref="F35">MEDIAN(_xlfn.CHOOSECOLS(_xlfn._xlws.FILTER(Table2[],Table2[Industry]=$B35),MATCH("WACC (Weekly)",Table2[#Headers],0)))</f>
        <v>0.12814287709276059</v>
      </c>
      <c r="G35" s="3" cm="1">
        <f t="array" ref="G35">AVERAGE(_xlfn.CHOOSECOLS(_xlfn._xlws.FILTER(Table2[],Table2[Industry]=$B35),MATCH("WACC (Monthly)",Table2[#Headers],0)))</f>
        <v>0.11694648966303678</v>
      </c>
      <c r="H35" s="3" cm="1">
        <f t="array" ref="H35">MEDIAN(_xlfn.CHOOSECOLS(_xlfn._xlws.FILTER(Table2[],Table2[Industry]=$B35),MATCH("WACC (Monthly)",Table2[#Headers],0)))</f>
        <v>0.110588386389116</v>
      </c>
    </row>
    <row r="36" spans="2:8">
      <c r="B36" s="37" t="str">
        <v>Resorts &amp; Casinos</v>
      </c>
      <c r="C36" s="3" cm="1">
        <f t="array" ref="C36">AVERAGE(_xlfn.CHOOSECOLS(_xlfn._xlws.FILTER(Table2[],Table2[Industry]=$B36),MATCH("WACC (Daily)",Table2[#Headers],0)))</f>
        <v>0.11368608592675607</v>
      </c>
      <c r="D36" s="3" cm="1">
        <f t="array" ref="D36">MEDIAN(_xlfn.CHOOSECOLS(_xlfn._xlws.FILTER(Table2[],Table2[Industry]=$B36),MATCH("WACC (Daily)",Table2[#Headers],0)))</f>
        <v>0.11466250488716277</v>
      </c>
      <c r="E36" s="3" cm="1">
        <f t="array" ref="E36">AVERAGE(_xlfn.CHOOSECOLS(_xlfn._xlws.FILTER(Table2[],Table2[Industry]=$B36),MATCH("WACC (Weekly)",Table2[#Headers],0)))</f>
        <v>0.12583008054387698</v>
      </c>
      <c r="F36" s="3" cm="1">
        <f t="array" ref="F36">MEDIAN(_xlfn.CHOOSECOLS(_xlfn._xlws.FILTER(Table2[],Table2[Industry]=$B36),MATCH("WACC (Weekly)",Table2[#Headers],0)))</f>
        <v>0.13036453588633587</v>
      </c>
      <c r="G36" s="3" cm="1">
        <f t="array" ref="G36">AVERAGE(_xlfn.CHOOSECOLS(_xlfn._xlws.FILTER(Table2[],Table2[Industry]=$B36),MATCH("WACC (Monthly)",Table2[#Headers],0)))</f>
        <v>0.13278594235893412</v>
      </c>
      <c r="H36" s="3" cm="1">
        <f t="array" ref="H36">MEDIAN(_xlfn.CHOOSECOLS(_xlfn._xlws.FILTER(Table2[],Table2[Industry]=$B36),MATCH("WACC (Monthly)",Table2[#Headers],0)))</f>
        <v>0.13935231943541981</v>
      </c>
    </row>
    <row r="37" spans="2:8">
      <c r="B37" s="37" t="str">
        <v>Restaurants</v>
      </c>
      <c r="C37" s="3" cm="1">
        <f t="array" ref="C37">AVERAGE(_xlfn.CHOOSECOLS(_xlfn._xlws.FILTER(Table2[],Table2[Industry]=$B37),MATCH("WACC (Daily)",Table2[#Headers],0)))</f>
        <v>0.12603052942866649</v>
      </c>
      <c r="D37" s="3" cm="1">
        <f t="array" ref="D37">MEDIAN(_xlfn.CHOOSECOLS(_xlfn._xlws.FILTER(Table2[],Table2[Industry]=$B37),MATCH("WACC (Daily)",Table2[#Headers],0)))</f>
        <v>0.12761467449652941</v>
      </c>
      <c r="E37" s="3" cm="1">
        <f t="array" ref="E37">AVERAGE(_xlfn.CHOOSECOLS(_xlfn._xlws.FILTER(Table2[],Table2[Industry]=$B37),MATCH("WACC (Weekly)",Table2[#Headers],0)))</f>
        <v>0.14565159463889166</v>
      </c>
      <c r="F37" s="3" cm="1">
        <f t="array" ref="F37">MEDIAN(_xlfn.CHOOSECOLS(_xlfn._xlws.FILTER(Table2[],Table2[Industry]=$B37),MATCH("WACC (Weekly)",Table2[#Headers],0)))</f>
        <v>0.15078760125418739</v>
      </c>
      <c r="G37" s="3" cm="1">
        <f t="array" ref="G37">AVERAGE(_xlfn.CHOOSECOLS(_xlfn._xlws.FILTER(Table2[],Table2[Industry]=$B37),MATCH("WACC (Monthly)",Table2[#Headers],0)))</f>
        <v>0.16785367607365648</v>
      </c>
      <c r="H37" s="3" cm="1">
        <f t="array" ref="H37">MEDIAN(_xlfn.CHOOSECOLS(_xlfn._xlws.FILTER(Table2[],Table2[Industry]=$B37),MATCH("WACC (Monthly)",Table2[#Headers],0)))</f>
        <v>0.12464885824599546</v>
      </c>
    </row>
    <row r="38" spans="2:8">
      <c r="B38" s="37" t="str">
        <v>Specialty Retail</v>
      </c>
      <c r="C38" s="3" cm="1">
        <f t="array" ref="C38">AVERAGE(_xlfn.CHOOSECOLS(_xlfn._xlws.FILTER(Table2[],Table2[Industry]=$B38),MATCH("WACC (Daily)",Table2[#Headers],0)))</f>
        <v>0.15348210619333397</v>
      </c>
      <c r="D38" s="3" cm="1">
        <f t="array" ref="D38">MEDIAN(_xlfn.CHOOSECOLS(_xlfn._xlws.FILTER(Table2[],Table2[Industry]=$B38),MATCH("WACC (Daily)",Table2[#Headers],0)))</f>
        <v>0.15333611055583782</v>
      </c>
      <c r="E38" s="3" cm="1">
        <f t="array" ref="E38">AVERAGE(_xlfn.CHOOSECOLS(_xlfn._xlws.FILTER(Table2[],Table2[Industry]=$B38),MATCH("WACC (Weekly)",Table2[#Headers],0)))</f>
        <v>0.14883989330431308</v>
      </c>
      <c r="F38" s="3" cm="1">
        <f t="array" ref="F38">MEDIAN(_xlfn.CHOOSECOLS(_xlfn._xlws.FILTER(Table2[],Table2[Industry]=$B38),MATCH("WACC (Weekly)",Table2[#Headers],0)))</f>
        <v>0.16169735518343256</v>
      </c>
      <c r="G38" s="3" cm="1">
        <f t="array" ref="G38">AVERAGE(_xlfn.CHOOSECOLS(_xlfn._xlws.FILTER(Table2[],Table2[Industry]=$B38),MATCH("WACC (Monthly)",Table2[#Headers],0)))</f>
        <v>0.12933021008881629</v>
      </c>
      <c r="H38" s="3" cm="1">
        <f t="array" ref="H38">MEDIAN(_xlfn.CHOOSECOLS(_xlfn._xlws.FILTER(Table2[],Table2[Industry]=$B38),MATCH("WACC (Monthly)",Table2[#Headers],0)))</f>
        <v>0.14170261676855408</v>
      </c>
    </row>
    <row r="39" spans="2:8">
      <c r="B39" s="37" t="str">
        <v>Textile Manufacturing</v>
      </c>
      <c r="C39" s="3" cm="1">
        <f t="array" ref="C39">AVERAGE(_xlfn.CHOOSECOLS(_xlfn._xlws.FILTER(Table2[],Table2[Industry]=$B39),MATCH("WACC (Daily)",Table2[#Headers],0)))</f>
        <v>0.13108747613761501</v>
      </c>
      <c r="D39" s="3" cm="1">
        <f t="array" ref="D39">MEDIAN(_xlfn.CHOOSECOLS(_xlfn._xlws.FILTER(Table2[],Table2[Industry]=$B39),MATCH("WACC (Daily)",Table2[#Headers],0)))</f>
        <v>0.12292194338927875</v>
      </c>
      <c r="E39" s="3" cm="1">
        <f t="array" ref="E39">AVERAGE(_xlfn.CHOOSECOLS(_xlfn._xlws.FILTER(Table2[],Table2[Industry]=$B39),MATCH("WACC (Weekly)",Table2[#Headers],0)))</f>
        <v>0.13641015001745463</v>
      </c>
      <c r="F39" s="3" cm="1">
        <f t="array" ref="F39">MEDIAN(_xlfn.CHOOSECOLS(_xlfn._xlws.FILTER(Table2[],Table2[Industry]=$B39),MATCH("WACC (Weekly)",Table2[#Headers],0)))</f>
        <v>0.12815237314909866</v>
      </c>
      <c r="G39" s="3" cm="1">
        <f t="array" ref="G39">AVERAGE(_xlfn.CHOOSECOLS(_xlfn._xlws.FILTER(Table2[],Table2[Industry]=$B39),MATCH("WACC (Monthly)",Table2[#Headers],0)))</f>
        <v>0.12684963657546089</v>
      </c>
      <c r="H39" s="3" cm="1">
        <f t="array" ref="H39">MEDIAN(_xlfn.CHOOSECOLS(_xlfn._xlws.FILTER(Table2[],Table2[Industry]=$B39),MATCH("WACC (Monthly)",Table2[#Headers],0)))</f>
        <v>0.11893590811541578</v>
      </c>
    </row>
    <row r="40" spans="2:8">
      <c r="B40" s="37" t="str">
        <v>Travel Services</v>
      </c>
      <c r="C40" s="3" cm="1">
        <f t="array" ref="C40">AVERAGE(_xlfn.CHOOSECOLS(_xlfn._xlws.FILTER(Table2[],Table2[Industry]=$B40),MATCH("WACC (Daily)",Table2[#Headers],0)))</f>
        <v>0.12356926851452826</v>
      </c>
      <c r="D40" s="3" cm="1">
        <f t="array" ref="D40">MEDIAN(_xlfn.CHOOSECOLS(_xlfn._xlws.FILTER(Table2[],Table2[Industry]=$B40),MATCH("WACC (Daily)",Table2[#Headers],0)))</f>
        <v>0.12386762100742377</v>
      </c>
      <c r="E40" s="3" cm="1">
        <f t="array" ref="E40">AVERAGE(_xlfn.CHOOSECOLS(_xlfn._xlws.FILTER(Table2[],Table2[Industry]=$B40),MATCH("WACC (Weekly)",Table2[#Headers],0)))</f>
        <v>0.13983271597422561</v>
      </c>
      <c r="F40" s="3" cm="1">
        <f t="array" ref="F40">MEDIAN(_xlfn.CHOOSECOLS(_xlfn._xlws.FILTER(Table2[],Table2[Industry]=$B40),MATCH("WACC (Weekly)",Table2[#Headers],0)))</f>
        <v>0.13905198782070538</v>
      </c>
      <c r="G40" s="3" cm="1">
        <f t="array" ref="G40">AVERAGE(_xlfn.CHOOSECOLS(_xlfn._xlws.FILTER(Table2[],Table2[Industry]=$B40),MATCH("WACC (Monthly)",Table2[#Headers],0)))</f>
        <v>0.12757460327382006</v>
      </c>
      <c r="H40" s="3" cm="1">
        <f t="array" ref="H40">MEDIAN(_xlfn.CHOOSECOLS(_xlfn._xlws.FILTER(Table2[],Table2[Industry]=$B40),MATCH("WACC (Monthly)",Table2[#Headers],0)))</f>
        <v>0.13263005785713761</v>
      </c>
    </row>
    <row r="41" spans="2:8">
      <c r="B41" s="37" t="str">
        <v>Beverages - Brewers</v>
      </c>
      <c r="C41" s="3" cm="1">
        <f t="array" ref="C41">AVERAGE(_xlfn.CHOOSECOLS(_xlfn._xlws.FILTER(Table2[],Table2[Industry]=$B41),MATCH("WACC (Daily)",Table2[#Headers],0)))</f>
        <v>0.1149154736037033</v>
      </c>
      <c r="D41" s="3" cm="1">
        <f t="array" ref="D41">MEDIAN(_xlfn.CHOOSECOLS(_xlfn._xlws.FILTER(Table2[],Table2[Industry]=$B41),MATCH("WACC (Daily)",Table2[#Headers],0)))</f>
        <v>0.1149154736037033</v>
      </c>
      <c r="E41" s="3" cm="1">
        <f t="array" ref="E41">AVERAGE(_xlfn.CHOOSECOLS(_xlfn._xlws.FILTER(Table2[],Table2[Industry]=$B41),MATCH("WACC (Weekly)",Table2[#Headers],0)))</f>
        <v>0.11860143422402369</v>
      </c>
      <c r="F41" s="3" cm="1">
        <f t="array" ref="F41">MEDIAN(_xlfn.CHOOSECOLS(_xlfn._xlws.FILTER(Table2[],Table2[Industry]=$B41),MATCH("WACC (Weekly)",Table2[#Headers],0)))</f>
        <v>0.11860143422402369</v>
      </c>
      <c r="G41" s="3" cm="1">
        <f t="array" ref="G41">AVERAGE(_xlfn.CHOOSECOLS(_xlfn._xlws.FILTER(Table2[],Table2[Industry]=$B41),MATCH("WACC (Monthly)",Table2[#Headers],0)))</f>
        <v>0.11825085516532566</v>
      </c>
      <c r="H41" s="3" cm="1">
        <f t="array" ref="H41">MEDIAN(_xlfn.CHOOSECOLS(_xlfn._xlws.FILTER(Table2[],Table2[Industry]=$B41),MATCH("WACC (Monthly)",Table2[#Headers],0)))</f>
        <v>0.11825085516532566</v>
      </c>
    </row>
    <row r="42" spans="2:8">
      <c r="B42" s="37" t="str">
        <v>Beverages - Non-Alcoholic</v>
      </c>
      <c r="C42" s="3" cm="1">
        <f t="array" ref="C42">AVERAGE(_xlfn.CHOOSECOLS(_xlfn._xlws.FILTER(Table2[],Table2[Industry]=$B42),MATCH("WACC (Daily)",Table2[#Headers],0)))</f>
        <v>0.14004459585525342</v>
      </c>
      <c r="D42" s="3" cm="1">
        <f t="array" ref="D42">MEDIAN(_xlfn.CHOOSECOLS(_xlfn._xlws.FILTER(Table2[],Table2[Industry]=$B42),MATCH("WACC (Daily)",Table2[#Headers],0)))</f>
        <v>0.14116548305622939</v>
      </c>
      <c r="E42" s="3" cm="1">
        <f t="array" ref="E42">AVERAGE(_xlfn.CHOOSECOLS(_xlfn._xlws.FILTER(Table2[],Table2[Industry]=$B42),MATCH("WACC (Weekly)",Table2[#Headers],0)))</f>
        <v>0.14153606675804425</v>
      </c>
      <c r="F42" s="3" cm="1">
        <f t="array" ref="F42">MEDIAN(_xlfn.CHOOSECOLS(_xlfn._xlws.FILTER(Table2[],Table2[Industry]=$B42),MATCH("WACC (Weekly)",Table2[#Headers],0)))</f>
        <v>0.13091112978295955</v>
      </c>
      <c r="G42" s="3" cm="1">
        <f t="array" ref="G42">AVERAGE(_xlfn.CHOOSECOLS(_xlfn._xlws.FILTER(Table2[],Table2[Industry]=$B42),MATCH("WACC (Monthly)",Table2[#Headers],0)))</f>
        <v>0.1568513759590062</v>
      </c>
      <c r="H42" s="3" cm="1">
        <f t="array" ref="H42">MEDIAN(_xlfn.CHOOSECOLS(_xlfn._xlws.FILTER(Table2[],Table2[Industry]=$B42),MATCH("WACC (Monthly)",Table2[#Headers],0)))</f>
        <v>0.15352271223414052</v>
      </c>
    </row>
    <row r="43" spans="2:8">
      <c r="B43" s="37" t="str">
        <v>Beverages - Wineries &amp; Distilleries</v>
      </c>
      <c r="C43" s="3" cm="1">
        <f t="array" ref="C43">AVERAGE(_xlfn.CHOOSECOLS(_xlfn._xlws.FILTER(Table2[],Table2[Industry]=$B43),MATCH("WACC (Daily)",Table2[#Headers],0)))</f>
        <v>0.11057563486763609</v>
      </c>
      <c r="D43" s="3" cm="1">
        <f t="array" ref="D43">MEDIAN(_xlfn.CHOOSECOLS(_xlfn._xlws.FILTER(Table2[],Table2[Industry]=$B43),MATCH("WACC (Daily)",Table2[#Headers],0)))</f>
        <v>0.11868186295879021</v>
      </c>
      <c r="E43" s="3" cm="1">
        <f t="array" ref="E43">AVERAGE(_xlfn.CHOOSECOLS(_xlfn._xlws.FILTER(Table2[],Table2[Industry]=$B43),MATCH("WACC (Weekly)",Table2[#Headers],0)))</f>
        <v>0.13115219290073107</v>
      </c>
      <c r="F43" s="3" cm="1">
        <f t="array" ref="F43">MEDIAN(_xlfn.CHOOSECOLS(_xlfn._xlws.FILTER(Table2[],Table2[Industry]=$B43),MATCH("WACC (Weekly)",Table2[#Headers],0)))</f>
        <v>0.12633675585210083</v>
      </c>
      <c r="G43" s="3" cm="1">
        <f t="array" ref="G43">AVERAGE(_xlfn.CHOOSECOLS(_xlfn._xlws.FILTER(Table2[],Table2[Industry]=$B43),MATCH("WACC (Monthly)",Table2[#Headers],0)))</f>
        <v>0.12840898609443904</v>
      </c>
      <c r="H43" s="3" cm="1">
        <f t="array" ref="H43">MEDIAN(_xlfn.CHOOSECOLS(_xlfn._xlws.FILTER(Table2[],Table2[Industry]=$B43),MATCH("WACC (Monthly)",Table2[#Headers],0)))</f>
        <v>0.13223523607174284</v>
      </c>
    </row>
    <row r="44" spans="2:8">
      <c r="B44" s="37" t="str">
        <v>Confectioners</v>
      </c>
      <c r="C44" s="3" cm="1">
        <f t="array" ref="C44">AVERAGE(_xlfn.CHOOSECOLS(_xlfn._xlws.FILTER(Table2[],Table2[Industry]=$B44),MATCH("WACC (Daily)",Table2[#Headers],0)))</f>
        <v>0.12739502732025232</v>
      </c>
      <c r="D44" s="3" cm="1">
        <f t="array" ref="D44">MEDIAN(_xlfn.CHOOSECOLS(_xlfn._xlws.FILTER(Table2[],Table2[Industry]=$B44),MATCH("WACC (Daily)",Table2[#Headers],0)))</f>
        <v>0.10955874064847254</v>
      </c>
      <c r="E44" s="3" cm="1">
        <f t="array" ref="E44">AVERAGE(_xlfn.CHOOSECOLS(_xlfn._xlws.FILTER(Table2[],Table2[Industry]=$B44),MATCH("WACC (Weekly)",Table2[#Headers],0)))</f>
        <v>0.14829713445258727</v>
      </c>
      <c r="F44" s="3" cm="1">
        <f t="array" ref="F44">MEDIAN(_xlfn.CHOOSECOLS(_xlfn._xlws.FILTER(Table2[],Table2[Industry]=$B44),MATCH("WACC (Weekly)",Table2[#Headers],0)))</f>
        <v>0.13642844768164433</v>
      </c>
      <c r="G44" s="3" cm="1">
        <f t="array" ref="G44">AVERAGE(_xlfn.CHOOSECOLS(_xlfn._xlws.FILTER(Table2[],Table2[Industry]=$B44),MATCH("WACC (Monthly)",Table2[#Headers],0)))</f>
        <v>0.13538451280515953</v>
      </c>
      <c r="H44" s="3" cm="1">
        <f t="array" ref="H44">MEDIAN(_xlfn.CHOOSECOLS(_xlfn._xlws.FILTER(Table2[],Table2[Industry]=$B44),MATCH("WACC (Monthly)",Table2[#Headers],0)))</f>
        <v>0.1265892209180533</v>
      </c>
    </row>
    <row r="45" spans="2:8">
      <c r="B45" s="37" t="str">
        <v>Discount Stores</v>
      </c>
      <c r="C45" s="3" cm="1">
        <f t="array" ref="C45">AVERAGE(_xlfn.CHOOSECOLS(_xlfn._xlws.FILTER(Table2[],Table2[Industry]=$B45),MATCH("WACC (Daily)",Table2[#Headers],0)))</f>
        <v>0.10580608568734469</v>
      </c>
      <c r="D45" s="3" cm="1">
        <f t="array" ref="D45">MEDIAN(_xlfn.CHOOSECOLS(_xlfn._xlws.FILTER(Table2[],Table2[Industry]=$B45),MATCH("WACC (Daily)",Table2[#Headers],0)))</f>
        <v>0.10580608568734469</v>
      </c>
      <c r="E45" s="3" cm="1">
        <f t="array" ref="E45">AVERAGE(_xlfn.CHOOSECOLS(_xlfn._xlws.FILTER(Table2[],Table2[Industry]=$B45),MATCH("WACC (Weekly)",Table2[#Headers],0)))</f>
        <v>0.12017384730296742</v>
      </c>
      <c r="F45" s="3" cm="1">
        <f t="array" ref="F45">MEDIAN(_xlfn.CHOOSECOLS(_xlfn._xlws.FILTER(Table2[],Table2[Industry]=$B45),MATCH("WACC (Weekly)",Table2[#Headers],0)))</f>
        <v>0.12017384730296742</v>
      </c>
      <c r="G45" s="3" cm="1">
        <f t="array" ref="G45">AVERAGE(_xlfn.CHOOSECOLS(_xlfn._xlws.FILTER(Table2[],Table2[Industry]=$B45),MATCH("WACC (Monthly)",Table2[#Headers],0)))</f>
        <v>0.13353206977233917</v>
      </c>
      <c r="H45" s="3" cm="1">
        <f t="array" ref="H45">MEDIAN(_xlfn.CHOOSECOLS(_xlfn._xlws.FILTER(Table2[],Table2[Industry]=$B45),MATCH("WACC (Monthly)",Table2[#Headers],0)))</f>
        <v>0.13353206977233917</v>
      </c>
    </row>
    <row r="46" spans="2:8">
      <c r="B46" s="37" t="str">
        <v>Education &amp; Training Services</v>
      </c>
      <c r="C46" s="3" cm="1">
        <f t="array" ref="C46">AVERAGE(_xlfn.CHOOSECOLS(_xlfn._xlws.FILTER(Table2[],Table2[Industry]=$B46),MATCH("WACC (Daily)",Table2[#Headers],0)))</f>
        <v>0.13246346274536042</v>
      </c>
      <c r="D46" s="3" cm="1">
        <f t="array" ref="D46">MEDIAN(_xlfn.CHOOSECOLS(_xlfn._xlws.FILTER(Table2[],Table2[Industry]=$B46),MATCH("WACC (Daily)",Table2[#Headers],0)))</f>
        <v>0.12144956647323046</v>
      </c>
      <c r="E46" s="3" cm="1">
        <f t="array" ref="E46">AVERAGE(_xlfn.CHOOSECOLS(_xlfn._xlws.FILTER(Table2[],Table2[Industry]=$B46),MATCH("WACC (Weekly)",Table2[#Headers],0)))</f>
        <v>0.13911668978429842</v>
      </c>
      <c r="F46" s="3" cm="1">
        <f t="array" ref="F46">MEDIAN(_xlfn.CHOOSECOLS(_xlfn._xlws.FILTER(Table2[],Table2[Industry]=$B46),MATCH("WACC (Weekly)",Table2[#Headers],0)))</f>
        <v>0.1333948627223307</v>
      </c>
      <c r="G46" s="3" cm="1">
        <f t="array" ref="G46">AVERAGE(_xlfn.CHOOSECOLS(_xlfn._xlws.FILTER(Table2[],Table2[Industry]=$B46),MATCH("WACC (Monthly)",Table2[#Headers],0)))</f>
        <v>0.10683763858858115</v>
      </c>
      <c r="H46" s="3" cm="1">
        <f t="array" ref="H46">MEDIAN(_xlfn.CHOOSECOLS(_xlfn._xlws.FILTER(Table2[],Table2[Industry]=$B46),MATCH("WACC (Monthly)",Table2[#Headers],0)))</f>
        <v>0.14020473522023863</v>
      </c>
    </row>
    <row r="47" spans="2:8">
      <c r="B47" s="37" t="str">
        <v>Farm Products</v>
      </c>
      <c r="C47" s="3" cm="1">
        <f t="array" ref="C47">AVERAGE(_xlfn.CHOOSECOLS(_xlfn._xlws.FILTER(Table2[],Table2[Industry]=$B47),MATCH("WACC (Daily)",Table2[#Headers],0)))</f>
        <v>0.11432688937618291</v>
      </c>
      <c r="D47" s="3" cm="1">
        <f t="array" ref="D47">MEDIAN(_xlfn.CHOOSECOLS(_xlfn._xlws.FILTER(Table2[],Table2[Industry]=$B47),MATCH("WACC (Daily)",Table2[#Headers],0)))</f>
        <v>0.1046245979042407</v>
      </c>
      <c r="E47" s="3" cm="1">
        <f t="array" ref="E47">AVERAGE(_xlfn.CHOOSECOLS(_xlfn._xlws.FILTER(Table2[],Table2[Industry]=$B47),MATCH("WACC (Weekly)",Table2[#Headers],0)))</f>
        <v>0.12005843219328517</v>
      </c>
      <c r="F47" s="3" cm="1">
        <f t="array" ref="F47">MEDIAN(_xlfn.CHOOSECOLS(_xlfn._xlws.FILTER(Table2[],Table2[Industry]=$B47),MATCH("WACC (Weekly)",Table2[#Headers],0)))</f>
        <v>0.11450242844109521</v>
      </c>
      <c r="G47" s="3" cm="1">
        <f t="array" ref="G47">AVERAGE(_xlfn.CHOOSECOLS(_xlfn._xlws.FILTER(Table2[],Table2[Industry]=$B47),MATCH("WACC (Monthly)",Table2[#Headers],0)))</f>
        <v>0.11685001603776787</v>
      </c>
      <c r="H47" s="3" cm="1">
        <f t="array" ref="H47">MEDIAN(_xlfn.CHOOSECOLS(_xlfn._xlws.FILTER(Table2[],Table2[Industry]=$B47),MATCH("WACC (Monthly)",Table2[#Headers],0)))</f>
        <v>0.12081710457610739</v>
      </c>
    </row>
    <row r="48" spans="2:8">
      <c r="B48" s="37" t="str">
        <v>Food Distribution</v>
      </c>
      <c r="C48" s="3" cm="1">
        <f t="array" ref="C48">AVERAGE(_xlfn.CHOOSECOLS(_xlfn._xlws.FILTER(Table2[],Table2[Industry]=$B48),MATCH("WACC (Daily)",Table2[#Headers],0)))</f>
        <v>0.10164254387934324</v>
      </c>
      <c r="D48" s="3" cm="1">
        <f t="array" ref="D48">MEDIAN(_xlfn.CHOOSECOLS(_xlfn._xlws.FILTER(Table2[],Table2[Industry]=$B48),MATCH("WACC (Daily)",Table2[#Headers],0)))</f>
        <v>0.10528053888062175</v>
      </c>
      <c r="E48" s="3" cm="1">
        <f t="array" ref="E48">AVERAGE(_xlfn.CHOOSECOLS(_xlfn._xlws.FILTER(Table2[],Table2[Industry]=$B48),MATCH("WACC (Weekly)",Table2[#Headers],0)))</f>
        <v>0.11601860675085511</v>
      </c>
      <c r="F48" s="3" cm="1">
        <f t="array" ref="F48">MEDIAN(_xlfn.CHOOSECOLS(_xlfn._xlws.FILTER(Table2[],Table2[Industry]=$B48),MATCH("WACC (Weekly)",Table2[#Headers],0)))</f>
        <v>0.12145216595906719</v>
      </c>
      <c r="G48" s="3" cm="1">
        <f t="array" ref="G48">AVERAGE(_xlfn.CHOOSECOLS(_xlfn._xlws.FILTER(Table2[],Table2[Industry]=$B48),MATCH("WACC (Monthly)",Table2[#Headers],0)))</f>
        <v>0.12911988448882869</v>
      </c>
      <c r="H48" s="3" cm="1">
        <f t="array" ref="H48">MEDIAN(_xlfn.CHOOSECOLS(_xlfn._xlws.FILTER(Table2[],Table2[Industry]=$B48),MATCH("WACC (Monthly)",Table2[#Headers],0)))</f>
        <v>0.12184940426073634</v>
      </c>
    </row>
    <row r="49" spans="2:8">
      <c r="B49" s="37" t="str">
        <v>Grocery Stores</v>
      </c>
      <c r="C49" s="3" cm="1">
        <f t="array" ref="C49">AVERAGE(_xlfn.CHOOSECOLS(_xlfn._xlws.FILTER(Table2[],Table2[Industry]=$B49),MATCH("WACC (Daily)",Table2[#Headers],0)))</f>
        <v>0.14074209219634945</v>
      </c>
      <c r="D49" s="3" cm="1">
        <f t="array" ref="D49">MEDIAN(_xlfn.CHOOSECOLS(_xlfn._xlws.FILTER(Table2[],Table2[Industry]=$B49),MATCH("WACC (Daily)",Table2[#Headers],0)))</f>
        <v>0.14074209219634945</v>
      </c>
      <c r="E49" s="3" cm="1">
        <f t="array" ref="E49">AVERAGE(_xlfn.CHOOSECOLS(_xlfn._xlws.FILTER(Table2[],Table2[Industry]=$B49),MATCH("WACC (Weekly)",Table2[#Headers],0)))</f>
        <v>0.1368689493692663</v>
      </c>
      <c r="F49" s="3" cm="1">
        <f t="array" ref="F49">MEDIAN(_xlfn.CHOOSECOLS(_xlfn._xlws.FILTER(Table2[],Table2[Industry]=$B49),MATCH("WACC (Weekly)",Table2[#Headers],0)))</f>
        <v>0.1368689493692663</v>
      </c>
      <c r="G49" s="3" cm="1">
        <f t="array" ref="G49">AVERAGE(_xlfn.CHOOSECOLS(_xlfn._xlws.FILTER(Table2[],Table2[Industry]=$B49),MATCH("WACC (Monthly)",Table2[#Headers],0)))</f>
        <v>0.12788145452080513</v>
      </c>
      <c r="H49" s="3" cm="1">
        <f t="array" ref="H49">MEDIAN(_xlfn.CHOOSECOLS(_xlfn._xlws.FILTER(Table2[],Table2[Industry]=$B49),MATCH("WACC (Monthly)",Table2[#Headers],0)))</f>
        <v>0.12788145452080513</v>
      </c>
    </row>
    <row r="50" spans="2:8">
      <c r="B50" s="37" t="str">
        <v>Household &amp; Personal Products</v>
      </c>
      <c r="C50" s="3" cm="1">
        <f t="array" ref="C50">AVERAGE(_xlfn.CHOOSECOLS(_xlfn._xlws.FILTER(Table2[],Table2[Industry]=$B50),MATCH("WACC (Daily)",Table2[#Headers],0)))</f>
        <v>0.11097029021488083</v>
      </c>
      <c r="D50" s="3" cm="1">
        <f t="array" ref="D50">MEDIAN(_xlfn.CHOOSECOLS(_xlfn._xlws.FILTER(Table2[],Table2[Industry]=$B50),MATCH("WACC (Daily)",Table2[#Headers],0)))</f>
        <v>9.8945330176783156E-2</v>
      </c>
      <c r="E50" s="3" cm="1">
        <f t="array" ref="E50">AVERAGE(_xlfn.CHOOSECOLS(_xlfn._xlws.FILTER(Table2[],Table2[Industry]=$B50),MATCH("WACC (Weekly)",Table2[#Headers],0)))</f>
        <v>0.11705766186085331</v>
      </c>
      <c r="F50" s="3" cm="1">
        <f t="array" ref="F50">MEDIAN(_xlfn.CHOOSECOLS(_xlfn._xlws.FILTER(Table2[],Table2[Industry]=$B50),MATCH("WACC (Weekly)",Table2[#Headers],0)))</f>
        <v>0.11094437052101404</v>
      </c>
      <c r="G50" s="3" cm="1">
        <f t="array" ref="G50">AVERAGE(_xlfn.CHOOSECOLS(_xlfn._xlws.FILTER(Table2[],Table2[Industry]=$B50),MATCH("WACC (Monthly)",Table2[#Headers],0)))</f>
        <v>0.11925919427156832</v>
      </c>
      <c r="H50" s="3" cm="1">
        <f t="array" ref="H50">MEDIAN(_xlfn.CHOOSECOLS(_xlfn._xlws.FILTER(Table2[],Table2[Industry]=$B50),MATCH("WACC (Monthly)",Table2[#Headers],0)))</f>
        <v>0.11015362147474329</v>
      </c>
    </row>
    <row r="51" spans="2:8">
      <c r="B51" s="37" t="str">
        <v>Packaged Foods</v>
      </c>
      <c r="C51" s="3" cm="1">
        <f t="array" ref="C51">AVERAGE(_xlfn.CHOOSECOLS(_xlfn._xlws.FILTER(Table2[],Table2[Industry]=$B51),MATCH("WACC (Daily)",Table2[#Headers],0)))</f>
        <v>0.11429367399326072</v>
      </c>
      <c r="D51" s="3" cm="1">
        <f t="array" ref="D51">MEDIAN(_xlfn.CHOOSECOLS(_xlfn._xlws.FILTER(Table2[],Table2[Industry]=$B51),MATCH("WACC (Daily)",Table2[#Headers],0)))</f>
        <v>0.11161684711232921</v>
      </c>
      <c r="E51" s="3" cm="1">
        <f t="array" ref="E51">AVERAGE(_xlfn.CHOOSECOLS(_xlfn._xlws.FILTER(Table2[],Table2[Industry]=$B51),MATCH("WACC (Weekly)",Table2[#Headers],0)))</f>
        <v>0.11970554242911506</v>
      </c>
      <c r="F51" s="3" cm="1">
        <f t="array" ref="F51">MEDIAN(_xlfn.CHOOSECOLS(_xlfn._xlws.FILTER(Table2[],Table2[Industry]=$B51),MATCH("WACC (Weekly)",Table2[#Headers],0)))</f>
        <v>0.11881274806079863</v>
      </c>
      <c r="G51" s="3" cm="1">
        <f t="array" ref="G51">AVERAGE(_xlfn.CHOOSECOLS(_xlfn._xlws.FILTER(Table2[],Table2[Industry]=$B51),MATCH("WACC (Monthly)",Table2[#Headers],0)))</f>
        <v>0.10433988114392002</v>
      </c>
      <c r="H51" s="3" cm="1">
        <f t="array" ref="H51">MEDIAN(_xlfn.CHOOSECOLS(_xlfn._xlws.FILTER(Table2[],Table2[Industry]=$B51),MATCH("WACC (Monthly)",Table2[#Headers],0)))</f>
        <v>0.10999350477097528</v>
      </c>
    </row>
    <row r="52" spans="2:8">
      <c r="B52" s="37" t="str">
        <v>Tobacco</v>
      </c>
      <c r="C52" s="3" cm="1">
        <f t="array" ref="C52">AVERAGE(_xlfn.CHOOSECOLS(_xlfn._xlws.FILTER(Table2[],Table2[Industry]=$B52),MATCH("WACC (Daily)",Table2[#Headers],0)))</f>
        <v>9.9923908668942005E-2</v>
      </c>
      <c r="D52" s="3" cm="1">
        <f t="array" ref="D52">MEDIAN(_xlfn.CHOOSECOLS(_xlfn._xlws.FILTER(Table2[],Table2[Industry]=$B52),MATCH("WACC (Daily)",Table2[#Headers],0)))</f>
        <v>9.2809592810389765E-2</v>
      </c>
      <c r="E52" s="3" cm="1">
        <f t="array" ref="E52">AVERAGE(_xlfn.CHOOSECOLS(_xlfn._xlws.FILTER(Table2[],Table2[Industry]=$B52),MATCH("WACC (Weekly)",Table2[#Headers],0)))</f>
        <v>0.1163134455950245</v>
      </c>
      <c r="F52" s="3" cm="1">
        <f t="array" ref="F52">MEDIAN(_xlfn.CHOOSECOLS(_xlfn._xlws.FILTER(Table2[],Table2[Industry]=$B52),MATCH("WACC (Weekly)",Table2[#Headers],0)))</f>
        <v>0.10129120603604465</v>
      </c>
      <c r="G52" s="3" cm="1">
        <f t="array" ref="G52">AVERAGE(_xlfn.CHOOSECOLS(_xlfn._xlws.FILTER(Table2[],Table2[Industry]=$B52),MATCH("WACC (Monthly)",Table2[#Headers],0)))</f>
        <v>0.11144046186450639</v>
      </c>
      <c r="H52" s="3" cm="1">
        <f t="array" ref="H52">MEDIAN(_xlfn.CHOOSECOLS(_xlfn._xlws.FILTER(Table2[],Table2[Industry]=$B52),MATCH("WACC (Monthly)",Table2[#Headers],0)))</f>
        <v>0.11176650143965343</v>
      </c>
    </row>
    <row r="53" spans="2:8">
      <c r="B53" s="37" t="str">
        <v>Oil &amp; Gas Drilling</v>
      </c>
      <c r="C53" s="3" cm="1">
        <f t="array" ref="C53">AVERAGE(_xlfn.CHOOSECOLS(_xlfn._xlws.FILTER(Table2[],Table2[Industry]=$B53),MATCH("WACC (Daily)",Table2[#Headers],0)))</f>
        <v>0.25549945055396112</v>
      </c>
      <c r="D53" s="3" cm="1">
        <f t="array" ref="D53">MEDIAN(_xlfn.CHOOSECOLS(_xlfn._xlws.FILTER(Table2[],Table2[Industry]=$B53),MATCH("WACC (Daily)",Table2[#Headers],0)))</f>
        <v>0.25549945055396112</v>
      </c>
      <c r="E53" s="3" cm="1">
        <f t="array" ref="E53">AVERAGE(_xlfn.CHOOSECOLS(_xlfn._xlws.FILTER(Table2[],Table2[Industry]=$B53),MATCH("WACC (Weekly)",Table2[#Headers],0)))</f>
        <v>0.25546156773475853</v>
      </c>
      <c r="F53" s="3" cm="1">
        <f t="array" ref="F53">MEDIAN(_xlfn.CHOOSECOLS(_xlfn._xlws.FILTER(Table2[],Table2[Industry]=$B53),MATCH("WACC (Weekly)",Table2[#Headers],0)))</f>
        <v>0.25546156773475853</v>
      </c>
      <c r="G53" s="3" cm="1">
        <f t="array" ref="G53">AVERAGE(_xlfn.CHOOSECOLS(_xlfn._xlws.FILTER(Table2[],Table2[Industry]=$B53),MATCH("WACC (Monthly)",Table2[#Headers],0)))</f>
        <v>0.25547536789766428</v>
      </c>
      <c r="H53" s="3" cm="1">
        <f t="array" ref="H53">MEDIAN(_xlfn.CHOOSECOLS(_xlfn._xlws.FILTER(Table2[],Table2[Industry]=$B53),MATCH("WACC (Monthly)",Table2[#Headers],0)))</f>
        <v>0.25547536789766428</v>
      </c>
    </row>
    <row r="54" spans="2:8">
      <c r="B54" s="37" t="str">
        <v>Oil &amp; Gas E&amp;P</v>
      </c>
      <c r="C54" s="3" cm="1">
        <f t="array" ref="C54">AVERAGE(_xlfn.CHOOSECOLS(_xlfn._xlws.FILTER(Table2[],Table2[Industry]=$B54),MATCH("WACC (Daily)",Table2[#Headers],0)))</f>
        <v>0.13049817754790297</v>
      </c>
      <c r="D54" s="3" cm="1">
        <f t="array" ref="D54">MEDIAN(_xlfn.CHOOSECOLS(_xlfn._xlws.FILTER(Table2[],Table2[Industry]=$B54),MATCH("WACC (Daily)",Table2[#Headers],0)))</f>
        <v>0.12108289529210682</v>
      </c>
      <c r="E54" s="3" cm="1">
        <f t="array" ref="E54">AVERAGE(_xlfn.CHOOSECOLS(_xlfn._xlws.FILTER(Table2[],Table2[Industry]=$B54),MATCH("WACC (Weekly)",Table2[#Headers],0)))</f>
        <v>0.11913063759976765</v>
      </c>
      <c r="F54" s="3" cm="1">
        <f t="array" ref="F54">MEDIAN(_xlfn.CHOOSECOLS(_xlfn._xlws.FILTER(Table2[],Table2[Industry]=$B54),MATCH("WACC (Weekly)",Table2[#Headers],0)))</f>
        <v>0.11669856253087178</v>
      </c>
      <c r="G54" s="3" cm="1">
        <f t="array" ref="G54">AVERAGE(_xlfn.CHOOSECOLS(_xlfn._xlws.FILTER(Table2[],Table2[Industry]=$B54),MATCH("WACC (Monthly)",Table2[#Headers],0)))</f>
        <v>0.16834546576291146</v>
      </c>
      <c r="H54" s="3" cm="1">
        <f t="array" ref="H54">MEDIAN(_xlfn.CHOOSECOLS(_xlfn._xlws.FILTER(Table2[],Table2[Industry]=$B54),MATCH("WACC (Monthly)",Table2[#Headers],0)))</f>
        <v>0.14292459787483866</v>
      </c>
    </row>
    <row r="55" spans="2:8">
      <c r="B55" s="37" t="str">
        <v>Oil &amp; Gas Equipment &amp; Services</v>
      </c>
      <c r="C55" s="3" cm="1">
        <f t="array" ref="C55">AVERAGE(_xlfn.CHOOSECOLS(_xlfn._xlws.FILTER(Table2[],Table2[Industry]=$B55),MATCH("WACC (Daily)",Table2[#Headers],0)))</f>
        <v>0.11635724508932518</v>
      </c>
      <c r="D55" s="3" cm="1">
        <f t="array" ref="D55">MEDIAN(_xlfn.CHOOSECOLS(_xlfn._xlws.FILTER(Table2[],Table2[Industry]=$B55),MATCH("WACC (Daily)",Table2[#Headers],0)))</f>
        <v>0.11074769397695548</v>
      </c>
      <c r="E55" s="3" cm="1">
        <f t="array" ref="E55">AVERAGE(_xlfn.CHOOSECOLS(_xlfn._xlws.FILTER(Table2[],Table2[Industry]=$B55),MATCH("WACC (Weekly)",Table2[#Headers],0)))</f>
        <v>0.12325372608775274</v>
      </c>
      <c r="F55" s="3" cm="1">
        <f t="array" ref="F55">MEDIAN(_xlfn.CHOOSECOLS(_xlfn._xlws.FILTER(Table2[],Table2[Industry]=$B55),MATCH("WACC (Weekly)",Table2[#Headers],0)))</f>
        <v>0.13011578824925712</v>
      </c>
      <c r="G55" s="3" cm="1">
        <f t="array" ref="G55">AVERAGE(_xlfn.CHOOSECOLS(_xlfn._xlws.FILTER(Table2[],Table2[Industry]=$B55),MATCH("WACC (Monthly)",Table2[#Headers],0)))</f>
        <v>0.11852319460095657</v>
      </c>
      <c r="H55" s="3" cm="1">
        <f t="array" ref="H55">MEDIAN(_xlfn.CHOOSECOLS(_xlfn._xlws.FILTER(Table2[],Table2[Industry]=$B55),MATCH("WACC (Monthly)",Table2[#Headers],0)))</f>
        <v>0.12340003056532645</v>
      </c>
    </row>
    <row r="56" spans="2:8">
      <c r="B56" s="37" t="str">
        <v>Oil &amp; Gas Integrated</v>
      </c>
      <c r="C56" s="3" cm="1">
        <f t="array" ref="C56">AVERAGE(_xlfn.CHOOSECOLS(_xlfn._xlws.FILTER(Table2[],Table2[Industry]=$B56),MATCH("WACC (Daily)",Table2[#Headers],0)))</f>
        <v>0.10036138589777163</v>
      </c>
      <c r="D56" s="3" cm="1">
        <f t="array" ref="D56">MEDIAN(_xlfn.CHOOSECOLS(_xlfn._xlws.FILTER(Table2[],Table2[Industry]=$B56),MATCH("WACC (Daily)",Table2[#Headers],0)))</f>
        <v>0.10036138589777163</v>
      </c>
      <c r="E56" s="3" cm="1">
        <f t="array" ref="E56">AVERAGE(_xlfn.CHOOSECOLS(_xlfn._xlws.FILTER(Table2[],Table2[Industry]=$B56),MATCH("WACC (Weekly)",Table2[#Headers],0)))</f>
        <v>0.10700282202795418</v>
      </c>
      <c r="F56" s="3" cm="1">
        <f t="array" ref="F56">MEDIAN(_xlfn.CHOOSECOLS(_xlfn._xlws.FILTER(Table2[],Table2[Industry]=$B56),MATCH("WACC (Weekly)",Table2[#Headers],0)))</f>
        <v>0.10700282202795418</v>
      </c>
      <c r="G56" s="3" cm="1">
        <f t="array" ref="G56">AVERAGE(_xlfn.CHOOSECOLS(_xlfn._xlws.FILTER(Table2[],Table2[Industry]=$B56),MATCH("WACC (Monthly)",Table2[#Headers],0)))</f>
        <v>9.8896126236187584E-2</v>
      </c>
      <c r="H56" s="3" cm="1">
        <f t="array" ref="H56">MEDIAN(_xlfn.CHOOSECOLS(_xlfn._xlws.FILTER(Table2[],Table2[Industry]=$B56),MATCH("WACC (Monthly)",Table2[#Headers],0)))</f>
        <v>9.8896126236187584E-2</v>
      </c>
    </row>
    <row r="57" spans="2:8">
      <c r="B57" s="37" t="str">
        <v>Oil &amp; Gas Refining &amp; Marketing</v>
      </c>
      <c r="C57" s="3" cm="1">
        <f t="array" ref="C57">AVERAGE(_xlfn.CHOOSECOLS(_xlfn._xlws.FILTER(Table2[],Table2[Industry]=$B57),MATCH("WACC (Daily)",Table2[#Headers],0)))</f>
        <v>0.10825493804470368</v>
      </c>
      <c r="D57" s="3" cm="1">
        <f t="array" ref="D57">MEDIAN(_xlfn.CHOOSECOLS(_xlfn._xlws.FILTER(Table2[],Table2[Industry]=$B57),MATCH("WACC (Daily)",Table2[#Headers],0)))</f>
        <v>0.10740070902770417</v>
      </c>
      <c r="E57" s="3" cm="1">
        <f t="array" ref="E57">AVERAGE(_xlfn.CHOOSECOLS(_xlfn._xlws.FILTER(Table2[],Table2[Industry]=$B57),MATCH("WACC (Weekly)",Table2[#Headers],0)))</f>
        <v>0.12757196069119489</v>
      </c>
      <c r="F57" s="3" cm="1">
        <f t="array" ref="F57">MEDIAN(_xlfn.CHOOSECOLS(_xlfn._xlws.FILTER(Table2[],Table2[Industry]=$B57),MATCH("WACC (Weekly)",Table2[#Headers],0)))</f>
        <v>0.12148289171571559</v>
      </c>
      <c r="G57" s="3" cm="1">
        <f t="array" ref="G57">AVERAGE(_xlfn.CHOOSECOLS(_xlfn._xlws.FILTER(Table2[],Table2[Industry]=$B57),MATCH("WACC (Monthly)",Table2[#Headers],0)))</f>
        <v>0.11712556251977393</v>
      </c>
      <c r="H57" s="3" cm="1">
        <f t="array" ref="H57">MEDIAN(_xlfn.CHOOSECOLS(_xlfn._xlws.FILTER(Table2[],Table2[Industry]=$B57),MATCH("WACC (Monthly)",Table2[#Headers],0)))</f>
        <v>0.11824990162357311</v>
      </c>
    </row>
    <row r="58" spans="2:8">
      <c r="B58" s="37" t="str">
        <v>Thermal Coal</v>
      </c>
      <c r="C58" s="3" cm="1">
        <f t="array" ref="C58">AVERAGE(_xlfn.CHOOSECOLS(_xlfn._xlws.FILTER(Table2[],Table2[Industry]=$B58),MATCH("WACC (Daily)",Table2[#Headers],0)))</f>
        <v>0.12291993828730421</v>
      </c>
      <c r="D58" s="3" cm="1">
        <f t="array" ref="D58">MEDIAN(_xlfn.CHOOSECOLS(_xlfn._xlws.FILTER(Table2[],Table2[Industry]=$B58),MATCH("WACC (Daily)",Table2[#Headers],0)))</f>
        <v>0.12452125695384582</v>
      </c>
      <c r="E58" s="3" cm="1">
        <f t="array" ref="E58">AVERAGE(_xlfn.CHOOSECOLS(_xlfn._xlws.FILTER(Table2[],Table2[Industry]=$B58),MATCH("WACC (Weekly)",Table2[#Headers],0)))</f>
        <v>0.13611051870031537</v>
      </c>
      <c r="F58" s="3" cm="1">
        <f t="array" ref="F58">MEDIAN(_xlfn.CHOOSECOLS(_xlfn._xlws.FILTER(Table2[],Table2[Industry]=$B58),MATCH("WACC (Weekly)",Table2[#Headers],0)))</f>
        <v>0.1390062037608811</v>
      </c>
      <c r="G58" s="3" cm="1">
        <f t="array" ref="G58">AVERAGE(_xlfn.CHOOSECOLS(_xlfn._xlws.FILTER(Table2[],Table2[Industry]=$B58),MATCH("WACC (Monthly)",Table2[#Headers],0)))</f>
        <v>0.13963525801418805</v>
      </c>
      <c r="H58" s="3" cm="1">
        <f t="array" ref="H58">MEDIAN(_xlfn.CHOOSECOLS(_xlfn._xlws.FILTER(Table2[],Table2[Industry]=$B58),MATCH("WACC (Monthly)",Table2[#Headers],0)))</f>
        <v>0.13923037629165028</v>
      </c>
    </row>
    <row r="59" spans="2:8">
      <c r="B59" s="37" t="str">
        <v>Asset Management</v>
      </c>
      <c r="C59" s="3" cm="1">
        <f t="array" ref="C59">AVERAGE(_xlfn.CHOOSECOLS(_xlfn._xlws.FILTER(Table2[],Table2[Industry]=$B59),MATCH("WACC (Daily)",Table2[#Headers],0)))</f>
        <v>0.11957861531878479</v>
      </c>
      <c r="D59" s="3" cm="1">
        <f t="array" ref="D59">MEDIAN(_xlfn.CHOOSECOLS(_xlfn._xlws.FILTER(Table2[],Table2[Industry]=$B59),MATCH("WACC (Daily)",Table2[#Headers],0)))</f>
        <v>0.12666245584109806</v>
      </c>
      <c r="E59" s="3" cm="1">
        <f t="array" ref="E59">AVERAGE(_xlfn.CHOOSECOLS(_xlfn._xlws.FILTER(Table2[],Table2[Industry]=$B59),MATCH("WACC (Weekly)",Table2[#Headers],0)))</f>
        <v>0.13641216701758946</v>
      </c>
      <c r="F59" s="3" cm="1">
        <f t="array" ref="F59">MEDIAN(_xlfn.CHOOSECOLS(_xlfn._xlws.FILTER(Table2[],Table2[Industry]=$B59),MATCH("WACC (Weekly)",Table2[#Headers],0)))</f>
        <v>0.14048493487949024</v>
      </c>
      <c r="G59" s="3" cm="1">
        <f t="array" ref="G59">AVERAGE(_xlfn.CHOOSECOLS(_xlfn._xlws.FILTER(Table2[],Table2[Industry]=$B59),MATCH("WACC (Monthly)",Table2[#Headers],0)))</f>
        <v>0.12305515186901819</v>
      </c>
      <c r="H59" s="3" cm="1">
        <f t="array" ref="H59">MEDIAN(_xlfn.CHOOSECOLS(_xlfn._xlws.FILTER(Table2[],Table2[Industry]=$B59),MATCH("WACC (Monthly)",Table2[#Headers],0)))</f>
        <v>0.12268255462642966</v>
      </c>
    </row>
    <row r="60" spans="2:8">
      <c r="B60" s="37" t="str">
        <v>Capital Markets</v>
      </c>
      <c r="C60" s="3" cm="1">
        <f t="array" ref="C60">AVERAGE(_xlfn.CHOOSECOLS(_xlfn._xlws.FILTER(Table2[],Table2[Industry]=$B60),MATCH("WACC (Daily)",Table2[#Headers],0)))</f>
        <v>0.11811716683380881</v>
      </c>
      <c r="D60" s="3" cm="1">
        <f t="array" ref="D60">MEDIAN(_xlfn.CHOOSECOLS(_xlfn._xlws.FILTER(Table2[],Table2[Industry]=$B60),MATCH("WACC (Daily)",Table2[#Headers],0)))</f>
        <v>0.11610108814613455</v>
      </c>
      <c r="E60" s="3" cm="1">
        <f t="array" ref="E60">AVERAGE(_xlfn.CHOOSECOLS(_xlfn._xlws.FILTER(Table2[],Table2[Industry]=$B60),MATCH("WACC (Weekly)",Table2[#Headers],0)))</f>
        <v>0.13392131037293389</v>
      </c>
      <c r="F60" s="3" cm="1">
        <f t="array" ref="F60">MEDIAN(_xlfn.CHOOSECOLS(_xlfn._xlws.FILTER(Table2[],Table2[Industry]=$B60),MATCH("WACC (Weekly)",Table2[#Headers],0)))</f>
        <v>0.13009373412192277</v>
      </c>
      <c r="G60" s="3" cm="1">
        <f t="array" ref="G60">AVERAGE(_xlfn.CHOOSECOLS(_xlfn._xlws.FILTER(Table2[],Table2[Industry]=$B60),MATCH("WACC (Monthly)",Table2[#Headers],0)))</f>
        <v>0.1455020924345943</v>
      </c>
      <c r="H60" s="3" cm="1">
        <f t="array" ref="H60">MEDIAN(_xlfn.CHOOSECOLS(_xlfn._xlws.FILTER(Table2[],Table2[Industry]=$B60),MATCH("WACC (Monthly)",Table2[#Headers],0)))</f>
        <v>0.12055625315180798</v>
      </c>
    </row>
    <row r="61" spans="2:8">
      <c r="B61" s="37" t="str">
        <v>Credit Services</v>
      </c>
      <c r="C61" s="3" cm="1">
        <f t="array" ref="C61">AVERAGE(_xlfn.CHOOSECOLS(_xlfn._xlws.FILTER(Table2[],Table2[Industry]=$B61),MATCH("WACC (Daily)",Table2[#Headers],0)))</f>
        <v>0.11956191020478771</v>
      </c>
      <c r="D61" s="3" cm="1">
        <f t="array" ref="D61">MEDIAN(_xlfn.CHOOSECOLS(_xlfn._xlws.FILTER(Table2[],Table2[Industry]=$B61),MATCH("WACC (Daily)",Table2[#Headers],0)))</f>
        <v>9.3443390085354489E-2</v>
      </c>
      <c r="E61" s="3" cm="1">
        <f t="array" ref="E61">AVERAGE(_xlfn.CHOOSECOLS(_xlfn._xlws.FILTER(Table2[],Table2[Industry]=$B61),MATCH("WACC (Weekly)",Table2[#Headers],0)))</f>
        <v>0.12315685051407164</v>
      </c>
      <c r="F61" s="3" cm="1">
        <f t="array" ref="F61">MEDIAN(_xlfn.CHOOSECOLS(_xlfn._xlws.FILTER(Table2[],Table2[Industry]=$B61),MATCH("WACC (Weekly)",Table2[#Headers],0)))</f>
        <v>9.7303156993647097E-2</v>
      </c>
      <c r="G61" s="3" cm="1">
        <f t="array" ref="G61">AVERAGE(_xlfn.CHOOSECOLS(_xlfn._xlws.FILTER(Table2[],Table2[Industry]=$B61),MATCH("WACC (Monthly)",Table2[#Headers],0)))</f>
        <v>0.1188153384608807</v>
      </c>
      <c r="H61" s="3" cm="1">
        <f t="array" ref="H61">MEDIAN(_xlfn.CHOOSECOLS(_xlfn._xlws.FILTER(Table2[],Table2[Industry]=$B61),MATCH("WACC (Monthly)",Table2[#Headers],0)))</f>
        <v>9.0633936825025851E-2</v>
      </c>
    </row>
    <row r="62" spans="2:8">
      <c r="B62" s="37" t="str">
        <v>Financial Conglomerates</v>
      </c>
      <c r="C62" s="3" cm="1">
        <f t="array" ref="C62">AVERAGE(_xlfn.CHOOSECOLS(_xlfn._xlws.FILTER(Table2[],Table2[Industry]=$B62),MATCH("WACC (Daily)",Table2[#Headers],0)))</f>
        <v>0.10629944488068123</v>
      </c>
      <c r="D62" s="3" cm="1">
        <f t="array" ref="D62">MEDIAN(_xlfn.CHOOSECOLS(_xlfn._xlws.FILTER(Table2[],Table2[Industry]=$B62),MATCH("WACC (Daily)",Table2[#Headers],0)))</f>
        <v>0.10619989096392562</v>
      </c>
      <c r="E62" s="3" cm="1">
        <f t="array" ref="E62">AVERAGE(_xlfn.CHOOSECOLS(_xlfn._xlws.FILTER(Table2[],Table2[Industry]=$B62),MATCH("WACC (Weekly)",Table2[#Headers],0)))</f>
        <v>0.12289921452470338</v>
      </c>
      <c r="F62" s="3" cm="1">
        <f t="array" ref="F62">MEDIAN(_xlfn.CHOOSECOLS(_xlfn._xlws.FILTER(Table2[],Table2[Industry]=$B62),MATCH("WACC (Weekly)",Table2[#Headers],0)))</f>
        <v>0.12117024780800226</v>
      </c>
      <c r="G62" s="3" cm="1">
        <f t="array" ref="G62">AVERAGE(_xlfn.CHOOSECOLS(_xlfn._xlws.FILTER(Table2[],Table2[Industry]=$B62),MATCH("WACC (Monthly)",Table2[#Headers],0)))</f>
        <v>0.14013303561711968</v>
      </c>
      <c r="H62" s="3" cm="1">
        <f t="array" ref="H62">MEDIAN(_xlfn.CHOOSECOLS(_xlfn._xlws.FILTER(Table2[],Table2[Industry]=$B62),MATCH("WACC (Monthly)",Table2[#Headers],0)))</f>
        <v>0.10565606348053044</v>
      </c>
    </row>
    <row r="63" spans="2:8">
      <c r="B63" s="37" t="str">
        <v>Financial Data &amp; Stock Exchanges</v>
      </c>
      <c r="C63" s="3" cm="1">
        <f t="array" ref="C63">AVERAGE(_xlfn.CHOOSECOLS(_xlfn._xlws.FILTER(Table2[],Table2[Industry]=$B63),MATCH("WACC (Daily)",Table2[#Headers],0)))</f>
        <v>0.12040336962347391</v>
      </c>
      <c r="D63" s="3" cm="1">
        <f t="array" ref="D63">MEDIAN(_xlfn.CHOOSECOLS(_xlfn._xlws.FILTER(Table2[],Table2[Industry]=$B63),MATCH("WACC (Daily)",Table2[#Headers],0)))</f>
        <v>0.11249643976528316</v>
      </c>
      <c r="E63" s="3" cm="1">
        <f t="array" ref="E63">AVERAGE(_xlfn.CHOOSECOLS(_xlfn._xlws.FILTER(Table2[],Table2[Industry]=$B63),MATCH("WACC (Weekly)",Table2[#Headers],0)))</f>
        <v>0.12434692211070912</v>
      </c>
      <c r="F63" s="3" cm="1">
        <f t="array" ref="F63">MEDIAN(_xlfn.CHOOSECOLS(_xlfn._xlws.FILTER(Table2[],Table2[Industry]=$B63),MATCH("WACC (Weekly)",Table2[#Headers],0)))</f>
        <v>0.10947204061089007</v>
      </c>
      <c r="G63" s="3" cm="1">
        <f t="array" ref="G63">AVERAGE(_xlfn.CHOOSECOLS(_xlfn._xlws.FILTER(Table2[],Table2[Industry]=$B63),MATCH("WACC (Monthly)",Table2[#Headers],0)))</f>
        <v>9.9845012555907039E-2</v>
      </c>
      <c r="H63" s="3" cm="1">
        <f t="array" ref="H63">MEDIAN(_xlfn.CHOOSECOLS(_xlfn._xlws.FILTER(Table2[],Table2[Industry]=$B63),MATCH("WACC (Monthly)",Table2[#Headers],0)))</f>
        <v>8.835876816280587E-2</v>
      </c>
    </row>
    <row r="64" spans="2:8">
      <c r="B64" s="37" t="str">
        <v>Insurance - Life</v>
      </c>
      <c r="C64" s="3" cm="1">
        <f t="array" ref="C64">AVERAGE(_xlfn.CHOOSECOLS(_xlfn._xlws.FILTER(Table2[],Table2[Industry]=$B64),MATCH("WACC (Daily)",Table2[#Headers],0)))</f>
        <v>0.10530226551415142</v>
      </c>
      <c r="D64" s="3" cm="1">
        <f t="array" ref="D64">MEDIAN(_xlfn.CHOOSECOLS(_xlfn._xlws.FILTER(Table2[],Table2[Industry]=$B64),MATCH("WACC (Daily)",Table2[#Headers],0)))</f>
        <v>0.10824496713878859</v>
      </c>
      <c r="E64" s="3" cm="1">
        <f t="array" ref="E64">AVERAGE(_xlfn.CHOOSECOLS(_xlfn._xlws.FILTER(Table2[],Table2[Industry]=$B64),MATCH("WACC (Weekly)",Table2[#Headers],0)))</f>
        <v>0.1130996311128778</v>
      </c>
      <c r="F64" s="3" cm="1">
        <f t="array" ref="F64">MEDIAN(_xlfn.CHOOSECOLS(_xlfn._xlws.FILTER(Table2[],Table2[Industry]=$B64),MATCH("WACC (Weekly)",Table2[#Headers],0)))</f>
        <v>0.11153553726221402</v>
      </c>
      <c r="G64" s="3" cm="1">
        <f t="array" ref="G64">AVERAGE(_xlfn.CHOOSECOLS(_xlfn._xlws.FILTER(Table2[],Table2[Industry]=$B64),MATCH("WACC (Monthly)",Table2[#Headers],0)))</f>
        <v>0.114643211079441</v>
      </c>
      <c r="H64" s="3" cm="1">
        <f t="array" ref="H64">MEDIAN(_xlfn.CHOOSECOLS(_xlfn._xlws.FILTER(Table2[],Table2[Industry]=$B64),MATCH("WACC (Monthly)",Table2[#Headers],0)))</f>
        <v>0.11574712508336829</v>
      </c>
    </row>
    <row r="65" spans="2:8">
      <c r="B65" s="37" t="str">
        <v>Insurance - Property &amp; Casualty</v>
      </c>
      <c r="C65" s="3" cm="1">
        <f t="array" ref="C65">AVERAGE(_xlfn.CHOOSECOLS(_xlfn._xlws.FILTER(Table2[],Table2[Industry]=$B65),MATCH("WACC (Daily)",Table2[#Headers],0)))</f>
        <v>9.9184477668358806E-2</v>
      </c>
      <c r="D65" s="3" cm="1">
        <f t="array" ref="D65">MEDIAN(_xlfn.CHOOSECOLS(_xlfn._xlws.FILTER(Table2[],Table2[Industry]=$B65),MATCH("WACC (Daily)",Table2[#Headers],0)))</f>
        <v>9.9184477668358806E-2</v>
      </c>
      <c r="E65" s="3" cm="1">
        <f t="array" ref="E65">AVERAGE(_xlfn.CHOOSECOLS(_xlfn._xlws.FILTER(Table2[],Table2[Industry]=$B65),MATCH("WACC (Weekly)",Table2[#Headers],0)))</f>
        <v>9.5938075548808621E-2</v>
      </c>
      <c r="F65" s="3" cm="1">
        <f t="array" ref="F65">MEDIAN(_xlfn.CHOOSECOLS(_xlfn._xlws.FILTER(Table2[],Table2[Industry]=$B65),MATCH("WACC (Weekly)",Table2[#Headers],0)))</f>
        <v>9.5938075548808621E-2</v>
      </c>
      <c r="G65" s="3" cm="1">
        <f t="array" ref="G65">AVERAGE(_xlfn.CHOOSECOLS(_xlfn._xlws.FILTER(Table2[],Table2[Industry]=$B65),MATCH("WACC (Monthly)",Table2[#Headers],0)))</f>
        <v>0.10314241367834642</v>
      </c>
      <c r="H65" s="3" cm="1">
        <f t="array" ref="H65">MEDIAN(_xlfn.CHOOSECOLS(_xlfn._xlws.FILTER(Table2[],Table2[Industry]=$B65),MATCH("WACC (Monthly)",Table2[#Headers],0)))</f>
        <v>0.10314241367834642</v>
      </c>
    </row>
    <row r="66" spans="2:8">
      <c r="B66" s="37" t="str">
        <v>Insurance Brokers</v>
      </c>
      <c r="C66" s="3" cm="1">
        <f t="array" ref="C66">AVERAGE(_xlfn.CHOOSECOLS(_xlfn._xlws.FILTER(Table2[],Table2[Industry]=$B66),MATCH("WACC (Daily)",Table2[#Headers],0)))</f>
        <v>0.12966683327290249</v>
      </c>
      <c r="D66" s="3" cm="1">
        <f t="array" ref="D66">MEDIAN(_xlfn.CHOOSECOLS(_xlfn._xlws.FILTER(Table2[],Table2[Industry]=$B66),MATCH("WACC (Daily)",Table2[#Headers],0)))</f>
        <v>0.12966683327290249</v>
      </c>
      <c r="E66" s="3" cm="1">
        <f t="array" ref="E66">AVERAGE(_xlfn.CHOOSECOLS(_xlfn._xlws.FILTER(Table2[],Table2[Industry]=$B66),MATCH("WACC (Weekly)",Table2[#Headers],0)))</f>
        <v>0.13336903414641221</v>
      </c>
      <c r="F66" s="3" cm="1">
        <f t="array" ref="F66">MEDIAN(_xlfn.CHOOSECOLS(_xlfn._xlws.FILTER(Table2[],Table2[Industry]=$B66),MATCH("WACC (Weekly)",Table2[#Headers],0)))</f>
        <v>0.13336903414641221</v>
      </c>
      <c r="G66" s="3" cm="1">
        <f t="array" ref="G66">AVERAGE(_xlfn.CHOOSECOLS(_xlfn._xlws.FILTER(Table2[],Table2[Industry]=$B66),MATCH("WACC (Monthly)",Table2[#Headers],0)))</f>
        <v>9.4052394441854995E-2</v>
      </c>
      <c r="H66" s="3" cm="1">
        <f t="array" ref="H66">MEDIAN(_xlfn.CHOOSECOLS(_xlfn._xlws.FILTER(Table2[],Table2[Industry]=$B66),MATCH("WACC (Monthly)",Table2[#Headers],0)))</f>
        <v>9.4052394441854995E-2</v>
      </c>
    </row>
    <row r="67" spans="2:8">
      <c r="B67" s="37" t="str">
        <v>Mortgage Finance</v>
      </c>
      <c r="C67" s="3" cm="1">
        <f t="array" ref="C67">AVERAGE(_xlfn.CHOOSECOLS(_xlfn._xlws.FILTER(Table2[],Table2[Industry]=$B67),MATCH("WACC (Daily)",Table2[#Headers],0)))</f>
        <v>0.10832831880259479</v>
      </c>
      <c r="D67" s="3" cm="1">
        <f t="array" ref="D67">MEDIAN(_xlfn.CHOOSECOLS(_xlfn._xlws.FILTER(Table2[],Table2[Industry]=$B67),MATCH("WACC (Daily)",Table2[#Headers],0)))</f>
        <v>8.7735031149883513E-2</v>
      </c>
      <c r="E67" s="3" cm="1">
        <f t="array" ref="E67">AVERAGE(_xlfn.CHOOSECOLS(_xlfn._xlws.FILTER(Table2[],Table2[Industry]=$B67),MATCH("WACC (Weekly)",Table2[#Headers],0)))</f>
        <v>0.11786651259260894</v>
      </c>
      <c r="F67" s="3" cm="1">
        <f t="array" ref="F67">MEDIAN(_xlfn.CHOOSECOLS(_xlfn._xlws.FILTER(Table2[],Table2[Industry]=$B67),MATCH("WACC (Weekly)",Table2[#Headers],0)))</f>
        <v>9.1092068621830294E-2</v>
      </c>
      <c r="G67" s="3" cm="1">
        <f t="array" ref="G67">AVERAGE(_xlfn.CHOOSECOLS(_xlfn._xlws.FILTER(Table2[],Table2[Industry]=$B67),MATCH("WACC (Monthly)",Table2[#Headers],0)))</f>
        <v>0.12006972571919067</v>
      </c>
      <c r="H67" s="3" cm="1">
        <f t="array" ref="H67">MEDIAN(_xlfn.CHOOSECOLS(_xlfn._xlws.FILTER(Table2[],Table2[Industry]=$B67),MATCH("WACC (Monthly)",Table2[#Headers],0)))</f>
        <v>9.4078691321641914E-2</v>
      </c>
    </row>
    <row r="68" spans="2:8">
      <c r="B68" s="37" t="str">
        <v>Shell Companies</v>
      </c>
      <c r="C68" s="3" cm="1">
        <f t="array" ref="C68">AVERAGE(_xlfn.CHOOSECOLS(_xlfn._xlws.FILTER(Table2[],Table2[Industry]=$B68),MATCH("WACC (Daily)",Table2[#Headers],0)))</f>
        <v>0.14187021673973566</v>
      </c>
      <c r="D68" s="3" cm="1">
        <f t="array" ref="D68">MEDIAN(_xlfn.CHOOSECOLS(_xlfn._xlws.FILTER(Table2[],Table2[Industry]=$B68),MATCH("WACC (Daily)",Table2[#Headers],0)))</f>
        <v>0.14187021673973566</v>
      </c>
      <c r="E68" s="3" cm="1">
        <f t="array" ref="E68">AVERAGE(_xlfn.CHOOSECOLS(_xlfn._xlws.FILTER(Table2[],Table2[Industry]=$B68),MATCH("WACC (Weekly)",Table2[#Headers],0)))</f>
        <v>0.16517622313158481</v>
      </c>
      <c r="F68" s="3" cm="1">
        <f t="array" ref="F68">MEDIAN(_xlfn.CHOOSECOLS(_xlfn._xlws.FILTER(Table2[],Table2[Industry]=$B68),MATCH("WACC (Weekly)",Table2[#Headers],0)))</f>
        <v>0.16517622313158481</v>
      </c>
      <c r="G68" s="3" cm="1">
        <f t="array" ref="G68">AVERAGE(_xlfn.CHOOSECOLS(_xlfn._xlws.FILTER(Table2[],Table2[Industry]=$B68),MATCH("WACC (Monthly)",Table2[#Headers],0)))</f>
        <v>0.17832517889412436</v>
      </c>
      <c r="H68" s="3" cm="1">
        <f t="array" ref="H68">MEDIAN(_xlfn.CHOOSECOLS(_xlfn._xlws.FILTER(Table2[],Table2[Industry]=$B68),MATCH("WACC (Monthly)",Table2[#Headers],0)))</f>
        <v>0.17832517889412436</v>
      </c>
    </row>
    <row r="69" spans="2:8">
      <c r="B69" s="37" t="str">
        <v>Biotechnology</v>
      </c>
      <c r="C69" s="3" cm="1">
        <f t="array" ref="C69">AVERAGE(_xlfn.CHOOSECOLS(_xlfn._xlws.FILTER(Table2[],Table2[Industry]=$B69),MATCH("WACC (Daily)",Table2[#Headers],0)))</f>
        <v>0.11936260259326255</v>
      </c>
      <c r="D69" s="3" cm="1">
        <f t="array" ref="D69">MEDIAN(_xlfn.CHOOSECOLS(_xlfn._xlws.FILTER(Table2[],Table2[Industry]=$B69),MATCH("WACC (Daily)",Table2[#Headers],0)))</f>
        <v>0.1182148701419755</v>
      </c>
      <c r="E69" s="3" cm="1">
        <f t="array" ref="E69">AVERAGE(_xlfn.CHOOSECOLS(_xlfn._xlws.FILTER(Table2[],Table2[Industry]=$B69),MATCH("WACC (Weekly)",Table2[#Headers],0)))</f>
        <v>0.13256815679546299</v>
      </c>
      <c r="F69" s="3" cm="1">
        <f t="array" ref="F69">MEDIAN(_xlfn.CHOOSECOLS(_xlfn._xlws.FILTER(Table2[],Table2[Industry]=$B69),MATCH("WACC (Weekly)",Table2[#Headers],0)))</f>
        <v>0.12680109108496745</v>
      </c>
      <c r="G69" s="3" cm="1">
        <f t="array" ref="G69">AVERAGE(_xlfn.CHOOSECOLS(_xlfn._xlws.FILTER(Table2[],Table2[Industry]=$B69),MATCH("WACC (Monthly)",Table2[#Headers],0)))</f>
        <v>0.14991384107356151</v>
      </c>
      <c r="H69" s="3" cm="1">
        <f t="array" ref="H69">MEDIAN(_xlfn.CHOOSECOLS(_xlfn._xlws.FILTER(Table2[],Table2[Industry]=$B69),MATCH("WACC (Monthly)",Table2[#Headers],0)))</f>
        <v>0.12587830261877769</v>
      </c>
    </row>
    <row r="70" spans="2:8">
      <c r="B70" s="37" t="str">
        <v>Diagnostics &amp; Research</v>
      </c>
      <c r="C70" s="3" cm="1">
        <f t="array" ref="C70">AVERAGE(_xlfn.CHOOSECOLS(_xlfn._xlws.FILTER(Table2[],Table2[Industry]=$B70),MATCH("WACC (Daily)",Table2[#Headers],0)))</f>
        <v>0.10611928317498837</v>
      </c>
      <c r="D70" s="3" cm="1">
        <f t="array" ref="D70">MEDIAN(_xlfn.CHOOSECOLS(_xlfn._xlws.FILTER(Table2[],Table2[Industry]=$B70),MATCH("WACC (Daily)",Table2[#Headers],0)))</f>
        <v>0.10596784924465923</v>
      </c>
      <c r="E70" s="3" cm="1">
        <f t="array" ref="E70">AVERAGE(_xlfn.CHOOSECOLS(_xlfn._xlws.FILTER(Table2[],Table2[Industry]=$B70),MATCH("WACC (Weekly)",Table2[#Headers],0)))</f>
        <v>0.1124652967288555</v>
      </c>
      <c r="F70" s="3" cm="1">
        <f t="array" ref="F70">MEDIAN(_xlfn.CHOOSECOLS(_xlfn._xlws.FILTER(Table2[],Table2[Industry]=$B70),MATCH("WACC (Weekly)",Table2[#Headers],0)))</f>
        <v>0.11815382406918129</v>
      </c>
      <c r="G70" s="3" cm="1">
        <f t="array" ref="G70">AVERAGE(_xlfn.CHOOSECOLS(_xlfn._xlws.FILTER(Table2[],Table2[Industry]=$B70),MATCH("WACC (Monthly)",Table2[#Headers],0)))</f>
        <v>0.10088099142710154</v>
      </c>
      <c r="H70" s="3" cm="1">
        <f t="array" ref="H70">MEDIAN(_xlfn.CHOOSECOLS(_xlfn._xlws.FILTER(Table2[],Table2[Industry]=$B70),MATCH("WACC (Monthly)",Table2[#Headers],0)))</f>
        <v>0.10803197913376045</v>
      </c>
    </row>
    <row r="71" spans="2:8">
      <c r="B71" s="37" t="str">
        <v>Drug Manufacturers - General</v>
      </c>
      <c r="C71" s="3" cm="1">
        <f t="array" ref="C71">AVERAGE(_xlfn.CHOOSECOLS(_xlfn._xlws.FILTER(Table2[],Table2[Industry]=$B71),MATCH("WACC (Daily)",Table2[#Headers],0)))</f>
        <v>0.10745015573650388</v>
      </c>
      <c r="D71" s="3" cm="1">
        <f t="array" ref="D71">MEDIAN(_xlfn.CHOOSECOLS(_xlfn._xlws.FILTER(Table2[],Table2[Industry]=$B71),MATCH("WACC (Daily)",Table2[#Headers],0)))</f>
        <v>0.10652819693471188</v>
      </c>
      <c r="E71" s="3" cm="1">
        <f t="array" ref="E71">AVERAGE(_xlfn.CHOOSECOLS(_xlfn._xlws.FILTER(Table2[],Table2[Industry]=$B71),MATCH("WACC (Weekly)",Table2[#Headers],0)))</f>
        <v>0.11633849879334553</v>
      </c>
      <c r="F71" s="3" cm="1">
        <f t="array" ref="F71">MEDIAN(_xlfn.CHOOSECOLS(_xlfn._xlws.FILTER(Table2[],Table2[Industry]=$B71),MATCH("WACC (Weekly)",Table2[#Headers],0)))</f>
        <v>0.11277177822967359</v>
      </c>
      <c r="G71" s="3" cm="1">
        <f t="array" ref="G71">AVERAGE(_xlfn.CHOOSECOLS(_xlfn._xlws.FILTER(Table2[],Table2[Industry]=$B71),MATCH("WACC (Monthly)",Table2[#Headers],0)))</f>
        <v>0.11291488721174506</v>
      </c>
      <c r="H71" s="3" cm="1">
        <f t="array" ref="H71">MEDIAN(_xlfn.CHOOSECOLS(_xlfn._xlws.FILTER(Table2[],Table2[Industry]=$B71),MATCH("WACC (Monthly)",Table2[#Headers],0)))</f>
        <v>0.109042404256705</v>
      </c>
    </row>
    <row r="72" spans="2:8">
      <c r="B72" s="37" t="str">
        <v>Drug Manufacturers - Specialty &amp; Generic</v>
      </c>
      <c r="C72" s="3" cm="1">
        <f t="array" ref="C72">AVERAGE(_xlfn.CHOOSECOLS(_xlfn._xlws.FILTER(Table2[],Table2[Industry]=$B72),MATCH("WACC (Daily)",Table2[#Headers],0)))</f>
        <v>0.11904708192676228</v>
      </c>
      <c r="D72" s="3" cm="1">
        <f t="array" ref="D72">MEDIAN(_xlfn.CHOOSECOLS(_xlfn._xlws.FILTER(Table2[],Table2[Industry]=$B72),MATCH("WACC (Daily)",Table2[#Headers],0)))</f>
        <v>0.11525101027728535</v>
      </c>
      <c r="E72" s="3" cm="1">
        <f t="array" ref="E72">AVERAGE(_xlfn.CHOOSECOLS(_xlfn._xlws.FILTER(Table2[],Table2[Industry]=$B72),MATCH("WACC (Weekly)",Table2[#Headers],0)))</f>
        <v>0.12657652898899685</v>
      </c>
      <c r="F72" s="3" cm="1">
        <f t="array" ref="F72">MEDIAN(_xlfn.CHOOSECOLS(_xlfn._xlws.FILTER(Table2[],Table2[Industry]=$B72),MATCH("WACC (Weekly)",Table2[#Headers],0)))</f>
        <v>0.12036173641678995</v>
      </c>
      <c r="G72" s="3" cm="1">
        <f t="array" ref="G72">AVERAGE(_xlfn.CHOOSECOLS(_xlfn._xlws.FILTER(Table2[],Table2[Industry]=$B72),MATCH("WACC (Monthly)",Table2[#Headers],0)))</f>
        <v>0.12102715043641261</v>
      </c>
      <c r="H72" s="3" cm="1">
        <f t="array" ref="H72">MEDIAN(_xlfn.CHOOSECOLS(_xlfn._xlws.FILTER(Table2[],Table2[Industry]=$B72),MATCH("WACC (Monthly)",Table2[#Headers],0)))</f>
        <v>0.11542883411559164</v>
      </c>
    </row>
    <row r="73" spans="2:8">
      <c r="B73" s="37" t="str">
        <v>Health Information Services</v>
      </c>
      <c r="C73" s="3" cm="1">
        <f t="array" ref="C73">AVERAGE(_xlfn.CHOOSECOLS(_xlfn._xlws.FILTER(Table2[],Table2[Industry]=$B73),MATCH("WACC (Daily)",Table2[#Headers],0)))</f>
        <v>0.10599911436319036</v>
      </c>
      <c r="D73" s="3" cm="1">
        <f t="array" ref="D73">MEDIAN(_xlfn.CHOOSECOLS(_xlfn._xlws.FILTER(Table2[],Table2[Industry]=$B73),MATCH("WACC (Daily)",Table2[#Headers],0)))</f>
        <v>0.10493087847212762</v>
      </c>
      <c r="E73" s="3" cm="1">
        <f t="array" ref="E73">AVERAGE(_xlfn.CHOOSECOLS(_xlfn._xlws.FILTER(Table2[],Table2[Industry]=$B73),MATCH("WACC (Weekly)",Table2[#Headers],0)))</f>
        <v>0.10714239307048559</v>
      </c>
      <c r="F73" s="3" cm="1">
        <f t="array" ref="F73">MEDIAN(_xlfn.CHOOSECOLS(_xlfn._xlws.FILTER(Table2[],Table2[Industry]=$B73),MATCH("WACC (Weekly)",Table2[#Headers],0)))</f>
        <v>0.10089782143217414</v>
      </c>
      <c r="G73" s="3" cm="1">
        <f t="array" ref="G73">AVERAGE(_xlfn.CHOOSECOLS(_xlfn._xlws.FILTER(Table2[],Table2[Industry]=$B73),MATCH("WACC (Monthly)",Table2[#Headers],0)))</f>
        <v>0.10326305681808788</v>
      </c>
      <c r="H73" s="3" cm="1">
        <f t="array" ref="H73">MEDIAN(_xlfn.CHOOSECOLS(_xlfn._xlws.FILTER(Table2[],Table2[Industry]=$B73),MATCH("WACC (Monthly)",Table2[#Headers],0)))</f>
        <v>9.9593160808055498E-2</v>
      </c>
    </row>
    <row r="74" spans="2:8">
      <c r="B74" s="37" t="str">
        <v>Healthcare Plans</v>
      </c>
      <c r="C74" s="3" cm="1">
        <f t="array" ref="C74">AVERAGE(_xlfn.CHOOSECOLS(_xlfn._xlws.FILTER(Table2[],Table2[Industry]=$B74),MATCH("WACC (Daily)",Table2[#Headers],0)))</f>
        <v>0.10794704477746192</v>
      </c>
      <c r="D74" s="3" cm="1">
        <f t="array" ref="D74">MEDIAN(_xlfn.CHOOSECOLS(_xlfn._xlws.FILTER(Table2[],Table2[Industry]=$B74),MATCH("WACC (Daily)",Table2[#Headers],0)))</f>
        <v>0.10794704477746192</v>
      </c>
      <c r="E74" s="3" cm="1">
        <f t="array" ref="E74">AVERAGE(_xlfn.CHOOSECOLS(_xlfn._xlws.FILTER(Table2[],Table2[Industry]=$B74),MATCH("WACC (Weekly)",Table2[#Headers],0)))</f>
        <v>0.12067202494210144</v>
      </c>
      <c r="F74" s="3" cm="1">
        <f t="array" ref="F74">MEDIAN(_xlfn.CHOOSECOLS(_xlfn._xlws.FILTER(Table2[],Table2[Industry]=$B74),MATCH("WACC (Weekly)",Table2[#Headers],0)))</f>
        <v>0.12067202494210144</v>
      </c>
      <c r="G74" s="3" cm="1">
        <f t="array" ref="G74">AVERAGE(_xlfn.CHOOSECOLS(_xlfn._xlws.FILTER(Table2[],Table2[Industry]=$B74),MATCH("WACC (Monthly)",Table2[#Headers],0)))</f>
        <v>0.15061389668611078</v>
      </c>
      <c r="H74" s="3" cm="1">
        <f t="array" ref="H74">MEDIAN(_xlfn.CHOOSECOLS(_xlfn._xlws.FILTER(Table2[],Table2[Industry]=$B74),MATCH("WACC (Monthly)",Table2[#Headers],0)))</f>
        <v>0.15061389668611078</v>
      </c>
    </row>
    <row r="75" spans="2:8">
      <c r="B75" s="37" t="str">
        <v>Medical Care Facilities</v>
      </c>
      <c r="C75" s="3" cm="1">
        <f t="array" ref="C75">AVERAGE(_xlfn.CHOOSECOLS(_xlfn._xlws.FILTER(Table2[],Table2[Industry]=$B75),MATCH("WACC (Daily)",Table2[#Headers],0)))</f>
        <v>0.10845342260347678</v>
      </c>
      <c r="D75" s="3" cm="1">
        <f t="array" ref="D75">MEDIAN(_xlfn.CHOOSECOLS(_xlfn._xlws.FILTER(Table2[],Table2[Industry]=$B75),MATCH("WACC (Daily)",Table2[#Headers],0)))</f>
        <v>0.10706223765612734</v>
      </c>
      <c r="E75" s="3" cm="1">
        <f t="array" ref="E75">AVERAGE(_xlfn.CHOOSECOLS(_xlfn._xlws.FILTER(Table2[],Table2[Industry]=$B75),MATCH("WACC (Weekly)",Table2[#Headers],0)))</f>
        <v>0.10941794356353714</v>
      </c>
      <c r="F75" s="3" cm="1">
        <f t="array" ref="F75">MEDIAN(_xlfn.CHOOSECOLS(_xlfn._xlws.FILTER(Table2[],Table2[Industry]=$B75),MATCH("WACC (Weekly)",Table2[#Headers],0)))</f>
        <v>0.1125989422858315</v>
      </c>
      <c r="G75" s="3" cm="1">
        <f t="array" ref="G75">AVERAGE(_xlfn.CHOOSECOLS(_xlfn._xlws.FILTER(Table2[],Table2[Industry]=$B75),MATCH("WACC (Monthly)",Table2[#Headers],0)))</f>
        <v>0.1661475105417525</v>
      </c>
      <c r="H75" s="3" cm="1">
        <f t="array" ref="H75">MEDIAN(_xlfn.CHOOSECOLS(_xlfn._xlws.FILTER(Table2[],Table2[Industry]=$B75),MATCH("WACC (Monthly)",Table2[#Headers],0)))</f>
        <v>0.11353722781315323</v>
      </c>
    </row>
    <row r="76" spans="2:8">
      <c r="B76" s="37" t="str">
        <v>Medical Devices</v>
      </c>
      <c r="C76" s="3" cm="1">
        <f t="array" ref="C76">AVERAGE(_xlfn.CHOOSECOLS(_xlfn._xlws.FILTER(Table2[],Table2[Industry]=$B76),MATCH("WACC (Daily)",Table2[#Headers],0)))</f>
        <v>0.1127483973777529</v>
      </c>
      <c r="D76" s="3" cm="1">
        <f t="array" ref="D76">MEDIAN(_xlfn.CHOOSECOLS(_xlfn._xlws.FILTER(Table2[],Table2[Industry]=$B76),MATCH("WACC (Daily)",Table2[#Headers],0)))</f>
        <v>0.1127483973777529</v>
      </c>
      <c r="E76" s="3" cm="1">
        <f t="array" ref="E76">AVERAGE(_xlfn.CHOOSECOLS(_xlfn._xlws.FILTER(Table2[],Table2[Industry]=$B76),MATCH("WACC (Weekly)",Table2[#Headers],0)))</f>
        <v>0.1068762879025934</v>
      </c>
      <c r="F76" s="3" cm="1">
        <f t="array" ref="F76">MEDIAN(_xlfn.CHOOSECOLS(_xlfn._xlws.FILTER(Table2[],Table2[Industry]=$B76),MATCH("WACC (Weekly)",Table2[#Headers],0)))</f>
        <v>0.1068762879025934</v>
      </c>
      <c r="G76" s="3" cm="1">
        <f t="array" ref="G76">AVERAGE(_xlfn.CHOOSECOLS(_xlfn._xlws.FILTER(Table2[],Table2[Industry]=$B76),MATCH("WACC (Monthly)",Table2[#Headers],0)))</f>
        <v>9.1773271082379856E-2</v>
      </c>
      <c r="H76" s="3" cm="1">
        <f t="array" ref="H76">MEDIAN(_xlfn.CHOOSECOLS(_xlfn._xlws.FILTER(Table2[],Table2[Industry]=$B76),MATCH("WACC (Monthly)",Table2[#Headers],0)))</f>
        <v>9.1773271082379856E-2</v>
      </c>
    </row>
    <row r="77" spans="2:8">
      <c r="B77" s="37" t="str">
        <v>Medical Distribution</v>
      </c>
      <c r="C77" s="3" cm="1">
        <f t="array" ref="C77">AVERAGE(_xlfn.CHOOSECOLS(_xlfn._xlws.FILTER(Table2[],Table2[Industry]=$B77),MATCH("WACC (Daily)",Table2[#Headers],0)))</f>
        <v>9.0663484556499585E-2</v>
      </c>
      <c r="D77" s="3" cm="1">
        <f t="array" ref="D77">MEDIAN(_xlfn.CHOOSECOLS(_xlfn._xlws.FILTER(Table2[],Table2[Industry]=$B77),MATCH("WACC (Daily)",Table2[#Headers],0)))</f>
        <v>9.0663484556499585E-2</v>
      </c>
      <c r="E77" s="3" cm="1">
        <f t="array" ref="E77">AVERAGE(_xlfn.CHOOSECOLS(_xlfn._xlws.FILTER(Table2[],Table2[Industry]=$B77),MATCH("WACC (Weekly)",Table2[#Headers],0)))</f>
        <v>0.11510651329510349</v>
      </c>
      <c r="F77" s="3" cm="1">
        <f t="array" ref="F77">MEDIAN(_xlfn.CHOOSECOLS(_xlfn._xlws.FILTER(Table2[],Table2[Industry]=$B77),MATCH("WACC (Weekly)",Table2[#Headers],0)))</f>
        <v>0.11510651329510349</v>
      </c>
      <c r="G77" s="3" cm="1">
        <f t="array" ref="G77">AVERAGE(_xlfn.CHOOSECOLS(_xlfn._xlws.FILTER(Table2[],Table2[Industry]=$B77),MATCH("WACC (Monthly)",Table2[#Headers],0)))</f>
        <v>7.2633868949940381E-2</v>
      </c>
      <c r="H77" s="3" cm="1">
        <f t="array" ref="H77">MEDIAN(_xlfn.CHOOSECOLS(_xlfn._xlws.FILTER(Table2[],Table2[Industry]=$B77),MATCH("WACC (Monthly)",Table2[#Headers],0)))</f>
        <v>7.2633868949940381E-2</v>
      </c>
    </row>
    <row r="78" spans="2:8">
      <c r="B78" s="37" t="str">
        <v>Medical Instruments &amp; Supplies</v>
      </c>
      <c r="C78" s="3" cm="1">
        <f t="array" ref="C78">AVERAGE(_xlfn.CHOOSECOLS(_xlfn._xlws.FILTER(Table2[],Table2[Industry]=$B78),MATCH("WACC (Daily)",Table2[#Headers],0)))</f>
        <v>0.11913971666719525</v>
      </c>
      <c r="D78" s="3" cm="1">
        <f t="array" ref="D78">MEDIAN(_xlfn.CHOOSECOLS(_xlfn._xlws.FILTER(Table2[],Table2[Industry]=$B78),MATCH("WACC (Daily)",Table2[#Headers],0)))</f>
        <v>0.11354737192444041</v>
      </c>
      <c r="E78" s="3" cm="1">
        <f t="array" ref="E78">AVERAGE(_xlfn.CHOOSECOLS(_xlfn._xlws.FILTER(Table2[],Table2[Industry]=$B78),MATCH("WACC (Weekly)",Table2[#Headers],0)))</f>
        <v>0.13192003274117334</v>
      </c>
      <c r="F78" s="3" cm="1">
        <f t="array" ref="F78">MEDIAN(_xlfn.CHOOSECOLS(_xlfn._xlws.FILTER(Table2[],Table2[Industry]=$B78),MATCH("WACC (Weekly)",Table2[#Headers],0)))</f>
        <v>0.11237088361648517</v>
      </c>
      <c r="G78" s="3" cm="1">
        <f t="array" ref="G78">AVERAGE(_xlfn.CHOOSECOLS(_xlfn._xlws.FILTER(Table2[],Table2[Industry]=$B78),MATCH("WACC (Monthly)",Table2[#Headers],0)))</f>
        <v>0.14996265339204939</v>
      </c>
      <c r="H78" s="3" cm="1">
        <f t="array" ref="H78">MEDIAN(_xlfn.CHOOSECOLS(_xlfn._xlws.FILTER(Table2[],Table2[Industry]=$B78),MATCH("WACC (Monthly)",Table2[#Headers],0)))</f>
        <v>0.12427496908026137</v>
      </c>
    </row>
    <row r="79" spans="2:8">
      <c r="B79" s="37" t="str">
        <v>Pharmaceutical Retailers</v>
      </c>
      <c r="C79" s="3" cm="1">
        <f t="array" ref="C79">AVERAGE(_xlfn.CHOOSECOLS(_xlfn._xlws.FILTER(Table2[],Table2[Industry]=$B79),MATCH("WACC (Daily)",Table2[#Headers],0)))</f>
        <v>0.10756155183550216</v>
      </c>
      <c r="D79" s="3" cm="1">
        <f t="array" ref="D79">MEDIAN(_xlfn.CHOOSECOLS(_xlfn._xlws.FILTER(Table2[],Table2[Industry]=$B79),MATCH("WACC (Daily)",Table2[#Headers],0)))</f>
        <v>0.10756155183550216</v>
      </c>
      <c r="E79" s="3" cm="1">
        <f t="array" ref="E79">AVERAGE(_xlfn.CHOOSECOLS(_xlfn._xlws.FILTER(Table2[],Table2[Industry]=$B79),MATCH("WACC (Weekly)",Table2[#Headers],0)))</f>
        <v>0.11069116045271768</v>
      </c>
      <c r="F79" s="3" cm="1">
        <f t="array" ref="F79">MEDIAN(_xlfn.CHOOSECOLS(_xlfn._xlws.FILTER(Table2[],Table2[Industry]=$B79),MATCH("WACC (Weekly)",Table2[#Headers],0)))</f>
        <v>0.11069116045271768</v>
      </c>
      <c r="G79" s="3" cm="1">
        <f t="array" ref="G79">AVERAGE(_xlfn.CHOOSECOLS(_xlfn._xlws.FILTER(Table2[],Table2[Industry]=$B79),MATCH("WACC (Monthly)",Table2[#Headers],0)))</f>
        <v>0.10273336924495244</v>
      </c>
      <c r="H79" s="3" cm="1">
        <f t="array" ref="H79">MEDIAN(_xlfn.CHOOSECOLS(_xlfn._xlws.FILTER(Table2[],Table2[Industry]=$B79),MATCH("WACC (Monthly)",Table2[#Headers],0)))</f>
        <v>0.10273336924495244</v>
      </c>
    </row>
    <row r="80" spans="2:8">
      <c r="B80" s="37" t="str">
        <v>Aerospace &amp; Defense</v>
      </c>
      <c r="C80" s="3" cm="1">
        <f t="array" ref="C80">AVERAGE(_xlfn.CHOOSECOLS(_xlfn._xlws.FILTER(Table2[],Table2[Industry]=$B80),MATCH("WACC (Daily)",Table2[#Headers],0)))</f>
        <v>0.12611013649974737</v>
      </c>
      <c r="D80" s="3" cm="1">
        <f t="array" ref="D80">MEDIAN(_xlfn.CHOOSECOLS(_xlfn._xlws.FILTER(Table2[],Table2[Industry]=$B80),MATCH("WACC (Daily)",Table2[#Headers],0)))</f>
        <v>0.12123335181391506</v>
      </c>
      <c r="E80" s="3" cm="1">
        <f t="array" ref="E80">AVERAGE(_xlfn.CHOOSECOLS(_xlfn._xlws.FILTER(Table2[],Table2[Industry]=$B80),MATCH("WACC (Weekly)",Table2[#Headers],0)))</f>
        <v>0.15776712823287983</v>
      </c>
      <c r="F80" s="3" cm="1">
        <f t="array" ref="F80">MEDIAN(_xlfn.CHOOSECOLS(_xlfn._xlws.FILTER(Table2[],Table2[Industry]=$B80),MATCH("WACC (Weekly)",Table2[#Headers],0)))</f>
        <v>0.15065384185760355</v>
      </c>
      <c r="G80" s="3" cm="1">
        <f t="array" ref="G80">AVERAGE(_xlfn.CHOOSECOLS(_xlfn._xlws.FILTER(Table2[],Table2[Industry]=$B80),MATCH("WACC (Monthly)",Table2[#Headers],0)))</f>
        <v>0.14666962009942977</v>
      </c>
      <c r="H80" s="3" cm="1">
        <f t="array" ref="H80">MEDIAN(_xlfn.CHOOSECOLS(_xlfn._xlws.FILTER(Table2[],Table2[Industry]=$B80),MATCH("WACC (Monthly)",Table2[#Headers],0)))</f>
        <v>0.14847811332666822</v>
      </c>
    </row>
    <row r="81" spans="2:8">
      <c r="B81" s="37" t="str">
        <v>Airlines</v>
      </c>
      <c r="C81" s="3" cm="1">
        <f t="array" ref="C81">AVERAGE(_xlfn.CHOOSECOLS(_xlfn._xlws.FILTER(Table2[],Table2[Industry]=$B81),MATCH("WACC (Daily)",Table2[#Headers],0)))</f>
        <v>0.11572853843409354</v>
      </c>
      <c r="D81" s="3" cm="1">
        <f t="array" ref="D81">MEDIAN(_xlfn.CHOOSECOLS(_xlfn._xlws.FILTER(Table2[],Table2[Industry]=$B81),MATCH("WACC (Daily)",Table2[#Headers],0)))</f>
        <v>0.11572853843409354</v>
      </c>
      <c r="E81" s="3" cm="1">
        <f t="array" ref="E81">AVERAGE(_xlfn.CHOOSECOLS(_xlfn._xlws.FILTER(Table2[],Table2[Industry]=$B81),MATCH("WACC (Weekly)",Table2[#Headers],0)))</f>
        <v>0.12154151370570726</v>
      </c>
      <c r="F81" s="3" cm="1">
        <f t="array" ref="F81">MEDIAN(_xlfn.CHOOSECOLS(_xlfn._xlws.FILTER(Table2[],Table2[Industry]=$B81),MATCH("WACC (Weekly)",Table2[#Headers],0)))</f>
        <v>0.12154151370570726</v>
      </c>
      <c r="G81" s="3" cm="1">
        <f t="array" ref="G81">AVERAGE(_xlfn.CHOOSECOLS(_xlfn._xlws.FILTER(Table2[],Table2[Industry]=$B81),MATCH("WACC (Monthly)",Table2[#Headers],0)))</f>
        <v>0.12254392893153085</v>
      </c>
      <c r="H81" s="3" cm="1">
        <f t="array" ref="H81">MEDIAN(_xlfn.CHOOSECOLS(_xlfn._xlws.FILTER(Table2[],Table2[Industry]=$B81),MATCH("WACC (Monthly)",Table2[#Headers],0)))</f>
        <v>0.12254392893153085</v>
      </c>
    </row>
    <row r="82" spans="2:8">
      <c r="B82" s="37" t="str">
        <v>Airports &amp; Air Services</v>
      </c>
      <c r="C82" s="3" cm="1">
        <f t="array" ref="C82">AVERAGE(_xlfn.CHOOSECOLS(_xlfn._xlws.FILTER(Table2[],Table2[Industry]=$B82),MATCH("WACC (Daily)",Table2[#Headers],0)))</f>
        <v>0.13880808619106225</v>
      </c>
      <c r="D82" s="3" cm="1">
        <f t="array" ref="D82">MEDIAN(_xlfn.CHOOSECOLS(_xlfn._xlws.FILTER(Table2[],Table2[Industry]=$B82),MATCH("WACC (Daily)",Table2[#Headers],0)))</f>
        <v>0.12607246832443647</v>
      </c>
      <c r="E82" s="3" cm="1">
        <f t="array" ref="E82">AVERAGE(_xlfn.CHOOSECOLS(_xlfn._xlws.FILTER(Table2[],Table2[Industry]=$B82),MATCH("WACC (Weekly)",Table2[#Headers],0)))</f>
        <v>0.16042515537358523</v>
      </c>
      <c r="F82" s="3" cm="1">
        <f t="array" ref="F82">MEDIAN(_xlfn.CHOOSECOLS(_xlfn._xlws.FILTER(Table2[],Table2[Industry]=$B82),MATCH("WACC (Weekly)",Table2[#Headers],0)))</f>
        <v>0.15454636102204469</v>
      </c>
      <c r="G82" s="3" cm="1">
        <f t="array" ref="G82">AVERAGE(_xlfn.CHOOSECOLS(_xlfn._xlws.FILTER(Table2[],Table2[Industry]=$B82),MATCH("WACC (Monthly)",Table2[#Headers],0)))</f>
        <v>0.16182013514591306</v>
      </c>
      <c r="H82" s="3" cm="1">
        <f t="array" ref="H82">MEDIAN(_xlfn.CHOOSECOLS(_xlfn._xlws.FILTER(Table2[],Table2[Industry]=$B82),MATCH("WACC (Monthly)",Table2[#Headers],0)))</f>
        <v>0.15365338980716986</v>
      </c>
    </row>
    <row r="83" spans="2:8">
      <c r="B83" s="37" t="str">
        <v>Building Products &amp; Equipment</v>
      </c>
      <c r="C83" s="3" cm="1">
        <f t="array" ref="C83">AVERAGE(_xlfn.CHOOSECOLS(_xlfn._xlws.FILTER(Table2[],Table2[Industry]=$B83),MATCH("WACC (Daily)",Table2[#Headers],0)))</f>
        <v>0.12734324972451996</v>
      </c>
      <c r="D83" s="3" cm="1">
        <f t="array" ref="D83">MEDIAN(_xlfn.CHOOSECOLS(_xlfn._xlws.FILTER(Table2[],Table2[Industry]=$B83),MATCH("WACC (Daily)",Table2[#Headers],0)))</f>
        <v>0.11988828586913439</v>
      </c>
      <c r="E83" s="3" cm="1">
        <f t="array" ref="E83">AVERAGE(_xlfn.CHOOSECOLS(_xlfn._xlws.FILTER(Table2[],Table2[Industry]=$B83),MATCH("WACC (Weekly)",Table2[#Headers],0)))</f>
        <v>0.14012209164937686</v>
      </c>
      <c r="F83" s="3" cm="1">
        <f t="array" ref="F83">MEDIAN(_xlfn.CHOOSECOLS(_xlfn._xlws.FILTER(Table2[],Table2[Industry]=$B83),MATCH("WACC (Weekly)",Table2[#Headers],0)))</f>
        <v>0.13033541079854316</v>
      </c>
      <c r="G83" s="3" cm="1">
        <f t="array" ref="G83">AVERAGE(_xlfn.CHOOSECOLS(_xlfn._xlws.FILTER(Table2[],Table2[Industry]=$B83),MATCH("WACC (Monthly)",Table2[#Headers],0)))</f>
        <v>0.11268960485341301</v>
      </c>
      <c r="H83" s="3" cm="1">
        <f t="array" ref="H83">MEDIAN(_xlfn.CHOOSECOLS(_xlfn._xlws.FILTER(Table2[],Table2[Industry]=$B83),MATCH("WACC (Monthly)",Table2[#Headers],0)))</f>
        <v>0.11694160614913424</v>
      </c>
    </row>
    <row r="84" spans="2:8">
      <c r="B84" s="37" t="str">
        <v>Business Equipment &amp; Supplies</v>
      </c>
      <c r="C84" s="3" cm="1">
        <f t="array" ref="C84">AVERAGE(_xlfn.CHOOSECOLS(_xlfn._xlws.FILTER(Table2[],Table2[Industry]=$B84),MATCH("WACC (Daily)",Table2[#Headers],0)))</f>
        <v>0.11914613234009735</v>
      </c>
      <c r="D84" s="3" cm="1">
        <f t="array" ref="D84">MEDIAN(_xlfn.CHOOSECOLS(_xlfn._xlws.FILTER(Table2[],Table2[Industry]=$B84),MATCH("WACC (Daily)",Table2[#Headers],0)))</f>
        <v>0.11821067454137725</v>
      </c>
      <c r="E84" s="3" cm="1">
        <f t="array" ref="E84">AVERAGE(_xlfn.CHOOSECOLS(_xlfn._xlws.FILTER(Table2[],Table2[Industry]=$B84),MATCH("WACC (Weekly)",Table2[#Headers],0)))</f>
        <v>0.13236569930214589</v>
      </c>
      <c r="F84" s="3" cm="1">
        <f t="array" ref="F84">MEDIAN(_xlfn.CHOOSECOLS(_xlfn._xlws.FILTER(Table2[],Table2[Industry]=$B84),MATCH("WACC (Weekly)",Table2[#Headers],0)))</f>
        <v>0.13477325101694182</v>
      </c>
      <c r="G84" s="3" cm="1">
        <f t="array" ref="G84">AVERAGE(_xlfn.CHOOSECOLS(_xlfn._xlws.FILTER(Table2[],Table2[Industry]=$B84),MATCH("WACC (Monthly)",Table2[#Headers],0)))</f>
        <v>0.1292173618766235</v>
      </c>
      <c r="H84" s="3" cm="1">
        <f t="array" ref="H84">MEDIAN(_xlfn.CHOOSECOLS(_xlfn._xlws.FILTER(Table2[],Table2[Industry]=$B84),MATCH("WACC (Monthly)",Table2[#Headers],0)))</f>
        <v>0.12456201304332751</v>
      </c>
    </row>
    <row r="85" spans="2:8">
      <c r="B85" s="37" t="str">
        <v>Conglomerates</v>
      </c>
      <c r="C85" s="3" cm="1">
        <f t="array" ref="C85">AVERAGE(_xlfn.CHOOSECOLS(_xlfn._xlws.FILTER(Table2[],Table2[Industry]=$B85),MATCH("WACC (Daily)",Table2[#Headers],0)))</f>
        <v>0.13416732214287677</v>
      </c>
      <c r="D85" s="3" cm="1">
        <f t="array" ref="D85">MEDIAN(_xlfn.CHOOSECOLS(_xlfn._xlws.FILTER(Table2[],Table2[Industry]=$B85),MATCH("WACC (Daily)",Table2[#Headers],0)))</f>
        <v>0.12918288838200126</v>
      </c>
      <c r="E85" s="3" cm="1">
        <f t="array" ref="E85">AVERAGE(_xlfn.CHOOSECOLS(_xlfn._xlws.FILTER(Table2[],Table2[Industry]=$B85),MATCH("WACC (Weekly)",Table2[#Headers],0)))</f>
        <v>0.14927898555432875</v>
      </c>
      <c r="F85" s="3" cm="1">
        <f t="array" ref="F85">MEDIAN(_xlfn.CHOOSECOLS(_xlfn._xlws.FILTER(Table2[],Table2[Industry]=$B85),MATCH("WACC (Weekly)",Table2[#Headers],0)))</f>
        <v>0.15261925263946358</v>
      </c>
      <c r="G85" s="3" cm="1">
        <f t="array" ref="G85">AVERAGE(_xlfn.CHOOSECOLS(_xlfn._xlws.FILTER(Table2[],Table2[Industry]=$B85),MATCH("WACC (Monthly)",Table2[#Headers],0)))</f>
        <v>0.13552440554553505</v>
      </c>
      <c r="H85" s="3" cm="1">
        <f t="array" ref="H85">MEDIAN(_xlfn.CHOOSECOLS(_xlfn._xlws.FILTER(Table2[],Table2[Industry]=$B85),MATCH("WACC (Monthly)",Table2[#Headers],0)))</f>
        <v>0.12792695767477352</v>
      </c>
    </row>
    <row r="86" spans="2:8">
      <c r="B86" s="37" t="str">
        <v>Consulting Services</v>
      </c>
      <c r="C86" s="3" cm="1">
        <f t="array" ref="C86">AVERAGE(_xlfn.CHOOSECOLS(_xlfn._xlws.FILTER(Table2[],Table2[Industry]=$B86),MATCH("WACC (Daily)",Table2[#Headers],0)))</f>
        <v>0.10854565172255727</v>
      </c>
      <c r="D86" s="3" cm="1">
        <f t="array" ref="D86">MEDIAN(_xlfn.CHOOSECOLS(_xlfn._xlws.FILTER(Table2[],Table2[Industry]=$B86),MATCH("WACC (Daily)",Table2[#Headers],0)))</f>
        <v>0.10854565172255727</v>
      </c>
      <c r="E86" s="3" cm="1">
        <f t="array" ref="E86">AVERAGE(_xlfn.CHOOSECOLS(_xlfn._xlws.FILTER(Table2[],Table2[Industry]=$B86),MATCH("WACC (Weekly)",Table2[#Headers],0)))</f>
        <v>0.1475569381742082</v>
      </c>
      <c r="F86" s="3" cm="1">
        <f t="array" ref="F86">MEDIAN(_xlfn.CHOOSECOLS(_xlfn._xlws.FILTER(Table2[],Table2[Industry]=$B86),MATCH("WACC (Weekly)",Table2[#Headers],0)))</f>
        <v>0.1475569381742082</v>
      </c>
      <c r="G86" s="3" cm="1">
        <f t="array" ref="G86">AVERAGE(_xlfn.CHOOSECOLS(_xlfn._xlws.FILTER(Table2[],Table2[Industry]=$B86),MATCH("WACC (Monthly)",Table2[#Headers],0)))</f>
        <v>0.12753405718998553</v>
      </c>
      <c r="H86" s="3" cm="1">
        <f t="array" ref="H86">MEDIAN(_xlfn.CHOOSECOLS(_xlfn._xlws.FILTER(Table2[],Table2[Industry]=$B86),MATCH("WACC (Monthly)",Table2[#Headers],0)))</f>
        <v>0.12753405718998553</v>
      </c>
    </row>
    <row r="87" spans="2:8">
      <c r="B87" s="37" t="str">
        <v>Electrical Equipment &amp; Parts</v>
      </c>
      <c r="C87" s="3" cm="1">
        <f t="array" ref="C87">AVERAGE(_xlfn.CHOOSECOLS(_xlfn._xlws.FILTER(Table2[],Table2[Industry]=$B87),MATCH("WACC (Daily)",Table2[#Headers],0)))</f>
        <v>0.12750879744817431</v>
      </c>
      <c r="D87" s="3" cm="1">
        <f t="array" ref="D87">MEDIAN(_xlfn.CHOOSECOLS(_xlfn._xlws.FILTER(Table2[],Table2[Industry]=$B87),MATCH("WACC (Daily)",Table2[#Headers],0)))</f>
        <v>0.12559880687243216</v>
      </c>
      <c r="E87" s="3" cm="1">
        <f t="array" ref="E87">AVERAGE(_xlfn.CHOOSECOLS(_xlfn._xlws.FILTER(Table2[],Table2[Industry]=$B87),MATCH("WACC (Weekly)",Table2[#Headers],0)))</f>
        <v>0.14160511006306822</v>
      </c>
      <c r="F87" s="3" cm="1">
        <f t="array" ref="F87">MEDIAN(_xlfn.CHOOSECOLS(_xlfn._xlws.FILTER(Table2[],Table2[Industry]=$B87),MATCH("WACC (Weekly)",Table2[#Headers],0)))</f>
        <v>0.14215349745081376</v>
      </c>
      <c r="G87" s="3" cm="1">
        <f t="array" ref="G87">AVERAGE(_xlfn.CHOOSECOLS(_xlfn._xlws.FILTER(Table2[],Table2[Industry]=$B87),MATCH("WACC (Monthly)",Table2[#Headers],0)))</f>
        <v>0.15187196915535384</v>
      </c>
      <c r="H87" s="3" cm="1">
        <f t="array" ref="H87">MEDIAN(_xlfn.CHOOSECOLS(_xlfn._xlws.FILTER(Table2[],Table2[Industry]=$B87),MATCH("WACC (Monthly)",Table2[#Headers],0)))</f>
        <v>0.12211954205332599</v>
      </c>
    </row>
    <row r="88" spans="2:8">
      <c r="B88" s="37" t="str">
        <v>Engineering &amp; Construction</v>
      </c>
      <c r="C88" s="3" cm="1">
        <f t="array" ref="C88">AVERAGE(_xlfn.CHOOSECOLS(_xlfn._xlws.FILTER(Table2[],Table2[Industry]=$B88),MATCH("WACC (Daily)",Table2[#Headers],0)))</f>
        <v>0.1310326047685231</v>
      </c>
      <c r="D88" s="3" cm="1">
        <f t="array" ref="D88">MEDIAN(_xlfn.CHOOSECOLS(_xlfn._xlws.FILTER(Table2[],Table2[Industry]=$B88),MATCH("WACC (Daily)",Table2[#Headers],0)))</f>
        <v>0.12671163905162719</v>
      </c>
      <c r="E88" s="3" cm="1">
        <f t="array" ref="E88">AVERAGE(_xlfn.CHOOSECOLS(_xlfn._xlws.FILTER(Table2[],Table2[Industry]=$B88),MATCH("WACC (Weekly)",Table2[#Headers],0)))</f>
        <v>0.14140218848368039</v>
      </c>
      <c r="F88" s="3" cm="1">
        <f t="array" ref="F88">MEDIAN(_xlfn.CHOOSECOLS(_xlfn._xlws.FILTER(Table2[],Table2[Industry]=$B88),MATCH("WACC (Weekly)",Table2[#Headers],0)))</f>
        <v>0.14223359931954788</v>
      </c>
      <c r="G88" s="3" cm="1">
        <f t="array" ref="G88">AVERAGE(_xlfn.CHOOSECOLS(_xlfn._xlws.FILTER(Table2[],Table2[Industry]=$B88),MATCH("WACC (Monthly)",Table2[#Headers],0)))</f>
        <v>0.13598823421396214</v>
      </c>
      <c r="H88" s="3" cm="1">
        <f t="array" ref="H88">MEDIAN(_xlfn.CHOOSECOLS(_xlfn._xlws.FILTER(Table2[],Table2[Industry]=$B88),MATCH("WACC (Monthly)",Table2[#Headers],0)))</f>
        <v>0.12397240607315213</v>
      </c>
    </row>
    <row r="89" spans="2:8">
      <c r="B89" s="37" t="str">
        <v>Farm &amp; Heavy Construction Machinery</v>
      </c>
      <c r="C89" s="3" cm="1">
        <f t="array" ref="C89">AVERAGE(_xlfn.CHOOSECOLS(_xlfn._xlws.FILTER(Table2[],Table2[Industry]=$B89),MATCH("WACC (Daily)",Table2[#Headers],0)))</f>
        <v>0.11810532490439678</v>
      </c>
      <c r="D89" s="3" cm="1">
        <f t="array" ref="D89">MEDIAN(_xlfn.CHOOSECOLS(_xlfn._xlws.FILTER(Table2[],Table2[Industry]=$B89),MATCH("WACC (Daily)",Table2[#Headers],0)))</f>
        <v>0.11956527635996189</v>
      </c>
      <c r="E89" s="3" cm="1">
        <f t="array" ref="E89">AVERAGE(_xlfn.CHOOSECOLS(_xlfn._xlws.FILTER(Table2[],Table2[Industry]=$B89),MATCH("WACC (Weekly)",Table2[#Headers],0)))</f>
        <v>0.130134128903234</v>
      </c>
      <c r="F89" s="3" cm="1">
        <f t="array" ref="F89">MEDIAN(_xlfn.CHOOSECOLS(_xlfn._xlws.FILTER(Table2[],Table2[Industry]=$B89),MATCH("WACC (Weekly)",Table2[#Headers],0)))</f>
        <v>0.13684355900359624</v>
      </c>
      <c r="G89" s="3" cm="1">
        <f t="array" ref="G89">AVERAGE(_xlfn.CHOOSECOLS(_xlfn._xlws.FILTER(Table2[],Table2[Industry]=$B89),MATCH("WACC (Monthly)",Table2[#Headers],0)))</f>
        <v>0.11161853000076463</v>
      </c>
      <c r="H89" s="3" cm="1">
        <f t="array" ref="H89">MEDIAN(_xlfn.CHOOSECOLS(_xlfn._xlws.FILTER(Table2[],Table2[Industry]=$B89),MATCH("WACC (Monthly)",Table2[#Headers],0)))</f>
        <v>9.3539052821792118E-2</v>
      </c>
    </row>
    <row r="90" spans="2:8">
      <c r="B90" s="37" t="str">
        <v>Industrial Distribution</v>
      </c>
      <c r="C90" s="3" cm="1">
        <f t="array" ref="C90">AVERAGE(_xlfn.CHOOSECOLS(_xlfn._xlws.FILTER(Table2[],Table2[Industry]=$B90),MATCH("WACC (Daily)",Table2[#Headers],0)))</f>
        <v>0.12385627521918482</v>
      </c>
      <c r="D90" s="3" cm="1">
        <f t="array" ref="D90">MEDIAN(_xlfn.CHOOSECOLS(_xlfn._xlws.FILTER(Table2[],Table2[Industry]=$B90),MATCH("WACC (Daily)",Table2[#Headers],0)))</f>
        <v>0.12385627521918482</v>
      </c>
      <c r="E90" s="3" cm="1">
        <f t="array" ref="E90">AVERAGE(_xlfn.CHOOSECOLS(_xlfn._xlws.FILTER(Table2[],Table2[Industry]=$B90),MATCH("WACC (Weekly)",Table2[#Headers],0)))</f>
        <v>0.10813828186348587</v>
      </c>
      <c r="F90" s="3" cm="1">
        <f t="array" ref="F90">MEDIAN(_xlfn.CHOOSECOLS(_xlfn._xlws.FILTER(Table2[],Table2[Industry]=$B90),MATCH("WACC (Weekly)",Table2[#Headers],0)))</f>
        <v>0.10813828186348587</v>
      </c>
      <c r="G90" s="3" cm="1">
        <f t="array" ref="G90">AVERAGE(_xlfn.CHOOSECOLS(_xlfn._xlws.FILTER(Table2[],Table2[Industry]=$B90),MATCH("WACC (Monthly)",Table2[#Headers],0)))</f>
        <v>0.13632290509719169</v>
      </c>
      <c r="H90" s="3" cm="1">
        <f t="array" ref="H90">MEDIAN(_xlfn.CHOOSECOLS(_xlfn._xlws.FILTER(Table2[],Table2[Industry]=$B90),MATCH("WACC (Monthly)",Table2[#Headers],0)))</f>
        <v>0.13632290509719169</v>
      </c>
    </row>
    <row r="91" spans="2:8">
      <c r="B91" s="37" t="str">
        <v>Infrastructure Operations</v>
      </c>
      <c r="C91" s="3" cm="1">
        <f t="array" ref="C91">AVERAGE(_xlfn.CHOOSECOLS(_xlfn._xlws.FILTER(Table2[],Table2[Industry]=$B91),MATCH("WACC (Daily)",Table2[#Headers],0)))</f>
        <v>0.13763396865670968</v>
      </c>
      <c r="D91" s="3" cm="1">
        <f t="array" ref="D91">MEDIAN(_xlfn.CHOOSECOLS(_xlfn._xlws.FILTER(Table2[],Table2[Industry]=$B91),MATCH("WACC (Daily)",Table2[#Headers],0)))</f>
        <v>0.11633096964809253</v>
      </c>
      <c r="E91" s="3" cm="1">
        <f t="array" ref="E91">AVERAGE(_xlfn.CHOOSECOLS(_xlfn._xlws.FILTER(Table2[],Table2[Industry]=$B91),MATCH("WACC (Weekly)",Table2[#Headers],0)))</f>
        <v>0.14980774921345785</v>
      </c>
      <c r="F91" s="3" cm="1">
        <f t="array" ref="F91">MEDIAN(_xlfn.CHOOSECOLS(_xlfn._xlws.FILTER(Table2[],Table2[Industry]=$B91),MATCH("WACC (Weekly)",Table2[#Headers],0)))</f>
        <v>0.14816945567946388</v>
      </c>
      <c r="G91" s="3" cm="1">
        <f t="array" ref="G91">AVERAGE(_xlfn.CHOOSECOLS(_xlfn._xlws.FILTER(Table2[],Table2[Industry]=$B91),MATCH("WACC (Monthly)",Table2[#Headers],0)))</f>
        <v>0.19142210775452148</v>
      </c>
      <c r="H91" s="3" cm="1">
        <f t="array" ref="H91">MEDIAN(_xlfn.CHOOSECOLS(_xlfn._xlws.FILTER(Table2[],Table2[Industry]=$B91),MATCH("WACC (Monthly)",Table2[#Headers],0)))</f>
        <v>0.13606513801114761</v>
      </c>
    </row>
    <row r="92" spans="2:8">
      <c r="B92" s="37" t="str">
        <v>Integrated Freight &amp; Logistics</v>
      </c>
      <c r="C92" s="3" cm="1">
        <f t="array" ref="C92">AVERAGE(_xlfn.CHOOSECOLS(_xlfn._xlws.FILTER(Table2[],Table2[Industry]=$B92),MATCH("WACC (Daily)",Table2[#Headers],0)))</f>
        <v>0.11873611515525043</v>
      </c>
      <c r="D92" s="3" cm="1">
        <f t="array" ref="D92">MEDIAN(_xlfn.CHOOSECOLS(_xlfn._xlws.FILTER(Table2[],Table2[Industry]=$B92),MATCH("WACC (Daily)",Table2[#Headers],0)))</f>
        <v>0.11053620865956063</v>
      </c>
      <c r="E92" s="3" cm="1">
        <f t="array" ref="E92">AVERAGE(_xlfn.CHOOSECOLS(_xlfn._xlws.FILTER(Table2[],Table2[Industry]=$B92),MATCH("WACC (Weekly)",Table2[#Headers],0)))</f>
        <v>0.12774030765949071</v>
      </c>
      <c r="F92" s="3" cm="1">
        <f t="array" ref="F92">MEDIAN(_xlfn.CHOOSECOLS(_xlfn._xlws.FILTER(Table2[],Table2[Industry]=$B92),MATCH("WACC (Weekly)",Table2[#Headers],0)))</f>
        <v>0.11929322651650109</v>
      </c>
      <c r="G92" s="3" cm="1">
        <f t="array" ref="G92">AVERAGE(_xlfn.CHOOSECOLS(_xlfn._xlws.FILTER(Table2[],Table2[Industry]=$B92),MATCH("WACC (Monthly)",Table2[#Headers],0)))</f>
        <v>0.12166477090430257</v>
      </c>
      <c r="H92" s="3" cm="1">
        <f t="array" ref="H92">MEDIAN(_xlfn.CHOOSECOLS(_xlfn._xlws.FILTER(Table2[],Table2[Industry]=$B92),MATCH("WACC (Monthly)",Table2[#Headers],0)))</f>
        <v>0.11137357200113866</v>
      </c>
    </row>
    <row r="93" spans="2:8">
      <c r="B93" s="37" t="str">
        <v>Marine Shipping</v>
      </c>
      <c r="C93" s="3" cm="1">
        <f t="array" ref="C93">AVERAGE(_xlfn.CHOOSECOLS(_xlfn._xlws.FILTER(Table2[],Table2[Industry]=$B93),MATCH("WACC (Daily)",Table2[#Headers],0)))</f>
        <v>0.1101385087783376</v>
      </c>
      <c r="D93" s="3" cm="1">
        <f t="array" ref="D93">MEDIAN(_xlfn.CHOOSECOLS(_xlfn._xlws.FILTER(Table2[],Table2[Industry]=$B93),MATCH("WACC (Daily)",Table2[#Headers],0)))</f>
        <v>0.11178588081258305</v>
      </c>
      <c r="E93" s="3" cm="1">
        <f t="array" ref="E93">AVERAGE(_xlfn.CHOOSECOLS(_xlfn._xlws.FILTER(Table2[],Table2[Industry]=$B93),MATCH("WACC (Weekly)",Table2[#Headers],0)))</f>
        <v>0.13114893066886146</v>
      </c>
      <c r="F93" s="3" cm="1">
        <f t="array" ref="F93">MEDIAN(_xlfn.CHOOSECOLS(_xlfn._xlws.FILTER(Table2[],Table2[Industry]=$B93),MATCH("WACC (Weekly)",Table2[#Headers],0)))</f>
        <v>0.13256192107553941</v>
      </c>
      <c r="G93" s="3" cm="1">
        <f t="array" ref="G93">AVERAGE(_xlfn.CHOOSECOLS(_xlfn._xlws.FILTER(Table2[],Table2[Industry]=$B93),MATCH("WACC (Monthly)",Table2[#Headers],0)))</f>
        <v>0.13906716754808407</v>
      </c>
      <c r="H93" s="3" cm="1">
        <f t="array" ref="H93">MEDIAN(_xlfn.CHOOSECOLS(_xlfn._xlws.FILTER(Table2[],Table2[Industry]=$B93),MATCH("WACC (Monthly)",Table2[#Headers],0)))</f>
        <v>0.12458282955008611</v>
      </c>
    </row>
    <row r="94" spans="2:8">
      <c r="B94" s="37" t="str">
        <v>Metal Fabrication</v>
      </c>
      <c r="C94" s="3" cm="1">
        <f t="array" ref="C94">AVERAGE(_xlfn.CHOOSECOLS(_xlfn._xlws.FILTER(Table2[],Table2[Industry]=$B94),MATCH("WACC (Daily)",Table2[#Headers],0)))</f>
        <v>0.11822654412833908</v>
      </c>
      <c r="D94" s="3" cm="1">
        <f t="array" ref="D94">MEDIAN(_xlfn.CHOOSECOLS(_xlfn._xlws.FILTER(Table2[],Table2[Industry]=$B94),MATCH("WACC (Daily)",Table2[#Headers],0)))</f>
        <v>0.11610123856833886</v>
      </c>
      <c r="E94" s="3" cm="1">
        <f t="array" ref="E94">AVERAGE(_xlfn.CHOOSECOLS(_xlfn._xlws.FILTER(Table2[],Table2[Industry]=$B94),MATCH("WACC (Weekly)",Table2[#Headers],0)))</f>
        <v>0.13150601467848819</v>
      </c>
      <c r="F94" s="3" cm="1">
        <f t="array" ref="F94">MEDIAN(_xlfn.CHOOSECOLS(_xlfn._xlws.FILTER(Table2[],Table2[Industry]=$B94),MATCH("WACC (Weekly)",Table2[#Headers],0)))</f>
        <v>0.12918625623091667</v>
      </c>
      <c r="G94" s="3" cm="1">
        <f t="array" ref="G94">AVERAGE(_xlfn.CHOOSECOLS(_xlfn._xlws.FILTER(Table2[],Table2[Industry]=$B94),MATCH("WACC (Monthly)",Table2[#Headers],0)))</f>
        <v>0.11968189898484541</v>
      </c>
      <c r="H94" s="3" cm="1">
        <f t="array" ref="H94">MEDIAN(_xlfn.CHOOSECOLS(_xlfn._xlws.FILTER(Table2[],Table2[Industry]=$B94),MATCH("WACC (Monthly)",Table2[#Headers],0)))</f>
        <v>0.12132930667090916</v>
      </c>
    </row>
    <row r="95" spans="2:8">
      <c r="B95" s="37" t="str">
        <v>Pollution &amp; Treatment Controls</v>
      </c>
      <c r="C95" s="3" cm="1">
        <f t="array" ref="C95">AVERAGE(_xlfn.CHOOSECOLS(_xlfn._xlws.FILTER(Table2[],Table2[Industry]=$B95),MATCH("WACC (Daily)",Table2[#Headers],0)))</f>
        <v>0.12866274081928225</v>
      </c>
      <c r="D95" s="3" cm="1">
        <f t="array" ref="D95">MEDIAN(_xlfn.CHOOSECOLS(_xlfn._xlws.FILTER(Table2[],Table2[Industry]=$B95),MATCH("WACC (Daily)",Table2[#Headers],0)))</f>
        <v>0.12866274081928225</v>
      </c>
      <c r="E95" s="3" cm="1">
        <f t="array" ref="E95">AVERAGE(_xlfn.CHOOSECOLS(_xlfn._xlws.FILTER(Table2[],Table2[Industry]=$B95),MATCH("WACC (Weekly)",Table2[#Headers],0)))</f>
        <v>0.15686707360571794</v>
      </c>
      <c r="F95" s="3" cm="1">
        <f t="array" ref="F95">MEDIAN(_xlfn.CHOOSECOLS(_xlfn._xlws.FILTER(Table2[],Table2[Industry]=$B95),MATCH("WACC (Weekly)",Table2[#Headers],0)))</f>
        <v>0.15686707360571794</v>
      </c>
      <c r="G95" s="3" cm="1">
        <f t="array" ref="G95">AVERAGE(_xlfn.CHOOSECOLS(_xlfn._xlws.FILTER(Table2[],Table2[Industry]=$B95),MATCH("WACC (Monthly)",Table2[#Headers],0)))</f>
        <v>0.14315195141751638</v>
      </c>
      <c r="H95" s="3" cm="1">
        <f t="array" ref="H95">MEDIAN(_xlfn.CHOOSECOLS(_xlfn._xlws.FILTER(Table2[],Table2[Industry]=$B95),MATCH("WACC (Monthly)",Table2[#Headers],0)))</f>
        <v>0.14315195141751638</v>
      </c>
    </row>
    <row r="96" spans="2:8">
      <c r="B96" s="37" t="str">
        <v>Railroads</v>
      </c>
      <c r="C96" s="3" cm="1">
        <f t="array" ref="C96">AVERAGE(_xlfn.CHOOSECOLS(_xlfn._xlws.FILTER(Table2[],Table2[Industry]=$B96),MATCH("WACC (Daily)",Table2[#Headers],0)))</f>
        <v>0.13995481419534578</v>
      </c>
      <c r="D96" s="3" cm="1">
        <f t="array" ref="D96">MEDIAN(_xlfn.CHOOSECOLS(_xlfn._xlws.FILTER(Table2[],Table2[Industry]=$B96),MATCH("WACC (Daily)",Table2[#Headers],0)))</f>
        <v>0.14029392753665898</v>
      </c>
      <c r="E96" s="3" cm="1">
        <f t="array" ref="E96">AVERAGE(_xlfn.CHOOSECOLS(_xlfn._xlws.FILTER(Table2[],Table2[Industry]=$B96),MATCH("WACC (Weekly)",Table2[#Headers],0)))</f>
        <v>0.15552404911924289</v>
      </c>
      <c r="F96" s="3" cm="1">
        <f t="array" ref="F96">MEDIAN(_xlfn.CHOOSECOLS(_xlfn._xlws.FILTER(Table2[],Table2[Industry]=$B96),MATCH("WACC (Weekly)",Table2[#Headers],0)))</f>
        <v>0.15265687339541081</v>
      </c>
      <c r="G96" s="3" cm="1">
        <f t="array" ref="G96">AVERAGE(_xlfn.CHOOSECOLS(_xlfn._xlws.FILTER(Table2[],Table2[Industry]=$B96),MATCH("WACC (Monthly)",Table2[#Headers],0)))</f>
        <v>0.14026674534488182</v>
      </c>
      <c r="H96" s="3" cm="1">
        <f t="array" ref="H96">MEDIAN(_xlfn.CHOOSECOLS(_xlfn._xlws.FILTER(Table2[],Table2[Industry]=$B96),MATCH("WACC (Monthly)",Table2[#Headers],0)))</f>
        <v>0.14302057165345536</v>
      </c>
    </row>
    <row r="97" spans="2:8">
      <c r="B97" s="37" t="str">
        <v>Rental &amp; Leasing Services</v>
      </c>
      <c r="C97" s="3" cm="1">
        <f t="array" ref="C97">AVERAGE(_xlfn.CHOOSECOLS(_xlfn._xlws.FILTER(Table2[],Table2[Industry]=$B97),MATCH("WACC (Daily)",Table2[#Headers],0)))</f>
        <v>0.12446345224029851</v>
      </c>
      <c r="D97" s="3" cm="1">
        <f t="array" ref="D97">MEDIAN(_xlfn.CHOOSECOLS(_xlfn._xlws.FILTER(Table2[],Table2[Industry]=$B97),MATCH("WACC (Daily)",Table2[#Headers],0)))</f>
        <v>0.12524332966661339</v>
      </c>
      <c r="E97" s="3" cm="1">
        <f t="array" ref="E97">AVERAGE(_xlfn.CHOOSECOLS(_xlfn._xlws.FILTER(Table2[],Table2[Industry]=$B97),MATCH("WACC (Weekly)",Table2[#Headers],0)))</f>
        <v>0.13821688917132541</v>
      </c>
      <c r="F97" s="3" cm="1">
        <f t="array" ref="F97">MEDIAN(_xlfn.CHOOSECOLS(_xlfn._xlws.FILTER(Table2[],Table2[Industry]=$B97),MATCH("WACC (Weekly)",Table2[#Headers],0)))</f>
        <v>0.14271572017598949</v>
      </c>
      <c r="G97" s="3" cm="1">
        <f t="array" ref="G97">AVERAGE(_xlfn.CHOOSECOLS(_xlfn._xlws.FILTER(Table2[],Table2[Industry]=$B97),MATCH("WACC (Monthly)",Table2[#Headers],0)))</f>
        <v>0.15174178207925132</v>
      </c>
      <c r="H97" s="3" cm="1">
        <f t="array" ref="H97">MEDIAN(_xlfn.CHOOSECOLS(_xlfn._xlws.FILTER(Table2[],Table2[Industry]=$B97),MATCH("WACC (Monthly)",Table2[#Headers],0)))</f>
        <v>0.14159073888674406</v>
      </c>
    </row>
    <row r="98" spans="2:8">
      <c r="B98" s="37" t="str">
        <v>Security &amp; Protection Services</v>
      </c>
      <c r="C98" s="3" cm="1">
        <f t="array" ref="C98">AVERAGE(_xlfn.CHOOSECOLS(_xlfn._xlws.FILTER(Table2[],Table2[Industry]=$B98),MATCH("WACC (Daily)",Table2[#Headers],0)))</f>
        <v>0.12134597553832747</v>
      </c>
      <c r="D98" s="3" cm="1">
        <f t="array" ref="D98">MEDIAN(_xlfn.CHOOSECOLS(_xlfn._xlws.FILTER(Table2[],Table2[Industry]=$B98),MATCH("WACC (Daily)",Table2[#Headers],0)))</f>
        <v>0.12134597553832747</v>
      </c>
      <c r="E98" s="3" cm="1">
        <f t="array" ref="E98">AVERAGE(_xlfn.CHOOSECOLS(_xlfn._xlws.FILTER(Table2[],Table2[Industry]=$B98),MATCH("WACC (Weekly)",Table2[#Headers],0)))</f>
        <v>0.12365059882887913</v>
      </c>
      <c r="F98" s="3" cm="1">
        <f t="array" ref="F98">MEDIAN(_xlfn.CHOOSECOLS(_xlfn._xlws.FILTER(Table2[],Table2[Industry]=$B98),MATCH("WACC (Weekly)",Table2[#Headers],0)))</f>
        <v>0.12365059882887913</v>
      </c>
      <c r="G98" s="3" cm="1">
        <f t="array" ref="G98">AVERAGE(_xlfn.CHOOSECOLS(_xlfn._xlws.FILTER(Table2[],Table2[Industry]=$B98),MATCH("WACC (Monthly)",Table2[#Headers],0)))</f>
        <v>0.11489364973585395</v>
      </c>
      <c r="H98" s="3" cm="1">
        <f t="array" ref="H98">MEDIAN(_xlfn.CHOOSECOLS(_xlfn._xlws.FILTER(Table2[],Table2[Industry]=$B98),MATCH("WACC (Monthly)",Table2[#Headers],0)))</f>
        <v>0.11489364973585395</v>
      </c>
    </row>
    <row r="99" spans="2:8">
      <c r="B99" s="37" t="str">
        <v>Specialty Business Services</v>
      </c>
      <c r="C99" s="3" cm="1">
        <f t="array" ref="C99">AVERAGE(_xlfn.CHOOSECOLS(_xlfn._xlws.FILTER(Table2[],Table2[Industry]=$B99),MATCH("WACC (Daily)",Table2[#Headers],0)))</f>
        <v>0.11541227447339721</v>
      </c>
      <c r="D99" s="3" cm="1">
        <f t="array" ref="D99">MEDIAN(_xlfn.CHOOSECOLS(_xlfn._xlws.FILTER(Table2[],Table2[Industry]=$B99),MATCH("WACC (Daily)",Table2[#Headers],0)))</f>
        <v>0.11609402982637672</v>
      </c>
      <c r="E99" s="3" cm="1">
        <f t="array" ref="E99">AVERAGE(_xlfn.CHOOSECOLS(_xlfn._xlws.FILTER(Table2[],Table2[Industry]=$B99),MATCH("WACC (Weekly)",Table2[#Headers],0)))</f>
        <v>0.12071487988298134</v>
      </c>
      <c r="F99" s="3" cm="1">
        <f t="array" ref="F99">MEDIAN(_xlfn.CHOOSECOLS(_xlfn._xlws.FILTER(Table2[],Table2[Industry]=$B99),MATCH("WACC (Weekly)",Table2[#Headers],0)))</f>
        <v>0.11729062600149058</v>
      </c>
      <c r="G99" s="3" cm="1">
        <f t="array" ref="G99">AVERAGE(_xlfn.CHOOSECOLS(_xlfn._xlws.FILTER(Table2[],Table2[Industry]=$B99),MATCH("WACC (Monthly)",Table2[#Headers],0)))</f>
        <v>8.2251333757538861E-2</v>
      </c>
      <c r="H99" s="3" cm="1">
        <f t="array" ref="H99">MEDIAN(_xlfn.CHOOSECOLS(_xlfn._xlws.FILTER(Table2[],Table2[Industry]=$B99),MATCH("WACC (Monthly)",Table2[#Headers],0)))</f>
        <v>0.10807106374428557</v>
      </c>
    </row>
    <row r="100" spans="2:8">
      <c r="B100" s="37" t="str">
        <v>Specialty Industrial Machinery</v>
      </c>
      <c r="C100" s="3" cm="1">
        <f t="array" ref="C100">AVERAGE(_xlfn.CHOOSECOLS(_xlfn._xlws.FILTER(Table2[],Table2[Industry]=$B100),MATCH("WACC (Daily)",Table2[#Headers],0)))</f>
        <v>0.12643728772075197</v>
      </c>
      <c r="D100" s="3" cm="1">
        <f t="array" ref="D100">MEDIAN(_xlfn.CHOOSECOLS(_xlfn._xlws.FILTER(Table2[],Table2[Industry]=$B100),MATCH("WACC (Daily)",Table2[#Headers],0)))</f>
        <v>0.12444467103644989</v>
      </c>
      <c r="E100" s="3" cm="1">
        <f t="array" ref="E100">AVERAGE(_xlfn.CHOOSECOLS(_xlfn._xlws.FILTER(Table2[],Table2[Industry]=$B100),MATCH("WACC (Weekly)",Table2[#Headers],0)))</f>
        <v>0.13723023334286946</v>
      </c>
      <c r="F100" s="3" cm="1">
        <f t="array" ref="F100">MEDIAN(_xlfn.CHOOSECOLS(_xlfn._xlws.FILTER(Table2[],Table2[Industry]=$B100),MATCH("WACC (Weekly)",Table2[#Headers],0)))</f>
        <v>0.1375222617875651</v>
      </c>
      <c r="G100" s="3" cm="1">
        <f t="array" ref="G100">AVERAGE(_xlfn.CHOOSECOLS(_xlfn._xlws.FILTER(Table2[],Table2[Industry]=$B100),MATCH("WACC (Monthly)",Table2[#Headers],0)))</f>
        <v>0.12337892750731616</v>
      </c>
      <c r="H100" s="3" cm="1">
        <f t="array" ref="H100">MEDIAN(_xlfn.CHOOSECOLS(_xlfn._xlws.FILTER(Table2[],Table2[Industry]=$B100),MATCH("WACC (Monthly)",Table2[#Headers],0)))</f>
        <v>0.11795530638865157</v>
      </c>
    </row>
    <row r="101" spans="2:8">
      <c r="B101" s="37" t="str">
        <v>Staffing &amp; Employment Services</v>
      </c>
      <c r="C101" s="3" cm="1">
        <f t="array" ref="C101">AVERAGE(_xlfn.CHOOSECOLS(_xlfn._xlws.FILTER(Table2[],Table2[Industry]=$B101),MATCH("WACC (Daily)",Table2[#Headers],0)))</f>
        <v>8.2832359149313223E-2</v>
      </c>
      <c r="D101" s="3" cm="1">
        <f t="array" ref="D101">MEDIAN(_xlfn.CHOOSECOLS(_xlfn._xlws.FILTER(Table2[],Table2[Industry]=$B101),MATCH("WACC (Daily)",Table2[#Headers],0)))</f>
        <v>8.317675089187769E-2</v>
      </c>
      <c r="E101" s="3" cm="1">
        <f t="array" ref="E101">AVERAGE(_xlfn.CHOOSECOLS(_xlfn._xlws.FILTER(Table2[],Table2[Industry]=$B101),MATCH("WACC (Weekly)",Table2[#Headers],0)))</f>
        <v>9.8347873832004246E-2</v>
      </c>
      <c r="F101" s="3" cm="1">
        <f t="array" ref="F101">MEDIAN(_xlfn.CHOOSECOLS(_xlfn._xlws.FILTER(Table2[],Table2[Industry]=$B101),MATCH("WACC (Weekly)",Table2[#Headers],0)))</f>
        <v>9.656944785570605E-2</v>
      </c>
      <c r="G101" s="3" cm="1">
        <f t="array" ref="G101">AVERAGE(_xlfn.CHOOSECOLS(_xlfn._xlws.FILTER(Table2[],Table2[Industry]=$B101),MATCH("WACC (Monthly)",Table2[#Headers],0)))</f>
        <v>0.10590435705247762</v>
      </c>
      <c r="H101" s="3" cm="1">
        <f t="array" ref="H101">MEDIAN(_xlfn.CHOOSECOLS(_xlfn._xlws.FILTER(Table2[],Table2[Industry]=$B101),MATCH("WACC (Monthly)",Table2[#Headers],0)))</f>
        <v>0.10566330092110823</v>
      </c>
    </row>
    <row r="102" spans="2:8">
      <c r="B102" s="37" t="str">
        <v>Tools &amp; Accessories</v>
      </c>
      <c r="C102" s="3" cm="1">
        <f t="array" ref="C102">AVERAGE(_xlfn.CHOOSECOLS(_xlfn._xlws.FILTER(Table2[],Table2[Industry]=$B102),MATCH("WACC (Daily)",Table2[#Headers],0)))</f>
        <v>0.11231627686269569</v>
      </c>
      <c r="D102" s="3" cm="1">
        <f t="array" ref="D102">MEDIAN(_xlfn.CHOOSECOLS(_xlfn._xlws.FILTER(Table2[],Table2[Industry]=$B102),MATCH("WACC (Daily)",Table2[#Headers],0)))</f>
        <v>0.11244073142619387</v>
      </c>
      <c r="E102" s="3" cm="1">
        <f t="array" ref="E102">AVERAGE(_xlfn.CHOOSECOLS(_xlfn._xlws.FILTER(Table2[],Table2[Industry]=$B102),MATCH("WACC (Weekly)",Table2[#Headers],0)))</f>
        <v>0.12738470514100214</v>
      </c>
      <c r="F102" s="3" cm="1">
        <f t="array" ref="F102">MEDIAN(_xlfn.CHOOSECOLS(_xlfn._xlws.FILTER(Table2[],Table2[Industry]=$B102),MATCH("WACC (Weekly)",Table2[#Headers],0)))</f>
        <v>0.12475759498544114</v>
      </c>
      <c r="G102" s="3" cm="1">
        <f t="array" ref="G102">AVERAGE(_xlfn.CHOOSECOLS(_xlfn._xlws.FILTER(Table2[],Table2[Industry]=$B102),MATCH("WACC (Monthly)",Table2[#Headers],0)))</f>
        <v>9.7823386460164405E-2</v>
      </c>
      <c r="H102" s="3" cm="1">
        <f t="array" ref="H102">MEDIAN(_xlfn.CHOOSECOLS(_xlfn._xlws.FILTER(Table2[],Table2[Industry]=$B102),MATCH("WACC (Monthly)",Table2[#Headers],0)))</f>
        <v>9.5368564379293114E-2</v>
      </c>
    </row>
    <row r="103" spans="2:8">
      <c r="B103" s="37" t="str">
        <v>Trucking</v>
      </c>
      <c r="C103" s="3" cm="1">
        <f t="array" ref="C103">AVERAGE(_xlfn.CHOOSECOLS(_xlfn._xlws.FILTER(Table2[],Table2[Industry]=$B103),MATCH("WACC (Daily)",Table2[#Headers],0)))</f>
        <v>0.1016472187647809</v>
      </c>
      <c r="D103" s="3" cm="1">
        <f t="array" ref="D103">MEDIAN(_xlfn.CHOOSECOLS(_xlfn._xlws.FILTER(Table2[],Table2[Industry]=$B103),MATCH("WACC (Daily)",Table2[#Headers],0)))</f>
        <v>0.10612564201724856</v>
      </c>
      <c r="E103" s="3" cm="1">
        <f t="array" ref="E103">AVERAGE(_xlfn.CHOOSECOLS(_xlfn._xlws.FILTER(Table2[],Table2[Industry]=$B103),MATCH("WACC (Weekly)",Table2[#Headers],0)))</f>
        <v>0.11692759531417948</v>
      </c>
      <c r="F103" s="3" cm="1">
        <f t="array" ref="F103">MEDIAN(_xlfn.CHOOSECOLS(_xlfn._xlws.FILTER(Table2[],Table2[Industry]=$B103),MATCH("WACC (Weekly)",Table2[#Headers],0)))</f>
        <v>0.11829278333562544</v>
      </c>
      <c r="G103" s="3" cm="1">
        <f t="array" ref="G103">AVERAGE(_xlfn.CHOOSECOLS(_xlfn._xlws.FILTER(Table2[],Table2[Industry]=$B103),MATCH("WACC (Monthly)",Table2[#Headers],0)))</f>
        <v>0.10646113884049779</v>
      </c>
      <c r="H103" s="3" cm="1">
        <f t="array" ref="H103">MEDIAN(_xlfn.CHOOSECOLS(_xlfn._xlws.FILTER(Table2[],Table2[Industry]=$B103),MATCH("WACC (Monthly)",Table2[#Headers],0)))</f>
        <v>0.10716566242311504</v>
      </c>
    </row>
    <row r="104" spans="2:8">
      <c r="B104" s="37" t="str">
        <v>Waste Management</v>
      </c>
      <c r="C104" s="3" cm="1">
        <f t="array" ref="C104">AVERAGE(_xlfn.CHOOSECOLS(_xlfn._xlws.FILTER(Table2[],Table2[Industry]=$B104),MATCH("WACC (Daily)",Table2[#Headers],0)))</f>
        <v>0.12518426232501378</v>
      </c>
      <c r="D104" s="3" cm="1">
        <f t="array" ref="D104">MEDIAN(_xlfn.CHOOSECOLS(_xlfn._xlws.FILTER(Table2[],Table2[Industry]=$B104),MATCH("WACC (Daily)",Table2[#Headers],0)))</f>
        <v>0.11852539252780291</v>
      </c>
      <c r="E104" s="3" cm="1">
        <f t="array" ref="E104">AVERAGE(_xlfn.CHOOSECOLS(_xlfn._xlws.FILTER(Table2[],Table2[Industry]=$B104),MATCH("WACC (Weekly)",Table2[#Headers],0)))</f>
        <v>0.14526140640656418</v>
      </c>
      <c r="F104" s="3" cm="1">
        <f t="array" ref="F104">MEDIAN(_xlfn.CHOOSECOLS(_xlfn._xlws.FILTER(Table2[],Table2[Industry]=$B104),MATCH("WACC (Weekly)",Table2[#Headers],0)))</f>
        <v>0.14256547271777867</v>
      </c>
      <c r="G104" s="3" cm="1">
        <f t="array" ref="G104">AVERAGE(_xlfn.CHOOSECOLS(_xlfn._xlws.FILTER(Table2[],Table2[Industry]=$B104),MATCH("WACC (Monthly)",Table2[#Headers],0)))</f>
        <v>0.14147028509454504</v>
      </c>
      <c r="H104" s="3" cm="1">
        <f t="array" ref="H104">MEDIAN(_xlfn.CHOOSECOLS(_xlfn._xlws.FILTER(Table2[],Table2[Industry]=$B104),MATCH("WACC (Monthly)",Table2[#Headers],0)))</f>
        <v>0.13205225003066387</v>
      </c>
    </row>
    <row r="105" spans="2:8">
      <c r="B105" s="37" t="str">
        <v>Real Estate - Development</v>
      </c>
      <c r="C105" s="3" cm="1">
        <f t="array" ref="C105">AVERAGE(_xlfn.CHOOSECOLS(_xlfn._xlws.FILTER(Table2[],Table2[Industry]=$B105),MATCH("WACC (Daily)",Table2[#Headers],0)))</f>
        <v>0.13850671330962727</v>
      </c>
      <c r="D105" s="3" cm="1">
        <f t="array" ref="D105">MEDIAN(_xlfn.CHOOSECOLS(_xlfn._xlws.FILTER(Table2[],Table2[Industry]=$B105),MATCH("WACC (Daily)",Table2[#Headers],0)))</f>
        <v>0.13053013486836351</v>
      </c>
      <c r="E105" s="3" cm="1">
        <f t="array" ref="E105">AVERAGE(_xlfn.CHOOSECOLS(_xlfn._xlws.FILTER(Table2[],Table2[Industry]=$B105),MATCH("WACC (Weekly)",Table2[#Headers],0)))</f>
        <v>0.15304517450778235</v>
      </c>
      <c r="F105" s="3" cm="1">
        <f t="array" ref="F105">MEDIAN(_xlfn.CHOOSECOLS(_xlfn._xlws.FILTER(Table2[],Table2[Industry]=$B105),MATCH("WACC (Weekly)",Table2[#Headers],0)))</f>
        <v>0.14688941141706119</v>
      </c>
      <c r="G105" s="3" cm="1">
        <f t="array" ref="G105">AVERAGE(_xlfn.CHOOSECOLS(_xlfn._xlws.FILTER(Table2[],Table2[Industry]=$B105),MATCH("WACC (Monthly)",Table2[#Headers],0)))</f>
        <v>0.15211560000288821</v>
      </c>
      <c r="H105" s="3" cm="1">
        <f t="array" ref="H105">MEDIAN(_xlfn.CHOOSECOLS(_xlfn._xlws.FILTER(Table2[],Table2[Industry]=$B105),MATCH("WACC (Monthly)",Table2[#Headers],0)))</f>
        <v>0.13984382944533813</v>
      </c>
    </row>
    <row r="106" spans="2:8">
      <c r="B106" s="37" t="str">
        <v>Real Estate - Diversified</v>
      </c>
      <c r="C106" s="3" cm="1">
        <f t="array" ref="C106">AVERAGE(_xlfn.CHOOSECOLS(_xlfn._xlws.FILTER(Table2[],Table2[Industry]=$B106),MATCH("WACC (Daily)",Table2[#Headers],0)))</f>
        <v>0.15288839930346554</v>
      </c>
      <c r="D106" s="3" cm="1">
        <f t="array" ref="D106">MEDIAN(_xlfn.CHOOSECOLS(_xlfn._xlws.FILTER(Table2[],Table2[Industry]=$B106),MATCH("WACC (Daily)",Table2[#Headers],0)))</f>
        <v>0.14354343558650862</v>
      </c>
      <c r="E106" s="3" cm="1">
        <f t="array" ref="E106">AVERAGE(_xlfn.CHOOSECOLS(_xlfn._xlws.FILTER(Table2[],Table2[Industry]=$B106),MATCH("WACC (Weekly)",Table2[#Headers],0)))</f>
        <v>0.16626504062018999</v>
      </c>
      <c r="F106" s="3" cm="1">
        <f t="array" ref="F106">MEDIAN(_xlfn.CHOOSECOLS(_xlfn._xlws.FILTER(Table2[],Table2[Industry]=$B106),MATCH("WACC (Weekly)",Table2[#Headers],0)))</f>
        <v>0.15004938504186882</v>
      </c>
      <c r="G106" s="3" cm="1">
        <f t="array" ref="G106">AVERAGE(_xlfn.CHOOSECOLS(_xlfn._xlws.FILTER(Table2[],Table2[Industry]=$B106),MATCH("WACC (Monthly)",Table2[#Headers],0)))</f>
        <v>0.15200772213152478</v>
      </c>
      <c r="H106" s="3" cm="1">
        <f t="array" ref="H106">MEDIAN(_xlfn.CHOOSECOLS(_xlfn._xlws.FILTER(Table2[],Table2[Industry]=$B106),MATCH("WACC (Monthly)",Table2[#Headers],0)))</f>
        <v>0.15229027257693739</v>
      </c>
    </row>
    <row r="107" spans="2:8">
      <c r="B107" s="37" t="str">
        <v>Real Estate Services</v>
      </c>
      <c r="C107" s="3" cm="1">
        <f t="array" ref="C107">AVERAGE(_xlfn.CHOOSECOLS(_xlfn._xlws.FILTER(Table2[],Table2[Industry]=$B107),MATCH("WACC (Daily)",Table2[#Headers],0)))</f>
        <v>0.12109633254773122</v>
      </c>
      <c r="D107" s="3" cm="1">
        <f t="array" ref="D107">MEDIAN(_xlfn.CHOOSECOLS(_xlfn._xlws.FILTER(Table2[],Table2[Industry]=$B107),MATCH("WACC (Daily)",Table2[#Headers],0)))</f>
        <v>0.11569760175476458</v>
      </c>
      <c r="E107" s="3" cm="1">
        <f t="array" ref="E107">AVERAGE(_xlfn.CHOOSECOLS(_xlfn._xlws.FILTER(Table2[],Table2[Industry]=$B107),MATCH("WACC (Weekly)",Table2[#Headers],0)))</f>
        <v>0.14017224117006638</v>
      </c>
      <c r="F107" s="3" cm="1">
        <f t="array" ref="F107">MEDIAN(_xlfn.CHOOSECOLS(_xlfn._xlws.FILTER(Table2[],Table2[Industry]=$B107),MATCH("WACC (Weekly)",Table2[#Headers],0)))</f>
        <v>0.14060371205187566</v>
      </c>
      <c r="G107" s="3" cm="1">
        <f t="array" ref="G107">AVERAGE(_xlfn.CHOOSECOLS(_xlfn._xlws.FILTER(Table2[],Table2[Industry]=$B107),MATCH("WACC (Monthly)",Table2[#Headers],0)))</f>
        <v>0.12808152877803222</v>
      </c>
      <c r="H107" s="3" cm="1">
        <f t="array" ref="H107">MEDIAN(_xlfn.CHOOSECOLS(_xlfn._xlws.FILTER(Table2[],Table2[Industry]=$B107),MATCH("WACC (Monthly)",Table2[#Headers],0)))</f>
        <v>0.11539493437405943</v>
      </c>
    </row>
    <row r="108" spans="2:8">
      <c r="B108" s="37" t="str">
        <v>Communication Equipment</v>
      </c>
      <c r="C108" s="3" cm="1">
        <f t="array" ref="C108">AVERAGE(_xlfn.CHOOSECOLS(_xlfn._xlws.FILTER(Table2[],Table2[Industry]=$B108),MATCH("WACC (Daily)",Table2[#Headers],0)))</f>
        <v>0.13734176472803794</v>
      </c>
      <c r="D108" s="3" cm="1">
        <f t="array" ref="D108">MEDIAN(_xlfn.CHOOSECOLS(_xlfn._xlws.FILTER(Table2[],Table2[Industry]=$B108),MATCH("WACC (Daily)",Table2[#Headers],0)))</f>
        <v>0.13336769151625688</v>
      </c>
      <c r="E108" s="3" cm="1">
        <f t="array" ref="E108">AVERAGE(_xlfn.CHOOSECOLS(_xlfn._xlws.FILTER(Table2[],Table2[Industry]=$B108),MATCH("WACC (Weekly)",Table2[#Headers],0)))</f>
        <v>0.1508149805880788</v>
      </c>
      <c r="F108" s="3" cm="1">
        <f t="array" ref="F108">MEDIAN(_xlfn.CHOOSECOLS(_xlfn._xlws.FILTER(Table2[],Table2[Industry]=$B108),MATCH("WACC (Weekly)",Table2[#Headers],0)))</f>
        <v>0.16131942990328657</v>
      </c>
      <c r="G108" s="3" cm="1">
        <f t="array" ref="G108">AVERAGE(_xlfn.CHOOSECOLS(_xlfn._xlws.FILTER(Table2[],Table2[Industry]=$B108),MATCH("WACC (Monthly)",Table2[#Headers],0)))</f>
        <v>0.13420911719512918</v>
      </c>
      <c r="H108" s="3" cm="1">
        <f t="array" ref="H108">MEDIAN(_xlfn.CHOOSECOLS(_xlfn._xlws.FILTER(Table2[],Table2[Industry]=$B108),MATCH("WACC (Monthly)",Table2[#Headers],0)))</f>
        <v>0.14272608114607088</v>
      </c>
    </row>
    <row r="109" spans="2:8">
      <c r="B109" s="37" t="str">
        <v>Computer Hardware</v>
      </c>
      <c r="C109" s="3" cm="1">
        <f t="array" ref="C109">AVERAGE(_xlfn.CHOOSECOLS(_xlfn._xlws.FILTER(Table2[],Table2[Industry]=$B109),MATCH("WACC (Daily)",Table2[#Headers],0)))</f>
        <v>0.13444012914750103</v>
      </c>
      <c r="D109" s="3" cm="1">
        <f t="array" ref="D109">MEDIAN(_xlfn.CHOOSECOLS(_xlfn._xlws.FILTER(Table2[],Table2[Industry]=$B109),MATCH("WACC (Daily)",Table2[#Headers],0)))</f>
        <v>0.12892253875265214</v>
      </c>
      <c r="E109" s="3" cm="1">
        <f t="array" ref="E109">AVERAGE(_xlfn.CHOOSECOLS(_xlfn._xlws.FILTER(Table2[],Table2[Industry]=$B109),MATCH("WACC (Weekly)",Table2[#Headers],0)))</f>
        <v>0.15967824785525297</v>
      </c>
      <c r="F109" s="3" cm="1">
        <f t="array" ref="F109">MEDIAN(_xlfn.CHOOSECOLS(_xlfn._xlws.FILTER(Table2[],Table2[Industry]=$B109),MATCH("WACC (Weekly)",Table2[#Headers],0)))</f>
        <v>0.15120386753893836</v>
      </c>
      <c r="G109" s="3" cm="1">
        <f t="array" ref="G109">AVERAGE(_xlfn.CHOOSECOLS(_xlfn._xlws.FILTER(Table2[],Table2[Industry]=$B109),MATCH("WACC (Monthly)",Table2[#Headers],0)))</f>
        <v>0.13577811950058022</v>
      </c>
      <c r="H109" s="3" cm="1">
        <f t="array" ref="H109">MEDIAN(_xlfn.CHOOSECOLS(_xlfn._xlws.FILTER(Table2[],Table2[Industry]=$B109),MATCH("WACC (Monthly)",Table2[#Headers],0)))</f>
        <v>0.13786983535780523</v>
      </c>
    </row>
    <row r="110" spans="2:8">
      <c r="B110" s="37" t="str">
        <v>Consumer Electronics</v>
      </c>
      <c r="C110" s="3" cm="1">
        <f t="array" ref="C110">AVERAGE(_xlfn.CHOOSECOLS(_xlfn._xlws.FILTER(Table2[],Table2[Industry]=$B110),MATCH("WACC (Daily)",Table2[#Headers],0)))</f>
        <v>0.16555653651652755</v>
      </c>
      <c r="D110" s="3" cm="1">
        <f t="array" ref="D110">MEDIAN(_xlfn.CHOOSECOLS(_xlfn._xlws.FILTER(Table2[],Table2[Industry]=$B110),MATCH("WACC (Daily)",Table2[#Headers],0)))</f>
        <v>0.16875203366530483</v>
      </c>
      <c r="E110" s="3" cm="1">
        <f t="array" ref="E110">AVERAGE(_xlfn.CHOOSECOLS(_xlfn._xlws.FILTER(Table2[],Table2[Industry]=$B110),MATCH("WACC (Weekly)",Table2[#Headers],0)))</f>
        <v>0.17953028760219869</v>
      </c>
      <c r="F110" s="3" cm="1">
        <f t="array" ref="F110">MEDIAN(_xlfn.CHOOSECOLS(_xlfn._xlws.FILTER(Table2[],Table2[Industry]=$B110),MATCH("WACC (Weekly)",Table2[#Headers],0)))</f>
        <v>0.17731359115685341</v>
      </c>
      <c r="G110" s="3" cm="1">
        <f t="array" ref="G110">AVERAGE(_xlfn.CHOOSECOLS(_xlfn._xlws.FILTER(Table2[],Table2[Industry]=$B110),MATCH("WACC (Monthly)",Table2[#Headers],0)))</f>
        <v>0.15975206742724493</v>
      </c>
      <c r="H110" s="3" cm="1">
        <f t="array" ref="H110">MEDIAN(_xlfn.CHOOSECOLS(_xlfn._xlws.FILTER(Table2[],Table2[Industry]=$B110),MATCH("WACC (Monthly)",Table2[#Headers],0)))</f>
        <v>0.176738032511879</v>
      </c>
    </row>
    <row r="111" spans="2:8">
      <c r="B111" s="37" t="str">
        <v>Electronic Components</v>
      </c>
      <c r="C111" s="3" cm="1">
        <f t="array" ref="C111">AVERAGE(_xlfn.CHOOSECOLS(_xlfn._xlws.FILTER(Table2[],Table2[Industry]=$B111),MATCH("WACC (Daily)",Table2[#Headers],0)))</f>
        <v>0.14497518870090259</v>
      </c>
      <c r="D111" s="3" cm="1">
        <f t="array" ref="D111">MEDIAN(_xlfn.CHOOSECOLS(_xlfn._xlws.FILTER(Table2[],Table2[Industry]=$B111),MATCH("WACC (Daily)",Table2[#Headers],0)))</f>
        <v>0.15073488227463314</v>
      </c>
      <c r="E111" s="3" cm="1">
        <f t="array" ref="E111">AVERAGE(_xlfn.CHOOSECOLS(_xlfn._xlws.FILTER(Table2[],Table2[Industry]=$B111),MATCH("WACC (Weekly)",Table2[#Headers],0)))</f>
        <v>0.15070798379762468</v>
      </c>
      <c r="F111" s="3" cm="1">
        <f t="array" ref="F111">MEDIAN(_xlfn.CHOOSECOLS(_xlfn._xlws.FILTER(Table2[],Table2[Industry]=$B111),MATCH("WACC (Weekly)",Table2[#Headers],0)))</f>
        <v>0.14501705977004012</v>
      </c>
      <c r="G111" s="3" cm="1">
        <f t="array" ref="G111">AVERAGE(_xlfn.CHOOSECOLS(_xlfn._xlws.FILTER(Table2[],Table2[Industry]=$B111),MATCH("WACC (Monthly)",Table2[#Headers],0)))</f>
        <v>0.1136768055615273</v>
      </c>
      <c r="H111" s="3" cm="1">
        <f t="array" ref="H111">MEDIAN(_xlfn.CHOOSECOLS(_xlfn._xlws.FILTER(Table2[],Table2[Industry]=$B111),MATCH("WACC (Monthly)",Table2[#Headers],0)))</f>
        <v>0.11390887736086015</v>
      </c>
    </row>
    <row r="112" spans="2:8">
      <c r="B112" s="37" t="str">
        <v>Electronics &amp; Computer Distribution</v>
      </c>
      <c r="C112" s="3" cm="1">
        <f t="array" ref="C112">AVERAGE(_xlfn.CHOOSECOLS(_xlfn._xlws.FILTER(Table2[],Table2[Industry]=$B112),MATCH("WACC (Daily)",Table2[#Headers],0)))</f>
        <v>0.13684248278222827</v>
      </c>
      <c r="D112" s="3" cm="1">
        <f t="array" ref="D112">MEDIAN(_xlfn.CHOOSECOLS(_xlfn._xlws.FILTER(Table2[],Table2[Industry]=$B112),MATCH("WACC (Daily)",Table2[#Headers],0)))</f>
        <v>0.10050977736886585</v>
      </c>
      <c r="E112" s="3" cm="1">
        <f t="array" ref="E112">AVERAGE(_xlfn.CHOOSECOLS(_xlfn._xlws.FILTER(Table2[],Table2[Industry]=$B112),MATCH("WACC (Weekly)",Table2[#Headers],0)))</f>
        <v>0.15995888923590396</v>
      </c>
      <c r="F112" s="3" cm="1">
        <f t="array" ref="F112">MEDIAN(_xlfn.CHOOSECOLS(_xlfn._xlws.FILTER(Table2[],Table2[Industry]=$B112),MATCH("WACC (Weekly)",Table2[#Headers],0)))</f>
        <v>0.13163535536517343</v>
      </c>
      <c r="G112" s="3" cm="1">
        <f t="array" ref="G112">AVERAGE(_xlfn.CHOOSECOLS(_xlfn._xlws.FILTER(Table2[],Table2[Industry]=$B112),MATCH("WACC (Monthly)",Table2[#Headers],0)))</f>
        <v>0.15269308339763651</v>
      </c>
      <c r="H112" s="3" cm="1">
        <f t="array" ref="H112">MEDIAN(_xlfn.CHOOSECOLS(_xlfn._xlws.FILTER(Table2[],Table2[Industry]=$B112),MATCH("WACC (Monthly)",Table2[#Headers],0)))</f>
        <v>0.128544987041151</v>
      </c>
    </row>
    <row r="113" spans="2:8">
      <c r="B113" s="37" t="str">
        <v>Information Technology Services</v>
      </c>
      <c r="C113" s="3" cm="1">
        <f t="array" ref="C113">AVERAGE(_xlfn.CHOOSECOLS(_xlfn._xlws.FILTER(Table2[],Table2[Industry]=$B113),MATCH("WACC (Daily)",Table2[#Headers],0)))</f>
        <v>0.12570970311072024</v>
      </c>
      <c r="D113" s="3" cm="1">
        <f t="array" ref="D113">MEDIAN(_xlfn.CHOOSECOLS(_xlfn._xlws.FILTER(Table2[],Table2[Industry]=$B113),MATCH("WACC (Daily)",Table2[#Headers],0)))</f>
        <v>0.12321195869867549</v>
      </c>
      <c r="E113" s="3" cm="1">
        <f t="array" ref="E113">AVERAGE(_xlfn.CHOOSECOLS(_xlfn._xlws.FILTER(Table2[],Table2[Industry]=$B113),MATCH("WACC (Weekly)",Table2[#Headers],0)))</f>
        <v>6.5114749012490244E-2</v>
      </c>
      <c r="F113" s="3" cm="1">
        <f t="array" ref="F113">MEDIAN(_xlfn.CHOOSECOLS(_xlfn._xlws.FILTER(Table2[],Table2[Industry]=$B113),MATCH("WACC (Weekly)",Table2[#Headers],0)))</f>
        <v>0.13183960906993919</v>
      </c>
      <c r="G113" s="3" cm="1">
        <f t="array" ref="G113">AVERAGE(_xlfn.CHOOSECOLS(_xlfn._xlws.FILTER(Table2[],Table2[Industry]=$B113),MATCH("WACC (Monthly)",Table2[#Headers],0)))</f>
        <v>0.12638809621149347</v>
      </c>
      <c r="H113" s="3" cm="1">
        <f t="array" ref="H113">MEDIAN(_xlfn.CHOOSECOLS(_xlfn._xlws.FILTER(Table2[],Table2[Industry]=$B113),MATCH("WACC (Monthly)",Table2[#Headers],0)))</f>
        <v>0.12287151634213275</v>
      </c>
    </row>
    <row r="114" spans="2:8">
      <c r="B114" s="37" t="str">
        <v>Scientific &amp; Technical Instruments</v>
      </c>
      <c r="C114" s="3" cm="1">
        <f t="array" ref="C114">AVERAGE(_xlfn.CHOOSECOLS(_xlfn._xlws.FILTER(Table2[],Table2[Industry]=$B114),MATCH("WACC (Daily)",Table2[#Headers],0)))</f>
        <v>0.10803500911944858</v>
      </c>
      <c r="D114" s="3" cm="1">
        <f t="array" ref="D114">MEDIAN(_xlfn.CHOOSECOLS(_xlfn._xlws.FILTER(Table2[],Table2[Industry]=$B114),MATCH("WACC (Daily)",Table2[#Headers],0)))</f>
        <v>0.10803500911944858</v>
      </c>
      <c r="E114" s="3" cm="1">
        <f t="array" ref="E114">AVERAGE(_xlfn.CHOOSECOLS(_xlfn._xlws.FILTER(Table2[],Table2[Industry]=$B114),MATCH("WACC (Weekly)",Table2[#Headers],0)))</f>
        <v>0.13551071562826023</v>
      </c>
      <c r="F114" s="3" cm="1">
        <f t="array" ref="F114">MEDIAN(_xlfn.CHOOSECOLS(_xlfn._xlws.FILTER(Table2[],Table2[Industry]=$B114),MATCH("WACC (Weekly)",Table2[#Headers],0)))</f>
        <v>0.13551071562826023</v>
      </c>
      <c r="G114" s="3" cm="1">
        <f t="array" ref="G114">AVERAGE(_xlfn.CHOOSECOLS(_xlfn._xlws.FILTER(Table2[],Table2[Industry]=$B114),MATCH("WACC (Monthly)",Table2[#Headers],0)))</f>
        <v>0.11304659523468469</v>
      </c>
      <c r="H114" s="3" cm="1">
        <f t="array" ref="H114">MEDIAN(_xlfn.CHOOSECOLS(_xlfn._xlws.FILTER(Table2[],Table2[Industry]=$B114),MATCH("WACC (Monthly)",Table2[#Headers],0)))</f>
        <v>0.11304659523468469</v>
      </c>
    </row>
    <row r="115" spans="2:8">
      <c r="B115" s="37" t="str">
        <v>Semiconductor Equipment &amp; Materials</v>
      </c>
      <c r="C115" s="3" cm="1">
        <f t="array" ref="C115">AVERAGE(_xlfn.CHOOSECOLS(_xlfn._xlws.FILTER(Table2[],Table2[Industry]=$B115),MATCH("WACC (Daily)",Table2[#Headers],0)))</f>
        <v>0.16850347079115824</v>
      </c>
      <c r="D115" s="3" cm="1">
        <f t="array" ref="D115">MEDIAN(_xlfn.CHOOSECOLS(_xlfn._xlws.FILTER(Table2[],Table2[Industry]=$B115),MATCH("WACC (Daily)",Table2[#Headers],0)))</f>
        <v>0.16850347079115824</v>
      </c>
      <c r="E115" s="3" cm="1">
        <f t="array" ref="E115">AVERAGE(_xlfn.CHOOSECOLS(_xlfn._xlws.FILTER(Table2[],Table2[Industry]=$B115),MATCH("WACC (Weekly)",Table2[#Headers],0)))</f>
        <v>0.21777523815942845</v>
      </c>
      <c r="F115" s="3" cm="1">
        <f t="array" ref="F115">MEDIAN(_xlfn.CHOOSECOLS(_xlfn._xlws.FILTER(Table2[],Table2[Industry]=$B115),MATCH("WACC (Weekly)",Table2[#Headers],0)))</f>
        <v>0.21777523815942845</v>
      </c>
      <c r="G115" s="3" cm="1">
        <f t="array" ref="G115">AVERAGE(_xlfn.CHOOSECOLS(_xlfn._xlws.FILTER(Table2[],Table2[Industry]=$B115),MATCH("WACC (Monthly)",Table2[#Headers],0)))</f>
        <v>0.13263071579385896</v>
      </c>
      <c r="H115" s="3" cm="1">
        <f t="array" ref="H115">MEDIAN(_xlfn.CHOOSECOLS(_xlfn._xlws.FILTER(Table2[],Table2[Industry]=$B115),MATCH("WACC (Monthly)",Table2[#Headers],0)))</f>
        <v>0.13263071579385896</v>
      </c>
    </row>
    <row r="116" spans="2:8">
      <c r="B116" s="37" t="str">
        <v>Software - Application</v>
      </c>
      <c r="C116" s="3" cm="1">
        <f t="array" ref="C116">AVERAGE(_xlfn.CHOOSECOLS(_xlfn._xlws.FILTER(Table2[],Table2[Industry]=$B116),MATCH("WACC (Daily)",Table2[#Headers],0)))</f>
        <v>0.12780500075433218</v>
      </c>
      <c r="D116" s="3" cm="1">
        <f t="array" ref="D116">MEDIAN(_xlfn.CHOOSECOLS(_xlfn._xlws.FILTER(Table2[],Table2[Industry]=$B116),MATCH("WACC (Daily)",Table2[#Headers],0)))</f>
        <v>0.1280090623444092</v>
      </c>
      <c r="E116" s="3" cm="1">
        <f t="array" ref="E116">AVERAGE(_xlfn.CHOOSECOLS(_xlfn._xlws.FILTER(Table2[],Table2[Industry]=$B116),MATCH("WACC (Weekly)",Table2[#Headers],0)))</f>
        <v>0.13618102492156287</v>
      </c>
      <c r="F116" s="3" cm="1">
        <f t="array" ref="F116">MEDIAN(_xlfn.CHOOSECOLS(_xlfn._xlws.FILTER(Table2[],Table2[Industry]=$B116),MATCH("WACC (Weekly)",Table2[#Headers],0)))</f>
        <v>0.13550889045046499</v>
      </c>
      <c r="G116" s="3" cm="1">
        <f t="array" ref="G116">AVERAGE(_xlfn.CHOOSECOLS(_xlfn._xlws.FILTER(Table2[],Table2[Industry]=$B116),MATCH("WACC (Monthly)",Table2[#Headers],0)))</f>
        <v>0.14546510218035807</v>
      </c>
      <c r="H116" s="3" cm="1">
        <f t="array" ref="H116">MEDIAN(_xlfn.CHOOSECOLS(_xlfn._xlws.FILTER(Table2[],Table2[Industry]=$B116),MATCH("WACC (Monthly)",Table2[#Headers],0)))</f>
        <v>0.11912112494920665</v>
      </c>
    </row>
    <row r="117" spans="2:8">
      <c r="B117" s="37" t="str">
        <v>Software - Infrastructure</v>
      </c>
      <c r="C117" s="3" cm="1">
        <f t="array" ref="C117">AVERAGE(_xlfn.CHOOSECOLS(_xlfn._xlws.FILTER(Table2[],Table2[Industry]=$B117),MATCH("WACC (Daily)",Table2[#Headers],0)))</f>
        <v>0.13819331791155537</v>
      </c>
      <c r="D117" s="3" cm="1">
        <f t="array" ref="D117">MEDIAN(_xlfn.CHOOSECOLS(_xlfn._xlws.FILTER(Table2[],Table2[Industry]=$B117),MATCH("WACC (Daily)",Table2[#Headers],0)))</f>
        <v>0.13038350789598008</v>
      </c>
      <c r="E117" s="3" cm="1">
        <f t="array" ref="E117">AVERAGE(_xlfn.CHOOSECOLS(_xlfn._xlws.FILTER(Table2[],Table2[Industry]=$B117),MATCH("WACC (Weekly)",Table2[#Headers],0)))</f>
        <v>0.14910790108847147</v>
      </c>
      <c r="F117" s="3" cm="1">
        <f t="array" ref="F117">MEDIAN(_xlfn.CHOOSECOLS(_xlfn._xlws.FILTER(Table2[],Table2[Industry]=$B117),MATCH("WACC (Weekly)",Table2[#Headers],0)))</f>
        <v>0.13690948983089907</v>
      </c>
      <c r="G117" s="3" cm="1">
        <f t="array" ref="G117">AVERAGE(_xlfn.CHOOSECOLS(_xlfn._xlws.FILTER(Table2[],Table2[Industry]=$B117),MATCH("WACC (Monthly)",Table2[#Headers],0)))</f>
        <v>7.8105433178239342E-2</v>
      </c>
      <c r="H117" s="3" cm="1">
        <f t="array" ref="H117">MEDIAN(_xlfn.CHOOSECOLS(_xlfn._xlws.FILTER(Table2[],Table2[Industry]=$B117),MATCH("WACC (Monthly)",Table2[#Headers],0)))</f>
        <v>0.1156443878139627</v>
      </c>
    </row>
    <row r="118" spans="2:8">
      <c r="B118" s="37" t="str">
        <v>Solar</v>
      </c>
      <c r="C118" s="3" cm="1">
        <f t="array" ref="C118">AVERAGE(_xlfn.CHOOSECOLS(_xlfn._xlws.FILTER(Table2[],Table2[Industry]=$B118),MATCH("WACC (Daily)",Table2[#Headers],0)))</f>
        <v>0.11932346168034158</v>
      </c>
      <c r="D118" s="3" cm="1">
        <f t="array" ref="D118">MEDIAN(_xlfn.CHOOSECOLS(_xlfn._xlws.FILTER(Table2[],Table2[Industry]=$B118),MATCH("WACC (Daily)",Table2[#Headers],0)))</f>
        <v>0.12016897572552661</v>
      </c>
      <c r="E118" s="3" cm="1">
        <f t="array" ref="E118">AVERAGE(_xlfn.CHOOSECOLS(_xlfn._xlws.FILTER(Table2[],Table2[Industry]=$B118),MATCH("WACC (Weekly)",Table2[#Headers],0)))</f>
        <v>0.13909521823335966</v>
      </c>
      <c r="F118" s="3" cm="1">
        <f t="array" ref="F118">MEDIAN(_xlfn.CHOOSECOLS(_xlfn._xlws.FILTER(Table2[],Table2[Industry]=$B118),MATCH("WACC (Weekly)",Table2[#Headers],0)))</f>
        <v>0.14423996633513766</v>
      </c>
      <c r="G118" s="3" cm="1">
        <f t="array" ref="G118">AVERAGE(_xlfn.CHOOSECOLS(_xlfn._xlws.FILTER(Table2[],Table2[Industry]=$B118),MATCH("WACC (Monthly)",Table2[#Headers],0)))</f>
        <v>0.10726685260565082</v>
      </c>
      <c r="H118" s="3" cm="1">
        <f t="array" ref="H118">MEDIAN(_xlfn.CHOOSECOLS(_xlfn._xlws.FILTER(Table2[],Table2[Industry]=$B118),MATCH("WACC (Monthly)",Table2[#Headers],0)))</f>
        <v>0.13040449359624876</v>
      </c>
    </row>
    <row r="119" spans="2:8">
      <c r="B119" s="37" t="str">
        <v>Utilities - Independent Power Producers</v>
      </c>
      <c r="C119" s="3" cm="1">
        <f t="array" ref="C119">AVERAGE(_xlfn.CHOOSECOLS(_xlfn._xlws.FILTER(Table2[],Table2[Industry]=$B119),MATCH("WACC (Daily)",Table2[#Headers],0)))</f>
        <v>0.11541284139136032</v>
      </c>
      <c r="D119" s="3" cm="1">
        <f t="array" ref="D119">MEDIAN(_xlfn.CHOOSECOLS(_xlfn._xlws.FILTER(Table2[],Table2[Industry]=$B119),MATCH("WACC (Daily)",Table2[#Headers],0)))</f>
        <v>0.11415577998017329</v>
      </c>
      <c r="E119" s="3" cm="1">
        <f t="array" ref="E119">AVERAGE(_xlfn.CHOOSECOLS(_xlfn._xlws.FILTER(Table2[],Table2[Industry]=$B119),MATCH("WACC (Weekly)",Table2[#Headers],0)))</f>
        <v>0.12146106061445879</v>
      </c>
      <c r="F119" s="3" cm="1">
        <f t="array" ref="F119">MEDIAN(_xlfn.CHOOSECOLS(_xlfn._xlws.FILTER(Table2[],Table2[Industry]=$B119),MATCH("WACC (Weekly)",Table2[#Headers],0)))</f>
        <v>0.12731002265806413</v>
      </c>
      <c r="G119" s="3" cm="1">
        <f t="array" ref="G119">AVERAGE(_xlfn.CHOOSECOLS(_xlfn._xlws.FILTER(Table2[],Table2[Industry]=$B119),MATCH("WACC (Monthly)",Table2[#Headers],0)))</f>
        <v>0.11674072740873519</v>
      </c>
      <c r="H119" s="3" cm="1">
        <f t="array" ref="H119">MEDIAN(_xlfn.CHOOSECOLS(_xlfn._xlws.FILTER(Table2[],Table2[Industry]=$B119),MATCH("WACC (Monthly)",Table2[#Headers],0)))</f>
        <v>0.11379414043918862</v>
      </c>
    </row>
    <row r="120" spans="2:8">
      <c r="B120" s="37" t="str">
        <v>Utilities - Regulated Electric</v>
      </c>
      <c r="C120" s="3" cm="1">
        <f t="array" ref="C120">AVERAGE(_xlfn.CHOOSECOLS(_xlfn._xlws.FILTER(Table2[],Table2[Industry]=$B120),MATCH("WACC (Daily)",Table2[#Headers],0)))</f>
        <v>0.12423509883104056</v>
      </c>
      <c r="D120" s="3" cm="1">
        <f t="array" ref="D120">MEDIAN(_xlfn.CHOOSECOLS(_xlfn._xlws.FILTER(Table2[],Table2[Industry]=$B120),MATCH("WACC (Daily)",Table2[#Headers],0)))</f>
        <v>0.10670104799071409</v>
      </c>
      <c r="E120" s="3" cm="1">
        <f t="array" ref="E120">AVERAGE(_xlfn.CHOOSECOLS(_xlfn._xlws.FILTER(Table2[],Table2[Industry]=$B120),MATCH("WACC (Weekly)",Table2[#Headers],0)))</f>
        <v>0.13532692626386025</v>
      </c>
      <c r="F120" s="3" cm="1">
        <f t="array" ref="F120">MEDIAN(_xlfn.CHOOSECOLS(_xlfn._xlws.FILTER(Table2[],Table2[Industry]=$B120),MATCH("WACC (Weekly)",Table2[#Headers],0)))</f>
        <v>0.11827881833035789</v>
      </c>
      <c r="G120" s="3" cm="1">
        <f t="array" ref="G120">AVERAGE(_xlfn.CHOOSECOLS(_xlfn._xlws.FILTER(Table2[],Table2[Industry]=$B120),MATCH("WACC (Monthly)",Table2[#Headers],0)))</f>
        <v>0.13164095062611852</v>
      </c>
      <c r="H120" s="3" cm="1">
        <f t="array" ref="H120">MEDIAN(_xlfn.CHOOSECOLS(_xlfn._xlws.FILTER(Table2[],Table2[Industry]=$B120),MATCH("WACC (Monthly)",Table2[#Headers],0)))</f>
        <v>0.11845917030905453</v>
      </c>
    </row>
    <row r="121" spans="2:8">
      <c r="B121" s="37" t="str">
        <v>Utilities - Regulated Gas</v>
      </c>
      <c r="C121" s="3" cm="1">
        <f t="array" ref="C121">AVERAGE(_xlfn.CHOOSECOLS(_xlfn._xlws.FILTER(Table2[],Table2[Industry]=$B121),MATCH("WACC (Daily)",Table2[#Headers],0)))</f>
        <v>0.11782333106025869</v>
      </c>
      <c r="D121" s="3" cm="1">
        <f t="array" ref="D121">MEDIAN(_xlfn.CHOOSECOLS(_xlfn._xlws.FILTER(Table2[],Table2[Industry]=$B121),MATCH("WACC (Daily)",Table2[#Headers],0)))</f>
        <v>0.1195436868020756</v>
      </c>
      <c r="E121" s="3" cm="1">
        <f t="array" ref="E121">AVERAGE(_xlfn.CHOOSECOLS(_xlfn._xlws.FILTER(Table2[],Table2[Industry]=$B121),MATCH("WACC (Weekly)",Table2[#Headers],0)))</f>
        <v>0.1279772585733378</v>
      </c>
      <c r="F121" s="3" cm="1">
        <f t="array" ref="F121">MEDIAN(_xlfn.CHOOSECOLS(_xlfn._xlws.FILTER(Table2[],Table2[Industry]=$B121),MATCH("WACC (Weekly)",Table2[#Headers],0)))</f>
        <v>0.12411305595841657</v>
      </c>
      <c r="G121" s="3" cm="1">
        <f t="array" ref="G121">AVERAGE(_xlfn.CHOOSECOLS(_xlfn._xlws.FILTER(Table2[],Table2[Industry]=$B121),MATCH("WACC (Monthly)",Table2[#Headers],0)))</f>
        <v>0.13575894989035839</v>
      </c>
      <c r="H121" s="3" cm="1">
        <f t="array" ref="H121">MEDIAN(_xlfn.CHOOSECOLS(_xlfn._xlws.FILTER(Table2[],Table2[Industry]=$B121),MATCH("WACC (Monthly)",Table2[#Headers],0)))</f>
        <v>0.13256911801970106</v>
      </c>
    </row>
    <row r="122" spans="2:8">
      <c r="B122" s="37" t="str">
        <v>Utilities - Regulated Water</v>
      </c>
      <c r="C122" s="3" cm="1">
        <f t="array" ref="C122">AVERAGE(_xlfn.CHOOSECOLS(_xlfn._xlws.FILTER(Table2[],Table2[Industry]=$B122),MATCH("WACC (Daily)",Table2[#Headers],0)))</f>
        <v>0.11492261618374101</v>
      </c>
      <c r="D122" s="3" cm="1">
        <f t="array" ref="D122">MEDIAN(_xlfn.CHOOSECOLS(_xlfn._xlws.FILTER(Table2[],Table2[Industry]=$B122),MATCH("WACC (Daily)",Table2[#Headers],0)))</f>
        <v>0.11492261618374101</v>
      </c>
      <c r="E122" s="3" cm="1">
        <f t="array" ref="E122">AVERAGE(_xlfn.CHOOSECOLS(_xlfn._xlws.FILTER(Table2[],Table2[Industry]=$B122),MATCH("WACC (Weekly)",Table2[#Headers],0)))</f>
        <v>0.14149860039421966</v>
      </c>
      <c r="F122" s="3" cm="1">
        <f t="array" ref="F122">MEDIAN(_xlfn.CHOOSECOLS(_xlfn._xlws.FILTER(Table2[],Table2[Industry]=$B122),MATCH("WACC (Weekly)",Table2[#Headers],0)))</f>
        <v>0.14149860039421966</v>
      </c>
      <c r="G122" s="3" cm="1">
        <f t="array" ref="G122">AVERAGE(_xlfn.CHOOSECOLS(_xlfn._xlws.FILTER(Table2[],Table2[Industry]=$B122),MATCH("WACC (Monthly)",Table2[#Headers],0)))</f>
        <v>0.16106970723509825</v>
      </c>
      <c r="H122" s="3" cm="1">
        <f t="array" ref="H122">MEDIAN(_xlfn.CHOOSECOLS(_xlfn._xlws.FILTER(Table2[],Table2[Industry]=$B122),MATCH("WACC (Monthly)",Table2[#Headers],0)))</f>
        <v>0.16106970723509825</v>
      </c>
    </row>
    <row r="123" spans="2:8">
      <c r="B123" s="37" t="str">
        <v>Utilities - Renewable</v>
      </c>
      <c r="C123" s="3" cm="1">
        <f t="array" ref="C123">AVERAGE(_xlfn.CHOOSECOLS(_xlfn._xlws.FILTER(Table2[],Table2[Industry]=$B123),MATCH("WACC (Daily)",Table2[#Headers],0)))</f>
        <v>0.12899401708837557</v>
      </c>
      <c r="D123" s="3" cm="1">
        <f t="array" ref="D123">MEDIAN(_xlfn.CHOOSECOLS(_xlfn._xlws.FILTER(Table2[],Table2[Industry]=$B123),MATCH("WACC (Daily)",Table2[#Headers],0)))</f>
        <v>0.13184473176713693</v>
      </c>
      <c r="E123" s="3" cm="1">
        <f t="array" ref="E123">AVERAGE(_xlfn.CHOOSECOLS(_xlfn._xlws.FILTER(Table2[],Table2[Industry]=$B123),MATCH("WACC (Weekly)",Table2[#Headers],0)))</f>
        <v>0.15016355002988621</v>
      </c>
      <c r="F123" s="3" cm="1">
        <f t="array" ref="F123">MEDIAN(_xlfn.CHOOSECOLS(_xlfn._xlws.FILTER(Table2[],Table2[Industry]=$B123),MATCH("WACC (Weekly)",Table2[#Headers],0)))</f>
        <v>0.14309311768048541</v>
      </c>
      <c r="G123" s="3" cm="1">
        <f t="array" ref="G123">AVERAGE(_xlfn.CHOOSECOLS(_xlfn._xlws.FILTER(Table2[],Table2[Industry]=$B123),MATCH("WACC (Monthly)",Table2[#Headers],0)))</f>
        <v>0.12593835173116988</v>
      </c>
      <c r="H123" s="3" cm="1">
        <f t="array" ref="H123">MEDIAN(_xlfn.CHOOSECOLS(_xlfn._xlws.FILTER(Table2[],Table2[Industry]=$B123),MATCH("WACC (Monthly)",Table2[#Headers],0)))</f>
        <v>0.12228013040913373</v>
      </c>
    </row>
  </sheetData>
  <mergeCells count="1">
    <mergeCell ref="B2:H2"/>
  </mergeCells>
  <conditionalFormatting sqref="C4:C123">
    <cfRule type="colorScale" priority="11">
      <colorScale>
        <cfvo type="min"/>
        <cfvo type="percentile" val="50"/>
        <cfvo type="max"/>
        <color rgb="FF63BE7B"/>
        <color rgb="FFFFEB84"/>
        <color rgb="FFF8696B"/>
      </colorScale>
    </cfRule>
  </conditionalFormatting>
  <conditionalFormatting sqref="D4:D123">
    <cfRule type="colorScale" priority="10">
      <colorScale>
        <cfvo type="min"/>
        <cfvo type="percentile" val="50"/>
        <cfvo type="max"/>
        <color rgb="FF63BE7B"/>
        <color rgb="FFFFEB84"/>
        <color rgb="FFF8696B"/>
      </colorScale>
    </cfRule>
  </conditionalFormatting>
  <conditionalFormatting sqref="E4:E123">
    <cfRule type="colorScale" priority="5">
      <colorScale>
        <cfvo type="min"/>
        <cfvo type="percentile" val="50"/>
        <cfvo type="max"/>
        <color rgb="FF63BE7B"/>
        <color rgb="FFFFEB84"/>
        <color rgb="FFF8696B"/>
      </colorScale>
    </cfRule>
  </conditionalFormatting>
  <conditionalFormatting sqref="F4:F123">
    <cfRule type="colorScale" priority="3">
      <colorScale>
        <cfvo type="min"/>
        <cfvo type="percentile" val="50"/>
        <cfvo type="max"/>
        <color rgb="FF63BE7B"/>
        <color rgb="FFFFEB84"/>
        <color rgb="FFF8696B"/>
      </colorScale>
    </cfRule>
  </conditionalFormatting>
  <conditionalFormatting sqref="G4:G123">
    <cfRule type="colorScale" priority="2">
      <colorScale>
        <cfvo type="min"/>
        <cfvo type="percentile" val="50"/>
        <cfvo type="max"/>
        <color rgb="FF63BE7B"/>
        <color rgb="FFFFEB84"/>
        <color rgb="FFF8696B"/>
      </colorScale>
    </cfRule>
  </conditionalFormatting>
  <conditionalFormatting sqref="H4:H123">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2E01-C534-594C-A063-996C1726CF2B}">
  <dimension ref="B1:H18"/>
  <sheetViews>
    <sheetView showGridLines="0" zoomScale="258" workbookViewId="0">
      <pane xSplit="2" ySplit="3" topLeftCell="C4" activePane="bottomRight" state="frozen"/>
      <selection pane="topRight" activeCell="C1" sqref="C1"/>
      <selection pane="bottomLeft" activeCell="A4" sqref="A4"/>
      <selection pane="bottomRight" activeCell="G30" sqref="G30"/>
    </sheetView>
  </sheetViews>
  <sheetFormatPr baseColWidth="10" defaultRowHeight="15"/>
  <cols>
    <col min="1" max="1" width="1.83203125" customWidth="1"/>
    <col min="2" max="2" width="29.6640625" customWidth="1"/>
    <col min="3" max="8" width="14.6640625" customWidth="1"/>
  </cols>
  <sheetData>
    <row r="1" spans="2:8" ht="7" customHeight="1"/>
    <row r="2" spans="2:8" ht="27" customHeight="1">
      <c r="B2" s="39" t="s">
        <v>4025</v>
      </c>
      <c r="C2" s="39"/>
      <c r="D2" s="39"/>
      <c r="E2" s="39"/>
      <c r="F2" s="39"/>
      <c r="G2" s="39"/>
      <c r="H2" s="39"/>
    </row>
    <row r="3" spans="2:8" s="19" customFormat="1" ht="30" customHeight="1">
      <c r="B3" s="40" t="s">
        <v>1</v>
      </c>
      <c r="C3" s="40" t="s">
        <v>4017</v>
      </c>
      <c r="D3" s="40" t="s">
        <v>4018</v>
      </c>
      <c r="E3" s="40" t="s">
        <v>4019</v>
      </c>
      <c r="F3" s="40" t="s">
        <v>4020</v>
      </c>
      <c r="G3" s="40" t="s">
        <v>4021</v>
      </c>
      <c r="H3" s="40" t="s">
        <v>4022</v>
      </c>
    </row>
    <row r="4" spans="2:8">
      <c r="B4" s="37" t="str" cm="1">
        <f t="array" ref="B4:B18">Rating3[Rating is]</f>
        <v>A1/A+</v>
      </c>
      <c r="C4" s="3" cm="1">
        <f t="array" ref="C4">AVERAGE(_xlfn.CHOOSECOLS(_xlfn._xlws.FILTER(Table2[],Table2[Credit Rating (Acc to lookup table)]=$B4),MATCH("WACC (Daily)",Table2[#Headers],0)))</f>
        <v>0.11701890117680906</v>
      </c>
      <c r="D4" s="3" cm="1">
        <f t="array" ref="D4">MEDIAN(_xlfn.CHOOSECOLS(_xlfn._xlws.FILTER(Table2[],Table2[Credit Rating (Acc to lookup table)]=$B4),MATCH("WACC (Daily)",Table2[#Headers],0)))</f>
        <v>0.11679425037847911</v>
      </c>
      <c r="E4" s="3" cm="1">
        <f t="array" ref="E4">AVERAGE(_xlfn.CHOOSECOLS(_xlfn._xlws.FILTER(Table2[],Table2[Credit Rating (Acc to lookup table)]=$B4),MATCH("WACC (Weekly)",Table2[#Headers],0)))</f>
        <v>0.12536746064601836</v>
      </c>
      <c r="F4" s="3" cm="1">
        <f t="array" ref="F4">MEDIAN(_xlfn.CHOOSECOLS(_xlfn._xlws.FILTER(Table2[],Table2[Credit Rating (Acc to lookup table)]=$B4),MATCH("WACC (Weekly)",Table2[#Headers],0)))</f>
        <v>0.12530075968367649</v>
      </c>
      <c r="G4" s="3" cm="1">
        <f t="array" ref="G4">AVERAGE(_xlfn.CHOOSECOLS(_xlfn._xlws.FILTER(Table2[],Table2[Credit Rating (Acc to lookup table)]=$B4),MATCH("WACC (Monthly)",Table2[#Headers],0)))</f>
        <v>0.1227593105019476</v>
      </c>
      <c r="H4" s="3" cm="1">
        <f t="array" ref="H4">MEDIAN(_xlfn.CHOOSECOLS(_xlfn._xlws.FILTER(Table2[],Table2[Credit Rating (Acc to lookup table)]=$B4),MATCH("WACC (Monthly)",Table2[#Headers],0)))</f>
        <v>0.1190101751473954</v>
      </c>
    </row>
    <row r="5" spans="2:8">
      <c r="B5" s="37" t="str">
        <v>A2/A</v>
      </c>
      <c r="C5" s="3" cm="1">
        <f t="array" ref="C5">AVERAGE(_xlfn.CHOOSECOLS(_xlfn._xlws.FILTER(Table2[],Table2[Credit Rating (Acc to lookup table)]=$B5),MATCH("WACC (Daily)",Table2[#Headers],0)))</f>
        <v>0.11438775054314648</v>
      </c>
      <c r="D5" s="3" cm="1">
        <f t="array" ref="D5">MEDIAN(_xlfn.CHOOSECOLS(_xlfn._xlws.FILTER(Table2[],Table2[Credit Rating (Acc to lookup table)]=$B5),MATCH("WACC (Daily)",Table2[#Headers],0)))</f>
        <v>0.11115854921584145</v>
      </c>
      <c r="E5" s="3" cm="1">
        <f t="array" ref="E5">AVERAGE(_xlfn.CHOOSECOLS(_xlfn._xlws.FILTER(Table2[],Table2[Credit Rating (Acc to lookup table)]=$B5),MATCH("WACC (Weekly)",Table2[#Headers],0)))</f>
        <v>0.12396190985895424</v>
      </c>
      <c r="F5" s="3" cm="1">
        <f t="array" ref="F5">MEDIAN(_xlfn.CHOOSECOLS(_xlfn._xlws.FILTER(Table2[],Table2[Credit Rating (Acc to lookup table)]=$B5),MATCH("WACC (Weekly)",Table2[#Headers],0)))</f>
        <v>0.1237882927925377</v>
      </c>
      <c r="G5" s="3" cm="1">
        <f t="array" ref="G5">AVERAGE(_xlfn.CHOOSECOLS(_xlfn._xlws.FILTER(Table2[],Table2[Credit Rating (Acc to lookup table)]=$B5),MATCH("WACC (Monthly)",Table2[#Headers],0)))</f>
        <v>0.13328606683122474</v>
      </c>
      <c r="H5" s="3" cm="1">
        <f t="array" ref="H5">MEDIAN(_xlfn.CHOOSECOLS(_xlfn._xlws.FILTER(Table2[],Table2[Credit Rating (Acc to lookup table)]=$B5),MATCH("WACC (Monthly)",Table2[#Headers],0)))</f>
        <v>0.11346809822670423</v>
      </c>
    </row>
    <row r="6" spans="2:8">
      <c r="B6" s="37" t="str">
        <v>A3/A-</v>
      </c>
      <c r="C6" s="3" cm="1">
        <f t="array" ref="C6">AVERAGE(_xlfn.CHOOSECOLS(_xlfn._xlws.FILTER(Table2[],Table2[Credit Rating (Acc to lookup table)]=$B6),MATCH("WACC (Daily)",Table2[#Headers],0)))</f>
        <v>0.11359989936447201</v>
      </c>
      <c r="D6" s="3" cm="1">
        <f t="array" ref="D6">MEDIAN(_xlfn.CHOOSECOLS(_xlfn._xlws.FILTER(Table2[],Table2[Credit Rating (Acc to lookup table)]=$B6),MATCH("WACC (Daily)",Table2[#Headers],0)))</f>
        <v>0.10895950862711114</v>
      </c>
      <c r="E6" s="3" cm="1">
        <f t="array" ref="E6">AVERAGE(_xlfn.CHOOSECOLS(_xlfn._xlws.FILTER(Table2[],Table2[Credit Rating (Acc to lookup table)]=$B6),MATCH("WACC (Weekly)",Table2[#Headers],0)))</f>
        <v>0.12408373605118989</v>
      </c>
      <c r="F6" s="3" cm="1">
        <f t="array" ref="F6">MEDIAN(_xlfn.CHOOSECOLS(_xlfn._xlws.FILTER(Table2[],Table2[Credit Rating (Acc to lookup table)]=$B6),MATCH("WACC (Weekly)",Table2[#Headers],0)))</f>
        <v>0.12012619917147094</v>
      </c>
      <c r="G6" s="3" cm="1">
        <f t="array" ref="G6">AVERAGE(_xlfn.CHOOSECOLS(_xlfn._xlws.FILTER(Table2[],Table2[Credit Rating (Acc to lookup table)]=$B6),MATCH("WACC (Monthly)",Table2[#Headers],0)))</f>
        <v>0.11941760999510405</v>
      </c>
      <c r="H6" s="3" cm="1">
        <f t="array" ref="H6">MEDIAN(_xlfn.CHOOSECOLS(_xlfn._xlws.FILTER(Table2[],Table2[Credit Rating (Acc to lookup table)]=$B6),MATCH("WACC (Monthly)",Table2[#Headers],0)))</f>
        <v>0.11224388623863371</v>
      </c>
    </row>
    <row r="7" spans="2:8">
      <c r="B7" s="37" t="str">
        <v>Aa2/AA</v>
      </c>
      <c r="C7" s="3" cm="1">
        <f t="array" ref="C7">AVERAGE(_xlfn.CHOOSECOLS(_xlfn._xlws.FILTER(Table2[],Table2[Credit Rating (Acc to lookup table)]=$B7),MATCH("WACC (Daily)",Table2[#Headers],0)))</f>
        <v>0.1172407900242548</v>
      </c>
      <c r="D7" s="3" cm="1">
        <f t="array" ref="D7">MEDIAN(_xlfn.CHOOSECOLS(_xlfn._xlws.FILTER(Table2[],Table2[Credit Rating (Acc to lookup table)]=$B7),MATCH("WACC (Daily)",Table2[#Headers],0)))</f>
        <v>0.1147170785193517</v>
      </c>
      <c r="E7" s="3" cm="1">
        <f t="array" ref="E7">AVERAGE(_xlfn.CHOOSECOLS(_xlfn._xlws.FILTER(Table2[],Table2[Credit Rating (Acc to lookup table)]=$B7),MATCH("WACC (Weekly)",Table2[#Headers],0)))</f>
        <v>0.12766135178914251</v>
      </c>
      <c r="F7" s="3" cm="1">
        <f t="array" ref="F7">MEDIAN(_xlfn.CHOOSECOLS(_xlfn._xlws.FILTER(Table2[],Table2[Credit Rating (Acc to lookup table)]=$B7),MATCH("WACC (Weekly)",Table2[#Headers],0)))</f>
        <v>0.12202158668650821</v>
      </c>
      <c r="G7" s="3" cm="1">
        <f t="array" ref="G7">AVERAGE(_xlfn.CHOOSECOLS(_xlfn._xlws.FILTER(Table2[],Table2[Credit Rating (Acc to lookup table)]=$B7),MATCH("WACC (Monthly)",Table2[#Headers],0)))</f>
        <v>0.11208513896954476</v>
      </c>
      <c r="H7" s="3" cm="1">
        <f t="array" ref="H7">MEDIAN(_xlfn.CHOOSECOLS(_xlfn._xlws.FILTER(Table2[],Table2[Credit Rating (Acc to lookup table)]=$B7),MATCH("WACC (Monthly)",Table2[#Headers],0)))</f>
        <v>0.1147191058264649</v>
      </c>
    </row>
    <row r="8" spans="2:8">
      <c r="B8" s="37" t="str">
        <v>Aaa/AAA</v>
      </c>
      <c r="C8" s="3" cm="1">
        <f t="array" ref="C8">AVERAGE(_xlfn.CHOOSECOLS(_xlfn._xlws.FILTER(Table2[],Table2[Credit Rating (Acc to lookup table)]=$B8),MATCH("WACC (Daily)",Table2[#Headers],0)))</f>
        <v>0.11682560425318812</v>
      </c>
      <c r="D8" s="3" cm="1">
        <f t="array" ref="D8">MEDIAN(_xlfn.CHOOSECOLS(_xlfn._xlws.FILTER(Table2[],Table2[Credit Rating (Acc to lookup table)]=$B8),MATCH("WACC (Daily)",Table2[#Headers],0)))</f>
        <v>0.11599127833799522</v>
      </c>
      <c r="E8" s="3" cm="1">
        <f t="array" ref="E8">AVERAGE(_xlfn.CHOOSECOLS(_xlfn._xlws.FILTER(Table2[],Table2[Credit Rating (Acc to lookup table)]=$B8),MATCH("WACC (Weekly)",Table2[#Headers],0)))</f>
        <v>0.12242988694744406</v>
      </c>
      <c r="F8" s="3" cm="1">
        <f t="array" ref="F8">MEDIAN(_xlfn.CHOOSECOLS(_xlfn._xlws.FILTER(Table2[],Table2[Credit Rating (Acc to lookup table)]=$B8),MATCH("WACC (Weekly)",Table2[#Headers],0)))</f>
        <v>0.12829541925546467</v>
      </c>
      <c r="G8" s="3" cm="1">
        <f t="array" ref="G8">AVERAGE(_xlfn.CHOOSECOLS(_xlfn._xlws.FILTER(Table2[],Table2[Credit Rating (Acc to lookup table)]=$B8),MATCH("WACC (Monthly)",Table2[#Headers],0)))</f>
        <v>0.12049594684476884</v>
      </c>
      <c r="H8" s="3" cm="1">
        <f t="array" ref="H8">MEDIAN(_xlfn.CHOOSECOLS(_xlfn._xlws.FILTER(Table2[],Table2[Credit Rating (Acc to lookup table)]=$B8),MATCH("WACC (Monthly)",Table2[#Headers],0)))</f>
        <v>0.11642702741088623</v>
      </c>
    </row>
    <row r="9" spans="2:8">
      <c r="B9" s="37" t="str">
        <v>B1/B+</v>
      </c>
      <c r="C9" s="3" cm="1">
        <f t="array" ref="C9">AVERAGE(_xlfn.CHOOSECOLS(_xlfn._xlws.FILTER(Table2[],Table2[Credit Rating (Acc to lookup table)]=$B9),MATCH("WACC (Daily)",Table2[#Headers],0)))</f>
        <v>0.11275538520017921</v>
      </c>
      <c r="D9" s="3" cm="1">
        <f t="array" ref="D9">MEDIAN(_xlfn.CHOOSECOLS(_xlfn._xlws.FILTER(Table2[],Table2[Credit Rating (Acc to lookup table)]=$B9),MATCH("WACC (Daily)",Table2[#Headers],0)))</f>
        <v>0.11144246886716386</v>
      </c>
      <c r="E9" s="3" cm="1">
        <f t="array" ref="E9">AVERAGE(_xlfn.CHOOSECOLS(_xlfn._xlws.FILTER(Table2[],Table2[Credit Rating (Acc to lookup table)]=$B9),MATCH("WACC (Weekly)",Table2[#Headers],0)))</f>
        <v>0.12300223169302391</v>
      </c>
      <c r="F9" s="3" cm="1">
        <f t="array" ref="F9">MEDIAN(_xlfn.CHOOSECOLS(_xlfn._xlws.FILTER(Table2[],Table2[Credit Rating (Acc to lookup table)]=$B9),MATCH("WACC (Weekly)",Table2[#Headers],0)))</f>
        <v>0.12211287964958545</v>
      </c>
      <c r="G9" s="3" cm="1">
        <f t="array" ref="G9">AVERAGE(_xlfn.CHOOSECOLS(_xlfn._xlws.FILTER(Table2[],Table2[Credit Rating (Acc to lookup table)]=$B9),MATCH("WACC (Monthly)",Table2[#Headers],0)))</f>
        <v>0.107648805431474</v>
      </c>
      <c r="H9" s="3" cm="1">
        <f t="array" ref="H9">MEDIAN(_xlfn.CHOOSECOLS(_xlfn._xlws.FILTER(Table2[],Table2[Credit Rating (Acc to lookup table)]=$B9),MATCH("WACC (Monthly)",Table2[#Headers],0)))</f>
        <v>0.11216630075634595</v>
      </c>
    </row>
    <row r="10" spans="2:8">
      <c r="B10" s="37" t="str">
        <v>B2/B</v>
      </c>
      <c r="C10" s="3" cm="1">
        <f t="array" ref="C10">AVERAGE(_xlfn.CHOOSECOLS(_xlfn._xlws.FILTER(Table2[],Table2[Credit Rating (Acc to lookup table)]=$B10),MATCH("WACC (Daily)",Table2[#Headers],0)))</f>
        <v>0.11344730543440723</v>
      </c>
      <c r="D10" s="3" cm="1">
        <f t="array" ref="D10">MEDIAN(_xlfn.CHOOSECOLS(_xlfn._xlws.FILTER(Table2[],Table2[Credit Rating (Acc to lookup table)]=$B10),MATCH("WACC (Daily)",Table2[#Headers],0)))</f>
        <v>0.11476388720250487</v>
      </c>
      <c r="E10" s="3" cm="1">
        <f t="array" ref="E10">AVERAGE(_xlfn.CHOOSECOLS(_xlfn._xlws.FILTER(Table2[],Table2[Credit Rating (Acc to lookup table)]=$B10),MATCH("WACC (Weekly)",Table2[#Headers],0)))</f>
        <v>0.12000398677952774</v>
      </c>
      <c r="F10" s="3" cm="1">
        <f t="array" ref="F10">MEDIAN(_xlfn.CHOOSECOLS(_xlfn._xlws.FILTER(Table2[],Table2[Credit Rating (Acc to lookup table)]=$B10),MATCH("WACC (Weekly)",Table2[#Headers],0)))</f>
        <v>0.11902499958927093</v>
      </c>
      <c r="G10" s="3" cm="1">
        <f t="array" ref="G10">AVERAGE(_xlfn.CHOOSECOLS(_xlfn._xlws.FILTER(Table2[],Table2[Credit Rating (Acc to lookup table)]=$B10),MATCH("WACC (Monthly)",Table2[#Headers],0)))</f>
        <v>0.1115322196838206</v>
      </c>
      <c r="H10" s="3" cm="1">
        <f t="array" ref="H10">MEDIAN(_xlfn.CHOOSECOLS(_xlfn._xlws.FILTER(Table2[],Table2[Credit Rating (Acc to lookup table)]=$B10),MATCH("WACC (Monthly)",Table2[#Headers],0)))</f>
        <v>0.11600602024290332</v>
      </c>
    </row>
    <row r="11" spans="2:8">
      <c r="B11" s="37" t="str">
        <v>B3/B-</v>
      </c>
      <c r="C11" s="3" cm="1">
        <f t="array" ref="C11">AVERAGE(_xlfn.CHOOSECOLS(_xlfn._xlws.FILTER(Table2[],Table2[Credit Rating (Acc to lookup table)]=$B11),MATCH("WACC (Daily)",Table2[#Headers],0)))</f>
        <v>0.12020707591125115</v>
      </c>
      <c r="D11" s="3" cm="1">
        <f t="array" ref="D11">MEDIAN(_xlfn.CHOOSECOLS(_xlfn._xlws.FILTER(Table2[],Table2[Credit Rating (Acc to lookup table)]=$B11),MATCH("WACC (Daily)",Table2[#Headers],0)))</f>
        <v>0.1198573833563337</v>
      </c>
      <c r="E11" s="3" cm="1">
        <f t="array" ref="E11">AVERAGE(_xlfn.CHOOSECOLS(_xlfn._xlws.FILTER(Table2[],Table2[Credit Rating (Acc to lookup table)]=$B11),MATCH("WACC (Weekly)",Table2[#Headers],0)))</f>
        <v>0.13156713418876786</v>
      </c>
      <c r="F11" s="3" cm="1">
        <f t="array" ref="F11">MEDIAN(_xlfn.CHOOSECOLS(_xlfn._xlws.FILTER(Table2[],Table2[Credit Rating (Acc to lookup table)]=$B11),MATCH("WACC (Weekly)",Table2[#Headers],0)))</f>
        <v>0.12995964247818426</v>
      </c>
      <c r="G11" s="3" cm="1">
        <f t="array" ref="G11">AVERAGE(_xlfn.CHOOSECOLS(_xlfn._xlws.FILTER(Table2[],Table2[Credit Rating (Acc to lookup table)]=$B11),MATCH("WACC (Monthly)",Table2[#Headers],0)))</f>
        <v>0.1164369695941803</v>
      </c>
      <c r="H11" s="3" cm="1">
        <f t="array" ref="H11">MEDIAN(_xlfn.CHOOSECOLS(_xlfn._xlws.FILTER(Table2[],Table2[Credit Rating (Acc to lookup table)]=$B11),MATCH("WACC (Monthly)",Table2[#Headers],0)))</f>
        <v>0.11699152720319175</v>
      </c>
    </row>
    <row r="12" spans="2:8">
      <c r="B12" s="37" t="str">
        <v>Ba1/BB+</v>
      </c>
      <c r="C12" s="3" cm="1">
        <f t="array" ref="C12">AVERAGE(_xlfn.CHOOSECOLS(_xlfn._xlws.FILTER(Table2[],Table2[Credit Rating (Acc to lookup table)]=$B12),MATCH("WACC (Daily)",Table2[#Headers],0)))</f>
        <v>0.11056199005838015</v>
      </c>
      <c r="D12" s="3" cm="1">
        <f t="array" ref="D12">MEDIAN(_xlfn.CHOOSECOLS(_xlfn._xlws.FILTER(Table2[],Table2[Credit Rating (Acc to lookup table)]=$B12),MATCH("WACC (Daily)",Table2[#Headers],0)))</f>
        <v>0.1079776027454849</v>
      </c>
      <c r="E12" s="3" cm="1">
        <f t="array" ref="E12">AVERAGE(_xlfn.CHOOSECOLS(_xlfn._xlws.FILTER(Table2[],Table2[Credit Rating (Acc to lookup table)]=$B12),MATCH("WACC (Weekly)",Table2[#Headers],0)))</f>
        <v>0.120274066695053</v>
      </c>
      <c r="F12" s="3" cm="1">
        <f t="array" ref="F12">MEDIAN(_xlfn.CHOOSECOLS(_xlfn._xlws.FILTER(Table2[],Table2[Credit Rating (Acc to lookup table)]=$B12),MATCH("WACC (Weekly)",Table2[#Headers],0)))</f>
        <v>0.12147279692517107</v>
      </c>
      <c r="G12" s="3" cm="1">
        <f t="array" ref="G12">AVERAGE(_xlfn.CHOOSECOLS(_xlfn._xlws.FILTER(Table2[],Table2[Credit Rating (Acc to lookup table)]=$B12),MATCH("WACC (Monthly)",Table2[#Headers],0)))</f>
        <v>0.10752084104045621</v>
      </c>
      <c r="H12" s="3" cm="1">
        <f t="array" ref="H12">MEDIAN(_xlfn.CHOOSECOLS(_xlfn._xlws.FILTER(Table2[],Table2[Credit Rating (Acc to lookup table)]=$B12),MATCH("WACC (Monthly)",Table2[#Headers],0)))</f>
        <v>0.10538779377193294</v>
      </c>
    </row>
    <row r="13" spans="2:8">
      <c r="B13" s="37" t="str">
        <v>Ba2/BB</v>
      </c>
      <c r="C13" s="3" cm="1">
        <f t="array" ref="C13">AVERAGE(_xlfn.CHOOSECOLS(_xlfn._xlws.FILTER(Table2[],Table2[Credit Rating (Acc to lookup table)]=$B13),MATCH("WACC (Daily)",Table2[#Headers],0)))</f>
        <v>0.1118696086216701</v>
      </c>
      <c r="D13" s="3" cm="1">
        <f t="array" ref="D13">MEDIAN(_xlfn.CHOOSECOLS(_xlfn._xlws.FILTER(Table2[],Table2[Credit Rating (Acc to lookup table)]=$B13),MATCH("WACC (Daily)",Table2[#Headers],0)))</f>
        <v>0.11142106332231569</v>
      </c>
      <c r="E13" s="3" cm="1">
        <f t="array" ref="E13">AVERAGE(_xlfn.CHOOSECOLS(_xlfn._xlws.FILTER(Table2[],Table2[Credit Rating (Acc to lookup table)]=$B13),MATCH("WACC (Weekly)",Table2[#Headers],0)))</f>
        <v>0.11946370441851802</v>
      </c>
      <c r="F13" s="3" cm="1">
        <f t="array" ref="F13">MEDIAN(_xlfn.CHOOSECOLS(_xlfn._xlws.FILTER(Table2[],Table2[Credit Rating (Acc to lookup table)]=$B13),MATCH("WACC (Weekly)",Table2[#Headers],0)))</f>
        <v>0.11617005178418689</v>
      </c>
      <c r="G13" s="3" cm="1">
        <f t="array" ref="G13">AVERAGE(_xlfn.CHOOSECOLS(_xlfn._xlws.FILTER(Table2[],Table2[Credit Rating (Acc to lookup table)]=$B13),MATCH("WACC (Monthly)",Table2[#Headers],0)))</f>
        <v>0.10853579911711417</v>
      </c>
      <c r="H13" s="3" cm="1">
        <f t="array" ref="H13">MEDIAN(_xlfn.CHOOSECOLS(_xlfn._xlws.FILTER(Table2[],Table2[Credit Rating (Acc to lookup table)]=$B13),MATCH("WACC (Monthly)",Table2[#Headers],0)))</f>
        <v>0.105783975936281</v>
      </c>
    </row>
    <row r="14" spans="2:8">
      <c r="B14" s="37" t="str">
        <v>Baa2/BBB</v>
      </c>
      <c r="C14" s="3" cm="1">
        <f t="array" ref="C14">AVERAGE(_xlfn.CHOOSECOLS(_xlfn._xlws.FILTER(Table2[],Table2[Credit Rating (Acc to lookup table)]=$B14),MATCH("WACC (Daily)",Table2[#Headers],0)))</f>
        <v>0.11268786691089015</v>
      </c>
      <c r="D14" s="3" cm="1">
        <f t="array" ref="D14">MEDIAN(_xlfn.CHOOSECOLS(_xlfn._xlws.FILTER(Table2[],Table2[Credit Rating (Acc to lookup table)]=$B14),MATCH("WACC (Daily)",Table2[#Headers],0)))</f>
        <v>0.1131174951165361</v>
      </c>
      <c r="E14" s="3" cm="1">
        <f t="array" ref="E14">AVERAGE(_xlfn.CHOOSECOLS(_xlfn._xlws.FILTER(Table2[],Table2[Credit Rating (Acc to lookup table)]=$B14),MATCH("WACC (Weekly)",Table2[#Headers],0)))</f>
        <v>0.12223728271805633</v>
      </c>
      <c r="F14" s="3" cm="1">
        <f t="array" ref="F14">MEDIAN(_xlfn.CHOOSECOLS(_xlfn._xlws.FILTER(Table2[],Table2[Credit Rating (Acc to lookup table)]=$B14),MATCH("WACC (Weekly)",Table2[#Headers],0)))</f>
        <v>0.12052148485287816</v>
      </c>
      <c r="G14" s="3" cm="1">
        <f t="array" ref="G14">AVERAGE(_xlfn.CHOOSECOLS(_xlfn._xlws.FILTER(Table2[],Table2[Credit Rating (Acc to lookup table)]=$B14),MATCH("WACC (Monthly)",Table2[#Headers],0)))</f>
        <v>0.13064650739190611</v>
      </c>
      <c r="H14" s="3" cm="1">
        <f t="array" ref="H14">MEDIAN(_xlfn.CHOOSECOLS(_xlfn._xlws.FILTER(Table2[],Table2[Credit Rating (Acc to lookup table)]=$B14),MATCH("WACC (Monthly)",Table2[#Headers],0)))</f>
        <v>0.11147413700520103</v>
      </c>
    </row>
    <row r="15" spans="2:8">
      <c r="B15" s="37" t="str">
        <v>C2/C</v>
      </c>
      <c r="C15" s="3" cm="1">
        <f t="array" ref="C15">AVERAGE(_xlfn.CHOOSECOLS(_xlfn._xlws.FILTER(Table2[],Table2[Credit Rating (Acc to lookup table)]=$B15),MATCH("WACC (Daily)",Table2[#Headers],0)))</f>
        <v>0.16563146001489493</v>
      </c>
      <c r="D15" s="3" cm="1">
        <f t="array" ref="D15">MEDIAN(_xlfn.CHOOSECOLS(_xlfn._xlws.FILTER(Table2[],Table2[Credit Rating (Acc to lookup table)]=$B15),MATCH("WACC (Daily)",Table2[#Headers],0)))</f>
        <v>0.1671661164301384</v>
      </c>
      <c r="E15" s="3" cm="1">
        <f t="array" ref="E15">AVERAGE(_xlfn.CHOOSECOLS(_xlfn._xlws.FILTER(Table2[],Table2[Credit Rating (Acc to lookup table)]=$B15),MATCH("WACC (Weekly)",Table2[#Headers],0)))</f>
        <v>0.17987605460363204</v>
      </c>
      <c r="F15" s="3" cm="1">
        <f t="array" ref="F15">MEDIAN(_xlfn.CHOOSECOLS(_xlfn._xlws.FILTER(Table2[],Table2[Credit Rating (Acc to lookup table)]=$B15),MATCH("WACC (Weekly)",Table2[#Headers],0)))</f>
        <v>0.18452422829757339</v>
      </c>
      <c r="G15" s="3" cm="1">
        <f t="array" ref="G15">AVERAGE(_xlfn.CHOOSECOLS(_xlfn._xlws.FILTER(Table2[],Table2[Credit Rating (Acc to lookup table)]=$B15),MATCH("WACC (Monthly)",Table2[#Headers],0)))</f>
        <v>0.17214490298617732</v>
      </c>
      <c r="H15" s="3" cm="1">
        <f t="array" ref="H15">MEDIAN(_xlfn.CHOOSECOLS(_xlfn._xlws.FILTER(Table2[],Table2[Credit Rating (Acc to lookup table)]=$B15),MATCH("WACC (Monthly)",Table2[#Headers],0)))</f>
        <v>0.18222529181779146</v>
      </c>
    </row>
    <row r="16" spans="2:8">
      <c r="B16" s="37" t="str">
        <v>Ca2/CC</v>
      </c>
      <c r="C16" s="3" cm="1">
        <f t="array" ref="C16">AVERAGE(_xlfn.CHOOSECOLS(_xlfn._xlws.FILTER(Table2[],Table2[Credit Rating (Acc to lookup table)]=$B16),MATCH("WACC (Daily)",Table2[#Headers],0)))</f>
        <v>0.15056540757432754</v>
      </c>
      <c r="D16" s="3" cm="1">
        <f t="array" ref="D16">MEDIAN(_xlfn.CHOOSECOLS(_xlfn._xlws.FILTER(Table2[],Table2[Credit Rating (Acc to lookup table)]=$B16),MATCH("WACC (Daily)",Table2[#Headers],0)))</f>
        <v>0.1573064974318488</v>
      </c>
      <c r="E16" s="3" cm="1">
        <f t="array" ref="E16">AVERAGE(_xlfn.CHOOSECOLS(_xlfn._xlws.FILTER(Table2[],Table2[Credit Rating (Acc to lookup table)]=$B16),MATCH("WACC (Weekly)",Table2[#Headers],0)))</f>
        <v>0.15994362195101436</v>
      </c>
      <c r="F16" s="3" cm="1">
        <f t="array" ref="F16">MEDIAN(_xlfn.CHOOSECOLS(_xlfn._xlws.FILTER(Table2[],Table2[Credit Rating (Acc to lookup table)]=$B16),MATCH("WACC (Weekly)",Table2[#Headers],0)))</f>
        <v>0.1650655023594329</v>
      </c>
      <c r="G16" s="3" cm="1">
        <f t="array" ref="G16">AVERAGE(_xlfn.CHOOSECOLS(_xlfn._xlws.FILTER(Table2[],Table2[Credit Rating (Acc to lookup table)]=$B16),MATCH("WACC (Monthly)",Table2[#Headers],0)))</f>
        <v>0.15388649238064264</v>
      </c>
      <c r="H16" s="3" cm="1">
        <f t="array" ref="H16">MEDIAN(_xlfn.CHOOSECOLS(_xlfn._xlws.FILTER(Table2[],Table2[Credit Rating (Acc to lookup table)]=$B16),MATCH("WACC (Monthly)",Table2[#Headers],0)))</f>
        <v>0.15854315136657685</v>
      </c>
    </row>
    <row r="17" spans="2:8">
      <c r="B17" s="37" t="str">
        <v>Caa/CCC</v>
      </c>
      <c r="C17" s="3" cm="1">
        <f t="array" ref="C17">AVERAGE(_xlfn.CHOOSECOLS(_xlfn._xlws.FILTER(Table2[],Table2[Credit Rating (Acc to lookup table)]=$B17),MATCH("WACC (Daily)",Table2[#Headers],0)))</f>
        <v>0.13177444962109799</v>
      </c>
      <c r="D17" s="3" cm="1">
        <f t="array" ref="D17">MEDIAN(_xlfn.CHOOSECOLS(_xlfn._xlws.FILTER(Table2[],Table2[Credit Rating (Acc to lookup table)]=$B17),MATCH("WACC (Daily)",Table2[#Headers],0)))</f>
        <v>0.13142090821236613</v>
      </c>
      <c r="E17" s="3" cm="1">
        <f t="array" ref="E17">AVERAGE(_xlfn.CHOOSECOLS(_xlfn._xlws.FILTER(Table2[],Table2[Credit Rating (Acc to lookup table)]=$B17),MATCH("WACC (Weekly)",Table2[#Headers],0)))</f>
        <v>0.13851718084978187</v>
      </c>
      <c r="F17" s="3" cm="1">
        <f t="array" ref="F17">MEDIAN(_xlfn.CHOOSECOLS(_xlfn._xlws.FILTER(Table2[],Table2[Credit Rating (Acc to lookup table)]=$B17),MATCH("WACC (Weekly)",Table2[#Headers],0)))</f>
        <v>0.13951149282460501</v>
      </c>
      <c r="G17" s="3" cm="1">
        <f t="array" ref="G17">AVERAGE(_xlfn.CHOOSECOLS(_xlfn._xlws.FILTER(Table2[],Table2[Credit Rating (Acc to lookup table)]=$B17),MATCH("WACC (Monthly)",Table2[#Headers],0)))</f>
        <v>0.13442593714622941</v>
      </c>
      <c r="H17" s="3" cm="1">
        <f t="array" ref="H17">MEDIAN(_xlfn.CHOOSECOLS(_xlfn._xlws.FILTER(Table2[],Table2[Credit Rating (Acc to lookup table)]=$B17),MATCH("WACC (Monthly)",Table2[#Headers],0)))</f>
        <v>0.13872513457646957</v>
      </c>
    </row>
    <row r="18" spans="2:8">
      <c r="B18" s="37" t="str">
        <v>D2/D</v>
      </c>
      <c r="C18" s="3" cm="1">
        <f t="array" ref="C18">AVERAGE(_xlfn.CHOOSECOLS(_xlfn._xlws.FILTER(Table2[],Table2[Credit Rating (Acc to lookup table)]=$B18),MATCH("WACC (Daily)",Table2[#Headers],0)))</f>
        <v>0.16958467151598278</v>
      </c>
      <c r="D18" s="3" cm="1">
        <f t="array" ref="D18">MEDIAN(_xlfn.CHOOSECOLS(_xlfn._xlws.FILTER(Table2[],Table2[Credit Rating (Acc to lookup table)]=$B18),MATCH("WACC (Daily)",Table2[#Headers],0)))</f>
        <v>0.16308449945047984</v>
      </c>
      <c r="E18" s="3" cm="1">
        <f t="array" ref="E18">AVERAGE(_xlfn.CHOOSECOLS(_xlfn._xlws.FILTER(Table2[],Table2[Credit Rating (Acc to lookup table)]=$B18),MATCH("WACC (Weekly)",Table2[#Headers],0)))</f>
        <v>0.17952928233381313</v>
      </c>
      <c r="F18" s="3" cm="1">
        <f t="array" ref="F18">MEDIAN(_xlfn.CHOOSECOLS(_xlfn._xlws.FILTER(Table2[],Table2[Credit Rating (Acc to lookup table)]=$B18),MATCH("WACC (Weekly)",Table2[#Headers],0)))</f>
        <v>0.17787783722863171</v>
      </c>
      <c r="G18" s="3" cm="1">
        <f t="array" ref="G18">AVERAGE(_xlfn.CHOOSECOLS(_xlfn._xlws.FILTER(Table2[],Table2[Credit Rating (Acc to lookup table)]=$B18),MATCH("WACC (Monthly)",Table2[#Headers],0)))</f>
        <v>0.17137891800501356</v>
      </c>
      <c r="H18" s="3" cm="1">
        <f t="array" ref="H18">MEDIAN(_xlfn.CHOOSECOLS(_xlfn._xlws.FILTER(Table2[],Table2[Credit Rating (Acc to lookup table)]=$B18),MATCH("WACC (Monthly)",Table2[#Headers],0)))</f>
        <v>0.17387836568195963</v>
      </c>
    </row>
  </sheetData>
  <mergeCells count="1">
    <mergeCell ref="B2:H2"/>
  </mergeCells>
  <conditionalFormatting sqref="C4:C18">
    <cfRule type="colorScale" priority="7">
      <colorScale>
        <cfvo type="min"/>
        <cfvo type="percentile" val="50"/>
        <cfvo type="max"/>
        <color rgb="FF63BE7B"/>
        <color rgb="FFFFEB84"/>
        <color rgb="FFF8696B"/>
      </colorScale>
    </cfRule>
  </conditionalFormatting>
  <conditionalFormatting sqref="D4:D18">
    <cfRule type="colorScale" priority="6">
      <colorScale>
        <cfvo type="min"/>
        <cfvo type="percentile" val="50"/>
        <cfvo type="max"/>
        <color rgb="FF63BE7B"/>
        <color rgb="FFFFEB84"/>
        <color rgb="FFF8696B"/>
      </colorScale>
    </cfRule>
  </conditionalFormatting>
  <conditionalFormatting sqref="E4:E18">
    <cfRule type="colorScale" priority="5">
      <colorScale>
        <cfvo type="min"/>
        <cfvo type="percentile" val="50"/>
        <cfvo type="max"/>
        <color rgb="FF63BE7B"/>
        <color rgb="FFFFEB84"/>
        <color rgb="FFF8696B"/>
      </colorScale>
    </cfRule>
  </conditionalFormatting>
  <conditionalFormatting sqref="F4:F18">
    <cfRule type="colorScale" priority="3">
      <colorScale>
        <cfvo type="min"/>
        <cfvo type="percentile" val="50"/>
        <cfvo type="max"/>
        <color rgb="FF63BE7B"/>
        <color rgb="FFFFEB84"/>
        <color rgb="FFF8696B"/>
      </colorScale>
    </cfRule>
  </conditionalFormatting>
  <conditionalFormatting sqref="G4:G18">
    <cfRule type="colorScale" priority="2">
      <colorScale>
        <cfvo type="min"/>
        <cfvo type="percentile" val="50"/>
        <cfvo type="max"/>
        <color rgb="FF63BE7B"/>
        <color rgb="FFFFEB84"/>
        <color rgb="FFF8696B"/>
      </colorScale>
    </cfRule>
  </conditionalFormatting>
  <conditionalFormatting sqref="H4:H18">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191E4-71C9-A140-A070-A3C72B915CFC}">
  <dimension ref="A2:L38"/>
  <sheetViews>
    <sheetView zoomScale="119" workbookViewId="0">
      <selection activeCell="H11" sqref="H11"/>
    </sheetView>
  </sheetViews>
  <sheetFormatPr baseColWidth="10" defaultRowHeight="14"/>
  <cols>
    <col min="1" max="4" width="13.1640625" style="4" customWidth="1"/>
    <col min="5" max="5" width="2.6640625" style="4" customWidth="1"/>
    <col min="6" max="6" width="11.6640625" style="4" customWidth="1"/>
    <col min="7" max="10" width="10.83203125" style="4"/>
    <col min="11" max="11" width="15.5" style="4" bestFit="1" customWidth="1"/>
    <col min="12" max="16384" width="10.83203125" style="4"/>
  </cols>
  <sheetData>
    <row r="2" spans="1:12" s="5" customFormat="1">
      <c r="A2" s="18" t="s">
        <v>4008</v>
      </c>
      <c r="F2" s="18" t="s">
        <v>4007</v>
      </c>
      <c r="K2" s="5">
        <v>0.1</v>
      </c>
    </row>
    <row r="3" spans="1:12" s="5" customFormat="1">
      <c r="A3" s="17" t="s">
        <v>4003</v>
      </c>
      <c r="B3" s="17"/>
      <c r="C3" s="16"/>
      <c r="D3" s="16"/>
      <c r="F3" s="15" t="s">
        <v>4006</v>
      </c>
      <c r="G3" s="14"/>
      <c r="H3" s="6"/>
      <c r="I3" s="6"/>
      <c r="J3" s="6"/>
    </row>
    <row r="4" spans="1:12" s="5" customFormat="1">
      <c r="A4" s="22" t="s">
        <v>4005</v>
      </c>
      <c r="B4" s="23" t="s">
        <v>4001</v>
      </c>
      <c r="C4" s="23" t="s">
        <v>4000</v>
      </c>
      <c r="D4" s="24" t="s">
        <v>3999</v>
      </c>
      <c r="F4" s="26" t="s">
        <v>4002</v>
      </c>
      <c r="G4" s="27" t="s">
        <v>4001</v>
      </c>
      <c r="H4" s="27" t="s">
        <v>4000</v>
      </c>
      <c r="I4" s="27" t="s">
        <v>3999</v>
      </c>
    </row>
    <row r="5" spans="1:12" s="5" customFormat="1">
      <c r="A5" s="20">
        <v>-100000</v>
      </c>
      <c r="B5" s="8">
        <v>0.19999900000000001</v>
      </c>
      <c r="C5" s="13" t="s">
        <v>3998</v>
      </c>
      <c r="D5" s="7">
        <v>0.19</v>
      </c>
      <c r="F5" s="25">
        <v>-100000</v>
      </c>
      <c r="G5" s="12">
        <v>4.9999000000000002E-2</v>
      </c>
      <c r="H5" s="11" t="s">
        <v>3998</v>
      </c>
      <c r="I5" s="7">
        <v>0.19</v>
      </c>
    </row>
    <row r="6" spans="1:12" s="5" customFormat="1">
      <c r="A6" s="20">
        <v>0.2</v>
      </c>
      <c r="B6" s="8">
        <v>0.64999899999999999</v>
      </c>
      <c r="C6" s="13" t="s">
        <v>3997</v>
      </c>
      <c r="D6" s="7">
        <v>0.16</v>
      </c>
      <c r="F6" s="25">
        <v>0.05</v>
      </c>
      <c r="G6" s="12">
        <v>9.9999000000000005E-2</v>
      </c>
      <c r="H6" s="11" t="s">
        <v>3997</v>
      </c>
      <c r="I6" s="7">
        <v>0.16</v>
      </c>
    </row>
    <row r="7" spans="1:12" s="5" customFormat="1">
      <c r="A7" s="20">
        <v>0.65</v>
      </c>
      <c r="B7" s="8">
        <v>0.79999900000000002</v>
      </c>
      <c r="C7" s="13" t="s">
        <v>3996</v>
      </c>
      <c r="D7" s="7">
        <v>0.12609999999999999</v>
      </c>
      <c r="F7" s="25">
        <v>0.1</v>
      </c>
      <c r="G7" s="12">
        <v>0.19999900000000001</v>
      </c>
      <c r="H7" s="11" t="s">
        <v>3996</v>
      </c>
      <c r="I7" s="7">
        <v>0.12609999999999999</v>
      </c>
    </row>
    <row r="8" spans="1:12" s="5" customFormat="1">
      <c r="A8" s="20">
        <v>0.8</v>
      </c>
      <c r="B8" s="8">
        <v>1.2499990000000001</v>
      </c>
      <c r="C8" s="13" t="s">
        <v>3995</v>
      </c>
      <c r="D8" s="7">
        <v>8.8499999999999995E-2</v>
      </c>
      <c r="F8" s="25">
        <v>0.2</v>
      </c>
      <c r="G8" s="12">
        <v>0.29999900000000002</v>
      </c>
      <c r="H8" s="11" t="s">
        <v>3995</v>
      </c>
      <c r="I8" s="7">
        <v>8.8499999999999995E-2</v>
      </c>
      <c r="L8" s="31" cm="1">
        <f t="array" ref="L8">_xlfn.CHOOSECOLS(_xlfn._xlws.FILTER(Rating1[],(K2&gt;Rating1[&gt;])*(K2&lt;Rating1[≤ to])),4)</f>
        <v>0.19</v>
      </c>
    </row>
    <row r="9" spans="1:12" s="5" customFormat="1">
      <c r="A9" s="20">
        <v>1.25</v>
      </c>
      <c r="B9" s="8">
        <v>1.4999990000000001</v>
      </c>
      <c r="C9" s="13" t="s">
        <v>3994</v>
      </c>
      <c r="D9" s="7">
        <v>5.0900000000000001E-2</v>
      </c>
      <c r="F9" s="25">
        <v>0.3</v>
      </c>
      <c r="G9" s="12">
        <v>0.39999899999999999</v>
      </c>
      <c r="H9" s="11" t="s">
        <v>3994</v>
      </c>
      <c r="I9" s="7">
        <v>5.0900000000000001E-2</v>
      </c>
      <c r="L9" s="31"/>
    </row>
    <row r="10" spans="1:12" s="5" customFormat="1">
      <c r="A10" s="20">
        <v>1.5</v>
      </c>
      <c r="B10" s="8">
        <v>1.7499990000000001</v>
      </c>
      <c r="C10" s="13" t="s">
        <v>3993</v>
      </c>
      <c r="D10" s="7">
        <v>3.2099999999999997E-2</v>
      </c>
      <c r="F10" s="25">
        <v>0.4</v>
      </c>
      <c r="G10" s="12">
        <v>0.49999900000000003</v>
      </c>
      <c r="H10" s="11" t="s">
        <v>3993</v>
      </c>
      <c r="I10" s="7">
        <v>3.2099999999999997E-2</v>
      </c>
      <c r="L10" s="31"/>
    </row>
    <row r="11" spans="1:12" s="5" customFormat="1">
      <c r="A11" s="20">
        <v>1.75</v>
      </c>
      <c r="B11" s="8">
        <v>1.9999990000000001</v>
      </c>
      <c r="C11" s="13" t="s">
        <v>3992</v>
      </c>
      <c r="D11" s="7">
        <v>2.75E-2</v>
      </c>
      <c r="F11" s="25">
        <v>0.5</v>
      </c>
      <c r="G11" s="12">
        <v>0.59999899999999995</v>
      </c>
      <c r="H11" s="11" t="s">
        <v>3992</v>
      </c>
      <c r="I11" s="7">
        <v>2.75E-2</v>
      </c>
      <c r="L11" s="30" cm="1">
        <f t="array" ref="L11">CHOOSE(1,_xlfn.CHOOSECOLS(_xlfn._xlws.FILTER(Rating1[],(K2&gt;Rating1[&gt;])*(K2&lt;Rating1[≤ to])),4))</f>
        <v>0.19</v>
      </c>
    </row>
    <row r="12" spans="1:12" s="5" customFormat="1">
      <c r="A12" s="20">
        <v>2</v>
      </c>
      <c r="B12" s="8">
        <v>2.2499999000000002</v>
      </c>
      <c r="C12" s="13" t="s">
        <v>3991</v>
      </c>
      <c r="D12" s="7">
        <v>1.84E-2</v>
      </c>
      <c r="F12" s="25">
        <v>0.6</v>
      </c>
      <c r="G12" s="12">
        <v>0.74999899999999997</v>
      </c>
      <c r="H12" s="11" t="s">
        <v>3991</v>
      </c>
      <c r="I12" s="7">
        <v>1.84E-2</v>
      </c>
    </row>
    <row r="13" spans="1:12" s="5" customFormat="1">
      <c r="A13" s="20">
        <v>2.25</v>
      </c>
      <c r="B13" s="8">
        <v>2.4999899999999999</v>
      </c>
      <c r="C13" s="13" t="s">
        <v>3990</v>
      </c>
      <c r="D13" s="7">
        <v>1.38E-2</v>
      </c>
      <c r="F13" s="25">
        <v>0.75</v>
      </c>
      <c r="G13" s="12">
        <v>0.89999899999999999</v>
      </c>
      <c r="H13" s="11" t="s">
        <v>3990</v>
      </c>
      <c r="I13" s="7">
        <v>1.38E-2</v>
      </c>
    </row>
    <row r="14" spans="1:12" s="5" customFormat="1">
      <c r="A14" s="20">
        <v>2.5</v>
      </c>
      <c r="B14" s="8">
        <v>2.9999989999999999</v>
      </c>
      <c r="C14" s="13" t="s">
        <v>3989</v>
      </c>
      <c r="D14" s="7">
        <v>1.11E-2</v>
      </c>
      <c r="F14" s="25">
        <v>0.9</v>
      </c>
      <c r="G14" s="12">
        <v>1.199999</v>
      </c>
      <c r="H14" s="11" t="s">
        <v>3989</v>
      </c>
      <c r="I14" s="7">
        <v>1.11E-2</v>
      </c>
    </row>
    <row r="15" spans="1:12" s="5" customFormat="1">
      <c r="A15" s="20">
        <v>3</v>
      </c>
      <c r="B15" s="8">
        <v>4.2499989999999999</v>
      </c>
      <c r="C15" s="13" t="s">
        <v>3988</v>
      </c>
      <c r="D15" s="7">
        <v>8.8999999999999999E-3</v>
      </c>
      <c r="F15" s="25">
        <v>1.2</v>
      </c>
      <c r="G15" s="12">
        <v>1.4999899999999999</v>
      </c>
      <c r="H15" s="11" t="s">
        <v>3988</v>
      </c>
      <c r="I15" s="7">
        <v>8.8999999999999999E-3</v>
      </c>
    </row>
    <row r="16" spans="1:12" s="5" customFormat="1">
      <c r="A16" s="20">
        <v>4.25</v>
      </c>
      <c r="B16" s="8">
        <v>5.4999989999999999</v>
      </c>
      <c r="C16" s="13" t="s">
        <v>3987</v>
      </c>
      <c r="D16" s="7">
        <v>7.7999999999999996E-3</v>
      </c>
      <c r="F16" s="25">
        <v>1.5</v>
      </c>
      <c r="G16" s="12">
        <v>1.9999899999999999</v>
      </c>
      <c r="H16" s="11" t="s">
        <v>3987</v>
      </c>
      <c r="I16" s="7">
        <v>7.7999999999999996E-3</v>
      </c>
    </row>
    <row r="17" spans="1:10" s="5" customFormat="1">
      <c r="A17" s="20">
        <v>5.5</v>
      </c>
      <c r="B17" s="8">
        <v>6.4999989999999999</v>
      </c>
      <c r="C17" s="13" t="s">
        <v>3986</v>
      </c>
      <c r="D17" s="7">
        <v>7.0000000000000001E-3</v>
      </c>
      <c r="F17" s="25">
        <v>2</v>
      </c>
      <c r="G17" s="12">
        <v>2.4999899999999999</v>
      </c>
      <c r="H17" s="11" t="s">
        <v>3986</v>
      </c>
      <c r="I17" s="7">
        <v>7.0000000000000001E-3</v>
      </c>
    </row>
    <row r="18" spans="1:10" s="5" customFormat="1">
      <c r="A18" s="20">
        <v>6.5</v>
      </c>
      <c r="B18" s="8">
        <v>8.4999990000000007</v>
      </c>
      <c r="C18" s="13" t="s">
        <v>3985</v>
      </c>
      <c r="D18" s="7">
        <v>5.4999999999999997E-3</v>
      </c>
      <c r="F18" s="25">
        <v>2.5</v>
      </c>
      <c r="G18" s="12">
        <v>2.9999899999999999</v>
      </c>
      <c r="H18" s="11" t="s">
        <v>3985</v>
      </c>
      <c r="I18" s="7">
        <v>5.4999999999999997E-3</v>
      </c>
    </row>
    <row r="19" spans="1:10" s="5" customFormat="1">
      <c r="A19" s="21">
        <v>8.5</v>
      </c>
      <c r="B19" s="8">
        <v>100000</v>
      </c>
      <c r="C19" s="13" t="s">
        <v>3984</v>
      </c>
      <c r="D19" s="7">
        <v>4.0000000000000001E-3</v>
      </c>
      <c r="F19" s="25">
        <v>3</v>
      </c>
      <c r="G19" s="12">
        <v>100000</v>
      </c>
      <c r="H19" s="11" t="s">
        <v>3984</v>
      </c>
      <c r="I19" s="7">
        <v>4.0000000000000001E-3</v>
      </c>
    </row>
    <row r="20" spans="1:10" s="5" customFormat="1">
      <c r="A20" s="9"/>
      <c r="B20" s="9"/>
      <c r="C20" s="9"/>
      <c r="D20" s="9"/>
    </row>
    <row r="21" spans="1:10" s="5" customFormat="1">
      <c r="A21" s="10" t="s">
        <v>4004</v>
      </c>
      <c r="B21" s="9"/>
      <c r="C21" s="9"/>
      <c r="D21" s="9"/>
    </row>
    <row r="22" spans="1:10" s="5" customFormat="1">
      <c r="A22" s="35" t="s">
        <v>4003</v>
      </c>
      <c r="B22" s="36"/>
      <c r="C22" s="8"/>
      <c r="D22" s="8"/>
      <c r="F22" s="4"/>
      <c r="G22" s="4"/>
      <c r="H22" s="4"/>
      <c r="I22" s="4"/>
      <c r="J22" s="4"/>
    </row>
    <row r="23" spans="1:10" s="5" customFormat="1">
      <c r="A23" s="28" t="s">
        <v>4002</v>
      </c>
      <c r="B23" s="29" t="s">
        <v>4001</v>
      </c>
      <c r="C23" s="29" t="s">
        <v>4000</v>
      </c>
      <c r="D23" s="29" t="s">
        <v>3999</v>
      </c>
      <c r="F23" s="4"/>
      <c r="G23" s="4"/>
      <c r="H23" s="4"/>
      <c r="I23" s="4"/>
      <c r="J23" s="4"/>
    </row>
    <row r="24" spans="1:10" s="5" customFormat="1">
      <c r="A24" s="20">
        <v>7.5</v>
      </c>
      <c r="B24" s="8">
        <v>9.4999990000000007</v>
      </c>
      <c r="C24" s="8" t="s">
        <v>3986</v>
      </c>
      <c r="D24" s="7">
        <v>7.0000000000000001E-3</v>
      </c>
      <c r="F24" s="4"/>
      <c r="G24" s="4"/>
      <c r="H24" s="4"/>
      <c r="I24" s="4"/>
      <c r="J24" s="4"/>
    </row>
    <row r="25" spans="1:10" s="5" customFormat="1">
      <c r="A25" s="20">
        <v>6</v>
      </c>
      <c r="B25" s="8">
        <v>7.4999989999999999</v>
      </c>
      <c r="C25" s="8" t="s">
        <v>3987</v>
      </c>
      <c r="D25" s="7">
        <v>7.7999999999999996E-3</v>
      </c>
      <c r="F25" s="4"/>
      <c r="G25" s="4"/>
      <c r="H25" s="4"/>
      <c r="I25" s="4"/>
      <c r="J25" s="4"/>
    </row>
    <row r="26" spans="1:10" s="5" customFormat="1">
      <c r="A26" s="20">
        <v>4.5</v>
      </c>
      <c r="B26" s="8">
        <v>5.9999989999999999</v>
      </c>
      <c r="C26" s="8" t="s">
        <v>3988</v>
      </c>
      <c r="D26" s="7">
        <v>8.8999999999999999E-3</v>
      </c>
      <c r="F26" s="4"/>
      <c r="G26" s="4"/>
      <c r="H26" s="4"/>
      <c r="I26" s="4"/>
      <c r="J26" s="4"/>
    </row>
    <row r="27" spans="1:10" s="5" customFormat="1">
      <c r="A27" s="20">
        <v>9.5</v>
      </c>
      <c r="B27" s="8">
        <v>12.499999000000001</v>
      </c>
      <c r="C27" s="8" t="s">
        <v>3985</v>
      </c>
      <c r="D27" s="7">
        <v>5.4999999999999997E-3</v>
      </c>
      <c r="F27" s="4"/>
      <c r="G27" s="4"/>
      <c r="H27" s="4"/>
      <c r="I27" s="4"/>
      <c r="J27" s="4"/>
    </row>
    <row r="28" spans="1:10" s="5" customFormat="1">
      <c r="A28" s="20">
        <v>12.5</v>
      </c>
      <c r="B28" s="8">
        <v>100000</v>
      </c>
      <c r="C28" s="8" t="s">
        <v>3984</v>
      </c>
      <c r="D28" s="7">
        <v>4.0000000000000001E-3</v>
      </c>
      <c r="F28" s="4"/>
      <c r="G28" s="4"/>
      <c r="H28" s="4"/>
      <c r="I28" s="4"/>
      <c r="J28" s="4"/>
    </row>
    <row r="29" spans="1:10" s="5" customFormat="1">
      <c r="A29" s="20">
        <v>2.5</v>
      </c>
      <c r="B29" s="8">
        <v>2.9999989999999999</v>
      </c>
      <c r="C29" s="8" t="s">
        <v>3992</v>
      </c>
      <c r="D29" s="7">
        <v>2.75E-2</v>
      </c>
      <c r="F29" s="4"/>
      <c r="G29" s="4"/>
      <c r="H29" s="4"/>
      <c r="I29" s="4"/>
      <c r="J29" s="4"/>
    </row>
    <row r="30" spans="1:10" s="5" customFormat="1">
      <c r="A30" s="20">
        <v>2</v>
      </c>
      <c r="B30" s="8">
        <v>2.4999989999999999</v>
      </c>
      <c r="C30" s="8" t="s">
        <v>3993</v>
      </c>
      <c r="D30" s="7">
        <v>3.2099999999999997E-2</v>
      </c>
      <c r="F30" s="4"/>
      <c r="G30" s="4"/>
      <c r="H30" s="4"/>
      <c r="I30" s="4"/>
      <c r="J30" s="4"/>
    </row>
    <row r="31" spans="1:10" s="5" customFormat="1">
      <c r="A31" s="20">
        <v>1.5</v>
      </c>
      <c r="B31" s="8">
        <v>1.9999990000000001</v>
      </c>
      <c r="C31" s="8" t="s">
        <v>3994</v>
      </c>
      <c r="D31" s="7">
        <v>5.0900000000000001E-2</v>
      </c>
      <c r="F31" s="4"/>
      <c r="G31" s="4"/>
      <c r="H31" s="4"/>
      <c r="I31" s="4"/>
      <c r="J31" s="4"/>
    </row>
    <row r="32" spans="1:10" s="5" customFormat="1">
      <c r="A32" s="20">
        <v>3.5</v>
      </c>
      <c r="B32" s="8">
        <v>3.9999999000000002</v>
      </c>
      <c r="C32" s="8" t="s">
        <v>3990</v>
      </c>
      <c r="D32" s="7">
        <v>1.38E-2</v>
      </c>
      <c r="F32" s="4"/>
      <c r="G32" s="4"/>
      <c r="H32" s="4"/>
      <c r="I32" s="4"/>
      <c r="J32" s="4"/>
    </row>
    <row r="33" spans="1:10" s="5" customFormat="1">
      <c r="A33" s="20">
        <v>3</v>
      </c>
      <c r="B33" s="8">
        <v>3.4999989999999999</v>
      </c>
      <c r="C33" s="8" t="s">
        <v>3991</v>
      </c>
      <c r="D33" s="7">
        <v>1.84E-2</v>
      </c>
      <c r="F33" s="4"/>
      <c r="G33" s="4"/>
      <c r="H33" s="4"/>
      <c r="I33" s="4"/>
      <c r="J33" s="4"/>
    </row>
    <row r="34" spans="1:10" s="5" customFormat="1">
      <c r="A34" s="20">
        <v>4</v>
      </c>
      <c r="B34" s="8">
        <v>4.4999989999999999</v>
      </c>
      <c r="C34" s="8" t="s">
        <v>3989</v>
      </c>
      <c r="D34" s="7">
        <v>1.11E-2</v>
      </c>
      <c r="F34" s="4"/>
      <c r="G34" s="4"/>
      <c r="H34" s="4"/>
      <c r="I34" s="4"/>
      <c r="J34" s="4"/>
    </row>
    <row r="35" spans="1:10" s="5" customFormat="1">
      <c r="A35" s="20">
        <v>0.5</v>
      </c>
      <c r="B35" s="8">
        <v>0.79999900000000002</v>
      </c>
      <c r="C35" s="8" t="s">
        <v>3997</v>
      </c>
      <c r="D35" s="7">
        <v>0.16</v>
      </c>
      <c r="F35" s="4"/>
      <c r="G35" s="4"/>
      <c r="H35" s="4"/>
      <c r="I35" s="4"/>
      <c r="J35" s="4"/>
    </row>
    <row r="36" spans="1:10" s="5" customFormat="1">
      <c r="A36" s="20">
        <v>0.8</v>
      </c>
      <c r="B36" s="8">
        <v>1.2499990000000001</v>
      </c>
      <c r="C36" s="8" t="s">
        <v>3996</v>
      </c>
      <c r="D36" s="7">
        <v>0.12609999999999999</v>
      </c>
      <c r="F36" s="4"/>
      <c r="G36" s="4"/>
      <c r="H36" s="4"/>
      <c r="I36" s="4"/>
      <c r="J36" s="4"/>
    </row>
    <row r="37" spans="1:10">
      <c r="A37" s="20">
        <v>1.25</v>
      </c>
      <c r="B37" s="8">
        <v>1.4999990000000001</v>
      </c>
      <c r="C37" s="8" t="s">
        <v>3995</v>
      </c>
      <c r="D37" s="7">
        <v>8.8499999999999995E-2</v>
      </c>
    </row>
    <row r="38" spans="1:10">
      <c r="A38" s="20">
        <v>-100000</v>
      </c>
      <c r="B38" s="8">
        <v>0.49999900000000003</v>
      </c>
      <c r="C38" s="8" t="s">
        <v>3998</v>
      </c>
      <c r="D38" s="7">
        <v>0.19</v>
      </c>
      <c r="F38" s="6"/>
      <c r="G38" s="6"/>
      <c r="H38" s="5"/>
      <c r="I38" s="5"/>
    </row>
  </sheetData>
  <mergeCells count="1">
    <mergeCell ref="A22:B22"/>
  </mergeCells>
  <dataValidations count="1">
    <dataValidation type="list" allowBlank="1" showInputMessage="1" showErrorMessage="1" sqref="F65527 WVK983030 WLO983030 WBS983030 VRW983030 VIA983030 UYE983030 UOI983030 UEM983030 TUQ983030 TKU983030 TAY983030 SRC983030 SHG983030 RXK983030 RNO983030 RDS983030 QTW983030 QKA983030 QAE983030 PQI983030 PGM983030 OWQ983030 OMU983030 OCY983030 NTC983030 NJG983030 MZK983030 MPO983030 MFS983030 LVW983030 LMA983030 LCE983030 KSI983030 KIM983030 JYQ983030 JOU983030 JEY983030 IVC983030 ILG983030 IBK983030 HRO983030 HHS983030 GXW983030 GOA983030 GEE983030 FUI983030 FKM983030 FAQ983030 EQU983030 EGY983030 DXC983030 DNG983030 DDK983030 CTO983030 CJS983030 BZW983030 BQA983030 BGE983030 AWI983030 AMM983030 ACQ983030 SU983030 IY983030 C983030 WVK917494 WLO917494 WBS917494 VRW917494 VIA917494 UYE917494 UOI917494 UEM917494 TUQ917494 TKU917494 TAY917494 SRC917494 SHG917494 RXK917494 RNO917494 RDS917494 QTW917494 QKA917494 QAE917494 PQI917494 PGM917494 OWQ917494 OMU917494 OCY917494 NTC917494 NJG917494 MZK917494 MPO917494 MFS917494 LVW917494 LMA917494 LCE917494 KSI917494 KIM917494 JYQ917494 JOU917494 JEY917494 IVC917494 ILG917494 IBK917494 HRO917494 HHS917494 GXW917494 GOA917494 GEE917494 FUI917494 FKM917494 FAQ917494 EQU917494 EGY917494 DXC917494 DNG917494 DDK917494 CTO917494 CJS917494 BZW917494 BQA917494 BGE917494 AWI917494 AMM917494 ACQ917494 SU917494 IY917494 C917494 WVK851958 WLO851958 WBS851958 VRW851958 VIA851958 UYE851958 UOI851958 UEM851958 TUQ851958 TKU851958 TAY851958 SRC851958 SHG851958 RXK851958 RNO851958 RDS851958 QTW851958 QKA851958 QAE851958 PQI851958 PGM851958 OWQ851958 OMU851958 OCY851958 NTC851958 NJG851958 MZK851958 MPO851958 MFS851958 LVW851958 LMA851958 LCE851958 KSI851958 KIM851958 JYQ851958 JOU851958 JEY851958 IVC851958 ILG851958 IBK851958 HRO851958 HHS851958 GXW851958 GOA851958 GEE851958 FUI851958 FKM851958 FAQ851958 EQU851958 EGY851958 DXC851958 DNG851958 DDK851958 CTO851958 CJS851958 BZW851958 BQA851958 BGE851958 AWI851958 AMM851958 ACQ851958 SU851958 IY851958 C851958 WVK786422 WLO786422 WBS786422 VRW786422 VIA786422 UYE786422 UOI786422 UEM786422 TUQ786422 TKU786422 TAY786422 SRC786422 SHG786422 RXK786422 RNO786422 RDS786422 QTW786422 QKA786422 QAE786422 PQI786422 PGM786422 OWQ786422 OMU786422 OCY786422 NTC786422 NJG786422 MZK786422 MPO786422 MFS786422 LVW786422 LMA786422 LCE786422 KSI786422 KIM786422 JYQ786422 JOU786422 JEY786422 IVC786422 ILG786422 IBK786422 HRO786422 HHS786422 GXW786422 GOA786422 GEE786422 FUI786422 FKM786422 FAQ786422 EQU786422 EGY786422 DXC786422 DNG786422 DDK786422 CTO786422 CJS786422 BZW786422 BQA786422 BGE786422 AWI786422 AMM786422 ACQ786422 SU786422 IY786422 C786422 WVK720886 WLO720886 WBS720886 VRW720886 VIA720886 UYE720886 UOI720886 UEM720886 TUQ720886 TKU720886 TAY720886 SRC720886 SHG720886 RXK720886 RNO720886 RDS720886 QTW720886 QKA720886 QAE720886 PQI720886 PGM720886 OWQ720886 OMU720886 OCY720886 NTC720886 NJG720886 MZK720886 MPO720886 MFS720886 LVW720886 LMA720886 LCE720886 KSI720886 KIM720886 JYQ720886 JOU720886 JEY720886 IVC720886 ILG720886 IBK720886 HRO720886 HHS720886 GXW720886 GOA720886 GEE720886 FUI720886 FKM720886 FAQ720886 EQU720886 EGY720886 DXC720886 DNG720886 DDK720886 CTO720886 CJS720886 BZW720886 BQA720886 BGE720886 AWI720886 AMM720886 ACQ720886 SU720886 IY720886 C720886 WVK655350 WLO655350 WBS655350 VRW655350 VIA655350 UYE655350 UOI655350 UEM655350 TUQ655350 TKU655350 TAY655350 SRC655350 SHG655350 RXK655350 RNO655350 RDS655350 QTW655350 QKA655350 QAE655350 PQI655350 PGM655350 OWQ655350 OMU655350 OCY655350 NTC655350 NJG655350 MZK655350 MPO655350 MFS655350 LVW655350 LMA655350 LCE655350 KSI655350 KIM655350 JYQ655350 JOU655350 JEY655350 IVC655350 ILG655350 IBK655350 HRO655350 HHS655350 GXW655350 GOA655350 GEE655350 FUI655350 FKM655350 FAQ655350 EQU655350 EGY655350 DXC655350 DNG655350 DDK655350 CTO655350 CJS655350 BZW655350 BQA655350 BGE655350 AWI655350 AMM655350 ACQ655350 SU655350 IY655350 C655350 WVK589814 WLO589814 WBS589814 VRW589814 VIA589814 UYE589814 UOI589814 UEM589814 TUQ589814 TKU589814 TAY589814 SRC589814 SHG589814 RXK589814 RNO589814 RDS589814 QTW589814 QKA589814 QAE589814 PQI589814 PGM589814 OWQ589814 OMU589814 OCY589814 NTC589814 NJG589814 MZK589814 MPO589814 MFS589814 LVW589814 LMA589814 LCE589814 KSI589814 KIM589814 JYQ589814 JOU589814 JEY589814 IVC589814 ILG589814 IBK589814 HRO589814 HHS589814 GXW589814 GOA589814 GEE589814 FUI589814 FKM589814 FAQ589814 EQU589814 EGY589814 DXC589814 DNG589814 DDK589814 CTO589814 CJS589814 BZW589814 BQA589814 BGE589814 AWI589814 AMM589814 ACQ589814 SU589814 IY589814 C589814 WVK524278 WLO524278 WBS524278 VRW524278 VIA524278 UYE524278 UOI524278 UEM524278 TUQ524278 TKU524278 TAY524278 SRC524278 SHG524278 RXK524278 RNO524278 RDS524278 QTW524278 QKA524278 QAE524278 PQI524278 PGM524278 OWQ524278 OMU524278 OCY524278 NTC524278 NJG524278 MZK524278 MPO524278 MFS524278 LVW524278 LMA524278 LCE524278 KSI524278 KIM524278 JYQ524278 JOU524278 JEY524278 IVC524278 ILG524278 IBK524278 HRO524278 HHS524278 GXW524278 GOA524278 GEE524278 FUI524278 FKM524278 FAQ524278 EQU524278 EGY524278 DXC524278 DNG524278 DDK524278 CTO524278 CJS524278 BZW524278 BQA524278 BGE524278 AWI524278 AMM524278 ACQ524278 SU524278 IY524278 C524278 WVK458742 WLO458742 WBS458742 VRW458742 VIA458742 UYE458742 UOI458742 UEM458742 TUQ458742 TKU458742 TAY458742 SRC458742 SHG458742 RXK458742 RNO458742 RDS458742 QTW458742 QKA458742 QAE458742 PQI458742 PGM458742 OWQ458742 OMU458742 OCY458742 NTC458742 NJG458742 MZK458742 MPO458742 MFS458742 LVW458742 LMA458742 LCE458742 KSI458742 KIM458742 JYQ458742 JOU458742 JEY458742 IVC458742 ILG458742 IBK458742 HRO458742 HHS458742 GXW458742 GOA458742 GEE458742 FUI458742 FKM458742 FAQ458742 EQU458742 EGY458742 DXC458742 DNG458742 DDK458742 CTO458742 CJS458742 BZW458742 BQA458742 BGE458742 AWI458742 AMM458742 ACQ458742 SU458742 IY458742 C458742 WVK393206 WLO393206 WBS393206 VRW393206 VIA393206 UYE393206 UOI393206 UEM393206 TUQ393206 TKU393206 TAY393206 SRC393206 SHG393206 RXK393206 RNO393206 RDS393206 QTW393206 QKA393206 QAE393206 PQI393206 PGM393206 OWQ393206 OMU393206 OCY393206 NTC393206 NJG393206 MZK393206 MPO393206 MFS393206 LVW393206 LMA393206 LCE393206 KSI393206 KIM393206 JYQ393206 JOU393206 JEY393206 IVC393206 ILG393206 IBK393206 HRO393206 HHS393206 GXW393206 GOA393206 GEE393206 FUI393206 FKM393206 FAQ393206 EQU393206 EGY393206 DXC393206 DNG393206 DDK393206 CTO393206 CJS393206 BZW393206 BQA393206 BGE393206 AWI393206 AMM393206 ACQ393206 SU393206 IY393206 C393206 WVK327670 WLO327670 WBS327670 VRW327670 VIA327670 UYE327670 UOI327670 UEM327670 TUQ327670 TKU327670 TAY327670 SRC327670 SHG327670 RXK327670 RNO327670 RDS327670 QTW327670 QKA327670 QAE327670 PQI327670 PGM327670 OWQ327670 OMU327670 OCY327670 NTC327670 NJG327670 MZK327670 MPO327670 MFS327670 LVW327670 LMA327670 LCE327670 KSI327670 KIM327670 JYQ327670 JOU327670 JEY327670 IVC327670 ILG327670 IBK327670 HRO327670 HHS327670 GXW327670 GOA327670 GEE327670 FUI327670 FKM327670 FAQ327670 EQU327670 EGY327670 DXC327670 DNG327670 DDK327670 CTO327670 CJS327670 BZW327670 BQA327670 BGE327670 AWI327670 AMM327670 ACQ327670 SU327670 IY327670 C327670 WVK262134 WLO262134 WBS262134 VRW262134 VIA262134 UYE262134 UOI262134 UEM262134 TUQ262134 TKU262134 TAY262134 SRC262134 SHG262134 RXK262134 RNO262134 RDS262134 QTW262134 QKA262134 QAE262134 PQI262134 PGM262134 OWQ262134 OMU262134 OCY262134 NTC262134 NJG262134 MZK262134 MPO262134 MFS262134 LVW262134 LMA262134 LCE262134 KSI262134 KIM262134 JYQ262134 JOU262134 JEY262134 IVC262134 ILG262134 IBK262134 HRO262134 HHS262134 GXW262134 GOA262134 GEE262134 FUI262134 FKM262134 FAQ262134 EQU262134 EGY262134 DXC262134 DNG262134 DDK262134 CTO262134 CJS262134 BZW262134 BQA262134 BGE262134 AWI262134 AMM262134 ACQ262134 SU262134 IY262134 C262134 WVK196598 WLO196598 WBS196598 VRW196598 VIA196598 UYE196598 UOI196598 UEM196598 TUQ196598 TKU196598 TAY196598 SRC196598 SHG196598 RXK196598 RNO196598 RDS196598 QTW196598 QKA196598 QAE196598 PQI196598 PGM196598 OWQ196598 OMU196598 OCY196598 NTC196598 NJG196598 MZK196598 MPO196598 MFS196598 LVW196598 LMA196598 LCE196598 KSI196598 KIM196598 JYQ196598 JOU196598 JEY196598 IVC196598 ILG196598 IBK196598 HRO196598 HHS196598 GXW196598 GOA196598 GEE196598 FUI196598 FKM196598 FAQ196598 EQU196598 EGY196598 DXC196598 DNG196598 DDK196598 CTO196598 CJS196598 BZW196598 BQA196598 BGE196598 AWI196598 AMM196598 ACQ196598 SU196598 IY196598 C196598 WVK131062 WLO131062 WBS131062 VRW131062 VIA131062 UYE131062 UOI131062 UEM131062 TUQ131062 TKU131062 TAY131062 SRC131062 SHG131062 RXK131062 RNO131062 RDS131062 QTW131062 QKA131062 QAE131062 PQI131062 PGM131062 OWQ131062 OMU131062 OCY131062 NTC131062 NJG131062 MZK131062 MPO131062 MFS131062 LVW131062 LMA131062 LCE131062 KSI131062 KIM131062 JYQ131062 JOU131062 JEY131062 IVC131062 ILG131062 IBK131062 HRO131062 HHS131062 GXW131062 GOA131062 GEE131062 FUI131062 FKM131062 FAQ131062 EQU131062 EGY131062 DXC131062 DNG131062 DDK131062 CTO131062 CJS131062 BZW131062 BQA131062 BGE131062 AWI131062 AMM131062 ACQ131062 SU131062 IY131062 C131062 WVK65526 WLO65526 WBS65526 VRW65526 VIA65526 UYE65526 UOI65526 UEM65526 TUQ65526 TKU65526 TAY65526 SRC65526 SHG65526 RXK65526 RNO65526 RDS65526 QTW65526 QKA65526 QAE65526 PQI65526 PGM65526 OWQ65526 OMU65526 OCY65526 NTC65526 NJG65526 MZK65526 MPO65526 MFS65526 LVW65526 LMA65526 LCE65526 KSI65526 KIM65526 JYQ65526 JOU65526 JEY65526 IVC65526 ILG65526 IBK65526 HRO65526 HHS65526 GXW65526 GOA65526 GEE65526 FUI65526 FKM65526 FAQ65526 EQU65526 EGY65526 DXC65526 DNG65526 DDK65526 CTO65526 CJS65526 BZW65526 BQA65526 BGE65526 AWI65526 AMM65526 ACQ65526 SU65526 IY65526 WVN983031 WLR983031 WBV983031 VRZ983031 VID983031 UYH983031 UOL983031 UEP983031 TUT983031 TKX983031 TBB983031 SRF983031 SHJ983031 RXN983031 RNR983031 RDV983031 QTZ983031 QKD983031 QAH983031 PQL983031 PGP983031 OWT983031 OMX983031 ODB983031 NTF983031 NJJ983031 MZN983031 MPR983031 MFV983031 LVZ983031 LMD983031 LCH983031 KSL983031 KIP983031 JYT983031 JOX983031 JFB983031 IVF983031 ILJ983031 IBN983031 HRR983031 HHV983031 GXZ983031 GOD983031 GEH983031 FUL983031 FKP983031 FAT983031 EQX983031 EHB983031 DXF983031 DNJ983031 DDN983031 CTR983031 CJV983031 BZZ983031 BQD983031 BGH983031 AWL983031 AMP983031 ACT983031 SX983031 JB983031 F983031 WVN917495 WLR917495 WBV917495 VRZ917495 VID917495 UYH917495 UOL917495 UEP917495 TUT917495 TKX917495 TBB917495 SRF917495 SHJ917495 RXN917495 RNR917495 RDV917495 QTZ917495 QKD917495 QAH917495 PQL917495 PGP917495 OWT917495 OMX917495 ODB917495 NTF917495 NJJ917495 MZN917495 MPR917495 MFV917495 LVZ917495 LMD917495 LCH917495 KSL917495 KIP917495 JYT917495 JOX917495 JFB917495 IVF917495 ILJ917495 IBN917495 HRR917495 HHV917495 GXZ917495 GOD917495 GEH917495 FUL917495 FKP917495 FAT917495 EQX917495 EHB917495 DXF917495 DNJ917495 DDN917495 CTR917495 CJV917495 BZZ917495 BQD917495 BGH917495 AWL917495 AMP917495 ACT917495 SX917495 JB917495 F917495 WVN851959 WLR851959 WBV851959 VRZ851959 VID851959 UYH851959 UOL851959 UEP851959 TUT851959 TKX851959 TBB851959 SRF851959 SHJ851959 RXN851959 RNR851959 RDV851959 QTZ851959 QKD851959 QAH851959 PQL851959 PGP851959 OWT851959 OMX851959 ODB851959 NTF851959 NJJ851959 MZN851959 MPR851959 MFV851959 LVZ851959 LMD851959 LCH851959 KSL851959 KIP851959 JYT851959 JOX851959 JFB851959 IVF851959 ILJ851959 IBN851959 HRR851959 HHV851959 GXZ851959 GOD851959 GEH851959 FUL851959 FKP851959 FAT851959 EQX851959 EHB851959 DXF851959 DNJ851959 DDN851959 CTR851959 CJV851959 BZZ851959 BQD851959 BGH851959 AWL851959 AMP851959 ACT851959 SX851959 JB851959 F851959 WVN786423 WLR786423 WBV786423 VRZ786423 VID786423 UYH786423 UOL786423 UEP786423 TUT786423 TKX786423 TBB786423 SRF786423 SHJ786423 RXN786423 RNR786423 RDV786423 QTZ786423 QKD786423 QAH786423 PQL786423 PGP786423 OWT786423 OMX786423 ODB786423 NTF786423 NJJ786423 MZN786423 MPR786423 MFV786423 LVZ786423 LMD786423 LCH786423 KSL786423 KIP786423 JYT786423 JOX786423 JFB786423 IVF786423 ILJ786423 IBN786423 HRR786423 HHV786423 GXZ786423 GOD786423 GEH786423 FUL786423 FKP786423 FAT786423 EQX786423 EHB786423 DXF786423 DNJ786423 DDN786423 CTR786423 CJV786423 BZZ786423 BQD786423 BGH786423 AWL786423 AMP786423 ACT786423 SX786423 JB786423 F786423 WVN720887 WLR720887 WBV720887 VRZ720887 VID720887 UYH720887 UOL720887 UEP720887 TUT720887 TKX720887 TBB720887 SRF720887 SHJ720887 RXN720887 RNR720887 RDV720887 QTZ720887 QKD720887 QAH720887 PQL720887 PGP720887 OWT720887 OMX720887 ODB720887 NTF720887 NJJ720887 MZN720887 MPR720887 MFV720887 LVZ720887 LMD720887 LCH720887 KSL720887 KIP720887 JYT720887 JOX720887 JFB720887 IVF720887 ILJ720887 IBN720887 HRR720887 HHV720887 GXZ720887 GOD720887 GEH720887 FUL720887 FKP720887 FAT720887 EQX720887 EHB720887 DXF720887 DNJ720887 DDN720887 CTR720887 CJV720887 BZZ720887 BQD720887 BGH720887 AWL720887 AMP720887 ACT720887 SX720887 JB720887 F720887 WVN655351 WLR655351 WBV655351 VRZ655351 VID655351 UYH655351 UOL655351 UEP655351 TUT655351 TKX655351 TBB655351 SRF655351 SHJ655351 RXN655351 RNR655351 RDV655351 QTZ655351 QKD655351 QAH655351 PQL655351 PGP655351 OWT655351 OMX655351 ODB655351 NTF655351 NJJ655351 MZN655351 MPR655351 MFV655351 LVZ655351 LMD655351 LCH655351 KSL655351 KIP655351 JYT655351 JOX655351 JFB655351 IVF655351 ILJ655351 IBN655351 HRR655351 HHV655351 GXZ655351 GOD655351 GEH655351 FUL655351 FKP655351 FAT655351 EQX655351 EHB655351 DXF655351 DNJ655351 DDN655351 CTR655351 CJV655351 BZZ655351 BQD655351 BGH655351 AWL655351 AMP655351 ACT655351 SX655351 JB655351 F655351 WVN589815 WLR589815 WBV589815 VRZ589815 VID589815 UYH589815 UOL589815 UEP589815 TUT589815 TKX589815 TBB589815 SRF589815 SHJ589815 RXN589815 RNR589815 RDV589815 QTZ589815 QKD589815 QAH589815 PQL589815 PGP589815 OWT589815 OMX589815 ODB589815 NTF589815 NJJ589815 MZN589815 MPR589815 MFV589815 LVZ589815 LMD589815 LCH589815 KSL589815 KIP589815 JYT589815 JOX589815 JFB589815 IVF589815 ILJ589815 IBN589815 HRR589815 HHV589815 GXZ589815 GOD589815 GEH589815 FUL589815 FKP589815 FAT589815 EQX589815 EHB589815 DXF589815 DNJ589815 DDN589815 CTR589815 CJV589815 BZZ589815 BQD589815 BGH589815 AWL589815 AMP589815 ACT589815 SX589815 JB589815 F589815 WVN524279 WLR524279 WBV524279 VRZ524279 VID524279 UYH524279 UOL524279 UEP524279 TUT524279 TKX524279 TBB524279 SRF524279 SHJ524279 RXN524279 RNR524279 RDV524279 QTZ524279 QKD524279 QAH524279 PQL524279 PGP524279 OWT524279 OMX524279 ODB524279 NTF524279 NJJ524279 MZN524279 MPR524279 MFV524279 LVZ524279 LMD524279 LCH524279 KSL524279 KIP524279 JYT524279 JOX524279 JFB524279 IVF524279 ILJ524279 IBN524279 HRR524279 HHV524279 GXZ524279 GOD524279 GEH524279 FUL524279 FKP524279 FAT524279 EQX524279 EHB524279 DXF524279 DNJ524279 DDN524279 CTR524279 CJV524279 BZZ524279 BQD524279 BGH524279 AWL524279 AMP524279 ACT524279 SX524279 JB524279 F524279 WVN458743 WLR458743 WBV458743 VRZ458743 VID458743 UYH458743 UOL458743 UEP458743 TUT458743 TKX458743 TBB458743 SRF458743 SHJ458743 RXN458743 RNR458743 RDV458743 QTZ458743 QKD458743 QAH458743 PQL458743 PGP458743 OWT458743 OMX458743 ODB458743 NTF458743 NJJ458743 MZN458743 MPR458743 MFV458743 LVZ458743 LMD458743 LCH458743 KSL458743 KIP458743 JYT458743 JOX458743 JFB458743 IVF458743 ILJ458743 IBN458743 HRR458743 HHV458743 GXZ458743 GOD458743 GEH458743 FUL458743 FKP458743 FAT458743 EQX458743 EHB458743 DXF458743 DNJ458743 DDN458743 CTR458743 CJV458743 BZZ458743 BQD458743 BGH458743 AWL458743 AMP458743 ACT458743 SX458743 JB458743 F458743 WVN393207 WLR393207 WBV393207 VRZ393207 VID393207 UYH393207 UOL393207 UEP393207 TUT393207 TKX393207 TBB393207 SRF393207 SHJ393207 RXN393207 RNR393207 RDV393207 QTZ393207 QKD393207 QAH393207 PQL393207 PGP393207 OWT393207 OMX393207 ODB393207 NTF393207 NJJ393207 MZN393207 MPR393207 MFV393207 LVZ393207 LMD393207 LCH393207 KSL393207 KIP393207 JYT393207 JOX393207 JFB393207 IVF393207 ILJ393207 IBN393207 HRR393207 HHV393207 GXZ393207 GOD393207 GEH393207 FUL393207 FKP393207 FAT393207 EQX393207 EHB393207 DXF393207 DNJ393207 DDN393207 CTR393207 CJV393207 BZZ393207 BQD393207 BGH393207 AWL393207 AMP393207 ACT393207 SX393207 JB393207 F393207 WVN327671 WLR327671 WBV327671 VRZ327671 VID327671 UYH327671 UOL327671 UEP327671 TUT327671 TKX327671 TBB327671 SRF327671 SHJ327671 RXN327671 RNR327671 RDV327671 QTZ327671 QKD327671 QAH327671 PQL327671 PGP327671 OWT327671 OMX327671 ODB327671 NTF327671 NJJ327671 MZN327671 MPR327671 MFV327671 LVZ327671 LMD327671 LCH327671 KSL327671 KIP327671 JYT327671 JOX327671 JFB327671 IVF327671 ILJ327671 IBN327671 HRR327671 HHV327671 GXZ327671 GOD327671 GEH327671 FUL327671 FKP327671 FAT327671 EQX327671 EHB327671 DXF327671 DNJ327671 DDN327671 CTR327671 CJV327671 BZZ327671 BQD327671 BGH327671 AWL327671 AMP327671 ACT327671 SX327671 JB327671 F327671 WVN262135 WLR262135 WBV262135 VRZ262135 VID262135 UYH262135 UOL262135 UEP262135 TUT262135 TKX262135 TBB262135 SRF262135 SHJ262135 RXN262135 RNR262135 RDV262135 QTZ262135 QKD262135 QAH262135 PQL262135 PGP262135 OWT262135 OMX262135 ODB262135 NTF262135 NJJ262135 MZN262135 MPR262135 MFV262135 LVZ262135 LMD262135 LCH262135 KSL262135 KIP262135 JYT262135 JOX262135 JFB262135 IVF262135 ILJ262135 IBN262135 HRR262135 HHV262135 GXZ262135 GOD262135 GEH262135 FUL262135 FKP262135 FAT262135 EQX262135 EHB262135 DXF262135 DNJ262135 DDN262135 CTR262135 CJV262135 BZZ262135 BQD262135 BGH262135 AWL262135 AMP262135 ACT262135 SX262135 JB262135 F262135 WVN196599 WLR196599 WBV196599 VRZ196599 VID196599 UYH196599 UOL196599 UEP196599 TUT196599 TKX196599 TBB196599 SRF196599 SHJ196599 RXN196599 RNR196599 RDV196599 QTZ196599 QKD196599 QAH196599 PQL196599 PGP196599 OWT196599 OMX196599 ODB196599 NTF196599 NJJ196599 MZN196599 MPR196599 MFV196599 LVZ196599 LMD196599 LCH196599 KSL196599 KIP196599 JYT196599 JOX196599 JFB196599 IVF196599 ILJ196599 IBN196599 HRR196599 HHV196599 GXZ196599 GOD196599 GEH196599 FUL196599 FKP196599 FAT196599 EQX196599 EHB196599 DXF196599 DNJ196599 DDN196599 CTR196599 CJV196599 BZZ196599 BQD196599 BGH196599 AWL196599 AMP196599 ACT196599 SX196599 JB196599 F196599 WVN131063 WLR131063 WBV131063 VRZ131063 VID131063 UYH131063 UOL131063 UEP131063 TUT131063 TKX131063 TBB131063 SRF131063 SHJ131063 RXN131063 RNR131063 RDV131063 QTZ131063 QKD131063 QAH131063 PQL131063 PGP131063 OWT131063 OMX131063 ODB131063 NTF131063 NJJ131063 MZN131063 MPR131063 MFV131063 LVZ131063 LMD131063 LCH131063 KSL131063 KIP131063 JYT131063 JOX131063 JFB131063 IVF131063 ILJ131063 IBN131063 HRR131063 HHV131063 GXZ131063 GOD131063 GEH131063 FUL131063 FKP131063 FAT131063 EQX131063 EHB131063 DXF131063 DNJ131063 DDN131063 CTR131063 CJV131063 BZZ131063 BQD131063 BGH131063 AWL131063 AMP131063 ACT131063 SX131063 JB131063 F131063 WVN65527 WLR65527 WBV65527 VRZ65527 VID65527 UYH65527 UOL65527 UEP65527 TUT65527 TKX65527 TBB65527 SRF65527 SHJ65527 RXN65527 RNR65527 RDV65527 QTZ65527 QKD65527 QAH65527 PQL65527 PGP65527 OWT65527 OMX65527 ODB65527 NTF65527 NJJ65527 MZN65527 MPR65527 MFV65527 LVZ65527 LMD65527 LCH65527 KSL65527 KIP65527 JYT65527 JOX65527 JFB65527 IVF65527 ILJ65527 IBN65527 HRR65527 HHV65527 GXZ65527 GOD65527 GEH65527 FUL65527 FKP65527 FAT65527 EQX65527 EHB65527 DXF65527 DNJ65527 DDN65527 CTR65527 CJV65527 BZZ65527 BQD65527 BGH65527 AWL65527 AMP65527 ACT65527 SX65527 JB65527 C65526" xr:uid="{2EB94B08-446D-AD4F-8A9A-1BCCBABAE9F8}">
      <formula1>#REF!</formula1>
    </dataValidation>
  </dataValidations>
  <printOptions gridLines="1" gridLinesSet="0"/>
  <pageMargins left="0.75" right="0.75" top="1" bottom="1" header="0.5" footer="0.5"/>
  <pageSetup orientation="portrait" horizontalDpi="4294967292" verticalDpi="4294967292"/>
  <headerFooter alignWithMargins="0">
    <oddHeader>&amp;A</oddHeader>
    <oddFooter>Page &amp;P</oddFooter>
  </headerFooter>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FB76D-BCE4-0C49-978C-BA385EEEC203}">
  <dimension ref="A1:K1915"/>
  <sheetViews>
    <sheetView workbookViewId="0">
      <selection activeCell="A2" sqref="A2:A1915"/>
    </sheetView>
  </sheetViews>
  <sheetFormatPr baseColWidth="10" defaultRowHeight="15"/>
  <cols>
    <col min="1" max="1" width="12.6640625" bestFit="1" customWidth="1"/>
    <col min="2" max="2" width="49.6640625" bestFit="1" customWidth="1"/>
    <col min="3" max="3" width="20" bestFit="1" customWidth="1"/>
    <col min="4" max="4" width="32.6640625" bestFit="1" customWidth="1"/>
    <col min="5" max="11" width="16.83203125" customWidth="1"/>
    <col min="12" max="12" width="15.6640625" bestFit="1" customWidth="1"/>
  </cols>
  <sheetData>
    <row r="1" spans="1:11">
      <c r="A1" t="s">
        <v>0</v>
      </c>
      <c r="B1" t="s">
        <v>141</v>
      </c>
      <c r="C1" t="s">
        <v>1</v>
      </c>
      <c r="D1" t="s">
        <v>2</v>
      </c>
      <c r="E1" t="s">
        <v>3</v>
      </c>
      <c r="F1" t="s">
        <v>4</v>
      </c>
      <c r="G1" t="s">
        <v>5</v>
      </c>
      <c r="H1" t="s">
        <v>6</v>
      </c>
      <c r="I1" t="s">
        <v>7</v>
      </c>
      <c r="J1" t="s">
        <v>8</v>
      </c>
      <c r="K1" t="s">
        <v>9</v>
      </c>
    </row>
    <row r="2" spans="1:11">
      <c r="A2" t="s">
        <v>142</v>
      </c>
      <c r="B2" t="s">
        <v>143</v>
      </c>
      <c r="C2" t="s">
        <v>10</v>
      </c>
      <c r="D2" t="s">
        <v>11</v>
      </c>
      <c r="E2">
        <v>1.1950362739508755</v>
      </c>
      <c r="F2">
        <v>1.3751500320098209</v>
      </c>
      <c r="G2">
        <v>8.214817224981207</v>
      </c>
      <c r="H2">
        <v>8.302805520968553</v>
      </c>
      <c r="I2">
        <v>589.3353472</v>
      </c>
      <c r="J2">
        <v>163.36579839999999</v>
      </c>
      <c r="K2">
        <v>58.345996800000002</v>
      </c>
    </row>
    <row r="3" spans="1:11">
      <c r="A3" t="s">
        <v>144</v>
      </c>
      <c r="B3" t="s">
        <v>145</v>
      </c>
      <c r="C3" t="s">
        <v>12</v>
      </c>
      <c r="D3" t="s">
        <v>14</v>
      </c>
      <c r="E3">
        <v>8.0689655789752401E-2</v>
      </c>
      <c r="F3">
        <v>1.3993012543248311</v>
      </c>
      <c r="G3">
        <v>1.3751500320098209</v>
      </c>
      <c r="H3">
        <v>2.5331253984154447</v>
      </c>
      <c r="I3">
        <v>43599.246131200001</v>
      </c>
      <c r="J3">
        <v>13764.6702592</v>
      </c>
      <c r="K3">
        <v>1279.4300416000001</v>
      </c>
    </row>
    <row r="4" spans="1:11">
      <c r="A4" t="s">
        <v>146</v>
      </c>
      <c r="B4" t="s">
        <v>147</v>
      </c>
      <c r="C4" t="s">
        <v>15</v>
      </c>
      <c r="D4" t="s">
        <v>16</v>
      </c>
      <c r="E4">
        <v>0.87666414873330145</v>
      </c>
      <c r="F4">
        <v>0.26466764388269021</v>
      </c>
      <c r="G4">
        <v>0.49989305722127603</v>
      </c>
      <c r="H4">
        <v>2.6924198250728861</v>
      </c>
      <c r="I4">
        <v>278.3690752</v>
      </c>
      <c r="J4">
        <v>34.79</v>
      </c>
      <c r="K4">
        <v>45.54</v>
      </c>
    </row>
    <row r="5" spans="1:11">
      <c r="A5" t="s">
        <v>148</v>
      </c>
      <c r="B5" t="s">
        <v>149</v>
      </c>
      <c r="C5" t="s">
        <v>17</v>
      </c>
      <c r="D5" t="s">
        <v>18</v>
      </c>
      <c r="E5">
        <v>0.17308839442517279</v>
      </c>
      <c r="F5">
        <v>1.8524195723273205</v>
      </c>
      <c r="G5">
        <v>0.49379736002612462</v>
      </c>
      <c r="H5">
        <v>72.596474824805824</v>
      </c>
      <c r="I5">
        <v>38374.460620799997</v>
      </c>
      <c r="J5">
        <v>103.3188992</v>
      </c>
      <c r="K5">
        <v>619.46250239999995</v>
      </c>
    </row>
    <row r="6" spans="1:11">
      <c r="A6" t="s">
        <v>150</v>
      </c>
      <c r="B6" t="s">
        <v>151</v>
      </c>
      <c r="C6" t="s">
        <v>15</v>
      </c>
      <c r="D6" t="s">
        <v>19</v>
      </c>
      <c r="E6">
        <v>-0.15835712639504931</v>
      </c>
      <c r="F6">
        <v>1.0000104278851485</v>
      </c>
      <c r="G6">
        <v>5.1417034934970497E-2</v>
      </c>
      <c r="H6">
        <v>-81.769138755980862</v>
      </c>
      <c r="I6">
        <v>2601.2887040000001</v>
      </c>
      <c r="J6">
        <v>5.2994000000000003</v>
      </c>
      <c r="K6">
        <v>2221.2327424</v>
      </c>
    </row>
    <row r="7" spans="1:11">
      <c r="A7" t="s">
        <v>152</v>
      </c>
      <c r="B7" t="s">
        <v>153</v>
      </c>
      <c r="C7" t="s">
        <v>17</v>
      </c>
      <c r="D7" t="s">
        <v>20</v>
      </c>
      <c r="E7">
        <v>0.2258123058512739</v>
      </c>
      <c r="F7">
        <v>-0.43872103438651439</v>
      </c>
      <c r="G7">
        <v>2.34259989219355E-2</v>
      </c>
      <c r="H7">
        <v>2.4173654047034243</v>
      </c>
      <c r="I7">
        <v>288.83655679999998</v>
      </c>
      <c r="J7">
        <v>91.293497599999995</v>
      </c>
      <c r="K7">
        <v>4.3845999999999998</v>
      </c>
    </row>
    <row r="8" spans="1:11">
      <c r="A8" t="s">
        <v>154</v>
      </c>
      <c r="B8" t="s">
        <v>155</v>
      </c>
      <c r="C8" t="s">
        <v>17</v>
      </c>
      <c r="D8" t="s">
        <v>27</v>
      </c>
      <c r="E8">
        <v>4.6652556326709602E-2</v>
      </c>
      <c r="F8">
        <v>1.0000000000000002</v>
      </c>
      <c r="G8">
        <v>1.1614304453311008</v>
      </c>
      <c r="H8">
        <v>5.1121118748518608</v>
      </c>
      <c r="I8">
        <v>132.48247040000001</v>
      </c>
      <c r="J8">
        <v>5.4036999999999997</v>
      </c>
      <c r="K8">
        <v>13.8084992</v>
      </c>
    </row>
    <row r="9" spans="1:11">
      <c r="A9" t="s">
        <v>156</v>
      </c>
      <c r="B9" t="s">
        <v>157</v>
      </c>
      <c r="C9" t="s">
        <v>24</v>
      </c>
      <c r="D9" t="s">
        <v>25</v>
      </c>
      <c r="E9">
        <v>1.5194814379319268</v>
      </c>
      <c r="F9">
        <v>0.28231969400850931</v>
      </c>
      <c r="G9">
        <v>0.221976478228956</v>
      </c>
      <c r="H9">
        <v>6.9034304733975231</v>
      </c>
      <c r="I9">
        <v>3284.5770751999999</v>
      </c>
      <c r="J9">
        <v>573.49002240000004</v>
      </c>
      <c r="K9">
        <v>24.54</v>
      </c>
    </row>
    <row r="10" spans="1:11">
      <c r="A10" t="s">
        <v>158</v>
      </c>
      <c r="B10" t="s">
        <v>159</v>
      </c>
      <c r="C10" t="s">
        <v>10</v>
      </c>
      <c r="D10" t="s">
        <v>28</v>
      </c>
      <c r="E10">
        <v>6.9415447003276495E-2</v>
      </c>
      <c r="F10">
        <v>0.1692680408055981</v>
      </c>
      <c r="G10">
        <v>4.0671447487350205</v>
      </c>
      <c r="H10">
        <v>2.300169276343631</v>
      </c>
      <c r="I10">
        <v>14907.051212799999</v>
      </c>
      <c r="J10">
        <v>3972.9999871999999</v>
      </c>
      <c r="K10">
        <v>169</v>
      </c>
    </row>
    <row r="11" spans="1:11">
      <c r="A11" t="s">
        <v>160</v>
      </c>
      <c r="B11" t="s">
        <v>161</v>
      </c>
      <c r="C11" t="s">
        <v>24</v>
      </c>
      <c r="D11" t="s">
        <v>25</v>
      </c>
      <c r="E11">
        <v>-6.42090231276852E-2</v>
      </c>
      <c r="F11">
        <v>-1.4474810534480499E-2</v>
      </c>
      <c r="G11">
        <v>0.78394849977034742</v>
      </c>
      <c r="H11">
        <v>14.410326289020093</v>
      </c>
      <c r="I11">
        <v>6287.0749183999997</v>
      </c>
      <c r="J11">
        <v>674.72168959999999</v>
      </c>
      <c r="K11">
        <v>55.5561984</v>
      </c>
    </row>
    <row r="12" spans="1:11">
      <c r="A12" t="s">
        <v>162</v>
      </c>
      <c r="B12" t="s">
        <v>163</v>
      </c>
      <c r="C12" t="s">
        <v>17</v>
      </c>
      <c r="D12" t="s">
        <v>29</v>
      </c>
      <c r="E12">
        <v>-1.4474810534480499E-2</v>
      </c>
      <c r="F12">
        <v>0.72081420078376757</v>
      </c>
      <c r="G12">
        <v>0.52632789104833611</v>
      </c>
      <c r="H12">
        <v>4.6484341972618779</v>
      </c>
      <c r="I12">
        <v>185.8002304</v>
      </c>
      <c r="J12">
        <v>32.014598399999997</v>
      </c>
      <c r="K12">
        <v>22.538</v>
      </c>
    </row>
    <row r="13" spans="1:11">
      <c r="A13" t="s">
        <v>164</v>
      </c>
      <c r="B13" t="s">
        <v>165</v>
      </c>
      <c r="C13" t="s">
        <v>22</v>
      </c>
      <c r="D13" t="s">
        <v>30</v>
      </c>
      <c r="E13">
        <v>0.59566999383080987</v>
      </c>
      <c r="F13">
        <v>0.4998319171282804</v>
      </c>
      <c r="G13">
        <v>0.53474434178176489</v>
      </c>
      <c r="H13">
        <v>0.1969691903289027</v>
      </c>
      <c r="I13">
        <v>123.9679488</v>
      </c>
      <c r="J13">
        <v>16278.413312000001</v>
      </c>
      <c r="K13">
        <v>149.1510016</v>
      </c>
    </row>
    <row r="14" spans="1:11">
      <c r="A14" t="s">
        <v>166</v>
      </c>
      <c r="B14" t="s">
        <v>167</v>
      </c>
      <c r="C14" t="s">
        <v>17</v>
      </c>
      <c r="D14" t="s">
        <v>26</v>
      </c>
      <c r="E14">
        <v>0.14058344149429461</v>
      </c>
      <c r="F14">
        <v>9.6917596138342194E-2</v>
      </c>
      <c r="G14">
        <v>1.0000478655382885</v>
      </c>
      <c r="H14">
        <v>113.11362493715436</v>
      </c>
      <c r="I14">
        <v>124831.8717952</v>
      </c>
      <c r="J14">
        <v>84.82</v>
      </c>
      <c r="K14">
        <v>5834.8699648000002</v>
      </c>
    </row>
    <row r="15" spans="1:11">
      <c r="A15" t="s">
        <v>168</v>
      </c>
      <c r="B15" t="s">
        <v>169</v>
      </c>
      <c r="C15" t="s">
        <v>24</v>
      </c>
      <c r="D15" t="s">
        <v>25</v>
      </c>
      <c r="E15">
        <v>2.6108630956240698E-2</v>
      </c>
      <c r="F15">
        <v>0.58614281911847532</v>
      </c>
      <c r="G15">
        <v>0.2258123058512739</v>
      </c>
      <c r="H15">
        <v>166.08748906386705</v>
      </c>
      <c r="I15">
        <v>59636.167475200004</v>
      </c>
      <c r="J15">
        <v>182.44999680000001</v>
      </c>
      <c r="K15">
        <v>2342.3500288</v>
      </c>
    </row>
    <row r="16" spans="1:11">
      <c r="A16" t="s">
        <v>170</v>
      </c>
      <c r="B16" t="s">
        <v>171</v>
      </c>
      <c r="C16" t="s">
        <v>12</v>
      </c>
      <c r="D16" t="s">
        <v>31</v>
      </c>
      <c r="E16">
        <v>6.2901708982235405E-2</v>
      </c>
      <c r="F16">
        <v>4.81266737037623E-2</v>
      </c>
      <c r="G16">
        <v>-0.17388253238857959</v>
      </c>
      <c r="H16">
        <v>1.4986254656428188</v>
      </c>
      <c r="I16">
        <v>84714.540236800007</v>
      </c>
      <c r="J16">
        <v>157172.94407679999</v>
      </c>
      <c r="K16">
        <v>6848.2699264000003</v>
      </c>
    </row>
    <row r="17" spans="1:11">
      <c r="A17" t="s">
        <v>172</v>
      </c>
      <c r="B17" t="s">
        <v>173</v>
      </c>
      <c r="C17" t="s">
        <v>32</v>
      </c>
      <c r="D17" t="s">
        <v>33</v>
      </c>
      <c r="E17">
        <v>1.8082681213577156</v>
      </c>
      <c r="F17">
        <v>0.150024167448228</v>
      </c>
      <c r="G17">
        <v>-2.1197096510863801E-2</v>
      </c>
      <c r="H17">
        <v>2.3599292014279039</v>
      </c>
      <c r="I17">
        <v>895.45676800000001</v>
      </c>
      <c r="J17">
        <v>137.38720000000001</v>
      </c>
      <c r="K17">
        <v>2.2027000000000001</v>
      </c>
    </row>
    <row r="18" spans="1:11">
      <c r="A18" t="s">
        <v>174</v>
      </c>
      <c r="B18" t="s">
        <v>175</v>
      </c>
      <c r="C18" t="s">
        <v>34</v>
      </c>
      <c r="D18" t="s">
        <v>35</v>
      </c>
      <c r="E18">
        <v>8.2193043761617804E-2</v>
      </c>
      <c r="F18">
        <v>-1.1197434391701899E-2</v>
      </c>
      <c r="G18">
        <v>1.8294849360447452</v>
      </c>
      <c r="H18">
        <v>3.1247260361052631</v>
      </c>
      <c r="I18">
        <v>12427.5212288</v>
      </c>
      <c r="J18">
        <v>1055.6705792</v>
      </c>
      <c r="K18">
        <v>157.12240639999999</v>
      </c>
    </row>
    <row r="19" spans="1:11">
      <c r="A19" t="s">
        <v>176</v>
      </c>
      <c r="B19" t="s">
        <v>177</v>
      </c>
      <c r="C19" t="s">
        <v>10</v>
      </c>
      <c r="D19" t="s">
        <v>40</v>
      </c>
      <c r="E19">
        <v>1</v>
      </c>
      <c r="F19">
        <v>0.29435877325891963</v>
      </c>
      <c r="G19">
        <v>-1.2547872873748299E-2</v>
      </c>
      <c r="H19">
        <v>29.892810940676402</v>
      </c>
      <c r="I19">
        <v>28338.975539200001</v>
      </c>
      <c r="J19">
        <v>485.44</v>
      </c>
      <c r="K19">
        <v>292.38999039999999</v>
      </c>
    </row>
    <row r="20" spans="1:11">
      <c r="A20" t="s">
        <v>178</v>
      </c>
      <c r="B20" t="s">
        <v>179</v>
      </c>
      <c r="C20" t="s">
        <v>17</v>
      </c>
      <c r="D20" t="s">
        <v>41</v>
      </c>
      <c r="E20">
        <v>0.12787469076107399</v>
      </c>
      <c r="F20">
        <v>0.1404162521185609</v>
      </c>
      <c r="G20">
        <v>6.6758824236842855</v>
      </c>
      <c r="H20">
        <v>1.5758417508417508</v>
      </c>
      <c r="I20">
        <v>67.751999999999995</v>
      </c>
      <c r="J20">
        <v>136.3260032</v>
      </c>
      <c r="K20">
        <v>16.373000000000001</v>
      </c>
    </row>
    <row r="21" spans="1:11">
      <c r="A21" t="s">
        <v>180</v>
      </c>
      <c r="B21" t="s">
        <v>181</v>
      </c>
      <c r="C21" t="s">
        <v>17</v>
      </c>
      <c r="D21" t="s">
        <v>42</v>
      </c>
      <c r="E21">
        <v>1.0987641039434028</v>
      </c>
      <c r="F21">
        <v>-1.30209997785507E-2</v>
      </c>
      <c r="G21">
        <v>0.42203814799334471</v>
      </c>
      <c r="H21">
        <v>20.164879730842792</v>
      </c>
      <c r="I21">
        <v>10291.3040384</v>
      </c>
      <c r="J21">
        <v>142.68999679999999</v>
      </c>
      <c r="K21">
        <v>492.12999680000001</v>
      </c>
    </row>
    <row r="22" spans="1:11">
      <c r="A22" t="s">
        <v>182</v>
      </c>
      <c r="B22" t="s">
        <v>183</v>
      </c>
      <c r="C22" t="s">
        <v>17</v>
      </c>
      <c r="D22" t="s">
        <v>29</v>
      </c>
      <c r="E22">
        <v>0.33262048323635168</v>
      </c>
      <c r="F22">
        <v>0.45523180786770501</v>
      </c>
      <c r="G22">
        <v>1.0000683833454114</v>
      </c>
      <c r="H22">
        <v>-104</v>
      </c>
      <c r="I22">
        <v>18.053999999999998</v>
      </c>
      <c r="J22">
        <v>0.11</v>
      </c>
      <c r="K22">
        <v>3.56</v>
      </c>
    </row>
    <row r="23" spans="1:11">
      <c r="A23" t="s">
        <v>184</v>
      </c>
      <c r="B23" t="s">
        <v>185</v>
      </c>
      <c r="C23" t="s">
        <v>10</v>
      </c>
      <c r="D23" t="s">
        <v>43</v>
      </c>
      <c r="E23">
        <v>0.76919400143529371</v>
      </c>
      <c r="F23">
        <v>1.8940765071647785</v>
      </c>
      <c r="G23">
        <v>0.99999999999999978</v>
      </c>
      <c r="H23">
        <v>34.535691270138628</v>
      </c>
      <c r="I23">
        <v>6526.0101631999996</v>
      </c>
      <c r="J23">
        <v>281.38370559999998</v>
      </c>
      <c r="K23">
        <v>178.469504</v>
      </c>
    </row>
    <row r="24" spans="1:11">
      <c r="A24" t="s">
        <v>186</v>
      </c>
      <c r="B24" t="s">
        <v>187</v>
      </c>
      <c r="C24" t="s">
        <v>10</v>
      </c>
      <c r="D24" t="s">
        <v>40</v>
      </c>
      <c r="E24">
        <v>0.78015979275624681</v>
      </c>
      <c r="F24">
        <v>0.99997877969892723</v>
      </c>
      <c r="G24">
        <v>0.2375143228394743</v>
      </c>
      <c r="H24">
        <v>-1.4637865311308766</v>
      </c>
      <c r="I24">
        <v>495.11009280000002</v>
      </c>
      <c r="J24">
        <v>931.21003519999999</v>
      </c>
      <c r="K24">
        <v>34.409999999999997</v>
      </c>
    </row>
    <row r="25" spans="1:11">
      <c r="A25" t="s">
        <v>188</v>
      </c>
      <c r="B25" t="s">
        <v>189</v>
      </c>
      <c r="C25" t="s">
        <v>44</v>
      </c>
      <c r="D25" t="s">
        <v>45</v>
      </c>
      <c r="E25">
        <v>0.83036843323766563</v>
      </c>
      <c r="F25">
        <v>0.98770575933202098</v>
      </c>
      <c r="G25">
        <v>9.7995521932578197E-2</v>
      </c>
      <c r="H25">
        <v>1.4502248220602652</v>
      </c>
      <c r="I25">
        <v>13978.556825600001</v>
      </c>
      <c r="J25">
        <v>12997.701632</v>
      </c>
      <c r="K25">
        <v>3391.2229888000002</v>
      </c>
    </row>
    <row r="26" spans="1:11">
      <c r="A26" t="s">
        <v>190</v>
      </c>
      <c r="B26" t="s">
        <v>191</v>
      </c>
      <c r="C26" t="s">
        <v>10</v>
      </c>
      <c r="D26" t="s">
        <v>28</v>
      </c>
      <c r="E26">
        <v>0.2136755840677734</v>
      </c>
      <c r="F26">
        <v>1.6738248783672764</v>
      </c>
      <c r="G26">
        <v>9.0045829013893894E-2</v>
      </c>
      <c r="H26">
        <v>35.761835842017241</v>
      </c>
      <c r="I26">
        <v>18060.769689600002</v>
      </c>
      <c r="J26">
        <v>8.3486999999999991</v>
      </c>
      <c r="K26">
        <v>240.63810559999999</v>
      </c>
    </row>
    <row r="27" spans="1:11">
      <c r="A27" t="s">
        <v>192</v>
      </c>
      <c r="B27" t="s">
        <v>193</v>
      </c>
      <c r="C27" t="s">
        <v>44</v>
      </c>
      <c r="D27" t="s">
        <v>46</v>
      </c>
      <c r="E27">
        <v>0.99997877969892723</v>
      </c>
      <c r="F27">
        <v>1.2980972143459859</v>
      </c>
      <c r="G27">
        <v>0.1069799698827336</v>
      </c>
      <c r="H27">
        <v>1.342836273631095</v>
      </c>
      <c r="I27">
        <v>117016.7169024</v>
      </c>
      <c r="J27">
        <v>45544.990310399997</v>
      </c>
      <c r="K27">
        <v>6329.4799872000003</v>
      </c>
    </row>
    <row r="28" spans="1:11">
      <c r="A28" t="s">
        <v>194</v>
      </c>
      <c r="B28" t="s">
        <v>195</v>
      </c>
      <c r="C28" t="s">
        <v>44</v>
      </c>
      <c r="D28" t="s">
        <v>46</v>
      </c>
      <c r="E28">
        <v>0.46693002139308037</v>
      </c>
      <c r="F28">
        <v>2.3279365078085101E-2</v>
      </c>
      <c r="G28">
        <v>0.20302238391235281</v>
      </c>
      <c r="H28">
        <v>6.3243040932627315</v>
      </c>
      <c r="I28">
        <v>268076.00414719997</v>
      </c>
      <c r="J28">
        <v>48463.688499199998</v>
      </c>
      <c r="K28">
        <v>10341.2097024</v>
      </c>
    </row>
    <row r="29" spans="1:11">
      <c r="A29" t="s">
        <v>196</v>
      </c>
      <c r="B29" t="s">
        <v>197</v>
      </c>
      <c r="C29" t="s">
        <v>34</v>
      </c>
      <c r="D29" t="s">
        <v>49</v>
      </c>
      <c r="E29">
        <v>1.6956396611046299E-2</v>
      </c>
      <c r="F29">
        <v>9.9959957304876904E-2</v>
      </c>
      <c r="G29">
        <v>0.97262931011272402</v>
      </c>
      <c r="H29">
        <v>36.557897597142968</v>
      </c>
      <c r="I29">
        <v>2078.8389888000002</v>
      </c>
      <c r="J29">
        <v>56.772499199999999</v>
      </c>
      <c r="K29">
        <v>97.525798399999999</v>
      </c>
    </row>
    <row r="30" spans="1:11">
      <c r="A30" t="s">
        <v>198</v>
      </c>
      <c r="B30" t="s">
        <v>199</v>
      </c>
      <c r="C30" t="s">
        <v>32</v>
      </c>
      <c r="D30" t="s">
        <v>50</v>
      </c>
      <c r="E30">
        <v>5.1713683925864097E-2</v>
      </c>
      <c r="F30">
        <v>1.0588967028049312</v>
      </c>
      <c r="G30">
        <v>6.6737952936864603E-2</v>
      </c>
      <c r="H30">
        <v>1.057037674507554</v>
      </c>
      <c r="I30">
        <v>41.995846399999998</v>
      </c>
      <c r="J30">
        <v>18.826300799999999</v>
      </c>
      <c r="K30">
        <v>0.71840000000000004</v>
      </c>
    </row>
    <row r="31" spans="1:11">
      <c r="A31" t="s">
        <v>200</v>
      </c>
      <c r="B31" t="s">
        <v>201</v>
      </c>
      <c r="C31" t="s">
        <v>17</v>
      </c>
      <c r="D31" t="s">
        <v>26</v>
      </c>
      <c r="E31">
        <v>1.1802523750172125</v>
      </c>
      <c r="F31">
        <v>1.6956396611046299E-2</v>
      </c>
      <c r="G31">
        <v>0.25627346707257398</v>
      </c>
      <c r="H31">
        <v>20.070484581497801</v>
      </c>
      <c r="I31">
        <v>1790.7496960000001</v>
      </c>
      <c r="J31">
        <v>1.97</v>
      </c>
      <c r="K31">
        <v>70.72</v>
      </c>
    </row>
    <row r="32" spans="1:11">
      <c r="A32" t="s">
        <v>202</v>
      </c>
      <c r="B32" t="s">
        <v>203</v>
      </c>
      <c r="C32" t="s">
        <v>17</v>
      </c>
      <c r="D32" t="s">
        <v>26</v>
      </c>
      <c r="E32">
        <v>0.43427468649886047</v>
      </c>
      <c r="F32">
        <v>3.2215281007526297E-2</v>
      </c>
      <c r="G32">
        <v>4.0341286034230601E-2</v>
      </c>
      <c r="H32">
        <v>8.0974086843234137</v>
      </c>
      <c r="I32">
        <v>1705.3716480000001</v>
      </c>
      <c r="J32">
        <v>81.265401600000004</v>
      </c>
      <c r="K32">
        <v>140.18559999999999</v>
      </c>
    </row>
    <row r="33" spans="1:11">
      <c r="A33" t="s">
        <v>204</v>
      </c>
      <c r="B33" t="s">
        <v>205</v>
      </c>
      <c r="C33" t="s">
        <v>10</v>
      </c>
      <c r="D33" t="s">
        <v>28</v>
      </c>
      <c r="E33">
        <v>0.2311115687940152</v>
      </c>
      <c r="F33">
        <v>8.4691280698111007E-3</v>
      </c>
      <c r="G33">
        <v>0.33800841945002957</v>
      </c>
      <c r="H33">
        <v>53.674725892606126</v>
      </c>
      <c r="I33">
        <v>3302.9599232</v>
      </c>
      <c r="J33">
        <v>34.654000000000003</v>
      </c>
      <c r="K33">
        <v>605.69702400000006</v>
      </c>
    </row>
    <row r="34" spans="1:11">
      <c r="A34" t="s">
        <v>206</v>
      </c>
      <c r="B34" t="s">
        <v>207</v>
      </c>
      <c r="C34" t="s">
        <v>22</v>
      </c>
      <c r="D34" t="s">
        <v>53</v>
      </c>
      <c r="E34">
        <v>0.2311115687940152</v>
      </c>
      <c r="F34">
        <v>0.99626511802365303</v>
      </c>
      <c r="G34">
        <v>1.1889078448726469</v>
      </c>
      <c r="H34">
        <v>7.2430286833055222</v>
      </c>
      <c r="I34">
        <v>23174.774784000001</v>
      </c>
      <c r="J34">
        <v>2438.779904</v>
      </c>
      <c r="K34">
        <v>2826.579968</v>
      </c>
    </row>
    <row r="35" spans="1:11">
      <c r="A35" t="s">
        <v>208</v>
      </c>
      <c r="B35" t="s">
        <v>209</v>
      </c>
      <c r="C35" t="s">
        <v>17</v>
      </c>
      <c r="D35" t="s">
        <v>26</v>
      </c>
      <c r="E35">
        <v>0.4997100104475331</v>
      </c>
      <c r="F35">
        <v>1.1417724955241</v>
      </c>
      <c r="G35">
        <v>1.935367453176732</v>
      </c>
      <c r="H35">
        <v>-1.0461932904571527</v>
      </c>
      <c r="I35">
        <v>195.1564544</v>
      </c>
      <c r="J35">
        <v>70.580403200000006</v>
      </c>
      <c r="K35">
        <v>4.7512999999999996</v>
      </c>
    </row>
    <row r="36" spans="1:11">
      <c r="A36" t="s">
        <v>210</v>
      </c>
      <c r="B36" t="s">
        <v>211</v>
      </c>
      <c r="C36" t="s">
        <v>12</v>
      </c>
      <c r="D36" t="s">
        <v>13</v>
      </c>
      <c r="E36">
        <v>0.23851988646565569</v>
      </c>
      <c r="F36">
        <v>1.3676629757736165</v>
      </c>
      <c r="G36">
        <v>6.4498364080633197E-2</v>
      </c>
      <c r="H36">
        <v>3.0971411911228297</v>
      </c>
      <c r="I36">
        <v>1025.8323456000001</v>
      </c>
      <c r="J36">
        <v>735.41360640000005</v>
      </c>
      <c r="K36">
        <v>1529.8543615999999</v>
      </c>
    </row>
    <row r="37" spans="1:11">
      <c r="A37" t="s">
        <v>212</v>
      </c>
      <c r="B37" t="s">
        <v>213</v>
      </c>
      <c r="C37" t="s">
        <v>32</v>
      </c>
      <c r="D37" t="s">
        <v>57</v>
      </c>
      <c r="E37">
        <v>1.6944022825587679</v>
      </c>
      <c r="F37">
        <v>9.4614854731671597E-2</v>
      </c>
      <c r="G37">
        <v>0.30211359663878418</v>
      </c>
      <c r="H37">
        <v>6.1752966212160709</v>
      </c>
      <c r="I37">
        <v>3277.8928127999998</v>
      </c>
      <c r="J37">
        <v>462.91000320000001</v>
      </c>
      <c r="K37">
        <v>15.79</v>
      </c>
    </row>
    <row r="38" spans="1:11">
      <c r="A38" t="s">
        <v>214</v>
      </c>
      <c r="B38" t="s">
        <v>215</v>
      </c>
      <c r="C38" t="s">
        <v>38</v>
      </c>
      <c r="D38" t="s">
        <v>62</v>
      </c>
      <c r="E38">
        <v>1.6944022825587679</v>
      </c>
      <c r="F38">
        <v>0.3094061539569804</v>
      </c>
      <c r="G38">
        <v>1.0000541005859389</v>
      </c>
      <c r="H38">
        <v>6.8567253540595408</v>
      </c>
      <c r="I38">
        <v>3774.8944895999998</v>
      </c>
      <c r="J38">
        <v>142.58319359999999</v>
      </c>
      <c r="K38">
        <v>14.742300800000001</v>
      </c>
    </row>
    <row r="39" spans="1:11">
      <c r="A39" t="s">
        <v>216</v>
      </c>
      <c r="B39" t="s">
        <v>217</v>
      </c>
      <c r="C39" t="s">
        <v>15</v>
      </c>
      <c r="D39" t="s">
        <v>64</v>
      </c>
      <c r="E39">
        <v>0.45285556309676889</v>
      </c>
      <c r="F39">
        <v>1.3181757065733626</v>
      </c>
      <c r="G39">
        <v>1.5616013803806394</v>
      </c>
      <c r="H39">
        <v>7.8047699334298998E-3</v>
      </c>
      <c r="I39">
        <v>41.521740800000003</v>
      </c>
      <c r="J39">
        <v>1069.1539968</v>
      </c>
      <c r="K39">
        <v>114.3890048</v>
      </c>
    </row>
    <row r="40" spans="1:11">
      <c r="A40" t="s">
        <v>218</v>
      </c>
      <c r="B40" t="s">
        <v>219</v>
      </c>
      <c r="C40" t="s">
        <v>17</v>
      </c>
      <c r="D40" t="s">
        <v>65</v>
      </c>
      <c r="E40">
        <v>0.7887649043311532</v>
      </c>
      <c r="F40">
        <v>0.7646289885270251</v>
      </c>
      <c r="G40">
        <v>0.82475904188026683</v>
      </c>
      <c r="H40">
        <v>2.264974796517337</v>
      </c>
      <c r="I40">
        <v>55.728275199999999</v>
      </c>
      <c r="J40">
        <v>37.275299199999999</v>
      </c>
      <c r="K40">
        <v>2.9411999999999998</v>
      </c>
    </row>
    <row r="41" spans="1:11">
      <c r="A41" t="s">
        <v>220</v>
      </c>
      <c r="B41" t="s">
        <v>221</v>
      </c>
      <c r="C41" t="s">
        <v>17</v>
      </c>
      <c r="D41" t="s">
        <v>20</v>
      </c>
      <c r="E41">
        <v>0.94493692651751438</v>
      </c>
      <c r="F41">
        <v>1.5269225548564722</v>
      </c>
      <c r="G41">
        <v>1.0522952387811113</v>
      </c>
      <c r="H41">
        <v>7.7737850634268355</v>
      </c>
      <c r="I41">
        <v>4989.2335616</v>
      </c>
      <c r="J41">
        <v>74.679398399999997</v>
      </c>
      <c r="K41">
        <v>1028.6372864</v>
      </c>
    </row>
    <row r="42" spans="1:11">
      <c r="A42" t="s">
        <v>222</v>
      </c>
      <c r="B42" t="s">
        <v>223</v>
      </c>
      <c r="C42" t="s">
        <v>17</v>
      </c>
      <c r="D42" t="s">
        <v>26</v>
      </c>
      <c r="E42">
        <v>1.0000843701680178</v>
      </c>
      <c r="F42">
        <v>-6.8280841334179804E-2</v>
      </c>
      <c r="G42">
        <v>0.72512142981799088</v>
      </c>
      <c r="H42">
        <v>65.881263838644372</v>
      </c>
      <c r="I42">
        <v>33809.036083200001</v>
      </c>
      <c r="J42">
        <v>1021.863424</v>
      </c>
      <c r="K42">
        <v>5257.7759231999999</v>
      </c>
    </row>
    <row r="43" spans="1:11">
      <c r="A43" t="s">
        <v>224</v>
      </c>
      <c r="B43" t="s">
        <v>225</v>
      </c>
      <c r="C43" t="s">
        <v>12</v>
      </c>
      <c r="D43" t="s">
        <v>13</v>
      </c>
      <c r="E43">
        <v>1.4380846570748065</v>
      </c>
      <c r="F43">
        <v>1.9738224575646599</v>
      </c>
      <c r="G43">
        <v>2.444993302750968</v>
      </c>
      <c r="H43">
        <v>80.7327974906881</v>
      </c>
      <c r="I43">
        <v>36588.879871999998</v>
      </c>
      <c r="J43">
        <v>3309.8100736000001</v>
      </c>
      <c r="K43">
        <v>1026.8300288</v>
      </c>
    </row>
    <row r="44" spans="1:11">
      <c r="A44" t="s">
        <v>226</v>
      </c>
      <c r="B44" t="s">
        <v>227</v>
      </c>
      <c r="C44" t="s">
        <v>17</v>
      </c>
      <c r="D44" t="s">
        <v>42</v>
      </c>
      <c r="E44">
        <v>0.79073069376677296</v>
      </c>
      <c r="F44">
        <v>0.48996824336320788</v>
      </c>
      <c r="G44">
        <v>6.1494748047826897E-2</v>
      </c>
      <c r="H44">
        <v>818.90675990675993</v>
      </c>
      <c r="I44">
        <v>5560.7422975999998</v>
      </c>
      <c r="J44">
        <v>0.54300000000000004</v>
      </c>
      <c r="K44">
        <v>666.72302079999997</v>
      </c>
    </row>
    <row r="45" spans="1:11">
      <c r="A45" t="s">
        <v>228</v>
      </c>
      <c r="B45" t="s">
        <v>229</v>
      </c>
      <c r="C45" t="s">
        <v>38</v>
      </c>
      <c r="D45" t="s">
        <v>62</v>
      </c>
      <c r="E45">
        <v>1.4564410717292295</v>
      </c>
      <c r="F45">
        <v>2.0474940677330284</v>
      </c>
      <c r="G45">
        <v>1.6482977036090789</v>
      </c>
      <c r="H45">
        <v>3.2081956098534459</v>
      </c>
      <c r="I45">
        <v>2452.9104895999999</v>
      </c>
      <c r="J45">
        <v>652.23997440000005</v>
      </c>
      <c r="K45">
        <v>101.44</v>
      </c>
    </row>
    <row r="46" spans="1:11">
      <c r="A46" t="s">
        <v>230</v>
      </c>
      <c r="B46" t="s">
        <v>231</v>
      </c>
      <c r="C46" t="s">
        <v>32</v>
      </c>
      <c r="D46" t="s">
        <v>67</v>
      </c>
      <c r="E46">
        <v>0.66805477249466116</v>
      </c>
      <c r="F46">
        <v>0.94044742135040182</v>
      </c>
      <c r="G46">
        <v>0.36253949285269149</v>
      </c>
      <c r="H46">
        <v>2.6488190923704713</v>
      </c>
      <c r="I46">
        <v>53.155030400000001</v>
      </c>
      <c r="J46">
        <v>25.989500799999998</v>
      </c>
      <c r="K46">
        <v>5.0673000000000004</v>
      </c>
    </row>
    <row r="47" spans="1:11">
      <c r="A47" t="s">
        <v>232</v>
      </c>
      <c r="B47" t="s">
        <v>233</v>
      </c>
      <c r="C47" t="s">
        <v>32</v>
      </c>
      <c r="D47" t="s">
        <v>33</v>
      </c>
      <c r="E47">
        <v>0.49957345157954858</v>
      </c>
      <c r="F47">
        <v>-1.2009613861642079</v>
      </c>
      <c r="G47">
        <v>0.32290889236626341</v>
      </c>
      <c r="H47">
        <v>-4.3947682423129875</v>
      </c>
      <c r="I47">
        <v>29.923801600000001</v>
      </c>
      <c r="J47">
        <v>4.8884999999999996</v>
      </c>
      <c r="K47">
        <v>0.96140000000000003</v>
      </c>
    </row>
    <row r="48" spans="1:11">
      <c r="A48" t="s">
        <v>234</v>
      </c>
      <c r="B48" t="s">
        <v>235</v>
      </c>
      <c r="C48" t="s">
        <v>10</v>
      </c>
      <c r="D48" t="s">
        <v>28</v>
      </c>
      <c r="E48">
        <v>0.90477930551218222</v>
      </c>
      <c r="F48">
        <v>0.9780477883840748</v>
      </c>
      <c r="G48">
        <v>1.3776122178082066</v>
      </c>
      <c r="H48">
        <v>2.2723064156876447</v>
      </c>
      <c r="I48">
        <v>164.83115520000001</v>
      </c>
      <c r="J48">
        <v>74.558598399999994</v>
      </c>
      <c r="K48">
        <v>1.8704000000000001</v>
      </c>
    </row>
    <row r="49" spans="1:11">
      <c r="A49" t="s">
        <v>236</v>
      </c>
      <c r="B49" t="s">
        <v>237</v>
      </c>
      <c r="C49" t="s">
        <v>15</v>
      </c>
      <c r="D49" t="s">
        <v>68</v>
      </c>
      <c r="E49">
        <v>0.73249722414857799</v>
      </c>
      <c r="F49">
        <v>4.3942427800144498E-2</v>
      </c>
      <c r="G49">
        <v>2.10071462455148E-2</v>
      </c>
      <c r="H49">
        <v>-1.0449187448513442</v>
      </c>
      <c r="I49">
        <v>72.725990400000001</v>
      </c>
      <c r="J49">
        <v>99.993401599999999</v>
      </c>
      <c r="K49">
        <v>20.561299200000001</v>
      </c>
    </row>
    <row r="50" spans="1:11">
      <c r="A50" t="s">
        <v>238</v>
      </c>
      <c r="B50" t="s">
        <v>239</v>
      </c>
      <c r="C50" t="s">
        <v>17</v>
      </c>
      <c r="D50" t="s">
        <v>56</v>
      </c>
      <c r="E50">
        <v>1.3715867632549412</v>
      </c>
      <c r="F50">
        <v>1.6414972997032191</v>
      </c>
      <c r="G50">
        <v>1.1971613153502534</v>
      </c>
      <c r="H50">
        <v>2.5245834039012394</v>
      </c>
      <c r="I50">
        <v>1192.9977856</v>
      </c>
      <c r="J50">
        <v>351.01460479999997</v>
      </c>
      <c r="K50">
        <v>16.908000000000001</v>
      </c>
    </row>
    <row r="51" spans="1:11">
      <c r="A51" t="s">
        <v>240</v>
      </c>
      <c r="B51" t="s">
        <v>241</v>
      </c>
      <c r="C51" t="s">
        <v>24</v>
      </c>
      <c r="D51" t="s">
        <v>25</v>
      </c>
      <c r="E51">
        <v>0.73104439659402198</v>
      </c>
      <c r="F51">
        <v>1.6254556972367111</v>
      </c>
      <c r="G51">
        <v>0.99923563751174305</v>
      </c>
      <c r="H51">
        <v>271.97390223695112</v>
      </c>
      <c r="I51">
        <v>11099.766783999999</v>
      </c>
      <c r="J51">
        <v>60.444998400000003</v>
      </c>
      <c r="K51">
        <v>652.79697920000001</v>
      </c>
    </row>
    <row r="52" spans="1:11">
      <c r="A52" t="s">
        <v>242</v>
      </c>
      <c r="B52" t="s">
        <v>243</v>
      </c>
      <c r="C52" t="s">
        <v>24</v>
      </c>
      <c r="D52" t="s">
        <v>25</v>
      </c>
      <c r="E52">
        <v>0.81149431517051962</v>
      </c>
      <c r="F52">
        <v>0.65237044615403805</v>
      </c>
      <c r="G52">
        <v>0.91236238931457803</v>
      </c>
      <c r="H52">
        <v>29.96641448876662</v>
      </c>
      <c r="I52">
        <v>65617.271193599998</v>
      </c>
      <c r="J52">
        <v>2355.5999744000001</v>
      </c>
      <c r="K52">
        <v>5152.0401407999998</v>
      </c>
    </row>
    <row r="53" spans="1:11">
      <c r="A53" t="s">
        <v>244</v>
      </c>
      <c r="B53" t="s">
        <v>245</v>
      </c>
      <c r="C53" t="s">
        <v>17</v>
      </c>
      <c r="D53" t="s">
        <v>69</v>
      </c>
      <c r="E53">
        <v>0.81187107035818262</v>
      </c>
      <c r="F53">
        <v>0.52974527301754815</v>
      </c>
      <c r="G53">
        <v>0.23262492026359571</v>
      </c>
      <c r="H53">
        <v>24.965141612200437</v>
      </c>
      <c r="I53">
        <v>1194.6085376000001</v>
      </c>
      <c r="J53">
        <v>81.809996799999993</v>
      </c>
      <c r="K53">
        <v>136.6499968</v>
      </c>
    </row>
    <row r="54" spans="1:11">
      <c r="A54" t="s">
        <v>246</v>
      </c>
      <c r="B54" t="s">
        <v>247</v>
      </c>
      <c r="C54" t="s">
        <v>34</v>
      </c>
      <c r="D54" t="s">
        <v>70</v>
      </c>
      <c r="E54">
        <v>2.1880993038704029</v>
      </c>
      <c r="F54">
        <v>1.6264564519064162</v>
      </c>
      <c r="G54">
        <v>2.8327512225457885</v>
      </c>
      <c r="H54">
        <v>5.4987737369490572</v>
      </c>
      <c r="I54">
        <v>1455.2552447999999</v>
      </c>
      <c r="J54">
        <v>132.87029759999999</v>
      </c>
      <c r="K54">
        <v>214.0811008</v>
      </c>
    </row>
    <row r="55" spans="1:11">
      <c r="A55" t="s">
        <v>248</v>
      </c>
      <c r="B55" t="s">
        <v>249</v>
      </c>
      <c r="C55" t="s">
        <v>12</v>
      </c>
      <c r="D55" t="s">
        <v>13</v>
      </c>
      <c r="E55">
        <v>1.3349320692925086</v>
      </c>
      <c r="F55">
        <v>1.2608149147339851</v>
      </c>
      <c r="G55">
        <v>1.8556925520616936</v>
      </c>
      <c r="H55">
        <v>10.05929401251117</v>
      </c>
      <c r="I55">
        <v>257.57798400000001</v>
      </c>
      <c r="J55">
        <v>50.6</v>
      </c>
      <c r="K55">
        <v>9.61</v>
      </c>
    </row>
    <row r="56" spans="1:11">
      <c r="A56" t="s">
        <v>250</v>
      </c>
      <c r="B56" t="s">
        <v>251</v>
      </c>
      <c r="C56" t="s">
        <v>32</v>
      </c>
      <c r="D56" t="s">
        <v>33</v>
      </c>
      <c r="E56">
        <v>1.2643836034632516</v>
      </c>
      <c r="F56">
        <v>1.5061777512179244</v>
      </c>
      <c r="G56">
        <v>0.85365169194371326</v>
      </c>
      <c r="H56">
        <v>-1.6385600936524454</v>
      </c>
      <c r="I56">
        <v>6668.3179007999997</v>
      </c>
      <c r="J56">
        <v>26006.509977599999</v>
      </c>
      <c r="K56">
        <v>159.4899968</v>
      </c>
    </row>
    <row r="57" spans="1:11">
      <c r="A57" t="s">
        <v>252</v>
      </c>
      <c r="B57" t="s">
        <v>253</v>
      </c>
      <c r="C57" t="s">
        <v>24</v>
      </c>
      <c r="D57" t="s">
        <v>25</v>
      </c>
      <c r="E57">
        <v>1.3009728481947285</v>
      </c>
      <c r="F57">
        <v>-3.999972102463E-3</v>
      </c>
      <c r="G57">
        <v>-1.2769146922331789</v>
      </c>
      <c r="H57">
        <v>1.5453928509180179</v>
      </c>
      <c r="I57">
        <v>389.34190080000002</v>
      </c>
      <c r="J57">
        <v>185.86140159999999</v>
      </c>
      <c r="K57">
        <v>102.4044032</v>
      </c>
    </row>
    <row r="58" spans="1:11">
      <c r="A58" t="s">
        <v>254</v>
      </c>
      <c r="B58" t="s">
        <v>255</v>
      </c>
      <c r="C58" t="s">
        <v>32</v>
      </c>
      <c r="D58" t="s">
        <v>50</v>
      </c>
      <c r="E58">
        <v>1.4109898639072511</v>
      </c>
      <c r="F58">
        <v>0.99610523436852605</v>
      </c>
      <c r="G58">
        <v>0.31356477362076451</v>
      </c>
      <c r="H58">
        <v>3.1513069599864165</v>
      </c>
      <c r="I58">
        <v>26849.483161600001</v>
      </c>
      <c r="J58">
        <v>2793.4056448000001</v>
      </c>
      <c r="K58">
        <v>970.16350720000003</v>
      </c>
    </row>
    <row r="59" spans="1:11">
      <c r="A59" t="s">
        <v>256</v>
      </c>
      <c r="B59" t="s">
        <v>257</v>
      </c>
      <c r="C59" t="s">
        <v>34</v>
      </c>
      <c r="D59" t="s">
        <v>70</v>
      </c>
      <c r="E59">
        <v>0.88372324525269841</v>
      </c>
      <c r="F59">
        <v>0.90236574319104002</v>
      </c>
      <c r="G59">
        <v>1.0803551384184849</v>
      </c>
      <c r="H59">
        <v>1.2479210984335718</v>
      </c>
      <c r="I59">
        <v>41.552131199999998</v>
      </c>
      <c r="J59">
        <v>83.723302399999994</v>
      </c>
      <c r="K59">
        <v>1.2382</v>
      </c>
    </row>
    <row r="60" spans="1:11">
      <c r="A60" t="s">
        <v>258</v>
      </c>
      <c r="B60" t="s">
        <v>259</v>
      </c>
      <c r="C60" t="s">
        <v>10</v>
      </c>
      <c r="D60" t="s">
        <v>40</v>
      </c>
      <c r="E60">
        <v>0.94110439385982203</v>
      </c>
      <c r="F60">
        <v>1.0910919775698531</v>
      </c>
      <c r="G60">
        <v>0.94243856909403845</v>
      </c>
      <c r="H60">
        <v>28.425997962396963</v>
      </c>
      <c r="I60">
        <v>116546.46988800001</v>
      </c>
      <c r="J60">
        <v>1270.72</v>
      </c>
      <c r="K60">
        <v>458.49999359999998</v>
      </c>
    </row>
    <row r="61" spans="1:11">
      <c r="A61" t="s">
        <v>260</v>
      </c>
      <c r="B61" t="s">
        <v>261</v>
      </c>
      <c r="C61" t="s">
        <v>32</v>
      </c>
      <c r="D61" t="s">
        <v>57</v>
      </c>
      <c r="E61">
        <v>1.2200693524389361</v>
      </c>
      <c r="F61">
        <v>1.6386177715684742</v>
      </c>
      <c r="G61">
        <v>1.2838868315134746</v>
      </c>
      <c r="H61">
        <v>1.1387143337783132</v>
      </c>
      <c r="I61">
        <v>75.607372799999993</v>
      </c>
      <c r="J61">
        <v>83.200902400000004</v>
      </c>
      <c r="K61">
        <v>9.6966999999999999</v>
      </c>
    </row>
    <row r="62" spans="1:11">
      <c r="A62" t="s">
        <v>262</v>
      </c>
      <c r="B62" t="s">
        <v>263</v>
      </c>
      <c r="C62" t="s">
        <v>10</v>
      </c>
      <c r="D62" t="s">
        <v>43</v>
      </c>
      <c r="E62">
        <v>0.75504095121330073</v>
      </c>
      <c r="F62">
        <v>1.557209596405682</v>
      </c>
      <c r="G62">
        <v>2.2964160505976734</v>
      </c>
      <c r="H62">
        <v>6.5926095727122682</v>
      </c>
      <c r="I62">
        <v>825.30001919999995</v>
      </c>
      <c r="J62">
        <v>30.4935008</v>
      </c>
      <c r="K62">
        <v>31.835299200000001</v>
      </c>
    </row>
    <row r="63" spans="1:11">
      <c r="A63" t="s">
        <v>264</v>
      </c>
      <c r="B63" t="s">
        <v>265</v>
      </c>
      <c r="C63" t="s">
        <v>24</v>
      </c>
      <c r="D63" t="s">
        <v>25</v>
      </c>
      <c r="E63">
        <v>0.75578459623186967</v>
      </c>
      <c r="F63">
        <v>1.1765820607583928</v>
      </c>
      <c r="G63">
        <v>0.95230137259701764</v>
      </c>
      <c r="H63">
        <v>316.39233576642334</v>
      </c>
      <c r="I63">
        <v>1647.3046016000001</v>
      </c>
      <c r="J63">
        <v>1.9325000000000001</v>
      </c>
      <c r="K63">
        <v>207.46289920000001</v>
      </c>
    </row>
    <row r="64" spans="1:11">
      <c r="A64" t="s">
        <v>266</v>
      </c>
      <c r="B64" t="s">
        <v>267</v>
      </c>
      <c r="C64" t="s">
        <v>12</v>
      </c>
      <c r="D64" t="s">
        <v>14</v>
      </c>
      <c r="E64">
        <v>0.3942096567642161</v>
      </c>
      <c r="F64">
        <v>0.37446764899940332</v>
      </c>
      <c r="G64">
        <v>-3.7409332344598201E-2</v>
      </c>
      <c r="H64">
        <v>36.07185742876203</v>
      </c>
      <c r="I64">
        <v>26750.1682688</v>
      </c>
      <c r="J64">
        <v>81.572000000000003</v>
      </c>
      <c r="K64">
        <v>641.45561599999996</v>
      </c>
    </row>
    <row r="65" spans="1:11">
      <c r="A65" t="s">
        <v>268</v>
      </c>
      <c r="B65" t="s">
        <v>269</v>
      </c>
      <c r="C65" t="s">
        <v>38</v>
      </c>
      <c r="D65" t="s">
        <v>62</v>
      </c>
      <c r="E65">
        <v>1.5924312725267489</v>
      </c>
      <c r="F65">
        <v>1.5104903123388864</v>
      </c>
      <c r="G65">
        <v>1.4201135841675436</v>
      </c>
      <c r="H65">
        <v>47.814149241766323</v>
      </c>
      <c r="I65">
        <v>17468.9992704</v>
      </c>
      <c r="J65">
        <v>563.46997759999999</v>
      </c>
      <c r="K65">
        <v>377.2300032</v>
      </c>
    </row>
    <row r="66" spans="1:11">
      <c r="A66" t="s">
        <v>270</v>
      </c>
      <c r="B66" t="s">
        <v>271</v>
      </c>
      <c r="C66" t="s">
        <v>10</v>
      </c>
      <c r="D66" t="s">
        <v>71</v>
      </c>
      <c r="E66">
        <v>0.98635886111771798</v>
      </c>
      <c r="F66">
        <v>0.93009128590490064</v>
      </c>
      <c r="G66">
        <v>1.0121428357457798</v>
      </c>
      <c r="H66">
        <v>8.701681446201615</v>
      </c>
      <c r="I66">
        <v>1309.229568</v>
      </c>
      <c r="J66">
        <v>262.51368960000002</v>
      </c>
      <c r="K66">
        <v>653.30862079999997</v>
      </c>
    </row>
    <row r="67" spans="1:11">
      <c r="A67" t="s">
        <v>272</v>
      </c>
      <c r="B67" t="s">
        <v>273</v>
      </c>
      <c r="C67" t="s">
        <v>10</v>
      </c>
      <c r="D67" t="s">
        <v>43</v>
      </c>
      <c r="E67">
        <v>0.78459812451001487</v>
      </c>
      <c r="F67">
        <v>1.3908132719112347</v>
      </c>
      <c r="G67">
        <v>1.0407277176396048</v>
      </c>
      <c r="H67">
        <v>32.161030825087209</v>
      </c>
      <c r="I67">
        <v>1013.7827328</v>
      </c>
      <c r="J67">
        <v>7.4002999999999997</v>
      </c>
      <c r="K67">
        <v>268.70010880000001</v>
      </c>
    </row>
    <row r="68" spans="1:11">
      <c r="A68" t="s">
        <v>274</v>
      </c>
      <c r="B68" t="s">
        <v>275</v>
      </c>
      <c r="C68" t="s">
        <v>12</v>
      </c>
      <c r="D68" t="s">
        <v>13</v>
      </c>
      <c r="E68">
        <v>1.7907261257474216</v>
      </c>
      <c r="F68">
        <v>2.3054489919043339</v>
      </c>
      <c r="G68">
        <v>1.8473110093790299</v>
      </c>
      <c r="H68">
        <v>7.3952227150019283</v>
      </c>
      <c r="I68">
        <v>20494.6489344</v>
      </c>
      <c r="J68">
        <v>4454.3000576000004</v>
      </c>
      <c r="K68">
        <v>10963.448627199999</v>
      </c>
    </row>
    <row r="69" spans="1:11">
      <c r="A69" t="s">
        <v>276</v>
      </c>
      <c r="B69" t="s">
        <v>277</v>
      </c>
      <c r="C69" t="s">
        <v>34</v>
      </c>
      <c r="D69" t="s">
        <v>72</v>
      </c>
      <c r="E69">
        <v>0.82673475051528666</v>
      </c>
      <c r="F69">
        <v>1.1827329499210997</v>
      </c>
      <c r="G69">
        <v>1.1914776556605571</v>
      </c>
      <c r="H69">
        <v>7.4169152482891736</v>
      </c>
      <c r="I69">
        <v>126.2720896</v>
      </c>
      <c r="J69">
        <v>19.107399999999998</v>
      </c>
      <c r="K69">
        <v>2.6615000000000002</v>
      </c>
    </row>
    <row r="70" spans="1:11">
      <c r="A70" t="s">
        <v>278</v>
      </c>
      <c r="B70" t="s">
        <v>279</v>
      </c>
      <c r="C70" t="s">
        <v>10</v>
      </c>
      <c r="D70" t="s">
        <v>55</v>
      </c>
      <c r="E70">
        <v>0.34374671529903961</v>
      </c>
      <c r="F70">
        <v>-0.15365949976839161</v>
      </c>
      <c r="G70">
        <v>0.71850813823277437</v>
      </c>
      <c r="H70">
        <v>-1306.9112582781456</v>
      </c>
      <c r="I70">
        <v>24.271006400000001</v>
      </c>
      <c r="J70">
        <v>1104.9052160000001</v>
      </c>
      <c r="K70">
        <v>1.0982000000000001</v>
      </c>
    </row>
    <row r="71" spans="1:11">
      <c r="A71" t="s">
        <v>280</v>
      </c>
      <c r="B71" t="s">
        <v>281</v>
      </c>
      <c r="C71" t="s">
        <v>22</v>
      </c>
      <c r="D71" t="s">
        <v>47</v>
      </c>
      <c r="E71">
        <v>0.61283523931791828</v>
      </c>
      <c r="F71">
        <v>1.4908591015326669</v>
      </c>
      <c r="G71">
        <v>0.93290515925678597</v>
      </c>
      <c r="H71">
        <v>2.7100673304204568</v>
      </c>
      <c r="I71">
        <v>66.152422400000006</v>
      </c>
      <c r="J71">
        <v>212.38000640000001</v>
      </c>
      <c r="K71">
        <v>149.88999680000001</v>
      </c>
    </row>
    <row r="72" spans="1:11">
      <c r="A72" t="s">
        <v>282</v>
      </c>
      <c r="B72" t="s">
        <v>283</v>
      </c>
      <c r="C72" t="s">
        <v>38</v>
      </c>
      <c r="D72" t="s">
        <v>62</v>
      </c>
      <c r="E72">
        <v>8.6340919188787002E-2</v>
      </c>
      <c r="F72">
        <v>0.63273410592644841</v>
      </c>
      <c r="G72">
        <v>0.8859333780946903</v>
      </c>
      <c r="H72">
        <v>-1.3725666897324902</v>
      </c>
      <c r="I72">
        <v>62.4897408</v>
      </c>
      <c r="J72">
        <v>476.44902400000001</v>
      </c>
      <c r="K72">
        <v>30.7732992</v>
      </c>
    </row>
    <row r="73" spans="1:11">
      <c r="A73" t="s">
        <v>284</v>
      </c>
      <c r="B73" t="s">
        <v>285</v>
      </c>
      <c r="C73" t="s">
        <v>32</v>
      </c>
      <c r="D73" t="s">
        <v>57</v>
      </c>
      <c r="E73">
        <v>0.76941418612939028</v>
      </c>
      <c r="F73">
        <v>1.2945988105320976</v>
      </c>
      <c r="G73">
        <v>0.78760484154112687</v>
      </c>
      <c r="H73">
        <v>-121.77142857142856</v>
      </c>
      <c r="I73">
        <v>12.400767999999999</v>
      </c>
      <c r="J73">
        <v>11.167400000000001</v>
      </c>
      <c r="K73">
        <v>0.1152</v>
      </c>
    </row>
    <row r="74" spans="1:11">
      <c r="A74" t="s">
        <v>286</v>
      </c>
      <c r="B74" t="s">
        <v>287</v>
      </c>
      <c r="C74" t="s">
        <v>24</v>
      </c>
      <c r="D74" t="s">
        <v>74</v>
      </c>
      <c r="E74">
        <v>1.1744758205415311</v>
      </c>
      <c r="F74">
        <v>1.28389329488048</v>
      </c>
      <c r="G74">
        <v>-0.73956614294338108</v>
      </c>
      <c r="H74">
        <v>66.581869009584665</v>
      </c>
      <c r="I74">
        <v>37592.701337600003</v>
      </c>
      <c r="J74">
        <v>110.01699840000001</v>
      </c>
      <c r="K74">
        <v>1031.7620224</v>
      </c>
    </row>
    <row r="75" spans="1:11">
      <c r="A75" t="s">
        <v>288</v>
      </c>
      <c r="B75" t="s">
        <v>289</v>
      </c>
      <c r="C75" t="s">
        <v>24</v>
      </c>
      <c r="D75" t="s">
        <v>25</v>
      </c>
      <c r="E75">
        <v>0.92454766309130476</v>
      </c>
      <c r="F75">
        <v>0.86925825823318359</v>
      </c>
      <c r="G75">
        <v>1.9675407593960088</v>
      </c>
      <c r="H75">
        <v>99.506862586791542</v>
      </c>
      <c r="I75">
        <v>775.06145279999998</v>
      </c>
      <c r="J75">
        <v>0.22739999999999999</v>
      </c>
      <c r="K75">
        <v>13.096</v>
      </c>
    </row>
    <row r="76" spans="1:11">
      <c r="A76" t="s">
        <v>290</v>
      </c>
      <c r="B76" t="s">
        <v>291</v>
      </c>
      <c r="C76" t="s">
        <v>17</v>
      </c>
      <c r="D76" t="s">
        <v>26</v>
      </c>
      <c r="E76">
        <v>1.792942624512077</v>
      </c>
      <c r="F76">
        <v>1.0362947467942836</v>
      </c>
      <c r="G76">
        <v>0.66683672799488791</v>
      </c>
      <c r="H76">
        <v>81.192753542028342</v>
      </c>
      <c r="I76">
        <v>2932.5139967999999</v>
      </c>
      <c r="J76">
        <v>157.67700479999999</v>
      </c>
      <c r="K76">
        <v>14.622199999999999</v>
      </c>
    </row>
    <row r="77" spans="1:11">
      <c r="A77" t="s">
        <v>292</v>
      </c>
      <c r="B77" t="s">
        <v>293</v>
      </c>
      <c r="C77" t="s">
        <v>10</v>
      </c>
      <c r="D77" t="s">
        <v>28</v>
      </c>
      <c r="E77">
        <v>0.41628542424122761</v>
      </c>
      <c r="F77">
        <v>0.76046958462998793</v>
      </c>
      <c r="G77">
        <v>1.456905680341164</v>
      </c>
      <c r="H77">
        <v>2.9401341465806352</v>
      </c>
      <c r="I77">
        <v>14183.120896</v>
      </c>
      <c r="J77">
        <v>1293.587968</v>
      </c>
      <c r="K77">
        <v>444.32</v>
      </c>
    </row>
    <row r="78" spans="1:11">
      <c r="A78" t="s">
        <v>294</v>
      </c>
      <c r="B78" t="s">
        <v>295</v>
      </c>
      <c r="C78" t="s">
        <v>17</v>
      </c>
      <c r="D78" t="s">
        <v>27</v>
      </c>
      <c r="E78">
        <v>1.6919148891682223</v>
      </c>
      <c r="F78">
        <v>1.7363644460751864</v>
      </c>
      <c r="G78">
        <v>0.570657416652529</v>
      </c>
      <c r="H78">
        <v>5.1921589444149543</v>
      </c>
      <c r="I78">
        <v>41615.867903999999</v>
      </c>
      <c r="J78">
        <v>703.55998720000002</v>
      </c>
      <c r="K78">
        <v>383.93999359999998</v>
      </c>
    </row>
    <row r="79" spans="1:11">
      <c r="A79" t="s">
        <v>296</v>
      </c>
      <c r="B79" t="s">
        <v>297</v>
      </c>
      <c r="C79" t="s">
        <v>10</v>
      </c>
      <c r="D79" t="s">
        <v>40</v>
      </c>
      <c r="E79">
        <v>1.1498835118843436</v>
      </c>
      <c r="F79">
        <v>1.2103608058325903</v>
      </c>
      <c r="G79">
        <v>1.2981254458858988</v>
      </c>
      <c r="H79">
        <v>-1.9199036434808792</v>
      </c>
      <c r="I79">
        <v>364.15895039999998</v>
      </c>
      <c r="J79">
        <v>463.38001919999999</v>
      </c>
      <c r="K79">
        <v>0.89</v>
      </c>
    </row>
    <row r="80" spans="1:11">
      <c r="A80" t="s">
        <v>298</v>
      </c>
      <c r="B80" t="s">
        <v>299</v>
      </c>
      <c r="C80" t="s">
        <v>10</v>
      </c>
      <c r="D80" t="s">
        <v>28</v>
      </c>
      <c r="E80">
        <v>0.57244673052200734</v>
      </c>
      <c r="F80">
        <v>0.62566476245817226</v>
      </c>
      <c r="G80">
        <v>0.52383252527704782</v>
      </c>
      <c r="H80">
        <v>5.7018000406997897</v>
      </c>
      <c r="I80">
        <v>1870.1443072</v>
      </c>
      <c r="J80">
        <v>135.00879359999999</v>
      </c>
      <c r="K80">
        <v>74.121100799999994</v>
      </c>
    </row>
    <row r="81" spans="1:11">
      <c r="A81" t="s">
        <v>300</v>
      </c>
      <c r="B81" t="s">
        <v>301</v>
      </c>
      <c r="C81" t="s">
        <v>34</v>
      </c>
      <c r="D81" t="s">
        <v>63</v>
      </c>
      <c r="E81">
        <v>1.4944616052433239</v>
      </c>
      <c r="F81">
        <v>1.9123508071415711</v>
      </c>
      <c r="G81">
        <v>1.0275436539808054</v>
      </c>
      <c r="H81">
        <v>1.6563791065388622</v>
      </c>
      <c r="I81">
        <v>1126.5442816</v>
      </c>
      <c r="J81">
        <v>40.592601600000002</v>
      </c>
      <c r="K81">
        <v>13.8995008</v>
      </c>
    </row>
    <row r="82" spans="1:11">
      <c r="A82" t="s">
        <v>302</v>
      </c>
      <c r="B82" t="s">
        <v>303</v>
      </c>
      <c r="C82" t="s">
        <v>10</v>
      </c>
      <c r="D82" t="s">
        <v>55</v>
      </c>
      <c r="E82">
        <v>0.99091517557838837</v>
      </c>
      <c r="F82">
        <v>1.027715540079186</v>
      </c>
      <c r="G82">
        <v>0.28509876099981007</v>
      </c>
      <c r="H82">
        <v>8.1000150060024012</v>
      </c>
      <c r="I82">
        <v>59964.044083200002</v>
      </c>
      <c r="J82">
        <v>715.46997759999999</v>
      </c>
      <c r="K82">
        <v>1333.76</v>
      </c>
    </row>
    <row r="83" spans="1:11">
      <c r="A83" t="s">
        <v>304</v>
      </c>
      <c r="B83" t="s">
        <v>305</v>
      </c>
      <c r="C83" t="s">
        <v>24</v>
      </c>
      <c r="D83" t="s">
        <v>25</v>
      </c>
      <c r="E83">
        <v>0.60556994079093107</v>
      </c>
      <c r="F83">
        <v>1.0516346268929324</v>
      </c>
      <c r="G83">
        <v>0.95312883041122642</v>
      </c>
      <c r="H83">
        <v>9.9777834200837887</v>
      </c>
      <c r="I83">
        <v>13799.6500992</v>
      </c>
      <c r="J83">
        <v>1488.7199744</v>
      </c>
      <c r="K83">
        <v>143.03000320000001</v>
      </c>
    </row>
    <row r="84" spans="1:11">
      <c r="A84" t="s">
        <v>306</v>
      </c>
      <c r="B84" t="s">
        <v>307</v>
      </c>
      <c r="C84" t="s">
        <v>17</v>
      </c>
      <c r="D84" t="s">
        <v>54</v>
      </c>
      <c r="E84">
        <v>1.0362765468728543</v>
      </c>
      <c r="F84">
        <v>1.4714290803351326</v>
      </c>
      <c r="G84">
        <v>0.80167768028322761</v>
      </c>
      <c r="H84">
        <v>4.9514980923795706</v>
      </c>
      <c r="I84">
        <v>8209.8962432000008</v>
      </c>
      <c r="J84">
        <v>361.02981119999998</v>
      </c>
      <c r="K84">
        <v>67.4024</v>
      </c>
    </row>
    <row r="85" spans="1:11">
      <c r="A85" t="s">
        <v>308</v>
      </c>
      <c r="B85" t="s">
        <v>309</v>
      </c>
      <c r="C85" t="s">
        <v>24</v>
      </c>
      <c r="D85" t="s">
        <v>75</v>
      </c>
      <c r="E85">
        <v>0.75895408042479806</v>
      </c>
      <c r="F85">
        <v>1.0104665056943674</v>
      </c>
      <c r="G85">
        <v>0.78705751540414937</v>
      </c>
      <c r="H85">
        <v>5.8262721893491127</v>
      </c>
      <c r="I85">
        <v>110987.378688</v>
      </c>
      <c r="J85">
        <v>7987.2</v>
      </c>
      <c r="K85">
        <v>3143.9998976000002</v>
      </c>
    </row>
    <row r="86" spans="1:11">
      <c r="A86" t="s">
        <v>310</v>
      </c>
      <c r="B86" t="s">
        <v>311</v>
      </c>
      <c r="C86" t="s">
        <v>17</v>
      </c>
      <c r="D86" t="s">
        <v>65</v>
      </c>
      <c r="E86">
        <v>0.79631904854156643</v>
      </c>
      <c r="F86">
        <v>0.91025068795425079</v>
      </c>
      <c r="G86">
        <v>1.1228812576075604</v>
      </c>
      <c r="H86">
        <v>5.139013412056272</v>
      </c>
      <c r="I86">
        <v>1524.243968</v>
      </c>
      <c r="J86">
        <v>71.219500800000006</v>
      </c>
      <c r="K86">
        <v>74.604300800000004</v>
      </c>
    </row>
    <row r="87" spans="1:11">
      <c r="A87" t="s">
        <v>312</v>
      </c>
      <c r="B87" t="s">
        <v>313</v>
      </c>
      <c r="C87" t="s">
        <v>32</v>
      </c>
      <c r="D87" t="s">
        <v>76</v>
      </c>
      <c r="E87">
        <v>0.89224282568401159</v>
      </c>
      <c r="F87">
        <v>1.3535850089867305</v>
      </c>
      <c r="G87">
        <v>1.2488176313202159</v>
      </c>
      <c r="H87">
        <v>4.5705691147002057</v>
      </c>
      <c r="I87">
        <v>27657.161932800002</v>
      </c>
      <c r="J87">
        <v>4518.4098303999999</v>
      </c>
      <c r="K87">
        <v>888.45895680000001</v>
      </c>
    </row>
    <row r="88" spans="1:11">
      <c r="A88" t="s">
        <v>314</v>
      </c>
      <c r="B88" t="s">
        <v>315</v>
      </c>
      <c r="C88" t="s">
        <v>17</v>
      </c>
      <c r="D88" t="s">
        <v>69</v>
      </c>
      <c r="E88">
        <v>0.78407695780238307</v>
      </c>
      <c r="F88">
        <v>0.91172878513751521</v>
      </c>
      <c r="G88">
        <v>0.84758536597571432</v>
      </c>
      <c r="H88">
        <v>2.5845028817497933</v>
      </c>
      <c r="I88">
        <v>310.7478016</v>
      </c>
      <c r="J88">
        <v>82.174502399999994</v>
      </c>
      <c r="K88">
        <v>82.001299200000005</v>
      </c>
    </row>
    <row r="89" spans="1:11">
      <c r="A89" t="s">
        <v>316</v>
      </c>
      <c r="B89" t="s">
        <v>317</v>
      </c>
      <c r="C89" t="s">
        <v>34</v>
      </c>
      <c r="D89" t="s">
        <v>77</v>
      </c>
      <c r="E89">
        <v>1.5546031680545225</v>
      </c>
      <c r="F89">
        <v>1.6270340555673526</v>
      </c>
      <c r="G89">
        <v>1.7474112859172739</v>
      </c>
      <c r="H89">
        <v>36.837648272305309</v>
      </c>
      <c r="I89">
        <v>480.73978879999999</v>
      </c>
      <c r="J89">
        <v>13.675000000000001</v>
      </c>
      <c r="K89">
        <v>176.83189759999999</v>
      </c>
    </row>
    <row r="90" spans="1:11">
      <c r="A90" t="s">
        <v>318</v>
      </c>
      <c r="B90" t="s">
        <v>319</v>
      </c>
      <c r="C90" t="s">
        <v>10</v>
      </c>
      <c r="D90" t="s">
        <v>79</v>
      </c>
      <c r="E90">
        <v>1.0364144527498351</v>
      </c>
      <c r="F90">
        <v>1.1076957324121246</v>
      </c>
      <c r="G90">
        <v>0.87873366627327798</v>
      </c>
      <c r="H90">
        <v>0.53441131701659861</v>
      </c>
      <c r="I90">
        <v>156.8832768</v>
      </c>
      <c r="J90">
        <v>190.90749439999999</v>
      </c>
      <c r="K90">
        <v>1.5125999999999999</v>
      </c>
    </row>
    <row r="91" spans="1:11">
      <c r="A91" t="s">
        <v>320</v>
      </c>
      <c r="B91" t="s">
        <v>321</v>
      </c>
      <c r="C91" t="s">
        <v>32</v>
      </c>
      <c r="D91" t="s">
        <v>80</v>
      </c>
      <c r="E91">
        <v>1.1107171345184208</v>
      </c>
      <c r="F91">
        <v>1.2944894309444783</v>
      </c>
      <c r="G91">
        <v>1.6299330274354054</v>
      </c>
      <c r="H91">
        <v>0.41395028812247348</v>
      </c>
      <c r="I91">
        <v>49.6565984</v>
      </c>
      <c r="J91">
        <v>43.580399999999997</v>
      </c>
      <c r="K91">
        <v>0.37840000000000001</v>
      </c>
    </row>
    <row r="92" spans="1:11">
      <c r="A92" t="s">
        <v>322</v>
      </c>
      <c r="B92" t="s">
        <v>323</v>
      </c>
      <c r="C92" t="s">
        <v>17</v>
      </c>
      <c r="D92" t="s">
        <v>27</v>
      </c>
      <c r="E92">
        <v>0.94637150438480844</v>
      </c>
      <c r="F92">
        <v>1.6516518363622783</v>
      </c>
      <c r="G92">
        <v>1.4972563396995091</v>
      </c>
      <c r="H92">
        <v>44.497437649470449</v>
      </c>
      <c r="I92">
        <v>14711.365631999999</v>
      </c>
      <c r="J92">
        <v>309.88999680000001</v>
      </c>
      <c r="K92">
        <v>330.94000640000002</v>
      </c>
    </row>
    <row r="93" spans="1:11">
      <c r="A93" t="s">
        <v>324</v>
      </c>
      <c r="B93" t="s">
        <v>325</v>
      </c>
      <c r="C93" t="s">
        <v>10</v>
      </c>
      <c r="D93" t="s">
        <v>81</v>
      </c>
      <c r="E93">
        <v>0.28235853134433408</v>
      </c>
      <c r="F93">
        <v>0.94042487530230057</v>
      </c>
      <c r="G93">
        <v>2.1556006634190372</v>
      </c>
      <c r="H93">
        <v>1.7796447509678259</v>
      </c>
      <c r="I93">
        <v>1243.1639551999999</v>
      </c>
      <c r="J93">
        <v>148.72870399999999</v>
      </c>
      <c r="K93">
        <v>6.1154999999999999</v>
      </c>
    </row>
    <row r="94" spans="1:11">
      <c r="A94" t="s">
        <v>326</v>
      </c>
      <c r="B94" t="s">
        <v>327</v>
      </c>
      <c r="C94" t="s">
        <v>10</v>
      </c>
      <c r="D94" t="s">
        <v>51</v>
      </c>
      <c r="E94">
        <v>1.4773326157205933</v>
      </c>
      <c r="F94">
        <v>1.7005694400117048</v>
      </c>
      <c r="G94">
        <v>0.74395203459037695</v>
      </c>
      <c r="H94">
        <v>3.5565916565392435</v>
      </c>
      <c r="I94">
        <v>447.41427199999998</v>
      </c>
      <c r="J94">
        <v>66.858803199999997</v>
      </c>
      <c r="K94">
        <v>59.848102400000002</v>
      </c>
    </row>
    <row r="95" spans="1:11">
      <c r="A95" t="s">
        <v>328</v>
      </c>
      <c r="B95" t="s">
        <v>329</v>
      </c>
      <c r="C95" t="s">
        <v>12</v>
      </c>
      <c r="D95" t="s">
        <v>13</v>
      </c>
      <c r="E95">
        <v>1.1443557693044191</v>
      </c>
      <c r="F95">
        <v>1.4804148461910702</v>
      </c>
      <c r="G95">
        <v>0.42524881453776259</v>
      </c>
      <c r="H95">
        <v>4.8815201341944814</v>
      </c>
      <c r="I95">
        <v>833.35132160000001</v>
      </c>
      <c r="J95">
        <v>211.8603008</v>
      </c>
      <c r="K95">
        <v>496.6403072</v>
      </c>
    </row>
    <row r="96" spans="1:11">
      <c r="A96" t="s">
        <v>330</v>
      </c>
      <c r="B96" t="s">
        <v>331</v>
      </c>
      <c r="C96" t="s">
        <v>38</v>
      </c>
      <c r="D96" t="s">
        <v>62</v>
      </c>
      <c r="E96">
        <v>1.2019168230280981</v>
      </c>
      <c r="F96">
        <v>1.5581172378192594</v>
      </c>
      <c r="G96">
        <v>1.583731988245733</v>
      </c>
      <c r="H96">
        <v>2.9654288726225295</v>
      </c>
      <c r="I96">
        <v>1079.3336832</v>
      </c>
      <c r="J96">
        <v>851.10292479999998</v>
      </c>
      <c r="K96">
        <v>18.361999999999998</v>
      </c>
    </row>
    <row r="97" spans="1:11">
      <c r="A97" t="s">
        <v>332</v>
      </c>
      <c r="B97" t="s">
        <v>333</v>
      </c>
      <c r="C97" t="s">
        <v>38</v>
      </c>
      <c r="D97" t="s">
        <v>62</v>
      </c>
      <c r="E97">
        <v>1.3846805540869993</v>
      </c>
      <c r="F97">
        <v>1.6680017652552714</v>
      </c>
      <c r="G97">
        <v>1.6323437605264557</v>
      </c>
      <c r="H97">
        <v>292.79875776397517</v>
      </c>
      <c r="I97">
        <v>2044.1563136</v>
      </c>
      <c r="J97">
        <v>175.41710079999999</v>
      </c>
      <c r="K97">
        <v>64.2339968</v>
      </c>
    </row>
    <row r="98" spans="1:11">
      <c r="A98" t="s">
        <v>334</v>
      </c>
      <c r="B98" t="s">
        <v>335</v>
      </c>
      <c r="C98" t="s">
        <v>17</v>
      </c>
      <c r="D98" t="s">
        <v>65</v>
      </c>
      <c r="E98">
        <v>0.60399615163951514</v>
      </c>
      <c r="F98">
        <v>1.7040987337236839</v>
      </c>
      <c r="G98">
        <v>1.1281785640832598</v>
      </c>
      <c r="H98">
        <v>0.46775471522232231</v>
      </c>
      <c r="I98">
        <v>39.015001599999998</v>
      </c>
      <c r="J98">
        <v>148.2119936</v>
      </c>
      <c r="K98">
        <v>9.4413</v>
      </c>
    </row>
    <row r="99" spans="1:11">
      <c r="A99" t="s">
        <v>336</v>
      </c>
      <c r="B99" t="s">
        <v>337</v>
      </c>
      <c r="C99" t="s">
        <v>32</v>
      </c>
      <c r="D99" t="s">
        <v>57</v>
      </c>
      <c r="E99">
        <v>0.74373262831996845</v>
      </c>
      <c r="F99">
        <v>1.2408687354119949</v>
      </c>
      <c r="G99">
        <v>0.67313332124371639</v>
      </c>
      <c r="H99">
        <v>861</v>
      </c>
      <c r="I99">
        <v>570.32407039999998</v>
      </c>
      <c r="J99">
        <v>2.6</v>
      </c>
      <c r="K99">
        <v>136.33999360000001</v>
      </c>
    </row>
    <row r="100" spans="1:11">
      <c r="A100" t="s">
        <v>338</v>
      </c>
      <c r="B100" t="s">
        <v>339</v>
      </c>
      <c r="C100" t="s">
        <v>12</v>
      </c>
      <c r="D100" t="s">
        <v>31</v>
      </c>
      <c r="E100">
        <v>1.3347907122421083</v>
      </c>
      <c r="F100">
        <v>2.6345952491824409</v>
      </c>
      <c r="G100">
        <v>7.6830001668713086</v>
      </c>
      <c r="H100">
        <v>2.0125871906400352</v>
      </c>
      <c r="I100">
        <v>3109.6041472000002</v>
      </c>
      <c r="J100">
        <v>1236.1792512</v>
      </c>
      <c r="K100">
        <v>3430.5693695999998</v>
      </c>
    </row>
    <row r="101" spans="1:11">
      <c r="A101" t="s">
        <v>340</v>
      </c>
      <c r="B101" t="s">
        <v>341</v>
      </c>
      <c r="C101" t="s">
        <v>38</v>
      </c>
      <c r="D101" t="s">
        <v>62</v>
      </c>
      <c r="E101">
        <v>0.54871053776207201</v>
      </c>
      <c r="F101">
        <v>1.1691385310289877</v>
      </c>
      <c r="G101">
        <v>-0.46036065597930498</v>
      </c>
      <c r="H101">
        <v>2.8338464408993378</v>
      </c>
      <c r="I101">
        <v>97.852473599999996</v>
      </c>
      <c r="J101">
        <v>19.8276</v>
      </c>
      <c r="K101">
        <v>4.5377999999999998</v>
      </c>
    </row>
    <row r="102" spans="1:11">
      <c r="A102" t="s">
        <v>342</v>
      </c>
      <c r="B102" t="s">
        <v>343</v>
      </c>
      <c r="C102" t="s">
        <v>10</v>
      </c>
      <c r="D102" t="s">
        <v>28</v>
      </c>
      <c r="E102">
        <v>0.29418487662298931</v>
      </c>
      <c r="F102">
        <v>0.97673004123123897</v>
      </c>
      <c r="G102">
        <v>1.2724095106234603</v>
      </c>
      <c r="H102">
        <v>20.011681809753384</v>
      </c>
      <c r="I102">
        <v>167.50399999999999</v>
      </c>
      <c r="J102">
        <v>1.0344</v>
      </c>
      <c r="K102">
        <v>6.8922999999999996</v>
      </c>
    </row>
    <row r="103" spans="1:11">
      <c r="A103" t="s">
        <v>344</v>
      </c>
      <c r="B103" t="s">
        <v>345</v>
      </c>
      <c r="C103" t="s">
        <v>32</v>
      </c>
      <c r="D103" t="s">
        <v>33</v>
      </c>
      <c r="E103">
        <v>0.98939077692146882</v>
      </c>
      <c r="F103">
        <v>1.1856990107914347</v>
      </c>
      <c r="G103">
        <v>0.62417314977705418</v>
      </c>
      <c r="H103">
        <v>3.9813089765303658</v>
      </c>
      <c r="I103">
        <v>9108.4840960000001</v>
      </c>
      <c r="J103">
        <v>1537.2499968</v>
      </c>
      <c r="K103">
        <v>101.7900032</v>
      </c>
    </row>
    <row r="104" spans="1:11">
      <c r="A104" t="s">
        <v>346</v>
      </c>
      <c r="B104" t="s">
        <v>347</v>
      </c>
      <c r="C104" t="s">
        <v>32</v>
      </c>
      <c r="D104" t="s">
        <v>36</v>
      </c>
      <c r="E104">
        <v>1.2221114470856891</v>
      </c>
      <c r="F104">
        <v>1.2129114101104383</v>
      </c>
      <c r="G104">
        <v>1.228986074947892</v>
      </c>
      <c r="H104">
        <v>2.7886540600667407</v>
      </c>
      <c r="I104">
        <v>5792.5996544</v>
      </c>
      <c r="J104">
        <v>1210.7200511999999</v>
      </c>
      <c r="K104">
        <v>48.6</v>
      </c>
    </row>
    <row r="105" spans="1:11">
      <c r="A105" t="s">
        <v>348</v>
      </c>
      <c r="B105" t="s">
        <v>349</v>
      </c>
      <c r="C105" t="s">
        <v>38</v>
      </c>
      <c r="D105" t="s">
        <v>62</v>
      </c>
      <c r="E105">
        <v>1.2990434360475731</v>
      </c>
      <c r="F105">
        <v>1.8222601813303321</v>
      </c>
      <c r="G105">
        <v>1.3115935447568481</v>
      </c>
      <c r="H105">
        <v>8.9400387311930256</v>
      </c>
      <c r="I105">
        <v>2349.9612160000001</v>
      </c>
      <c r="J105">
        <v>169.94429439999999</v>
      </c>
      <c r="K105">
        <v>228.87239679999999</v>
      </c>
    </row>
    <row r="106" spans="1:11">
      <c r="A106" t="s">
        <v>350</v>
      </c>
      <c r="B106" t="s">
        <v>351</v>
      </c>
      <c r="C106" t="s">
        <v>32</v>
      </c>
      <c r="D106" t="s">
        <v>76</v>
      </c>
      <c r="E106">
        <v>0.77754260441023226</v>
      </c>
      <c r="F106">
        <v>0.93386985588667315</v>
      </c>
      <c r="G106">
        <v>0.5522274247993112</v>
      </c>
      <c r="H106">
        <v>5.3946691806650673</v>
      </c>
      <c r="I106">
        <v>21241.808486400001</v>
      </c>
      <c r="J106">
        <v>2856.32</v>
      </c>
      <c r="K106">
        <v>943.4999808</v>
      </c>
    </row>
    <row r="107" spans="1:11">
      <c r="A107" t="s">
        <v>352</v>
      </c>
      <c r="B107" t="s">
        <v>353</v>
      </c>
      <c r="C107" t="s">
        <v>10</v>
      </c>
      <c r="D107" t="s">
        <v>28</v>
      </c>
      <c r="E107">
        <v>1.0780975117584504</v>
      </c>
      <c r="F107">
        <v>1.3263753173977473</v>
      </c>
      <c r="G107">
        <v>1.001314098394156</v>
      </c>
      <c r="H107">
        <v>2.6129146835263195</v>
      </c>
      <c r="I107">
        <v>263.04583680000002</v>
      </c>
      <c r="J107">
        <v>140.57230079999999</v>
      </c>
      <c r="K107">
        <v>5.5221</v>
      </c>
    </row>
    <row r="108" spans="1:11">
      <c r="A108" t="s">
        <v>354</v>
      </c>
      <c r="B108" t="s">
        <v>355</v>
      </c>
      <c r="C108" t="s">
        <v>32</v>
      </c>
      <c r="D108" t="s">
        <v>76</v>
      </c>
      <c r="E108">
        <v>1.2506788580967296</v>
      </c>
      <c r="F108">
        <v>1.0973200286104092</v>
      </c>
      <c r="G108">
        <v>1.292908309323036</v>
      </c>
      <c r="H108">
        <v>2.1666110439002684</v>
      </c>
      <c r="I108">
        <v>718.28592639999999</v>
      </c>
      <c r="J108">
        <v>113.208</v>
      </c>
      <c r="K108">
        <v>1.5689</v>
      </c>
    </row>
    <row r="109" spans="1:11">
      <c r="A109" t="s">
        <v>356</v>
      </c>
      <c r="B109" t="s">
        <v>357</v>
      </c>
      <c r="C109" t="s">
        <v>34</v>
      </c>
      <c r="D109" t="s">
        <v>35</v>
      </c>
      <c r="E109">
        <v>1.1842382643345717</v>
      </c>
      <c r="F109">
        <v>2.0096629374346477</v>
      </c>
      <c r="G109">
        <v>0.99294773908666156</v>
      </c>
      <c r="H109">
        <v>22.395147279861018</v>
      </c>
      <c r="I109">
        <v>1443.1659007999999</v>
      </c>
      <c r="J109">
        <v>74.833600000000004</v>
      </c>
      <c r="K109">
        <v>15.758800000000001</v>
      </c>
    </row>
    <row r="110" spans="1:11">
      <c r="A110" t="s">
        <v>358</v>
      </c>
      <c r="B110" t="s">
        <v>359</v>
      </c>
      <c r="C110" t="s">
        <v>10</v>
      </c>
      <c r="D110" t="s">
        <v>11</v>
      </c>
      <c r="E110">
        <v>1.4499822061435208</v>
      </c>
      <c r="F110">
        <v>1.6075562635145937</v>
      </c>
      <c r="G110">
        <v>1.072891380730014</v>
      </c>
      <c r="H110">
        <v>4.4482170482936079</v>
      </c>
      <c r="I110">
        <v>4876.1294847999998</v>
      </c>
      <c r="J110">
        <v>1227.5500032</v>
      </c>
      <c r="K110">
        <v>325.77000959999998</v>
      </c>
    </row>
    <row r="111" spans="1:11">
      <c r="A111" t="s">
        <v>360</v>
      </c>
      <c r="B111" t="s">
        <v>361</v>
      </c>
      <c r="C111" t="s">
        <v>38</v>
      </c>
      <c r="D111" t="s">
        <v>62</v>
      </c>
      <c r="E111">
        <v>0.32665436720554819</v>
      </c>
      <c r="F111">
        <v>0.82976465294122292</v>
      </c>
      <c r="G111">
        <v>0.72440951649280771</v>
      </c>
      <c r="H111">
        <v>0.1092526313560219</v>
      </c>
      <c r="I111">
        <v>3132.8571391999999</v>
      </c>
      <c r="J111">
        <v>338.78000639999999</v>
      </c>
      <c r="K111">
        <v>828.76999679999994</v>
      </c>
    </row>
    <row r="112" spans="1:11">
      <c r="A112" t="s">
        <v>362</v>
      </c>
      <c r="B112" t="s">
        <v>363</v>
      </c>
      <c r="C112" t="s">
        <v>38</v>
      </c>
      <c r="D112" t="s">
        <v>62</v>
      </c>
      <c r="E112">
        <v>1.4873214543135729</v>
      </c>
      <c r="F112">
        <v>1.8065622593020592</v>
      </c>
      <c r="G112">
        <v>1.5622420012950688</v>
      </c>
      <c r="H112">
        <v>0.96029411764705885</v>
      </c>
      <c r="I112">
        <v>274.5561088</v>
      </c>
      <c r="J112">
        <v>167.50000639999999</v>
      </c>
      <c r="K112">
        <v>155.5800064</v>
      </c>
    </row>
    <row r="113" spans="1:11">
      <c r="A113" t="s">
        <v>364</v>
      </c>
      <c r="B113" t="s">
        <v>365</v>
      </c>
      <c r="C113" t="s">
        <v>17</v>
      </c>
      <c r="D113" t="s">
        <v>20</v>
      </c>
      <c r="E113">
        <v>1.3368113269629234</v>
      </c>
      <c r="F113">
        <v>1.5428334414392595</v>
      </c>
      <c r="G113">
        <v>1.0861481856091224</v>
      </c>
      <c r="H113">
        <v>2.3281690631736813</v>
      </c>
      <c r="I113">
        <v>3421.5970815999999</v>
      </c>
      <c r="J113">
        <v>1988.9035263999999</v>
      </c>
      <c r="K113">
        <v>1373.8172416</v>
      </c>
    </row>
    <row r="114" spans="1:11">
      <c r="A114" t="s">
        <v>366</v>
      </c>
      <c r="B114" t="s">
        <v>367</v>
      </c>
      <c r="C114" t="s">
        <v>10</v>
      </c>
      <c r="D114" t="s">
        <v>55</v>
      </c>
      <c r="E114">
        <v>0.93465458685254321</v>
      </c>
      <c r="F114">
        <v>0.76285922014101903</v>
      </c>
      <c r="G114">
        <v>0.88477648888006744</v>
      </c>
      <c r="H114">
        <v>4.9352490174602153</v>
      </c>
      <c r="I114">
        <v>36.644134399999999</v>
      </c>
      <c r="J114">
        <v>30.884300799999998</v>
      </c>
      <c r="K114">
        <v>0.83799999999999997</v>
      </c>
    </row>
    <row r="115" spans="1:11">
      <c r="A115" t="s">
        <v>368</v>
      </c>
      <c r="B115" t="s">
        <v>369</v>
      </c>
      <c r="C115" t="s">
        <v>17</v>
      </c>
      <c r="D115" t="s">
        <v>42</v>
      </c>
      <c r="E115">
        <v>1.0203315461375333</v>
      </c>
      <c r="F115">
        <v>1.1122124267018634</v>
      </c>
      <c r="G115">
        <v>0.35567353024587739</v>
      </c>
      <c r="H115">
        <v>2.1694871266420876</v>
      </c>
      <c r="I115">
        <v>118475.6400128</v>
      </c>
      <c r="J115">
        <v>54513.090559999997</v>
      </c>
      <c r="K115">
        <v>9533.6800256000006</v>
      </c>
    </row>
    <row r="116" spans="1:11">
      <c r="A116" t="s">
        <v>370</v>
      </c>
      <c r="B116" t="s">
        <v>371</v>
      </c>
      <c r="C116" t="s">
        <v>22</v>
      </c>
      <c r="D116" t="s">
        <v>23</v>
      </c>
      <c r="E116">
        <v>1.3468425557450074</v>
      </c>
      <c r="F116">
        <v>1.348206104466227</v>
      </c>
      <c r="G116">
        <v>1.1652234654916958</v>
      </c>
      <c r="H116">
        <v>15.684851653378644</v>
      </c>
      <c r="I116">
        <v>1313.6100352000001</v>
      </c>
      <c r="J116">
        <v>105.71580160000001</v>
      </c>
      <c r="K116">
        <v>117.3533056</v>
      </c>
    </row>
    <row r="117" spans="1:11">
      <c r="A117" t="s">
        <v>372</v>
      </c>
      <c r="B117" t="s">
        <v>373</v>
      </c>
      <c r="C117" t="s">
        <v>32</v>
      </c>
      <c r="D117" t="s">
        <v>52</v>
      </c>
      <c r="E117">
        <v>0.85886416044816505</v>
      </c>
      <c r="F117">
        <v>0.86717321300428363</v>
      </c>
      <c r="G117">
        <v>0.60544447366369014</v>
      </c>
      <c r="H117">
        <v>3.1148161650777446</v>
      </c>
      <c r="I117">
        <v>1216.9885695999999</v>
      </c>
      <c r="J117">
        <v>627.09002239999995</v>
      </c>
      <c r="K117">
        <v>15.6167008</v>
      </c>
    </row>
    <row r="118" spans="1:11">
      <c r="A118" t="s">
        <v>374</v>
      </c>
      <c r="B118" t="s">
        <v>375</v>
      </c>
      <c r="C118" t="s">
        <v>10</v>
      </c>
      <c r="D118" t="s">
        <v>28</v>
      </c>
      <c r="E118">
        <v>0.60568666687158235</v>
      </c>
      <c r="F118">
        <v>0.91806298110760665</v>
      </c>
      <c r="G118">
        <v>1.281934622875277</v>
      </c>
      <c r="H118">
        <v>23.478504096555369</v>
      </c>
      <c r="I118">
        <v>217303.7314048</v>
      </c>
      <c r="J118">
        <v>3557.0900992000002</v>
      </c>
      <c r="K118">
        <v>5648.4900864000001</v>
      </c>
    </row>
    <row r="119" spans="1:11">
      <c r="A119" t="s">
        <v>376</v>
      </c>
      <c r="B119" t="s">
        <v>377</v>
      </c>
      <c r="C119" t="s">
        <v>17</v>
      </c>
      <c r="D119" t="s">
        <v>65</v>
      </c>
      <c r="E119">
        <v>1.2396546324477906</v>
      </c>
      <c r="F119">
        <v>1.9703978144639731</v>
      </c>
      <c r="G119">
        <v>1.6997304116558969</v>
      </c>
      <c r="H119">
        <v>1.3197780668104513</v>
      </c>
      <c r="I119">
        <v>1583.5997184</v>
      </c>
      <c r="J119">
        <v>294.80719360000001</v>
      </c>
      <c r="K119">
        <v>56.754700800000002</v>
      </c>
    </row>
    <row r="120" spans="1:11">
      <c r="A120" t="s">
        <v>378</v>
      </c>
      <c r="B120" t="s">
        <v>379</v>
      </c>
      <c r="C120" t="s">
        <v>32</v>
      </c>
      <c r="D120" t="s">
        <v>76</v>
      </c>
      <c r="E120">
        <v>1.1418218220868492</v>
      </c>
      <c r="F120">
        <v>1.5628334444299026</v>
      </c>
      <c r="G120">
        <v>1.9357350256879269</v>
      </c>
      <c r="H120">
        <v>10.754767580452921</v>
      </c>
      <c r="I120">
        <v>7539.7185535999997</v>
      </c>
      <c r="J120">
        <v>611.55998720000002</v>
      </c>
      <c r="K120">
        <v>10.37</v>
      </c>
    </row>
    <row r="121" spans="1:11">
      <c r="A121" t="s">
        <v>380</v>
      </c>
      <c r="B121" t="s">
        <v>381</v>
      </c>
      <c r="C121" t="s">
        <v>15</v>
      </c>
      <c r="D121" t="s">
        <v>16</v>
      </c>
      <c r="E121">
        <v>1.0313064538354542</v>
      </c>
      <c r="F121">
        <v>1.9292830967468488</v>
      </c>
      <c r="G121">
        <v>0.90005413153083647</v>
      </c>
      <c r="H121">
        <v>329.42465753424659</v>
      </c>
      <c r="I121">
        <v>282.92124159999997</v>
      </c>
      <c r="J121">
        <v>0.16700000000000001</v>
      </c>
      <c r="K121">
        <v>10.5336</v>
      </c>
    </row>
    <row r="122" spans="1:11">
      <c r="A122" t="s">
        <v>382</v>
      </c>
      <c r="B122" t="s">
        <v>383</v>
      </c>
      <c r="C122" t="s">
        <v>34</v>
      </c>
      <c r="D122" t="s">
        <v>63</v>
      </c>
      <c r="E122">
        <v>0.99118155099142358</v>
      </c>
      <c r="F122">
        <v>1.2554916698893084</v>
      </c>
      <c r="G122">
        <v>0.91795063880967864</v>
      </c>
      <c r="H122">
        <v>5.1071428571428568</v>
      </c>
      <c r="I122">
        <v>165.1300608</v>
      </c>
      <c r="J122">
        <v>81.590003199999998</v>
      </c>
      <c r="K122">
        <v>17.399999999999999</v>
      </c>
    </row>
    <row r="123" spans="1:11">
      <c r="A123" t="s">
        <v>384</v>
      </c>
      <c r="B123" t="s">
        <v>385</v>
      </c>
      <c r="C123" t="s">
        <v>10</v>
      </c>
      <c r="D123" t="s">
        <v>51</v>
      </c>
      <c r="E123">
        <v>0.60476674146633891</v>
      </c>
      <c r="F123">
        <v>1.3640241320285882</v>
      </c>
      <c r="G123">
        <v>0.94044758425833241</v>
      </c>
      <c r="H123">
        <v>-2.8865910607071381</v>
      </c>
      <c r="I123">
        <v>1402.853376</v>
      </c>
      <c r="J123">
        <v>367.02269439999998</v>
      </c>
      <c r="K123">
        <v>9.6906999999999996</v>
      </c>
    </row>
    <row r="124" spans="1:11">
      <c r="A124" t="s">
        <v>386</v>
      </c>
      <c r="B124" t="s">
        <v>387</v>
      </c>
      <c r="C124" t="s">
        <v>24</v>
      </c>
      <c r="D124" t="s">
        <v>75</v>
      </c>
      <c r="E124">
        <v>0.32554303108845589</v>
      </c>
      <c r="F124">
        <v>0.32282976543336889</v>
      </c>
      <c r="G124">
        <v>1.0927760510142317</v>
      </c>
      <c r="H124">
        <v>5.3791019801059772</v>
      </c>
      <c r="I124">
        <v>34113.018265600003</v>
      </c>
      <c r="J124">
        <v>2089.4900223999998</v>
      </c>
      <c r="K124">
        <v>1275.6400128</v>
      </c>
    </row>
    <row r="125" spans="1:11">
      <c r="A125" t="s">
        <v>388</v>
      </c>
      <c r="B125" t="s">
        <v>389</v>
      </c>
      <c r="C125" t="s">
        <v>17</v>
      </c>
      <c r="D125" t="s">
        <v>65</v>
      </c>
      <c r="E125">
        <v>1.0084349577044489</v>
      </c>
      <c r="F125">
        <v>0.91827611502933981</v>
      </c>
      <c r="G125">
        <v>0.85842537704019406</v>
      </c>
      <c r="H125">
        <v>25.823321554770317</v>
      </c>
      <c r="I125">
        <v>44270.862335999998</v>
      </c>
      <c r="J125">
        <v>255.6</v>
      </c>
      <c r="K125">
        <v>555.29999359999999</v>
      </c>
    </row>
    <row r="126" spans="1:11">
      <c r="A126" t="s">
        <v>390</v>
      </c>
      <c r="B126" t="s">
        <v>391</v>
      </c>
      <c r="C126" t="s">
        <v>15</v>
      </c>
      <c r="D126" t="s">
        <v>68</v>
      </c>
      <c r="E126">
        <v>0.8006657173741355</v>
      </c>
      <c r="F126">
        <v>1.0426723093365415</v>
      </c>
      <c r="G126">
        <v>1.7269256976057794</v>
      </c>
      <c r="H126">
        <v>5.3568365970022862</v>
      </c>
      <c r="I126">
        <v>9746.1051392000008</v>
      </c>
      <c r="J126">
        <v>277.79269119999998</v>
      </c>
      <c r="K126">
        <v>182.30240000000001</v>
      </c>
    </row>
    <row r="127" spans="1:11">
      <c r="A127" t="s">
        <v>392</v>
      </c>
      <c r="B127" t="s">
        <v>393</v>
      </c>
      <c r="C127" t="s">
        <v>24</v>
      </c>
      <c r="D127" t="s">
        <v>25</v>
      </c>
      <c r="E127">
        <v>0.50103012807398284</v>
      </c>
      <c r="F127">
        <v>0.87479125158692295</v>
      </c>
      <c r="G127">
        <v>0.65621459489001632</v>
      </c>
      <c r="H127">
        <v>108.0958904109589</v>
      </c>
      <c r="I127">
        <v>21357.499187199999</v>
      </c>
      <c r="J127">
        <v>34.79</v>
      </c>
      <c r="K127">
        <v>399.93999359999998</v>
      </c>
    </row>
    <row r="128" spans="1:11">
      <c r="A128" t="s">
        <v>394</v>
      </c>
      <c r="B128" t="s">
        <v>395</v>
      </c>
      <c r="C128" t="s">
        <v>10</v>
      </c>
      <c r="D128" t="s">
        <v>71</v>
      </c>
      <c r="E128">
        <v>0.77122689306756487</v>
      </c>
      <c r="F128">
        <v>0.63276669997581547</v>
      </c>
      <c r="G128">
        <v>1.1850169572432303</v>
      </c>
      <c r="H128">
        <v>-3.893240418118467</v>
      </c>
      <c r="I128">
        <v>18.668606400000002</v>
      </c>
      <c r="J128">
        <v>76.651596799999993</v>
      </c>
      <c r="K128">
        <v>0.15989999999999999</v>
      </c>
    </row>
    <row r="129" spans="1:11">
      <c r="A129" t="s">
        <v>396</v>
      </c>
      <c r="B129" t="s">
        <v>397</v>
      </c>
      <c r="C129" t="s">
        <v>17</v>
      </c>
      <c r="D129" t="s">
        <v>20</v>
      </c>
      <c r="E129">
        <v>0.59974640561510029</v>
      </c>
      <c r="F129">
        <v>0.31419310303879228</v>
      </c>
      <c r="G129">
        <v>0.63663350490049342</v>
      </c>
      <c r="H129">
        <v>4.2287950282122706</v>
      </c>
      <c r="I129">
        <v>287.81096960000002</v>
      </c>
      <c r="J129">
        <v>16.6072992</v>
      </c>
      <c r="K129">
        <v>1.9246000000000001</v>
      </c>
    </row>
    <row r="130" spans="1:11">
      <c r="A130" t="s">
        <v>398</v>
      </c>
      <c r="B130" t="s">
        <v>399</v>
      </c>
      <c r="C130" t="s">
        <v>17</v>
      </c>
      <c r="D130" t="s">
        <v>26</v>
      </c>
      <c r="E130">
        <v>1.3711571554461546</v>
      </c>
      <c r="F130">
        <v>1.1925854702498648</v>
      </c>
      <c r="G130">
        <v>1.7603744901183274</v>
      </c>
      <c r="H130">
        <v>11.324969696969696</v>
      </c>
      <c r="I130">
        <v>67.803647999999995</v>
      </c>
      <c r="J130">
        <v>12.624499999999999</v>
      </c>
      <c r="K130">
        <v>1.1833</v>
      </c>
    </row>
    <row r="131" spans="1:11">
      <c r="A131" t="s">
        <v>400</v>
      </c>
      <c r="B131" t="s">
        <v>401</v>
      </c>
      <c r="C131" t="s">
        <v>44</v>
      </c>
      <c r="D131" t="s">
        <v>82</v>
      </c>
      <c r="E131">
        <v>1.192462635714707</v>
      </c>
      <c r="F131">
        <v>1.0993271342393924</v>
      </c>
      <c r="G131">
        <v>2.683201119118193</v>
      </c>
      <c r="H131">
        <v>11.071724614321898</v>
      </c>
      <c r="I131">
        <v>52950.879436800002</v>
      </c>
      <c r="J131">
        <v>2007.0699007999999</v>
      </c>
      <c r="K131">
        <v>574.30000640000003</v>
      </c>
    </row>
    <row r="132" spans="1:11">
      <c r="A132" t="s">
        <v>402</v>
      </c>
      <c r="B132" t="s">
        <v>403</v>
      </c>
      <c r="C132" t="s">
        <v>32</v>
      </c>
      <c r="D132" t="s">
        <v>83</v>
      </c>
      <c r="E132">
        <v>1.2419456222455525</v>
      </c>
      <c r="F132">
        <v>1.8612291421157563</v>
      </c>
      <c r="G132">
        <v>3.2237826153736848</v>
      </c>
      <c r="H132">
        <v>-11.322093023255814</v>
      </c>
      <c r="I132">
        <v>26111.598591999998</v>
      </c>
      <c r="J132">
        <v>430.30000639999997</v>
      </c>
      <c r="K132">
        <v>1272.8000512000001</v>
      </c>
    </row>
    <row r="133" spans="1:11">
      <c r="A133" t="s">
        <v>404</v>
      </c>
      <c r="B133" t="s">
        <v>405</v>
      </c>
      <c r="C133" t="s">
        <v>17</v>
      </c>
      <c r="D133" t="s">
        <v>41</v>
      </c>
      <c r="E133">
        <v>0.97510237673466882</v>
      </c>
      <c r="F133">
        <v>0.91848608550117516</v>
      </c>
      <c r="G133">
        <v>0.44054188425644658</v>
      </c>
      <c r="H133">
        <v>2.4106467614289371</v>
      </c>
      <c r="I133">
        <v>695.20890880000002</v>
      </c>
      <c r="J133">
        <v>644.13998079999999</v>
      </c>
      <c r="K133">
        <v>95.8</v>
      </c>
    </row>
    <row r="134" spans="1:11">
      <c r="A134" t="s">
        <v>406</v>
      </c>
      <c r="B134" t="s">
        <v>407</v>
      </c>
      <c r="C134" t="s">
        <v>17</v>
      </c>
      <c r="D134" t="s">
        <v>84</v>
      </c>
      <c r="E134">
        <v>1.404807394728135</v>
      </c>
      <c r="F134">
        <v>1.0067215430308454</v>
      </c>
      <c r="G134">
        <v>1.5091112078734239</v>
      </c>
      <c r="H134">
        <v>8.7668674172994674</v>
      </c>
      <c r="I134">
        <v>322.28206080000001</v>
      </c>
      <c r="J134">
        <v>295.30298879999998</v>
      </c>
      <c r="K134">
        <v>138.81859840000001</v>
      </c>
    </row>
    <row r="135" spans="1:11">
      <c r="A135" t="s">
        <v>408</v>
      </c>
      <c r="B135" t="s">
        <v>409</v>
      </c>
      <c r="C135" t="s">
        <v>17</v>
      </c>
      <c r="D135" t="s">
        <v>27</v>
      </c>
      <c r="E135">
        <v>2.0832427179459456</v>
      </c>
      <c r="F135">
        <v>1.7430952022066348</v>
      </c>
      <c r="G135">
        <v>1.7521096499776143</v>
      </c>
      <c r="H135">
        <v>4.8034225996080995</v>
      </c>
      <c r="I135">
        <v>7084.8700416000001</v>
      </c>
      <c r="J135">
        <v>361.73020159999999</v>
      </c>
      <c r="K135">
        <v>360.31349760000001</v>
      </c>
    </row>
    <row r="136" spans="1:11">
      <c r="A136" t="s">
        <v>410</v>
      </c>
      <c r="B136" t="s">
        <v>411</v>
      </c>
      <c r="C136" t="s">
        <v>32</v>
      </c>
      <c r="D136" t="s">
        <v>85</v>
      </c>
      <c r="E136">
        <v>0.6238254635751932</v>
      </c>
      <c r="F136">
        <v>0.16560984722167069</v>
      </c>
      <c r="G136">
        <v>-0.53454359522082306</v>
      </c>
      <c r="H136">
        <v>87.793795620437962</v>
      </c>
      <c r="I136">
        <v>56.724403199999998</v>
      </c>
      <c r="J136">
        <v>9</v>
      </c>
      <c r="K136">
        <v>1.3043</v>
      </c>
    </row>
    <row r="137" spans="1:11">
      <c r="A137" t="s">
        <v>412</v>
      </c>
      <c r="B137" t="s">
        <v>413</v>
      </c>
      <c r="C137" t="s">
        <v>10</v>
      </c>
      <c r="D137" t="s">
        <v>28</v>
      </c>
      <c r="E137">
        <v>0.87847781474950115</v>
      </c>
      <c r="F137">
        <v>1.0173242433227276</v>
      </c>
      <c r="G137">
        <v>1.1549065343724241</v>
      </c>
      <c r="H137">
        <v>30.442602040816325</v>
      </c>
      <c r="I137">
        <v>19092.978073599999</v>
      </c>
      <c r="J137">
        <v>188.03000320000001</v>
      </c>
      <c r="K137">
        <v>1241.1299839999999</v>
      </c>
    </row>
    <row r="138" spans="1:11">
      <c r="A138" t="s">
        <v>414</v>
      </c>
      <c r="B138" t="s">
        <v>415</v>
      </c>
      <c r="C138" t="s">
        <v>32</v>
      </c>
      <c r="D138" t="s">
        <v>83</v>
      </c>
      <c r="E138">
        <v>1.1231017253404232</v>
      </c>
      <c r="F138">
        <v>1.8378992691600311</v>
      </c>
      <c r="G138">
        <v>0.70997770478280675</v>
      </c>
      <c r="H138">
        <v>3.8809523809523809</v>
      </c>
      <c r="I138">
        <v>1245.1999744</v>
      </c>
      <c r="J138">
        <v>145.1800064</v>
      </c>
      <c r="K138">
        <v>30.85</v>
      </c>
    </row>
    <row r="139" spans="1:11">
      <c r="A139" t="s">
        <v>416</v>
      </c>
      <c r="B139" t="s">
        <v>417</v>
      </c>
      <c r="C139" t="s">
        <v>17</v>
      </c>
      <c r="D139" t="s">
        <v>27</v>
      </c>
      <c r="E139">
        <v>0.8484576890892086</v>
      </c>
      <c r="F139">
        <v>-0.31498974357743109</v>
      </c>
      <c r="G139">
        <v>15.041496332695942</v>
      </c>
      <c r="H139">
        <v>6.793056807935077</v>
      </c>
      <c r="I139">
        <v>15.32352</v>
      </c>
      <c r="J139">
        <v>22.301600000000001</v>
      </c>
      <c r="K139">
        <v>9.9749999999999996</v>
      </c>
    </row>
    <row r="140" spans="1:11">
      <c r="A140" t="s">
        <v>418</v>
      </c>
      <c r="B140" t="s">
        <v>419</v>
      </c>
      <c r="C140" t="s">
        <v>15</v>
      </c>
      <c r="D140" t="s">
        <v>64</v>
      </c>
      <c r="E140">
        <v>1.2174821911444169</v>
      </c>
      <c r="F140">
        <v>1.0041160512767546</v>
      </c>
      <c r="G140">
        <v>1.2898279709101821</v>
      </c>
      <c r="H140">
        <v>69.270067903480054</v>
      </c>
      <c r="I140">
        <v>4721.5849472</v>
      </c>
      <c r="J140">
        <v>29.6708</v>
      </c>
      <c r="K140">
        <v>220.54079999999999</v>
      </c>
    </row>
    <row r="141" spans="1:11">
      <c r="A141" t="s">
        <v>420</v>
      </c>
      <c r="B141" t="s">
        <v>421</v>
      </c>
      <c r="C141" t="s">
        <v>24</v>
      </c>
      <c r="D141" t="s">
        <v>25</v>
      </c>
      <c r="E141">
        <v>1.0614328997038307</v>
      </c>
      <c r="F141">
        <v>1.1171411903891144</v>
      </c>
      <c r="G141">
        <v>0.88426041819157175</v>
      </c>
      <c r="H141">
        <v>12.504098639841958</v>
      </c>
      <c r="I141">
        <v>70881.030963199999</v>
      </c>
      <c r="J141">
        <v>7794.5004031999997</v>
      </c>
      <c r="K141">
        <v>8892.4102655999995</v>
      </c>
    </row>
    <row r="142" spans="1:11">
      <c r="A142" t="s">
        <v>422</v>
      </c>
      <c r="B142" t="s">
        <v>423</v>
      </c>
      <c r="C142" t="s">
        <v>38</v>
      </c>
      <c r="D142" t="s">
        <v>39</v>
      </c>
      <c r="E142">
        <v>0.81736905146470995</v>
      </c>
      <c r="F142">
        <v>0.92770040912843443</v>
      </c>
      <c r="G142">
        <v>0.33020610988920468</v>
      </c>
      <c r="H142">
        <v>-0.52346694073312783</v>
      </c>
      <c r="I142">
        <v>1286.0926976000001</v>
      </c>
      <c r="J142">
        <v>281.21000959999998</v>
      </c>
      <c r="K142">
        <v>160.72999680000001</v>
      </c>
    </row>
    <row r="143" spans="1:11">
      <c r="A143" t="s">
        <v>424</v>
      </c>
      <c r="B143" t="s">
        <v>425</v>
      </c>
      <c r="C143" t="s">
        <v>12</v>
      </c>
      <c r="D143" t="s">
        <v>13</v>
      </c>
      <c r="E143">
        <v>0.84435758246284609</v>
      </c>
      <c r="F143">
        <v>0.75013563070102018</v>
      </c>
      <c r="G143">
        <v>0.41188698061807821</v>
      </c>
      <c r="H143">
        <v>451.83061224489791</v>
      </c>
      <c r="I143">
        <v>134.87317759999999</v>
      </c>
      <c r="J143">
        <v>0.12330000000000001</v>
      </c>
      <c r="K143">
        <v>3.2126999999999999</v>
      </c>
    </row>
    <row r="144" spans="1:11">
      <c r="A144" t="s">
        <v>426</v>
      </c>
      <c r="B144" t="s">
        <v>427</v>
      </c>
      <c r="C144" t="s">
        <v>32</v>
      </c>
      <c r="D144" t="s">
        <v>76</v>
      </c>
      <c r="E144">
        <v>0.63071939662083432</v>
      </c>
      <c r="F144">
        <v>0.90172258190146681</v>
      </c>
      <c r="G144">
        <v>0.45955662136790648</v>
      </c>
      <c r="H144">
        <v>82.443542150038667</v>
      </c>
      <c r="I144">
        <v>3019.0036992</v>
      </c>
      <c r="J144">
        <v>14.814</v>
      </c>
      <c r="K144">
        <v>178.2489984</v>
      </c>
    </row>
    <row r="145" spans="1:11">
      <c r="A145" t="s">
        <v>428</v>
      </c>
      <c r="B145" t="s">
        <v>429</v>
      </c>
      <c r="C145" t="s">
        <v>32</v>
      </c>
      <c r="D145" t="s">
        <v>76</v>
      </c>
      <c r="E145">
        <v>1.5851613983467086</v>
      </c>
      <c r="F145">
        <v>1.809202607000741</v>
      </c>
      <c r="G145">
        <v>0.82091209131635701</v>
      </c>
      <c r="H145">
        <v>1.6347192547078415</v>
      </c>
      <c r="I145">
        <v>323.48124159999998</v>
      </c>
      <c r="J145">
        <v>265.77000959999998</v>
      </c>
      <c r="K145">
        <v>9.3000000000000007</v>
      </c>
    </row>
    <row r="146" spans="1:11">
      <c r="A146" t="s">
        <v>430</v>
      </c>
      <c r="B146" t="s">
        <v>431</v>
      </c>
      <c r="C146" t="s">
        <v>34</v>
      </c>
      <c r="D146" t="s">
        <v>86</v>
      </c>
      <c r="E146">
        <v>0.99724133682730143</v>
      </c>
      <c r="F146">
        <v>1.7858223299835203</v>
      </c>
      <c r="G146">
        <v>1.3557792422871549</v>
      </c>
      <c r="H146">
        <v>2.5842222628915672</v>
      </c>
      <c r="I146">
        <v>821.75616000000002</v>
      </c>
      <c r="J146">
        <v>593.98717439999996</v>
      </c>
      <c r="K146">
        <v>3.6581000000000001</v>
      </c>
    </row>
    <row r="147" spans="1:11">
      <c r="A147" t="s">
        <v>432</v>
      </c>
      <c r="B147" t="s">
        <v>433</v>
      </c>
      <c r="C147" t="s">
        <v>15</v>
      </c>
      <c r="D147" t="s">
        <v>87</v>
      </c>
      <c r="E147">
        <v>1.6662963838161085</v>
      </c>
      <c r="F147">
        <v>1.2850964064043715</v>
      </c>
      <c r="G147">
        <v>1.2650502530775936</v>
      </c>
      <c r="H147">
        <v>7.9581929064355643</v>
      </c>
      <c r="I147">
        <v>6266.0419584000001</v>
      </c>
      <c r="J147">
        <v>163.12</v>
      </c>
      <c r="K147">
        <v>68.3619968</v>
      </c>
    </row>
    <row r="148" spans="1:11">
      <c r="A148" t="s">
        <v>434</v>
      </c>
      <c r="B148" t="s">
        <v>435</v>
      </c>
      <c r="C148" t="s">
        <v>15</v>
      </c>
      <c r="D148" t="s">
        <v>68</v>
      </c>
      <c r="E148">
        <v>1.058742132419646</v>
      </c>
      <c r="F148">
        <v>1.6965606791681738</v>
      </c>
      <c r="G148">
        <v>1.4970948841170697</v>
      </c>
      <c r="H148">
        <v>49.424321853093566</v>
      </c>
      <c r="I148">
        <v>3818.0397056000002</v>
      </c>
      <c r="J148">
        <v>30.69</v>
      </c>
      <c r="K148">
        <v>49.5630016</v>
      </c>
    </row>
    <row r="149" spans="1:11">
      <c r="A149" t="s">
        <v>436</v>
      </c>
      <c r="B149" t="s">
        <v>437</v>
      </c>
      <c r="C149" t="s">
        <v>34</v>
      </c>
      <c r="D149" t="s">
        <v>49</v>
      </c>
      <c r="E149">
        <v>1.3454378266474816</v>
      </c>
      <c r="F149">
        <v>1.913312810388452</v>
      </c>
      <c r="G149">
        <v>0.54137220776202988</v>
      </c>
      <c r="H149">
        <v>509.9674258109041</v>
      </c>
      <c r="I149">
        <v>16519.546470400001</v>
      </c>
      <c r="J149">
        <v>15.012700799999999</v>
      </c>
      <c r="K149">
        <v>2762.9070336</v>
      </c>
    </row>
    <row r="150" spans="1:11">
      <c r="A150" t="s">
        <v>438</v>
      </c>
      <c r="B150" t="s">
        <v>439</v>
      </c>
      <c r="C150" t="s">
        <v>17</v>
      </c>
      <c r="D150" t="s">
        <v>41</v>
      </c>
      <c r="E150">
        <v>0.62064987020859452</v>
      </c>
      <c r="F150">
        <v>1.233171383129013</v>
      </c>
      <c r="G150">
        <v>-0.1400550974399753</v>
      </c>
      <c r="H150">
        <v>2.2838233288008203</v>
      </c>
      <c r="I150">
        <v>207.0135296</v>
      </c>
      <c r="J150">
        <v>279.78700800000001</v>
      </c>
      <c r="K150">
        <v>11.1288</v>
      </c>
    </row>
    <row r="151" spans="1:11">
      <c r="A151" t="s">
        <v>440</v>
      </c>
      <c r="B151" t="s">
        <v>441</v>
      </c>
      <c r="C151" t="s">
        <v>32</v>
      </c>
      <c r="D151" t="s">
        <v>80</v>
      </c>
      <c r="E151">
        <v>0.90262598039923536</v>
      </c>
      <c r="F151">
        <v>0.16562590178771441</v>
      </c>
      <c r="G151">
        <v>-0.6985410695543387</v>
      </c>
      <c r="H151">
        <v>5.5148611987381706</v>
      </c>
      <c r="I151">
        <v>6187.6015103999998</v>
      </c>
      <c r="J151">
        <v>412.56</v>
      </c>
      <c r="K151">
        <v>102.48</v>
      </c>
    </row>
    <row r="152" spans="1:11">
      <c r="A152" t="s">
        <v>442</v>
      </c>
      <c r="B152" t="s">
        <v>443</v>
      </c>
      <c r="C152" t="s">
        <v>12</v>
      </c>
      <c r="D152" t="s">
        <v>13</v>
      </c>
      <c r="E152">
        <v>0.85294623648895018</v>
      </c>
      <c r="F152">
        <v>1.4652254628743049</v>
      </c>
      <c r="G152">
        <v>1.396558080009616</v>
      </c>
      <c r="H152">
        <v>19.384033991093681</v>
      </c>
      <c r="I152">
        <v>392.2367744</v>
      </c>
      <c r="J152">
        <v>25.53</v>
      </c>
      <c r="K152">
        <v>11.84</v>
      </c>
    </row>
    <row r="153" spans="1:11">
      <c r="A153" t="s">
        <v>444</v>
      </c>
      <c r="B153" t="s">
        <v>445</v>
      </c>
      <c r="C153" t="s">
        <v>32</v>
      </c>
      <c r="D153" t="s">
        <v>50</v>
      </c>
      <c r="E153">
        <v>0.52724230804808647</v>
      </c>
      <c r="F153">
        <v>1.3371500186711776</v>
      </c>
      <c r="G153">
        <v>-0.48853725005656717</v>
      </c>
      <c r="H153">
        <v>3.5566662422004329</v>
      </c>
      <c r="I153">
        <v>179.96540160000001</v>
      </c>
      <c r="J153">
        <v>23.403600000000001</v>
      </c>
      <c r="K153">
        <v>4.3042999999999996</v>
      </c>
    </row>
    <row r="154" spans="1:11">
      <c r="A154" t="s">
        <v>446</v>
      </c>
      <c r="B154" t="s">
        <v>447</v>
      </c>
      <c r="C154" t="s">
        <v>10</v>
      </c>
      <c r="D154" t="s">
        <v>28</v>
      </c>
      <c r="E154">
        <v>0.6301335388569782</v>
      </c>
      <c r="F154">
        <v>1.2343314413876183</v>
      </c>
      <c r="G154">
        <v>1.2035529961578064</v>
      </c>
      <c r="H154">
        <v>9.2461990595611283</v>
      </c>
      <c r="I154">
        <v>917.28680959999997</v>
      </c>
      <c r="J154">
        <v>100.16529920000001</v>
      </c>
      <c r="K154">
        <v>156.86809600000001</v>
      </c>
    </row>
    <row r="155" spans="1:11">
      <c r="A155" t="s">
        <v>448</v>
      </c>
      <c r="B155" t="s">
        <v>449</v>
      </c>
      <c r="C155" t="s">
        <v>17</v>
      </c>
      <c r="D155" t="s">
        <v>88</v>
      </c>
      <c r="E155">
        <v>1.1434866519293221</v>
      </c>
      <c r="F155">
        <v>1.2098100683599862</v>
      </c>
      <c r="G155">
        <v>1.3844550020820814</v>
      </c>
      <c r="H155">
        <v>1.5081889670667534</v>
      </c>
      <c r="I155">
        <v>1871.8568448000001</v>
      </c>
      <c r="J155">
        <v>1450.9700095999999</v>
      </c>
      <c r="K155">
        <v>75.907001600000001</v>
      </c>
    </row>
    <row r="156" spans="1:11">
      <c r="A156" t="s">
        <v>450</v>
      </c>
      <c r="B156" t="s">
        <v>451</v>
      </c>
      <c r="C156" t="s">
        <v>17</v>
      </c>
      <c r="D156" t="s">
        <v>89</v>
      </c>
      <c r="E156">
        <v>0.99756512671305542</v>
      </c>
      <c r="F156">
        <v>1.5534531441692911</v>
      </c>
      <c r="G156">
        <v>1.0985088829862824</v>
      </c>
      <c r="H156">
        <v>3.7465700202957377</v>
      </c>
      <c r="I156">
        <v>1368.6498303999999</v>
      </c>
      <c r="J156">
        <v>470.93058559999997</v>
      </c>
      <c r="K156">
        <v>95.179801600000005</v>
      </c>
    </row>
    <row r="157" spans="1:11">
      <c r="A157" t="s">
        <v>452</v>
      </c>
      <c r="B157" t="s">
        <v>453</v>
      </c>
      <c r="C157" t="s">
        <v>34</v>
      </c>
      <c r="D157" t="s">
        <v>49</v>
      </c>
      <c r="E157">
        <v>0.58720228502912675</v>
      </c>
      <c r="F157">
        <v>0.84743225904087216</v>
      </c>
      <c r="G157">
        <v>0.72067128795191548</v>
      </c>
      <c r="H157">
        <v>3.853205939499813</v>
      </c>
      <c r="I157">
        <v>23116.954009599998</v>
      </c>
      <c r="J157">
        <v>1095.9699968</v>
      </c>
      <c r="K157">
        <v>1791.6100607999999</v>
      </c>
    </row>
    <row r="158" spans="1:11">
      <c r="A158" t="s">
        <v>454</v>
      </c>
      <c r="B158" t="s">
        <v>455</v>
      </c>
      <c r="C158" t="s">
        <v>17</v>
      </c>
      <c r="D158" t="s">
        <v>20</v>
      </c>
      <c r="E158">
        <v>1.0068057866368347</v>
      </c>
      <c r="F158">
        <v>1.5333298681960821</v>
      </c>
      <c r="G158">
        <v>1.5422398366593917</v>
      </c>
      <c r="H158">
        <v>3.9066292470689823</v>
      </c>
      <c r="I158">
        <v>6258.1346303999999</v>
      </c>
      <c r="J158">
        <v>259.4918912</v>
      </c>
      <c r="K158">
        <v>79.345401600000002</v>
      </c>
    </row>
    <row r="159" spans="1:11">
      <c r="A159" t="s">
        <v>456</v>
      </c>
      <c r="B159" t="s">
        <v>457</v>
      </c>
      <c r="C159" t="s">
        <v>32</v>
      </c>
      <c r="D159" t="s">
        <v>33</v>
      </c>
      <c r="E159">
        <v>0.1939614980768192</v>
      </c>
      <c r="F159">
        <v>0.5278362164330509</v>
      </c>
      <c r="G159">
        <v>1.0865385766711568</v>
      </c>
      <c r="H159">
        <v>2.3576256605628609</v>
      </c>
      <c r="I159">
        <v>333.11651840000002</v>
      </c>
      <c r="J159">
        <v>22.333400000000001</v>
      </c>
      <c r="K159">
        <v>9.7425999999999995</v>
      </c>
    </row>
    <row r="160" spans="1:11">
      <c r="A160" t="s">
        <v>458</v>
      </c>
      <c r="B160" t="s">
        <v>459</v>
      </c>
      <c r="C160" t="s">
        <v>32</v>
      </c>
      <c r="D160" t="s">
        <v>33</v>
      </c>
      <c r="E160">
        <v>0.5280227470136013</v>
      </c>
      <c r="F160">
        <v>0.9943164177902144</v>
      </c>
      <c r="G160">
        <v>1.4465021852872904</v>
      </c>
      <c r="H160">
        <v>1.7597367946071931</v>
      </c>
      <c r="I160">
        <v>1155.8049791999999</v>
      </c>
      <c r="J160">
        <v>238.2000128</v>
      </c>
      <c r="K160">
        <v>14.57</v>
      </c>
    </row>
    <row r="161" spans="1:11">
      <c r="A161" t="s">
        <v>460</v>
      </c>
      <c r="B161" t="s">
        <v>461</v>
      </c>
      <c r="C161" t="s">
        <v>17</v>
      </c>
      <c r="D161" t="s">
        <v>26</v>
      </c>
      <c r="E161">
        <v>1.3914128678417848</v>
      </c>
      <c r="F161">
        <v>1.7282092454234592</v>
      </c>
      <c r="G161">
        <v>1.6652270685787127</v>
      </c>
      <c r="H161">
        <v>12.350416399743754</v>
      </c>
      <c r="I161">
        <v>10459.01312</v>
      </c>
      <c r="J161">
        <v>312.48199679999999</v>
      </c>
      <c r="K161">
        <v>355.91700479999997</v>
      </c>
    </row>
    <row r="162" spans="1:11">
      <c r="A162" t="s">
        <v>462</v>
      </c>
      <c r="B162" t="s">
        <v>463</v>
      </c>
      <c r="C162" t="s">
        <v>24</v>
      </c>
      <c r="D162" t="s">
        <v>25</v>
      </c>
      <c r="E162">
        <v>0.1218459052660705</v>
      </c>
      <c r="F162">
        <v>0.2802829354079126</v>
      </c>
      <c r="G162">
        <v>0.2618824008433111</v>
      </c>
      <c r="H162">
        <v>2.6207407985636784</v>
      </c>
      <c r="I162">
        <v>255.79906560000001</v>
      </c>
      <c r="J162">
        <v>32.402799999999999</v>
      </c>
      <c r="K162">
        <v>0.25440000000000002</v>
      </c>
    </row>
    <row r="163" spans="1:11">
      <c r="A163" t="s">
        <v>464</v>
      </c>
      <c r="B163" t="s">
        <v>465</v>
      </c>
      <c r="C163" t="s">
        <v>58</v>
      </c>
      <c r="D163" t="s">
        <v>78</v>
      </c>
      <c r="E163">
        <v>1.1321914933711403</v>
      </c>
      <c r="F163">
        <v>1.206407018640278</v>
      </c>
      <c r="G163">
        <v>0.8808450408046381</v>
      </c>
      <c r="H163">
        <v>2.4680432645034416</v>
      </c>
      <c r="I163">
        <v>97.319552000000002</v>
      </c>
      <c r="J163">
        <v>132.98449919999999</v>
      </c>
      <c r="K163">
        <v>2.9</v>
      </c>
    </row>
    <row r="164" spans="1:11">
      <c r="A164" t="s">
        <v>466</v>
      </c>
      <c r="B164" t="s">
        <v>467</v>
      </c>
      <c r="C164" t="s">
        <v>32</v>
      </c>
      <c r="D164" t="s">
        <v>83</v>
      </c>
      <c r="E164">
        <v>1.05477586341359</v>
      </c>
      <c r="F164">
        <v>1.1050633775171514</v>
      </c>
      <c r="G164">
        <v>1.1114403068288716</v>
      </c>
      <c r="H164">
        <v>27.288326047827205</v>
      </c>
      <c r="I164">
        <v>270037.20826879999</v>
      </c>
      <c r="J164">
        <v>19564.609536</v>
      </c>
      <c r="K164">
        <v>6472.7900159999999</v>
      </c>
    </row>
    <row r="165" spans="1:11">
      <c r="A165" t="s">
        <v>468</v>
      </c>
      <c r="B165" t="s">
        <v>469</v>
      </c>
      <c r="C165" t="s">
        <v>34</v>
      </c>
      <c r="D165" t="s">
        <v>70</v>
      </c>
      <c r="E165">
        <v>0.92279696233691344</v>
      </c>
      <c r="F165">
        <v>0.91433404124981599</v>
      </c>
      <c r="G165">
        <v>0.72728869331597967</v>
      </c>
      <c r="H165">
        <v>285.36969471332839</v>
      </c>
      <c r="I165">
        <v>4790.4268288000003</v>
      </c>
      <c r="J165">
        <v>17.987699200000002</v>
      </c>
      <c r="K165">
        <v>287.63340799999997</v>
      </c>
    </row>
    <row r="166" spans="1:11">
      <c r="A166" t="s">
        <v>470</v>
      </c>
      <c r="B166" t="s">
        <v>471</v>
      </c>
      <c r="C166" t="s">
        <v>32</v>
      </c>
      <c r="D166" t="s">
        <v>50</v>
      </c>
      <c r="E166">
        <v>1.188699474539769</v>
      </c>
      <c r="F166">
        <v>1.6330041310679348</v>
      </c>
      <c r="G166">
        <v>0.77340260788908399</v>
      </c>
      <c r="H166">
        <v>3.5996558835335826</v>
      </c>
      <c r="I166">
        <v>4109.1092479999998</v>
      </c>
      <c r="J166">
        <v>1452.4199936</v>
      </c>
      <c r="K166">
        <v>277.98999040000001</v>
      </c>
    </row>
    <row r="167" spans="1:11">
      <c r="A167" t="s">
        <v>472</v>
      </c>
      <c r="B167" t="s">
        <v>473</v>
      </c>
      <c r="C167" t="s">
        <v>12</v>
      </c>
      <c r="D167" t="s">
        <v>31</v>
      </c>
      <c r="E167">
        <v>1.2233307078824929</v>
      </c>
      <c r="F167">
        <v>1.0428609122921353</v>
      </c>
      <c r="G167">
        <v>1.4755757854111968</v>
      </c>
      <c r="H167">
        <v>1.9769026355734545</v>
      </c>
      <c r="I167">
        <v>302182.56384000002</v>
      </c>
      <c r="J167">
        <v>322435.78306559997</v>
      </c>
      <c r="K167">
        <v>12754.369740800001</v>
      </c>
    </row>
    <row r="168" spans="1:11">
      <c r="A168" t="s">
        <v>474</v>
      </c>
      <c r="B168" t="s">
        <v>475</v>
      </c>
      <c r="C168" t="s">
        <v>24</v>
      </c>
      <c r="D168" t="s">
        <v>25</v>
      </c>
      <c r="E168">
        <v>1.1714254477390114</v>
      </c>
      <c r="F168">
        <v>1.2064380605778915</v>
      </c>
      <c r="G168">
        <v>1.1437315615735111</v>
      </c>
      <c r="H168">
        <v>2.5490388612548558</v>
      </c>
      <c r="I168">
        <v>1008.50176</v>
      </c>
      <c r="J168">
        <v>237.98830079999999</v>
      </c>
      <c r="K168">
        <v>14.005100799999999</v>
      </c>
    </row>
    <row r="169" spans="1:11">
      <c r="A169" t="s">
        <v>476</v>
      </c>
      <c r="B169" t="s">
        <v>477</v>
      </c>
      <c r="C169" t="s">
        <v>12</v>
      </c>
      <c r="D169" t="s">
        <v>21</v>
      </c>
      <c r="E169">
        <v>0.85346472576331711</v>
      </c>
      <c r="F169">
        <v>1.2840265369346784</v>
      </c>
      <c r="G169">
        <v>1.1725328399090365</v>
      </c>
      <c r="H169">
        <v>755.83106267029973</v>
      </c>
      <c r="I169">
        <v>70668.694323200005</v>
      </c>
      <c r="J169">
        <v>94013.292543999996</v>
      </c>
      <c r="K169">
        <v>140.36000000000001</v>
      </c>
    </row>
    <row r="170" spans="1:11">
      <c r="A170" t="s">
        <v>478</v>
      </c>
      <c r="B170" t="s">
        <v>479</v>
      </c>
      <c r="C170" t="s">
        <v>34</v>
      </c>
      <c r="D170" t="s">
        <v>86</v>
      </c>
      <c r="E170">
        <v>1.3573668187043799</v>
      </c>
      <c r="F170">
        <v>2.3573788276689416</v>
      </c>
      <c r="G170">
        <v>0.9981275795278548</v>
      </c>
      <c r="H170">
        <v>0.89630709426627797</v>
      </c>
      <c r="I170">
        <v>2083.2954368000001</v>
      </c>
      <c r="J170">
        <v>3312.7200767999998</v>
      </c>
      <c r="K170">
        <v>47.93</v>
      </c>
    </row>
    <row r="171" spans="1:11">
      <c r="A171" t="s">
        <v>480</v>
      </c>
      <c r="B171" t="s">
        <v>481</v>
      </c>
      <c r="C171" t="s">
        <v>17</v>
      </c>
      <c r="D171" t="s">
        <v>42</v>
      </c>
      <c r="E171">
        <v>1.3428593930492767</v>
      </c>
      <c r="F171">
        <v>2.0459303785022098</v>
      </c>
      <c r="G171">
        <v>5.8032105931120306</v>
      </c>
      <c r="H171">
        <v>99.683839096683116</v>
      </c>
      <c r="I171">
        <v>753.21600000000001</v>
      </c>
      <c r="J171">
        <v>4.0231000000000003</v>
      </c>
      <c r="K171">
        <v>3.4523999999999999</v>
      </c>
    </row>
    <row r="172" spans="1:11">
      <c r="A172" t="s">
        <v>482</v>
      </c>
      <c r="B172" t="s">
        <v>483</v>
      </c>
      <c r="C172" t="s">
        <v>44</v>
      </c>
      <c r="D172" t="s">
        <v>90</v>
      </c>
      <c r="E172">
        <v>1.3616189078923271</v>
      </c>
      <c r="F172">
        <v>1.8766303957258432</v>
      </c>
      <c r="G172">
        <v>2.0376858165223481</v>
      </c>
      <c r="H172">
        <v>1.6405009791427891</v>
      </c>
      <c r="I172">
        <v>1711.2554496</v>
      </c>
      <c r="J172">
        <v>112.81990399999999</v>
      </c>
      <c r="K172">
        <v>203.67640320000001</v>
      </c>
    </row>
    <row r="173" spans="1:11">
      <c r="A173" t="s">
        <v>484</v>
      </c>
      <c r="B173" t="s">
        <v>485</v>
      </c>
      <c r="C173" t="s">
        <v>32</v>
      </c>
      <c r="D173" t="s">
        <v>57</v>
      </c>
      <c r="E173">
        <v>0.91985940279796896</v>
      </c>
      <c r="F173">
        <v>0.50562819198496245</v>
      </c>
      <c r="G173">
        <v>0.19386946483211401</v>
      </c>
      <c r="H173">
        <v>3.4203053237596222</v>
      </c>
      <c r="I173">
        <v>216.896896</v>
      </c>
      <c r="J173">
        <v>217.0245888</v>
      </c>
      <c r="K173">
        <v>5.0823</v>
      </c>
    </row>
    <row r="174" spans="1:11">
      <c r="A174" t="s">
        <v>486</v>
      </c>
      <c r="B174" t="s">
        <v>487</v>
      </c>
      <c r="C174" t="s">
        <v>58</v>
      </c>
      <c r="D174" t="s">
        <v>91</v>
      </c>
      <c r="E174">
        <v>1.4087993981452474</v>
      </c>
      <c r="F174">
        <v>1.5486699431851991</v>
      </c>
      <c r="G174">
        <v>0.92053290214833317</v>
      </c>
      <c r="H174">
        <v>-2.1386665845850774</v>
      </c>
      <c r="I174">
        <v>1223.4272768000001</v>
      </c>
      <c r="J174">
        <v>25.352799999999998</v>
      </c>
      <c r="K174">
        <v>148.007104</v>
      </c>
    </row>
    <row r="175" spans="1:11">
      <c r="A175" t="s">
        <v>488</v>
      </c>
      <c r="B175" t="s">
        <v>489</v>
      </c>
      <c r="C175" t="s">
        <v>10</v>
      </c>
      <c r="D175" t="s">
        <v>28</v>
      </c>
      <c r="E175">
        <v>1.1907598625565772</v>
      </c>
      <c r="F175">
        <v>1.3129432076211736</v>
      </c>
      <c r="G175">
        <v>1.9491297431252133</v>
      </c>
      <c r="H175">
        <v>144.28297829446944</v>
      </c>
      <c r="I175">
        <v>3467.5548159999998</v>
      </c>
      <c r="J175">
        <v>31.455900799999998</v>
      </c>
      <c r="K175">
        <v>186.0752</v>
      </c>
    </row>
    <row r="176" spans="1:11">
      <c r="A176" t="s">
        <v>490</v>
      </c>
      <c r="B176" t="s">
        <v>491</v>
      </c>
      <c r="C176" t="s">
        <v>24</v>
      </c>
      <c r="D176" t="s">
        <v>74</v>
      </c>
      <c r="E176">
        <v>0.95973419665783544</v>
      </c>
      <c r="F176">
        <v>1.1537524134348041</v>
      </c>
      <c r="G176">
        <v>1.234581360528455</v>
      </c>
      <c r="H176">
        <v>10.769542697471548</v>
      </c>
      <c r="I176">
        <v>100.7536896</v>
      </c>
      <c r="J176">
        <v>19.404199999999999</v>
      </c>
      <c r="K176">
        <v>62.2905984</v>
      </c>
    </row>
    <row r="177" spans="1:11">
      <c r="A177" t="s">
        <v>492</v>
      </c>
      <c r="B177" t="s">
        <v>493</v>
      </c>
      <c r="C177" t="s">
        <v>32</v>
      </c>
      <c r="D177" t="s">
        <v>57</v>
      </c>
      <c r="E177">
        <v>0.68888472384466359</v>
      </c>
      <c r="F177">
        <v>0.9537367587606328</v>
      </c>
      <c r="G177">
        <v>0.95283205177093178</v>
      </c>
      <c r="H177">
        <v>-0.13578326638748819</v>
      </c>
      <c r="I177">
        <v>49.940275200000002</v>
      </c>
      <c r="J177">
        <v>167.28989440000001</v>
      </c>
      <c r="K177">
        <v>2.7683</v>
      </c>
    </row>
    <row r="178" spans="1:11">
      <c r="A178" t="s">
        <v>494</v>
      </c>
      <c r="B178" t="s">
        <v>495</v>
      </c>
      <c r="C178" t="s">
        <v>32</v>
      </c>
      <c r="D178" t="s">
        <v>76</v>
      </c>
      <c r="E178">
        <v>1.0348883039279893</v>
      </c>
      <c r="F178">
        <v>1.1931533883936769</v>
      </c>
      <c r="G178">
        <v>0.87987722156748238</v>
      </c>
      <c r="H178">
        <v>20.968869819244112</v>
      </c>
      <c r="I178">
        <v>42804.291174400001</v>
      </c>
      <c r="J178">
        <v>3681.9701759999998</v>
      </c>
      <c r="K178">
        <v>1425.8400256</v>
      </c>
    </row>
    <row r="179" spans="1:11">
      <c r="A179" t="s">
        <v>496</v>
      </c>
      <c r="B179" t="s">
        <v>497</v>
      </c>
      <c r="C179" t="s">
        <v>17</v>
      </c>
      <c r="D179" t="s">
        <v>18</v>
      </c>
      <c r="E179">
        <v>0.91385894310089799</v>
      </c>
      <c r="F179">
        <v>1.769593735136443</v>
      </c>
      <c r="G179">
        <v>1.6125698274712934</v>
      </c>
      <c r="H179">
        <v>16.995087947202681</v>
      </c>
      <c r="I179">
        <v>2964.9270784</v>
      </c>
      <c r="J179">
        <v>237.28980480000001</v>
      </c>
      <c r="K179">
        <v>293.14739200000002</v>
      </c>
    </row>
    <row r="180" spans="1:11">
      <c r="A180" t="s">
        <v>498</v>
      </c>
      <c r="B180" t="s">
        <v>499</v>
      </c>
      <c r="C180" t="s">
        <v>24</v>
      </c>
      <c r="D180" t="s">
        <v>25</v>
      </c>
      <c r="E180">
        <v>0.59651209349798184</v>
      </c>
      <c r="F180">
        <v>0.51803384817934661</v>
      </c>
      <c r="G180">
        <v>0.86549981451593638</v>
      </c>
      <c r="H180">
        <v>1.1673865578127969</v>
      </c>
      <c r="I180">
        <v>116.7636736</v>
      </c>
      <c r="J180">
        <v>154.87910400000001</v>
      </c>
      <c r="K180">
        <v>9.1257999999999999</v>
      </c>
    </row>
    <row r="181" spans="1:11">
      <c r="A181" t="s">
        <v>500</v>
      </c>
      <c r="B181" t="s">
        <v>501</v>
      </c>
      <c r="C181" t="s">
        <v>34</v>
      </c>
      <c r="D181" t="s">
        <v>86</v>
      </c>
      <c r="E181">
        <v>0.81660907292431606</v>
      </c>
      <c r="F181">
        <v>1.4267385924629767</v>
      </c>
      <c r="G181">
        <v>1.1092302274263346</v>
      </c>
      <c r="H181">
        <v>7.077667604574164</v>
      </c>
      <c r="I181">
        <v>9807.2707071999994</v>
      </c>
      <c r="J181">
        <v>774.39959039999997</v>
      </c>
      <c r="K181">
        <v>10.5566</v>
      </c>
    </row>
    <row r="182" spans="1:11">
      <c r="A182" t="s">
        <v>502</v>
      </c>
      <c r="B182" t="s">
        <v>503</v>
      </c>
      <c r="C182" t="s">
        <v>32</v>
      </c>
      <c r="D182" t="s">
        <v>67</v>
      </c>
      <c r="E182">
        <v>0.84520335894673915</v>
      </c>
      <c r="F182">
        <v>1.2918644846186289</v>
      </c>
      <c r="G182">
        <v>0.47185868576633327</v>
      </c>
      <c r="H182">
        <v>7.4875940451416678</v>
      </c>
      <c r="I182">
        <v>77.735046400000002</v>
      </c>
      <c r="J182">
        <v>15.5228</v>
      </c>
      <c r="K182">
        <v>1.3221000000000001</v>
      </c>
    </row>
    <row r="183" spans="1:11">
      <c r="A183" t="s">
        <v>504</v>
      </c>
      <c r="B183" t="s">
        <v>505</v>
      </c>
      <c r="C183" t="s">
        <v>34</v>
      </c>
      <c r="D183" t="s">
        <v>86</v>
      </c>
      <c r="E183">
        <v>0.23458157326210599</v>
      </c>
      <c r="F183">
        <v>0.7322539658852133</v>
      </c>
      <c r="G183">
        <v>1.2472705242680766</v>
      </c>
      <c r="H183">
        <v>11.835539320440216</v>
      </c>
      <c r="I183">
        <v>4529.2142592</v>
      </c>
      <c r="J183">
        <v>18.850300799999999</v>
      </c>
      <c r="K183">
        <v>104.5625024</v>
      </c>
    </row>
    <row r="184" spans="1:11">
      <c r="A184" t="s">
        <v>506</v>
      </c>
      <c r="B184" t="s">
        <v>507</v>
      </c>
      <c r="C184" t="s">
        <v>32</v>
      </c>
      <c r="D184" t="s">
        <v>76</v>
      </c>
      <c r="E184">
        <v>1.5434029058096614</v>
      </c>
      <c r="F184">
        <v>1.498307717786568</v>
      </c>
      <c r="G184">
        <v>1.5257817471749844</v>
      </c>
      <c r="H184">
        <v>23.269039976655968</v>
      </c>
      <c r="I184">
        <v>8206.0500991999997</v>
      </c>
      <c r="J184">
        <v>728.66001919999997</v>
      </c>
      <c r="K184">
        <v>188.40999679999999</v>
      </c>
    </row>
    <row r="185" spans="1:11">
      <c r="A185" t="s">
        <v>508</v>
      </c>
      <c r="B185" t="s">
        <v>509</v>
      </c>
      <c r="C185" t="s">
        <v>32</v>
      </c>
      <c r="D185" t="s">
        <v>36</v>
      </c>
      <c r="E185">
        <v>0.70570601271910582</v>
      </c>
      <c r="F185">
        <v>1.1013620445281904</v>
      </c>
      <c r="G185">
        <v>0.44838208933534163</v>
      </c>
      <c r="H185">
        <v>-1.5715483870967739</v>
      </c>
      <c r="I185">
        <v>53.155200000000001</v>
      </c>
      <c r="J185">
        <v>31.8678016</v>
      </c>
      <c r="K185">
        <v>4.2205000000000004</v>
      </c>
    </row>
    <row r="186" spans="1:11">
      <c r="A186" t="s">
        <v>510</v>
      </c>
      <c r="B186" t="s">
        <v>511</v>
      </c>
      <c r="C186" t="s">
        <v>17</v>
      </c>
      <c r="D186" t="s">
        <v>92</v>
      </c>
      <c r="E186">
        <v>0.8112427045966899</v>
      </c>
      <c r="F186">
        <v>1.4246401549700611</v>
      </c>
      <c r="G186">
        <v>1.6992570664588107</v>
      </c>
      <c r="H186">
        <v>-1.6935317214300476</v>
      </c>
      <c r="I186">
        <v>60.4497152</v>
      </c>
      <c r="J186">
        <v>32.392601599999999</v>
      </c>
      <c r="K186">
        <v>1.9661999999999999</v>
      </c>
    </row>
    <row r="187" spans="1:11">
      <c r="A187" t="s">
        <v>512</v>
      </c>
      <c r="B187" t="s">
        <v>513</v>
      </c>
      <c r="C187" t="s">
        <v>10</v>
      </c>
      <c r="D187" t="s">
        <v>55</v>
      </c>
      <c r="E187">
        <v>1.1345011936008904</v>
      </c>
      <c r="F187">
        <v>1.3962830294942068</v>
      </c>
      <c r="G187">
        <v>1.5907794674885771</v>
      </c>
      <c r="H187">
        <v>7.856574484737803</v>
      </c>
      <c r="I187">
        <v>3843.4250751999998</v>
      </c>
      <c r="J187">
        <v>597.55299839999998</v>
      </c>
      <c r="K187">
        <v>5.774</v>
      </c>
    </row>
    <row r="188" spans="1:11">
      <c r="A188" t="s">
        <v>514</v>
      </c>
      <c r="B188" t="s">
        <v>515</v>
      </c>
      <c r="C188" t="s">
        <v>32</v>
      </c>
      <c r="D188" t="s">
        <v>33</v>
      </c>
      <c r="E188">
        <v>1.0666964668323753</v>
      </c>
      <c r="F188">
        <v>1.2443105629453948</v>
      </c>
      <c r="G188">
        <v>0.7387643248332888</v>
      </c>
      <c r="H188">
        <v>1.8842383278427808</v>
      </c>
      <c r="I188">
        <v>374.22515199999998</v>
      </c>
      <c r="J188">
        <v>503.8962176</v>
      </c>
      <c r="K188">
        <v>9.9251000000000005</v>
      </c>
    </row>
    <row r="189" spans="1:11">
      <c r="A189" t="s">
        <v>516</v>
      </c>
      <c r="B189" t="s">
        <v>517</v>
      </c>
      <c r="C189" t="s">
        <v>10</v>
      </c>
      <c r="D189" t="s">
        <v>28</v>
      </c>
      <c r="E189">
        <v>0.64995500241172122</v>
      </c>
      <c r="F189">
        <v>0.41098090023562861</v>
      </c>
      <c r="G189">
        <v>1.4209245180048085</v>
      </c>
      <c r="H189">
        <v>41.812381554011374</v>
      </c>
      <c r="I189">
        <v>14933.978316799999</v>
      </c>
      <c r="J189">
        <v>146.08000000000001</v>
      </c>
      <c r="K189">
        <v>190.11000319999999</v>
      </c>
    </row>
    <row r="190" spans="1:11">
      <c r="A190" t="s">
        <v>518</v>
      </c>
      <c r="B190" t="s">
        <v>519</v>
      </c>
      <c r="C190" t="s">
        <v>32</v>
      </c>
      <c r="D190" t="s">
        <v>33</v>
      </c>
      <c r="E190">
        <v>1.4001341548427522</v>
      </c>
      <c r="F190">
        <v>1.4907365247382465</v>
      </c>
      <c r="G190">
        <v>1.5881221926772608</v>
      </c>
      <c r="H190">
        <v>0.90787279980892077</v>
      </c>
      <c r="I190">
        <v>169.4401024</v>
      </c>
      <c r="J190">
        <v>449.06199040000001</v>
      </c>
      <c r="K190">
        <v>5.7683</v>
      </c>
    </row>
    <row r="191" spans="1:11">
      <c r="A191" t="s">
        <v>520</v>
      </c>
      <c r="B191" t="s">
        <v>521</v>
      </c>
      <c r="C191" t="s">
        <v>32</v>
      </c>
      <c r="D191" t="s">
        <v>67</v>
      </c>
      <c r="E191">
        <v>0.66515523487119943</v>
      </c>
      <c r="F191">
        <v>0.99487365622857005</v>
      </c>
      <c r="G191">
        <v>1.1124680861831695</v>
      </c>
      <c r="H191">
        <v>4.3187546215216965</v>
      </c>
      <c r="I191">
        <v>9550.2385152000006</v>
      </c>
      <c r="J191">
        <v>1378.1459967999999</v>
      </c>
      <c r="K191">
        <v>566.49000960000001</v>
      </c>
    </row>
    <row r="192" spans="1:11">
      <c r="A192" t="s">
        <v>522</v>
      </c>
      <c r="B192" t="s">
        <v>523</v>
      </c>
      <c r="C192" t="s">
        <v>10</v>
      </c>
      <c r="D192" t="s">
        <v>51</v>
      </c>
      <c r="E192">
        <v>0.50725538268573767</v>
      </c>
      <c r="F192">
        <v>1.1368508107366924</v>
      </c>
      <c r="G192">
        <v>0.88865631034754811</v>
      </c>
      <c r="H192">
        <v>42.611764705882351</v>
      </c>
      <c r="I192">
        <v>20255.257395199998</v>
      </c>
      <c r="J192">
        <v>102</v>
      </c>
      <c r="K192">
        <v>706.69998080000005</v>
      </c>
    </row>
    <row r="193" spans="1:11">
      <c r="A193" t="s">
        <v>524</v>
      </c>
      <c r="B193" t="s">
        <v>525</v>
      </c>
      <c r="C193" t="s">
        <v>17</v>
      </c>
      <c r="D193" t="s">
        <v>27</v>
      </c>
      <c r="E193">
        <v>1.2034709867246778</v>
      </c>
      <c r="F193">
        <v>1.8715058452300328</v>
      </c>
      <c r="G193">
        <v>1.1320469626241378</v>
      </c>
      <c r="H193">
        <v>17.591288229842448</v>
      </c>
      <c r="I193">
        <v>2595.6145151999999</v>
      </c>
      <c r="J193">
        <v>191.1399936</v>
      </c>
      <c r="K193">
        <v>315.80001279999999</v>
      </c>
    </row>
    <row r="194" spans="1:11">
      <c r="A194" t="s">
        <v>526</v>
      </c>
      <c r="B194" t="s">
        <v>527</v>
      </c>
      <c r="C194" t="s">
        <v>15</v>
      </c>
      <c r="D194" t="s">
        <v>19</v>
      </c>
      <c r="E194">
        <v>1.5357454608108063</v>
      </c>
      <c r="F194">
        <v>1.6509754668575525</v>
      </c>
      <c r="G194">
        <v>1.0057853739901399</v>
      </c>
      <c r="H194">
        <v>1.8869541182974019</v>
      </c>
      <c r="I194">
        <v>8704.7356416000002</v>
      </c>
      <c r="J194">
        <v>1038.3599615999999</v>
      </c>
      <c r="K194">
        <v>286.03000320000001</v>
      </c>
    </row>
    <row r="195" spans="1:11">
      <c r="A195" t="s">
        <v>528</v>
      </c>
      <c r="B195" t="s">
        <v>529</v>
      </c>
      <c r="C195" t="s">
        <v>34</v>
      </c>
      <c r="D195" t="s">
        <v>49</v>
      </c>
      <c r="E195">
        <v>1.0283519355938222</v>
      </c>
      <c r="F195">
        <v>1.7018727519214716</v>
      </c>
      <c r="G195">
        <v>1.5055668310040382</v>
      </c>
      <c r="H195">
        <v>20.30204581390532</v>
      </c>
      <c r="I195">
        <v>11375.611084800001</v>
      </c>
      <c r="J195">
        <v>2463.6299263999999</v>
      </c>
      <c r="K195">
        <v>1623.0500351999999</v>
      </c>
    </row>
    <row r="196" spans="1:11">
      <c r="A196" t="s">
        <v>530</v>
      </c>
      <c r="B196" t="s">
        <v>531</v>
      </c>
      <c r="C196" t="s">
        <v>32</v>
      </c>
      <c r="D196" t="s">
        <v>57</v>
      </c>
      <c r="E196">
        <v>0.41319051981050658</v>
      </c>
      <c r="F196">
        <v>0.4254909525541854</v>
      </c>
      <c r="G196">
        <v>-0.11037427136362821</v>
      </c>
      <c r="H196">
        <v>1.4433184628275098</v>
      </c>
      <c r="I196">
        <v>342.5377024</v>
      </c>
      <c r="J196">
        <v>231.94580479999999</v>
      </c>
      <c r="K196">
        <v>1.5916999999999999</v>
      </c>
    </row>
    <row r="197" spans="1:11">
      <c r="A197" t="s">
        <v>532</v>
      </c>
      <c r="B197" t="s">
        <v>533</v>
      </c>
      <c r="C197" t="s">
        <v>34</v>
      </c>
      <c r="D197" t="s">
        <v>35</v>
      </c>
      <c r="E197">
        <v>1.0832758845025372</v>
      </c>
      <c r="F197">
        <v>1.1701848780790998</v>
      </c>
      <c r="G197">
        <v>1.2980415497929854</v>
      </c>
      <c r="H197">
        <v>5.367582165539253</v>
      </c>
      <c r="I197">
        <v>833.54122240000004</v>
      </c>
      <c r="J197">
        <v>662.27179520000004</v>
      </c>
      <c r="K197">
        <v>142.42480639999999</v>
      </c>
    </row>
    <row r="198" spans="1:11">
      <c r="A198" t="s">
        <v>534</v>
      </c>
      <c r="B198" t="s">
        <v>535</v>
      </c>
      <c r="C198" t="s">
        <v>32</v>
      </c>
      <c r="D198" t="s">
        <v>67</v>
      </c>
      <c r="E198">
        <v>0.90496675075254485</v>
      </c>
      <c r="F198">
        <v>0.68916063257798255</v>
      </c>
      <c r="G198">
        <v>0.62415292149589063</v>
      </c>
      <c r="H198">
        <v>1.7140479577510623</v>
      </c>
      <c r="I198">
        <v>286.95836159999999</v>
      </c>
      <c r="J198">
        <v>183.9705984</v>
      </c>
      <c r="K198">
        <v>9.4937000000000005</v>
      </c>
    </row>
    <row r="199" spans="1:11">
      <c r="A199" t="s">
        <v>536</v>
      </c>
      <c r="B199" t="s">
        <v>537</v>
      </c>
      <c r="C199" t="s">
        <v>17</v>
      </c>
      <c r="D199" t="s">
        <v>54</v>
      </c>
      <c r="E199">
        <v>1.3201053806862977</v>
      </c>
      <c r="F199">
        <v>1.5850112960795155</v>
      </c>
      <c r="G199">
        <v>1.4665986089132903</v>
      </c>
      <c r="H199">
        <v>391.20407525144611</v>
      </c>
      <c r="I199">
        <v>47869.398220800002</v>
      </c>
      <c r="J199">
        <v>1.2362</v>
      </c>
      <c r="K199">
        <v>4181.6444928000001</v>
      </c>
    </row>
    <row r="200" spans="1:11">
      <c r="A200" t="s">
        <v>538</v>
      </c>
      <c r="B200" t="s">
        <v>539</v>
      </c>
      <c r="C200" t="s">
        <v>17</v>
      </c>
      <c r="D200" t="s">
        <v>65</v>
      </c>
      <c r="E200">
        <v>1.0945219637697352</v>
      </c>
      <c r="F200">
        <v>0.81821631585003818</v>
      </c>
      <c r="G200">
        <v>0.6237811034074302</v>
      </c>
      <c r="H200">
        <v>4.4931129476584024</v>
      </c>
      <c r="I200">
        <v>97.567136000000005</v>
      </c>
      <c r="J200">
        <v>30.95</v>
      </c>
      <c r="K200">
        <v>9.98</v>
      </c>
    </row>
    <row r="201" spans="1:11">
      <c r="A201" t="s">
        <v>540</v>
      </c>
      <c r="B201" t="s">
        <v>541</v>
      </c>
      <c r="C201" t="s">
        <v>34</v>
      </c>
      <c r="D201" t="s">
        <v>49</v>
      </c>
      <c r="E201">
        <v>0.71413524346373636</v>
      </c>
      <c r="F201">
        <v>1.2632183025810082</v>
      </c>
      <c r="G201">
        <v>0.85091597897091986</v>
      </c>
      <c r="H201">
        <v>15.892754523569154</v>
      </c>
      <c r="I201">
        <v>5935.0560767999996</v>
      </c>
      <c r="J201">
        <v>182.67299840000001</v>
      </c>
      <c r="K201">
        <v>236.54599680000001</v>
      </c>
    </row>
    <row r="202" spans="1:11">
      <c r="A202" t="s">
        <v>542</v>
      </c>
      <c r="B202" t="s">
        <v>543</v>
      </c>
      <c r="C202" t="s">
        <v>10</v>
      </c>
      <c r="D202" t="s">
        <v>55</v>
      </c>
      <c r="E202">
        <v>0.40057146294991169</v>
      </c>
      <c r="F202">
        <v>0.84962021954104672</v>
      </c>
      <c r="G202">
        <v>7.4135224277659006E-2</v>
      </c>
      <c r="H202">
        <v>1.780991397484063</v>
      </c>
      <c r="I202">
        <v>413.97788159999999</v>
      </c>
      <c r="J202">
        <v>214.33570560000001</v>
      </c>
      <c r="K202">
        <v>11.8604</v>
      </c>
    </row>
    <row r="203" spans="1:11">
      <c r="A203" t="s">
        <v>544</v>
      </c>
      <c r="B203" t="s">
        <v>545</v>
      </c>
      <c r="C203" t="s">
        <v>17</v>
      </c>
      <c r="D203" t="s">
        <v>54</v>
      </c>
      <c r="E203">
        <v>0.8518160853130895</v>
      </c>
      <c r="F203">
        <v>1.5001750104561642</v>
      </c>
      <c r="G203">
        <v>1.1644957290815661</v>
      </c>
      <c r="H203">
        <v>757.01703940362086</v>
      </c>
      <c r="I203">
        <v>341110.84298239998</v>
      </c>
      <c r="J203">
        <v>58.889996799999999</v>
      </c>
      <c r="K203">
        <v>8116.5197312</v>
      </c>
    </row>
    <row r="204" spans="1:11">
      <c r="A204" t="s">
        <v>546</v>
      </c>
      <c r="B204" t="s">
        <v>547</v>
      </c>
      <c r="C204" t="s">
        <v>32</v>
      </c>
      <c r="D204" t="s">
        <v>33</v>
      </c>
      <c r="E204">
        <v>0.59168503792105054</v>
      </c>
      <c r="F204">
        <v>1.3935715954384451</v>
      </c>
      <c r="G204">
        <v>2.7713020314403618</v>
      </c>
      <c r="H204">
        <v>5.1925205301404125</v>
      </c>
      <c r="I204">
        <v>361.46250240000001</v>
      </c>
      <c r="J204">
        <v>78.626899199999997</v>
      </c>
      <c r="K204">
        <v>49.682201599999999</v>
      </c>
    </row>
    <row r="205" spans="1:11">
      <c r="A205" t="s">
        <v>548</v>
      </c>
      <c r="B205" t="s">
        <v>549</v>
      </c>
      <c r="C205" t="s">
        <v>32</v>
      </c>
      <c r="D205" t="s">
        <v>76</v>
      </c>
      <c r="E205">
        <v>1.239323278219757</v>
      </c>
      <c r="F205">
        <v>1.0544589600947221</v>
      </c>
      <c r="G205">
        <v>-0.84969005553893084</v>
      </c>
      <c r="H205">
        <v>2.5048159405606216</v>
      </c>
      <c r="I205">
        <v>16534.844211200001</v>
      </c>
      <c r="J205">
        <v>1418.1969919999999</v>
      </c>
      <c r="K205">
        <v>383.50899199999998</v>
      </c>
    </row>
    <row r="206" spans="1:11">
      <c r="A206" t="s">
        <v>550</v>
      </c>
      <c r="B206" t="s">
        <v>551</v>
      </c>
      <c r="C206" t="s">
        <v>17</v>
      </c>
      <c r="D206" t="s">
        <v>18</v>
      </c>
      <c r="E206">
        <v>1.4283058199381882</v>
      </c>
      <c r="F206">
        <v>1.9225533771535559</v>
      </c>
      <c r="G206">
        <v>1.515045295318298</v>
      </c>
      <c r="H206">
        <v>9.210617075576252</v>
      </c>
      <c r="I206">
        <v>13631.877119999999</v>
      </c>
      <c r="J206">
        <v>665.98000639999998</v>
      </c>
      <c r="K206">
        <v>36.979999999999997</v>
      </c>
    </row>
    <row r="207" spans="1:11">
      <c r="A207" t="s">
        <v>552</v>
      </c>
      <c r="B207" t="s">
        <v>553</v>
      </c>
      <c r="C207" t="s">
        <v>10</v>
      </c>
      <c r="D207" t="s">
        <v>28</v>
      </c>
      <c r="E207">
        <v>0.48162357434012998</v>
      </c>
      <c r="F207">
        <v>0.97441191293263119</v>
      </c>
      <c r="G207">
        <v>1.0851525446897587</v>
      </c>
      <c r="H207">
        <v>25.790105895369052</v>
      </c>
      <c r="I207">
        <v>50762.2096896</v>
      </c>
      <c r="J207">
        <v>697.33002239999996</v>
      </c>
      <c r="K207">
        <v>788.60999679999998</v>
      </c>
    </row>
    <row r="208" spans="1:11">
      <c r="A208" t="s">
        <v>554</v>
      </c>
      <c r="B208" t="s">
        <v>555</v>
      </c>
      <c r="C208" t="s">
        <v>10</v>
      </c>
      <c r="D208" t="s">
        <v>51</v>
      </c>
      <c r="E208">
        <v>0.43568158921432443</v>
      </c>
      <c r="F208">
        <v>0.77127595750076905</v>
      </c>
      <c r="G208">
        <v>0.53287150083869039</v>
      </c>
      <c r="H208">
        <v>2.6000332336324359</v>
      </c>
      <c r="I208">
        <v>550.59189760000004</v>
      </c>
      <c r="J208">
        <v>435.68</v>
      </c>
      <c r="K208">
        <v>68.430003200000002</v>
      </c>
    </row>
    <row r="209" spans="1:11">
      <c r="A209" t="s">
        <v>556</v>
      </c>
      <c r="B209" t="s">
        <v>557</v>
      </c>
      <c r="C209" t="s">
        <v>24</v>
      </c>
      <c r="D209" t="s">
        <v>25</v>
      </c>
      <c r="E209">
        <v>0.70500760382516259</v>
      </c>
      <c r="F209">
        <v>0.80944901951961601</v>
      </c>
      <c r="G209">
        <v>1.2027868524116816</v>
      </c>
      <c r="H209">
        <v>9.4512349918451921</v>
      </c>
      <c r="I209">
        <v>1081.0258432000001</v>
      </c>
      <c r="J209">
        <v>145.7571456</v>
      </c>
      <c r="K209">
        <v>122.5691008</v>
      </c>
    </row>
    <row r="210" spans="1:11">
      <c r="A210" t="s">
        <v>558</v>
      </c>
      <c r="B210" t="s">
        <v>559</v>
      </c>
      <c r="C210" t="s">
        <v>17</v>
      </c>
      <c r="D210" t="s">
        <v>20</v>
      </c>
      <c r="E210">
        <v>0.94802334148001721</v>
      </c>
      <c r="F210">
        <v>2.0347355261235207</v>
      </c>
      <c r="G210">
        <v>1.41655123710279</v>
      </c>
      <c r="H210">
        <v>-0.63840856666610546</v>
      </c>
      <c r="I210">
        <v>2140.3119615999999</v>
      </c>
      <c r="J210">
        <v>3998.3599616000001</v>
      </c>
      <c r="K210">
        <v>52.65</v>
      </c>
    </row>
    <row r="211" spans="1:11">
      <c r="A211" t="s">
        <v>560</v>
      </c>
      <c r="B211" t="s">
        <v>561</v>
      </c>
      <c r="C211" t="s">
        <v>10</v>
      </c>
      <c r="D211" t="s">
        <v>51</v>
      </c>
      <c r="E211">
        <v>0.50418824532691564</v>
      </c>
      <c r="F211">
        <v>1.0261574621741396</v>
      </c>
      <c r="G211">
        <v>1.1118535223333292</v>
      </c>
      <c r="H211">
        <v>5.9107493630511305</v>
      </c>
      <c r="I211">
        <v>2587.8528000000001</v>
      </c>
      <c r="J211">
        <v>188.82929920000001</v>
      </c>
      <c r="K211">
        <v>14.0944</v>
      </c>
    </row>
    <row r="212" spans="1:11">
      <c r="A212" t="s">
        <v>562</v>
      </c>
      <c r="B212" t="s">
        <v>563</v>
      </c>
      <c r="C212" t="s">
        <v>10</v>
      </c>
      <c r="D212" t="s">
        <v>28</v>
      </c>
      <c r="E212">
        <v>0.8267584540223456</v>
      </c>
      <c r="F212">
        <v>1.4194487736972523</v>
      </c>
      <c r="G212">
        <v>1.2240892303512445</v>
      </c>
      <c r="H212">
        <v>22.242002509016778</v>
      </c>
      <c r="I212">
        <v>660.18211840000004</v>
      </c>
      <c r="J212">
        <v>73.621900800000006</v>
      </c>
      <c r="K212">
        <v>96.350700799999998</v>
      </c>
    </row>
    <row r="213" spans="1:11">
      <c r="A213" t="s">
        <v>564</v>
      </c>
      <c r="B213" t="s">
        <v>565</v>
      </c>
      <c r="C213" t="s">
        <v>10</v>
      </c>
      <c r="D213" t="s">
        <v>93</v>
      </c>
      <c r="E213">
        <v>1.0718654292830585</v>
      </c>
      <c r="F213">
        <v>1.1011313870820516</v>
      </c>
      <c r="G213">
        <v>1.308917533979308</v>
      </c>
      <c r="H213">
        <v>2.1839966527621053</v>
      </c>
      <c r="I213">
        <v>509.48720639999999</v>
      </c>
      <c r="J213">
        <v>368.73118720000002</v>
      </c>
      <c r="K213">
        <v>3.7770999999999999</v>
      </c>
    </row>
    <row r="214" spans="1:11">
      <c r="A214" t="s">
        <v>566</v>
      </c>
      <c r="B214" t="s">
        <v>567</v>
      </c>
      <c r="C214" t="s">
        <v>32</v>
      </c>
      <c r="D214" t="s">
        <v>36</v>
      </c>
      <c r="E214">
        <v>0.86892308982994482</v>
      </c>
      <c r="F214">
        <v>1.3249934062507418</v>
      </c>
      <c r="G214">
        <v>0.58378743134024358</v>
      </c>
      <c r="H214">
        <v>1.9644614802195719</v>
      </c>
      <c r="I214">
        <v>76.8663296</v>
      </c>
      <c r="J214">
        <v>101.5747968</v>
      </c>
      <c r="K214">
        <v>0.66039999999999999</v>
      </c>
    </row>
    <row r="215" spans="1:11">
      <c r="A215" t="s">
        <v>568</v>
      </c>
      <c r="B215" t="s">
        <v>569</v>
      </c>
      <c r="C215" t="s">
        <v>32</v>
      </c>
      <c r="D215" t="s">
        <v>76</v>
      </c>
      <c r="E215">
        <v>1.4742612257756542</v>
      </c>
      <c r="F215">
        <v>1.416086251368212</v>
      </c>
      <c r="G215">
        <v>1.2125240963592048</v>
      </c>
      <c r="H215">
        <v>4.6901077509182016</v>
      </c>
      <c r="I215">
        <v>89402.572799999994</v>
      </c>
      <c r="J215">
        <v>6658.3670783999996</v>
      </c>
      <c r="K215">
        <v>1938.4809471999999</v>
      </c>
    </row>
    <row r="216" spans="1:11">
      <c r="A216" t="s">
        <v>570</v>
      </c>
      <c r="B216" t="s">
        <v>571</v>
      </c>
      <c r="C216" t="s">
        <v>32</v>
      </c>
      <c r="D216" t="s">
        <v>76</v>
      </c>
      <c r="E216">
        <v>0.85709979473729203</v>
      </c>
      <c r="F216">
        <v>0.88467200098588938</v>
      </c>
      <c r="G216">
        <v>0.65103399340237611</v>
      </c>
      <c r="H216">
        <v>1.2709105182695883</v>
      </c>
      <c r="I216">
        <v>156.04817919999999</v>
      </c>
      <c r="J216">
        <v>78.627398400000004</v>
      </c>
      <c r="K216">
        <v>12.853999999999999</v>
      </c>
    </row>
    <row r="217" spans="1:11">
      <c r="A217" t="s">
        <v>572</v>
      </c>
      <c r="B217" t="s">
        <v>573</v>
      </c>
      <c r="C217" t="s">
        <v>10</v>
      </c>
      <c r="D217" t="s">
        <v>51</v>
      </c>
      <c r="E217">
        <v>1.3562783806420506</v>
      </c>
      <c r="F217">
        <v>0.67661511972567911</v>
      </c>
      <c r="G217">
        <v>0.78571421563112753</v>
      </c>
      <c r="H217">
        <v>40.23441840737992</v>
      </c>
      <c r="I217">
        <v>2318.6395136000001</v>
      </c>
      <c r="J217">
        <v>90.441203200000004</v>
      </c>
      <c r="K217">
        <v>278.99251199999998</v>
      </c>
    </row>
    <row r="218" spans="1:11">
      <c r="A218" t="s">
        <v>574</v>
      </c>
      <c r="B218" t="s">
        <v>575</v>
      </c>
      <c r="C218" t="s">
        <v>32</v>
      </c>
      <c r="D218" t="s">
        <v>76</v>
      </c>
      <c r="E218">
        <v>1.5633568523889392</v>
      </c>
      <c r="F218">
        <v>1.1386161654603151</v>
      </c>
      <c r="G218">
        <v>1.5179472817987725</v>
      </c>
      <c r="H218">
        <v>5.9944362271020593</v>
      </c>
      <c r="I218">
        <v>1094.6368511999999</v>
      </c>
      <c r="J218">
        <v>132.21699839999999</v>
      </c>
      <c r="K218">
        <v>6.3815</v>
      </c>
    </row>
    <row r="219" spans="1:11">
      <c r="A219" t="s">
        <v>576</v>
      </c>
      <c r="B219" t="s">
        <v>577</v>
      </c>
      <c r="C219" t="s">
        <v>10</v>
      </c>
      <c r="D219" t="s">
        <v>55</v>
      </c>
      <c r="E219">
        <v>1.7600815458749579</v>
      </c>
      <c r="F219">
        <v>1.8823188054630089</v>
      </c>
      <c r="G219">
        <v>1.6043016605325566</v>
      </c>
      <c r="H219">
        <v>8.3391877799368288</v>
      </c>
      <c r="I219">
        <v>1134.2529536</v>
      </c>
      <c r="J219">
        <v>102.3158016</v>
      </c>
      <c r="K219">
        <v>6.3465999999999996</v>
      </c>
    </row>
    <row r="220" spans="1:11">
      <c r="A220" t="s">
        <v>578</v>
      </c>
      <c r="B220" t="s">
        <v>579</v>
      </c>
      <c r="C220" t="s">
        <v>58</v>
      </c>
      <c r="D220" t="s">
        <v>94</v>
      </c>
      <c r="E220">
        <v>0.84695196057497679</v>
      </c>
      <c r="F220">
        <v>0.94012822448665556</v>
      </c>
      <c r="G220">
        <v>0.86051768727618072</v>
      </c>
      <c r="H220">
        <v>3.1799864880976036</v>
      </c>
      <c r="I220">
        <v>1162313.7804288</v>
      </c>
      <c r="J220">
        <v>197905.9011584</v>
      </c>
      <c r="K220">
        <v>27680.4009984</v>
      </c>
    </row>
    <row r="221" spans="1:11">
      <c r="A221" t="s">
        <v>580</v>
      </c>
      <c r="B221" t="s">
        <v>581</v>
      </c>
      <c r="C221" t="s">
        <v>58</v>
      </c>
      <c r="D221" t="s">
        <v>94</v>
      </c>
      <c r="E221">
        <v>0.73480365501436029</v>
      </c>
      <c r="F221">
        <v>0.88791387171398262</v>
      </c>
      <c r="G221">
        <v>1.5654949727462173</v>
      </c>
      <c r="H221">
        <v>3.995693938390195</v>
      </c>
      <c r="I221">
        <v>78844.998451199994</v>
      </c>
      <c r="J221">
        <v>6359.9001600000001</v>
      </c>
      <c r="K221">
        <v>758.59998719999999</v>
      </c>
    </row>
    <row r="222" spans="1:11">
      <c r="A222" t="s">
        <v>582</v>
      </c>
      <c r="B222" t="s">
        <v>583</v>
      </c>
      <c r="C222" t="s">
        <v>17</v>
      </c>
      <c r="D222" t="s">
        <v>26</v>
      </c>
      <c r="E222">
        <v>1.4497632485392042</v>
      </c>
      <c r="F222">
        <v>2.0310618907546791</v>
      </c>
      <c r="G222">
        <v>2.247565521215503</v>
      </c>
      <c r="H222">
        <v>1.9964584029401935</v>
      </c>
      <c r="I222">
        <v>88757.7903104</v>
      </c>
      <c r="J222">
        <v>10969.3100032</v>
      </c>
      <c r="K222">
        <v>8154.1300223999997</v>
      </c>
    </row>
    <row r="223" spans="1:11">
      <c r="A223" t="s">
        <v>584</v>
      </c>
      <c r="B223" t="s">
        <v>585</v>
      </c>
      <c r="C223" t="s">
        <v>17</v>
      </c>
      <c r="D223" t="s">
        <v>65</v>
      </c>
      <c r="E223">
        <v>1.4661750072430826</v>
      </c>
      <c r="F223">
        <v>1.726567273328756</v>
      </c>
      <c r="G223">
        <v>0.55559275295469279</v>
      </c>
      <c r="H223">
        <v>1.3324273712282952</v>
      </c>
      <c r="I223">
        <v>728.40719360000003</v>
      </c>
      <c r="J223">
        <v>197.72099840000001</v>
      </c>
      <c r="K223">
        <v>0.37469999999999998</v>
      </c>
    </row>
    <row r="224" spans="1:11">
      <c r="A224" t="s">
        <v>586</v>
      </c>
      <c r="B224" t="s">
        <v>587</v>
      </c>
      <c r="C224" t="s">
        <v>34</v>
      </c>
      <c r="D224" t="s">
        <v>49</v>
      </c>
      <c r="E224">
        <v>0.62638738840334807</v>
      </c>
      <c r="F224">
        <v>1.0497462965073066</v>
      </c>
      <c r="G224">
        <v>1.289722689778332</v>
      </c>
      <c r="H224">
        <v>26.709041772385703</v>
      </c>
      <c r="I224">
        <v>15822.4236544</v>
      </c>
      <c r="J224">
        <v>309.72951039999998</v>
      </c>
      <c r="K224">
        <v>317.29899519999998</v>
      </c>
    </row>
    <row r="225" spans="1:11">
      <c r="A225" t="s">
        <v>588</v>
      </c>
      <c r="B225" t="s">
        <v>589</v>
      </c>
      <c r="C225" t="s">
        <v>32</v>
      </c>
      <c r="D225" t="s">
        <v>67</v>
      </c>
      <c r="E225">
        <v>0.908934263578554</v>
      </c>
      <c r="F225">
        <v>1.1023916451908069</v>
      </c>
      <c r="G225">
        <v>1.0961433795624025</v>
      </c>
      <c r="H225">
        <v>1.680964147958379</v>
      </c>
      <c r="I225">
        <v>990.89530879999995</v>
      </c>
      <c r="J225">
        <v>503.81962240000001</v>
      </c>
      <c r="K225">
        <v>96.405401600000005</v>
      </c>
    </row>
    <row r="226" spans="1:11">
      <c r="A226" t="s">
        <v>590</v>
      </c>
      <c r="B226" t="s">
        <v>591</v>
      </c>
      <c r="C226" t="s">
        <v>24</v>
      </c>
      <c r="D226" t="s">
        <v>74</v>
      </c>
      <c r="E226">
        <v>1.011857014627052</v>
      </c>
      <c r="F226">
        <v>1.3053168828554751</v>
      </c>
      <c r="G226">
        <v>0.94215576333209805</v>
      </c>
      <c r="H226">
        <v>3.1252675453418948</v>
      </c>
      <c r="I226">
        <v>61963.711283199998</v>
      </c>
      <c r="J226">
        <v>16535.499571200002</v>
      </c>
      <c r="K226">
        <v>6103.4999808000002</v>
      </c>
    </row>
    <row r="227" spans="1:11">
      <c r="A227" t="s">
        <v>592</v>
      </c>
      <c r="B227" t="s">
        <v>593</v>
      </c>
      <c r="C227" t="s">
        <v>24</v>
      </c>
      <c r="D227" t="s">
        <v>25</v>
      </c>
      <c r="E227">
        <v>0.92865520363173015</v>
      </c>
      <c r="F227">
        <v>1.3410900745306915</v>
      </c>
      <c r="G227">
        <v>0.93768351717592102</v>
      </c>
      <c r="H227">
        <v>21.412742382271468</v>
      </c>
      <c r="I227">
        <v>50.463081600000002</v>
      </c>
      <c r="J227">
        <v>0.02</v>
      </c>
      <c r="K227">
        <v>0.3594</v>
      </c>
    </row>
    <row r="228" spans="1:11">
      <c r="A228" t="s">
        <v>594</v>
      </c>
      <c r="B228" t="s">
        <v>595</v>
      </c>
      <c r="C228" t="s">
        <v>15</v>
      </c>
      <c r="D228" t="s">
        <v>68</v>
      </c>
      <c r="E228">
        <v>0.95326074818011741</v>
      </c>
      <c r="F228">
        <v>1.5144675399763068</v>
      </c>
      <c r="G228">
        <v>1.0084864606686923</v>
      </c>
      <c r="H228">
        <v>1.3862133027694752</v>
      </c>
      <c r="I228">
        <v>430.68001279999999</v>
      </c>
      <c r="J228">
        <v>112.2553984</v>
      </c>
      <c r="K228">
        <v>3.0417000000000001</v>
      </c>
    </row>
    <row r="229" spans="1:11">
      <c r="A229" t="s">
        <v>596</v>
      </c>
      <c r="B229" t="s">
        <v>597</v>
      </c>
      <c r="C229" t="s">
        <v>10</v>
      </c>
      <c r="D229" t="s">
        <v>40</v>
      </c>
      <c r="E229">
        <v>1.2858706403551592</v>
      </c>
      <c r="F229">
        <v>1.4591029972638281</v>
      </c>
      <c r="G229">
        <v>1.3976276677486648</v>
      </c>
      <c r="H229">
        <v>2.2371703322860137</v>
      </c>
      <c r="I229">
        <v>6687.3794559999997</v>
      </c>
      <c r="J229">
        <v>3196.16</v>
      </c>
      <c r="K229">
        <v>648.21002239999996</v>
      </c>
    </row>
    <row r="230" spans="1:11">
      <c r="A230" t="s">
        <v>598</v>
      </c>
      <c r="B230" t="s">
        <v>599</v>
      </c>
      <c r="C230" t="s">
        <v>12</v>
      </c>
      <c r="D230" t="s">
        <v>13</v>
      </c>
      <c r="E230">
        <v>0.92683895585939924</v>
      </c>
      <c r="F230">
        <v>1.4289087966643259</v>
      </c>
      <c r="G230">
        <v>0.7307261020002821</v>
      </c>
      <c r="H230">
        <v>1.8108306451355585</v>
      </c>
      <c r="I230">
        <v>718.20149760000004</v>
      </c>
      <c r="J230">
        <v>1761.4016512000001</v>
      </c>
      <c r="K230">
        <v>813.89859839999997</v>
      </c>
    </row>
    <row r="231" spans="1:11">
      <c r="A231" t="s">
        <v>600</v>
      </c>
      <c r="B231" t="s">
        <v>601</v>
      </c>
      <c r="C231" t="s">
        <v>17</v>
      </c>
      <c r="D231" t="s">
        <v>65</v>
      </c>
      <c r="E231">
        <v>0.32373523694141848</v>
      </c>
      <c r="F231">
        <v>1.2186212906287299</v>
      </c>
      <c r="G231">
        <v>0.37168488876330802</v>
      </c>
      <c r="H231">
        <v>0.36030399959961318</v>
      </c>
      <c r="I231">
        <v>1115.7719039999999</v>
      </c>
      <c r="J231">
        <v>1041.2399616</v>
      </c>
      <c r="K231">
        <v>45.31</v>
      </c>
    </row>
    <row r="232" spans="1:11">
      <c r="A232" t="s">
        <v>602</v>
      </c>
      <c r="B232" t="s">
        <v>603</v>
      </c>
      <c r="C232" t="s">
        <v>15</v>
      </c>
      <c r="D232" t="s">
        <v>19</v>
      </c>
      <c r="E232">
        <v>1.1610017125448309</v>
      </c>
      <c r="F232">
        <v>1.2610200727425074</v>
      </c>
      <c r="G232">
        <v>-0.18162974333373039</v>
      </c>
      <c r="H232">
        <v>-68.445753559155619</v>
      </c>
      <c r="I232">
        <v>10434.351103999999</v>
      </c>
      <c r="J232">
        <v>47.73</v>
      </c>
      <c r="K232">
        <v>765.72098559999995</v>
      </c>
    </row>
    <row r="233" spans="1:11">
      <c r="A233" t="s">
        <v>604</v>
      </c>
      <c r="B233" t="s">
        <v>605</v>
      </c>
      <c r="C233" t="s">
        <v>12</v>
      </c>
      <c r="D233" t="s">
        <v>95</v>
      </c>
      <c r="E233">
        <v>0.63510885943063933</v>
      </c>
      <c r="F233">
        <v>1.2806849806023879</v>
      </c>
      <c r="G233">
        <v>1.2670577797569782</v>
      </c>
      <c r="H233">
        <v>-3.8958714397700542</v>
      </c>
      <c r="I233">
        <v>760.84500479999997</v>
      </c>
      <c r="J233">
        <v>11.97</v>
      </c>
      <c r="K233">
        <v>0.01</v>
      </c>
    </row>
    <row r="234" spans="1:11">
      <c r="A234" t="s">
        <v>606</v>
      </c>
      <c r="B234" t="s">
        <v>607</v>
      </c>
      <c r="C234" t="s">
        <v>12</v>
      </c>
      <c r="D234" t="s">
        <v>13</v>
      </c>
      <c r="E234">
        <v>0.82710384040469254</v>
      </c>
      <c r="F234">
        <v>1.0886618545381734</v>
      </c>
      <c r="G234">
        <v>-5.9207178498123098E-2</v>
      </c>
      <c r="H234">
        <v>19.730823363828289</v>
      </c>
      <c r="I234">
        <v>93.368460799999994</v>
      </c>
      <c r="J234">
        <v>0.2</v>
      </c>
      <c r="K234">
        <v>11.52</v>
      </c>
    </row>
    <row r="235" spans="1:11">
      <c r="A235" t="s">
        <v>608</v>
      </c>
      <c r="B235" t="s">
        <v>609</v>
      </c>
      <c r="C235" t="s">
        <v>24</v>
      </c>
      <c r="D235" t="s">
        <v>25</v>
      </c>
      <c r="E235">
        <v>1.1460071042271709</v>
      </c>
      <c r="F235">
        <v>1.5923395445795674</v>
      </c>
      <c r="G235">
        <v>1.0786828466252321</v>
      </c>
      <c r="H235">
        <v>21.338853544428797</v>
      </c>
      <c r="I235">
        <v>2306.1643263999999</v>
      </c>
      <c r="J235">
        <v>52.491001599999997</v>
      </c>
      <c r="K235">
        <v>200.6279936</v>
      </c>
    </row>
    <row r="236" spans="1:11">
      <c r="A236" t="s">
        <v>610</v>
      </c>
      <c r="B236" t="s">
        <v>611</v>
      </c>
      <c r="C236" t="s">
        <v>17</v>
      </c>
      <c r="D236" t="s">
        <v>20</v>
      </c>
      <c r="E236">
        <v>1.2180699468795622</v>
      </c>
      <c r="F236">
        <v>1.9385665948573985</v>
      </c>
      <c r="G236">
        <v>1.7157258466887573</v>
      </c>
      <c r="H236">
        <v>2.2862637742545959</v>
      </c>
      <c r="I236">
        <v>1107.7950464</v>
      </c>
      <c r="J236">
        <v>308.85580800000002</v>
      </c>
      <c r="K236">
        <v>24.98</v>
      </c>
    </row>
    <row r="237" spans="1:11">
      <c r="A237" t="s">
        <v>612</v>
      </c>
      <c r="B237" t="s">
        <v>613</v>
      </c>
      <c r="C237" t="s">
        <v>17</v>
      </c>
      <c r="D237" t="s">
        <v>69</v>
      </c>
      <c r="E237">
        <v>1.6336198738724643</v>
      </c>
      <c r="F237">
        <v>1.5881476668321717</v>
      </c>
      <c r="G237">
        <v>1.3800150429621882</v>
      </c>
      <c r="H237">
        <v>22.842781338941418</v>
      </c>
      <c r="I237">
        <v>10559.876300800001</v>
      </c>
      <c r="J237">
        <v>403.56689920000002</v>
      </c>
      <c r="K237">
        <v>1502.4533504000001</v>
      </c>
    </row>
    <row r="238" spans="1:11">
      <c r="A238" t="s">
        <v>614</v>
      </c>
      <c r="B238" t="s">
        <v>615</v>
      </c>
      <c r="C238" t="s">
        <v>17</v>
      </c>
      <c r="D238" t="s">
        <v>69</v>
      </c>
      <c r="E238">
        <v>1.6903116489447014</v>
      </c>
      <c r="F238">
        <v>1.6623773316633217</v>
      </c>
      <c r="G238">
        <v>1.2938611811814575</v>
      </c>
      <c r="H238">
        <v>114.88012663692618</v>
      </c>
      <c r="I238">
        <v>1227.2749567999999</v>
      </c>
      <c r="J238">
        <v>7.4311999999999996</v>
      </c>
      <c r="K238">
        <v>364.16399360000003</v>
      </c>
    </row>
    <row r="239" spans="1:11">
      <c r="A239" t="s">
        <v>616</v>
      </c>
      <c r="B239" t="s">
        <v>617</v>
      </c>
      <c r="C239" t="s">
        <v>32</v>
      </c>
      <c r="D239" t="s">
        <v>52</v>
      </c>
      <c r="E239">
        <v>0.64298156781733018</v>
      </c>
      <c r="F239">
        <v>-0.254500869623835</v>
      </c>
      <c r="G239">
        <v>-1.5453787003116981</v>
      </c>
      <c r="H239">
        <v>41.787163184983349</v>
      </c>
      <c r="I239">
        <v>35.085680000000004</v>
      </c>
      <c r="J239">
        <v>17.690300799999999</v>
      </c>
      <c r="K239">
        <v>2.1179999999999999</v>
      </c>
    </row>
    <row r="240" spans="1:11">
      <c r="A240" t="s">
        <v>618</v>
      </c>
      <c r="B240" t="s">
        <v>619</v>
      </c>
      <c r="C240" t="s">
        <v>17</v>
      </c>
      <c r="D240" t="s">
        <v>41</v>
      </c>
      <c r="E240">
        <v>0.68531035009488728</v>
      </c>
      <c r="F240">
        <v>0.8388336919341931</v>
      </c>
      <c r="G240">
        <v>0.86979925249231804</v>
      </c>
      <c r="H240">
        <v>5.2145891491685887</v>
      </c>
      <c r="I240">
        <v>12987.484569599999</v>
      </c>
      <c r="J240">
        <v>1080.5999615999999</v>
      </c>
      <c r="K240">
        <v>490.45002240000002</v>
      </c>
    </row>
    <row r="241" spans="1:11">
      <c r="A241" t="s">
        <v>620</v>
      </c>
      <c r="B241" t="s">
        <v>621</v>
      </c>
      <c r="C241" t="s">
        <v>24</v>
      </c>
      <c r="D241" t="s">
        <v>74</v>
      </c>
      <c r="E241">
        <v>1.4681180212738627</v>
      </c>
      <c r="F241">
        <v>1.0989023042107924</v>
      </c>
      <c r="G241">
        <v>1.0816602369285071</v>
      </c>
      <c r="H241">
        <v>4231.197916666667</v>
      </c>
      <c r="I241">
        <v>6576.9414655999999</v>
      </c>
      <c r="J241">
        <v>20.629000000000001</v>
      </c>
      <c r="K241">
        <v>411.32500479999999</v>
      </c>
    </row>
    <row r="242" spans="1:11">
      <c r="A242" t="s">
        <v>622</v>
      </c>
      <c r="B242" t="s">
        <v>623</v>
      </c>
      <c r="C242" t="s">
        <v>17</v>
      </c>
      <c r="D242" t="s">
        <v>65</v>
      </c>
      <c r="E242">
        <v>0.80872895826054669</v>
      </c>
      <c r="F242">
        <v>1.2064020049816733</v>
      </c>
      <c r="G242">
        <v>0.22461748986587371</v>
      </c>
      <c r="H242">
        <v>20.697114178168132</v>
      </c>
      <c r="I242">
        <v>39605.013708799997</v>
      </c>
      <c r="J242">
        <v>1030.1899776</v>
      </c>
      <c r="K242">
        <v>454.14999039999998</v>
      </c>
    </row>
    <row r="243" spans="1:11">
      <c r="A243" t="s">
        <v>624</v>
      </c>
      <c r="B243" t="s">
        <v>625</v>
      </c>
      <c r="C243" t="s">
        <v>32</v>
      </c>
      <c r="D243" t="s">
        <v>96</v>
      </c>
      <c r="E243">
        <v>0.36323625051550917</v>
      </c>
      <c r="F243">
        <v>1.2808294830064082</v>
      </c>
      <c r="G243">
        <v>1.6662522563783662</v>
      </c>
      <c r="H243">
        <v>-8.8434005681678696E-2</v>
      </c>
      <c r="I243">
        <v>6778.1947392000002</v>
      </c>
      <c r="J243">
        <v>1900.6070784000001</v>
      </c>
      <c r="K243">
        <v>669.08200959999999</v>
      </c>
    </row>
    <row r="244" spans="1:11">
      <c r="A244" t="s">
        <v>626</v>
      </c>
      <c r="B244" t="s">
        <v>627</v>
      </c>
      <c r="C244" t="s">
        <v>10</v>
      </c>
      <c r="D244" t="s">
        <v>55</v>
      </c>
      <c r="E244">
        <v>0.48890392567068719</v>
      </c>
      <c r="F244">
        <v>0.40595381622551469</v>
      </c>
      <c r="G244">
        <v>0.64213604432390481</v>
      </c>
      <c r="H244">
        <v>2.1801680263255352</v>
      </c>
      <c r="I244">
        <v>499.13154559999998</v>
      </c>
      <c r="J244">
        <v>460.97280000000001</v>
      </c>
      <c r="K244">
        <v>243.1732992</v>
      </c>
    </row>
    <row r="245" spans="1:11">
      <c r="A245" t="s">
        <v>628</v>
      </c>
      <c r="B245" t="s">
        <v>629</v>
      </c>
      <c r="C245" t="s">
        <v>10</v>
      </c>
      <c r="D245" t="s">
        <v>28</v>
      </c>
      <c r="E245">
        <v>1.4031834122654745</v>
      </c>
      <c r="F245">
        <v>1.5067588335846984</v>
      </c>
      <c r="G245">
        <v>1.1803668373463234</v>
      </c>
      <c r="H245">
        <v>1.2458367284579344</v>
      </c>
      <c r="I245">
        <v>565.86567679999996</v>
      </c>
      <c r="J245">
        <v>866.3069696</v>
      </c>
      <c r="K245">
        <v>29.591999999999999</v>
      </c>
    </row>
    <row r="246" spans="1:11">
      <c r="A246" t="s">
        <v>630</v>
      </c>
      <c r="B246" t="s">
        <v>631</v>
      </c>
      <c r="C246" t="s">
        <v>32</v>
      </c>
      <c r="D246" t="s">
        <v>33</v>
      </c>
      <c r="E246">
        <v>1.6877483661007917</v>
      </c>
      <c r="F246">
        <v>2.0101286232002984</v>
      </c>
      <c r="G246">
        <v>1.1464857397343309</v>
      </c>
      <c r="H246">
        <v>59.965652600588811</v>
      </c>
      <c r="I246">
        <v>2244.6213120000002</v>
      </c>
      <c r="J246">
        <v>3.04</v>
      </c>
      <c r="K246">
        <v>610.68001279999999</v>
      </c>
    </row>
    <row r="247" spans="1:11">
      <c r="A247" t="s">
        <v>632</v>
      </c>
      <c r="B247" t="s">
        <v>633</v>
      </c>
      <c r="C247" t="s">
        <v>32</v>
      </c>
      <c r="D247" t="s">
        <v>33</v>
      </c>
      <c r="E247">
        <v>1.1285671646893398</v>
      </c>
      <c r="F247">
        <v>6.6319742256769496E-2</v>
      </c>
      <c r="G247">
        <v>-0.17221860780842729</v>
      </c>
      <c r="H247">
        <v>7.7956438487314514</v>
      </c>
      <c r="I247">
        <v>1011.1889408</v>
      </c>
      <c r="J247">
        <v>43.412601600000002</v>
      </c>
      <c r="K247">
        <v>5.2293000000000003</v>
      </c>
    </row>
    <row r="248" spans="1:11">
      <c r="A248" t="s">
        <v>634</v>
      </c>
      <c r="B248" t="s">
        <v>635</v>
      </c>
      <c r="C248" t="s">
        <v>32</v>
      </c>
      <c r="D248" t="s">
        <v>50</v>
      </c>
      <c r="E248">
        <v>0.83630463846155756</v>
      </c>
      <c r="F248">
        <v>1.2465273935923098</v>
      </c>
      <c r="G248">
        <v>1.2284693262540021</v>
      </c>
      <c r="H248">
        <v>9.0778168104965857</v>
      </c>
      <c r="I248">
        <v>2738.3111680000002</v>
      </c>
      <c r="J248">
        <v>80.078003199999998</v>
      </c>
      <c r="K248">
        <v>40.7739008</v>
      </c>
    </row>
    <row r="249" spans="1:11">
      <c r="A249" t="s">
        <v>636</v>
      </c>
      <c r="B249" t="s">
        <v>637</v>
      </c>
      <c r="C249" t="s">
        <v>15</v>
      </c>
      <c r="D249" t="s">
        <v>97</v>
      </c>
      <c r="E249">
        <v>1.101706386359897</v>
      </c>
      <c r="F249">
        <v>1.2376754402698802</v>
      </c>
      <c r="G249">
        <v>0.28297187250653061</v>
      </c>
      <c r="H249">
        <v>-1.4325963959839094</v>
      </c>
      <c r="I249">
        <v>6079.9905792</v>
      </c>
      <c r="J249">
        <v>203.41130240000001</v>
      </c>
      <c r="K249">
        <v>173.80220159999999</v>
      </c>
    </row>
    <row r="250" spans="1:11">
      <c r="A250" t="s">
        <v>638</v>
      </c>
      <c r="B250" t="s">
        <v>639</v>
      </c>
      <c r="C250" t="s">
        <v>32</v>
      </c>
      <c r="D250" t="s">
        <v>57</v>
      </c>
      <c r="E250">
        <v>1.134083471404715</v>
      </c>
      <c r="F250">
        <v>1.5490949428480474</v>
      </c>
      <c r="G250">
        <v>1.5111577668414931</v>
      </c>
      <c r="H250">
        <v>27.133022774327124</v>
      </c>
      <c r="I250">
        <v>912.69416960000001</v>
      </c>
      <c r="J250">
        <v>8.8694000000000006</v>
      </c>
      <c r="K250">
        <v>116.4594944</v>
      </c>
    </row>
    <row r="251" spans="1:11">
      <c r="A251" t="s">
        <v>640</v>
      </c>
      <c r="B251" t="s">
        <v>641</v>
      </c>
      <c r="C251" t="s">
        <v>32</v>
      </c>
      <c r="D251" t="s">
        <v>50</v>
      </c>
      <c r="E251">
        <v>0.712224188896871</v>
      </c>
      <c r="F251">
        <v>-0.41385197352784547</v>
      </c>
      <c r="G251">
        <v>3.7678944719451977</v>
      </c>
      <c r="H251">
        <v>15.557522123893806</v>
      </c>
      <c r="I251">
        <v>3722.9395967999999</v>
      </c>
      <c r="J251">
        <v>180.62000639999999</v>
      </c>
      <c r="K251">
        <v>19.670000000000002</v>
      </c>
    </row>
    <row r="252" spans="1:11">
      <c r="A252" t="s">
        <v>642</v>
      </c>
      <c r="B252" t="s">
        <v>643</v>
      </c>
      <c r="C252" t="s">
        <v>32</v>
      </c>
      <c r="D252" t="s">
        <v>76</v>
      </c>
      <c r="E252">
        <v>0.921261987993794</v>
      </c>
      <c r="F252">
        <v>0.93760723495271103</v>
      </c>
      <c r="G252">
        <v>0.62428696680562545</v>
      </c>
      <c r="H252">
        <v>294.7956989247312</v>
      </c>
      <c r="I252">
        <v>97888.010240000003</v>
      </c>
      <c r="J252">
        <v>109.1000064</v>
      </c>
      <c r="K252">
        <v>1741.5000064000001</v>
      </c>
    </row>
    <row r="253" spans="1:11">
      <c r="A253" t="s">
        <v>644</v>
      </c>
      <c r="B253" t="s">
        <v>645</v>
      </c>
      <c r="C253" t="s">
        <v>22</v>
      </c>
      <c r="D253" t="s">
        <v>53</v>
      </c>
      <c r="E253">
        <v>1.0047664899846396</v>
      </c>
      <c r="F253">
        <v>1.2226244764675878</v>
      </c>
      <c r="G253">
        <v>1.3438431640285564</v>
      </c>
      <c r="H253">
        <v>6.1149163375305227</v>
      </c>
      <c r="I253">
        <v>153951.8758912</v>
      </c>
      <c r="J253">
        <v>52966.830899200002</v>
      </c>
      <c r="K253">
        <v>17430.370713600001</v>
      </c>
    </row>
    <row r="254" spans="1:11">
      <c r="A254" t="s">
        <v>646</v>
      </c>
      <c r="B254" t="s">
        <v>647</v>
      </c>
      <c r="C254" t="s">
        <v>15</v>
      </c>
      <c r="D254" t="s">
        <v>98</v>
      </c>
      <c r="E254">
        <v>1.4654693265150969</v>
      </c>
      <c r="F254">
        <v>1.8021291713707128</v>
      </c>
      <c r="G254">
        <v>1.7794969009790611</v>
      </c>
      <c r="H254">
        <v>1.0855226942901466</v>
      </c>
      <c r="I254">
        <v>262.99978240000002</v>
      </c>
      <c r="J254">
        <v>277.87361279999999</v>
      </c>
      <c r="K254">
        <v>2.6907999999999999</v>
      </c>
    </row>
    <row r="255" spans="1:11">
      <c r="A255" t="s">
        <v>648</v>
      </c>
      <c r="B255" t="s">
        <v>649</v>
      </c>
      <c r="C255" t="s">
        <v>38</v>
      </c>
      <c r="D255" t="s">
        <v>62</v>
      </c>
      <c r="E255">
        <v>1.1355674008517489</v>
      </c>
      <c r="F255">
        <v>1.5658266721335972</v>
      </c>
      <c r="G255">
        <v>1.1617645302063362</v>
      </c>
      <c r="H255">
        <v>2.8008866974662827</v>
      </c>
      <c r="I255">
        <v>16226.3318528</v>
      </c>
      <c r="J255">
        <v>5374.8998143999997</v>
      </c>
      <c r="K255">
        <v>2359.6099583999999</v>
      </c>
    </row>
    <row r="256" spans="1:11">
      <c r="A256" t="s">
        <v>650</v>
      </c>
      <c r="B256" t="s">
        <v>651</v>
      </c>
      <c r="C256" t="s">
        <v>32</v>
      </c>
      <c r="D256" t="s">
        <v>52</v>
      </c>
      <c r="E256">
        <v>0.91033949795941738</v>
      </c>
      <c r="F256">
        <v>0.7361562996102935</v>
      </c>
      <c r="G256">
        <v>1.1062094745716151</v>
      </c>
      <c r="H256">
        <v>1.6525436153056736</v>
      </c>
      <c r="I256">
        <v>2173.4592511999999</v>
      </c>
      <c r="J256">
        <v>347.15000320000001</v>
      </c>
      <c r="K256">
        <v>314</v>
      </c>
    </row>
    <row r="257" spans="1:11">
      <c r="A257" t="s">
        <v>652</v>
      </c>
      <c r="B257" t="s">
        <v>653</v>
      </c>
      <c r="C257" t="s">
        <v>34</v>
      </c>
      <c r="D257" t="s">
        <v>49</v>
      </c>
      <c r="E257">
        <v>0.4442398143802101</v>
      </c>
      <c r="F257">
        <v>0.52941658210324283</v>
      </c>
      <c r="G257">
        <v>0.98660456574582756</v>
      </c>
      <c r="H257">
        <v>22.487298091042582</v>
      </c>
      <c r="I257">
        <v>143280.50483200001</v>
      </c>
      <c r="J257">
        <v>2196.2999808</v>
      </c>
      <c r="K257">
        <v>920.57999359999997</v>
      </c>
    </row>
    <row r="258" spans="1:11">
      <c r="A258" t="s">
        <v>654</v>
      </c>
      <c r="B258" t="s">
        <v>655</v>
      </c>
      <c r="C258" t="s">
        <v>17</v>
      </c>
      <c r="D258" t="s">
        <v>84</v>
      </c>
      <c r="E258">
        <v>0.67175930556704266</v>
      </c>
      <c r="F258">
        <v>1.3523514645304353</v>
      </c>
      <c r="G258">
        <v>0.29628341522789492</v>
      </c>
      <c r="H258">
        <v>3.5081787134502922</v>
      </c>
      <c r="I258">
        <v>154.97168640000001</v>
      </c>
      <c r="J258">
        <v>434.3087104</v>
      </c>
      <c r="K258">
        <v>476.68638720000001</v>
      </c>
    </row>
    <row r="259" spans="1:11">
      <c r="A259" t="s">
        <v>656</v>
      </c>
      <c r="B259" t="s">
        <v>657</v>
      </c>
      <c r="C259" t="s">
        <v>24</v>
      </c>
      <c r="D259" t="s">
        <v>25</v>
      </c>
      <c r="E259">
        <v>1.1535388979463983</v>
      </c>
      <c r="F259">
        <v>1.4184969101847449</v>
      </c>
      <c r="G259">
        <v>1.8143381165423709</v>
      </c>
      <c r="H259">
        <v>-10.520884809977645</v>
      </c>
      <c r="I259">
        <v>182.70862080000001</v>
      </c>
      <c r="J259">
        <v>7.8327</v>
      </c>
      <c r="K259">
        <v>1.0505</v>
      </c>
    </row>
    <row r="260" spans="1:11">
      <c r="A260" t="s">
        <v>658</v>
      </c>
      <c r="B260" t="s">
        <v>659</v>
      </c>
      <c r="C260" t="s">
        <v>12</v>
      </c>
      <c r="D260" t="s">
        <v>99</v>
      </c>
      <c r="E260">
        <v>1.6430914781423118</v>
      </c>
      <c r="F260">
        <v>1.6962929905189434</v>
      </c>
      <c r="G260">
        <v>1.3505140981009549</v>
      </c>
      <c r="H260">
        <v>58276.666666666664</v>
      </c>
      <c r="I260">
        <v>111319.9869952</v>
      </c>
      <c r="J260">
        <v>0.02</v>
      </c>
      <c r="K260">
        <v>7096.0799743999996</v>
      </c>
    </row>
    <row r="261" spans="1:11">
      <c r="A261" t="s">
        <v>660</v>
      </c>
      <c r="B261" t="s">
        <v>661</v>
      </c>
      <c r="C261" t="s">
        <v>10</v>
      </c>
      <c r="D261" t="s">
        <v>51</v>
      </c>
      <c r="E261">
        <v>0.95759806872993536</v>
      </c>
      <c r="F261">
        <v>1.3168781057491945</v>
      </c>
      <c r="G261">
        <v>-0.56160529390914449</v>
      </c>
      <c r="H261">
        <v>6.0087595770141453</v>
      </c>
      <c r="I261">
        <v>886.72</v>
      </c>
      <c r="J261">
        <v>29.838099199999998</v>
      </c>
      <c r="K261">
        <v>1.5555000000000001</v>
      </c>
    </row>
    <row r="262" spans="1:11">
      <c r="A262" t="s">
        <v>662</v>
      </c>
      <c r="B262" t="s">
        <v>663</v>
      </c>
      <c r="C262" t="s">
        <v>32</v>
      </c>
      <c r="D262" t="s">
        <v>33</v>
      </c>
      <c r="E262">
        <v>0.64394355451108465</v>
      </c>
      <c r="F262">
        <v>1.191456855493509</v>
      </c>
      <c r="G262">
        <v>1.3496486396020051</v>
      </c>
      <c r="H262">
        <v>1.3733436930549217</v>
      </c>
      <c r="I262">
        <v>128.1477888</v>
      </c>
      <c r="J262">
        <v>440.97761279999997</v>
      </c>
      <c r="K262">
        <v>0.47620000000000001</v>
      </c>
    </row>
    <row r="263" spans="1:11">
      <c r="A263" t="s">
        <v>664</v>
      </c>
      <c r="B263" t="s">
        <v>665</v>
      </c>
      <c r="C263" t="s">
        <v>15</v>
      </c>
      <c r="D263" t="s">
        <v>16</v>
      </c>
      <c r="E263">
        <v>1.4851586289524372</v>
      </c>
      <c r="F263">
        <v>1.4217231769172365</v>
      </c>
      <c r="G263">
        <v>1.1663341509807943</v>
      </c>
      <c r="H263">
        <v>30.73094973973889</v>
      </c>
      <c r="I263">
        <v>10661.0040832</v>
      </c>
      <c r="J263">
        <v>151.3539968</v>
      </c>
      <c r="K263">
        <v>2027.8050816</v>
      </c>
    </row>
    <row r="264" spans="1:11">
      <c r="A264" t="s">
        <v>666</v>
      </c>
      <c r="B264" t="s">
        <v>667</v>
      </c>
      <c r="C264" t="s">
        <v>58</v>
      </c>
      <c r="D264" t="s">
        <v>91</v>
      </c>
      <c r="E264">
        <v>0.49462419674372049</v>
      </c>
      <c r="F264">
        <v>-2.82024502268487E-2</v>
      </c>
      <c r="G264">
        <v>-0.4813102229134405</v>
      </c>
      <c r="H264">
        <v>4.0974028725162057</v>
      </c>
      <c r="I264">
        <v>128.15342079999999</v>
      </c>
      <c r="J264">
        <v>25.9152992</v>
      </c>
      <c r="K264">
        <v>3.5485000000000002</v>
      </c>
    </row>
    <row r="265" spans="1:11">
      <c r="A265" t="s">
        <v>668</v>
      </c>
      <c r="B265" t="s">
        <v>669</v>
      </c>
      <c r="C265" t="s">
        <v>32</v>
      </c>
      <c r="D265" t="s">
        <v>50</v>
      </c>
      <c r="E265">
        <v>0.5498415699192003</v>
      </c>
      <c r="F265">
        <v>1.0097126754638956</v>
      </c>
      <c r="G265">
        <v>1.2239535515661597</v>
      </c>
      <c r="H265">
        <v>9.7962210524208881</v>
      </c>
      <c r="I265">
        <v>1063.8333952</v>
      </c>
      <c r="J265">
        <v>10.9567</v>
      </c>
      <c r="K265">
        <v>101.50410239999999</v>
      </c>
    </row>
    <row r="266" spans="1:11">
      <c r="A266" t="s">
        <v>670</v>
      </c>
      <c r="B266" t="s">
        <v>671</v>
      </c>
      <c r="C266" t="s">
        <v>10</v>
      </c>
      <c r="D266" t="s">
        <v>40</v>
      </c>
      <c r="E266">
        <v>1.2385143978814297</v>
      </c>
      <c r="F266">
        <v>1.304592787217296</v>
      </c>
      <c r="G266">
        <v>1.411051686037702</v>
      </c>
      <c r="H266">
        <v>3.197003127803506</v>
      </c>
      <c r="I266">
        <v>89.440979200000001</v>
      </c>
      <c r="J266">
        <v>36.172800000000002</v>
      </c>
      <c r="K266">
        <v>1.1589</v>
      </c>
    </row>
    <row r="267" spans="1:11">
      <c r="A267" t="s">
        <v>672</v>
      </c>
      <c r="B267" t="s">
        <v>673</v>
      </c>
      <c r="C267" t="s">
        <v>32</v>
      </c>
      <c r="D267" t="s">
        <v>52</v>
      </c>
      <c r="E267">
        <v>0.70156710660373989</v>
      </c>
      <c r="F267">
        <v>1.467654497705547</v>
      </c>
      <c r="G267">
        <v>1.6330573747777739</v>
      </c>
      <c r="H267">
        <v>1.4957421130398494</v>
      </c>
      <c r="I267">
        <v>214.29286400000001</v>
      </c>
      <c r="J267">
        <v>104.7246976</v>
      </c>
      <c r="K267">
        <v>10.015000000000001</v>
      </c>
    </row>
    <row r="268" spans="1:11">
      <c r="A268" t="s">
        <v>674</v>
      </c>
      <c r="B268" t="s">
        <v>675</v>
      </c>
      <c r="C268" t="s">
        <v>10</v>
      </c>
      <c r="D268" t="s">
        <v>28</v>
      </c>
      <c r="E268">
        <v>1.7599069279798922</v>
      </c>
      <c r="F268">
        <v>1.1279189171684267</v>
      </c>
      <c r="G268">
        <v>1.3527519122563052</v>
      </c>
      <c r="H268">
        <v>1.638230896356339</v>
      </c>
      <c r="I268">
        <v>2655.6665856</v>
      </c>
      <c r="J268">
        <v>671.71189760000004</v>
      </c>
      <c r="K268">
        <v>159.84309759999999</v>
      </c>
    </row>
    <row r="269" spans="1:11">
      <c r="A269" t="s">
        <v>676</v>
      </c>
      <c r="B269" t="s">
        <v>677</v>
      </c>
      <c r="C269" t="s">
        <v>32</v>
      </c>
      <c r="D269" t="s">
        <v>67</v>
      </c>
      <c r="E269">
        <v>0.46218206179623228</v>
      </c>
      <c r="F269">
        <v>1.183910450276495</v>
      </c>
      <c r="G269">
        <v>0.88308370024013061</v>
      </c>
      <c r="H269">
        <v>9.7016985138004248</v>
      </c>
      <c r="I269">
        <v>7289.9264512</v>
      </c>
      <c r="J269">
        <v>381.00999680000001</v>
      </c>
      <c r="K269">
        <v>166.96</v>
      </c>
    </row>
    <row r="270" spans="1:11">
      <c r="A270" t="s">
        <v>678</v>
      </c>
      <c r="B270" t="s">
        <v>679</v>
      </c>
      <c r="C270" t="s">
        <v>15</v>
      </c>
      <c r="D270" t="s">
        <v>16</v>
      </c>
      <c r="E270">
        <v>1.5112565936779192</v>
      </c>
      <c r="F270">
        <v>1.5013967615333046</v>
      </c>
      <c r="G270">
        <v>0.91632664325450297</v>
      </c>
      <c r="H270">
        <v>74.014917798680528</v>
      </c>
      <c r="I270">
        <v>16100.343808</v>
      </c>
      <c r="J270">
        <v>77.836198400000001</v>
      </c>
      <c r="K270">
        <v>822.21972479999999</v>
      </c>
    </row>
    <row r="271" spans="1:11">
      <c r="A271" t="s">
        <v>680</v>
      </c>
      <c r="B271" t="s">
        <v>681</v>
      </c>
      <c r="C271" t="s">
        <v>32</v>
      </c>
      <c r="D271" t="s">
        <v>36</v>
      </c>
      <c r="E271">
        <v>1.2781619043393564</v>
      </c>
      <c r="F271">
        <v>1.3956965134892241</v>
      </c>
      <c r="G271">
        <v>0.95602790607428945</v>
      </c>
      <c r="H271">
        <v>3.8034219750859206</v>
      </c>
      <c r="I271">
        <v>2114.7879423999998</v>
      </c>
      <c r="J271">
        <v>517.86598400000003</v>
      </c>
      <c r="K271">
        <v>20.748000000000001</v>
      </c>
    </row>
    <row r="272" spans="1:11">
      <c r="A272" t="s">
        <v>682</v>
      </c>
      <c r="B272" t="s">
        <v>683</v>
      </c>
      <c r="C272" t="s">
        <v>17</v>
      </c>
      <c r="D272" t="s">
        <v>20</v>
      </c>
      <c r="E272">
        <v>1.6188869902110314</v>
      </c>
      <c r="F272">
        <v>1.6272352433526458</v>
      </c>
      <c r="G272">
        <v>0.71747444531000204</v>
      </c>
      <c r="H272">
        <v>5.1318440525393827</v>
      </c>
      <c r="I272">
        <v>1870.2977023999999</v>
      </c>
      <c r="J272">
        <v>419.65480960000002</v>
      </c>
      <c r="K272">
        <v>180.29199360000001</v>
      </c>
    </row>
    <row r="273" spans="1:11">
      <c r="A273" t="s">
        <v>684</v>
      </c>
      <c r="B273" t="s">
        <v>685</v>
      </c>
      <c r="C273" t="s">
        <v>15</v>
      </c>
      <c r="D273" t="s">
        <v>64</v>
      </c>
      <c r="E273">
        <v>0.64463507558200095</v>
      </c>
      <c r="F273">
        <v>1.5043424916186623</v>
      </c>
      <c r="G273">
        <v>-5.0368036048692924</v>
      </c>
      <c r="H273">
        <v>2.5776103972825286</v>
      </c>
      <c r="I273">
        <v>4057.1936768</v>
      </c>
      <c r="J273">
        <v>100.16</v>
      </c>
      <c r="K273">
        <v>85.257996800000001</v>
      </c>
    </row>
    <row r="274" spans="1:11">
      <c r="A274" t="s">
        <v>686</v>
      </c>
      <c r="B274" t="s">
        <v>687</v>
      </c>
      <c r="C274" t="s">
        <v>24</v>
      </c>
      <c r="D274" t="s">
        <v>25</v>
      </c>
      <c r="E274">
        <v>1.133290228126584</v>
      </c>
      <c r="F274">
        <v>1.4095061728069302</v>
      </c>
      <c r="G274">
        <v>0.93208302444515101</v>
      </c>
      <c r="H274">
        <v>1110.4754098360656</v>
      </c>
      <c r="I274">
        <v>12429.837107200001</v>
      </c>
      <c r="J274">
        <v>5.31</v>
      </c>
      <c r="K274">
        <v>1017.2000256</v>
      </c>
    </row>
    <row r="275" spans="1:11">
      <c r="A275" t="s">
        <v>688</v>
      </c>
      <c r="B275" t="s">
        <v>689</v>
      </c>
      <c r="C275" t="s">
        <v>12</v>
      </c>
      <c r="D275" t="s">
        <v>60</v>
      </c>
      <c r="E275">
        <v>0.47726719047367239</v>
      </c>
      <c r="F275">
        <v>1.279478570047333</v>
      </c>
      <c r="G275">
        <v>0.90959587246779239</v>
      </c>
      <c r="H275">
        <v>1.5568228665658923</v>
      </c>
      <c r="I275">
        <v>42.005603200000003</v>
      </c>
      <c r="J275">
        <v>80.190297599999994</v>
      </c>
      <c r="K275">
        <v>11.034700000000001</v>
      </c>
    </row>
    <row r="276" spans="1:11">
      <c r="A276" t="s">
        <v>690</v>
      </c>
      <c r="B276" t="s">
        <v>691</v>
      </c>
      <c r="C276" t="s">
        <v>17</v>
      </c>
      <c r="D276" t="s">
        <v>18</v>
      </c>
      <c r="E276">
        <v>1.1042120083372202</v>
      </c>
      <c r="F276">
        <v>0.93949126471760158</v>
      </c>
      <c r="G276">
        <v>1.1885175004000244</v>
      </c>
      <c r="H276">
        <v>35.77257525083612</v>
      </c>
      <c r="I276">
        <v>15437.152255999999</v>
      </c>
      <c r="J276">
        <v>308.01999360000002</v>
      </c>
      <c r="K276">
        <v>477.34000639999999</v>
      </c>
    </row>
    <row r="277" spans="1:11">
      <c r="A277" t="s">
        <v>692</v>
      </c>
      <c r="B277" t="s">
        <v>693</v>
      </c>
      <c r="C277" t="s">
        <v>12</v>
      </c>
      <c r="D277" t="s">
        <v>99</v>
      </c>
      <c r="E277">
        <v>0.43451983685330609</v>
      </c>
      <c r="F277">
        <v>0.62367744638292411</v>
      </c>
      <c r="G277">
        <v>0.18803541451500089</v>
      </c>
      <c r="H277">
        <v>92.199032349871914</v>
      </c>
      <c r="I277">
        <v>4896.1925119999996</v>
      </c>
      <c r="J277">
        <v>25.424600000000002</v>
      </c>
      <c r="K277">
        <v>649.3855744</v>
      </c>
    </row>
    <row r="278" spans="1:11">
      <c r="A278" t="s">
        <v>694</v>
      </c>
      <c r="B278" t="s">
        <v>695</v>
      </c>
      <c r="C278" t="s">
        <v>32</v>
      </c>
      <c r="D278" t="s">
        <v>76</v>
      </c>
      <c r="E278">
        <v>1.479235078431532</v>
      </c>
      <c r="F278">
        <v>2.1105853635597058</v>
      </c>
      <c r="G278">
        <v>3.0485376204413912</v>
      </c>
      <c r="H278">
        <v>6.4063055264476745</v>
      </c>
      <c r="I278">
        <v>2882.3728127999998</v>
      </c>
      <c r="J278">
        <v>183.30300159999999</v>
      </c>
      <c r="K278">
        <v>93.652998400000001</v>
      </c>
    </row>
    <row r="279" spans="1:11">
      <c r="A279" t="s">
        <v>696</v>
      </c>
      <c r="B279" t="s">
        <v>697</v>
      </c>
      <c r="C279" t="s">
        <v>32</v>
      </c>
      <c r="D279" t="s">
        <v>102</v>
      </c>
      <c r="E279">
        <v>1.6899992772643115</v>
      </c>
      <c r="F279">
        <v>0.76690787393286219</v>
      </c>
      <c r="G279">
        <v>0.4187610529256563</v>
      </c>
      <c r="H279">
        <v>15.5766698187686</v>
      </c>
      <c r="I279">
        <v>8348.4557311999997</v>
      </c>
      <c r="J279">
        <v>128.45749760000001</v>
      </c>
      <c r="K279">
        <v>824.06410240000002</v>
      </c>
    </row>
    <row r="280" spans="1:11">
      <c r="A280" t="s">
        <v>698</v>
      </c>
      <c r="B280" t="s">
        <v>699</v>
      </c>
      <c r="C280" t="s">
        <v>32</v>
      </c>
      <c r="D280" t="s">
        <v>50</v>
      </c>
      <c r="E280">
        <v>1.3486369817150541</v>
      </c>
      <c r="F280">
        <v>1.3548706477692634</v>
      </c>
      <c r="G280">
        <v>1.7691327738947618</v>
      </c>
      <c r="H280">
        <v>4.7542735042735043</v>
      </c>
      <c r="I280">
        <v>2475.3326080000002</v>
      </c>
      <c r="J280">
        <v>240.54000640000001</v>
      </c>
      <c r="K280">
        <v>42.32</v>
      </c>
    </row>
    <row r="281" spans="1:11">
      <c r="A281" t="s">
        <v>700</v>
      </c>
      <c r="B281" t="s">
        <v>701</v>
      </c>
      <c r="C281" t="s">
        <v>22</v>
      </c>
      <c r="D281" t="s">
        <v>53</v>
      </c>
      <c r="E281">
        <v>0.62241153263785376</v>
      </c>
      <c r="F281">
        <v>1.0522895098082377</v>
      </c>
      <c r="G281">
        <v>0.9963293089822558</v>
      </c>
      <c r="H281">
        <v>139.03121636167921</v>
      </c>
      <c r="I281">
        <v>18461.967974399999</v>
      </c>
      <c r="J281">
        <v>62.8099968</v>
      </c>
      <c r="K281">
        <v>1194.2599680000001</v>
      </c>
    </row>
    <row r="282" spans="1:11">
      <c r="A282" t="s">
        <v>702</v>
      </c>
      <c r="B282" t="s">
        <v>703</v>
      </c>
      <c r="C282" t="s">
        <v>17</v>
      </c>
      <c r="D282" t="s">
        <v>20</v>
      </c>
      <c r="E282">
        <v>0.84769570453365728</v>
      </c>
      <c r="F282">
        <v>-2.3330880714925519</v>
      </c>
      <c r="G282">
        <v>3.4445872716975949</v>
      </c>
      <c r="H282">
        <v>40.777096270334106</v>
      </c>
      <c r="I282">
        <v>686.66926079999996</v>
      </c>
      <c r="J282">
        <v>0.3</v>
      </c>
      <c r="K282">
        <v>158.58240000000001</v>
      </c>
    </row>
    <row r="283" spans="1:11">
      <c r="A283" t="s">
        <v>704</v>
      </c>
      <c r="B283" t="s">
        <v>705</v>
      </c>
      <c r="C283" t="s">
        <v>32</v>
      </c>
      <c r="D283" t="s">
        <v>52</v>
      </c>
      <c r="E283">
        <v>0.7307135297284848</v>
      </c>
      <c r="F283">
        <v>1.6649389020940677</v>
      </c>
      <c r="G283">
        <v>1.1738669685485106</v>
      </c>
      <c r="H283">
        <v>3.5048340736869612</v>
      </c>
      <c r="I283">
        <v>212.34068479999999</v>
      </c>
      <c r="J283">
        <v>23.728000000000002</v>
      </c>
      <c r="K283">
        <v>1.0005999999999999</v>
      </c>
    </row>
    <row r="284" spans="1:11">
      <c r="A284" t="s">
        <v>706</v>
      </c>
      <c r="B284" t="s">
        <v>707</v>
      </c>
      <c r="C284" t="s">
        <v>34</v>
      </c>
      <c r="D284" t="s">
        <v>49</v>
      </c>
      <c r="E284">
        <v>0.2882853037214419</v>
      </c>
      <c r="F284">
        <v>0.46762433562490341</v>
      </c>
      <c r="G284">
        <v>0.63413336277493515</v>
      </c>
      <c r="H284">
        <v>4.2445258062881956</v>
      </c>
      <c r="I284">
        <v>13628.823961599999</v>
      </c>
      <c r="J284">
        <v>1627.5189760000001</v>
      </c>
      <c r="K284">
        <v>357.02159360000002</v>
      </c>
    </row>
    <row r="285" spans="1:11">
      <c r="A285" t="s">
        <v>708</v>
      </c>
      <c r="B285" t="s">
        <v>709</v>
      </c>
      <c r="C285" t="s">
        <v>12</v>
      </c>
      <c r="D285" t="s">
        <v>13</v>
      </c>
      <c r="E285">
        <v>1.6684763827236224</v>
      </c>
      <c r="F285">
        <v>2.2690000973057538</v>
      </c>
      <c r="G285">
        <v>1.3293050678383314</v>
      </c>
      <c r="H285">
        <v>6929.2442671984045</v>
      </c>
      <c r="I285">
        <v>25725.811097599999</v>
      </c>
      <c r="J285">
        <v>2.4811999999999999</v>
      </c>
      <c r="K285">
        <v>962.78292480000005</v>
      </c>
    </row>
    <row r="286" spans="1:11">
      <c r="A286" t="s">
        <v>710</v>
      </c>
      <c r="B286" t="s">
        <v>711</v>
      </c>
      <c r="C286" t="s">
        <v>32</v>
      </c>
      <c r="D286" t="s">
        <v>76</v>
      </c>
      <c r="E286">
        <v>0.9970999659159312</v>
      </c>
      <c r="F286">
        <v>1.3905320266136101</v>
      </c>
      <c r="G286">
        <v>1.6492840730123861</v>
      </c>
      <c r="H286">
        <v>3.3641374242145874</v>
      </c>
      <c r="I286">
        <v>13703.207321600001</v>
      </c>
      <c r="J286">
        <v>3113.7200127999999</v>
      </c>
      <c r="K286">
        <v>80.88</v>
      </c>
    </row>
    <row r="287" spans="1:11">
      <c r="A287" t="s">
        <v>712</v>
      </c>
      <c r="B287" t="s">
        <v>713</v>
      </c>
      <c r="C287" t="s">
        <v>17</v>
      </c>
      <c r="D287" t="s">
        <v>20</v>
      </c>
      <c r="E287">
        <v>0.78513596020600018</v>
      </c>
      <c r="F287">
        <v>1.0519382198025411</v>
      </c>
      <c r="G287">
        <v>0.63467206590415326</v>
      </c>
      <c r="H287">
        <v>4.0793645709893349</v>
      </c>
      <c r="I287">
        <v>4699.3817600000002</v>
      </c>
      <c r="J287">
        <v>1343.1279615999999</v>
      </c>
      <c r="K287">
        <v>296.3719936</v>
      </c>
    </row>
    <row r="288" spans="1:11">
      <c r="A288" t="s">
        <v>714</v>
      </c>
      <c r="B288" t="s">
        <v>715</v>
      </c>
      <c r="C288" t="s">
        <v>32</v>
      </c>
      <c r="D288" t="s">
        <v>36</v>
      </c>
      <c r="E288">
        <v>1.3598220311224518</v>
      </c>
      <c r="F288">
        <v>1.3602626308319501</v>
      </c>
      <c r="G288">
        <v>0.41151965612418501</v>
      </c>
      <c r="H288">
        <v>-2.8442105263157895</v>
      </c>
      <c r="I288">
        <v>46.363369599999999</v>
      </c>
      <c r="J288">
        <v>55.78</v>
      </c>
      <c r="K288">
        <v>14.36</v>
      </c>
    </row>
    <row r="289" spans="1:11">
      <c r="A289" t="s">
        <v>716</v>
      </c>
      <c r="B289" t="s">
        <v>717</v>
      </c>
      <c r="C289" t="s">
        <v>32</v>
      </c>
      <c r="D289" t="s">
        <v>50</v>
      </c>
      <c r="E289">
        <v>0.8146283910458384</v>
      </c>
      <c r="F289">
        <v>1.3655545116350358</v>
      </c>
      <c r="G289">
        <v>1.468816604247891</v>
      </c>
      <c r="H289">
        <v>339.28237967362116</v>
      </c>
      <c r="I289">
        <v>9213.4539263999995</v>
      </c>
      <c r="J289">
        <v>5.6101999999999999</v>
      </c>
      <c r="K289">
        <v>679.83498239999994</v>
      </c>
    </row>
    <row r="290" spans="1:11">
      <c r="A290" t="s">
        <v>718</v>
      </c>
      <c r="B290" t="s">
        <v>719</v>
      </c>
      <c r="C290" t="s">
        <v>17</v>
      </c>
      <c r="D290" t="s">
        <v>20</v>
      </c>
      <c r="E290">
        <v>2.0860201420776696</v>
      </c>
      <c r="F290">
        <v>0.43091784648117309</v>
      </c>
      <c r="G290">
        <v>3.4699857865647203</v>
      </c>
      <c r="H290">
        <v>4.3525237365982639</v>
      </c>
      <c r="I290">
        <v>9564.2738688000009</v>
      </c>
      <c r="J290">
        <v>981.77996800000005</v>
      </c>
      <c r="K290">
        <v>748.64</v>
      </c>
    </row>
    <row r="291" spans="1:11">
      <c r="A291" t="s">
        <v>720</v>
      </c>
      <c r="B291" t="s">
        <v>721</v>
      </c>
      <c r="C291" t="s">
        <v>32</v>
      </c>
      <c r="D291" t="s">
        <v>33</v>
      </c>
      <c r="E291">
        <v>0.72409876020113428</v>
      </c>
      <c r="F291">
        <v>1.1806246806166845</v>
      </c>
      <c r="G291">
        <v>0.73296593657898268</v>
      </c>
      <c r="H291">
        <v>22.233256351039262</v>
      </c>
      <c r="I291">
        <v>909.8077184</v>
      </c>
      <c r="J291">
        <v>36.4</v>
      </c>
      <c r="K291">
        <v>363.6900096</v>
      </c>
    </row>
    <row r="292" spans="1:11">
      <c r="A292" t="s">
        <v>722</v>
      </c>
      <c r="B292" t="s">
        <v>723</v>
      </c>
      <c r="C292" t="s">
        <v>10</v>
      </c>
      <c r="D292" t="s">
        <v>81</v>
      </c>
      <c r="E292">
        <v>0.99533418933222761</v>
      </c>
      <c r="F292">
        <v>1.4908765175737413</v>
      </c>
      <c r="G292">
        <v>1.3555889893507418</v>
      </c>
      <c r="H292">
        <v>2.4154696132596687</v>
      </c>
      <c r="I292">
        <v>168.82557439999999</v>
      </c>
      <c r="J292">
        <v>56.009996800000003</v>
      </c>
      <c r="K292">
        <v>14.2</v>
      </c>
    </row>
    <row r="293" spans="1:11">
      <c r="A293" t="s">
        <v>724</v>
      </c>
      <c r="B293" t="s">
        <v>725</v>
      </c>
      <c r="C293" t="s">
        <v>12</v>
      </c>
      <c r="D293" t="s">
        <v>31</v>
      </c>
      <c r="E293">
        <v>1.396288526052746</v>
      </c>
      <c r="F293">
        <v>1.1315527846817106</v>
      </c>
      <c r="G293">
        <v>0.75343987043355509</v>
      </c>
      <c r="H293">
        <v>0.84250056342823076</v>
      </c>
      <c r="I293">
        <v>999.67016960000001</v>
      </c>
      <c r="J293">
        <v>5346.4244224000004</v>
      </c>
      <c r="K293">
        <v>1435.1158272</v>
      </c>
    </row>
    <row r="294" spans="1:11">
      <c r="A294" t="s">
        <v>726</v>
      </c>
      <c r="B294" t="s">
        <v>727</v>
      </c>
      <c r="C294" t="s">
        <v>15</v>
      </c>
      <c r="D294" t="s">
        <v>87</v>
      </c>
      <c r="E294">
        <v>1.3450847144073721</v>
      </c>
      <c r="F294">
        <v>1.5254003407221728</v>
      </c>
      <c r="G294">
        <v>0.89889357474498599</v>
      </c>
      <c r="H294">
        <v>1.5275138635746697</v>
      </c>
      <c r="I294">
        <v>3955.9467008000001</v>
      </c>
      <c r="J294">
        <v>210.85899520000001</v>
      </c>
      <c r="K294">
        <v>75.1059968</v>
      </c>
    </row>
    <row r="295" spans="1:11">
      <c r="A295" t="s">
        <v>728</v>
      </c>
      <c r="B295" t="s">
        <v>729</v>
      </c>
      <c r="C295" t="s">
        <v>10</v>
      </c>
      <c r="D295" t="s">
        <v>79</v>
      </c>
      <c r="E295">
        <v>0.86994034556339039</v>
      </c>
      <c r="F295">
        <v>1.2436827238803572</v>
      </c>
      <c r="G295">
        <v>1.0301492857304506</v>
      </c>
      <c r="H295">
        <v>5.1398237963072173</v>
      </c>
      <c r="I295">
        <v>15622.094848000001</v>
      </c>
      <c r="J295">
        <v>1643.2485376</v>
      </c>
      <c r="K295">
        <v>64.995999999999995</v>
      </c>
    </row>
    <row r="296" spans="1:11">
      <c r="A296" t="s">
        <v>730</v>
      </c>
      <c r="B296" t="s">
        <v>731</v>
      </c>
      <c r="C296" t="s">
        <v>17</v>
      </c>
      <c r="D296" t="s">
        <v>65</v>
      </c>
      <c r="E296">
        <v>0.87365023374157791</v>
      </c>
      <c r="F296">
        <v>1.0537028814111202</v>
      </c>
      <c r="G296">
        <v>0.77284758943627807</v>
      </c>
      <c r="H296">
        <v>43.373752113905411</v>
      </c>
      <c r="I296">
        <v>6134.1335552</v>
      </c>
      <c r="J296">
        <v>59.651302399999999</v>
      </c>
      <c r="K296">
        <v>714.1694976</v>
      </c>
    </row>
    <row r="297" spans="1:11">
      <c r="A297" t="s">
        <v>732</v>
      </c>
      <c r="B297" t="s">
        <v>733</v>
      </c>
      <c r="C297" t="s">
        <v>17</v>
      </c>
      <c r="D297" t="s">
        <v>89</v>
      </c>
      <c r="E297">
        <v>0.31579265091709308</v>
      </c>
      <c r="F297">
        <v>0.66023614298218414</v>
      </c>
      <c r="G297">
        <v>1.4260901778525146</v>
      </c>
      <c r="H297">
        <v>-8.3822284908321585</v>
      </c>
      <c r="I297">
        <v>59.176716800000001</v>
      </c>
      <c r="J297">
        <v>41.410300800000002</v>
      </c>
      <c r="K297">
        <v>0.40089999999999998</v>
      </c>
    </row>
    <row r="298" spans="1:11">
      <c r="A298" t="s">
        <v>734</v>
      </c>
      <c r="B298" t="s">
        <v>735</v>
      </c>
      <c r="C298" t="s">
        <v>44</v>
      </c>
      <c r="D298" t="s">
        <v>90</v>
      </c>
      <c r="E298">
        <v>1.1972216374879847</v>
      </c>
      <c r="F298">
        <v>1.5887494988130837</v>
      </c>
      <c r="G298">
        <v>1.3322784087016888</v>
      </c>
      <c r="H298">
        <v>2.2402680547243601</v>
      </c>
      <c r="I298">
        <v>20637.805772799999</v>
      </c>
      <c r="J298">
        <v>18810.999603200002</v>
      </c>
      <c r="K298">
        <v>4600.9999360000002</v>
      </c>
    </row>
    <row r="299" spans="1:11">
      <c r="A299" t="s">
        <v>736</v>
      </c>
      <c r="B299" t="s">
        <v>737</v>
      </c>
      <c r="C299" t="s">
        <v>44</v>
      </c>
      <c r="D299" t="s">
        <v>103</v>
      </c>
      <c r="E299">
        <v>1.1421786485419971</v>
      </c>
      <c r="F299">
        <v>1.7991041945837494</v>
      </c>
      <c r="G299">
        <v>2.2828778131358085</v>
      </c>
      <c r="H299">
        <v>4.6497197531563152</v>
      </c>
      <c r="I299">
        <v>564.90373120000004</v>
      </c>
      <c r="J299">
        <v>165.39900159999999</v>
      </c>
      <c r="K299">
        <v>97.803001600000002</v>
      </c>
    </row>
    <row r="300" spans="1:11">
      <c r="A300" t="s">
        <v>738</v>
      </c>
      <c r="B300" t="s">
        <v>739</v>
      </c>
      <c r="C300" t="s">
        <v>12</v>
      </c>
      <c r="D300" t="s">
        <v>60</v>
      </c>
      <c r="E300">
        <v>1.0895344848967916</v>
      </c>
      <c r="F300">
        <v>0.91470406240582758</v>
      </c>
      <c r="G300">
        <v>0.4119635228866883</v>
      </c>
      <c r="H300">
        <v>15.130753674806073</v>
      </c>
      <c r="I300">
        <v>14882.5964544</v>
      </c>
      <c r="J300">
        <v>16785.9945472</v>
      </c>
      <c r="K300">
        <v>1868.4749824</v>
      </c>
    </row>
    <row r="301" spans="1:11">
      <c r="A301" t="s">
        <v>740</v>
      </c>
      <c r="B301" t="s">
        <v>741</v>
      </c>
      <c r="C301" t="s">
        <v>17</v>
      </c>
      <c r="D301" t="s">
        <v>27</v>
      </c>
      <c r="E301">
        <v>1.4353191203684987</v>
      </c>
      <c r="F301">
        <v>1.6302704121016649</v>
      </c>
      <c r="G301">
        <v>1.2418301702054479</v>
      </c>
      <c r="H301">
        <v>191.12270803949224</v>
      </c>
      <c r="I301">
        <v>109282.9184</v>
      </c>
      <c r="J301">
        <v>116.8199936</v>
      </c>
      <c r="K301">
        <v>1386.3199744000001</v>
      </c>
    </row>
    <row r="302" spans="1:11">
      <c r="A302" t="s">
        <v>742</v>
      </c>
      <c r="B302" t="s">
        <v>743</v>
      </c>
      <c r="C302" t="s">
        <v>32</v>
      </c>
      <c r="D302" t="s">
        <v>52</v>
      </c>
      <c r="E302">
        <v>1.239295943955061</v>
      </c>
      <c r="F302">
        <v>1.1037648123197985</v>
      </c>
      <c r="G302">
        <v>0.66142949059935641</v>
      </c>
      <c r="H302">
        <v>3.7308458931457062</v>
      </c>
      <c r="I302">
        <v>16781.4709248</v>
      </c>
      <c r="J302">
        <v>2488.5129216</v>
      </c>
      <c r="K302">
        <v>202.03000320000001</v>
      </c>
    </row>
    <row r="303" spans="1:11">
      <c r="A303" t="s">
        <v>744</v>
      </c>
      <c r="B303" t="s">
        <v>745</v>
      </c>
      <c r="C303" t="s">
        <v>10</v>
      </c>
      <c r="D303" t="s">
        <v>51</v>
      </c>
      <c r="E303">
        <v>0.76192180947268862</v>
      </c>
      <c r="F303">
        <v>0.95027719629310059</v>
      </c>
      <c r="G303">
        <v>1.7737476032970092</v>
      </c>
      <c r="H303">
        <v>75.316762655350104</v>
      </c>
      <c r="I303">
        <v>17147.917107199999</v>
      </c>
      <c r="J303">
        <v>100.3699968</v>
      </c>
      <c r="K303">
        <v>915.50996480000003</v>
      </c>
    </row>
    <row r="304" spans="1:11">
      <c r="A304" t="s">
        <v>746</v>
      </c>
      <c r="B304" t="s">
        <v>747</v>
      </c>
      <c r="C304" t="s">
        <v>10</v>
      </c>
      <c r="D304" t="s">
        <v>28</v>
      </c>
      <c r="E304">
        <v>1.1209602758607329</v>
      </c>
      <c r="F304">
        <v>0.57985869792531408</v>
      </c>
      <c r="G304">
        <v>1.2190135326573572</v>
      </c>
      <c r="H304">
        <v>34.432399931283285</v>
      </c>
      <c r="I304">
        <v>195.73024000000001</v>
      </c>
      <c r="J304">
        <v>5.9896000000000003</v>
      </c>
      <c r="K304">
        <v>32.326099200000002</v>
      </c>
    </row>
    <row r="305" spans="1:11">
      <c r="A305" t="s">
        <v>748</v>
      </c>
      <c r="B305" t="s">
        <v>749</v>
      </c>
      <c r="C305" t="s">
        <v>10</v>
      </c>
      <c r="D305" t="s">
        <v>28</v>
      </c>
      <c r="E305">
        <v>0.88264986320690197</v>
      </c>
      <c r="F305">
        <v>0.98616985170382176</v>
      </c>
      <c r="G305">
        <v>0.63880589851054659</v>
      </c>
      <c r="H305">
        <v>10.610716460320679</v>
      </c>
      <c r="I305">
        <v>572.61112319999995</v>
      </c>
      <c r="J305">
        <v>0.2616</v>
      </c>
      <c r="K305">
        <v>117.8530944</v>
      </c>
    </row>
    <row r="306" spans="1:11">
      <c r="A306" t="s">
        <v>750</v>
      </c>
      <c r="B306" t="s">
        <v>751</v>
      </c>
      <c r="C306" t="s">
        <v>10</v>
      </c>
      <c r="D306" t="s">
        <v>28</v>
      </c>
      <c r="E306">
        <v>0.41448835888960461</v>
      </c>
      <c r="F306">
        <v>1.1643275404054236</v>
      </c>
      <c r="G306">
        <v>1.1496222284981843</v>
      </c>
      <c r="H306">
        <v>0.93798984771573601</v>
      </c>
      <c r="I306">
        <v>533.40810239999996</v>
      </c>
      <c r="J306">
        <v>109.3492992</v>
      </c>
      <c r="K306">
        <v>0.89829999999999999</v>
      </c>
    </row>
    <row r="307" spans="1:11">
      <c r="A307" t="s">
        <v>752</v>
      </c>
      <c r="B307" t="s">
        <v>753</v>
      </c>
      <c r="C307" t="s">
        <v>10</v>
      </c>
      <c r="D307" t="s">
        <v>43</v>
      </c>
      <c r="E307">
        <v>1.1260004810342754</v>
      </c>
      <c r="F307">
        <v>1.2156651094914976</v>
      </c>
      <c r="G307">
        <v>1.1022332274557121</v>
      </c>
      <c r="H307">
        <v>-0.31818181818181818</v>
      </c>
      <c r="I307">
        <v>3420.8688127999999</v>
      </c>
      <c r="J307">
        <v>1888.8699904</v>
      </c>
      <c r="K307">
        <v>569.38997759999995</v>
      </c>
    </row>
    <row r="308" spans="1:11">
      <c r="A308" t="s">
        <v>754</v>
      </c>
      <c r="B308" t="s">
        <v>755</v>
      </c>
      <c r="C308" t="s">
        <v>22</v>
      </c>
      <c r="D308" t="s">
        <v>53</v>
      </c>
      <c r="E308">
        <v>0.36527532976130478</v>
      </c>
      <c r="F308">
        <v>1.3982861696983411</v>
      </c>
      <c r="G308">
        <v>0.91596953142848803</v>
      </c>
      <c r="H308">
        <v>2.0169311303778832</v>
      </c>
      <c r="I308">
        <v>15036.5536256</v>
      </c>
      <c r="J308">
        <v>1933.1600384000001</v>
      </c>
      <c r="K308">
        <v>199.3699968</v>
      </c>
    </row>
    <row r="309" spans="1:11">
      <c r="A309" t="s">
        <v>756</v>
      </c>
      <c r="B309" t="s">
        <v>757</v>
      </c>
      <c r="C309" t="s">
        <v>32</v>
      </c>
      <c r="D309" t="s">
        <v>33</v>
      </c>
      <c r="E309">
        <v>0.46537272528947837</v>
      </c>
      <c r="F309">
        <v>0.97162393340008002</v>
      </c>
      <c r="G309">
        <v>0.80424248652318198</v>
      </c>
      <c r="H309">
        <v>294.25927372120265</v>
      </c>
      <c r="I309">
        <v>584.77168640000002</v>
      </c>
      <c r="J309">
        <v>10.285500000000001</v>
      </c>
      <c r="K309">
        <v>55.765702400000002</v>
      </c>
    </row>
    <row r="310" spans="1:11">
      <c r="A310" t="s">
        <v>758</v>
      </c>
      <c r="B310" t="s">
        <v>759</v>
      </c>
      <c r="C310" t="s">
        <v>12</v>
      </c>
      <c r="D310" t="s">
        <v>13</v>
      </c>
      <c r="E310">
        <v>1.059347217589629</v>
      </c>
      <c r="F310">
        <v>1.1559246948365405</v>
      </c>
      <c r="G310">
        <v>0.64733687574711463</v>
      </c>
      <c r="H310">
        <v>4.5844890901027657</v>
      </c>
      <c r="I310">
        <v>15214.370816000001</v>
      </c>
      <c r="J310">
        <v>488.3725824</v>
      </c>
      <c r="K310">
        <v>425.02179840000002</v>
      </c>
    </row>
    <row r="311" spans="1:11">
      <c r="A311" t="s">
        <v>760</v>
      </c>
      <c r="B311" t="s">
        <v>761</v>
      </c>
      <c r="C311" t="s">
        <v>12</v>
      </c>
      <c r="D311" t="s">
        <v>60</v>
      </c>
      <c r="E311">
        <v>1.532736582482586</v>
      </c>
      <c r="F311">
        <v>1.1754989713705111</v>
      </c>
      <c r="G311">
        <v>1.1365768449911495</v>
      </c>
      <c r="H311">
        <v>143.59269162210339</v>
      </c>
      <c r="I311">
        <v>30104.849612800001</v>
      </c>
      <c r="J311">
        <v>187231.60719360001</v>
      </c>
      <c r="K311">
        <v>11219.0103552</v>
      </c>
    </row>
    <row r="312" spans="1:11">
      <c r="A312" t="s">
        <v>762</v>
      </c>
      <c r="B312" t="s">
        <v>763</v>
      </c>
      <c r="C312" t="s">
        <v>32</v>
      </c>
      <c r="D312" t="s">
        <v>76</v>
      </c>
      <c r="E312">
        <v>0.88454936082269142</v>
      </c>
      <c r="F312">
        <v>1.3002151328473648</v>
      </c>
      <c r="G312">
        <v>0.4641223329191061</v>
      </c>
      <c r="H312">
        <v>41.784545180268509</v>
      </c>
      <c r="I312">
        <v>17640.7658496</v>
      </c>
      <c r="J312">
        <v>425.88001279999997</v>
      </c>
      <c r="K312">
        <v>1660.1020415999999</v>
      </c>
    </row>
    <row r="313" spans="1:11">
      <c r="A313" t="s">
        <v>764</v>
      </c>
      <c r="B313" t="s">
        <v>765</v>
      </c>
      <c r="C313" t="s">
        <v>12</v>
      </c>
      <c r="D313" t="s">
        <v>60</v>
      </c>
      <c r="E313">
        <v>0.6732516896175591</v>
      </c>
      <c r="F313">
        <v>0.61243721514635763</v>
      </c>
      <c r="G313">
        <v>1.8717681056356008</v>
      </c>
      <c r="H313">
        <v>-2.9298501524996685</v>
      </c>
      <c r="I313">
        <v>1167.3030656000001</v>
      </c>
      <c r="J313">
        <v>699.79269120000004</v>
      </c>
      <c r="K313">
        <v>287.58840320000002</v>
      </c>
    </row>
    <row r="314" spans="1:11">
      <c r="A314" t="s">
        <v>766</v>
      </c>
      <c r="B314" t="s">
        <v>767</v>
      </c>
      <c r="C314" t="s">
        <v>15</v>
      </c>
      <c r="D314" t="s">
        <v>16</v>
      </c>
      <c r="E314">
        <v>1.6204175375191825</v>
      </c>
      <c r="F314">
        <v>1.0894141179436811</v>
      </c>
      <c r="G314">
        <v>0.30430523202233339</v>
      </c>
      <c r="H314">
        <v>120.73942515075488</v>
      </c>
      <c r="I314">
        <v>3112.2556927999999</v>
      </c>
      <c r="J314">
        <v>20.3</v>
      </c>
      <c r="K314">
        <v>231.2</v>
      </c>
    </row>
    <row r="315" spans="1:11">
      <c r="A315" t="s">
        <v>768</v>
      </c>
      <c r="B315" t="s">
        <v>769</v>
      </c>
      <c r="C315" t="s">
        <v>58</v>
      </c>
      <c r="D315" t="s">
        <v>91</v>
      </c>
      <c r="E315">
        <v>0.1059315526017264</v>
      </c>
      <c r="F315">
        <v>0.2969669741224103</v>
      </c>
      <c r="G315">
        <v>1.2894543257050315</v>
      </c>
      <c r="H315">
        <v>-0.33206160700401771</v>
      </c>
      <c r="I315">
        <v>295.03398399999998</v>
      </c>
      <c r="J315">
        <v>103.5126976</v>
      </c>
      <c r="K315">
        <v>4.4368999999999996</v>
      </c>
    </row>
    <row r="316" spans="1:11">
      <c r="A316" t="s">
        <v>770</v>
      </c>
      <c r="B316" t="s">
        <v>771</v>
      </c>
      <c r="C316" t="s">
        <v>58</v>
      </c>
      <c r="D316" t="s">
        <v>91</v>
      </c>
      <c r="E316">
        <v>0.479060742491833</v>
      </c>
      <c r="F316">
        <v>0.98906709064661624</v>
      </c>
      <c r="G316">
        <v>0.60587570879289165</v>
      </c>
      <c r="H316">
        <v>-4.946884240499398</v>
      </c>
      <c r="I316">
        <v>87.590624000000005</v>
      </c>
      <c r="J316">
        <v>22.850899200000001</v>
      </c>
      <c r="K316">
        <v>0.23200000000000001</v>
      </c>
    </row>
    <row r="317" spans="1:11">
      <c r="A317" t="s">
        <v>772</v>
      </c>
      <c r="B317" t="s">
        <v>773</v>
      </c>
      <c r="C317" t="s">
        <v>24</v>
      </c>
      <c r="D317" t="s">
        <v>25</v>
      </c>
      <c r="E317">
        <v>0.86236310804144656</v>
      </c>
      <c r="F317">
        <v>0.81337824117629975</v>
      </c>
      <c r="G317">
        <v>0.60303198116774026</v>
      </c>
      <c r="H317">
        <v>155.94797819173104</v>
      </c>
      <c r="I317">
        <v>106950.1579264</v>
      </c>
      <c r="J317">
        <v>467.36998399999999</v>
      </c>
      <c r="K317">
        <v>10602.240409599999</v>
      </c>
    </row>
    <row r="318" spans="1:11">
      <c r="A318" t="s">
        <v>774</v>
      </c>
      <c r="B318" t="s">
        <v>775</v>
      </c>
      <c r="C318" t="s">
        <v>10</v>
      </c>
      <c r="D318" t="s">
        <v>28</v>
      </c>
      <c r="E318">
        <v>0.68604740132517661</v>
      </c>
      <c r="F318">
        <v>0.75622222775076597</v>
      </c>
      <c r="G318">
        <v>1.2306588481067664</v>
      </c>
      <c r="H318">
        <v>858.52644230769226</v>
      </c>
      <c r="I318">
        <v>8229.1761151999999</v>
      </c>
      <c r="J318">
        <v>2.1349999999999998</v>
      </c>
      <c r="K318">
        <v>383.33900799999998</v>
      </c>
    </row>
    <row r="319" spans="1:11">
      <c r="A319" t="s">
        <v>776</v>
      </c>
      <c r="B319" t="s">
        <v>777</v>
      </c>
      <c r="C319" t="s">
        <v>34</v>
      </c>
      <c r="D319" t="s">
        <v>77</v>
      </c>
      <c r="E319">
        <v>1.1569219486898732</v>
      </c>
      <c r="F319">
        <v>1.5745679654117897</v>
      </c>
      <c r="G319">
        <v>1.0254215425284361</v>
      </c>
      <c r="H319">
        <v>0.98906636727820163</v>
      </c>
      <c r="I319">
        <v>237.15010559999999</v>
      </c>
      <c r="J319">
        <v>284.46499840000001</v>
      </c>
      <c r="K319">
        <v>272.88540160000002</v>
      </c>
    </row>
    <row r="320" spans="1:11">
      <c r="A320" t="s">
        <v>778</v>
      </c>
      <c r="B320" t="s">
        <v>779</v>
      </c>
      <c r="C320" t="s">
        <v>34</v>
      </c>
      <c r="D320" t="s">
        <v>49</v>
      </c>
      <c r="E320">
        <v>1.1831347689898677</v>
      </c>
      <c r="F320">
        <v>1.2272563250461683</v>
      </c>
      <c r="G320">
        <v>0.83706994261896561</v>
      </c>
      <c r="H320">
        <v>14.950986209436509</v>
      </c>
      <c r="I320">
        <v>1244.9545215999999</v>
      </c>
      <c r="J320">
        <v>66.922502399999999</v>
      </c>
      <c r="K320">
        <v>328.43330559999998</v>
      </c>
    </row>
    <row r="321" spans="1:11">
      <c r="A321" t="s">
        <v>780</v>
      </c>
      <c r="B321" t="s">
        <v>781</v>
      </c>
      <c r="C321" t="s">
        <v>17</v>
      </c>
      <c r="D321" t="s">
        <v>69</v>
      </c>
      <c r="E321">
        <v>0.51091538524317226</v>
      </c>
      <c r="F321">
        <v>1.4473869984016323</v>
      </c>
      <c r="G321">
        <v>1.2481032231222571</v>
      </c>
      <c r="H321">
        <v>28.358300818816289</v>
      </c>
      <c r="I321">
        <v>4925.1303423999998</v>
      </c>
      <c r="J321">
        <v>222.66900480000001</v>
      </c>
      <c r="K321">
        <v>445.97498880000001</v>
      </c>
    </row>
    <row r="322" spans="1:11">
      <c r="A322" t="s">
        <v>782</v>
      </c>
      <c r="B322" t="s">
        <v>783</v>
      </c>
      <c r="C322" t="s">
        <v>15</v>
      </c>
      <c r="D322" t="s">
        <v>104</v>
      </c>
      <c r="E322">
        <v>0.321514408199157</v>
      </c>
      <c r="F322">
        <v>0.6316790611308728</v>
      </c>
      <c r="G322">
        <v>1.3194357640719363</v>
      </c>
      <c r="H322">
        <v>8.7626981824602996</v>
      </c>
      <c r="I322">
        <v>965.57230079999999</v>
      </c>
      <c r="J322">
        <v>126.0817024</v>
      </c>
      <c r="K322">
        <v>13.4954</v>
      </c>
    </row>
    <row r="323" spans="1:11">
      <c r="A323" t="s">
        <v>784</v>
      </c>
      <c r="B323" t="s">
        <v>785</v>
      </c>
      <c r="C323" t="s">
        <v>22</v>
      </c>
      <c r="D323" t="s">
        <v>47</v>
      </c>
      <c r="E323">
        <v>0.88166568837665715</v>
      </c>
      <c r="F323">
        <v>1.0224005220001171</v>
      </c>
      <c r="G323">
        <v>0.85893445522221212</v>
      </c>
      <c r="H323">
        <v>72.326241134751768</v>
      </c>
      <c r="I323">
        <v>281544.25507840002</v>
      </c>
      <c r="J323">
        <v>13786.169344</v>
      </c>
      <c r="K323">
        <v>36520.0211968</v>
      </c>
    </row>
    <row r="324" spans="1:11">
      <c r="A324" t="s">
        <v>786</v>
      </c>
      <c r="B324" t="s">
        <v>787</v>
      </c>
      <c r="C324" t="s">
        <v>34</v>
      </c>
      <c r="D324" t="s">
        <v>49</v>
      </c>
      <c r="E324">
        <v>1.3273671386703547</v>
      </c>
      <c r="F324">
        <v>1.7133338315712143</v>
      </c>
      <c r="G324">
        <v>1.167745904746613</v>
      </c>
      <c r="H324">
        <v>1.3916124020499774</v>
      </c>
      <c r="I324">
        <v>287.47630079999999</v>
      </c>
      <c r="J324">
        <v>416.80168959999997</v>
      </c>
      <c r="K324">
        <v>47.620899199999997</v>
      </c>
    </row>
    <row r="325" spans="1:11">
      <c r="A325" t="s">
        <v>788</v>
      </c>
      <c r="B325" t="s">
        <v>789</v>
      </c>
      <c r="C325" t="s">
        <v>17</v>
      </c>
      <c r="D325" t="s">
        <v>54</v>
      </c>
      <c r="E325">
        <v>1.3598441608516598</v>
      </c>
      <c r="F325">
        <v>2.2950759272952062</v>
      </c>
      <c r="G325">
        <v>1.4539922836754384</v>
      </c>
      <c r="H325">
        <v>26.559509422647064</v>
      </c>
      <c r="I325">
        <v>39025.718067200003</v>
      </c>
      <c r="J325">
        <v>1156.0335359999999</v>
      </c>
      <c r="K325">
        <v>2668.3695103999999</v>
      </c>
    </row>
    <row r="326" spans="1:11">
      <c r="A326" t="s">
        <v>790</v>
      </c>
      <c r="B326" t="s">
        <v>791</v>
      </c>
      <c r="C326" t="s">
        <v>32</v>
      </c>
      <c r="D326" t="s">
        <v>105</v>
      </c>
      <c r="E326">
        <v>0.77457545115673432</v>
      </c>
      <c r="F326">
        <v>1.3176850393021871</v>
      </c>
      <c r="G326">
        <v>0.93623217589793439</v>
      </c>
      <c r="H326">
        <v>0.87030014086033158</v>
      </c>
      <c r="I326">
        <v>587.06851840000002</v>
      </c>
      <c r="J326">
        <v>1145.2699648</v>
      </c>
      <c r="K326">
        <v>94.9</v>
      </c>
    </row>
    <row r="327" spans="1:11">
      <c r="A327" t="s">
        <v>792</v>
      </c>
      <c r="B327" t="s">
        <v>793</v>
      </c>
      <c r="C327" t="s">
        <v>15</v>
      </c>
      <c r="D327" t="s">
        <v>16</v>
      </c>
      <c r="E327">
        <v>1.5043953945537036</v>
      </c>
      <c r="F327">
        <v>1.3317470935308979</v>
      </c>
      <c r="G327">
        <v>1.1282558088224171</v>
      </c>
      <c r="H327">
        <v>11.023975251353439</v>
      </c>
      <c r="I327">
        <v>38377.573580800003</v>
      </c>
      <c r="J327">
        <v>971.50003200000003</v>
      </c>
      <c r="K327">
        <v>571.20000000000005</v>
      </c>
    </row>
    <row r="328" spans="1:11">
      <c r="A328" t="s">
        <v>794</v>
      </c>
      <c r="B328" t="s">
        <v>795</v>
      </c>
      <c r="C328" t="s">
        <v>24</v>
      </c>
      <c r="D328" t="s">
        <v>25</v>
      </c>
      <c r="E328">
        <v>0.55334720980697705</v>
      </c>
      <c r="F328">
        <v>0.44827261464881429</v>
      </c>
      <c r="G328">
        <v>-0.64477964321714132</v>
      </c>
      <c r="H328">
        <v>30.958188153310104</v>
      </c>
      <c r="I328">
        <v>11105.044070399999</v>
      </c>
      <c r="J328">
        <v>450.77002240000002</v>
      </c>
      <c r="K328">
        <v>400.49999359999998</v>
      </c>
    </row>
    <row r="329" spans="1:11">
      <c r="A329" t="s">
        <v>796</v>
      </c>
      <c r="B329" t="s">
        <v>797</v>
      </c>
      <c r="C329" t="s">
        <v>34</v>
      </c>
      <c r="D329" t="s">
        <v>70</v>
      </c>
      <c r="E329">
        <v>0.61708970184977596</v>
      </c>
      <c r="F329">
        <v>0.69976481014691216</v>
      </c>
      <c r="G329">
        <v>1.1782225583982475</v>
      </c>
      <c r="H329">
        <v>447.72222222222223</v>
      </c>
      <c r="I329">
        <v>59534.934015999999</v>
      </c>
      <c r="J329">
        <v>59.990003199999997</v>
      </c>
      <c r="K329">
        <v>1347.4700287999999</v>
      </c>
    </row>
    <row r="330" spans="1:11">
      <c r="A330" t="s">
        <v>798</v>
      </c>
      <c r="B330" t="s">
        <v>799</v>
      </c>
      <c r="C330" t="s">
        <v>15</v>
      </c>
      <c r="D330" t="s">
        <v>104</v>
      </c>
      <c r="E330">
        <v>-3.9571015182329798E-2</v>
      </c>
      <c r="F330">
        <v>-0.44091819736352272</v>
      </c>
      <c r="G330">
        <v>7.8906106587132693E-2</v>
      </c>
      <c r="H330">
        <v>-6.7587546697805463</v>
      </c>
      <c r="I330">
        <v>11.875260000000001</v>
      </c>
      <c r="J330">
        <v>508.41497600000002</v>
      </c>
      <c r="K330">
        <v>84.599801600000006</v>
      </c>
    </row>
    <row r="331" spans="1:11">
      <c r="A331" t="s">
        <v>800</v>
      </c>
      <c r="B331" t="s">
        <v>801</v>
      </c>
      <c r="C331" t="s">
        <v>34</v>
      </c>
      <c r="D331" t="s">
        <v>77</v>
      </c>
      <c r="E331">
        <v>1.4214106824522077</v>
      </c>
      <c r="F331">
        <v>1.8065012243745335</v>
      </c>
      <c r="G331">
        <v>1.1689590206295932</v>
      </c>
      <c r="H331">
        <v>1.6441179665435586</v>
      </c>
      <c r="I331">
        <v>106.5816384</v>
      </c>
      <c r="J331">
        <v>46.288499199999997</v>
      </c>
      <c r="K331">
        <v>46.0529984</v>
      </c>
    </row>
    <row r="332" spans="1:11">
      <c r="A332" t="s">
        <v>802</v>
      </c>
      <c r="B332" t="s">
        <v>803</v>
      </c>
      <c r="C332" t="s">
        <v>32</v>
      </c>
      <c r="D332" t="s">
        <v>57</v>
      </c>
      <c r="E332">
        <v>0.1425202853244173</v>
      </c>
      <c r="F332">
        <v>0.17104370825866039</v>
      </c>
      <c r="G332">
        <v>0.24025080544411789</v>
      </c>
      <c r="H332">
        <v>3.4519191132689047</v>
      </c>
      <c r="I332">
        <v>613.70572800000002</v>
      </c>
      <c r="J332">
        <v>108.9929984</v>
      </c>
      <c r="K332">
        <v>0.66449999999999998</v>
      </c>
    </row>
    <row r="333" spans="1:11">
      <c r="A333" t="s">
        <v>804</v>
      </c>
      <c r="B333" t="s">
        <v>805</v>
      </c>
      <c r="C333" t="s">
        <v>17</v>
      </c>
      <c r="D333" t="s">
        <v>106</v>
      </c>
      <c r="E333">
        <v>1.1635035647820584</v>
      </c>
      <c r="F333">
        <v>1.3841238564242204</v>
      </c>
      <c r="G333">
        <v>1.4940609954548472</v>
      </c>
      <c r="H333">
        <v>25.010046044370029</v>
      </c>
      <c r="I333">
        <v>35975.023820800001</v>
      </c>
      <c r="J333">
        <v>904.74997759999997</v>
      </c>
      <c r="K333">
        <v>4006.2599168000002</v>
      </c>
    </row>
    <row r="334" spans="1:11">
      <c r="A334" t="s">
        <v>806</v>
      </c>
      <c r="B334" t="s">
        <v>807</v>
      </c>
      <c r="C334" t="s">
        <v>24</v>
      </c>
      <c r="D334" t="s">
        <v>74</v>
      </c>
      <c r="E334">
        <v>0.68155766198062295</v>
      </c>
      <c r="F334">
        <v>1.1827467710489743</v>
      </c>
      <c r="G334">
        <v>1.6940692213528383</v>
      </c>
      <c r="H334">
        <v>935.3534857358776</v>
      </c>
      <c r="I334">
        <v>12764.2230784</v>
      </c>
      <c r="J334">
        <v>1.6066</v>
      </c>
      <c r="K334">
        <v>331.35941120000001</v>
      </c>
    </row>
    <row r="335" spans="1:11">
      <c r="A335" t="s">
        <v>808</v>
      </c>
      <c r="B335" t="s">
        <v>809</v>
      </c>
      <c r="C335" t="s">
        <v>22</v>
      </c>
      <c r="D335" t="s">
        <v>53</v>
      </c>
      <c r="E335">
        <v>1.2016954572018523</v>
      </c>
      <c r="F335">
        <v>1.2917479743926985</v>
      </c>
      <c r="G335">
        <v>1.2619770674802289</v>
      </c>
      <c r="H335">
        <v>2.4890290369202468</v>
      </c>
      <c r="I335">
        <v>959.82663679999996</v>
      </c>
      <c r="J335">
        <v>830.33999359999996</v>
      </c>
      <c r="K335">
        <v>121.7699968</v>
      </c>
    </row>
    <row r="336" spans="1:11">
      <c r="A336" t="s">
        <v>810</v>
      </c>
      <c r="B336" t="s">
        <v>811</v>
      </c>
      <c r="C336" t="s">
        <v>17</v>
      </c>
      <c r="D336" t="s">
        <v>107</v>
      </c>
      <c r="E336">
        <v>0.69448468296217536</v>
      </c>
      <c r="F336">
        <v>0.61800502256620615</v>
      </c>
      <c r="G336">
        <v>0.55869806967773561</v>
      </c>
      <c r="H336">
        <v>23.094542072218715</v>
      </c>
      <c r="I336">
        <v>1037.8067968</v>
      </c>
      <c r="J336">
        <v>7.4161000000000001</v>
      </c>
      <c r="K336">
        <v>82.099199999999996</v>
      </c>
    </row>
    <row r="337" spans="1:11">
      <c r="A337" t="s">
        <v>812</v>
      </c>
      <c r="B337" t="s">
        <v>813</v>
      </c>
      <c r="C337" t="s">
        <v>17</v>
      </c>
      <c r="D337" t="s">
        <v>27</v>
      </c>
      <c r="E337">
        <v>1.2968496875747435</v>
      </c>
      <c r="F337">
        <v>1.9047319285243811</v>
      </c>
      <c r="G337">
        <v>0.88832097240967722</v>
      </c>
      <c r="H337">
        <v>1.8736195555002069</v>
      </c>
      <c r="I337">
        <v>216.4402432</v>
      </c>
      <c r="J337">
        <v>109.7473024</v>
      </c>
      <c r="K337">
        <v>25.973800000000001</v>
      </c>
    </row>
    <row r="338" spans="1:11">
      <c r="A338" t="s">
        <v>814</v>
      </c>
      <c r="B338" t="s">
        <v>815</v>
      </c>
      <c r="C338" t="s">
        <v>10</v>
      </c>
      <c r="D338" t="s">
        <v>51</v>
      </c>
      <c r="E338">
        <v>0.87853199022626116</v>
      </c>
      <c r="F338">
        <v>0.80618134339218783</v>
      </c>
      <c r="G338">
        <v>0.72021131643765879</v>
      </c>
      <c r="H338">
        <v>11.833498828295667</v>
      </c>
      <c r="I338">
        <v>60143.167078400002</v>
      </c>
      <c r="J338">
        <v>1471.190016</v>
      </c>
      <c r="K338">
        <v>4262.9701631999997</v>
      </c>
    </row>
    <row r="339" spans="1:11">
      <c r="A339" t="s">
        <v>816</v>
      </c>
      <c r="B339" t="s">
        <v>817</v>
      </c>
      <c r="C339" t="s">
        <v>32</v>
      </c>
      <c r="D339" t="s">
        <v>57</v>
      </c>
      <c r="E339">
        <v>1.4476796823440647</v>
      </c>
      <c r="F339">
        <v>0.79409866269379537</v>
      </c>
      <c r="G339">
        <v>1.3377146157241615</v>
      </c>
      <c r="H339">
        <v>2.772682820819298</v>
      </c>
      <c r="I339">
        <v>1756.412928</v>
      </c>
      <c r="J339">
        <v>1709.6200191999999</v>
      </c>
      <c r="K339">
        <v>383.50000640000002</v>
      </c>
    </row>
    <row r="340" spans="1:11">
      <c r="A340" t="s">
        <v>818</v>
      </c>
      <c r="B340" t="s">
        <v>819</v>
      </c>
      <c r="C340" t="s">
        <v>38</v>
      </c>
      <c r="D340" t="s">
        <v>62</v>
      </c>
      <c r="E340">
        <v>0.59404115284585113</v>
      </c>
      <c r="F340">
        <v>2.1493811028802012</v>
      </c>
      <c r="G340">
        <v>1.3989274698423391</v>
      </c>
      <c r="H340">
        <v>12.341032608695652</v>
      </c>
      <c r="I340">
        <v>39.419427200000001</v>
      </c>
      <c r="J340">
        <v>1.17E-2</v>
      </c>
      <c r="K340">
        <v>0.92369999999999997</v>
      </c>
    </row>
    <row r="341" spans="1:11">
      <c r="A341" t="s">
        <v>820</v>
      </c>
      <c r="B341" t="s">
        <v>821</v>
      </c>
      <c r="C341" t="s">
        <v>12</v>
      </c>
      <c r="D341" t="s">
        <v>60</v>
      </c>
      <c r="E341">
        <v>0.65381715138774421</v>
      </c>
      <c r="F341">
        <v>0.1245444462754239</v>
      </c>
      <c r="G341">
        <v>-1.2375896078628392</v>
      </c>
      <c r="H341">
        <v>13.345525644388278</v>
      </c>
      <c r="I341">
        <v>166.05303040000001</v>
      </c>
      <c r="J341">
        <v>79.128102400000003</v>
      </c>
      <c r="K341">
        <v>27.006598400000001</v>
      </c>
    </row>
    <row r="342" spans="1:11">
      <c r="A342" t="s">
        <v>822</v>
      </c>
      <c r="B342" t="s">
        <v>823</v>
      </c>
      <c r="C342" t="s">
        <v>17</v>
      </c>
      <c r="D342" t="s">
        <v>65</v>
      </c>
      <c r="E342">
        <v>0.84565451178597872</v>
      </c>
      <c r="F342">
        <v>1.4993158160992843</v>
      </c>
      <c r="G342">
        <v>0.99159858066381223</v>
      </c>
      <c r="H342">
        <v>11.688778902267858</v>
      </c>
      <c r="I342">
        <v>19966.774476800001</v>
      </c>
      <c r="J342">
        <v>127.5660032</v>
      </c>
      <c r="K342">
        <v>236.50501120000001</v>
      </c>
    </row>
    <row r="343" spans="1:11">
      <c r="A343" t="s">
        <v>824</v>
      </c>
      <c r="B343" t="s">
        <v>825</v>
      </c>
      <c r="C343" t="s">
        <v>32</v>
      </c>
      <c r="D343" t="s">
        <v>76</v>
      </c>
      <c r="E343">
        <v>0.79506186021571668</v>
      </c>
      <c r="F343">
        <v>1.0578655126280183</v>
      </c>
      <c r="G343">
        <v>1.0579454076591479</v>
      </c>
      <c r="H343">
        <v>2.3079012465441142</v>
      </c>
      <c r="I343">
        <v>17854.711398399999</v>
      </c>
      <c r="J343">
        <v>3310.8199423999999</v>
      </c>
      <c r="K343">
        <v>177</v>
      </c>
    </row>
    <row r="344" spans="1:11">
      <c r="A344" t="s">
        <v>826</v>
      </c>
      <c r="B344" t="s">
        <v>827</v>
      </c>
      <c r="C344" t="s">
        <v>12</v>
      </c>
      <c r="D344" t="s">
        <v>60</v>
      </c>
      <c r="E344">
        <v>1.012472437980575</v>
      </c>
      <c r="F344">
        <v>1.1131081437898225</v>
      </c>
      <c r="G344">
        <v>0.51605869254102699</v>
      </c>
      <c r="H344">
        <v>4.5826847265743451</v>
      </c>
      <c r="I344">
        <v>19514.381107199999</v>
      </c>
      <c r="J344">
        <v>20111.430451200002</v>
      </c>
      <c r="K344">
        <v>1169.2399616</v>
      </c>
    </row>
    <row r="345" spans="1:11">
      <c r="A345" t="s">
        <v>828</v>
      </c>
      <c r="B345" t="s">
        <v>829</v>
      </c>
      <c r="C345" t="s">
        <v>12</v>
      </c>
      <c r="D345" t="s">
        <v>31</v>
      </c>
      <c r="E345">
        <v>1.0094057457014542</v>
      </c>
      <c r="F345">
        <v>1.8138029927045021</v>
      </c>
      <c r="G345">
        <v>0.83527188620003778</v>
      </c>
      <c r="H345">
        <v>365.23697148475907</v>
      </c>
      <c r="I345">
        <v>914.85419520000005</v>
      </c>
      <c r="J345">
        <v>200.51139839999999</v>
      </c>
      <c r="K345">
        <v>132.01200639999999</v>
      </c>
    </row>
    <row r="346" spans="1:11">
      <c r="A346" t="s">
        <v>830</v>
      </c>
      <c r="B346" t="s">
        <v>831</v>
      </c>
      <c r="C346" t="s">
        <v>12</v>
      </c>
      <c r="D346" t="s">
        <v>99</v>
      </c>
      <c r="E346">
        <v>0.88320707087621253</v>
      </c>
      <c r="F346">
        <v>0.72903096106992749</v>
      </c>
      <c r="G346">
        <v>8.4406075869823002E-2</v>
      </c>
      <c r="H346">
        <v>47.851035103510348</v>
      </c>
      <c r="I346">
        <v>31383.542169600001</v>
      </c>
      <c r="J346">
        <v>296.8100096</v>
      </c>
      <c r="K346">
        <v>1009.769984</v>
      </c>
    </row>
    <row r="347" spans="1:11">
      <c r="A347" t="s">
        <v>832</v>
      </c>
      <c r="B347" t="s">
        <v>833</v>
      </c>
      <c r="C347" t="s">
        <v>34</v>
      </c>
      <c r="D347" t="s">
        <v>77</v>
      </c>
      <c r="E347">
        <v>1.0987940120685666</v>
      </c>
      <c r="F347">
        <v>1.1945047373089033</v>
      </c>
      <c r="G347">
        <v>1.0631784103386883</v>
      </c>
      <c r="H347">
        <v>18404.636363636364</v>
      </c>
      <c r="I347">
        <v>3909.2838400000001</v>
      </c>
      <c r="J347">
        <v>8.2699999999999996E-2</v>
      </c>
      <c r="K347">
        <v>31.201798400000001</v>
      </c>
    </row>
    <row r="348" spans="1:11">
      <c r="A348" t="s">
        <v>834</v>
      </c>
      <c r="B348" t="s">
        <v>835</v>
      </c>
      <c r="C348" t="s">
        <v>32</v>
      </c>
      <c r="D348" t="s">
        <v>50</v>
      </c>
      <c r="E348">
        <v>0.86733668884082837</v>
      </c>
      <c r="F348">
        <v>1.15962863380801</v>
      </c>
      <c r="G348">
        <v>0.63610110303828871</v>
      </c>
      <c r="H348">
        <v>16.823603264281232</v>
      </c>
      <c r="I348">
        <v>16134.06208</v>
      </c>
      <c r="J348">
        <v>186.38000640000001</v>
      </c>
      <c r="K348">
        <v>575.07000319999997</v>
      </c>
    </row>
    <row r="349" spans="1:11">
      <c r="A349" t="s">
        <v>836</v>
      </c>
      <c r="B349" t="s">
        <v>837</v>
      </c>
      <c r="C349" t="s">
        <v>17</v>
      </c>
      <c r="D349" t="s">
        <v>88</v>
      </c>
      <c r="E349">
        <v>0.86947500846444337</v>
      </c>
      <c r="F349">
        <v>0.63369219296523827</v>
      </c>
      <c r="G349">
        <v>2.1927945623204073</v>
      </c>
      <c r="H349">
        <v>9.2242381198347108</v>
      </c>
      <c r="I349">
        <v>140.31425279999999</v>
      </c>
      <c r="J349">
        <v>49.1086016</v>
      </c>
      <c r="K349">
        <v>30.899299200000002</v>
      </c>
    </row>
    <row r="350" spans="1:11">
      <c r="A350" t="s">
        <v>838</v>
      </c>
      <c r="B350" t="s">
        <v>839</v>
      </c>
      <c r="C350" t="s">
        <v>15</v>
      </c>
      <c r="D350" t="s">
        <v>16</v>
      </c>
      <c r="E350">
        <v>0.18538495053573281</v>
      </c>
      <c r="F350">
        <v>1.6719536067817029</v>
      </c>
      <c r="G350">
        <v>1.1150825707642471</v>
      </c>
      <c r="H350">
        <v>-4.0633563633257159</v>
      </c>
      <c r="I350">
        <v>51.044451199999997</v>
      </c>
      <c r="J350">
        <v>79.755500799999993</v>
      </c>
      <c r="K350">
        <v>5.0122</v>
      </c>
    </row>
    <row r="351" spans="1:11">
      <c r="A351" t="s">
        <v>840</v>
      </c>
      <c r="B351" t="s">
        <v>841</v>
      </c>
      <c r="C351" t="s">
        <v>10</v>
      </c>
      <c r="D351" t="s">
        <v>93</v>
      </c>
      <c r="E351">
        <v>1.1908050351310615</v>
      </c>
      <c r="F351">
        <v>0.82909277367316736</v>
      </c>
      <c r="G351">
        <v>0.59347855357396884</v>
      </c>
      <c r="H351">
        <v>4.259399709536873</v>
      </c>
      <c r="I351">
        <v>138.50745599999999</v>
      </c>
      <c r="J351">
        <v>41.624899200000002</v>
      </c>
      <c r="K351">
        <v>4.0404</v>
      </c>
    </row>
    <row r="352" spans="1:11">
      <c r="A352" t="s">
        <v>842</v>
      </c>
      <c r="B352" t="s">
        <v>843</v>
      </c>
      <c r="C352" t="s">
        <v>17</v>
      </c>
      <c r="D352" t="s">
        <v>26</v>
      </c>
      <c r="E352">
        <v>1.0343070967742054</v>
      </c>
      <c r="F352">
        <v>1.355404861385342</v>
      </c>
      <c r="G352">
        <v>1.1043505241542757</v>
      </c>
      <c r="H352">
        <v>164.58422712933751</v>
      </c>
      <c r="I352">
        <v>131484.2738688</v>
      </c>
      <c r="J352">
        <v>24.35</v>
      </c>
      <c r="K352">
        <v>3365.0700287999998</v>
      </c>
    </row>
    <row r="353" spans="1:11">
      <c r="A353" t="s">
        <v>844</v>
      </c>
      <c r="B353" t="s">
        <v>845</v>
      </c>
      <c r="C353" t="s">
        <v>34</v>
      </c>
      <c r="D353" t="s">
        <v>70</v>
      </c>
      <c r="E353">
        <v>0.82871620107642852</v>
      </c>
      <c r="F353">
        <v>1.2941021268114314</v>
      </c>
      <c r="G353">
        <v>0.32824369460986458</v>
      </c>
      <c r="H353">
        <v>29.336570247933885</v>
      </c>
      <c r="I353">
        <v>10942.582784</v>
      </c>
      <c r="J353">
        <v>26.755699199999999</v>
      </c>
      <c r="K353">
        <v>191.7329024</v>
      </c>
    </row>
    <row r="354" spans="1:11">
      <c r="A354" t="s">
        <v>846</v>
      </c>
      <c r="B354" t="s">
        <v>847</v>
      </c>
      <c r="C354" t="s">
        <v>15</v>
      </c>
      <c r="D354" t="s">
        <v>19</v>
      </c>
      <c r="E354">
        <v>-0.1760285654313796</v>
      </c>
      <c r="F354">
        <v>-0.37546403413563711</v>
      </c>
      <c r="G354">
        <v>0.2184041251172619</v>
      </c>
      <c r="H354">
        <v>-6628</v>
      </c>
      <c r="I354">
        <v>88.728985600000001</v>
      </c>
      <c r="J354">
        <v>4.3204000000000002</v>
      </c>
      <c r="K354">
        <v>0.48699999999999999</v>
      </c>
    </row>
    <row r="355" spans="1:11">
      <c r="A355" t="s">
        <v>848</v>
      </c>
      <c r="B355" t="s">
        <v>849</v>
      </c>
      <c r="C355" t="s">
        <v>58</v>
      </c>
      <c r="D355" t="s">
        <v>109</v>
      </c>
      <c r="E355">
        <v>0.44797369667561482</v>
      </c>
      <c r="F355">
        <v>0.86698243221673821</v>
      </c>
      <c r="G355">
        <v>9.5214368251560599E-2</v>
      </c>
      <c r="H355">
        <v>-11.11808510638298</v>
      </c>
      <c r="I355">
        <v>29.9947968</v>
      </c>
      <c r="J355">
        <v>10.679399999999999</v>
      </c>
      <c r="K355">
        <v>4.8818999999999999</v>
      </c>
    </row>
    <row r="356" spans="1:11">
      <c r="A356" t="s">
        <v>850</v>
      </c>
      <c r="B356" t="s">
        <v>851</v>
      </c>
      <c r="C356" t="s">
        <v>15</v>
      </c>
      <c r="D356" t="s">
        <v>16</v>
      </c>
      <c r="E356">
        <v>1.1167576773791998</v>
      </c>
      <c r="F356">
        <v>-70.400248358194332</v>
      </c>
      <c r="G356">
        <v>1.4997928511151519</v>
      </c>
      <c r="H356">
        <v>2696.8023255813955</v>
      </c>
      <c r="I356">
        <v>326.55992320000001</v>
      </c>
      <c r="J356">
        <v>4.8224</v>
      </c>
      <c r="K356">
        <v>233.91249920000001</v>
      </c>
    </row>
    <row r="357" spans="1:11">
      <c r="A357" t="s">
        <v>852</v>
      </c>
      <c r="B357" t="s">
        <v>853</v>
      </c>
      <c r="C357" t="s">
        <v>17</v>
      </c>
      <c r="D357" t="s">
        <v>18</v>
      </c>
      <c r="E357">
        <v>1.3782337747387621</v>
      </c>
      <c r="F357">
        <v>1.3836510902673351</v>
      </c>
      <c r="G357">
        <v>1.2031089015346541</v>
      </c>
      <c r="H357">
        <v>10.428879310344827</v>
      </c>
      <c r="I357">
        <v>9762.8577791999996</v>
      </c>
      <c r="J357">
        <v>435.80001279999999</v>
      </c>
      <c r="K357">
        <v>1592.8000512000001</v>
      </c>
    </row>
    <row r="358" spans="1:11">
      <c r="A358" t="s">
        <v>854</v>
      </c>
      <c r="B358" t="s">
        <v>855</v>
      </c>
      <c r="C358" t="s">
        <v>15</v>
      </c>
      <c r="D358" t="s">
        <v>87</v>
      </c>
      <c r="E358">
        <v>1.2253136360630184</v>
      </c>
      <c r="F358">
        <v>1.2334246201287449</v>
      </c>
      <c r="G358">
        <v>1.7691892373647513</v>
      </c>
      <c r="H358">
        <v>3.5061202185792348</v>
      </c>
      <c r="I358">
        <v>2378.5060352</v>
      </c>
      <c r="J358">
        <v>211.072</v>
      </c>
      <c r="K358">
        <v>308.92600320000003</v>
      </c>
    </row>
    <row r="359" spans="1:11">
      <c r="A359" t="s">
        <v>856</v>
      </c>
      <c r="B359" t="s">
        <v>857</v>
      </c>
      <c r="C359" t="s">
        <v>34</v>
      </c>
      <c r="D359" t="s">
        <v>70</v>
      </c>
      <c r="E359">
        <v>0.64506356564200895</v>
      </c>
      <c r="F359">
        <v>0.88542489758664078</v>
      </c>
      <c r="G359">
        <v>0.6694131471786382</v>
      </c>
      <c r="H359">
        <v>16.371298250391451</v>
      </c>
      <c r="I359">
        <v>86272.285081599999</v>
      </c>
      <c r="J359">
        <v>1301.4299648000001</v>
      </c>
      <c r="K359">
        <v>4355.7101567999998</v>
      </c>
    </row>
    <row r="360" spans="1:11">
      <c r="A360" t="s">
        <v>858</v>
      </c>
      <c r="B360" t="s">
        <v>859</v>
      </c>
      <c r="C360" t="s">
        <v>10</v>
      </c>
      <c r="D360" t="s">
        <v>40</v>
      </c>
      <c r="E360">
        <v>0.74396312291018807</v>
      </c>
      <c r="F360">
        <v>1.1121293101654901</v>
      </c>
      <c r="G360">
        <v>0.95428656467163375</v>
      </c>
      <c r="H360">
        <v>3.0631313131313131</v>
      </c>
      <c r="I360">
        <v>35707.895808000001</v>
      </c>
      <c r="J360">
        <v>7082.0003839999999</v>
      </c>
      <c r="K360">
        <v>5033.0001407999998</v>
      </c>
    </row>
    <row r="361" spans="1:11">
      <c r="A361" t="s">
        <v>860</v>
      </c>
      <c r="B361" t="s">
        <v>861</v>
      </c>
      <c r="C361" t="s">
        <v>34</v>
      </c>
      <c r="D361" t="s">
        <v>86</v>
      </c>
      <c r="E361">
        <v>0.96391231394298116</v>
      </c>
      <c r="F361">
        <v>1.751553026485738</v>
      </c>
      <c r="G361">
        <v>1.4782535560083581</v>
      </c>
      <c r="H361">
        <v>6.6541632983023442</v>
      </c>
      <c r="I361">
        <v>2539.8753280000001</v>
      </c>
      <c r="J361">
        <v>547.25002240000003</v>
      </c>
      <c r="K361">
        <v>991.43004159999998</v>
      </c>
    </row>
    <row r="362" spans="1:11">
      <c r="A362" t="s">
        <v>862</v>
      </c>
      <c r="B362" t="s">
        <v>863</v>
      </c>
      <c r="C362" t="s">
        <v>12</v>
      </c>
      <c r="D362" t="s">
        <v>13</v>
      </c>
      <c r="E362">
        <v>1.6013156142407032</v>
      </c>
      <c r="F362">
        <v>2.1484722718493909</v>
      </c>
      <c r="G362">
        <v>2.5585805581159273</v>
      </c>
      <c r="H362">
        <v>77.52513966480447</v>
      </c>
      <c r="I362">
        <v>1001.2670976000001</v>
      </c>
      <c r="J362">
        <v>3.96</v>
      </c>
      <c r="K362">
        <v>236.0499968</v>
      </c>
    </row>
    <row r="363" spans="1:11">
      <c r="A363" t="s">
        <v>864</v>
      </c>
      <c r="B363" t="s">
        <v>865</v>
      </c>
      <c r="C363" t="s">
        <v>32</v>
      </c>
      <c r="D363" t="s">
        <v>33</v>
      </c>
      <c r="E363">
        <v>1.0134219254155636</v>
      </c>
      <c r="F363">
        <v>1.342987986837834</v>
      </c>
      <c r="G363">
        <v>1.4357400700596186</v>
      </c>
      <c r="H363">
        <v>1.1761989508693464</v>
      </c>
      <c r="I363">
        <v>57.312140800000002</v>
      </c>
      <c r="J363">
        <v>180.35079680000001</v>
      </c>
      <c r="K363">
        <v>0.64859999999999995</v>
      </c>
    </row>
    <row r="364" spans="1:11">
      <c r="A364" t="s">
        <v>866</v>
      </c>
      <c r="B364" t="s">
        <v>867</v>
      </c>
      <c r="C364" t="s">
        <v>32</v>
      </c>
      <c r="D364" t="s">
        <v>105</v>
      </c>
      <c r="E364">
        <v>0.55601770820755902</v>
      </c>
      <c r="F364">
        <v>1.1692850107410049</v>
      </c>
      <c r="G364">
        <v>0.3277272896936182</v>
      </c>
      <c r="H364">
        <v>0.51421841787786526</v>
      </c>
      <c r="I364">
        <v>47.270326400000002</v>
      </c>
      <c r="J364">
        <v>18.584399999999999</v>
      </c>
      <c r="K364">
        <v>0.16750000000000001</v>
      </c>
    </row>
    <row r="365" spans="1:11">
      <c r="A365" t="s">
        <v>868</v>
      </c>
      <c r="B365" t="s">
        <v>869</v>
      </c>
      <c r="C365" t="s">
        <v>15</v>
      </c>
      <c r="D365" t="s">
        <v>16</v>
      </c>
      <c r="E365">
        <v>1.8094644155860251</v>
      </c>
      <c r="F365">
        <v>1.5027283257842878</v>
      </c>
      <c r="G365">
        <v>0.86767984662050246</v>
      </c>
      <c r="H365">
        <v>27.521276595744681</v>
      </c>
      <c r="I365">
        <v>4206.0103680000002</v>
      </c>
      <c r="J365">
        <v>185.8599936</v>
      </c>
      <c r="K365">
        <v>456.12001279999998</v>
      </c>
    </row>
    <row r="366" spans="1:11">
      <c r="A366" t="s">
        <v>870</v>
      </c>
      <c r="B366" t="s">
        <v>871</v>
      </c>
      <c r="C366" t="s">
        <v>17</v>
      </c>
      <c r="D366" t="s">
        <v>54</v>
      </c>
      <c r="E366">
        <v>1.5360529345878595</v>
      </c>
      <c r="F366">
        <v>2.0131163845391944</v>
      </c>
      <c r="G366">
        <v>1.7951363271431793</v>
      </c>
      <c r="H366">
        <v>510.20689655172413</v>
      </c>
      <c r="I366">
        <v>18616.908185600001</v>
      </c>
      <c r="J366">
        <v>5.81</v>
      </c>
      <c r="K366">
        <v>325.42999040000001</v>
      </c>
    </row>
    <row r="367" spans="1:11">
      <c r="A367" t="s">
        <v>872</v>
      </c>
      <c r="B367" t="s">
        <v>873</v>
      </c>
      <c r="C367" t="s">
        <v>34</v>
      </c>
      <c r="D367" t="s">
        <v>86</v>
      </c>
      <c r="E367">
        <v>0.6671460485214149</v>
      </c>
      <c r="F367">
        <v>0.89744861555073818</v>
      </c>
      <c r="G367">
        <v>-0.58794274457362805</v>
      </c>
      <c r="H367">
        <v>1.4812319898207402</v>
      </c>
      <c r="I367">
        <v>573.42632960000003</v>
      </c>
      <c r="J367">
        <v>235.3778944</v>
      </c>
      <c r="K367">
        <v>11.971500000000001</v>
      </c>
    </row>
    <row r="368" spans="1:11">
      <c r="A368" t="s">
        <v>874</v>
      </c>
      <c r="B368" t="s">
        <v>875</v>
      </c>
      <c r="C368" t="s">
        <v>58</v>
      </c>
      <c r="D368" t="s">
        <v>109</v>
      </c>
      <c r="E368">
        <v>0.64201168626904626</v>
      </c>
      <c r="F368">
        <v>1.4041951161785091</v>
      </c>
      <c r="G368">
        <v>1.1701150238255076</v>
      </c>
      <c r="H368">
        <v>22.231974788126571</v>
      </c>
      <c r="I368">
        <v>3821.6941568000002</v>
      </c>
      <c r="J368">
        <v>290.59599359999999</v>
      </c>
      <c r="K368">
        <v>890.83996160000004</v>
      </c>
    </row>
    <row r="369" spans="1:11">
      <c r="A369" t="s">
        <v>876</v>
      </c>
      <c r="B369" t="s">
        <v>877</v>
      </c>
      <c r="C369" t="s">
        <v>17</v>
      </c>
      <c r="D369" t="s">
        <v>20</v>
      </c>
      <c r="E369">
        <v>1.1563108788275036</v>
      </c>
      <c r="F369">
        <v>1.6113204181849841</v>
      </c>
      <c r="G369">
        <v>0.88717061564445532</v>
      </c>
      <c r="H369">
        <v>4.4841373913865974</v>
      </c>
      <c r="I369">
        <v>339.434752</v>
      </c>
      <c r="J369">
        <v>151.5911936</v>
      </c>
      <c r="K369">
        <v>6.7545999999999999</v>
      </c>
    </row>
    <row r="370" spans="1:11">
      <c r="A370" t="s">
        <v>878</v>
      </c>
      <c r="B370" t="s">
        <v>879</v>
      </c>
      <c r="C370" t="s">
        <v>17</v>
      </c>
      <c r="D370" t="s">
        <v>20</v>
      </c>
      <c r="E370">
        <v>1.155851696223483</v>
      </c>
      <c r="F370">
        <v>1.3615859842287628</v>
      </c>
      <c r="G370">
        <v>1.4310544376373522</v>
      </c>
      <c r="H370">
        <v>2.1820156571546021</v>
      </c>
      <c r="I370">
        <v>6990.0009472000002</v>
      </c>
      <c r="J370">
        <v>10374.945996799999</v>
      </c>
      <c r="K370">
        <v>694.03489279999997</v>
      </c>
    </row>
    <row r="371" spans="1:11">
      <c r="A371" t="s">
        <v>880</v>
      </c>
      <c r="B371" t="s">
        <v>881</v>
      </c>
      <c r="C371" t="s">
        <v>34</v>
      </c>
      <c r="D371" t="s">
        <v>63</v>
      </c>
      <c r="E371">
        <v>0.60574747427072051</v>
      </c>
      <c r="F371">
        <v>1.2387912691466827</v>
      </c>
      <c r="G371">
        <v>1.7156549808980768</v>
      </c>
      <c r="H371">
        <v>1.2433772269558481</v>
      </c>
      <c r="I371">
        <v>680.21176319999995</v>
      </c>
      <c r="J371">
        <v>561.99997440000004</v>
      </c>
      <c r="K371">
        <v>55.8099968</v>
      </c>
    </row>
    <row r="372" spans="1:11">
      <c r="A372" t="s">
        <v>882</v>
      </c>
      <c r="B372" t="s">
        <v>883</v>
      </c>
      <c r="C372" t="s">
        <v>38</v>
      </c>
      <c r="D372" t="s">
        <v>62</v>
      </c>
      <c r="E372">
        <v>1.6588041383741556</v>
      </c>
      <c r="F372">
        <v>1.89759246112818</v>
      </c>
      <c r="G372">
        <v>0.58869949633625274</v>
      </c>
      <c r="H372">
        <v>-1.0535744079431049</v>
      </c>
      <c r="I372">
        <v>5481.0206208</v>
      </c>
      <c r="J372">
        <v>995.28939519999994</v>
      </c>
      <c r="K372">
        <v>178.5745024</v>
      </c>
    </row>
    <row r="373" spans="1:11">
      <c r="A373" t="s">
        <v>884</v>
      </c>
      <c r="B373" t="s">
        <v>885</v>
      </c>
      <c r="C373" t="s">
        <v>12</v>
      </c>
      <c r="D373" t="s">
        <v>13</v>
      </c>
      <c r="E373">
        <v>0.60661858372836364</v>
      </c>
      <c r="F373">
        <v>0.74000315329438393</v>
      </c>
      <c r="G373">
        <v>1.1294438642414564</v>
      </c>
      <c r="H373">
        <v>6.4502564478660336</v>
      </c>
      <c r="I373">
        <v>91.145600000000002</v>
      </c>
      <c r="J373">
        <v>2.6543999999999999</v>
      </c>
      <c r="K373">
        <v>94.807001600000007</v>
      </c>
    </row>
    <row r="374" spans="1:11">
      <c r="A374" t="s">
        <v>886</v>
      </c>
      <c r="B374" t="s">
        <v>887</v>
      </c>
      <c r="C374" t="s">
        <v>24</v>
      </c>
      <c r="D374" t="s">
        <v>74</v>
      </c>
      <c r="E374">
        <v>1.5263455401943695</v>
      </c>
      <c r="F374">
        <v>1.5121666171329562</v>
      </c>
      <c r="G374">
        <v>1.1422737304214601</v>
      </c>
      <c r="H374">
        <v>1.1274587458745875</v>
      </c>
      <c r="I374">
        <v>2558.728192</v>
      </c>
      <c r="J374">
        <v>2558.8000768000002</v>
      </c>
      <c r="K374">
        <v>631.43997439999998</v>
      </c>
    </row>
    <row r="375" spans="1:11">
      <c r="A375" t="s">
        <v>888</v>
      </c>
      <c r="B375" t="s">
        <v>889</v>
      </c>
      <c r="C375" t="s">
        <v>15</v>
      </c>
      <c r="D375" t="s">
        <v>104</v>
      </c>
      <c r="E375">
        <v>0.64936424139198601</v>
      </c>
      <c r="F375">
        <v>1.4110367918780959</v>
      </c>
      <c r="G375">
        <v>1.3295608617362682</v>
      </c>
      <c r="H375">
        <v>4.5402290723981897</v>
      </c>
      <c r="I375">
        <v>407.70401279999999</v>
      </c>
      <c r="J375">
        <v>64.477497600000007</v>
      </c>
      <c r="K375">
        <v>20.890300799999999</v>
      </c>
    </row>
    <row r="376" spans="1:11">
      <c r="A376" t="s">
        <v>890</v>
      </c>
      <c r="B376" t="s">
        <v>891</v>
      </c>
      <c r="C376" t="s">
        <v>17</v>
      </c>
      <c r="D376" t="s">
        <v>56</v>
      </c>
      <c r="E376">
        <v>0.81804887751192923</v>
      </c>
      <c r="F376">
        <v>1.3179462907209314</v>
      </c>
      <c r="G376">
        <v>0.40537241801648322</v>
      </c>
      <c r="H376">
        <v>14.464911320341582</v>
      </c>
      <c r="I376">
        <v>132.350528</v>
      </c>
      <c r="J376">
        <v>1.3</v>
      </c>
      <c r="K376">
        <v>25.41</v>
      </c>
    </row>
    <row r="377" spans="1:11">
      <c r="A377" t="s">
        <v>892</v>
      </c>
      <c r="B377" t="s">
        <v>893</v>
      </c>
      <c r="C377" t="s">
        <v>12</v>
      </c>
      <c r="D377" t="s">
        <v>60</v>
      </c>
      <c r="E377">
        <v>0.35302191725304932</v>
      </c>
      <c r="F377">
        <v>1.352364497602399</v>
      </c>
      <c r="G377">
        <v>-3.8663961434915198E-2</v>
      </c>
      <c r="H377">
        <v>-3.507391763463569</v>
      </c>
      <c r="I377">
        <v>9.5606784000000005</v>
      </c>
      <c r="J377">
        <v>69.347097599999998</v>
      </c>
      <c r="K377">
        <v>0.29499999999999998</v>
      </c>
    </row>
    <row r="378" spans="1:11">
      <c r="A378" t="s">
        <v>894</v>
      </c>
      <c r="B378" t="s">
        <v>895</v>
      </c>
      <c r="C378" t="s">
        <v>32</v>
      </c>
      <c r="D378" t="s">
        <v>33</v>
      </c>
      <c r="E378">
        <v>1.1341537026866704</v>
      </c>
      <c r="F378">
        <v>1.4268137180271985</v>
      </c>
      <c r="G378">
        <v>1.2458264939312411</v>
      </c>
      <c r="H378">
        <v>1.7067691230815156</v>
      </c>
      <c r="I378">
        <v>261.08828160000002</v>
      </c>
      <c r="J378">
        <v>172.6</v>
      </c>
      <c r="K378">
        <v>2.4500000000000002</v>
      </c>
    </row>
    <row r="379" spans="1:11">
      <c r="A379" t="s">
        <v>896</v>
      </c>
      <c r="B379" t="s">
        <v>897</v>
      </c>
      <c r="C379" t="s">
        <v>17</v>
      </c>
      <c r="D379" t="s">
        <v>18</v>
      </c>
      <c r="E379">
        <v>0.9234058448760688</v>
      </c>
      <c r="F379">
        <v>0.69853387464436345</v>
      </c>
      <c r="G379">
        <v>0.75154782797210251</v>
      </c>
      <c r="H379">
        <v>7.3604000559518816</v>
      </c>
      <c r="I379">
        <v>15346.910822399999</v>
      </c>
      <c r="J379">
        <v>2177.3099007999999</v>
      </c>
      <c r="K379">
        <v>1312.7900159999999</v>
      </c>
    </row>
    <row r="380" spans="1:11">
      <c r="A380" t="s">
        <v>898</v>
      </c>
      <c r="B380" t="s">
        <v>899</v>
      </c>
      <c r="C380" t="s">
        <v>34</v>
      </c>
      <c r="D380" t="s">
        <v>86</v>
      </c>
      <c r="E380">
        <v>0.95633538578867661</v>
      </c>
      <c r="F380">
        <v>1.3031836220074755</v>
      </c>
      <c r="G380">
        <v>1.6319393492478982</v>
      </c>
      <c r="H380">
        <v>5.6783522385198539</v>
      </c>
      <c r="I380">
        <v>990.14123519999998</v>
      </c>
      <c r="J380">
        <v>302.01999360000002</v>
      </c>
      <c r="K380">
        <v>108.2099968</v>
      </c>
    </row>
    <row r="381" spans="1:11">
      <c r="A381" t="s">
        <v>900</v>
      </c>
      <c r="B381" t="s">
        <v>901</v>
      </c>
      <c r="C381" t="s">
        <v>10</v>
      </c>
      <c r="D381" t="s">
        <v>43</v>
      </c>
      <c r="E381">
        <v>1.5432189953125406</v>
      </c>
      <c r="F381">
        <v>1.6539683123017703</v>
      </c>
      <c r="G381">
        <v>0.97267619174690001</v>
      </c>
      <c r="H381">
        <v>1.8282188002295248</v>
      </c>
      <c r="I381">
        <v>1548.3977728</v>
      </c>
      <c r="J381">
        <v>380.14888960000002</v>
      </c>
      <c r="K381">
        <v>212.25880319999999</v>
      </c>
    </row>
    <row r="382" spans="1:11">
      <c r="A382" t="s">
        <v>902</v>
      </c>
      <c r="B382" t="s">
        <v>903</v>
      </c>
      <c r="C382" t="s">
        <v>17</v>
      </c>
      <c r="D382" t="s">
        <v>54</v>
      </c>
      <c r="E382">
        <v>1.3754364644792247</v>
      </c>
      <c r="F382">
        <v>1.5287219480141303</v>
      </c>
      <c r="G382">
        <v>1.4807095349280572</v>
      </c>
      <c r="H382">
        <v>8.4360142874738262</v>
      </c>
      <c r="I382">
        <v>2004.4785664000001</v>
      </c>
      <c r="J382">
        <v>3.5110000000000001</v>
      </c>
      <c r="K382">
        <v>872.86804480000001</v>
      </c>
    </row>
    <row r="383" spans="1:11">
      <c r="A383" t="s">
        <v>904</v>
      </c>
      <c r="B383" t="s">
        <v>905</v>
      </c>
      <c r="C383" t="s">
        <v>10</v>
      </c>
      <c r="D383" t="s">
        <v>28</v>
      </c>
      <c r="E383">
        <v>1.2965907625911264</v>
      </c>
      <c r="F383">
        <v>1.5775220631940905</v>
      </c>
      <c r="G383">
        <v>-5.82510911757829E-2</v>
      </c>
      <c r="H383">
        <v>17.790913293093862</v>
      </c>
      <c r="I383">
        <v>2802.6654720000001</v>
      </c>
      <c r="J383">
        <v>45.804499200000002</v>
      </c>
      <c r="K383">
        <v>114.6973952</v>
      </c>
    </row>
    <row r="384" spans="1:11">
      <c r="A384" t="s">
        <v>906</v>
      </c>
      <c r="B384" t="s">
        <v>907</v>
      </c>
      <c r="C384" t="s">
        <v>10</v>
      </c>
      <c r="D384" t="s">
        <v>40</v>
      </c>
      <c r="E384">
        <v>1.0480718987858049</v>
      </c>
      <c r="F384">
        <v>1.1938559515150735</v>
      </c>
      <c r="G384">
        <v>0.65548253021125402</v>
      </c>
      <c r="H384">
        <v>1.915903470623348</v>
      </c>
      <c r="I384">
        <v>967.49209599999995</v>
      </c>
      <c r="J384">
        <v>760.18749439999999</v>
      </c>
      <c r="K384">
        <v>128.3736064</v>
      </c>
    </row>
    <row r="385" spans="1:11">
      <c r="A385" t="s">
        <v>908</v>
      </c>
      <c r="B385" t="s">
        <v>909</v>
      </c>
      <c r="C385" t="s">
        <v>17</v>
      </c>
      <c r="D385" t="s">
        <v>56</v>
      </c>
      <c r="E385">
        <v>1.1971512374518145</v>
      </c>
      <c r="F385">
        <v>1.3777915098206801</v>
      </c>
      <c r="G385">
        <v>1.8579746456503727</v>
      </c>
      <c r="H385">
        <v>2.4999552863704726</v>
      </c>
      <c r="I385">
        <v>1856.2576383999999</v>
      </c>
      <c r="J385">
        <v>584.75591680000002</v>
      </c>
      <c r="K385">
        <v>95.665900800000003</v>
      </c>
    </row>
    <row r="386" spans="1:11">
      <c r="A386" t="s">
        <v>910</v>
      </c>
      <c r="B386" t="s">
        <v>911</v>
      </c>
      <c r="C386" t="s">
        <v>10</v>
      </c>
      <c r="D386" t="s">
        <v>43</v>
      </c>
      <c r="E386">
        <v>1.2512269035491397</v>
      </c>
      <c r="F386">
        <v>1.2324538784597148</v>
      </c>
      <c r="G386">
        <v>1.2938422608786555</v>
      </c>
      <c r="H386">
        <v>3.9316685976286143</v>
      </c>
      <c r="I386">
        <v>11975.010713600001</v>
      </c>
      <c r="J386">
        <v>4440.1500159999996</v>
      </c>
      <c r="K386">
        <v>834.27000320000002</v>
      </c>
    </row>
    <row r="387" spans="1:11">
      <c r="A387" t="s">
        <v>912</v>
      </c>
      <c r="B387" t="s">
        <v>913</v>
      </c>
      <c r="C387" t="s">
        <v>10</v>
      </c>
      <c r="D387" t="s">
        <v>43</v>
      </c>
      <c r="E387">
        <v>0.99263403817805562</v>
      </c>
      <c r="F387">
        <v>0.95773515883548321</v>
      </c>
      <c r="G387">
        <v>1.5132833722802506</v>
      </c>
      <c r="H387">
        <v>35.645454545454548</v>
      </c>
      <c r="I387">
        <v>20880.410214399999</v>
      </c>
      <c r="J387">
        <v>1243.9000063999999</v>
      </c>
      <c r="K387">
        <v>338.88</v>
      </c>
    </row>
    <row r="388" spans="1:11">
      <c r="A388" t="s">
        <v>914</v>
      </c>
      <c r="B388" t="s">
        <v>915</v>
      </c>
      <c r="C388" t="s">
        <v>22</v>
      </c>
      <c r="D388" t="s">
        <v>73</v>
      </c>
      <c r="E388">
        <v>1.7474422311926003</v>
      </c>
      <c r="F388">
        <v>1.3642153737894838</v>
      </c>
      <c r="G388">
        <v>1.0276304141566055</v>
      </c>
      <c r="H388">
        <v>-2.8404618435605049</v>
      </c>
      <c r="I388">
        <v>2238.08</v>
      </c>
      <c r="J388">
        <v>205.04750079999999</v>
      </c>
      <c r="K388">
        <v>175.1654016</v>
      </c>
    </row>
    <row r="389" spans="1:11">
      <c r="A389" t="s">
        <v>916</v>
      </c>
      <c r="B389" t="s">
        <v>917</v>
      </c>
      <c r="C389" t="s">
        <v>17</v>
      </c>
      <c r="D389" t="s">
        <v>41</v>
      </c>
      <c r="E389">
        <v>0.62431815629053455</v>
      </c>
      <c r="F389">
        <v>1.3483447131257831</v>
      </c>
      <c r="G389">
        <v>0.52321372900626184</v>
      </c>
      <c r="H389">
        <v>2.2536360807716549</v>
      </c>
      <c r="I389">
        <v>31708.289433599999</v>
      </c>
      <c r="J389">
        <v>1641.5080448000001</v>
      </c>
      <c r="K389">
        <v>1883.9089151999999</v>
      </c>
    </row>
    <row r="390" spans="1:11">
      <c r="A390" t="s">
        <v>918</v>
      </c>
      <c r="B390" t="s">
        <v>919</v>
      </c>
      <c r="C390" t="s">
        <v>12</v>
      </c>
      <c r="D390" t="s">
        <v>13</v>
      </c>
      <c r="E390">
        <v>0.63478198606933434</v>
      </c>
      <c r="F390">
        <v>0.53083689037870141</v>
      </c>
      <c r="G390">
        <v>0.76624051009683669</v>
      </c>
      <c r="H390">
        <v>1.6521308225966302</v>
      </c>
      <c r="I390">
        <v>4407.9468544000001</v>
      </c>
      <c r="J390">
        <v>186.12299519999999</v>
      </c>
      <c r="K390">
        <v>87.368998399999995</v>
      </c>
    </row>
    <row r="391" spans="1:11">
      <c r="A391" t="s">
        <v>920</v>
      </c>
      <c r="B391" t="s">
        <v>921</v>
      </c>
      <c r="C391" t="s">
        <v>32</v>
      </c>
      <c r="D391" t="s">
        <v>110</v>
      </c>
      <c r="E391">
        <v>1.0358681054371881</v>
      </c>
      <c r="F391">
        <v>1.2406115742282702</v>
      </c>
      <c r="G391">
        <v>1.7625869757540891</v>
      </c>
      <c r="H391">
        <v>78.207692307692312</v>
      </c>
      <c r="I391">
        <v>1558.3388672000001</v>
      </c>
      <c r="J391">
        <v>31.85</v>
      </c>
      <c r="K391">
        <v>451.77000959999998</v>
      </c>
    </row>
    <row r="392" spans="1:11">
      <c r="A392" t="s">
        <v>922</v>
      </c>
      <c r="B392" t="s">
        <v>923</v>
      </c>
      <c r="C392" t="s">
        <v>32</v>
      </c>
      <c r="D392" t="s">
        <v>33</v>
      </c>
      <c r="E392">
        <v>0.61817326201260558</v>
      </c>
      <c r="F392">
        <v>1.4424641484997298</v>
      </c>
      <c r="G392">
        <v>0.95171998081940101</v>
      </c>
      <c r="H392">
        <v>-2.7233141685608593</v>
      </c>
      <c r="I392">
        <v>60.500543999999998</v>
      </c>
      <c r="J392">
        <v>30.6199008</v>
      </c>
      <c r="K392">
        <v>2.9565999999999999</v>
      </c>
    </row>
    <row r="393" spans="1:11">
      <c r="A393" t="s">
        <v>924</v>
      </c>
      <c r="B393" t="s">
        <v>925</v>
      </c>
      <c r="C393" t="s">
        <v>58</v>
      </c>
      <c r="D393" t="s">
        <v>91</v>
      </c>
      <c r="E393">
        <v>1.1276108809022305</v>
      </c>
      <c r="F393">
        <v>1.5477512210908424</v>
      </c>
      <c r="G393">
        <v>1.3545044035727536</v>
      </c>
      <c r="H393">
        <v>119.9291866028708</v>
      </c>
      <c r="I393">
        <v>1292.0356864</v>
      </c>
      <c r="J393">
        <v>21.542000000000002</v>
      </c>
      <c r="K393">
        <v>3254.3229952000002</v>
      </c>
    </row>
    <row r="394" spans="1:11">
      <c r="A394" t="s">
        <v>926</v>
      </c>
      <c r="B394" t="s">
        <v>927</v>
      </c>
      <c r="C394" t="s">
        <v>17</v>
      </c>
      <c r="D394" t="s">
        <v>20</v>
      </c>
      <c r="E394">
        <v>1.5754247437362581</v>
      </c>
      <c r="F394">
        <v>1.6640896093805917</v>
      </c>
      <c r="G394">
        <v>-0.21961920532204071</v>
      </c>
      <c r="H394">
        <v>200.32033426183844</v>
      </c>
      <c r="I394">
        <v>633.45751040000005</v>
      </c>
      <c r="J394">
        <v>13.545</v>
      </c>
      <c r="K394">
        <v>84.777996799999997</v>
      </c>
    </row>
    <row r="395" spans="1:11">
      <c r="A395" t="s">
        <v>928</v>
      </c>
      <c r="B395" t="s">
        <v>929</v>
      </c>
      <c r="C395" t="s">
        <v>15</v>
      </c>
      <c r="D395" t="s">
        <v>16</v>
      </c>
      <c r="E395">
        <v>1.0602182842723571</v>
      </c>
      <c r="F395">
        <v>1.4185895783489999</v>
      </c>
      <c r="G395">
        <v>0.71787857316089787</v>
      </c>
      <c r="H395">
        <v>11.504561036546397</v>
      </c>
      <c r="I395">
        <v>151.4290944</v>
      </c>
      <c r="J395">
        <v>23.538099200000001</v>
      </c>
      <c r="K395">
        <v>1.8154999999999999</v>
      </c>
    </row>
    <row r="396" spans="1:11">
      <c r="A396" t="s">
        <v>930</v>
      </c>
      <c r="B396" t="s">
        <v>931</v>
      </c>
      <c r="C396" t="s">
        <v>38</v>
      </c>
      <c r="D396" t="s">
        <v>39</v>
      </c>
      <c r="E396">
        <v>0.94551617043428637</v>
      </c>
      <c r="F396">
        <v>0.48808113595222968</v>
      </c>
      <c r="G396">
        <v>2.1705000663697076</v>
      </c>
      <c r="H396">
        <v>1.0610992891746276</v>
      </c>
      <c r="I396">
        <v>364.80852479999999</v>
      </c>
      <c r="J396">
        <v>323.48669439999998</v>
      </c>
      <c r="K396">
        <v>41.629401600000001</v>
      </c>
    </row>
    <row r="397" spans="1:11">
      <c r="A397" t="s">
        <v>932</v>
      </c>
      <c r="B397" t="s">
        <v>933</v>
      </c>
      <c r="C397" t="s">
        <v>32</v>
      </c>
      <c r="D397" t="s">
        <v>105</v>
      </c>
      <c r="E397">
        <v>0.97323232457614517</v>
      </c>
      <c r="F397">
        <v>1.4331498231944686</v>
      </c>
      <c r="G397">
        <v>1.0021026921347178</v>
      </c>
      <c r="H397">
        <v>1.048287580712155</v>
      </c>
      <c r="I397">
        <v>14345.253683200001</v>
      </c>
      <c r="J397">
        <v>3343.3339903999999</v>
      </c>
      <c r="K397">
        <v>165.53300479999999</v>
      </c>
    </row>
    <row r="398" spans="1:11">
      <c r="A398" t="s">
        <v>934</v>
      </c>
      <c r="B398" t="s">
        <v>935</v>
      </c>
      <c r="C398" t="s">
        <v>58</v>
      </c>
      <c r="D398" t="s">
        <v>111</v>
      </c>
      <c r="E398">
        <v>0.91009625478762601</v>
      </c>
      <c r="F398">
        <v>0.61140965267882796</v>
      </c>
      <c r="G398">
        <v>-0.41121575344848599</v>
      </c>
      <c r="H398">
        <v>3.2356459330143541</v>
      </c>
      <c r="I398">
        <v>156.02228479999999</v>
      </c>
      <c r="J398">
        <v>105.72</v>
      </c>
      <c r="K398">
        <v>38.619999999999997</v>
      </c>
    </row>
    <row r="399" spans="1:11">
      <c r="A399" t="s">
        <v>936</v>
      </c>
      <c r="B399" t="s">
        <v>937</v>
      </c>
      <c r="C399" t="s">
        <v>34</v>
      </c>
      <c r="D399" t="s">
        <v>86</v>
      </c>
      <c r="E399">
        <v>0.95679153959274277</v>
      </c>
      <c r="F399">
        <v>1.749414528982095</v>
      </c>
      <c r="G399">
        <v>1.6703772714435448</v>
      </c>
      <c r="H399">
        <v>2.4303942106265475</v>
      </c>
      <c r="I399">
        <v>824.60231680000004</v>
      </c>
      <c r="J399">
        <v>504.88002560000001</v>
      </c>
      <c r="K399">
        <v>246.78999039999999</v>
      </c>
    </row>
    <row r="400" spans="1:11">
      <c r="A400" t="s">
        <v>938</v>
      </c>
      <c r="B400" t="s">
        <v>939</v>
      </c>
      <c r="C400" t="s">
        <v>10</v>
      </c>
      <c r="D400" t="s">
        <v>51</v>
      </c>
      <c r="E400">
        <v>0.95205556584026962</v>
      </c>
      <c r="F400">
        <v>1.2702033330215363</v>
      </c>
      <c r="G400">
        <v>0.98214328690889363</v>
      </c>
      <c r="H400">
        <v>77.717343245622615</v>
      </c>
      <c r="I400">
        <v>4459.5986432</v>
      </c>
      <c r="J400">
        <v>31.8377984</v>
      </c>
      <c r="K400">
        <v>135.28519679999999</v>
      </c>
    </row>
    <row r="401" spans="1:11">
      <c r="A401" t="s">
        <v>940</v>
      </c>
      <c r="B401" t="s">
        <v>941</v>
      </c>
      <c r="C401" t="s">
        <v>38</v>
      </c>
      <c r="D401" t="s">
        <v>62</v>
      </c>
      <c r="E401">
        <v>-0.47001979264150368</v>
      </c>
      <c r="F401">
        <v>-1.3626569260492964</v>
      </c>
      <c r="G401">
        <v>-0.62610100909212218</v>
      </c>
      <c r="H401">
        <v>-10.622353012559918</v>
      </c>
      <c r="I401">
        <v>88.063302399999998</v>
      </c>
      <c r="J401">
        <v>63.887999999999998</v>
      </c>
      <c r="K401">
        <v>716.29030399999999</v>
      </c>
    </row>
    <row r="402" spans="1:11">
      <c r="A402" t="s">
        <v>942</v>
      </c>
      <c r="B402" t="s">
        <v>943</v>
      </c>
      <c r="C402" t="s">
        <v>10</v>
      </c>
      <c r="D402" t="s">
        <v>51</v>
      </c>
      <c r="E402">
        <v>0.71048324200513724</v>
      </c>
      <c r="F402">
        <v>1.1768834000275681</v>
      </c>
      <c r="G402">
        <v>1.0270976046858342</v>
      </c>
      <c r="H402">
        <v>5.1574595675086314</v>
      </c>
      <c r="I402">
        <v>812.45317120000004</v>
      </c>
      <c r="J402">
        <v>138.8749952</v>
      </c>
      <c r="K402">
        <v>6.694</v>
      </c>
    </row>
    <row r="403" spans="1:11">
      <c r="A403" t="s">
        <v>944</v>
      </c>
      <c r="B403" t="s">
        <v>945</v>
      </c>
      <c r="C403" t="s">
        <v>17</v>
      </c>
      <c r="D403" t="s">
        <v>20</v>
      </c>
      <c r="E403">
        <v>0.1427790796017237</v>
      </c>
      <c r="F403">
        <v>0.82045029899445276</v>
      </c>
      <c r="G403">
        <v>1.652900932052684</v>
      </c>
      <c r="H403">
        <v>5.4791636204123408</v>
      </c>
      <c r="I403">
        <v>59.706752000000002</v>
      </c>
      <c r="J403">
        <v>23.6024992</v>
      </c>
      <c r="K403">
        <v>5.5458999999999996</v>
      </c>
    </row>
    <row r="404" spans="1:11">
      <c r="A404" t="s">
        <v>946</v>
      </c>
      <c r="B404" t="s">
        <v>947</v>
      </c>
      <c r="C404" t="s">
        <v>12</v>
      </c>
      <c r="D404" t="s">
        <v>13</v>
      </c>
      <c r="E404">
        <v>0.99707890664191723</v>
      </c>
      <c r="F404">
        <v>1.407139124285929</v>
      </c>
      <c r="G404">
        <v>1.177497356791706</v>
      </c>
      <c r="H404">
        <v>9.0685029024240436</v>
      </c>
      <c r="I404">
        <v>548.74603520000005</v>
      </c>
      <c r="J404">
        <v>534.70899199999997</v>
      </c>
      <c r="K404">
        <v>159.1101056</v>
      </c>
    </row>
    <row r="405" spans="1:11">
      <c r="A405" t="s">
        <v>948</v>
      </c>
      <c r="B405" t="s">
        <v>949</v>
      </c>
      <c r="C405" t="s">
        <v>17</v>
      </c>
      <c r="D405" t="s">
        <v>26</v>
      </c>
      <c r="E405">
        <v>1.4029489782459263</v>
      </c>
      <c r="F405">
        <v>1.2231279125047914</v>
      </c>
      <c r="G405">
        <v>1.149307373559447</v>
      </c>
      <c r="H405">
        <v>3.7140371550817366</v>
      </c>
      <c r="I405">
        <v>7151.5250687999996</v>
      </c>
      <c r="J405">
        <v>2509.1129344000001</v>
      </c>
      <c r="K405">
        <v>31.427001600000001</v>
      </c>
    </row>
    <row r="406" spans="1:11">
      <c r="A406" t="s">
        <v>950</v>
      </c>
      <c r="B406" t="s">
        <v>951</v>
      </c>
      <c r="C406" t="s">
        <v>10</v>
      </c>
      <c r="D406" t="s">
        <v>43</v>
      </c>
      <c r="E406">
        <v>0.88249298383701502</v>
      </c>
      <c r="F406">
        <v>1.3156565391233337</v>
      </c>
      <c r="G406">
        <v>1.4172510052885434</v>
      </c>
      <c r="H406">
        <v>17.210312075983719</v>
      </c>
      <c r="I406">
        <v>216.33379840000001</v>
      </c>
      <c r="J406">
        <v>9.8147000000000002</v>
      </c>
      <c r="K406">
        <v>34.836300799999997</v>
      </c>
    </row>
    <row r="407" spans="1:11">
      <c r="A407" t="s">
        <v>952</v>
      </c>
      <c r="B407" t="s">
        <v>953</v>
      </c>
      <c r="C407" t="s">
        <v>34</v>
      </c>
      <c r="D407" t="s">
        <v>49</v>
      </c>
      <c r="E407">
        <v>0.96830590900754276</v>
      </c>
      <c r="F407">
        <v>0.80779712253734759</v>
      </c>
      <c r="G407">
        <v>0.48698287424935383</v>
      </c>
      <c r="H407">
        <v>-5.7979632114944346</v>
      </c>
      <c r="I407">
        <v>2403.2028672000001</v>
      </c>
      <c r="J407">
        <v>55.279398399999998</v>
      </c>
      <c r="K407">
        <v>101.5129984</v>
      </c>
    </row>
    <row r="408" spans="1:11">
      <c r="A408" t="s">
        <v>954</v>
      </c>
      <c r="B408" t="s">
        <v>955</v>
      </c>
      <c r="C408" t="s">
        <v>10</v>
      </c>
      <c r="D408" t="s">
        <v>28</v>
      </c>
      <c r="E408">
        <v>0.62720842964492241</v>
      </c>
      <c r="F408">
        <v>0.64184693998918241</v>
      </c>
      <c r="G408">
        <v>0.55625422379084521</v>
      </c>
      <c r="H408">
        <v>15.727748393334471</v>
      </c>
      <c r="I408">
        <v>477.30682880000001</v>
      </c>
      <c r="J408">
        <v>4.0872999999999999</v>
      </c>
      <c r="K408">
        <v>64.5625024</v>
      </c>
    </row>
    <row r="409" spans="1:11">
      <c r="A409" t="s">
        <v>956</v>
      </c>
      <c r="B409" t="s">
        <v>957</v>
      </c>
      <c r="C409" t="s">
        <v>17</v>
      </c>
      <c r="D409" t="s">
        <v>26</v>
      </c>
      <c r="E409">
        <v>0.92234723860753798</v>
      </c>
      <c r="F409">
        <v>1.6607764024110869</v>
      </c>
      <c r="G409">
        <v>1.1106148714677797</v>
      </c>
      <c r="H409">
        <v>26.50516585100598</v>
      </c>
      <c r="I409">
        <v>929.27027199999998</v>
      </c>
      <c r="J409">
        <v>22.068999999999999</v>
      </c>
      <c r="K409">
        <v>115.49400319999999</v>
      </c>
    </row>
    <row r="410" spans="1:11">
      <c r="A410" t="s">
        <v>958</v>
      </c>
      <c r="B410" t="s">
        <v>959</v>
      </c>
      <c r="C410" t="s">
        <v>32</v>
      </c>
      <c r="D410" t="s">
        <v>112</v>
      </c>
      <c r="E410">
        <v>1.1757036035987147</v>
      </c>
      <c r="F410">
        <v>1.2942296782245684</v>
      </c>
      <c r="G410">
        <v>0.94652492598148441</v>
      </c>
      <c r="H410">
        <v>130.55053191489361</v>
      </c>
      <c r="I410">
        <v>82.525900800000002</v>
      </c>
      <c r="J410">
        <v>1.1200000000000001</v>
      </c>
      <c r="K410">
        <v>10.83</v>
      </c>
    </row>
    <row r="411" spans="1:11">
      <c r="A411" t="s">
        <v>960</v>
      </c>
      <c r="B411" t="s">
        <v>961</v>
      </c>
      <c r="C411" t="s">
        <v>12</v>
      </c>
      <c r="D411" t="s">
        <v>31</v>
      </c>
      <c r="E411">
        <v>1.3876043411151306</v>
      </c>
      <c r="F411">
        <v>1.8521980913359617</v>
      </c>
      <c r="G411">
        <v>0.91549379247099638</v>
      </c>
      <c r="H411">
        <v>-9.3133264708211261</v>
      </c>
      <c r="I411">
        <v>355.53594880000003</v>
      </c>
      <c r="J411">
        <v>12.594200000000001</v>
      </c>
      <c r="K411">
        <v>318.98460160000002</v>
      </c>
    </row>
    <row r="412" spans="1:11">
      <c r="A412" t="s">
        <v>962</v>
      </c>
      <c r="B412" t="s">
        <v>963</v>
      </c>
      <c r="C412" t="s">
        <v>32</v>
      </c>
      <c r="D412" t="s">
        <v>33</v>
      </c>
      <c r="E412">
        <v>0.22402589417928859</v>
      </c>
      <c r="F412">
        <v>0.82219943696585918</v>
      </c>
      <c r="G412">
        <v>0.47933228813909451</v>
      </c>
      <c r="H412">
        <v>2.4823608718448056</v>
      </c>
      <c r="I412">
        <v>88.875327999999996</v>
      </c>
      <c r="J412">
        <v>58.354201600000003</v>
      </c>
      <c r="K412">
        <v>0.70950000000000002</v>
      </c>
    </row>
    <row r="413" spans="1:11">
      <c r="A413" t="s">
        <v>964</v>
      </c>
      <c r="B413" t="s">
        <v>965</v>
      </c>
      <c r="C413" t="s">
        <v>58</v>
      </c>
      <c r="D413" t="s">
        <v>91</v>
      </c>
      <c r="E413">
        <v>0.85646151188274355</v>
      </c>
      <c r="F413">
        <v>1.2758607117266758</v>
      </c>
      <c r="G413">
        <v>1.1637988695453625</v>
      </c>
      <c r="H413">
        <v>-0.82911368665841489</v>
      </c>
      <c r="I413">
        <v>479.92939519999999</v>
      </c>
      <c r="J413">
        <v>27.36</v>
      </c>
      <c r="K413">
        <v>161.5399936</v>
      </c>
    </row>
    <row r="414" spans="1:11">
      <c r="A414" t="s">
        <v>966</v>
      </c>
      <c r="B414" t="s">
        <v>967</v>
      </c>
      <c r="C414" t="s">
        <v>32</v>
      </c>
      <c r="D414" t="s">
        <v>76</v>
      </c>
      <c r="E414">
        <v>0.94828618695168476</v>
      </c>
      <c r="F414">
        <v>1.1744684249784585</v>
      </c>
      <c r="G414">
        <v>2.0829578199077999E-3</v>
      </c>
      <c r="H414">
        <v>87.397905759162299</v>
      </c>
      <c r="I414">
        <v>2172.7641600000002</v>
      </c>
      <c r="J414">
        <v>1.5920000000000001</v>
      </c>
      <c r="K414">
        <v>286.33799679999998</v>
      </c>
    </row>
    <row r="415" spans="1:11">
      <c r="A415" t="s">
        <v>968</v>
      </c>
      <c r="B415" t="s">
        <v>969</v>
      </c>
      <c r="C415" t="s">
        <v>24</v>
      </c>
      <c r="D415" t="s">
        <v>25</v>
      </c>
      <c r="E415">
        <v>0.78575524408426523</v>
      </c>
      <c r="F415">
        <v>0.87256062797646161</v>
      </c>
      <c r="G415">
        <v>0.75259683635664487</v>
      </c>
      <c r="H415">
        <v>1459</v>
      </c>
      <c r="I415">
        <v>167537.21343999999</v>
      </c>
      <c r="J415">
        <v>90</v>
      </c>
      <c r="K415">
        <v>3261.0000896000001</v>
      </c>
    </row>
    <row r="416" spans="1:11">
      <c r="A416" t="s">
        <v>970</v>
      </c>
      <c r="B416" t="s">
        <v>971</v>
      </c>
      <c r="C416" t="s">
        <v>15</v>
      </c>
      <c r="D416" t="s">
        <v>98</v>
      </c>
      <c r="E416">
        <v>1.398084732964318</v>
      </c>
      <c r="F416">
        <v>1.5727534699451804</v>
      </c>
      <c r="G416">
        <v>0.86232212244042283</v>
      </c>
      <c r="H416">
        <v>11.891556233955455</v>
      </c>
      <c r="I416">
        <v>61008.045670400003</v>
      </c>
      <c r="J416">
        <v>1389.12</v>
      </c>
      <c r="K416">
        <v>642.6299904</v>
      </c>
    </row>
    <row r="417" spans="1:11">
      <c r="A417" t="s">
        <v>972</v>
      </c>
      <c r="B417" t="s">
        <v>973</v>
      </c>
      <c r="C417" t="s">
        <v>17</v>
      </c>
      <c r="D417" t="s">
        <v>69</v>
      </c>
      <c r="E417">
        <v>0.31599278776271877</v>
      </c>
      <c r="F417">
        <v>0.84940135688653173</v>
      </c>
      <c r="G417">
        <v>1.51082372408048E-2</v>
      </c>
      <c r="H417">
        <v>4.0495118806410018</v>
      </c>
      <c r="I417">
        <v>301.15962880000001</v>
      </c>
      <c r="J417">
        <v>28.9958016</v>
      </c>
      <c r="K417">
        <v>4.0622999999999996</v>
      </c>
    </row>
    <row r="418" spans="1:11">
      <c r="A418" t="s">
        <v>974</v>
      </c>
      <c r="B418" t="s">
        <v>975</v>
      </c>
      <c r="C418" t="s">
        <v>38</v>
      </c>
      <c r="D418" t="s">
        <v>62</v>
      </c>
      <c r="E418">
        <v>1.7897305773903318</v>
      </c>
      <c r="F418">
        <v>1.9697600269681801</v>
      </c>
      <c r="G418">
        <v>1.6763408966723254</v>
      </c>
      <c r="H418">
        <v>7.0332779545894297</v>
      </c>
      <c r="I418">
        <v>144610.78077439999</v>
      </c>
      <c r="J418">
        <v>1777.4200831999999</v>
      </c>
      <c r="K418">
        <v>7239.1000064</v>
      </c>
    </row>
    <row r="419" spans="1:11">
      <c r="A419" t="s">
        <v>976</v>
      </c>
      <c r="B419" t="s">
        <v>977</v>
      </c>
      <c r="C419" t="s">
        <v>15</v>
      </c>
      <c r="D419" t="s">
        <v>68</v>
      </c>
      <c r="E419">
        <v>1.3782590540548041</v>
      </c>
      <c r="F419">
        <v>1.6324338095640814</v>
      </c>
      <c r="G419">
        <v>2.1921394755765857</v>
      </c>
      <c r="H419">
        <v>187.86715719063545</v>
      </c>
      <c r="I419">
        <v>1404.1641984</v>
      </c>
      <c r="J419">
        <v>11.1129</v>
      </c>
      <c r="K419">
        <v>251.73278719999999</v>
      </c>
    </row>
    <row r="420" spans="1:11">
      <c r="A420" t="s">
        <v>978</v>
      </c>
      <c r="B420" t="s">
        <v>979</v>
      </c>
      <c r="C420" t="s">
        <v>34</v>
      </c>
      <c r="D420" t="s">
        <v>113</v>
      </c>
      <c r="E420">
        <v>0.75207640690535371</v>
      </c>
      <c r="F420">
        <v>1.0285749557976844</v>
      </c>
      <c r="G420">
        <v>1.2856455578423387</v>
      </c>
      <c r="H420">
        <v>54.127007088094892</v>
      </c>
      <c r="I420">
        <v>248306.72896000001</v>
      </c>
      <c r="J420">
        <v>1609.1899903999999</v>
      </c>
      <c r="K420">
        <v>210.3500032</v>
      </c>
    </row>
    <row r="421" spans="1:11">
      <c r="A421" t="s">
        <v>980</v>
      </c>
      <c r="B421" t="s">
        <v>981</v>
      </c>
      <c r="C421" t="s">
        <v>10</v>
      </c>
      <c r="D421" t="s">
        <v>43</v>
      </c>
      <c r="E421">
        <v>1.0719597875059008</v>
      </c>
      <c r="F421">
        <v>0.52230001594138109</v>
      </c>
      <c r="G421">
        <v>0.22527811073848339</v>
      </c>
      <c r="H421">
        <v>4.0584000392869424</v>
      </c>
      <c r="I421">
        <v>541.30775040000003</v>
      </c>
      <c r="J421">
        <v>39.559199999999997</v>
      </c>
      <c r="K421">
        <v>3.3109999999999999</v>
      </c>
    </row>
    <row r="422" spans="1:11">
      <c r="A422" t="s">
        <v>982</v>
      </c>
      <c r="B422" t="s">
        <v>983</v>
      </c>
      <c r="C422" t="s">
        <v>58</v>
      </c>
      <c r="D422" t="s">
        <v>109</v>
      </c>
      <c r="E422">
        <v>0.9268899132690942</v>
      </c>
      <c r="F422">
        <v>1.3556209844001921</v>
      </c>
      <c r="G422">
        <v>0.52832576680583487</v>
      </c>
      <c r="H422">
        <v>16.880480824270176</v>
      </c>
      <c r="I422">
        <v>39.314476800000001</v>
      </c>
      <c r="J422">
        <v>436.26557439999999</v>
      </c>
      <c r="K422">
        <v>0.8901</v>
      </c>
    </row>
    <row r="423" spans="1:11">
      <c r="A423" t="s">
        <v>984</v>
      </c>
      <c r="B423" t="s">
        <v>985</v>
      </c>
      <c r="C423" t="s">
        <v>34</v>
      </c>
      <c r="D423" t="s">
        <v>72</v>
      </c>
      <c r="E423">
        <v>0.5003968921201436</v>
      </c>
      <c r="F423">
        <v>1.1651459899313446</v>
      </c>
      <c r="G423">
        <v>0.8747521366339881</v>
      </c>
      <c r="H423">
        <v>151.43467230443974</v>
      </c>
      <c r="I423">
        <v>6585.9866623999997</v>
      </c>
      <c r="J423">
        <v>55.332998400000001</v>
      </c>
      <c r="K423">
        <v>569.03398400000003</v>
      </c>
    </row>
    <row r="424" spans="1:11">
      <c r="A424" t="s">
        <v>986</v>
      </c>
      <c r="B424" t="s">
        <v>987</v>
      </c>
      <c r="C424" t="s">
        <v>12</v>
      </c>
      <c r="D424" t="s">
        <v>13</v>
      </c>
      <c r="E424">
        <v>1.0106713841852573</v>
      </c>
      <c r="F424">
        <v>1.629536769075101</v>
      </c>
      <c r="G424">
        <v>0.56185177150870258</v>
      </c>
      <c r="H424">
        <v>11.948195576251456</v>
      </c>
      <c r="I424">
        <v>1331.7678080000001</v>
      </c>
      <c r="J424">
        <v>195.8230016</v>
      </c>
      <c r="K424">
        <v>1.4950000000000001</v>
      </c>
    </row>
    <row r="425" spans="1:11">
      <c r="A425" t="s">
        <v>988</v>
      </c>
      <c r="B425" t="s">
        <v>989</v>
      </c>
      <c r="C425" t="s">
        <v>32</v>
      </c>
      <c r="D425" t="s">
        <v>36</v>
      </c>
      <c r="E425">
        <v>0.88114849612012691</v>
      </c>
      <c r="F425">
        <v>0.90327338060164597</v>
      </c>
      <c r="G425">
        <v>0.54799354478555873</v>
      </c>
      <c r="H425">
        <v>5.3986679454390449</v>
      </c>
      <c r="I425">
        <v>1548.917248</v>
      </c>
      <c r="J425">
        <v>338.06650880000001</v>
      </c>
      <c r="K425">
        <v>0.27660000000000001</v>
      </c>
    </row>
    <row r="426" spans="1:11">
      <c r="A426" t="s">
        <v>990</v>
      </c>
      <c r="B426" t="s">
        <v>991</v>
      </c>
      <c r="C426" t="s">
        <v>22</v>
      </c>
      <c r="D426" t="s">
        <v>23</v>
      </c>
      <c r="E426">
        <v>0.65747488775999496</v>
      </c>
      <c r="F426">
        <v>0.746944653704531</v>
      </c>
      <c r="G426">
        <v>1.3003852144447492</v>
      </c>
      <c r="H426">
        <v>40.414781672052371</v>
      </c>
      <c r="I426">
        <v>1567.7794303999999</v>
      </c>
      <c r="J426">
        <v>193.73259519999999</v>
      </c>
      <c r="K426">
        <v>33.946499199999998</v>
      </c>
    </row>
    <row r="427" spans="1:11">
      <c r="A427" t="s">
        <v>992</v>
      </c>
      <c r="B427" t="s">
        <v>993</v>
      </c>
      <c r="C427" t="s">
        <v>17</v>
      </c>
      <c r="D427" t="s">
        <v>107</v>
      </c>
      <c r="E427">
        <v>0.97111972120051937</v>
      </c>
      <c r="F427">
        <v>1.7285139165482919</v>
      </c>
      <c r="G427">
        <v>1.2776216903157331</v>
      </c>
      <c r="H427">
        <v>21.16154700482209</v>
      </c>
      <c r="I427">
        <v>12951.1825408</v>
      </c>
      <c r="J427">
        <v>161.42869759999999</v>
      </c>
      <c r="K427">
        <v>162.3774976</v>
      </c>
    </row>
    <row r="428" spans="1:11">
      <c r="A428" t="s">
        <v>994</v>
      </c>
      <c r="B428" t="s">
        <v>995</v>
      </c>
      <c r="C428" t="s">
        <v>32</v>
      </c>
      <c r="D428" t="s">
        <v>33</v>
      </c>
      <c r="E428">
        <v>1.2334507928362362</v>
      </c>
      <c r="F428">
        <v>0.68716911938426339</v>
      </c>
      <c r="G428">
        <v>0.64404371494219559</v>
      </c>
      <c r="H428">
        <v>2.5496078247554763</v>
      </c>
      <c r="I428">
        <v>450.52800000000002</v>
      </c>
      <c r="J428">
        <v>397.33829120000001</v>
      </c>
      <c r="K428">
        <v>1.6890000000000001</v>
      </c>
    </row>
    <row r="429" spans="1:11">
      <c r="A429" t="s">
        <v>996</v>
      </c>
      <c r="B429" t="s">
        <v>997</v>
      </c>
      <c r="C429" t="s">
        <v>32</v>
      </c>
      <c r="D429" t="s">
        <v>96</v>
      </c>
      <c r="E429">
        <v>1.0503669433367389</v>
      </c>
      <c r="F429">
        <v>0.71536915650795707</v>
      </c>
      <c r="G429">
        <v>0.1558048321541986</v>
      </c>
      <c r="H429">
        <v>11.864276153879366</v>
      </c>
      <c r="I429">
        <v>2295.1190528000002</v>
      </c>
      <c r="J429">
        <v>225.79479040000001</v>
      </c>
      <c r="K429">
        <v>19.062099199999999</v>
      </c>
    </row>
    <row r="430" spans="1:11">
      <c r="A430" t="s">
        <v>998</v>
      </c>
      <c r="B430" t="s">
        <v>999</v>
      </c>
      <c r="C430" t="s">
        <v>17</v>
      </c>
      <c r="D430" t="s">
        <v>56</v>
      </c>
      <c r="E430">
        <v>1.1136945431627914</v>
      </c>
      <c r="F430">
        <v>1.3715868843888976</v>
      </c>
      <c r="G430">
        <v>0.72612590112266828</v>
      </c>
      <c r="H430">
        <v>23.216885330961382</v>
      </c>
      <c r="I430">
        <v>219.48628479999999</v>
      </c>
      <c r="J430">
        <v>2.1892999999999998</v>
      </c>
      <c r="K430">
        <v>11.690799999999999</v>
      </c>
    </row>
    <row r="431" spans="1:11">
      <c r="A431" t="s">
        <v>1000</v>
      </c>
      <c r="B431" t="s">
        <v>1001</v>
      </c>
      <c r="C431" t="s">
        <v>15</v>
      </c>
      <c r="D431" t="s">
        <v>16</v>
      </c>
      <c r="E431">
        <v>1.1011583088486301</v>
      </c>
      <c r="F431">
        <v>1.9022158373198073</v>
      </c>
      <c r="G431">
        <v>0.74511381907139773</v>
      </c>
      <c r="H431">
        <v>353.8347280334728</v>
      </c>
      <c r="I431">
        <v>201.2816128</v>
      </c>
      <c r="J431">
        <v>3.2909999999999999</v>
      </c>
      <c r="K431">
        <v>5.7279999999999998</v>
      </c>
    </row>
    <row r="432" spans="1:11">
      <c r="A432" t="s">
        <v>1002</v>
      </c>
      <c r="B432" t="s">
        <v>1003</v>
      </c>
      <c r="C432" t="s">
        <v>17</v>
      </c>
      <c r="D432" t="s">
        <v>114</v>
      </c>
      <c r="E432">
        <v>0.91834650615646596</v>
      </c>
      <c r="F432">
        <v>1.7195769567982744</v>
      </c>
      <c r="G432">
        <v>1.6905035970100979</v>
      </c>
      <c r="H432">
        <v>26.784566838783707</v>
      </c>
      <c r="I432">
        <v>408.84620799999999</v>
      </c>
      <c r="J432">
        <v>10.179</v>
      </c>
      <c r="K432">
        <v>140.81699839999999</v>
      </c>
    </row>
    <row r="433" spans="1:11">
      <c r="A433" t="s">
        <v>1004</v>
      </c>
      <c r="B433" t="s">
        <v>1005</v>
      </c>
      <c r="C433" t="s">
        <v>17</v>
      </c>
      <c r="D433" t="s">
        <v>20</v>
      </c>
      <c r="E433">
        <v>1.342245309374603</v>
      </c>
      <c r="F433">
        <v>1.4611125278338739</v>
      </c>
      <c r="G433">
        <v>1.399285244134957</v>
      </c>
      <c r="H433">
        <v>0.19588310972247749</v>
      </c>
      <c r="I433">
        <v>2716.0000512000001</v>
      </c>
      <c r="J433">
        <v>1096.004608</v>
      </c>
      <c r="K433">
        <v>82.696799999999996</v>
      </c>
    </row>
    <row r="434" spans="1:11">
      <c r="A434" t="s">
        <v>1006</v>
      </c>
      <c r="B434" t="s">
        <v>1007</v>
      </c>
      <c r="C434" t="s">
        <v>24</v>
      </c>
      <c r="D434" t="s">
        <v>25</v>
      </c>
      <c r="E434">
        <v>0.83282273908320958</v>
      </c>
      <c r="F434">
        <v>0.7861934163593759</v>
      </c>
      <c r="G434">
        <v>0.47364614776431269</v>
      </c>
      <c r="H434">
        <v>28.141746200070695</v>
      </c>
      <c r="I434">
        <v>109226.6295296</v>
      </c>
      <c r="J434">
        <v>6773.2000767999998</v>
      </c>
      <c r="K434">
        <v>8258.8999679999997</v>
      </c>
    </row>
    <row r="435" spans="1:11">
      <c r="A435" t="s">
        <v>1008</v>
      </c>
      <c r="B435" t="s">
        <v>1009</v>
      </c>
      <c r="C435" t="s">
        <v>15</v>
      </c>
      <c r="D435" t="s">
        <v>16</v>
      </c>
      <c r="E435">
        <v>1.6863271989109312</v>
      </c>
      <c r="F435">
        <v>1.4646773859739739</v>
      </c>
      <c r="G435">
        <v>0.25132635595719371</v>
      </c>
      <c r="H435">
        <v>9.7655068488206318</v>
      </c>
      <c r="I435">
        <v>1110.2214144</v>
      </c>
      <c r="J435">
        <v>174.3079936</v>
      </c>
      <c r="K435">
        <v>84.938297599999999</v>
      </c>
    </row>
    <row r="436" spans="1:11">
      <c r="A436" t="s">
        <v>1010</v>
      </c>
      <c r="B436" t="s">
        <v>1011</v>
      </c>
      <c r="C436" t="s">
        <v>34</v>
      </c>
      <c r="D436" t="s">
        <v>49</v>
      </c>
      <c r="E436">
        <v>0.69504857871698456</v>
      </c>
      <c r="F436">
        <v>0.81261175185234802</v>
      </c>
      <c r="G436">
        <v>0.65799159948055896</v>
      </c>
      <c r="H436">
        <v>-0.53241945323620965</v>
      </c>
      <c r="I436">
        <v>145.00025600000001</v>
      </c>
      <c r="J436">
        <v>237.52440319999999</v>
      </c>
      <c r="K436">
        <v>16.780200000000001</v>
      </c>
    </row>
    <row r="437" spans="1:11">
      <c r="A437" t="s">
        <v>1012</v>
      </c>
      <c r="B437" t="s">
        <v>1013</v>
      </c>
      <c r="C437" t="s">
        <v>17</v>
      </c>
      <c r="D437" t="s">
        <v>26</v>
      </c>
      <c r="E437">
        <v>1.0951815299742671</v>
      </c>
      <c r="F437">
        <v>1.5164055319734897</v>
      </c>
      <c r="G437">
        <v>0.81887818265862056</v>
      </c>
      <c r="H437">
        <v>3.0069189099609517</v>
      </c>
      <c r="I437">
        <v>104.0441088</v>
      </c>
      <c r="J437">
        <v>101.0497024</v>
      </c>
      <c r="K437">
        <v>37.666201600000001</v>
      </c>
    </row>
    <row r="438" spans="1:11">
      <c r="A438" t="s">
        <v>1014</v>
      </c>
      <c r="B438" t="s">
        <v>1015</v>
      </c>
      <c r="C438" t="s">
        <v>12</v>
      </c>
      <c r="D438" t="s">
        <v>13</v>
      </c>
      <c r="E438">
        <v>1.0142452991515818</v>
      </c>
      <c r="F438">
        <v>1.5274375543627849</v>
      </c>
      <c r="G438">
        <v>1.8066023173981192</v>
      </c>
      <c r="H438">
        <v>9.0298682379367321</v>
      </c>
      <c r="I438">
        <v>787.36286719999998</v>
      </c>
      <c r="J438">
        <v>534.68718079999996</v>
      </c>
      <c r="K438">
        <v>995.55706880000002</v>
      </c>
    </row>
    <row r="439" spans="1:11">
      <c r="A439" t="s">
        <v>1016</v>
      </c>
      <c r="B439" t="s">
        <v>1017</v>
      </c>
      <c r="C439" t="s">
        <v>34</v>
      </c>
      <c r="D439" t="s">
        <v>86</v>
      </c>
      <c r="E439">
        <v>1.0786585696053106</v>
      </c>
      <c r="F439">
        <v>1.6238835024045672</v>
      </c>
      <c r="G439">
        <v>1.4626821660518139</v>
      </c>
      <c r="H439">
        <v>3.9866325839306351</v>
      </c>
      <c r="I439">
        <v>731.01429759999996</v>
      </c>
      <c r="J439">
        <v>174.5859968</v>
      </c>
      <c r="K439">
        <v>287.09519360000002</v>
      </c>
    </row>
    <row r="440" spans="1:11">
      <c r="A440" t="s">
        <v>1018</v>
      </c>
      <c r="B440" t="s">
        <v>1019</v>
      </c>
      <c r="C440" t="s">
        <v>17</v>
      </c>
      <c r="D440" t="s">
        <v>27</v>
      </c>
      <c r="E440">
        <v>1.3766848234790869</v>
      </c>
      <c r="F440">
        <v>1.92787647320694</v>
      </c>
      <c r="G440">
        <v>0.42452219929839058</v>
      </c>
      <c r="H440">
        <v>7.9861474614550465</v>
      </c>
      <c r="I440">
        <v>1369.683456</v>
      </c>
      <c r="J440">
        <v>77.344300799999999</v>
      </c>
      <c r="K440">
        <v>82.809100799999996</v>
      </c>
    </row>
    <row r="441" spans="1:11">
      <c r="A441" t="s">
        <v>1020</v>
      </c>
      <c r="B441" t="s">
        <v>1021</v>
      </c>
      <c r="C441" t="s">
        <v>32</v>
      </c>
      <c r="D441" t="s">
        <v>76</v>
      </c>
      <c r="E441">
        <v>1.1385305879310057</v>
      </c>
      <c r="F441">
        <v>1.201827946640645</v>
      </c>
      <c r="G441">
        <v>1.6134018109043746</v>
      </c>
      <c r="H441">
        <v>2.0073112776457687</v>
      </c>
      <c r="I441">
        <v>7153.4878719999997</v>
      </c>
      <c r="J441">
        <v>594.43000319999999</v>
      </c>
      <c r="K441">
        <v>45.78</v>
      </c>
    </row>
    <row r="442" spans="1:11">
      <c r="A442" t="s">
        <v>1022</v>
      </c>
      <c r="B442" t="s">
        <v>1023</v>
      </c>
      <c r="C442" t="s">
        <v>10</v>
      </c>
      <c r="D442" t="s">
        <v>28</v>
      </c>
      <c r="E442">
        <v>0.84135937896115565</v>
      </c>
      <c r="F442">
        <v>0.74025054128487178</v>
      </c>
      <c r="G442">
        <v>0.89067852471537701</v>
      </c>
      <c r="H442">
        <v>3.7789859368700638</v>
      </c>
      <c r="I442">
        <v>283.60335359999999</v>
      </c>
      <c r="J442">
        <v>79.123500800000002</v>
      </c>
      <c r="K442">
        <v>2.4609999999999999</v>
      </c>
    </row>
    <row r="443" spans="1:11">
      <c r="A443" t="s">
        <v>1024</v>
      </c>
      <c r="B443" t="s">
        <v>1025</v>
      </c>
      <c r="C443" t="s">
        <v>15</v>
      </c>
      <c r="D443" t="s">
        <v>64</v>
      </c>
      <c r="E443">
        <v>1.2609438394188404</v>
      </c>
      <c r="F443">
        <v>1.6470121778158471</v>
      </c>
      <c r="G443">
        <v>0.87465050915284381</v>
      </c>
      <c r="H443">
        <v>5.8528038827748237</v>
      </c>
      <c r="I443">
        <v>4694.4923648000004</v>
      </c>
      <c r="J443">
        <v>160.1563008</v>
      </c>
      <c r="K443">
        <v>420.45440000000002</v>
      </c>
    </row>
    <row r="444" spans="1:11">
      <c r="A444" t="s">
        <v>1026</v>
      </c>
      <c r="B444" t="s">
        <v>1027</v>
      </c>
      <c r="C444" t="s">
        <v>32</v>
      </c>
      <c r="D444" t="s">
        <v>115</v>
      </c>
      <c r="E444">
        <v>1.0676899546181988</v>
      </c>
      <c r="F444">
        <v>1.0009555513101756</v>
      </c>
      <c r="G444">
        <v>1.3950991018221901</v>
      </c>
      <c r="H444">
        <v>33.510686675761711</v>
      </c>
      <c r="I444">
        <v>2760.3716095999998</v>
      </c>
      <c r="J444">
        <v>36.207999999999998</v>
      </c>
      <c r="K444">
        <v>180.21899519999999</v>
      </c>
    </row>
    <row r="445" spans="1:11">
      <c r="A445" t="s">
        <v>1028</v>
      </c>
      <c r="B445" t="s">
        <v>1029</v>
      </c>
      <c r="C445" t="s">
        <v>15</v>
      </c>
      <c r="D445" t="s">
        <v>116</v>
      </c>
      <c r="E445">
        <v>1.9089193874172676</v>
      </c>
      <c r="F445">
        <v>2.7545151202564311</v>
      </c>
      <c r="G445">
        <v>0.93255558636196445</v>
      </c>
      <c r="H445">
        <v>3.1356759261783389</v>
      </c>
      <c r="I445">
        <v>3862.7102719999998</v>
      </c>
      <c r="J445">
        <v>230.07400960000001</v>
      </c>
      <c r="K445">
        <v>156.63800320000001</v>
      </c>
    </row>
    <row r="446" spans="1:11">
      <c r="A446" t="s">
        <v>1030</v>
      </c>
      <c r="B446" t="s">
        <v>1031</v>
      </c>
      <c r="C446" t="s">
        <v>15</v>
      </c>
      <c r="D446" t="s">
        <v>16</v>
      </c>
      <c r="E446">
        <v>1.1263578593679655</v>
      </c>
      <c r="F446">
        <v>1.3214286865081462</v>
      </c>
      <c r="G446">
        <v>0.90664371970992419</v>
      </c>
      <c r="H446">
        <v>21.59418171395815</v>
      </c>
      <c r="I446">
        <v>14427.117977600001</v>
      </c>
      <c r="J446">
        <v>395.072</v>
      </c>
      <c r="K446">
        <v>1250.621952</v>
      </c>
    </row>
    <row r="447" spans="1:11">
      <c r="A447" t="s">
        <v>1032</v>
      </c>
      <c r="B447" t="s">
        <v>1033</v>
      </c>
      <c r="C447" t="s">
        <v>17</v>
      </c>
      <c r="D447" t="s">
        <v>88</v>
      </c>
      <c r="E447">
        <v>1.514211907755725</v>
      </c>
      <c r="F447">
        <v>2.0780332078714339</v>
      </c>
      <c r="G447">
        <v>2.7207226319911779</v>
      </c>
      <c r="H447">
        <v>46.58295089490592</v>
      </c>
      <c r="I447">
        <v>783.12002559999996</v>
      </c>
      <c r="J447">
        <v>7.6269999999999998</v>
      </c>
      <c r="K447">
        <v>100.4809984</v>
      </c>
    </row>
    <row r="448" spans="1:11">
      <c r="A448" t="s">
        <v>1034</v>
      </c>
      <c r="B448" t="s">
        <v>1035</v>
      </c>
      <c r="C448" t="s">
        <v>38</v>
      </c>
      <c r="D448" t="s">
        <v>39</v>
      </c>
      <c r="E448">
        <v>1.0590086669115435</v>
      </c>
      <c r="F448">
        <v>1.4783000345865305</v>
      </c>
      <c r="G448">
        <v>0.49277941263246311</v>
      </c>
      <c r="H448">
        <v>5.6868516776933742</v>
      </c>
      <c r="I448">
        <v>3250.1839872</v>
      </c>
      <c r="J448">
        <v>1101.8412032000001</v>
      </c>
      <c r="K448">
        <v>133.7842048</v>
      </c>
    </row>
    <row r="449" spans="1:11">
      <c r="A449" t="s">
        <v>1036</v>
      </c>
      <c r="B449" t="s">
        <v>1037</v>
      </c>
      <c r="C449" t="s">
        <v>32</v>
      </c>
      <c r="D449" t="s">
        <v>83</v>
      </c>
      <c r="E449">
        <v>0.88732763763980538</v>
      </c>
      <c r="F449">
        <v>0.95952158545896216</v>
      </c>
      <c r="G449">
        <v>0.73041673852298672</v>
      </c>
      <c r="H449">
        <v>110.18421052631579</v>
      </c>
      <c r="I449">
        <v>210440.1461248</v>
      </c>
      <c r="J449">
        <v>445.78001920000003</v>
      </c>
      <c r="K449">
        <v>4870.4499711999997</v>
      </c>
    </row>
    <row r="450" spans="1:11">
      <c r="A450" t="s">
        <v>1038</v>
      </c>
      <c r="B450" t="s">
        <v>1039</v>
      </c>
      <c r="C450" t="s">
        <v>10</v>
      </c>
      <c r="D450" t="s">
        <v>51</v>
      </c>
      <c r="E450">
        <v>0.94249453243076298</v>
      </c>
      <c r="F450">
        <v>1.2343977980264051</v>
      </c>
      <c r="G450">
        <v>1.0322564308470987</v>
      </c>
      <c r="H450">
        <v>8.2763087686014103</v>
      </c>
      <c r="I450">
        <v>14761.852928</v>
      </c>
      <c r="J450">
        <v>2665.7300479999999</v>
      </c>
      <c r="K450">
        <v>4888.7500799999998</v>
      </c>
    </row>
    <row r="451" spans="1:11">
      <c r="A451" t="s">
        <v>1040</v>
      </c>
      <c r="B451" t="s">
        <v>1041</v>
      </c>
      <c r="C451" t="s">
        <v>17</v>
      </c>
      <c r="D451" t="s">
        <v>20</v>
      </c>
      <c r="E451">
        <v>1.4329477787548279</v>
      </c>
      <c r="F451">
        <v>1.9477388679852909</v>
      </c>
      <c r="G451">
        <v>1.5875768343290926</v>
      </c>
      <c r="H451">
        <v>9.1357450147460693</v>
      </c>
      <c r="I451">
        <v>2513.0629119999999</v>
      </c>
      <c r="J451">
        <v>294.56140799999997</v>
      </c>
      <c r="K451">
        <v>425.07898879999999</v>
      </c>
    </row>
    <row r="452" spans="1:11">
      <c r="A452" t="s">
        <v>1042</v>
      </c>
      <c r="B452" t="s">
        <v>1043</v>
      </c>
      <c r="C452" t="s">
        <v>34</v>
      </c>
      <c r="D452" t="s">
        <v>49</v>
      </c>
      <c r="E452">
        <v>0.4378883530646564</v>
      </c>
      <c r="F452">
        <v>0.46871649750331967</v>
      </c>
      <c r="G452">
        <v>0.7650129368602957</v>
      </c>
      <c r="H452">
        <v>2.9835164835164836</v>
      </c>
      <c r="I452">
        <v>576.74879999999996</v>
      </c>
      <c r="J452">
        <v>61.1</v>
      </c>
      <c r="K452">
        <v>1.3</v>
      </c>
    </row>
    <row r="453" spans="1:11">
      <c r="A453" t="s">
        <v>1044</v>
      </c>
      <c r="B453" t="s">
        <v>1045</v>
      </c>
      <c r="C453" t="s">
        <v>32</v>
      </c>
      <c r="D453" t="s">
        <v>52</v>
      </c>
      <c r="E453">
        <v>0.9433156615876972</v>
      </c>
      <c r="F453">
        <v>1.1688778806162301</v>
      </c>
      <c r="G453">
        <v>1.332876163624217</v>
      </c>
      <c r="H453">
        <v>326.29023746701847</v>
      </c>
      <c r="I453">
        <v>2045.9362304000001</v>
      </c>
      <c r="J453">
        <v>4.1192000000000002</v>
      </c>
      <c r="K453">
        <v>241.35848960000001</v>
      </c>
    </row>
    <row r="454" spans="1:11">
      <c r="A454" t="s">
        <v>1046</v>
      </c>
      <c r="B454" t="s">
        <v>1047</v>
      </c>
      <c r="C454" t="s">
        <v>32</v>
      </c>
      <c r="D454" t="s">
        <v>52</v>
      </c>
      <c r="E454">
        <v>0.80990561374921732</v>
      </c>
      <c r="F454">
        <v>1.0320203964647148</v>
      </c>
      <c r="G454">
        <v>1.0032010440255843</v>
      </c>
      <c r="H454">
        <v>52.286369986030735</v>
      </c>
      <c r="I454">
        <v>21984.6770688</v>
      </c>
      <c r="J454">
        <v>250.08</v>
      </c>
      <c r="K454">
        <v>1058.4399871999999</v>
      </c>
    </row>
    <row r="455" spans="1:11">
      <c r="A455" t="s">
        <v>1048</v>
      </c>
      <c r="B455" t="s">
        <v>1049</v>
      </c>
      <c r="C455" t="s">
        <v>17</v>
      </c>
      <c r="D455" t="s">
        <v>42</v>
      </c>
      <c r="E455">
        <v>1.0947732836184774</v>
      </c>
      <c r="F455">
        <v>1.543819071457772</v>
      </c>
      <c r="G455">
        <v>0.85208078042540936</v>
      </c>
      <c r="H455">
        <v>1382.0652631578948</v>
      </c>
      <c r="I455">
        <v>900.2718208</v>
      </c>
      <c r="J455">
        <v>1.6890000000000001</v>
      </c>
      <c r="K455">
        <v>20.534800000000001</v>
      </c>
    </row>
    <row r="456" spans="1:11">
      <c r="A456" t="s">
        <v>1050</v>
      </c>
      <c r="B456" t="s">
        <v>1051</v>
      </c>
      <c r="C456" t="s">
        <v>17</v>
      </c>
      <c r="D456" t="s">
        <v>26</v>
      </c>
      <c r="E456">
        <v>1.2671186817758266</v>
      </c>
      <c r="F456">
        <v>2.331486558137065</v>
      </c>
      <c r="G456">
        <v>0.91794269725475397</v>
      </c>
      <c r="H456">
        <v>10.621894409937887</v>
      </c>
      <c r="I456">
        <v>1182.8354048000001</v>
      </c>
      <c r="J456">
        <v>197.16</v>
      </c>
      <c r="K456">
        <v>133.6300032</v>
      </c>
    </row>
    <row r="457" spans="1:11">
      <c r="A457" t="s">
        <v>1052</v>
      </c>
      <c r="B457" t="s">
        <v>1053</v>
      </c>
      <c r="C457" t="s">
        <v>38</v>
      </c>
      <c r="D457" t="s">
        <v>39</v>
      </c>
      <c r="E457">
        <v>0.37265154587812821</v>
      </c>
      <c r="F457">
        <v>1.016216691522333</v>
      </c>
      <c r="G457">
        <v>1.0296012696956611</v>
      </c>
      <c r="H457">
        <v>8.136214876805834</v>
      </c>
      <c r="I457">
        <v>850.56271360000005</v>
      </c>
      <c r="J457">
        <v>105.12380159999999</v>
      </c>
      <c r="K457">
        <v>155.7737984</v>
      </c>
    </row>
    <row r="458" spans="1:11">
      <c r="A458" t="s">
        <v>1054</v>
      </c>
      <c r="B458" t="s">
        <v>1055</v>
      </c>
      <c r="C458" t="s">
        <v>17</v>
      </c>
      <c r="D458" t="s">
        <v>26</v>
      </c>
      <c r="E458">
        <v>1.7154259592476937</v>
      </c>
      <c r="F458">
        <v>2.0075237660008902</v>
      </c>
      <c r="G458">
        <v>1.6184986843907141</v>
      </c>
      <c r="H458">
        <v>50.308539944903579</v>
      </c>
      <c r="I458">
        <v>8817.7958911999995</v>
      </c>
      <c r="J458">
        <v>257.83999999999997</v>
      </c>
      <c r="K458">
        <v>819.06001920000006</v>
      </c>
    </row>
    <row r="459" spans="1:11">
      <c r="A459" t="s">
        <v>1056</v>
      </c>
      <c r="B459" t="s">
        <v>1057</v>
      </c>
      <c r="C459" t="s">
        <v>17</v>
      </c>
      <c r="D459" t="s">
        <v>65</v>
      </c>
      <c r="E459">
        <v>1.3191063883574583</v>
      </c>
      <c r="F459">
        <v>2.0797198076615695</v>
      </c>
      <c r="G459">
        <v>1.6256311446180765</v>
      </c>
      <c r="H459">
        <v>6.9430200972827611</v>
      </c>
      <c r="I459">
        <v>3958.2359551999998</v>
      </c>
      <c r="J459">
        <v>2222.5508352000002</v>
      </c>
      <c r="K459">
        <v>773.48648960000003</v>
      </c>
    </row>
    <row r="460" spans="1:11">
      <c r="A460" t="s">
        <v>1058</v>
      </c>
      <c r="B460" t="s">
        <v>1059</v>
      </c>
      <c r="C460" t="s">
        <v>10</v>
      </c>
      <c r="D460" t="s">
        <v>55</v>
      </c>
      <c r="E460">
        <v>0.4808260726291374</v>
      </c>
      <c r="F460">
        <v>0.88619303994175747</v>
      </c>
      <c r="G460">
        <v>1.117293930652276</v>
      </c>
      <c r="H460">
        <v>10.253839205058718</v>
      </c>
      <c r="I460">
        <v>844.30131200000005</v>
      </c>
      <c r="J460">
        <v>1170.4899584</v>
      </c>
      <c r="K460">
        <v>78.870003199999999</v>
      </c>
    </row>
    <row r="461" spans="1:11">
      <c r="A461" t="s">
        <v>1060</v>
      </c>
      <c r="B461" t="s">
        <v>1061</v>
      </c>
      <c r="C461" t="s">
        <v>17</v>
      </c>
      <c r="D461" t="s">
        <v>26</v>
      </c>
      <c r="E461">
        <v>1.5848446624770025</v>
      </c>
      <c r="F461">
        <v>1.4534667811303392</v>
      </c>
      <c r="G461">
        <v>0.50665061390942467</v>
      </c>
      <c r="H461">
        <v>16.790163934426229</v>
      </c>
      <c r="I461">
        <v>16200.1027072</v>
      </c>
      <c r="J461">
        <v>527.60002559999998</v>
      </c>
      <c r="K461">
        <v>860.29998079999996</v>
      </c>
    </row>
    <row r="462" spans="1:11">
      <c r="A462" t="s">
        <v>1062</v>
      </c>
      <c r="B462" t="s">
        <v>1063</v>
      </c>
      <c r="C462" t="s">
        <v>32</v>
      </c>
      <c r="D462" t="s">
        <v>76</v>
      </c>
      <c r="E462">
        <v>0.86712486810062517</v>
      </c>
      <c r="F462">
        <v>1.501746985049291</v>
      </c>
      <c r="G462">
        <v>1.1902231073025813</v>
      </c>
      <c r="H462">
        <v>0.82432485124501875</v>
      </c>
      <c r="I462">
        <v>229.72951040000001</v>
      </c>
      <c r="J462">
        <v>305.37899520000002</v>
      </c>
      <c r="K462">
        <v>35.988799999999998</v>
      </c>
    </row>
    <row r="463" spans="1:11">
      <c r="A463" t="s">
        <v>1064</v>
      </c>
      <c r="B463" t="s">
        <v>1065</v>
      </c>
      <c r="C463" t="s">
        <v>17</v>
      </c>
      <c r="D463" t="s">
        <v>27</v>
      </c>
      <c r="E463">
        <v>1.1214655370552282</v>
      </c>
      <c r="F463">
        <v>1.3002453871192641</v>
      </c>
      <c r="G463">
        <v>2.0179279416952896</v>
      </c>
      <c r="H463">
        <v>6.2259158751696067</v>
      </c>
      <c r="I463">
        <v>632.21248000000003</v>
      </c>
      <c r="J463">
        <v>15.367000000000001</v>
      </c>
      <c r="K463">
        <v>109.0540032</v>
      </c>
    </row>
    <row r="464" spans="1:11">
      <c r="A464" t="s">
        <v>1066</v>
      </c>
      <c r="B464" t="s">
        <v>1067</v>
      </c>
      <c r="C464" t="s">
        <v>34</v>
      </c>
      <c r="D464" t="s">
        <v>70</v>
      </c>
      <c r="E464">
        <v>0.42704578882243499</v>
      </c>
      <c r="F464">
        <v>0.80738551928615143</v>
      </c>
      <c r="G464">
        <v>0.83352167020079304</v>
      </c>
      <c r="H464">
        <v>96.734430057085319</v>
      </c>
      <c r="I464">
        <v>20342.823321600001</v>
      </c>
      <c r="J464">
        <v>71.959999999999994</v>
      </c>
      <c r="K464">
        <v>804.02001919999998</v>
      </c>
    </row>
    <row r="465" spans="1:11">
      <c r="A465" t="s">
        <v>1068</v>
      </c>
      <c r="B465" t="s">
        <v>1069</v>
      </c>
      <c r="C465" t="s">
        <v>10</v>
      </c>
      <c r="D465" t="s">
        <v>71</v>
      </c>
      <c r="E465">
        <v>1.0205706267674308</v>
      </c>
      <c r="F465">
        <v>1.1714993759725738</v>
      </c>
      <c r="G465">
        <v>0.95862640864667481</v>
      </c>
      <c r="H465">
        <v>1.6005395683453238</v>
      </c>
      <c r="I465">
        <v>485.81217279999998</v>
      </c>
      <c r="J465">
        <v>590.61002240000005</v>
      </c>
      <c r="K465">
        <v>6.39</v>
      </c>
    </row>
    <row r="466" spans="1:11">
      <c r="A466" t="s">
        <v>1070</v>
      </c>
      <c r="B466" t="s">
        <v>1071</v>
      </c>
      <c r="C466" t="s">
        <v>38</v>
      </c>
      <c r="D466" t="s">
        <v>62</v>
      </c>
      <c r="E466">
        <v>1.0461195408564885</v>
      </c>
      <c r="F466">
        <v>2.135395328458511</v>
      </c>
      <c r="G466">
        <v>0.52607771855030638</v>
      </c>
      <c r="H466">
        <v>-0.31717672032549088</v>
      </c>
      <c r="I466">
        <v>277.90686720000002</v>
      </c>
      <c r="J466">
        <v>1910.2781440000001</v>
      </c>
      <c r="K466">
        <v>15.6434</v>
      </c>
    </row>
    <row r="467" spans="1:11">
      <c r="A467" t="s">
        <v>1072</v>
      </c>
      <c r="B467" t="s">
        <v>1073</v>
      </c>
      <c r="C467" t="s">
        <v>38</v>
      </c>
      <c r="D467" t="s">
        <v>117</v>
      </c>
      <c r="E467">
        <v>1.3048239412696294</v>
      </c>
      <c r="F467">
        <v>1.5609872026031033</v>
      </c>
      <c r="G467">
        <v>1.1694078415360194</v>
      </c>
      <c r="H467">
        <v>1.0607298069334994</v>
      </c>
      <c r="I467">
        <v>7816.1575935999999</v>
      </c>
      <c r="J467">
        <v>4713.6980991999999</v>
      </c>
      <c r="K467">
        <v>1078.3389695999999</v>
      </c>
    </row>
    <row r="468" spans="1:11">
      <c r="A468" t="s">
        <v>1074</v>
      </c>
      <c r="B468" t="s">
        <v>1075</v>
      </c>
      <c r="C468" t="s">
        <v>24</v>
      </c>
      <c r="D468" t="s">
        <v>25</v>
      </c>
      <c r="E468">
        <v>0.90959777541060516</v>
      </c>
      <c r="F468">
        <v>1.1629187120700464</v>
      </c>
      <c r="G468">
        <v>1.0290495514576441</v>
      </c>
      <c r="H468">
        <v>7.9378106965316269</v>
      </c>
      <c r="I468">
        <v>27304.134246400001</v>
      </c>
      <c r="J468">
        <v>1659.2180224000001</v>
      </c>
      <c r="K468">
        <v>512.06702080000002</v>
      </c>
    </row>
    <row r="469" spans="1:11">
      <c r="A469" t="s">
        <v>1076</v>
      </c>
      <c r="B469" t="s">
        <v>1077</v>
      </c>
      <c r="C469" t="s">
        <v>32</v>
      </c>
      <c r="D469" t="s">
        <v>80</v>
      </c>
      <c r="E469">
        <v>1.2988076196813201</v>
      </c>
      <c r="F469">
        <v>1.6434571783983749</v>
      </c>
      <c r="G469">
        <v>1.0431329726778282</v>
      </c>
      <c r="H469">
        <v>2.8930877843480096</v>
      </c>
      <c r="I469">
        <v>3547.7684224</v>
      </c>
      <c r="J469">
        <v>1963.347968</v>
      </c>
      <c r="K469">
        <v>25.225999999999999</v>
      </c>
    </row>
    <row r="470" spans="1:11">
      <c r="A470" t="s">
        <v>1078</v>
      </c>
      <c r="B470" t="s">
        <v>1079</v>
      </c>
      <c r="C470" t="s">
        <v>12</v>
      </c>
      <c r="D470" t="s">
        <v>13</v>
      </c>
      <c r="E470">
        <v>1.2875460698256262</v>
      </c>
      <c r="F470">
        <v>0.87510603725776892</v>
      </c>
      <c r="G470">
        <v>1.3470027499017978</v>
      </c>
      <c r="H470">
        <v>14.147165154893598</v>
      </c>
      <c r="I470">
        <v>603.47458559999995</v>
      </c>
      <c r="J470">
        <v>70.647699200000005</v>
      </c>
      <c r="K470">
        <v>732.91448319999995</v>
      </c>
    </row>
    <row r="471" spans="1:11">
      <c r="A471" t="s">
        <v>1080</v>
      </c>
      <c r="B471" t="s">
        <v>1081</v>
      </c>
      <c r="C471" t="s">
        <v>32</v>
      </c>
      <c r="D471" t="s">
        <v>57</v>
      </c>
      <c r="E471">
        <v>1.143858688248566</v>
      </c>
      <c r="F471">
        <v>1.6787353262541949</v>
      </c>
      <c r="G471">
        <v>0.87966173861676578</v>
      </c>
      <c r="H471">
        <v>1.651571231584295</v>
      </c>
      <c r="I471">
        <v>164.4848896</v>
      </c>
      <c r="J471">
        <v>164.99499520000001</v>
      </c>
      <c r="K471">
        <v>2.448</v>
      </c>
    </row>
    <row r="472" spans="1:11">
      <c r="A472" t="s">
        <v>1082</v>
      </c>
      <c r="B472" t="s">
        <v>1083</v>
      </c>
      <c r="C472" t="s">
        <v>15</v>
      </c>
      <c r="D472" t="s">
        <v>97</v>
      </c>
      <c r="E472">
        <v>1.0326407272816629</v>
      </c>
      <c r="F472">
        <v>0.74025488486019464</v>
      </c>
      <c r="G472">
        <v>1.014509893307423</v>
      </c>
      <c r="H472">
        <v>5.815631202561315</v>
      </c>
      <c r="I472">
        <v>13264.637951999999</v>
      </c>
      <c r="J472">
        <v>2055.9486975999998</v>
      </c>
      <c r="K472">
        <v>306.22028799999998</v>
      </c>
    </row>
    <row r="473" spans="1:11">
      <c r="A473" t="s">
        <v>1084</v>
      </c>
      <c r="B473" t="s">
        <v>1085</v>
      </c>
      <c r="C473" t="s">
        <v>17</v>
      </c>
      <c r="D473" t="s">
        <v>20</v>
      </c>
      <c r="E473">
        <v>0.96401580965587963</v>
      </c>
      <c r="F473">
        <v>1.6564901174679012</v>
      </c>
      <c r="G473">
        <v>2.1436530573022403</v>
      </c>
      <c r="H473">
        <v>85.357343723530406</v>
      </c>
      <c r="I473">
        <v>1515.8243328000001</v>
      </c>
      <c r="J473">
        <v>164.82819839999999</v>
      </c>
      <c r="K473">
        <v>137.59039999999999</v>
      </c>
    </row>
    <row r="474" spans="1:11">
      <c r="A474" t="s">
        <v>1086</v>
      </c>
      <c r="B474" t="s">
        <v>1087</v>
      </c>
      <c r="C474" t="s">
        <v>15</v>
      </c>
      <c r="D474" t="s">
        <v>19</v>
      </c>
      <c r="E474">
        <v>0.83383249598056164</v>
      </c>
      <c r="F474">
        <v>0.39566229609745518</v>
      </c>
      <c r="G474">
        <v>0.96038165013102295</v>
      </c>
      <c r="H474">
        <v>93.744386873920561</v>
      </c>
      <c r="I474">
        <v>3367.9390720000001</v>
      </c>
      <c r="J474">
        <v>16.475000000000001</v>
      </c>
      <c r="K474">
        <v>102.0249984</v>
      </c>
    </row>
    <row r="475" spans="1:11">
      <c r="A475" t="s">
        <v>1088</v>
      </c>
      <c r="B475" t="s">
        <v>1089</v>
      </c>
      <c r="C475" t="s">
        <v>32</v>
      </c>
      <c r="D475" t="s">
        <v>76</v>
      </c>
      <c r="E475">
        <v>0.91357539019903677</v>
      </c>
      <c r="F475">
        <v>0.66793110234288466</v>
      </c>
      <c r="G475">
        <v>0.90797266211000682</v>
      </c>
      <c r="H475">
        <v>24.807381149145321</v>
      </c>
      <c r="I475">
        <v>35428.7517696</v>
      </c>
      <c r="J475">
        <v>1228.9000447999999</v>
      </c>
      <c r="K475">
        <v>1242.5700351999999</v>
      </c>
    </row>
    <row r="476" spans="1:11">
      <c r="A476" t="s">
        <v>1090</v>
      </c>
      <c r="B476" t="s">
        <v>1091</v>
      </c>
      <c r="C476" t="s">
        <v>44</v>
      </c>
      <c r="D476" t="s">
        <v>90</v>
      </c>
      <c r="E476">
        <v>1.0151688045747875</v>
      </c>
      <c r="F476">
        <v>1.3320130687121532</v>
      </c>
      <c r="G476">
        <v>1.2855669995571013</v>
      </c>
      <c r="H476">
        <v>-7.1793073855846616</v>
      </c>
      <c r="I476">
        <v>76.028857599999995</v>
      </c>
      <c r="J476">
        <v>143.2617984</v>
      </c>
      <c r="K476">
        <v>20.9219008</v>
      </c>
    </row>
    <row r="477" spans="1:11">
      <c r="A477" t="s">
        <v>1092</v>
      </c>
      <c r="B477" t="s">
        <v>1093</v>
      </c>
      <c r="C477" t="s">
        <v>17</v>
      </c>
      <c r="D477" t="s">
        <v>20</v>
      </c>
      <c r="E477">
        <v>1.043883120394377</v>
      </c>
      <c r="F477">
        <v>1.756481213856367</v>
      </c>
      <c r="G477">
        <v>1.7793885767517608</v>
      </c>
      <c r="H477">
        <v>238.02387936221419</v>
      </c>
      <c r="I477">
        <v>11397.7196544</v>
      </c>
      <c r="J477">
        <v>19.773800000000001</v>
      </c>
      <c r="K477">
        <v>1365.5940095999999</v>
      </c>
    </row>
    <row r="478" spans="1:11">
      <c r="A478" t="s">
        <v>1094</v>
      </c>
      <c r="B478" t="s">
        <v>1095</v>
      </c>
      <c r="C478" t="s">
        <v>58</v>
      </c>
      <c r="D478" t="s">
        <v>78</v>
      </c>
      <c r="E478">
        <v>0.48762509241181867</v>
      </c>
      <c r="F478">
        <v>0.923043603958008</v>
      </c>
      <c r="G478">
        <v>0.553742210798432</v>
      </c>
      <c r="H478">
        <v>2.344650103929526</v>
      </c>
      <c r="I478">
        <v>508.45265920000003</v>
      </c>
      <c r="J478">
        <v>176.04820480000001</v>
      </c>
      <c r="K478">
        <v>253.2591104</v>
      </c>
    </row>
    <row r="479" spans="1:11">
      <c r="A479" t="s">
        <v>1096</v>
      </c>
      <c r="B479" t="s">
        <v>1097</v>
      </c>
      <c r="C479" t="s">
        <v>44</v>
      </c>
      <c r="D479" t="s">
        <v>45</v>
      </c>
      <c r="E479">
        <v>0.45571247852835578</v>
      </c>
      <c r="F479">
        <v>0.74889880719716817</v>
      </c>
      <c r="G479">
        <v>-0.70873691807556627</v>
      </c>
      <c r="H479">
        <v>53.748226950354606</v>
      </c>
      <c r="I479">
        <v>101515.7161984</v>
      </c>
      <c r="J479">
        <v>147.6</v>
      </c>
      <c r="K479">
        <v>3461.9998208000002</v>
      </c>
    </row>
    <row r="480" spans="1:11">
      <c r="A480" t="s">
        <v>1098</v>
      </c>
      <c r="B480" t="s">
        <v>1099</v>
      </c>
      <c r="C480" t="s">
        <v>24</v>
      </c>
      <c r="D480" t="s">
        <v>118</v>
      </c>
      <c r="E480">
        <v>0.48622585067719498</v>
      </c>
      <c r="F480">
        <v>0.9990760660228406</v>
      </c>
      <c r="G480">
        <v>0.1079383501670914</v>
      </c>
      <c r="H480">
        <v>4.6962568269615028</v>
      </c>
      <c r="I480">
        <v>4547.3280000000004</v>
      </c>
      <c r="J480">
        <v>442.59097600000001</v>
      </c>
      <c r="K480">
        <v>162.59800319999999</v>
      </c>
    </row>
    <row r="481" spans="1:11">
      <c r="A481" t="s">
        <v>1100</v>
      </c>
      <c r="B481" t="s">
        <v>1101</v>
      </c>
      <c r="C481" t="s">
        <v>32</v>
      </c>
      <c r="D481" t="s">
        <v>50</v>
      </c>
      <c r="E481">
        <v>0.92592469688938739</v>
      </c>
      <c r="F481">
        <v>1.5223759465532245</v>
      </c>
      <c r="G481">
        <v>1.5501590544287411</v>
      </c>
      <c r="H481">
        <v>2.4431239586384277</v>
      </c>
      <c r="I481">
        <v>2294.4718848000002</v>
      </c>
      <c r="J481">
        <v>724.03138560000002</v>
      </c>
      <c r="K481">
        <v>41.577900800000002</v>
      </c>
    </row>
    <row r="482" spans="1:11">
      <c r="A482" t="s">
        <v>1102</v>
      </c>
      <c r="B482" t="s">
        <v>1103</v>
      </c>
      <c r="C482" t="s">
        <v>17</v>
      </c>
      <c r="D482" t="s">
        <v>20</v>
      </c>
      <c r="E482">
        <v>1.6637623711637202</v>
      </c>
      <c r="F482">
        <v>2.4878095462563734</v>
      </c>
      <c r="G482">
        <v>8.1901933158552094</v>
      </c>
      <c r="H482">
        <v>4.8485655835196724</v>
      </c>
      <c r="I482">
        <v>1672.4253696000001</v>
      </c>
      <c r="J482">
        <v>221.68051199999999</v>
      </c>
      <c r="K482">
        <v>504.176896</v>
      </c>
    </row>
    <row r="483" spans="1:11">
      <c r="A483" t="s">
        <v>1104</v>
      </c>
      <c r="B483" t="s">
        <v>1105</v>
      </c>
      <c r="C483" t="s">
        <v>32</v>
      </c>
      <c r="D483" t="s">
        <v>57</v>
      </c>
      <c r="E483">
        <v>0.93165174820259922</v>
      </c>
      <c r="F483">
        <v>1.3103537888425631</v>
      </c>
      <c r="G483">
        <v>1.1202614827167094</v>
      </c>
      <c r="H483">
        <v>4.8705234159779618</v>
      </c>
      <c r="I483">
        <v>6298.9549568000002</v>
      </c>
      <c r="J483">
        <v>849.79998720000003</v>
      </c>
      <c r="K483">
        <v>227.50000639999999</v>
      </c>
    </row>
    <row r="484" spans="1:11">
      <c r="A484" t="s">
        <v>1106</v>
      </c>
      <c r="B484" t="s">
        <v>1107</v>
      </c>
      <c r="C484" t="s">
        <v>15</v>
      </c>
      <c r="D484" t="s">
        <v>16</v>
      </c>
      <c r="E484">
        <v>1.2410654515692E-3</v>
      </c>
      <c r="F484">
        <v>-0.49682893575235149</v>
      </c>
      <c r="G484">
        <v>2.068648322086994</v>
      </c>
      <c r="H484">
        <v>3.0262637164957726</v>
      </c>
      <c r="I484">
        <v>169.07615999999999</v>
      </c>
      <c r="J484">
        <v>9.8132000000000001</v>
      </c>
      <c r="K484">
        <v>5.4804000000000004</v>
      </c>
    </row>
    <row r="485" spans="1:11">
      <c r="A485" t="s">
        <v>1108</v>
      </c>
      <c r="B485" t="s">
        <v>1109</v>
      </c>
      <c r="C485" t="s">
        <v>24</v>
      </c>
      <c r="D485" t="s">
        <v>25</v>
      </c>
      <c r="E485">
        <v>0.39895659095361558</v>
      </c>
      <c r="F485">
        <v>0.64610878173450992</v>
      </c>
      <c r="G485">
        <v>0.76449926424840575</v>
      </c>
      <c r="H485">
        <v>3.1136668251978037</v>
      </c>
      <c r="I485">
        <v>18569.086566400001</v>
      </c>
      <c r="J485">
        <v>2388.8400384000001</v>
      </c>
      <c r="K485">
        <v>74.750003199999995</v>
      </c>
    </row>
    <row r="486" spans="1:11">
      <c r="A486" t="s">
        <v>1110</v>
      </c>
      <c r="B486" t="s">
        <v>1111</v>
      </c>
      <c r="C486" t="s">
        <v>17</v>
      </c>
      <c r="D486" t="s">
        <v>119</v>
      </c>
      <c r="E486">
        <v>0.72098390600926776</v>
      </c>
      <c r="F486">
        <v>1.0915843619519541</v>
      </c>
      <c r="G486">
        <v>0.40532234597245259</v>
      </c>
      <c r="H486">
        <v>141.3095238095238</v>
      </c>
      <c r="I486">
        <v>8273.7479679999997</v>
      </c>
      <c r="J486">
        <v>3.65</v>
      </c>
      <c r="K486">
        <v>73.22</v>
      </c>
    </row>
    <row r="487" spans="1:11">
      <c r="A487" t="s">
        <v>1112</v>
      </c>
      <c r="B487" t="s">
        <v>1113</v>
      </c>
      <c r="C487" t="s">
        <v>17</v>
      </c>
      <c r="D487" t="s">
        <v>42</v>
      </c>
      <c r="E487">
        <v>1.0482173003622668</v>
      </c>
      <c r="F487">
        <v>1.6004859678146779</v>
      </c>
      <c r="G487">
        <v>1.0041724838678687</v>
      </c>
      <c r="H487">
        <v>50.109778262450021</v>
      </c>
      <c r="I487">
        <v>36277.439692799999</v>
      </c>
      <c r="J487">
        <v>103.5100032</v>
      </c>
      <c r="K487">
        <v>7159.0002688000004</v>
      </c>
    </row>
    <row r="488" spans="1:11">
      <c r="A488" t="s">
        <v>1114</v>
      </c>
      <c r="B488" t="s">
        <v>1115</v>
      </c>
      <c r="C488" t="s">
        <v>17</v>
      </c>
      <c r="D488" t="s">
        <v>48</v>
      </c>
      <c r="E488">
        <v>1.4475341326524178</v>
      </c>
      <c r="F488">
        <v>1.8081464616953151</v>
      </c>
      <c r="G488">
        <v>2.8878253875425672</v>
      </c>
      <c r="H488">
        <v>7.5512871682298943</v>
      </c>
      <c r="I488">
        <v>536.34206719999997</v>
      </c>
      <c r="J488">
        <v>1644.9699840000001</v>
      </c>
      <c r="K488">
        <v>5.3</v>
      </c>
    </row>
    <row r="489" spans="1:11">
      <c r="A489" t="s">
        <v>1116</v>
      </c>
      <c r="B489" t="s">
        <v>1117</v>
      </c>
      <c r="C489" t="s">
        <v>34</v>
      </c>
      <c r="D489" t="s">
        <v>72</v>
      </c>
      <c r="E489">
        <v>0.92172653178894837</v>
      </c>
      <c r="F489">
        <v>0.74150916512669396</v>
      </c>
      <c r="G489">
        <v>2.0348213160500879</v>
      </c>
      <c r="H489">
        <v>5.106883702686801</v>
      </c>
      <c r="I489">
        <v>156.92203520000001</v>
      </c>
      <c r="J489">
        <v>39.755801599999998</v>
      </c>
      <c r="K489">
        <v>2.3599999999999999E-2</v>
      </c>
    </row>
    <row r="490" spans="1:11">
      <c r="A490" t="s">
        <v>1118</v>
      </c>
      <c r="B490" t="s">
        <v>1119</v>
      </c>
      <c r="C490" t="s">
        <v>10</v>
      </c>
      <c r="D490" t="s">
        <v>28</v>
      </c>
      <c r="E490">
        <v>1.4404365665860104</v>
      </c>
      <c r="F490">
        <v>1.7492682497834642</v>
      </c>
      <c r="G490">
        <v>1.1005848080890897</v>
      </c>
      <c r="H490">
        <v>1.4130043117981077</v>
      </c>
      <c r="I490">
        <v>942.16570879999995</v>
      </c>
      <c r="J490">
        <v>738.30149119999999</v>
      </c>
      <c r="K490">
        <v>173.53820160000001</v>
      </c>
    </row>
    <row r="491" spans="1:11">
      <c r="A491" t="s">
        <v>1120</v>
      </c>
      <c r="B491" t="s">
        <v>1121</v>
      </c>
      <c r="C491" t="s">
        <v>32</v>
      </c>
      <c r="D491" t="s">
        <v>112</v>
      </c>
      <c r="E491">
        <v>1.3129546749855341</v>
      </c>
      <c r="F491">
        <v>1.0539521853604006</v>
      </c>
      <c r="G491">
        <v>0.94097662988370123</v>
      </c>
      <c r="H491">
        <v>5.6158940397350996</v>
      </c>
      <c r="I491">
        <v>215046.64535040001</v>
      </c>
      <c r="J491">
        <v>3351.0000639999998</v>
      </c>
      <c r="K491">
        <v>4642.9999103999999</v>
      </c>
    </row>
    <row r="492" spans="1:11">
      <c r="A492" t="s">
        <v>1122</v>
      </c>
      <c r="B492" t="s">
        <v>1123</v>
      </c>
      <c r="C492" t="s">
        <v>32</v>
      </c>
      <c r="D492" t="s">
        <v>96</v>
      </c>
      <c r="E492">
        <v>0.67772683625694108</v>
      </c>
      <c r="F492">
        <v>0.97313271864965356</v>
      </c>
      <c r="G492">
        <v>1.4412894252357606</v>
      </c>
      <c r="H492">
        <v>7.7502179689446153</v>
      </c>
      <c r="I492">
        <v>6152.3963904000002</v>
      </c>
      <c r="J492">
        <v>313.83500800000002</v>
      </c>
      <c r="K492">
        <v>794.74600959999998</v>
      </c>
    </row>
    <row r="493" spans="1:11">
      <c r="A493" t="s">
        <v>1124</v>
      </c>
      <c r="B493" t="s">
        <v>1125</v>
      </c>
      <c r="C493" t="s">
        <v>32</v>
      </c>
      <c r="D493" t="s">
        <v>50</v>
      </c>
      <c r="E493">
        <v>0.31912858255696941</v>
      </c>
      <c r="F493">
        <v>1.3455328347724314</v>
      </c>
      <c r="G493">
        <v>1.5742335213393046</v>
      </c>
      <c r="H493">
        <v>40.774685962477697</v>
      </c>
      <c r="I493">
        <v>8322.0824064000008</v>
      </c>
      <c r="J493">
        <v>90.837599999999995</v>
      </c>
      <c r="K493">
        <v>310.25820160000001</v>
      </c>
    </row>
    <row r="494" spans="1:11">
      <c r="A494" t="s">
        <v>1126</v>
      </c>
      <c r="B494" t="s">
        <v>1127</v>
      </c>
      <c r="C494" t="s">
        <v>17</v>
      </c>
      <c r="D494" t="s">
        <v>65</v>
      </c>
      <c r="E494">
        <v>1.2245469306056445</v>
      </c>
      <c r="F494">
        <v>1.1312679384763935</v>
      </c>
      <c r="G494">
        <v>0.28860702439257291</v>
      </c>
      <c r="H494">
        <v>3.3350326931891527</v>
      </c>
      <c r="I494">
        <v>413.657984</v>
      </c>
      <c r="J494">
        <v>129.08000000000001</v>
      </c>
      <c r="K494">
        <v>6.2510000000000003</v>
      </c>
    </row>
    <row r="495" spans="1:11">
      <c r="A495" t="s">
        <v>1128</v>
      </c>
      <c r="B495" t="s">
        <v>1129</v>
      </c>
      <c r="C495" t="s">
        <v>10</v>
      </c>
      <c r="D495" t="s">
        <v>40</v>
      </c>
      <c r="E495">
        <v>0.77767084442222001</v>
      </c>
      <c r="F495">
        <v>3.1931761756624768</v>
      </c>
      <c r="G495">
        <v>6.0510034102896837</v>
      </c>
      <c r="H495">
        <v>26.922325102880659</v>
      </c>
      <c r="I495">
        <v>2460.9761279999998</v>
      </c>
      <c r="J495">
        <v>22.471800000000002</v>
      </c>
      <c r="K495">
        <v>42.457798400000001</v>
      </c>
    </row>
    <row r="496" spans="1:11">
      <c r="A496" t="s">
        <v>1130</v>
      </c>
      <c r="B496" t="s">
        <v>1131</v>
      </c>
      <c r="C496" t="s">
        <v>38</v>
      </c>
      <c r="D496" t="s">
        <v>62</v>
      </c>
      <c r="E496">
        <v>0.69436225106983551</v>
      </c>
      <c r="F496">
        <v>0.1416903062417994</v>
      </c>
      <c r="G496">
        <v>1.694478545650298</v>
      </c>
      <c r="H496">
        <v>-0.23939330103223089</v>
      </c>
      <c r="I496">
        <v>15.859315199999999</v>
      </c>
      <c r="J496">
        <v>35.712499200000003</v>
      </c>
      <c r="K496">
        <v>0.32869999999999999</v>
      </c>
    </row>
    <row r="497" spans="1:11">
      <c r="A497" t="s">
        <v>1132</v>
      </c>
      <c r="B497" t="s">
        <v>1133</v>
      </c>
      <c r="C497" t="s">
        <v>17</v>
      </c>
      <c r="D497" t="s">
        <v>27</v>
      </c>
      <c r="E497">
        <v>0.93014831520642183</v>
      </c>
      <c r="F497">
        <v>0.9061679881034832</v>
      </c>
      <c r="G497">
        <v>0.19485391338475591</v>
      </c>
      <c r="H497">
        <v>4.9605842409330485</v>
      </c>
      <c r="I497">
        <v>2349.1239936000002</v>
      </c>
      <c r="J497">
        <v>356.75000319999998</v>
      </c>
      <c r="K497">
        <v>7.19</v>
      </c>
    </row>
    <row r="498" spans="1:11">
      <c r="A498" t="s">
        <v>1134</v>
      </c>
      <c r="B498" t="s">
        <v>1135</v>
      </c>
      <c r="C498" t="s">
        <v>17</v>
      </c>
      <c r="D498" t="s">
        <v>65</v>
      </c>
      <c r="E498">
        <v>0.66583778610750166</v>
      </c>
      <c r="F498">
        <v>1.2843862998226083</v>
      </c>
      <c r="G498">
        <v>0.89098625547978028</v>
      </c>
      <c r="H498">
        <v>0.73243417590439164</v>
      </c>
      <c r="I498">
        <v>610.76367359999995</v>
      </c>
      <c r="J498">
        <v>308.94909439999998</v>
      </c>
      <c r="K498">
        <v>8.2975999999999992</v>
      </c>
    </row>
    <row r="499" spans="1:11">
      <c r="A499" t="s">
        <v>1136</v>
      </c>
      <c r="B499" t="s">
        <v>1137</v>
      </c>
      <c r="C499" t="s">
        <v>17</v>
      </c>
      <c r="D499" t="s">
        <v>18</v>
      </c>
      <c r="E499">
        <v>0.25213901498440239</v>
      </c>
      <c r="F499">
        <v>1.0923417915893003</v>
      </c>
      <c r="G499">
        <v>-0.51585738906450185</v>
      </c>
      <c r="H499">
        <v>49.788979988882723</v>
      </c>
      <c r="I499">
        <v>149.1963264</v>
      </c>
      <c r="J499">
        <v>0.86160000000000003</v>
      </c>
      <c r="K499">
        <v>3.7462</v>
      </c>
    </row>
    <row r="500" spans="1:11">
      <c r="A500" t="s">
        <v>1138</v>
      </c>
      <c r="B500" t="s">
        <v>1139</v>
      </c>
      <c r="C500" t="s">
        <v>10</v>
      </c>
      <c r="D500" t="s">
        <v>28</v>
      </c>
      <c r="E500">
        <v>0.80735644556272956</v>
      </c>
      <c r="F500">
        <v>1.357834844835607</v>
      </c>
      <c r="G500">
        <v>0.99964385908963416</v>
      </c>
      <c r="H500">
        <v>55.743541272841838</v>
      </c>
      <c r="I500">
        <v>1123.2078848000001</v>
      </c>
      <c r="J500">
        <v>11.2281</v>
      </c>
      <c r="K500">
        <v>202.0772992</v>
      </c>
    </row>
    <row r="501" spans="1:11">
      <c r="A501" t="s">
        <v>1140</v>
      </c>
      <c r="B501" t="s">
        <v>1141</v>
      </c>
      <c r="C501" t="s">
        <v>15</v>
      </c>
      <c r="D501" t="s">
        <v>19</v>
      </c>
      <c r="E501">
        <v>2.2433058936283885</v>
      </c>
      <c r="F501">
        <v>1.8029305705682432</v>
      </c>
      <c r="G501">
        <v>18.483205508841987</v>
      </c>
      <c r="H501">
        <v>16.727680929741151</v>
      </c>
      <c r="I501">
        <v>921.24876800000004</v>
      </c>
      <c r="J501">
        <v>44.896998400000001</v>
      </c>
      <c r="K501">
        <v>257.3149952</v>
      </c>
    </row>
    <row r="502" spans="1:11">
      <c r="A502" t="s">
        <v>1142</v>
      </c>
      <c r="B502" t="s">
        <v>1143</v>
      </c>
      <c r="C502" t="s">
        <v>17</v>
      </c>
      <c r="D502" t="s">
        <v>27</v>
      </c>
      <c r="E502">
        <v>1.4070146831223749</v>
      </c>
      <c r="F502">
        <v>1.2932957479168208</v>
      </c>
      <c r="G502">
        <v>2.469808880688384</v>
      </c>
      <c r="H502">
        <v>-1.7237945899509921</v>
      </c>
      <c r="I502">
        <v>1238.2737408</v>
      </c>
      <c r="J502">
        <v>582.32929279999996</v>
      </c>
      <c r="K502">
        <v>142.328</v>
      </c>
    </row>
    <row r="503" spans="1:11">
      <c r="A503" t="s">
        <v>1144</v>
      </c>
      <c r="B503" t="s">
        <v>1145</v>
      </c>
      <c r="C503" t="s">
        <v>32</v>
      </c>
      <c r="D503" t="s">
        <v>76</v>
      </c>
      <c r="E503">
        <v>1.1604383692110722</v>
      </c>
      <c r="F503">
        <v>1.2244024716247093</v>
      </c>
      <c r="G503">
        <v>1.144815511815235</v>
      </c>
      <c r="H503">
        <v>8.7223535592329924</v>
      </c>
      <c r="I503">
        <v>26982.1984768</v>
      </c>
      <c r="J503">
        <v>1644.669952</v>
      </c>
      <c r="K503">
        <v>807.99001599999997</v>
      </c>
    </row>
    <row r="504" spans="1:11">
      <c r="A504" t="s">
        <v>1146</v>
      </c>
      <c r="B504" t="s">
        <v>1147</v>
      </c>
      <c r="C504" t="s">
        <v>15</v>
      </c>
      <c r="D504" t="s">
        <v>16</v>
      </c>
      <c r="E504">
        <v>0.94171413840678764</v>
      </c>
      <c r="F504">
        <v>1.026529127687325</v>
      </c>
      <c r="G504">
        <v>1.0352671351817628</v>
      </c>
      <c r="H504">
        <v>42.914509331727878</v>
      </c>
      <c r="I504">
        <v>1167.3171967999999</v>
      </c>
      <c r="J504">
        <v>20.164000000000001</v>
      </c>
      <c r="K504">
        <v>303.05799680000001</v>
      </c>
    </row>
    <row r="505" spans="1:11">
      <c r="A505" t="s">
        <v>1148</v>
      </c>
      <c r="B505" t="s">
        <v>1149</v>
      </c>
      <c r="C505" t="s">
        <v>17</v>
      </c>
      <c r="D505" t="s">
        <v>65</v>
      </c>
      <c r="E505">
        <v>0.74779206245731367</v>
      </c>
      <c r="F505">
        <v>0.84045856374603267</v>
      </c>
      <c r="G505">
        <v>0.50434152575425772</v>
      </c>
      <c r="H505">
        <v>1.1536583416938198</v>
      </c>
      <c r="I505">
        <v>321.24085760000003</v>
      </c>
      <c r="J505">
        <v>88.279001600000001</v>
      </c>
      <c r="K505">
        <v>3.6839</v>
      </c>
    </row>
    <row r="506" spans="1:11">
      <c r="A506" t="s">
        <v>1150</v>
      </c>
      <c r="B506" t="s">
        <v>1151</v>
      </c>
      <c r="C506" t="s">
        <v>24</v>
      </c>
      <c r="D506" t="s">
        <v>120</v>
      </c>
      <c r="E506">
        <v>0.64944118326982436</v>
      </c>
      <c r="F506">
        <v>0.64414202793667985</v>
      </c>
      <c r="G506">
        <v>-4.3647400970778398E-2</v>
      </c>
      <c r="H506">
        <v>29.96692709581556</v>
      </c>
      <c r="I506">
        <v>637.86890240000002</v>
      </c>
      <c r="J506">
        <v>42.122799999999998</v>
      </c>
      <c r="K506">
        <v>70.706297599999999</v>
      </c>
    </row>
    <row r="507" spans="1:11">
      <c r="A507" t="s">
        <v>1152</v>
      </c>
      <c r="B507" t="s">
        <v>1153</v>
      </c>
      <c r="C507" t="s">
        <v>10</v>
      </c>
      <c r="D507" t="s">
        <v>51</v>
      </c>
      <c r="E507">
        <v>1.5580902438156317</v>
      </c>
      <c r="F507">
        <v>2.0171623356714696</v>
      </c>
      <c r="G507">
        <v>1.3089274806199449</v>
      </c>
      <c r="H507">
        <v>1.2215048560296338</v>
      </c>
      <c r="I507">
        <v>43366.767001599997</v>
      </c>
      <c r="J507">
        <v>3836.5233152000001</v>
      </c>
      <c r="K507">
        <v>2222.4209919999998</v>
      </c>
    </row>
    <row r="508" spans="1:11">
      <c r="A508" t="s">
        <v>1154</v>
      </c>
      <c r="B508" t="s">
        <v>1155</v>
      </c>
      <c r="C508" t="s">
        <v>10</v>
      </c>
      <c r="D508" t="s">
        <v>28</v>
      </c>
      <c r="E508">
        <v>0.71661261564653389</v>
      </c>
      <c r="F508">
        <v>6.6192916274424599E-2</v>
      </c>
      <c r="G508">
        <v>1.3839195773956869</v>
      </c>
      <c r="H508">
        <v>9.1609251834274339</v>
      </c>
      <c r="I508">
        <v>721.14109440000004</v>
      </c>
      <c r="J508">
        <v>54.404300800000001</v>
      </c>
      <c r="K508">
        <v>1.2200000000000001E-2</v>
      </c>
    </row>
    <row r="509" spans="1:11">
      <c r="A509" t="s">
        <v>1156</v>
      </c>
      <c r="B509" t="s">
        <v>1157</v>
      </c>
      <c r="C509" t="s">
        <v>32</v>
      </c>
      <c r="D509" t="s">
        <v>33</v>
      </c>
      <c r="E509">
        <v>1.1907595448649344</v>
      </c>
      <c r="F509">
        <v>1.3802076148506597</v>
      </c>
      <c r="G509">
        <v>1.1010898167096097</v>
      </c>
      <c r="H509">
        <v>4.6185567010309274</v>
      </c>
      <c r="I509">
        <v>1128.2337792000001</v>
      </c>
      <c r="J509">
        <v>233.93000960000001</v>
      </c>
      <c r="K509">
        <v>23.13</v>
      </c>
    </row>
    <row r="510" spans="1:11">
      <c r="A510" t="s">
        <v>1158</v>
      </c>
      <c r="B510" t="s">
        <v>1159</v>
      </c>
      <c r="C510" t="s">
        <v>10</v>
      </c>
      <c r="D510" t="s">
        <v>28</v>
      </c>
      <c r="E510">
        <v>1.4496729593850124</v>
      </c>
      <c r="F510">
        <v>1.4463426682915097</v>
      </c>
      <c r="G510">
        <v>1.5111591336311101</v>
      </c>
      <c r="H510">
        <v>584.40850888062789</v>
      </c>
      <c r="I510">
        <v>2592.9910272000002</v>
      </c>
      <c r="J510">
        <v>2.9700000000000001E-2</v>
      </c>
      <c r="K510">
        <v>63.532902399999998</v>
      </c>
    </row>
    <row r="511" spans="1:11">
      <c r="A511" t="s">
        <v>1160</v>
      </c>
      <c r="B511" t="s">
        <v>1161</v>
      </c>
      <c r="C511" t="s">
        <v>24</v>
      </c>
      <c r="D511" t="s">
        <v>25</v>
      </c>
      <c r="E511">
        <v>0.55021594804599927</v>
      </c>
      <c r="F511">
        <v>0.90411048412278561</v>
      </c>
      <c r="G511">
        <v>0.95884159815216941</v>
      </c>
      <c r="H511">
        <v>96.684140036964621</v>
      </c>
      <c r="I511">
        <v>6060.6050304</v>
      </c>
      <c r="J511">
        <v>20.712300800000001</v>
      </c>
      <c r="K511">
        <v>425.1122944</v>
      </c>
    </row>
    <row r="512" spans="1:11">
      <c r="A512" t="s">
        <v>1162</v>
      </c>
      <c r="B512" t="s">
        <v>1163</v>
      </c>
      <c r="C512" t="s">
        <v>12</v>
      </c>
      <c r="D512" t="s">
        <v>60</v>
      </c>
      <c r="E512">
        <v>0.87359417273405493</v>
      </c>
      <c r="F512">
        <v>0.99380348600862656</v>
      </c>
      <c r="G512">
        <v>0.28749665092452581</v>
      </c>
      <c r="H512">
        <v>26.228405315614619</v>
      </c>
      <c r="I512">
        <v>4815.2760319999998</v>
      </c>
      <c r="J512">
        <v>10390.899916799999</v>
      </c>
      <c r="K512">
        <v>541.54997760000003</v>
      </c>
    </row>
    <row r="513" spans="1:11">
      <c r="A513" t="s">
        <v>1164</v>
      </c>
      <c r="B513" t="s">
        <v>1165</v>
      </c>
      <c r="C513" t="s">
        <v>32</v>
      </c>
      <c r="D513" t="s">
        <v>121</v>
      </c>
      <c r="E513">
        <v>8.7137890654109096E-2</v>
      </c>
      <c r="F513">
        <v>0.64182408303775051</v>
      </c>
      <c r="G513">
        <v>0.7656038322469807</v>
      </c>
      <c r="H513">
        <v>-3.1631828261753863</v>
      </c>
      <c r="I513">
        <v>36.930294400000001</v>
      </c>
      <c r="J513">
        <v>7459.5000319999999</v>
      </c>
      <c r="K513">
        <v>16.600000000000001</v>
      </c>
    </row>
    <row r="514" spans="1:11">
      <c r="A514" t="s">
        <v>1166</v>
      </c>
      <c r="B514" t="s">
        <v>1165</v>
      </c>
      <c r="C514" t="s">
        <v>32</v>
      </c>
      <c r="D514" t="s">
        <v>121</v>
      </c>
      <c r="E514">
        <v>-0.11072607083129241</v>
      </c>
      <c r="F514">
        <v>-0.1779167100217344</v>
      </c>
      <c r="G514">
        <v>0.45277282719586642</v>
      </c>
      <c r="H514">
        <v>-3.1631828261753863</v>
      </c>
      <c r="I514">
        <v>144.83139840000001</v>
      </c>
      <c r="J514">
        <v>7459.5000319999999</v>
      </c>
      <c r="K514">
        <v>16.600000000000001</v>
      </c>
    </row>
    <row r="515" spans="1:11">
      <c r="A515" t="s">
        <v>1167</v>
      </c>
      <c r="B515" t="s">
        <v>1168</v>
      </c>
      <c r="C515" t="s">
        <v>32</v>
      </c>
      <c r="D515" t="s">
        <v>33</v>
      </c>
      <c r="E515">
        <v>1.2409662823030283</v>
      </c>
      <c r="F515">
        <v>1.0745740466192204</v>
      </c>
      <c r="G515">
        <v>0.61850505435931546</v>
      </c>
      <c r="H515">
        <v>24.705248425472359</v>
      </c>
      <c r="I515">
        <v>112.2876672</v>
      </c>
      <c r="J515">
        <v>6.5218699999999998</v>
      </c>
      <c r="K515">
        <v>5.7048500000000004</v>
      </c>
    </row>
    <row r="516" spans="1:11">
      <c r="A516" t="s">
        <v>1169</v>
      </c>
      <c r="B516" t="s">
        <v>1170</v>
      </c>
      <c r="C516" t="s">
        <v>32</v>
      </c>
      <c r="D516" t="s">
        <v>76</v>
      </c>
      <c r="E516">
        <v>0.92420529574436505</v>
      </c>
      <c r="F516">
        <v>1.340681265235125</v>
      </c>
      <c r="G516">
        <v>1.2751480708118259</v>
      </c>
      <c r="H516">
        <v>180.00466532754487</v>
      </c>
      <c r="I516">
        <v>5560.8180736000004</v>
      </c>
      <c r="J516">
        <v>61.531801600000001</v>
      </c>
      <c r="K516">
        <v>270.6923008</v>
      </c>
    </row>
    <row r="517" spans="1:11">
      <c r="A517" t="s">
        <v>1171</v>
      </c>
      <c r="B517" t="s">
        <v>1172</v>
      </c>
      <c r="C517" t="s">
        <v>32</v>
      </c>
      <c r="D517" t="s">
        <v>33</v>
      </c>
      <c r="E517">
        <v>1.4360808858807692</v>
      </c>
      <c r="F517">
        <v>1.6076293089012079</v>
      </c>
      <c r="G517">
        <v>1.0179043184677663</v>
      </c>
      <c r="H517">
        <v>16.39836840434749</v>
      </c>
      <c r="I517">
        <v>1817.0867711999999</v>
      </c>
      <c r="J517">
        <v>140.5100032</v>
      </c>
      <c r="K517">
        <v>355.10000639999998</v>
      </c>
    </row>
    <row r="518" spans="1:11">
      <c r="A518" t="s">
        <v>1173</v>
      </c>
      <c r="B518" t="s">
        <v>1174</v>
      </c>
      <c r="C518" t="s">
        <v>32</v>
      </c>
      <c r="D518" t="s">
        <v>36</v>
      </c>
      <c r="E518">
        <v>0.77511403161726822</v>
      </c>
      <c r="F518">
        <v>0.3779951407178444</v>
      </c>
      <c r="G518">
        <v>0.24638981591153211</v>
      </c>
      <c r="H518">
        <v>6.8031177566695451</v>
      </c>
      <c r="I518">
        <v>180.84936959999999</v>
      </c>
      <c r="J518">
        <v>59.5262016</v>
      </c>
      <c r="K518">
        <v>1.1213</v>
      </c>
    </row>
    <row r="519" spans="1:11">
      <c r="A519" t="s">
        <v>1175</v>
      </c>
      <c r="B519" t="s">
        <v>1176</v>
      </c>
      <c r="C519" t="s">
        <v>17</v>
      </c>
      <c r="D519" t="s">
        <v>27</v>
      </c>
      <c r="E519">
        <v>0.9335829676883528</v>
      </c>
      <c r="F519">
        <v>1.4448211676008709</v>
      </c>
      <c r="G519">
        <v>0.86663244182207555</v>
      </c>
      <c r="H519">
        <v>553.3652694610779</v>
      </c>
      <c r="I519">
        <v>13896.833433600001</v>
      </c>
      <c r="J519">
        <v>21.52</v>
      </c>
      <c r="K519">
        <v>2858.9600768</v>
      </c>
    </row>
    <row r="520" spans="1:11">
      <c r="A520" t="s">
        <v>1177</v>
      </c>
      <c r="B520" t="s">
        <v>1178</v>
      </c>
      <c r="C520" t="s">
        <v>10</v>
      </c>
      <c r="D520" t="s">
        <v>28</v>
      </c>
      <c r="E520">
        <v>1.0032202239465722</v>
      </c>
      <c r="F520">
        <v>1.1205487590024232</v>
      </c>
      <c r="G520">
        <v>0.65556685500158729</v>
      </c>
      <c r="H520">
        <v>2069.3941877794337</v>
      </c>
      <c r="I520">
        <v>13267.185664000001</v>
      </c>
      <c r="J520">
        <v>16.369399999999999</v>
      </c>
      <c r="K520">
        <v>1163.1548416000001</v>
      </c>
    </row>
    <row r="521" spans="1:11">
      <c r="A521" t="s">
        <v>1179</v>
      </c>
      <c r="B521" t="s">
        <v>1180</v>
      </c>
      <c r="C521" t="s">
        <v>12</v>
      </c>
      <c r="D521" t="s">
        <v>60</v>
      </c>
      <c r="E521">
        <v>1.6153467864212632</v>
      </c>
      <c r="F521">
        <v>2.8054327452862564</v>
      </c>
      <c r="G521">
        <v>2.1790339467083006</v>
      </c>
      <c r="H521">
        <v>10.789853270330765</v>
      </c>
      <c r="I521">
        <v>951.17219839999996</v>
      </c>
      <c r="J521">
        <v>381.70600960000002</v>
      </c>
      <c r="K521">
        <v>38.6201984</v>
      </c>
    </row>
    <row r="522" spans="1:11">
      <c r="A522" t="s">
        <v>1181</v>
      </c>
      <c r="B522" t="s">
        <v>1182</v>
      </c>
      <c r="C522" t="s">
        <v>17</v>
      </c>
      <c r="D522" t="s">
        <v>65</v>
      </c>
      <c r="E522">
        <v>0.89235068410379215</v>
      </c>
      <c r="F522">
        <v>1.3226404481495171</v>
      </c>
      <c r="G522">
        <v>0.5938734826572466</v>
      </c>
      <c r="H522">
        <v>53.214214214214216</v>
      </c>
      <c r="I522">
        <v>11451.173273599999</v>
      </c>
      <c r="J522">
        <v>21.22</v>
      </c>
      <c r="K522">
        <v>1971.3900544000001</v>
      </c>
    </row>
    <row r="523" spans="1:11">
      <c r="A523" t="s">
        <v>1183</v>
      </c>
      <c r="B523" t="s">
        <v>1184</v>
      </c>
      <c r="C523" t="s">
        <v>32</v>
      </c>
      <c r="D523" t="s">
        <v>112</v>
      </c>
      <c r="E523">
        <v>1.4706261876455493</v>
      </c>
      <c r="F523">
        <v>1.1307032620233359</v>
      </c>
      <c r="G523">
        <v>0.65474397101542914</v>
      </c>
      <c r="H523">
        <v>-0.5244976277779968</v>
      </c>
      <c r="I523">
        <v>10497.449984000001</v>
      </c>
      <c r="J523">
        <v>1661.228032</v>
      </c>
      <c r="K523">
        <v>1044.1920511999999</v>
      </c>
    </row>
    <row r="524" spans="1:11">
      <c r="A524" t="s">
        <v>1185</v>
      </c>
      <c r="B524" t="s">
        <v>1186</v>
      </c>
      <c r="C524" t="s">
        <v>24</v>
      </c>
      <c r="D524" t="s">
        <v>122</v>
      </c>
      <c r="E524">
        <v>0.84754282473047904</v>
      </c>
      <c r="F524">
        <v>0.42038246056882839</v>
      </c>
      <c r="G524">
        <v>-0.57907108149236253</v>
      </c>
      <c r="H524">
        <v>6.5222360248447204</v>
      </c>
      <c r="I524">
        <v>2288.9918464000002</v>
      </c>
      <c r="J524">
        <v>37.008499200000003</v>
      </c>
      <c r="K524">
        <v>42.869599999999998</v>
      </c>
    </row>
    <row r="525" spans="1:11">
      <c r="A525" t="s">
        <v>1187</v>
      </c>
      <c r="B525" t="s">
        <v>1188</v>
      </c>
      <c r="C525" t="s">
        <v>12</v>
      </c>
      <c r="D525" t="s">
        <v>60</v>
      </c>
      <c r="E525">
        <v>0.81910539811950411</v>
      </c>
      <c r="F525">
        <v>0.61607639196873321</v>
      </c>
      <c r="G525">
        <v>0.92400262958239476</v>
      </c>
      <c r="H525">
        <v>20.10949734848991</v>
      </c>
      <c r="I525">
        <v>11835.2805888</v>
      </c>
      <c r="J525">
        <v>8375.9972352000004</v>
      </c>
      <c r="K525">
        <v>2241.8214911999999</v>
      </c>
    </row>
    <row r="526" spans="1:11">
      <c r="A526" t="s">
        <v>1189</v>
      </c>
      <c r="B526" t="s">
        <v>1190</v>
      </c>
      <c r="C526" t="s">
        <v>17</v>
      </c>
      <c r="D526" t="s">
        <v>107</v>
      </c>
      <c r="E526">
        <v>0.59964424810365879</v>
      </c>
      <c r="F526">
        <v>1.1865599123097013</v>
      </c>
      <c r="G526">
        <v>0.96541201497909601</v>
      </c>
      <c r="H526">
        <v>40.564706758702883</v>
      </c>
      <c r="I526">
        <v>3309.4148095999999</v>
      </c>
      <c r="J526">
        <v>58.9222976</v>
      </c>
      <c r="K526">
        <v>122.83000319999999</v>
      </c>
    </row>
    <row r="527" spans="1:11">
      <c r="A527" t="s">
        <v>1191</v>
      </c>
      <c r="B527" t="s">
        <v>1192</v>
      </c>
      <c r="C527" t="s">
        <v>32</v>
      </c>
      <c r="D527" t="s">
        <v>33</v>
      </c>
      <c r="E527">
        <v>-6.5522727641943404E-2</v>
      </c>
      <c r="F527">
        <v>1.0524211846996188</v>
      </c>
      <c r="G527">
        <v>1.2923016989345151</v>
      </c>
      <c r="H527">
        <v>9.7216412285660443</v>
      </c>
      <c r="I527">
        <v>26.1214288</v>
      </c>
      <c r="J527">
        <v>269.04499199999998</v>
      </c>
      <c r="K527">
        <v>11.7486</v>
      </c>
    </row>
    <row r="528" spans="1:11">
      <c r="A528" t="s">
        <v>1193</v>
      </c>
      <c r="B528" t="s">
        <v>1194</v>
      </c>
      <c r="C528" t="s">
        <v>32</v>
      </c>
      <c r="D528" t="s">
        <v>36</v>
      </c>
      <c r="E528">
        <v>-0.12751092952637799</v>
      </c>
      <c r="F528">
        <v>4.0566286737718997E-2</v>
      </c>
      <c r="G528">
        <v>-0.1991278964684178</v>
      </c>
      <c r="H528">
        <v>-7.4536164611334348</v>
      </c>
      <c r="I528">
        <v>25.558150399999999</v>
      </c>
      <c r="J528">
        <v>1756.0700928000001</v>
      </c>
      <c r="K528">
        <v>92.449996799999994</v>
      </c>
    </row>
    <row r="529" spans="1:11">
      <c r="A529" t="s">
        <v>1195</v>
      </c>
      <c r="B529" t="s">
        <v>1196</v>
      </c>
      <c r="C529" t="s">
        <v>10</v>
      </c>
      <c r="D529" t="s">
        <v>28</v>
      </c>
      <c r="E529">
        <v>0.70929430481331712</v>
      </c>
      <c r="F529">
        <v>0.99786184099647079</v>
      </c>
      <c r="G529">
        <v>0.75854235609242571</v>
      </c>
      <c r="H529">
        <v>6.656378927324659</v>
      </c>
      <c r="I529">
        <v>36243.9081984</v>
      </c>
      <c r="J529">
        <v>1721.9999743999999</v>
      </c>
      <c r="K529">
        <v>188</v>
      </c>
    </row>
    <row r="530" spans="1:11">
      <c r="A530" t="s">
        <v>1197</v>
      </c>
      <c r="B530" t="s">
        <v>1198</v>
      </c>
      <c r="C530" t="s">
        <v>32</v>
      </c>
      <c r="D530" t="s">
        <v>76</v>
      </c>
      <c r="E530">
        <v>1.0660093339617178</v>
      </c>
      <c r="F530">
        <v>0.88702847923229178</v>
      </c>
      <c r="G530">
        <v>0.38373975595940918</v>
      </c>
      <c r="H530">
        <v>42.442283939725449</v>
      </c>
      <c r="I530">
        <v>2135.4393599999999</v>
      </c>
      <c r="J530">
        <v>2.0562</v>
      </c>
      <c r="K530">
        <v>656.97269759999995</v>
      </c>
    </row>
    <row r="531" spans="1:11">
      <c r="A531" t="s">
        <v>1199</v>
      </c>
      <c r="B531" t="s">
        <v>1200</v>
      </c>
      <c r="C531" t="s">
        <v>38</v>
      </c>
      <c r="D531" t="s">
        <v>39</v>
      </c>
      <c r="E531">
        <v>0.80248329451487144</v>
      </c>
      <c r="F531">
        <v>0.56352315073165837</v>
      </c>
      <c r="G531">
        <v>-0.71725981457809884</v>
      </c>
      <c r="H531">
        <v>7.3202712336757507</v>
      </c>
      <c r="I531">
        <v>52.189289600000002</v>
      </c>
      <c r="J531">
        <v>164.80590079999999</v>
      </c>
      <c r="K531">
        <v>8.3847000000000005</v>
      </c>
    </row>
    <row r="532" spans="1:11">
      <c r="A532" t="s">
        <v>1201</v>
      </c>
      <c r="B532" t="s">
        <v>1202</v>
      </c>
      <c r="C532" t="s">
        <v>34</v>
      </c>
      <c r="D532" t="s">
        <v>49</v>
      </c>
      <c r="E532">
        <v>1.0630653415084006</v>
      </c>
      <c r="F532">
        <v>1.2907797467206157</v>
      </c>
      <c r="G532">
        <v>1.1406523121749932</v>
      </c>
      <c r="H532">
        <v>1.8560415731631612</v>
      </c>
      <c r="I532">
        <v>392.79162880000001</v>
      </c>
      <c r="J532">
        <v>482.16780799999998</v>
      </c>
      <c r="K532">
        <v>22.4116</v>
      </c>
    </row>
    <row r="533" spans="1:11">
      <c r="A533" t="s">
        <v>1203</v>
      </c>
      <c r="B533" t="s">
        <v>1204</v>
      </c>
      <c r="C533" t="s">
        <v>24</v>
      </c>
      <c r="D533" t="s">
        <v>75</v>
      </c>
      <c r="E533">
        <v>0.82892581200257809</v>
      </c>
      <c r="F533">
        <v>1.0875389592067894</v>
      </c>
      <c r="G533">
        <v>1.1475121272979578</v>
      </c>
      <c r="H533">
        <v>7.5043852482045965</v>
      </c>
      <c r="I533">
        <v>68810.663526400007</v>
      </c>
      <c r="J533">
        <v>3194.6500096</v>
      </c>
      <c r="K533">
        <v>424.03998719999998</v>
      </c>
    </row>
    <row r="534" spans="1:11">
      <c r="A534" t="s">
        <v>1205</v>
      </c>
      <c r="B534" t="s">
        <v>1206</v>
      </c>
      <c r="C534" t="s">
        <v>10</v>
      </c>
      <c r="D534" t="s">
        <v>43</v>
      </c>
      <c r="E534">
        <v>0.87914522612408441</v>
      </c>
      <c r="F534">
        <v>1.2955832693893501</v>
      </c>
      <c r="G534">
        <v>0.64302686812127208</v>
      </c>
      <c r="H534">
        <v>641.19596354166663</v>
      </c>
      <c r="I534">
        <v>3954.3443456</v>
      </c>
      <c r="J534">
        <v>2.7776000000000001</v>
      </c>
      <c r="K534">
        <v>327.04880639999999</v>
      </c>
    </row>
    <row r="535" spans="1:11">
      <c r="A535" t="s">
        <v>1207</v>
      </c>
      <c r="B535" t="s">
        <v>1208</v>
      </c>
      <c r="C535" t="s">
        <v>15</v>
      </c>
      <c r="D535" t="s">
        <v>16</v>
      </c>
      <c r="E535">
        <v>1.2664059706073258</v>
      </c>
      <c r="F535">
        <v>1.3239709629094047</v>
      </c>
      <c r="G535">
        <v>1.0870206601507979</v>
      </c>
      <c r="H535">
        <v>6.0085950390868028</v>
      </c>
      <c r="I535">
        <v>15080.4856832</v>
      </c>
      <c r="J535">
        <v>2368.940032</v>
      </c>
      <c r="K535">
        <v>302.19100159999999</v>
      </c>
    </row>
    <row r="536" spans="1:11">
      <c r="A536" t="s">
        <v>1209</v>
      </c>
      <c r="B536" t="s">
        <v>1210</v>
      </c>
      <c r="C536" t="s">
        <v>12</v>
      </c>
      <c r="D536" t="s">
        <v>60</v>
      </c>
      <c r="E536">
        <v>1.4949539930557558</v>
      </c>
      <c r="F536">
        <v>1.941298083403783</v>
      </c>
      <c r="G536">
        <v>0.52255585607067279</v>
      </c>
      <c r="H536">
        <v>-920.14634146341461</v>
      </c>
      <c r="I536">
        <v>2905.5574016</v>
      </c>
      <c r="J536">
        <v>4942.6300928000001</v>
      </c>
      <c r="K536">
        <v>989.25004799999999</v>
      </c>
    </row>
    <row r="537" spans="1:11">
      <c r="A537" t="s">
        <v>1211</v>
      </c>
      <c r="B537" t="s">
        <v>1212</v>
      </c>
      <c r="C537" t="s">
        <v>32</v>
      </c>
      <c r="D537" t="s">
        <v>76</v>
      </c>
      <c r="E537">
        <v>1.3076492525260379</v>
      </c>
      <c r="F537">
        <v>1.6544697202245373</v>
      </c>
      <c r="G537">
        <v>0.98976053836201239</v>
      </c>
      <c r="H537">
        <v>32.846350329108951</v>
      </c>
      <c r="I537">
        <v>13242.5351168</v>
      </c>
      <c r="J537">
        <v>103.76099840000001</v>
      </c>
      <c r="K537">
        <v>120.7990016</v>
      </c>
    </row>
    <row r="538" spans="1:11">
      <c r="A538" t="s">
        <v>1213</v>
      </c>
      <c r="B538" t="s">
        <v>1214</v>
      </c>
      <c r="C538" t="s">
        <v>34</v>
      </c>
      <c r="D538" t="s">
        <v>49</v>
      </c>
      <c r="E538">
        <v>0.89417149914352212</v>
      </c>
      <c r="F538">
        <v>1.1638247397900308</v>
      </c>
      <c r="G538">
        <v>0.38310273350167862</v>
      </c>
      <c r="H538">
        <v>22.6882951653944</v>
      </c>
      <c r="I538">
        <v>6382.4019455999996</v>
      </c>
      <c r="J538">
        <v>288.3099904</v>
      </c>
      <c r="K538">
        <v>759.61999360000004</v>
      </c>
    </row>
    <row r="539" spans="1:11">
      <c r="A539" t="s">
        <v>1215</v>
      </c>
      <c r="B539" t="s">
        <v>1216</v>
      </c>
      <c r="C539" t="s">
        <v>44</v>
      </c>
      <c r="D539" t="s">
        <v>82</v>
      </c>
      <c r="E539">
        <v>1.1836790261596892</v>
      </c>
      <c r="F539">
        <v>1.4473672089789322</v>
      </c>
      <c r="G539">
        <v>1.5167388278926417</v>
      </c>
      <c r="H539">
        <v>22.371205884696071</v>
      </c>
      <c r="I539">
        <v>103143.2699904</v>
      </c>
      <c r="J539">
        <v>22433.3103104</v>
      </c>
      <c r="K539">
        <v>1744.9799680000001</v>
      </c>
    </row>
    <row r="540" spans="1:11">
      <c r="A540" t="s">
        <v>1217</v>
      </c>
      <c r="B540" t="s">
        <v>1218</v>
      </c>
      <c r="C540" t="s">
        <v>17</v>
      </c>
      <c r="D540" t="s">
        <v>26</v>
      </c>
      <c r="E540">
        <v>0.87590497009835455</v>
      </c>
      <c r="F540">
        <v>1.407870015685907</v>
      </c>
      <c r="G540">
        <v>-0.32523542575106762</v>
      </c>
      <c r="H540">
        <v>9.6603921568627449</v>
      </c>
      <c r="I540">
        <v>914.83289600000001</v>
      </c>
      <c r="J540">
        <v>23.94</v>
      </c>
      <c r="K540">
        <v>48.46</v>
      </c>
    </row>
    <row r="541" spans="1:11">
      <c r="A541" t="s">
        <v>1219</v>
      </c>
      <c r="B541" t="s">
        <v>1220</v>
      </c>
      <c r="C541" t="s">
        <v>10</v>
      </c>
      <c r="D541" t="s">
        <v>28</v>
      </c>
      <c r="E541">
        <v>0.71872583271275925</v>
      </c>
      <c r="F541">
        <v>0.84886747092233417</v>
      </c>
      <c r="G541">
        <v>0.76879630965779178</v>
      </c>
      <c r="H541">
        <v>38.226027397260275</v>
      </c>
      <c r="I541">
        <v>6906.9398015999996</v>
      </c>
      <c r="J541">
        <v>267.64001280000002</v>
      </c>
      <c r="K541">
        <v>651.71998719999999</v>
      </c>
    </row>
    <row r="542" spans="1:11">
      <c r="A542" t="s">
        <v>1221</v>
      </c>
      <c r="B542" t="s">
        <v>1222</v>
      </c>
      <c r="C542" t="s">
        <v>10</v>
      </c>
      <c r="D542" t="s">
        <v>55</v>
      </c>
      <c r="E542">
        <v>1.4080290183635122</v>
      </c>
      <c r="F542">
        <v>1.4951562108085166</v>
      </c>
      <c r="G542">
        <v>1.5634627200997706</v>
      </c>
      <c r="H542">
        <v>28.415474673770365</v>
      </c>
      <c r="I542">
        <v>13204.6176256</v>
      </c>
      <c r="J542">
        <v>656.80148480000003</v>
      </c>
      <c r="K542">
        <v>275.67280640000001</v>
      </c>
    </row>
    <row r="543" spans="1:11">
      <c r="A543" t="s">
        <v>1223</v>
      </c>
      <c r="B543" t="s">
        <v>1224</v>
      </c>
      <c r="C543" t="s">
        <v>22</v>
      </c>
      <c r="D543" t="s">
        <v>53</v>
      </c>
      <c r="E543">
        <v>0.87513052449028239</v>
      </c>
      <c r="F543">
        <v>1.2462305930484638</v>
      </c>
      <c r="G543">
        <v>0.89873585281794854</v>
      </c>
      <c r="H543">
        <v>3.9061490319790368</v>
      </c>
      <c r="I543">
        <v>1294.5276928000001</v>
      </c>
      <c r="J543">
        <v>331.47299839999999</v>
      </c>
      <c r="K543">
        <v>124.0569984</v>
      </c>
    </row>
    <row r="544" spans="1:11">
      <c r="A544" t="s">
        <v>1225</v>
      </c>
      <c r="B544" t="s">
        <v>1226</v>
      </c>
      <c r="C544" t="s">
        <v>17</v>
      </c>
      <c r="D544" t="s">
        <v>56</v>
      </c>
      <c r="E544">
        <v>0.83366957774351602</v>
      </c>
      <c r="F544">
        <v>0.96942038267484998</v>
      </c>
      <c r="G544">
        <v>0.76219885902299322</v>
      </c>
      <c r="H544">
        <v>431.19730941704034</v>
      </c>
      <c r="I544">
        <v>1023.2199168</v>
      </c>
      <c r="J544">
        <v>0.1144</v>
      </c>
      <c r="K544">
        <v>7.49</v>
      </c>
    </row>
    <row r="545" spans="1:11">
      <c r="A545" t="s">
        <v>1227</v>
      </c>
      <c r="B545" t="s">
        <v>1228</v>
      </c>
      <c r="C545" t="s">
        <v>32</v>
      </c>
      <c r="D545" t="s">
        <v>33</v>
      </c>
      <c r="E545">
        <v>1.3149091697598994</v>
      </c>
      <c r="F545">
        <v>0.83438256262792032</v>
      </c>
      <c r="G545">
        <v>1.2477374374684016</v>
      </c>
      <c r="H545">
        <v>4.6979436904339273</v>
      </c>
      <c r="I545">
        <v>2056.7883775999999</v>
      </c>
      <c r="J545">
        <v>545.37451520000002</v>
      </c>
      <c r="K545">
        <v>110.4578944</v>
      </c>
    </row>
    <row r="546" spans="1:11">
      <c r="A546" t="s">
        <v>1229</v>
      </c>
      <c r="B546" t="s">
        <v>1230</v>
      </c>
      <c r="C546" t="s">
        <v>10</v>
      </c>
      <c r="D546" t="s">
        <v>28</v>
      </c>
      <c r="E546">
        <v>1.5147179066564964</v>
      </c>
      <c r="F546">
        <v>1.0987256403223236</v>
      </c>
      <c r="G546">
        <v>0.70040326123207819</v>
      </c>
      <c r="H546">
        <v>8.4750935790382957</v>
      </c>
      <c r="I546">
        <v>575.19549440000003</v>
      </c>
      <c r="J546">
        <v>52.1270016</v>
      </c>
      <c r="K546">
        <v>104.9689984</v>
      </c>
    </row>
    <row r="547" spans="1:11">
      <c r="A547" t="s">
        <v>1231</v>
      </c>
      <c r="B547" t="s">
        <v>1232</v>
      </c>
      <c r="C547" t="s">
        <v>34</v>
      </c>
      <c r="D547" t="s">
        <v>49</v>
      </c>
      <c r="E547">
        <v>0.93904327060774961</v>
      </c>
      <c r="F547">
        <v>0.83185253783554947</v>
      </c>
      <c r="G547">
        <v>0.80059404242913601</v>
      </c>
      <c r="H547">
        <v>8.5550299590034697</v>
      </c>
      <c r="I547">
        <v>704.27637760000005</v>
      </c>
      <c r="J547">
        <v>193.66439679999999</v>
      </c>
      <c r="K547">
        <v>196.96930560000001</v>
      </c>
    </row>
    <row r="548" spans="1:11">
      <c r="A548" t="s">
        <v>1233</v>
      </c>
      <c r="B548" t="s">
        <v>1234</v>
      </c>
      <c r="C548" t="s">
        <v>38</v>
      </c>
      <c r="D548" t="s">
        <v>62</v>
      </c>
      <c r="E548">
        <v>0.69471126688962237</v>
      </c>
      <c r="F548">
        <v>0.57033712284085447</v>
      </c>
      <c r="G548">
        <v>1.2905152602004617</v>
      </c>
      <c r="H548">
        <v>952.9538114462124</v>
      </c>
      <c r="I548">
        <v>5557.7493504000004</v>
      </c>
      <c r="J548">
        <v>77.226297599999995</v>
      </c>
      <c r="K548">
        <v>5.1768000000000001</v>
      </c>
    </row>
    <row r="549" spans="1:11">
      <c r="A549" t="s">
        <v>1235</v>
      </c>
      <c r="B549" t="s">
        <v>1236</v>
      </c>
      <c r="C549" t="s">
        <v>17</v>
      </c>
      <c r="D549" t="s">
        <v>56</v>
      </c>
      <c r="E549">
        <v>0.74342948090849437</v>
      </c>
      <c r="F549">
        <v>1.39341442416238</v>
      </c>
      <c r="G549">
        <v>1.2692600239665672</v>
      </c>
      <c r="H549">
        <v>2.0437419574254596</v>
      </c>
      <c r="I549">
        <v>38.4186336</v>
      </c>
      <c r="J549">
        <v>16.872300800000001</v>
      </c>
      <c r="K549">
        <v>0.1724</v>
      </c>
    </row>
    <row r="550" spans="1:11">
      <c r="A550" t="s">
        <v>1237</v>
      </c>
      <c r="B550" t="s">
        <v>1238</v>
      </c>
      <c r="C550" t="s">
        <v>32</v>
      </c>
      <c r="D550" t="s">
        <v>33</v>
      </c>
      <c r="E550">
        <v>1.1276862180649156</v>
      </c>
      <c r="F550">
        <v>1.3370298494123649</v>
      </c>
      <c r="G550">
        <v>0.61513231229360765</v>
      </c>
      <c r="H550">
        <v>21.166526102448433</v>
      </c>
      <c r="I550">
        <v>6148.0300544000002</v>
      </c>
      <c r="J550">
        <v>131.8177024</v>
      </c>
      <c r="K550">
        <v>394.94110719999998</v>
      </c>
    </row>
    <row r="551" spans="1:11">
      <c r="A551" t="s">
        <v>1239</v>
      </c>
      <c r="B551" t="s">
        <v>1240</v>
      </c>
      <c r="C551" t="s">
        <v>17</v>
      </c>
      <c r="D551" t="s">
        <v>20</v>
      </c>
      <c r="E551">
        <v>1.814677292227086</v>
      </c>
      <c r="F551">
        <v>1.0421781167622348</v>
      </c>
      <c r="G551">
        <v>-0.18127048329890469</v>
      </c>
      <c r="H551">
        <v>7036.7789473684206</v>
      </c>
      <c r="I551">
        <v>1534.6305024000001</v>
      </c>
      <c r="J551">
        <v>8.8599999999999998E-2</v>
      </c>
      <c r="K551">
        <v>14.958099199999999</v>
      </c>
    </row>
    <row r="552" spans="1:11">
      <c r="A552" t="s">
        <v>1241</v>
      </c>
      <c r="B552" t="s">
        <v>1242</v>
      </c>
      <c r="C552" t="s">
        <v>17</v>
      </c>
      <c r="D552" t="s">
        <v>41</v>
      </c>
      <c r="E552">
        <v>0.94320558667251841</v>
      </c>
      <c r="F552">
        <v>1.1952975365143099</v>
      </c>
      <c r="G552">
        <v>0.85946198127335971</v>
      </c>
      <c r="H552">
        <v>9.100714258799492</v>
      </c>
      <c r="I552">
        <v>2841.4511103999998</v>
      </c>
      <c r="J552">
        <v>716.33459200000004</v>
      </c>
      <c r="K552">
        <v>144.28789760000001</v>
      </c>
    </row>
    <row r="553" spans="1:11">
      <c r="A553" t="s">
        <v>1243</v>
      </c>
      <c r="B553" t="s">
        <v>1244</v>
      </c>
      <c r="C553" t="s">
        <v>17</v>
      </c>
      <c r="D553" t="s">
        <v>84</v>
      </c>
      <c r="E553">
        <v>-9.8102374297977704E-2</v>
      </c>
      <c r="F553">
        <v>0.37959275453316271</v>
      </c>
      <c r="G553">
        <v>1.6124002937856077</v>
      </c>
      <c r="H553">
        <v>1.0195653614258264</v>
      </c>
      <c r="I553">
        <v>53.682025600000003</v>
      </c>
      <c r="J553">
        <v>408.28559360000003</v>
      </c>
      <c r="K553">
        <v>29.248000000000001</v>
      </c>
    </row>
    <row r="554" spans="1:11">
      <c r="A554" t="s">
        <v>1245</v>
      </c>
      <c r="B554" t="s">
        <v>1246</v>
      </c>
      <c r="C554" t="s">
        <v>12</v>
      </c>
      <c r="D554" t="s">
        <v>13</v>
      </c>
      <c r="E554">
        <v>0.50536416664469608</v>
      </c>
      <c r="F554">
        <v>2.0793423632623114</v>
      </c>
      <c r="G554">
        <v>13.366413267271977</v>
      </c>
      <c r="H554">
        <v>9.7540841153979834</v>
      </c>
      <c r="I554">
        <v>866.84907520000002</v>
      </c>
      <c r="J554">
        <v>7.8564999999999996</v>
      </c>
      <c r="K554">
        <v>11.9581</v>
      </c>
    </row>
    <row r="555" spans="1:11">
      <c r="A555" t="s">
        <v>1247</v>
      </c>
      <c r="B555" t="s">
        <v>1248</v>
      </c>
      <c r="C555" t="s">
        <v>17</v>
      </c>
      <c r="D555" t="s">
        <v>27</v>
      </c>
      <c r="E555">
        <v>0.98133614165044702</v>
      </c>
      <c r="F555">
        <v>1.3467207474570031</v>
      </c>
      <c r="G555">
        <v>0.3774300257132337</v>
      </c>
      <c r="H555">
        <v>7.2756987832949687</v>
      </c>
      <c r="I555">
        <v>248.65308160000001</v>
      </c>
      <c r="J555">
        <v>133.22530560000001</v>
      </c>
      <c r="K555">
        <v>2.4186999999999999</v>
      </c>
    </row>
    <row r="556" spans="1:11">
      <c r="A556" t="s">
        <v>1249</v>
      </c>
      <c r="B556" t="s">
        <v>1250</v>
      </c>
      <c r="C556" t="s">
        <v>10</v>
      </c>
      <c r="D556" t="s">
        <v>43</v>
      </c>
      <c r="E556">
        <v>2.2050216416347936</v>
      </c>
      <c r="F556">
        <v>1.1611182363310648</v>
      </c>
      <c r="G556">
        <v>-2.0624036722652037</v>
      </c>
      <c r="H556">
        <v>10.481598984771574</v>
      </c>
      <c r="I556">
        <v>1061.9286528</v>
      </c>
      <c r="J556">
        <v>143.77200640000001</v>
      </c>
      <c r="K556">
        <v>34.676998400000002</v>
      </c>
    </row>
    <row r="557" spans="1:11">
      <c r="A557" t="s">
        <v>1251</v>
      </c>
      <c r="B557" t="s">
        <v>1252</v>
      </c>
      <c r="C557" t="s">
        <v>17</v>
      </c>
      <c r="D557" t="s">
        <v>20</v>
      </c>
      <c r="E557">
        <v>0.90261135085949362</v>
      </c>
      <c r="F557">
        <v>1.9481853061190029</v>
      </c>
      <c r="G557">
        <v>-8.1055835752670793E-2</v>
      </c>
      <c r="H557">
        <v>3.1332326940451276</v>
      </c>
      <c r="I557">
        <v>251.54946559999999</v>
      </c>
      <c r="J557">
        <v>67.561798400000001</v>
      </c>
      <c r="K557">
        <v>16.360600000000002</v>
      </c>
    </row>
    <row r="558" spans="1:11">
      <c r="A558" t="s">
        <v>1253</v>
      </c>
      <c r="B558" t="s">
        <v>1254</v>
      </c>
      <c r="C558" t="s">
        <v>15</v>
      </c>
      <c r="D558" t="s">
        <v>19</v>
      </c>
      <c r="E558">
        <v>2.1957957314448504</v>
      </c>
      <c r="F558">
        <v>1.7543779171314879</v>
      </c>
      <c r="G558">
        <v>0.54176670533672233</v>
      </c>
      <c r="H558">
        <v>10.416101955514048</v>
      </c>
      <c r="I558">
        <v>1100.5495295999999</v>
      </c>
      <c r="J558">
        <v>146.6868992</v>
      </c>
      <c r="K558">
        <v>105.0662976</v>
      </c>
    </row>
    <row r="559" spans="1:11">
      <c r="A559" t="s">
        <v>1255</v>
      </c>
      <c r="B559" t="s">
        <v>1256</v>
      </c>
      <c r="C559" t="s">
        <v>10</v>
      </c>
      <c r="D559" t="s">
        <v>71</v>
      </c>
      <c r="E559">
        <v>0.7751953021464224</v>
      </c>
      <c r="F559">
        <v>1.0635205560600951</v>
      </c>
      <c r="G559">
        <v>0.89710902900437806</v>
      </c>
      <c r="H559">
        <v>1.0788288593974369</v>
      </c>
      <c r="I559">
        <v>313.95077120000002</v>
      </c>
      <c r="J559">
        <v>442.82931200000002</v>
      </c>
      <c r="K559">
        <v>29.915600000000001</v>
      </c>
    </row>
    <row r="560" spans="1:11">
      <c r="A560" t="s">
        <v>1257</v>
      </c>
      <c r="B560" t="s">
        <v>1258</v>
      </c>
      <c r="C560" t="s">
        <v>17</v>
      </c>
      <c r="D560" t="s">
        <v>27</v>
      </c>
      <c r="E560">
        <v>1.4150155773884809</v>
      </c>
      <c r="F560">
        <v>1.6430182263737416</v>
      </c>
      <c r="G560">
        <v>0.9057220256985572</v>
      </c>
      <c r="H560">
        <v>5.7275688623882814</v>
      </c>
      <c r="I560">
        <v>7090.7936768</v>
      </c>
      <c r="J560">
        <v>1745.7750016</v>
      </c>
      <c r="K560">
        <v>753.03889919999995</v>
      </c>
    </row>
    <row r="561" spans="1:11">
      <c r="A561" t="s">
        <v>1259</v>
      </c>
      <c r="B561" t="s">
        <v>1260</v>
      </c>
      <c r="C561" t="s">
        <v>12</v>
      </c>
      <c r="D561" t="s">
        <v>13</v>
      </c>
      <c r="E561">
        <v>1.2509433162958301</v>
      </c>
      <c r="F561">
        <v>2.027814960729553</v>
      </c>
      <c r="G561">
        <v>0.95481935775159399</v>
      </c>
      <c r="H561">
        <v>7.8609557788232536</v>
      </c>
      <c r="I561">
        <v>1702.6448384</v>
      </c>
      <c r="J561">
        <v>130.9981952</v>
      </c>
      <c r="K561">
        <v>811.04168960000004</v>
      </c>
    </row>
    <row r="562" spans="1:11">
      <c r="A562" t="s">
        <v>1261</v>
      </c>
      <c r="B562" t="s">
        <v>1262</v>
      </c>
      <c r="C562" t="s">
        <v>17</v>
      </c>
      <c r="D562" t="s">
        <v>48</v>
      </c>
      <c r="E562">
        <v>0.90925919027179303</v>
      </c>
      <c r="F562">
        <v>1.068571427049436</v>
      </c>
      <c r="G562">
        <v>1.515373337372496</v>
      </c>
      <c r="H562">
        <v>12.290084388185656</v>
      </c>
      <c r="I562">
        <v>20108.754944</v>
      </c>
      <c r="J562">
        <v>1253.8800128</v>
      </c>
      <c r="K562">
        <v>8121.1203584000004</v>
      </c>
    </row>
    <row r="563" spans="1:11">
      <c r="A563" t="s">
        <v>1263</v>
      </c>
      <c r="B563" t="s">
        <v>1264</v>
      </c>
      <c r="C563" t="s">
        <v>10</v>
      </c>
      <c r="D563" t="s">
        <v>43</v>
      </c>
      <c r="E563">
        <v>0.92079839112078277</v>
      </c>
      <c r="F563">
        <v>1.3703158425731148</v>
      </c>
      <c r="G563">
        <v>0.8570761412290725</v>
      </c>
      <c r="H563">
        <v>53.982889733840302</v>
      </c>
      <c r="I563">
        <v>4274.9382655999998</v>
      </c>
      <c r="J563">
        <v>96.82</v>
      </c>
      <c r="K563">
        <v>1122.7199488000001</v>
      </c>
    </row>
    <row r="564" spans="1:11">
      <c r="A564" t="s">
        <v>1265</v>
      </c>
      <c r="B564" t="s">
        <v>1266</v>
      </c>
      <c r="C564" t="s">
        <v>32</v>
      </c>
      <c r="D564" t="s">
        <v>33</v>
      </c>
      <c r="E564">
        <v>1.1604113360053951</v>
      </c>
      <c r="F564">
        <v>1.153839486613774</v>
      </c>
      <c r="G564">
        <v>0.87797302373692698</v>
      </c>
      <c r="H564">
        <v>34.664893617021278</v>
      </c>
      <c r="I564">
        <v>703.12898559999996</v>
      </c>
      <c r="J564">
        <v>56.72</v>
      </c>
      <c r="K564">
        <v>7.54</v>
      </c>
    </row>
    <row r="565" spans="1:11">
      <c r="A565" t="s">
        <v>1267</v>
      </c>
      <c r="B565" t="s">
        <v>1268</v>
      </c>
      <c r="C565" t="s">
        <v>12</v>
      </c>
      <c r="D565" t="s">
        <v>21</v>
      </c>
      <c r="E565">
        <v>0.80122550216217281</v>
      </c>
      <c r="F565">
        <v>1.399886708275639</v>
      </c>
      <c r="G565">
        <v>1.3359261879045965</v>
      </c>
      <c r="H565">
        <v>124.03571428571428</v>
      </c>
      <c r="I565">
        <v>813.84110080000005</v>
      </c>
      <c r="J565">
        <v>9021.9397119999994</v>
      </c>
      <c r="K565">
        <v>168.24999679999999</v>
      </c>
    </row>
    <row r="566" spans="1:11">
      <c r="A566" t="s">
        <v>1269</v>
      </c>
      <c r="B566" t="s">
        <v>1270</v>
      </c>
      <c r="C566" t="s">
        <v>34</v>
      </c>
      <c r="D566" t="s">
        <v>63</v>
      </c>
      <c r="E566">
        <v>0.87233521201904196</v>
      </c>
      <c r="F566">
        <v>0.82683049653756846</v>
      </c>
      <c r="G566">
        <v>0.79892946309329305</v>
      </c>
      <c r="H566">
        <v>3.5583050812737498</v>
      </c>
      <c r="I566">
        <v>185.67841279999999</v>
      </c>
      <c r="J566">
        <v>146.94769919999999</v>
      </c>
      <c r="K566">
        <v>0.92030000000000001</v>
      </c>
    </row>
    <row r="567" spans="1:11">
      <c r="A567" t="s">
        <v>1271</v>
      </c>
      <c r="B567" t="s">
        <v>1272</v>
      </c>
      <c r="C567" t="s">
        <v>34</v>
      </c>
      <c r="D567" t="s">
        <v>70</v>
      </c>
      <c r="E567">
        <v>0.57412638479289935</v>
      </c>
      <c r="F567">
        <v>0.70098148338751143</v>
      </c>
      <c r="G567">
        <v>0.31418701972261731</v>
      </c>
      <c r="H567">
        <v>66.150637311703363</v>
      </c>
      <c r="I567">
        <v>26434.756608</v>
      </c>
      <c r="J567">
        <v>0.05</v>
      </c>
      <c r="K567">
        <v>589.57998080000004</v>
      </c>
    </row>
    <row r="568" spans="1:11">
      <c r="A568" t="s">
        <v>1273</v>
      </c>
      <c r="B568" t="s">
        <v>1274</v>
      </c>
      <c r="C568" t="s">
        <v>32</v>
      </c>
      <c r="D568" t="s">
        <v>33</v>
      </c>
      <c r="E568">
        <v>1.1466407030176369</v>
      </c>
      <c r="F568">
        <v>1.3006076196505043</v>
      </c>
      <c r="G568">
        <v>1.0765903925928375</v>
      </c>
      <c r="H568">
        <v>1.4430719602480491</v>
      </c>
      <c r="I568">
        <v>311.7662464</v>
      </c>
      <c r="J568">
        <v>41.5262016</v>
      </c>
      <c r="K568">
        <v>6.2671999999999999</v>
      </c>
    </row>
    <row r="569" spans="1:11">
      <c r="A569" t="s">
        <v>1275</v>
      </c>
      <c r="B569" t="s">
        <v>1276</v>
      </c>
      <c r="C569" t="s">
        <v>44</v>
      </c>
      <c r="D569" t="s">
        <v>90</v>
      </c>
      <c r="E569">
        <v>1.6364738951110855</v>
      </c>
      <c r="F569">
        <v>1.8660142271656817</v>
      </c>
      <c r="G569">
        <v>1.2157640630287851</v>
      </c>
      <c r="H569">
        <v>9.6128941663537422</v>
      </c>
      <c r="I569">
        <v>2121.2571647999998</v>
      </c>
      <c r="J569">
        <v>2802.8356607999999</v>
      </c>
      <c r="K569">
        <v>237.00490239999999</v>
      </c>
    </row>
    <row r="570" spans="1:11">
      <c r="A570" t="s">
        <v>1277</v>
      </c>
      <c r="B570" t="s">
        <v>1278</v>
      </c>
      <c r="C570" t="s">
        <v>44</v>
      </c>
      <c r="D570" t="s">
        <v>45</v>
      </c>
      <c r="E570">
        <v>2.7778582971475463</v>
      </c>
      <c r="F570">
        <v>3.6436646648082673</v>
      </c>
      <c r="G570">
        <v>1.1681551287590242</v>
      </c>
      <c r="H570">
        <v>10.01800900450225</v>
      </c>
      <c r="I570">
        <v>2031.0120448</v>
      </c>
      <c r="J570">
        <v>423.79599359999997</v>
      </c>
      <c r="K570">
        <v>418.52899839999998</v>
      </c>
    </row>
    <row r="571" spans="1:11">
      <c r="A571" t="s">
        <v>1279</v>
      </c>
      <c r="B571" t="s">
        <v>1280</v>
      </c>
      <c r="C571" t="s">
        <v>17</v>
      </c>
      <c r="D571" t="s">
        <v>69</v>
      </c>
      <c r="E571">
        <v>0.94332605447268358</v>
      </c>
      <c r="F571">
        <v>0.83900041114318458</v>
      </c>
      <c r="G571">
        <v>0.27839648106534087</v>
      </c>
      <c r="H571">
        <v>-2.9661224358355072</v>
      </c>
      <c r="I571">
        <v>990.43901440000002</v>
      </c>
      <c r="J571">
        <v>0.40910000000000002</v>
      </c>
      <c r="K571">
        <v>295.78570239999999</v>
      </c>
    </row>
    <row r="572" spans="1:11">
      <c r="A572" t="s">
        <v>1281</v>
      </c>
      <c r="B572" t="s">
        <v>1282</v>
      </c>
      <c r="C572" t="s">
        <v>24</v>
      </c>
      <c r="D572" t="s">
        <v>25</v>
      </c>
      <c r="E572">
        <v>0.69301533791373215</v>
      </c>
      <c r="F572">
        <v>0.57087328713687635</v>
      </c>
      <c r="G572">
        <v>0.42523099285501442</v>
      </c>
      <c r="H572">
        <v>29.414075242653546</v>
      </c>
      <c r="I572">
        <v>27941.040947199999</v>
      </c>
      <c r="J572">
        <v>302.2500096</v>
      </c>
      <c r="K572">
        <v>3201.8700288</v>
      </c>
    </row>
    <row r="573" spans="1:11">
      <c r="A573" t="s">
        <v>1283</v>
      </c>
      <c r="B573" t="s">
        <v>1284</v>
      </c>
      <c r="C573" t="s">
        <v>24</v>
      </c>
      <c r="D573" t="s">
        <v>108</v>
      </c>
      <c r="E573">
        <v>0.92556114431890124</v>
      </c>
      <c r="F573">
        <v>0.83269832247498221</v>
      </c>
      <c r="G573">
        <v>0.33725307499642648</v>
      </c>
      <c r="H573">
        <v>960.03052447286279</v>
      </c>
      <c r="I573">
        <v>41560.381849600002</v>
      </c>
      <c r="J573">
        <v>35.71</v>
      </c>
      <c r="K573">
        <v>2060.9400832000001</v>
      </c>
    </row>
    <row r="574" spans="1:11">
      <c r="A574" t="s">
        <v>1285</v>
      </c>
      <c r="B574" t="s">
        <v>1286</v>
      </c>
      <c r="C574" t="s">
        <v>24</v>
      </c>
      <c r="D574" t="s">
        <v>25</v>
      </c>
      <c r="E574">
        <v>0.52807814414080467</v>
      </c>
      <c r="F574">
        <v>0.75779836814948154</v>
      </c>
      <c r="G574">
        <v>0.67452574274511845</v>
      </c>
      <c r="H574">
        <v>7.7573418974718082</v>
      </c>
      <c r="I574">
        <v>58907.092582400001</v>
      </c>
      <c r="J574">
        <v>1224.1770495999999</v>
      </c>
      <c r="K574">
        <v>2690.2429695999999</v>
      </c>
    </row>
    <row r="575" spans="1:11">
      <c r="A575" t="s">
        <v>1287</v>
      </c>
      <c r="B575" t="s">
        <v>1288</v>
      </c>
      <c r="C575" t="s">
        <v>32</v>
      </c>
      <c r="D575" t="s">
        <v>33</v>
      </c>
      <c r="E575">
        <v>0.47704332368796348</v>
      </c>
      <c r="F575">
        <v>0.19460729896332701</v>
      </c>
      <c r="G575">
        <v>2.75034048909144E-2</v>
      </c>
      <c r="H575">
        <v>-0.1667214731996054</v>
      </c>
      <c r="I575">
        <v>11.728433600000001</v>
      </c>
      <c r="J575">
        <v>11.1233</v>
      </c>
      <c r="K575">
        <v>6.5716999999999999</v>
      </c>
    </row>
    <row r="576" spans="1:11">
      <c r="A576" t="s">
        <v>1289</v>
      </c>
      <c r="B576" t="s">
        <v>1290</v>
      </c>
      <c r="C576" t="s">
        <v>17</v>
      </c>
      <c r="D576" t="s">
        <v>114</v>
      </c>
      <c r="E576">
        <v>1.2108807323222517</v>
      </c>
      <c r="F576">
        <v>1.5696730886238912</v>
      </c>
      <c r="G576">
        <v>1.363805040477208</v>
      </c>
      <c r="H576">
        <v>1.1119301628772562</v>
      </c>
      <c r="I576">
        <v>219.33800959999999</v>
      </c>
      <c r="J576">
        <v>635.38718719999997</v>
      </c>
      <c r="K576">
        <v>6.8672000000000004</v>
      </c>
    </row>
    <row r="577" spans="1:11">
      <c r="A577" t="s">
        <v>1291</v>
      </c>
      <c r="B577" t="s">
        <v>1292</v>
      </c>
      <c r="C577" t="s">
        <v>32</v>
      </c>
      <c r="D577" t="s">
        <v>33</v>
      </c>
      <c r="E577">
        <v>0.71820097274541239</v>
      </c>
      <c r="F577">
        <v>2.0917679297669229</v>
      </c>
      <c r="G577">
        <v>4.5697276385665031</v>
      </c>
      <c r="H577">
        <v>1.8732706621749375</v>
      </c>
      <c r="I577">
        <v>113.50553600000001</v>
      </c>
      <c r="J577">
        <v>163.44770560000001</v>
      </c>
      <c r="K577">
        <v>1.0734999999999999</v>
      </c>
    </row>
    <row r="578" spans="1:11">
      <c r="A578" t="s">
        <v>1293</v>
      </c>
      <c r="B578" t="s">
        <v>1294</v>
      </c>
      <c r="C578" t="s">
        <v>17</v>
      </c>
      <c r="D578" t="s">
        <v>20</v>
      </c>
      <c r="E578">
        <v>1.438123542447127</v>
      </c>
      <c r="F578">
        <v>0.93322009531053718</v>
      </c>
      <c r="G578">
        <v>2.1370880165434514</v>
      </c>
      <c r="H578">
        <v>2.05727671150068</v>
      </c>
      <c r="I578">
        <v>276.20037120000001</v>
      </c>
      <c r="J578">
        <v>150.43399679999999</v>
      </c>
      <c r="K578">
        <v>24.896000000000001</v>
      </c>
    </row>
    <row r="579" spans="1:11">
      <c r="A579" t="s">
        <v>1295</v>
      </c>
      <c r="B579" t="s">
        <v>1296</v>
      </c>
      <c r="C579" t="s">
        <v>34</v>
      </c>
      <c r="D579" t="s">
        <v>35</v>
      </c>
      <c r="E579">
        <v>0.99787002793159563</v>
      </c>
      <c r="F579">
        <v>1.9484023788107567</v>
      </c>
      <c r="G579">
        <v>1.8121657878424464</v>
      </c>
      <c r="H579">
        <v>1.9973681604431817</v>
      </c>
      <c r="I579">
        <v>2444.6687231999999</v>
      </c>
      <c r="J579">
        <v>467.16600319999998</v>
      </c>
      <c r="K579">
        <v>106.4537024</v>
      </c>
    </row>
    <row r="580" spans="1:11">
      <c r="A580" t="s">
        <v>1297</v>
      </c>
      <c r="B580" t="s">
        <v>1298</v>
      </c>
      <c r="C580" t="s">
        <v>32</v>
      </c>
      <c r="D580" t="s">
        <v>33</v>
      </c>
      <c r="E580">
        <v>0.57306784285086265</v>
      </c>
      <c r="F580">
        <v>1.0518239213199181</v>
      </c>
      <c r="G580">
        <v>0.965360081895271</v>
      </c>
      <c r="H580">
        <v>0.94740106256098877</v>
      </c>
      <c r="I580">
        <v>611.2904704</v>
      </c>
      <c r="J580">
        <v>753.32710399999996</v>
      </c>
      <c r="K580">
        <v>16.5578</v>
      </c>
    </row>
    <row r="581" spans="1:11">
      <c r="A581" t="s">
        <v>1299</v>
      </c>
      <c r="B581" t="s">
        <v>1300</v>
      </c>
      <c r="C581" t="s">
        <v>17</v>
      </c>
      <c r="D581" t="s">
        <v>41</v>
      </c>
      <c r="E581">
        <v>1.392397187488535</v>
      </c>
      <c r="F581">
        <v>0.96917548908693985</v>
      </c>
      <c r="G581">
        <v>3.9577761337639199</v>
      </c>
      <c r="H581">
        <v>33.448246364414032</v>
      </c>
      <c r="I581">
        <v>416.82992639999998</v>
      </c>
      <c r="J581">
        <v>50.077199999999998</v>
      </c>
      <c r="K581">
        <v>84.867596800000001</v>
      </c>
    </row>
    <row r="582" spans="1:11">
      <c r="A582" t="s">
        <v>1301</v>
      </c>
      <c r="B582" t="s">
        <v>1302</v>
      </c>
      <c r="C582" t="s">
        <v>34</v>
      </c>
      <c r="D582" t="s">
        <v>35</v>
      </c>
      <c r="E582">
        <v>1.0196489802920219</v>
      </c>
      <c r="F582">
        <v>2.0521041897178804</v>
      </c>
      <c r="G582">
        <v>1.6066778389283047</v>
      </c>
      <c r="H582">
        <v>283.37087378640774</v>
      </c>
      <c r="I582">
        <v>2190.9057536</v>
      </c>
      <c r="J582">
        <v>1.2231000000000001</v>
      </c>
      <c r="K582">
        <v>108.4017024</v>
      </c>
    </row>
    <row r="583" spans="1:11">
      <c r="A583" t="s">
        <v>1303</v>
      </c>
      <c r="B583" t="s">
        <v>1304</v>
      </c>
      <c r="C583" t="s">
        <v>22</v>
      </c>
      <c r="D583" t="s">
        <v>47</v>
      </c>
      <c r="E583">
        <v>1.7224672473298968</v>
      </c>
      <c r="F583">
        <v>2.068297299396336</v>
      </c>
      <c r="G583">
        <v>1.4077646033729327</v>
      </c>
      <c r="H583">
        <v>411.38990825688074</v>
      </c>
      <c r="I583">
        <v>17402.277068799998</v>
      </c>
      <c r="J583">
        <v>278.24</v>
      </c>
      <c r="K583">
        <v>595.29000959999996</v>
      </c>
    </row>
    <row r="584" spans="1:11">
      <c r="A584" t="s">
        <v>1305</v>
      </c>
      <c r="B584" t="s">
        <v>1306</v>
      </c>
      <c r="C584" t="s">
        <v>17</v>
      </c>
      <c r="D584" t="s">
        <v>26</v>
      </c>
      <c r="E584">
        <v>0.50707612048934336</v>
      </c>
      <c r="F584">
        <v>0.81795431321507062</v>
      </c>
      <c r="G584">
        <v>0.67766232246320079</v>
      </c>
      <c r="H584">
        <v>2.3426778242677826</v>
      </c>
      <c r="I584">
        <v>3961.9375104000001</v>
      </c>
      <c r="J584">
        <v>1078.7300352</v>
      </c>
      <c r="K584">
        <v>499.13000959999999</v>
      </c>
    </row>
    <row r="585" spans="1:11">
      <c r="A585" t="s">
        <v>1307</v>
      </c>
      <c r="B585" t="s">
        <v>1308</v>
      </c>
      <c r="C585" t="s">
        <v>17</v>
      </c>
      <c r="D585" t="s">
        <v>114</v>
      </c>
      <c r="E585">
        <v>0.90943099063353705</v>
      </c>
      <c r="F585">
        <v>1.4240232769382632</v>
      </c>
      <c r="G585">
        <v>1.6505993280529982</v>
      </c>
      <c r="H585">
        <v>0.81966175401943864</v>
      </c>
      <c r="I585">
        <v>102274.2429696</v>
      </c>
      <c r="J585">
        <v>41465.230131199998</v>
      </c>
      <c r="K585">
        <v>4146.4901632000001</v>
      </c>
    </row>
    <row r="586" spans="1:11">
      <c r="A586" t="s">
        <v>1309</v>
      </c>
      <c r="B586" t="s">
        <v>1310</v>
      </c>
      <c r="C586" t="s">
        <v>22</v>
      </c>
      <c r="D586" t="s">
        <v>47</v>
      </c>
      <c r="E586">
        <v>1.7710149308094709</v>
      </c>
      <c r="F586">
        <v>2.6592943778192915</v>
      </c>
      <c r="G586">
        <v>2.9024710068841673</v>
      </c>
      <c r="H586">
        <v>2.30111338997949</v>
      </c>
      <c r="I586">
        <v>8564.6385152000003</v>
      </c>
      <c r="J586">
        <v>11588.609638399999</v>
      </c>
      <c r="K586">
        <v>1100.0200192</v>
      </c>
    </row>
    <row r="587" spans="1:11">
      <c r="A587" t="s">
        <v>1311</v>
      </c>
      <c r="B587" t="s">
        <v>1312</v>
      </c>
      <c r="C587" t="s">
        <v>32</v>
      </c>
      <c r="D587" t="s">
        <v>76</v>
      </c>
      <c r="E587">
        <v>1.48252616692233</v>
      </c>
      <c r="F587">
        <v>1.279073203318652</v>
      </c>
      <c r="G587">
        <v>1.1915163372514574</v>
      </c>
      <c r="H587">
        <v>14.65569409336628</v>
      </c>
      <c r="I587">
        <v>1830.5693696000001</v>
      </c>
      <c r="J587">
        <v>228.2817024</v>
      </c>
      <c r="K587">
        <v>56.606099200000003</v>
      </c>
    </row>
    <row r="588" spans="1:11">
      <c r="A588" t="s">
        <v>1313</v>
      </c>
      <c r="B588" t="s">
        <v>1314</v>
      </c>
      <c r="C588" t="s">
        <v>10</v>
      </c>
      <c r="D588" t="s">
        <v>43</v>
      </c>
      <c r="E588">
        <v>0.96115474428177317</v>
      </c>
      <c r="F588">
        <v>1.3174193541043684</v>
      </c>
      <c r="G588">
        <v>1.3696907906583209</v>
      </c>
      <c r="H588">
        <v>37.473927088140286</v>
      </c>
      <c r="I588">
        <v>6311.8368768</v>
      </c>
      <c r="J588">
        <v>13</v>
      </c>
      <c r="K588">
        <v>1774.9999616</v>
      </c>
    </row>
    <row r="589" spans="1:11">
      <c r="A589" t="s">
        <v>1315</v>
      </c>
      <c r="B589" t="s">
        <v>1316</v>
      </c>
      <c r="C589" t="s">
        <v>10</v>
      </c>
      <c r="D589" t="s">
        <v>28</v>
      </c>
      <c r="E589">
        <v>1.3275210655430956</v>
      </c>
      <c r="F589">
        <v>2.1397849264263513</v>
      </c>
      <c r="G589">
        <v>1.925505274043706</v>
      </c>
      <c r="H589">
        <v>-1.5575425232088027</v>
      </c>
      <c r="I589">
        <v>308.92569600000002</v>
      </c>
      <c r="J589">
        <v>390.63669759999999</v>
      </c>
      <c r="K589">
        <v>201.5726976</v>
      </c>
    </row>
    <row r="590" spans="1:11">
      <c r="A590" t="s">
        <v>1317</v>
      </c>
      <c r="B590" t="s">
        <v>1318</v>
      </c>
      <c r="C590" t="s">
        <v>10</v>
      </c>
      <c r="D590" t="s">
        <v>28</v>
      </c>
      <c r="E590">
        <v>1.3367882683221268</v>
      </c>
      <c r="F590">
        <v>1.643521789929745</v>
      </c>
      <c r="G590">
        <v>0.92746507592302219</v>
      </c>
      <c r="H590">
        <v>2.2268007642972463</v>
      </c>
      <c r="I590">
        <v>1235.4888704</v>
      </c>
      <c r="J590">
        <v>166.4914048</v>
      </c>
      <c r="K590">
        <v>99.644998400000006</v>
      </c>
    </row>
    <row r="591" spans="1:11">
      <c r="A591" t="s">
        <v>1319</v>
      </c>
      <c r="B591" t="s">
        <v>1320</v>
      </c>
      <c r="C591" t="s">
        <v>32</v>
      </c>
      <c r="D591" t="s">
        <v>37</v>
      </c>
      <c r="E591">
        <v>0.54300683362574942</v>
      </c>
      <c r="F591">
        <v>1.3547804281859106</v>
      </c>
      <c r="G591">
        <v>1.1982971212435318</v>
      </c>
      <c r="H591">
        <v>3.671019283507857</v>
      </c>
      <c r="I591">
        <v>1633.5017984000001</v>
      </c>
      <c r="J591">
        <v>534.51371519999998</v>
      </c>
      <c r="K591">
        <v>194.04660480000001</v>
      </c>
    </row>
    <row r="592" spans="1:11">
      <c r="A592" t="s">
        <v>1321</v>
      </c>
      <c r="B592" t="s">
        <v>1322</v>
      </c>
      <c r="C592" t="s">
        <v>10</v>
      </c>
      <c r="D592" t="s">
        <v>43</v>
      </c>
      <c r="E592">
        <v>1.0069234844312835</v>
      </c>
      <c r="F592">
        <v>1.7008762779558131</v>
      </c>
      <c r="G592">
        <v>2.0146399325814253</v>
      </c>
      <c r="H592">
        <v>0.97586275088362517</v>
      </c>
      <c r="I592">
        <v>1461.3299199999999</v>
      </c>
      <c r="J592">
        <v>492.54000639999998</v>
      </c>
      <c r="K592">
        <v>38.023801599999999</v>
      </c>
    </row>
    <row r="593" spans="1:11">
      <c r="A593" t="s">
        <v>1323</v>
      </c>
      <c r="B593" t="s">
        <v>1324</v>
      </c>
      <c r="C593" t="s">
        <v>34</v>
      </c>
      <c r="D593" t="s">
        <v>123</v>
      </c>
      <c r="E593">
        <v>1.1405183070002491</v>
      </c>
      <c r="F593">
        <v>1.6129791390091408</v>
      </c>
      <c r="G593">
        <v>0.81162291626617711</v>
      </c>
      <c r="H593">
        <v>120.45468423916132</v>
      </c>
      <c r="I593">
        <v>31381.9693056</v>
      </c>
      <c r="J593">
        <v>175.26000640000001</v>
      </c>
      <c r="K593">
        <v>1077.7799680000001</v>
      </c>
    </row>
    <row r="594" spans="1:11">
      <c r="A594" t="s">
        <v>1325</v>
      </c>
      <c r="B594" t="s">
        <v>1326</v>
      </c>
      <c r="C594" t="s">
        <v>12</v>
      </c>
      <c r="D594" t="s">
        <v>124</v>
      </c>
      <c r="E594">
        <v>0.62753397076307416</v>
      </c>
      <c r="F594">
        <v>0.56473005206317295</v>
      </c>
      <c r="G594">
        <v>0.70410301003696274</v>
      </c>
      <c r="H594">
        <v>7.1354317066127635</v>
      </c>
      <c r="I594">
        <v>29711.210905600001</v>
      </c>
      <c r="J594">
        <v>350</v>
      </c>
      <c r="K594">
        <v>141.42000640000001</v>
      </c>
    </row>
    <row r="595" spans="1:11">
      <c r="A595" t="s">
        <v>1327</v>
      </c>
      <c r="B595" t="s">
        <v>1328</v>
      </c>
      <c r="C595" t="s">
        <v>34</v>
      </c>
      <c r="D595" t="s">
        <v>49</v>
      </c>
      <c r="E595">
        <v>0.55499097269291364</v>
      </c>
      <c r="F595">
        <v>0.87037997785394661</v>
      </c>
      <c r="G595">
        <v>0.78210095900827392</v>
      </c>
      <c r="H595">
        <v>5.1954545454545453</v>
      </c>
      <c r="I595">
        <v>11376.593305599999</v>
      </c>
      <c r="J595">
        <v>2158.5700864</v>
      </c>
      <c r="K595">
        <v>16.829999999999998</v>
      </c>
    </row>
    <row r="596" spans="1:11">
      <c r="A596" t="s">
        <v>1329</v>
      </c>
      <c r="B596" t="s">
        <v>1330</v>
      </c>
      <c r="C596" t="s">
        <v>34</v>
      </c>
      <c r="D596" t="s">
        <v>70</v>
      </c>
      <c r="E596">
        <v>0.47754363451760329</v>
      </c>
      <c r="F596">
        <v>0.87382921191890206</v>
      </c>
      <c r="G596">
        <v>1.0549975113538577</v>
      </c>
      <c r="H596">
        <v>9.5882485294590314</v>
      </c>
      <c r="I596">
        <v>115483.3842176</v>
      </c>
      <c r="J596">
        <v>4113.48992</v>
      </c>
      <c r="K596">
        <v>2678.779904</v>
      </c>
    </row>
    <row r="597" spans="1:11">
      <c r="A597" t="s">
        <v>1331</v>
      </c>
      <c r="B597" t="s">
        <v>1332</v>
      </c>
      <c r="C597" t="s">
        <v>17</v>
      </c>
      <c r="D597" t="s">
        <v>18</v>
      </c>
      <c r="E597">
        <v>0.94814347879126715</v>
      </c>
      <c r="F597">
        <v>1.0443254847156005</v>
      </c>
      <c r="G597">
        <v>0.63886710908871036</v>
      </c>
      <c r="H597">
        <v>2.350884645854622</v>
      </c>
      <c r="I597">
        <v>31289.170329600001</v>
      </c>
      <c r="J597">
        <v>46565.900287999997</v>
      </c>
      <c r="K597">
        <v>12324.880384</v>
      </c>
    </row>
    <row r="598" spans="1:11">
      <c r="A598" t="s">
        <v>1333</v>
      </c>
      <c r="B598" t="s">
        <v>1334</v>
      </c>
      <c r="C598" t="s">
        <v>38</v>
      </c>
      <c r="D598" t="s">
        <v>62</v>
      </c>
      <c r="E598">
        <v>1.9060623178459557</v>
      </c>
      <c r="F598">
        <v>1.998095430993718</v>
      </c>
      <c r="G598">
        <v>2.0029316166190467</v>
      </c>
      <c r="H598">
        <v>282.32565789473682</v>
      </c>
      <c r="I598">
        <v>51159.895244799998</v>
      </c>
      <c r="J598">
        <v>16324.409753600001</v>
      </c>
      <c r="K598">
        <v>9903.4300416000005</v>
      </c>
    </row>
    <row r="599" spans="1:11">
      <c r="A599" t="s">
        <v>1335</v>
      </c>
      <c r="B599" t="s">
        <v>1336</v>
      </c>
      <c r="C599" t="s">
        <v>32</v>
      </c>
      <c r="D599" t="s">
        <v>36</v>
      </c>
      <c r="E599">
        <v>1.644080349894161</v>
      </c>
      <c r="F599">
        <v>1.6876164882367051</v>
      </c>
      <c r="G599">
        <v>0.8051186701852896</v>
      </c>
      <c r="H599">
        <v>4.3328142241023588</v>
      </c>
      <c r="I599">
        <v>4546.3654399999996</v>
      </c>
      <c r="J599">
        <v>993.12967679999997</v>
      </c>
      <c r="K599">
        <v>425.34220800000003</v>
      </c>
    </row>
    <row r="600" spans="1:11">
      <c r="A600" t="s">
        <v>1337</v>
      </c>
      <c r="B600" t="s">
        <v>1338</v>
      </c>
      <c r="C600" t="s">
        <v>34</v>
      </c>
      <c r="D600" t="s">
        <v>49</v>
      </c>
      <c r="E600">
        <v>0.92029584845639956</v>
      </c>
      <c r="F600">
        <v>1.190986923560992</v>
      </c>
      <c r="G600">
        <v>0.74914412864889712</v>
      </c>
      <c r="H600">
        <v>1.6835566130450526</v>
      </c>
      <c r="I600">
        <v>394.5940736</v>
      </c>
      <c r="J600">
        <v>342.08990720000003</v>
      </c>
      <c r="K600">
        <v>166.66890240000001</v>
      </c>
    </row>
    <row r="601" spans="1:11">
      <c r="A601" t="s">
        <v>1339</v>
      </c>
      <c r="B601" t="s">
        <v>1340</v>
      </c>
      <c r="C601" t="s">
        <v>34</v>
      </c>
      <c r="D601" t="s">
        <v>49</v>
      </c>
      <c r="E601">
        <v>1.5103010745588232</v>
      </c>
      <c r="F601">
        <v>1.3627214359220965</v>
      </c>
      <c r="G601">
        <v>0.89871094627641823</v>
      </c>
      <c r="H601">
        <v>3.053935385915461</v>
      </c>
      <c r="I601">
        <v>4654.4027648000001</v>
      </c>
      <c r="J601">
        <v>585.97422080000001</v>
      </c>
      <c r="K601">
        <v>556.14100480000002</v>
      </c>
    </row>
    <row r="602" spans="1:11">
      <c r="A602" t="s">
        <v>1341</v>
      </c>
      <c r="B602" t="s">
        <v>1342</v>
      </c>
      <c r="C602" t="s">
        <v>34</v>
      </c>
      <c r="D602" t="s">
        <v>123</v>
      </c>
      <c r="E602">
        <v>0.26043205826104843</v>
      </c>
      <c r="F602">
        <v>0.66754182007003982</v>
      </c>
      <c r="G602">
        <v>0.91396335118438721</v>
      </c>
      <c r="H602">
        <v>2.7988924237068455</v>
      </c>
      <c r="I602">
        <v>51.256147200000001</v>
      </c>
      <c r="J602">
        <v>2.3218999999999999</v>
      </c>
      <c r="K602">
        <v>3.6547999999999998</v>
      </c>
    </row>
    <row r="603" spans="1:11">
      <c r="A603" t="s">
        <v>1343</v>
      </c>
      <c r="B603" t="s">
        <v>1344</v>
      </c>
      <c r="C603" t="s">
        <v>32</v>
      </c>
      <c r="D603" t="s">
        <v>96</v>
      </c>
      <c r="E603">
        <v>2.2473992818240096</v>
      </c>
      <c r="F603">
        <v>2.60300536612981</v>
      </c>
      <c r="G603">
        <v>1.3603821673586889</v>
      </c>
      <c r="H603">
        <v>486.14538807649046</v>
      </c>
      <c r="I603">
        <v>3637.6481792</v>
      </c>
      <c r="J603">
        <v>24.1966</v>
      </c>
      <c r="K603">
        <v>453.80459519999999</v>
      </c>
    </row>
    <row r="604" spans="1:11">
      <c r="A604" t="s">
        <v>1345</v>
      </c>
      <c r="B604" t="s">
        <v>1346</v>
      </c>
      <c r="C604" t="s">
        <v>15</v>
      </c>
      <c r="D604" t="s">
        <v>16</v>
      </c>
      <c r="E604">
        <v>1.5418903876493142</v>
      </c>
      <c r="F604">
        <v>2.1446476323923083</v>
      </c>
      <c r="G604">
        <v>1.8974529079037044</v>
      </c>
      <c r="H604">
        <v>13.074836295603369</v>
      </c>
      <c r="I604">
        <v>207.17186559999999</v>
      </c>
      <c r="J604">
        <v>100.2838976</v>
      </c>
      <c r="K604">
        <v>20.144099199999999</v>
      </c>
    </row>
    <row r="605" spans="1:11">
      <c r="A605" t="s">
        <v>1347</v>
      </c>
      <c r="B605" t="s">
        <v>1348</v>
      </c>
      <c r="C605" t="s">
        <v>10</v>
      </c>
      <c r="D605" t="s">
        <v>55</v>
      </c>
      <c r="E605">
        <v>1.8768859078671067</v>
      </c>
      <c r="F605">
        <v>1.6790478791548489</v>
      </c>
      <c r="G605">
        <v>0.95917613020329917</v>
      </c>
      <c r="H605">
        <v>3.7494336202990479</v>
      </c>
      <c r="I605">
        <v>3675.0057471999999</v>
      </c>
      <c r="J605">
        <v>1008.7549952000001</v>
      </c>
      <c r="K605">
        <v>46.697600000000001</v>
      </c>
    </row>
    <row r="606" spans="1:11">
      <c r="A606" t="s">
        <v>1349</v>
      </c>
      <c r="B606" t="s">
        <v>1350</v>
      </c>
      <c r="C606" t="s">
        <v>34</v>
      </c>
      <c r="D606" t="s">
        <v>49</v>
      </c>
      <c r="E606">
        <v>0.9329477255476244</v>
      </c>
      <c r="F606">
        <v>0.91058402331921162</v>
      </c>
      <c r="G606">
        <v>0.77330878938233383</v>
      </c>
      <c r="H606">
        <v>9.5750079289565502</v>
      </c>
      <c r="I606">
        <v>3556.8427007999999</v>
      </c>
      <c r="J606">
        <v>64.924998400000007</v>
      </c>
      <c r="K606">
        <v>0.91900000000000004</v>
      </c>
    </row>
    <row r="607" spans="1:11">
      <c r="A607" t="s">
        <v>1351</v>
      </c>
      <c r="B607" t="s">
        <v>1352</v>
      </c>
      <c r="C607" t="s">
        <v>10</v>
      </c>
      <c r="D607" t="s">
        <v>81</v>
      </c>
      <c r="E607">
        <v>0.71816598108435459</v>
      </c>
      <c r="F607">
        <v>0.85619857735865967</v>
      </c>
      <c r="G607">
        <v>0.34042061531091888</v>
      </c>
      <c r="H607">
        <v>10.684300521707154</v>
      </c>
      <c r="I607">
        <v>93.0617728</v>
      </c>
      <c r="J607">
        <v>1.3887</v>
      </c>
      <c r="K607">
        <v>0.1158</v>
      </c>
    </row>
    <row r="608" spans="1:11">
      <c r="A608" t="s">
        <v>1353</v>
      </c>
      <c r="B608" t="s">
        <v>1354</v>
      </c>
      <c r="C608" t="s">
        <v>10</v>
      </c>
      <c r="D608" t="s">
        <v>55</v>
      </c>
      <c r="E608">
        <v>1.383467662766849</v>
      </c>
      <c r="F608">
        <v>1.3941915753907743</v>
      </c>
      <c r="G608">
        <v>1.2340262959338759</v>
      </c>
      <c r="H608">
        <v>54.21634950415438</v>
      </c>
      <c r="I608">
        <v>15752.899788799999</v>
      </c>
      <c r="J608">
        <v>191.96</v>
      </c>
      <c r="K608">
        <v>676.67998720000003</v>
      </c>
    </row>
    <row r="609" spans="1:11">
      <c r="A609" t="s">
        <v>1355</v>
      </c>
      <c r="B609" t="s">
        <v>1356</v>
      </c>
      <c r="C609" t="s">
        <v>17</v>
      </c>
      <c r="D609" t="s">
        <v>48</v>
      </c>
      <c r="E609">
        <v>0.84378427653792665</v>
      </c>
      <c r="F609">
        <v>1.2668804570278429</v>
      </c>
      <c r="G609">
        <v>0.99750509996984937</v>
      </c>
      <c r="H609">
        <v>93.697096828326906</v>
      </c>
      <c r="I609">
        <v>7912.6020096000002</v>
      </c>
      <c r="J609">
        <v>50.642000000000003</v>
      </c>
      <c r="K609">
        <v>993.53896959999997</v>
      </c>
    </row>
    <row r="610" spans="1:11">
      <c r="A610" t="s">
        <v>1357</v>
      </c>
      <c r="B610" t="s">
        <v>1358</v>
      </c>
      <c r="C610" t="s">
        <v>24</v>
      </c>
      <c r="D610" t="s">
        <v>75</v>
      </c>
      <c r="E610">
        <v>0.60079165291950742</v>
      </c>
      <c r="F610">
        <v>1.1335878665133163</v>
      </c>
      <c r="G610">
        <v>1.4344336285345056</v>
      </c>
      <c r="H610">
        <v>28.414745997232657</v>
      </c>
      <c r="I610">
        <v>988.35036160000004</v>
      </c>
      <c r="J610">
        <v>97.151699199999996</v>
      </c>
      <c r="K610">
        <v>33.5529984</v>
      </c>
    </row>
    <row r="611" spans="1:11">
      <c r="A611" t="s">
        <v>1359</v>
      </c>
      <c r="B611" t="s">
        <v>1360</v>
      </c>
      <c r="C611" t="s">
        <v>17</v>
      </c>
      <c r="D611" t="s">
        <v>20</v>
      </c>
      <c r="E611">
        <v>1.4480263085780494</v>
      </c>
      <c r="F611">
        <v>2.0847359554339744</v>
      </c>
      <c r="G611">
        <v>1.3034932314820329</v>
      </c>
      <c r="H611">
        <v>5.8102008051967298</v>
      </c>
      <c r="I611">
        <v>1478.4658432000001</v>
      </c>
      <c r="J611">
        <v>179.922496</v>
      </c>
      <c r="K611">
        <v>26.3688</v>
      </c>
    </row>
    <row r="612" spans="1:11">
      <c r="A612" t="s">
        <v>1361</v>
      </c>
      <c r="B612" t="s">
        <v>1362</v>
      </c>
      <c r="C612" t="s">
        <v>24</v>
      </c>
      <c r="D612" t="s">
        <v>25</v>
      </c>
      <c r="E612">
        <v>1.3188124180049523</v>
      </c>
      <c r="F612">
        <v>1.3646048354131222</v>
      </c>
      <c r="G612">
        <v>0.83843180853669941</v>
      </c>
      <c r="H612">
        <v>11.881259271468601</v>
      </c>
      <c r="I612">
        <v>14152.9219072</v>
      </c>
      <c r="J612">
        <v>1806.9409791999999</v>
      </c>
      <c r="K612">
        <v>619.00800000000004</v>
      </c>
    </row>
    <row r="613" spans="1:11">
      <c r="A613" t="s">
        <v>1363</v>
      </c>
      <c r="B613" t="s">
        <v>1364</v>
      </c>
      <c r="C613" t="s">
        <v>17</v>
      </c>
      <c r="D613" t="s">
        <v>27</v>
      </c>
      <c r="E613">
        <v>1.4874396296785839</v>
      </c>
      <c r="F613">
        <v>1.4921694696829972</v>
      </c>
      <c r="G613">
        <v>1.4720626708426749</v>
      </c>
      <c r="H613">
        <v>56.04562383612663</v>
      </c>
      <c r="I613">
        <v>13387.659673599999</v>
      </c>
      <c r="J613">
        <v>268.99998720000002</v>
      </c>
      <c r="K613">
        <v>3016.9999360000002</v>
      </c>
    </row>
    <row r="614" spans="1:11">
      <c r="A614" t="s">
        <v>1365</v>
      </c>
      <c r="B614" t="s">
        <v>1366</v>
      </c>
      <c r="C614" t="s">
        <v>10</v>
      </c>
      <c r="D614" t="s">
        <v>40</v>
      </c>
      <c r="E614">
        <v>1.0973835678592905</v>
      </c>
      <c r="F614">
        <v>1.190294895023349</v>
      </c>
      <c r="G614">
        <v>1.1700754961344799</v>
      </c>
      <c r="H614">
        <v>4.9054401668236052</v>
      </c>
      <c r="I614">
        <v>182701.60158720001</v>
      </c>
      <c r="J614">
        <v>205403.389952</v>
      </c>
      <c r="K614">
        <v>25407.089868800002</v>
      </c>
    </row>
    <row r="615" spans="1:11">
      <c r="A615" t="s">
        <v>1367</v>
      </c>
      <c r="B615" t="s">
        <v>1368</v>
      </c>
      <c r="C615" t="s">
        <v>17</v>
      </c>
      <c r="D615" t="s">
        <v>56</v>
      </c>
      <c r="E615">
        <v>1.3461272867025229</v>
      </c>
      <c r="F615">
        <v>2.0914497858898997</v>
      </c>
      <c r="G615">
        <v>1.21123033915907</v>
      </c>
      <c r="H615">
        <v>11.740543735224586</v>
      </c>
      <c r="I615">
        <v>11078.494617599999</v>
      </c>
      <c r="J615">
        <v>445.12</v>
      </c>
      <c r="K615">
        <v>859.59004159999995</v>
      </c>
    </row>
    <row r="616" spans="1:11">
      <c r="A616" t="s">
        <v>1369</v>
      </c>
      <c r="B616" t="s">
        <v>1370</v>
      </c>
      <c r="C616" t="s">
        <v>17</v>
      </c>
      <c r="D616" t="s">
        <v>26</v>
      </c>
      <c r="E616">
        <v>1.7532454464048428</v>
      </c>
      <c r="F616">
        <v>2.1273070472136792</v>
      </c>
      <c r="G616">
        <v>0.50398282976287445</v>
      </c>
      <c r="H616">
        <v>5.4533169533169534</v>
      </c>
      <c r="I616">
        <v>3431.4596351999999</v>
      </c>
      <c r="J616">
        <v>184.72999680000001</v>
      </c>
      <c r="K616">
        <v>229.72001280000001</v>
      </c>
    </row>
    <row r="617" spans="1:11">
      <c r="A617" t="s">
        <v>1371</v>
      </c>
      <c r="B617" t="s">
        <v>1372</v>
      </c>
      <c r="C617" t="s">
        <v>32</v>
      </c>
      <c r="D617" t="s">
        <v>50</v>
      </c>
      <c r="E617">
        <v>0.91554993343502922</v>
      </c>
      <c r="F617">
        <v>1.3742575253206293</v>
      </c>
      <c r="G617">
        <v>0.99886137371015116</v>
      </c>
      <c r="H617">
        <v>2.6250190927142203</v>
      </c>
      <c r="I617">
        <v>6005.3250048</v>
      </c>
      <c r="J617">
        <v>1171.0600191999999</v>
      </c>
      <c r="K617">
        <v>66.929996799999998</v>
      </c>
    </row>
    <row r="618" spans="1:11">
      <c r="A618" t="s">
        <v>1373</v>
      </c>
      <c r="B618" t="s">
        <v>1374</v>
      </c>
      <c r="C618" t="s">
        <v>10</v>
      </c>
      <c r="D618" t="s">
        <v>79</v>
      </c>
      <c r="E618">
        <v>1.0735697915723961</v>
      </c>
      <c r="F618">
        <v>1.4130996344478033</v>
      </c>
      <c r="G618">
        <v>1.1433292146755034</v>
      </c>
      <c r="H618">
        <v>18.442500836960161</v>
      </c>
      <c r="I618">
        <v>2407.1739391999999</v>
      </c>
      <c r="J618">
        <v>415.2637952</v>
      </c>
      <c r="K618">
        <v>224.04170239999999</v>
      </c>
    </row>
    <row r="619" spans="1:11">
      <c r="A619" t="s">
        <v>1375</v>
      </c>
      <c r="B619" t="s">
        <v>1376</v>
      </c>
      <c r="C619" t="s">
        <v>10</v>
      </c>
      <c r="D619" t="s">
        <v>79</v>
      </c>
      <c r="E619">
        <v>1.15950337855407</v>
      </c>
      <c r="F619">
        <v>1.5046663675415983</v>
      </c>
      <c r="G619">
        <v>1.4524229879965316</v>
      </c>
      <c r="H619">
        <v>4.0225294114607824</v>
      </c>
      <c r="I619">
        <v>2513.8663424000001</v>
      </c>
      <c r="J619">
        <v>542.29667840000002</v>
      </c>
      <c r="K619">
        <v>5.6578999999999997</v>
      </c>
    </row>
    <row r="620" spans="1:11">
      <c r="A620" t="s">
        <v>1377</v>
      </c>
      <c r="B620" t="s">
        <v>1378</v>
      </c>
      <c r="C620" t="s">
        <v>44</v>
      </c>
      <c r="D620" t="s">
        <v>46</v>
      </c>
      <c r="E620">
        <v>1.4241521457432509</v>
      </c>
      <c r="F620">
        <v>1.341021419266369</v>
      </c>
      <c r="G620">
        <v>0.79595323653512484</v>
      </c>
      <c r="H620">
        <v>1.5097155730780063</v>
      </c>
      <c r="I620">
        <v>1087.1694336</v>
      </c>
      <c r="J620">
        <v>489.5200256</v>
      </c>
      <c r="K620">
        <v>172.55000319999999</v>
      </c>
    </row>
    <row r="621" spans="1:11">
      <c r="A621" t="s">
        <v>1379</v>
      </c>
      <c r="B621" t="s">
        <v>1380</v>
      </c>
      <c r="C621" t="s">
        <v>17</v>
      </c>
      <c r="D621" t="s">
        <v>65</v>
      </c>
      <c r="E621">
        <v>0.75987086462700992</v>
      </c>
      <c r="F621">
        <v>1.5326529593327669</v>
      </c>
      <c r="G621">
        <v>1.332306056889746</v>
      </c>
      <c r="H621">
        <v>53.632731007478256</v>
      </c>
      <c r="I621">
        <v>17368.645632</v>
      </c>
      <c r="J621">
        <v>79.9411968</v>
      </c>
      <c r="K621">
        <v>837.98502399999995</v>
      </c>
    </row>
    <row r="622" spans="1:11">
      <c r="A622" t="s">
        <v>1381</v>
      </c>
      <c r="B622" t="s">
        <v>1382</v>
      </c>
      <c r="C622" t="s">
        <v>17</v>
      </c>
      <c r="D622" t="s">
        <v>20</v>
      </c>
      <c r="E622">
        <v>0.80690169939681577</v>
      </c>
      <c r="F622">
        <v>1.0960889280552943</v>
      </c>
      <c r="G622">
        <v>1.7149386711642598</v>
      </c>
      <c r="H622">
        <v>4.1396360325561368</v>
      </c>
      <c r="I622">
        <v>8992.1036287999996</v>
      </c>
      <c r="J622">
        <v>5592.2466815999996</v>
      </c>
      <c r="K622">
        <v>782.59118079999996</v>
      </c>
    </row>
    <row r="623" spans="1:11">
      <c r="A623" t="s">
        <v>1383</v>
      </c>
      <c r="B623" t="s">
        <v>1384</v>
      </c>
      <c r="C623" t="s">
        <v>34</v>
      </c>
      <c r="D623" t="s">
        <v>49</v>
      </c>
      <c r="E623">
        <v>0.4858378510792063</v>
      </c>
      <c r="F623">
        <v>1.0725391569748368</v>
      </c>
      <c r="G623">
        <v>1.4614418959328559</v>
      </c>
      <c r="H623">
        <v>5.9998347975384831</v>
      </c>
      <c r="I623">
        <v>3368.5274623999999</v>
      </c>
      <c r="J623">
        <v>211.2230016</v>
      </c>
      <c r="K623">
        <v>22.207000000000001</v>
      </c>
    </row>
    <row r="624" spans="1:11">
      <c r="A624" t="s">
        <v>1385</v>
      </c>
      <c r="B624" t="s">
        <v>1386</v>
      </c>
      <c r="C624" t="s">
        <v>34</v>
      </c>
      <c r="D624" t="s">
        <v>63</v>
      </c>
      <c r="E624">
        <v>0.48824225234282909</v>
      </c>
      <c r="F624">
        <v>0.22351588570293141</v>
      </c>
      <c r="G624">
        <v>0.51603640264434802</v>
      </c>
      <c r="H624">
        <v>13.163042389016937</v>
      </c>
      <c r="I624">
        <v>105.5396544</v>
      </c>
      <c r="J624">
        <v>14.7966</v>
      </c>
      <c r="K624">
        <v>2.7374999999999998</v>
      </c>
    </row>
    <row r="625" spans="1:11">
      <c r="A625" t="s">
        <v>1387</v>
      </c>
      <c r="B625" t="s">
        <v>1388</v>
      </c>
      <c r="C625" t="s">
        <v>32</v>
      </c>
      <c r="D625" t="s">
        <v>76</v>
      </c>
      <c r="E625">
        <v>1.0885087920868814</v>
      </c>
      <c r="F625">
        <v>1.0898350489426245</v>
      </c>
      <c r="G625">
        <v>1.1942936191758309</v>
      </c>
      <c r="H625">
        <v>5.6420014703974397</v>
      </c>
      <c r="I625">
        <v>964.79979519999995</v>
      </c>
      <c r="J625">
        <v>203.7180032</v>
      </c>
      <c r="K625">
        <v>24.406499199999999</v>
      </c>
    </row>
    <row r="626" spans="1:11">
      <c r="A626" t="s">
        <v>1389</v>
      </c>
      <c r="B626" t="s">
        <v>1390</v>
      </c>
      <c r="C626" t="s">
        <v>17</v>
      </c>
      <c r="D626" t="s">
        <v>54</v>
      </c>
      <c r="E626">
        <v>1.426445117330976</v>
      </c>
      <c r="F626">
        <v>2.9151807355509174</v>
      </c>
      <c r="G626">
        <v>1.7286975192123857</v>
      </c>
      <c r="H626">
        <v>69.129741930483974</v>
      </c>
      <c r="I626">
        <v>28289.810431999998</v>
      </c>
      <c r="J626">
        <v>31.973900799999999</v>
      </c>
      <c r="K626">
        <v>3157.2959231999998</v>
      </c>
    </row>
    <row r="627" spans="1:11">
      <c r="A627" t="s">
        <v>1391</v>
      </c>
      <c r="B627" t="s">
        <v>1392</v>
      </c>
      <c r="C627" t="s">
        <v>10</v>
      </c>
      <c r="D627" t="s">
        <v>28</v>
      </c>
      <c r="E627">
        <v>2.0227453369566359</v>
      </c>
      <c r="F627">
        <v>2.5093479301868671</v>
      </c>
      <c r="G627">
        <v>1.2764987818679985</v>
      </c>
      <c r="H627">
        <v>159.53380782918148</v>
      </c>
      <c r="I627">
        <v>9102.9405695999994</v>
      </c>
      <c r="J627">
        <v>18.41</v>
      </c>
      <c r="K627">
        <v>696.69002239999998</v>
      </c>
    </row>
    <row r="628" spans="1:11">
      <c r="A628" t="s">
        <v>1393</v>
      </c>
      <c r="B628" t="s">
        <v>1394</v>
      </c>
      <c r="C628" t="s">
        <v>10</v>
      </c>
      <c r="D628" t="s">
        <v>51</v>
      </c>
      <c r="E628">
        <v>1.209251741481157</v>
      </c>
      <c r="F628">
        <v>1.3598255056755235</v>
      </c>
      <c r="G628">
        <v>1.4173293747471929</v>
      </c>
      <c r="H628">
        <v>96.953626167275686</v>
      </c>
      <c r="I628">
        <v>6311.4858495999997</v>
      </c>
      <c r="J628">
        <v>1.39</v>
      </c>
      <c r="K628">
        <v>833.91001600000004</v>
      </c>
    </row>
    <row r="629" spans="1:11">
      <c r="A629" t="s">
        <v>1395</v>
      </c>
      <c r="B629" t="s">
        <v>1396</v>
      </c>
      <c r="C629" t="s">
        <v>10</v>
      </c>
      <c r="D629" t="s">
        <v>40</v>
      </c>
      <c r="E629">
        <v>1.6392923229878753</v>
      </c>
      <c r="F629">
        <v>1.1415420408311168</v>
      </c>
      <c r="G629">
        <v>0.69923569530771967</v>
      </c>
      <c r="H629">
        <v>-1.0379332897318509</v>
      </c>
      <c r="I629">
        <v>324.2209024</v>
      </c>
      <c r="J629">
        <v>211.73400319999999</v>
      </c>
      <c r="K629">
        <v>10.884</v>
      </c>
    </row>
    <row r="630" spans="1:11">
      <c r="A630" t="s">
        <v>1397</v>
      </c>
      <c r="B630" t="s">
        <v>1398</v>
      </c>
      <c r="C630" t="s">
        <v>44</v>
      </c>
      <c r="D630" t="s">
        <v>82</v>
      </c>
      <c r="E630">
        <v>0.68455655975233376</v>
      </c>
      <c r="F630">
        <v>1.0486643737621664</v>
      </c>
      <c r="G630">
        <v>0.8927501225133837</v>
      </c>
      <c r="H630">
        <v>60.78710411175188</v>
      </c>
      <c r="I630">
        <v>16006.258688</v>
      </c>
      <c r="J630">
        <v>139.71039999999999</v>
      </c>
      <c r="K630">
        <v>4820.0015872000004</v>
      </c>
    </row>
    <row r="631" spans="1:11">
      <c r="A631" t="s">
        <v>1399</v>
      </c>
      <c r="B631" t="s">
        <v>1400</v>
      </c>
      <c r="C631" t="s">
        <v>15</v>
      </c>
      <c r="D631" t="s">
        <v>16</v>
      </c>
      <c r="E631">
        <v>0.73707427168693473</v>
      </c>
      <c r="F631">
        <v>0.74047099305131714</v>
      </c>
      <c r="G631">
        <v>0.27505246534655059</v>
      </c>
      <c r="H631">
        <v>-0.17888100866824269</v>
      </c>
      <c r="I631">
        <v>33.602704000000003</v>
      </c>
      <c r="J631">
        <v>143.91129599999999</v>
      </c>
      <c r="K631">
        <v>7.9958999999999998</v>
      </c>
    </row>
    <row r="632" spans="1:11">
      <c r="A632" t="s">
        <v>1401</v>
      </c>
      <c r="B632" t="s">
        <v>1402</v>
      </c>
      <c r="C632" t="s">
        <v>34</v>
      </c>
      <c r="D632" t="s">
        <v>77</v>
      </c>
      <c r="E632">
        <v>0.74149882897899277</v>
      </c>
      <c r="F632">
        <v>1.2347306777440199</v>
      </c>
      <c r="G632">
        <v>1.6013967745113096</v>
      </c>
      <c r="H632">
        <v>-48.443298969072167</v>
      </c>
      <c r="I632">
        <v>19.664960000000001</v>
      </c>
      <c r="J632">
        <v>1.0472999999999999</v>
      </c>
      <c r="K632">
        <v>0.2172</v>
      </c>
    </row>
    <row r="633" spans="1:11">
      <c r="A633" t="s">
        <v>1403</v>
      </c>
      <c r="B633" t="s">
        <v>1404</v>
      </c>
      <c r="C633" t="s">
        <v>58</v>
      </c>
      <c r="D633" t="s">
        <v>94</v>
      </c>
      <c r="E633">
        <v>1.2066989960489682</v>
      </c>
      <c r="F633">
        <v>1.913576166129483</v>
      </c>
      <c r="G633">
        <v>1.1847715639672372</v>
      </c>
      <c r="H633">
        <v>1.8478465891229172</v>
      </c>
      <c r="I633">
        <v>108.22018559999999</v>
      </c>
      <c r="J633">
        <v>5461.9045888000001</v>
      </c>
      <c r="K633">
        <v>76.040396799999996</v>
      </c>
    </row>
    <row r="634" spans="1:11">
      <c r="A634" t="s">
        <v>1405</v>
      </c>
      <c r="B634" t="s">
        <v>1406</v>
      </c>
      <c r="C634" t="s">
        <v>15</v>
      </c>
      <c r="D634" t="s">
        <v>68</v>
      </c>
      <c r="E634">
        <v>0.64458083631905672</v>
      </c>
      <c r="F634">
        <v>1.8979227277309176</v>
      </c>
      <c r="G634">
        <v>2.1295252692347684</v>
      </c>
      <c r="H634">
        <v>4.8998087455446399E-2</v>
      </c>
      <c r="I634">
        <v>1396.1931775999999</v>
      </c>
      <c r="J634">
        <v>3428.740096</v>
      </c>
      <c r="K634">
        <v>721.06997760000002</v>
      </c>
    </row>
    <row r="635" spans="1:11">
      <c r="A635" t="s">
        <v>1407</v>
      </c>
      <c r="B635" t="s">
        <v>1408</v>
      </c>
      <c r="C635" t="s">
        <v>58</v>
      </c>
      <c r="D635" t="s">
        <v>91</v>
      </c>
      <c r="E635">
        <v>0.63987859929556767</v>
      </c>
      <c r="F635">
        <v>0.86313597691594857</v>
      </c>
      <c r="G635">
        <v>1.4500365958224963</v>
      </c>
      <c r="H635">
        <v>3.1854552889858234</v>
      </c>
      <c r="I635">
        <v>670.39216639999995</v>
      </c>
      <c r="J635">
        <v>375.22501119999998</v>
      </c>
      <c r="K635">
        <v>109.328</v>
      </c>
    </row>
    <row r="636" spans="1:11">
      <c r="A636" t="s">
        <v>1409</v>
      </c>
      <c r="B636" t="s">
        <v>1410</v>
      </c>
      <c r="C636" t="s">
        <v>24</v>
      </c>
      <c r="D636" t="s">
        <v>25</v>
      </c>
      <c r="E636">
        <v>1.0820924321304315</v>
      </c>
      <c r="F636">
        <v>1.0129809189986372</v>
      </c>
      <c r="G636">
        <v>0.89783182203253009</v>
      </c>
      <c r="H636">
        <v>5.0881654312302684</v>
      </c>
      <c r="I636">
        <v>2747.3412096000002</v>
      </c>
      <c r="J636">
        <v>369.21000959999998</v>
      </c>
      <c r="K636">
        <v>88.078796800000006</v>
      </c>
    </row>
    <row r="637" spans="1:11">
      <c r="A637" t="s">
        <v>1411</v>
      </c>
      <c r="B637" t="s">
        <v>1412</v>
      </c>
      <c r="C637" t="s">
        <v>10</v>
      </c>
      <c r="D637" t="s">
        <v>43</v>
      </c>
      <c r="E637">
        <v>1.28435559465063</v>
      </c>
      <c r="F637">
        <v>1.1012544476597901</v>
      </c>
      <c r="G637">
        <v>1.4129290483866792</v>
      </c>
      <c r="H637">
        <v>-0.47635701743292908</v>
      </c>
      <c r="I637">
        <v>3337.8570239999999</v>
      </c>
      <c r="J637">
        <v>636.63001599999996</v>
      </c>
      <c r="K637">
        <v>391.23998719999997</v>
      </c>
    </row>
    <row r="638" spans="1:11">
      <c r="A638" t="s">
        <v>1413</v>
      </c>
      <c r="B638" t="s">
        <v>1414</v>
      </c>
      <c r="C638" t="s">
        <v>17</v>
      </c>
      <c r="D638" t="s">
        <v>26</v>
      </c>
      <c r="E638">
        <v>0.65701323158399128</v>
      </c>
      <c r="F638">
        <v>1.2794591704369391</v>
      </c>
      <c r="G638">
        <v>0.81669391156048199</v>
      </c>
      <c r="H638">
        <v>2.8316347815722032</v>
      </c>
      <c r="I638">
        <v>476.04582399999998</v>
      </c>
      <c r="J638">
        <v>45.455801600000001</v>
      </c>
      <c r="K638">
        <v>0.83509999999999995</v>
      </c>
    </row>
    <row r="639" spans="1:11">
      <c r="A639" t="s">
        <v>1415</v>
      </c>
      <c r="B639" t="s">
        <v>1416</v>
      </c>
      <c r="C639" t="s">
        <v>44</v>
      </c>
      <c r="D639" t="s">
        <v>82</v>
      </c>
      <c r="E639">
        <v>0.78989554981552235</v>
      </c>
      <c r="F639">
        <v>1.1034383098892599</v>
      </c>
      <c r="G639">
        <v>0.8670096137043023</v>
      </c>
      <c r="H639">
        <v>48.688827331486614</v>
      </c>
      <c r="I639">
        <v>27222.389555199999</v>
      </c>
      <c r="J639">
        <v>151.24999679999999</v>
      </c>
      <c r="K639">
        <v>789.31000319999998</v>
      </c>
    </row>
    <row r="640" spans="1:11">
      <c r="A640" t="s">
        <v>1417</v>
      </c>
      <c r="B640" t="s">
        <v>1418</v>
      </c>
      <c r="C640" t="s">
        <v>24</v>
      </c>
      <c r="D640" t="s">
        <v>25</v>
      </c>
      <c r="E640">
        <v>2.1369965079414395</v>
      </c>
      <c r="F640">
        <v>2.5269283516953922</v>
      </c>
      <c r="G640">
        <v>2.3083476067046376</v>
      </c>
      <c r="H640">
        <v>282.52018900343643</v>
      </c>
      <c r="I640">
        <v>3264.5085184</v>
      </c>
      <c r="J640">
        <v>71.491596799999996</v>
      </c>
      <c r="K640">
        <v>10.080299999999999</v>
      </c>
    </row>
    <row r="641" spans="1:11">
      <c r="A641" t="s">
        <v>1419</v>
      </c>
      <c r="B641" t="s">
        <v>1420</v>
      </c>
      <c r="C641" t="s">
        <v>10</v>
      </c>
      <c r="D641" t="s">
        <v>28</v>
      </c>
      <c r="E641">
        <v>1.0439828526846966</v>
      </c>
      <c r="F641">
        <v>1.3886173190602475</v>
      </c>
      <c r="G641">
        <v>0.74967087335106875</v>
      </c>
      <c r="H641">
        <v>18.112018415746174</v>
      </c>
      <c r="I641">
        <v>5025.4692352000002</v>
      </c>
      <c r="J641">
        <v>507.31960320000002</v>
      </c>
      <c r="K641">
        <v>1117.9646975999999</v>
      </c>
    </row>
    <row r="642" spans="1:11">
      <c r="A642" t="s">
        <v>1421</v>
      </c>
      <c r="B642" t="s">
        <v>1422</v>
      </c>
      <c r="C642" t="s">
        <v>22</v>
      </c>
      <c r="D642" t="s">
        <v>53</v>
      </c>
      <c r="E642">
        <v>0.84162474820737587</v>
      </c>
      <c r="F642">
        <v>1.7880546101339283</v>
      </c>
      <c r="G642">
        <v>1.2270088228206759</v>
      </c>
      <c r="H642">
        <v>30.272719768881551</v>
      </c>
      <c r="I642">
        <v>164.03706879999999</v>
      </c>
      <c r="J642">
        <v>15.7478</v>
      </c>
      <c r="K642">
        <v>3.3472</v>
      </c>
    </row>
    <row r="643" spans="1:11">
      <c r="A643" t="s">
        <v>1423</v>
      </c>
      <c r="B643" t="s">
        <v>1424</v>
      </c>
      <c r="C643" t="s">
        <v>10</v>
      </c>
      <c r="D643" t="s">
        <v>43</v>
      </c>
      <c r="E643">
        <v>1.3111721866428241</v>
      </c>
      <c r="F643">
        <v>1.8083960598716211</v>
      </c>
      <c r="G643">
        <v>1.4399654296139981</v>
      </c>
      <c r="H643">
        <v>2.2120464369693469</v>
      </c>
      <c r="I643">
        <v>945.91293440000004</v>
      </c>
      <c r="J643">
        <v>453.1236864</v>
      </c>
      <c r="K643">
        <v>17.854199999999999</v>
      </c>
    </row>
    <row r="644" spans="1:11">
      <c r="A644" t="s">
        <v>1425</v>
      </c>
      <c r="B644" t="s">
        <v>1426</v>
      </c>
      <c r="C644" t="s">
        <v>44</v>
      </c>
      <c r="D644" t="s">
        <v>46</v>
      </c>
      <c r="E644">
        <v>0.43740734216433358</v>
      </c>
      <c r="F644">
        <v>0.81090202808719336</v>
      </c>
      <c r="G644">
        <v>0.80058077934630201</v>
      </c>
      <c r="H644">
        <v>2.5522107467517015</v>
      </c>
      <c r="I644">
        <v>416.91156480000001</v>
      </c>
      <c r="J644">
        <v>700.76999679999994</v>
      </c>
      <c r="K644">
        <v>72.680000000000007</v>
      </c>
    </row>
    <row r="645" spans="1:11">
      <c r="A645" t="s">
        <v>1427</v>
      </c>
      <c r="B645" t="s">
        <v>1428</v>
      </c>
      <c r="C645" t="s">
        <v>17</v>
      </c>
      <c r="D645" t="s">
        <v>20</v>
      </c>
      <c r="E645">
        <v>1.5528336746086755</v>
      </c>
      <c r="F645">
        <v>2.4858379096454217</v>
      </c>
      <c r="G645">
        <v>0.32644133182161428</v>
      </c>
      <c r="H645">
        <v>-8.5355987055016097E-2</v>
      </c>
      <c r="I645">
        <v>3005.0680831999998</v>
      </c>
      <c r="J645">
        <v>20.12</v>
      </c>
      <c r="K645">
        <v>108.6499968</v>
      </c>
    </row>
    <row r="646" spans="1:11">
      <c r="A646" t="s">
        <v>1429</v>
      </c>
      <c r="B646" t="s">
        <v>1430</v>
      </c>
      <c r="C646" t="s">
        <v>17</v>
      </c>
      <c r="D646" t="s">
        <v>26</v>
      </c>
      <c r="E646">
        <v>1.3403980346308264</v>
      </c>
      <c r="F646">
        <v>1.2782544342061095</v>
      </c>
      <c r="G646">
        <v>1.4362246773825105</v>
      </c>
      <c r="H646">
        <v>58.279524807826697</v>
      </c>
      <c r="I646">
        <v>97694.554521600003</v>
      </c>
      <c r="J646">
        <v>30.47</v>
      </c>
      <c r="K646">
        <v>888.68003839999994</v>
      </c>
    </row>
    <row r="647" spans="1:11">
      <c r="A647" t="s">
        <v>1431</v>
      </c>
      <c r="B647" t="s">
        <v>1432</v>
      </c>
      <c r="C647" t="s">
        <v>17</v>
      </c>
      <c r="D647" t="s">
        <v>54</v>
      </c>
      <c r="E647">
        <v>0.94925515122925164</v>
      </c>
      <c r="F647">
        <v>1.5164437014939316</v>
      </c>
      <c r="G647">
        <v>1.6229261178664425</v>
      </c>
      <c r="H647">
        <v>1252.9884792626729</v>
      </c>
      <c r="I647">
        <v>260815.55906560001</v>
      </c>
      <c r="J647">
        <v>11.4</v>
      </c>
      <c r="K647">
        <v>44471.471308799999</v>
      </c>
    </row>
    <row r="648" spans="1:11">
      <c r="A648" t="s">
        <v>1433</v>
      </c>
      <c r="B648" t="s">
        <v>1434</v>
      </c>
      <c r="C648" t="s">
        <v>24</v>
      </c>
      <c r="D648" t="s">
        <v>74</v>
      </c>
      <c r="E648">
        <v>-6.1874534413978402E-2</v>
      </c>
      <c r="F648">
        <v>1.1873193023653423</v>
      </c>
      <c r="G648">
        <v>6.4015701614756546</v>
      </c>
      <c r="H648">
        <v>4.0966113318199016</v>
      </c>
      <c r="I648">
        <v>388.79470079999999</v>
      </c>
      <c r="J648">
        <v>69.786502400000003</v>
      </c>
      <c r="K648">
        <v>1.571</v>
      </c>
    </row>
    <row r="649" spans="1:11">
      <c r="A649" t="s">
        <v>1435</v>
      </c>
      <c r="B649" t="s">
        <v>1436</v>
      </c>
      <c r="C649" t="s">
        <v>17</v>
      </c>
      <c r="D649" t="s">
        <v>56</v>
      </c>
      <c r="E649">
        <v>0.95857947865608661</v>
      </c>
      <c r="F649">
        <v>0.99258342223861762</v>
      </c>
      <c r="G649">
        <v>1.179495693800761</v>
      </c>
      <c r="H649">
        <v>52.400751954939885</v>
      </c>
      <c r="I649">
        <v>11940.028415999999</v>
      </c>
      <c r="J649">
        <v>192.63110399999999</v>
      </c>
      <c r="K649">
        <v>185.3961984</v>
      </c>
    </row>
    <row r="650" spans="1:11">
      <c r="A650" t="s">
        <v>1437</v>
      </c>
      <c r="B650" t="s">
        <v>1438</v>
      </c>
      <c r="C650" t="s">
        <v>17</v>
      </c>
      <c r="D650" t="s">
        <v>65</v>
      </c>
      <c r="E650">
        <v>0.76395305963068338</v>
      </c>
      <c r="F650">
        <v>1.1645552403696211</v>
      </c>
      <c r="G650">
        <v>1.7369744444189854</v>
      </c>
      <c r="H650">
        <v>14.210451741956993</v>
      </c>
      <c r="I650">
        <v>826.42636800000002</v>
      </c>
      <c r="J650">
        <v>6.2091000000000003</v>
      </c>
      <c r="K650">
        <v>2.0819000000000001</v>
      </c>
    </row>
    <row r="651" spans="1:11">
      <c r="A651" t="s">
        <v>1439</v>
      </c>
      <c r="B651" t="s">
        <v>1440</v>
      </c>
      <c r="C651" t="s">
        <v>10</v>
      </c>
      <c r="D651" t="s">
        <v>55</v>
      </c>
      <c r="E651">
        <v>1.1910993307488884</v>
      </c>
      <c r="F651">
        <v>1.2137698513112281</v>
      </c>
      <c r="G651">
        <v>1.0156964484124984</v>
      </c>
      <c r="H651">
        <v>2.922198140767795</v>
      </c>
      <c r="I651">
        <v>1088.9071616000001</v>
      </c>
      <c r="J651">
        <v>417.87750399999999</v>
      </c>
      <c r="K651">
        <v>5.6135999999999999</v>
      </c>
    </row>
    <row r="652" spans="1:11">
      <c r="A652" t="s">
        <v>1441</v>
      </c>
      <c r="B652" t="s">
        <v>1442</v>
      </c>
      <c r="C652" t="s">
        <v>34</v>
      </c>
      <c r="D652" t="s">
        <v>63</v>
      </c>
      <c r="E652">
        <v>0.76989742289098895</v>
      </c>
      <c r="F652">
        <v>1.0382908750671771</v>
      </c>
      <c r="G652">
        <v>1.3012316932620744</v>
      </c>
      <c r="H652">
        <v>2.1860361365157259</v>
      </c>
      <c r="I652">
        <v>337.78926080000002</v>
      </c>
      <c r="J652">
        <v>113.6300032</v>
      </c>
      <c r="K652">
        <v>1.4159999999999999</v>
      </c>
    </row>
    <row r="653" spans="1:11">
      <c r="A653" t="s">
        <v>1443</v>
      </c>
      <c r="B653" t="s">
        <v>1444</v>
      </c>
      <c r="C653" t="s">
        <v>17</v>
      </c>
      <c r="D653" t="s">
        <v>119</v>
      </c>
      <c r="E653">
        <v>1.0960708579079332</v>
      </c>
      <c r="F653">
        <v>1.4232889740499892</v>
      </c>
      <c r="G653">
        <v>0.75126319819156129</v>
      </c>
      <c r="H653">
        <v>18.306122448979593</v>
      </c>
      <c r="I653">
        <v>3241.2018687999998</v>
      </c>
      <c r="J653">
        <v>317.07000319999997</v>
      </c>
      <c r="K653">
        <v>277.40999679999999</v>
      </c>
    </row>
    <row r="654" spans="1:11">
      <c r="A654" t="s">
        <v>1445</v>
      </c>
      <c r="B654" t="s">
        <v>1446</v>
      </c>
      <c r="C654" t="s">
        <v>58</v>
      </c>
      <c r="D654" t="s">
        <v>91</v>
      </c>
      <c r="E654">
        <v>1.1943949082109633</v>
      </c>
      <c r="F654">
        <v>1.4102846554494557</v>
      </c>
      <c r="G654">
        <v>1.0665173775296146</v>
      </c>
      <c r="H654">
        <v>88.3986013986014</v>
      </c>
      <c r="I654">
        <v>1796.6559232</v>
      </c>
      <c r="J654">
        <v>9.39</v>
      </c>
      <c r="K654">
        <v>2320.6699008000001</v>
      </c>
    </row>
    <row r="655" spans="1:11">
      <c r="A655" t="s">
        <v>1447</v>
      </c>
      <c r="B655" t="s">
        <v>1448</v>
      </c>
      <c r="C655" t="s">
        <v>34</v>
      </c>
      <c r="D655" t="s">
        <v>49</v>
      </c>
      <c r="E655">
        <v>0.86966797184801914</v>
      </c>
      <c r="F655">
        <v>0.65749213414597552</v>
      </c>
      <c r="G655">
        <v>0.78641954265288461</v>
      </c>
      <c r="H655">
        <v>3.0663587882786301</v>
      </c>
      <c r="I655">
        <v>20335.804415999999</v>
      </c>
      <c r="J655">
        <v>2011.3299456</v>
      </c>
      <c r="K655">
        <v>71.959999999999994</v>
      </c>
    </row>
    <row r="656" spans="1:11">
      <c r="A656" t="s">
        <v>1449</v>
      </c>
      <c r="B656" t="s">
        <v>1450</v>
      </c>
      <c r="C656" t="s">
        <v>17</v>
      </c>
      <c r="D656" t="s">
        <v>27</v>
      </c>
      <c r="E656">
        <v>0.86326154833414737</v>
      </c>
      <c r="F656">
        <v>1.2133275296543726</v>
      </c>
      <c r="G656">
        <v>0.86093525073159305</v>
      </c>
      <c r="H656">
        <v>47.033533765032381</v>
      </c>
      <c r="I656">
        <v>84596.824473600005</v>
      </c>
      <c r="J656">
        <v>285.98000639999998</v>
      </c>
      <c r="K656">
        <v>1461.6500223999999</v>
      </c>
    </row>
    <row r="657" spans="1:11">
      <c r="A657" t="s">
        <v>1451</v>
      </c>
      <c r="B657" t="s">
        <v>1452</v>
      </c>
      <c r="C657" t="s">
        <v>32</v>
      </c>
      <c r="D657" t="s">
        <v>52</v>
      </c>
      <c r="E657">
        <v>0.43169385649332398</v>
      </c>
      <c r="F657">
        <v>0.92166682432178759</v>
      </c>
      <c r="G657">
        <v>1.2825860952619774</v>
      </c>
      <c r="H657">
        <v>-3.1964479003291399E-2</v>
      </c>
      <c r="I657">
        <v>45.120185599999999</v>
      </c>
      <c r="J657">
        <v>46.267500800000001</v>
      </c>
      <c r="K657">
        <v>1.0680000000000001</v>
      </c>
    </row>
    <row r="658" spans="1:11">
      <c r="A658" t="s">
        <v>1453</v>
      </c>
      <c r="B658" t="s">
        <v>1454</v>
      </c>
      <c r="C658" t="s">
        <v>17</v>
      </c>
      <c r="D658" t="s">
        <v>27</v>
      </c>
      <c r="E658">
        <v>1.2752779672562005</v>
      </c>
      <c r="F658">
        <v>2.0501768045576254</v>
      </c>
      <c r="G658">
        <v>2.3995428688322806</v>
      </c>
      <c r="H658">
        <v>51.678049044991802</v>
      </c>
      <c r="I658">
        <v>18118.847692799998</v>
      </c>
      <c r="J658">
        <v>87.24</v>
      </c>
      <c r="K658">
        <v>305.12</v>
      </c>
    </row>
    <row r="659" spans="1:11">
      <c r="A659" t="s">
        <v>1455</v>
      </c>
      <c r="B659" t="s">
        <v>1456</v>
      </c>
      <c r="C659" t="s">
        <v>12</v>
      </c>
      <c r="D659" t="s">
        <v>13</v>
      </c>
      <c r="E659">
        <v>1.0028305776728723</v>
      </c>
      <c r="F659">
        <v>1.7293811678452364</v>
      </c>
      <c r="G659">
        <v>2.9166883711340388</v>
      </c>
      <c r="H659">
        <v>-16.002661786724339</v>
      </c>
      <c r="I659">
        <v>36.550854399999999</v>
      </c>
      <c r="J659">
        <v>12.3491</v>
      </c>
      <c r="K659">
        <v>3.7012</v>
      </c>
    </row>
    <row r="660" spans="1:11">
      <c r="A660" t="s">
        <v>1457</v>
      </c>
      <c r="B660" t="s">
        <v>1458</v>
      </c>
      <c r="C660" t="s">
        <v>17</v>
      </c>
      <c r="D660" t="s">
        <v>20</v>
      </c>
      <c r="E660">
        <v>1.5244819592585124</v>
      </c>
      <c r="F660">
        <v>2.5472511338653399</v>
      </c>
      <c r="G660">
        <v>1.2402500691233092</v>
      </c>
      <c r="H660">
        <v>1.9422401527294997</v>
      </c>
      <c r="I660">
        <v>4235.679744</v>
      </c>
      <c r="J660">
        <v>1610.4200192000001</v>
      </c>
      <c r="K660">
        <v>656.90997760000005</v>
      </c>
    </row>
    <row r="661" spans="1:11">
      <c r="A661" t="s">
        <v>1459</v>
      </c>
      <c r="B661" t="s">
        <v>1460</v>
      </c>
      <c r="C661" t="s">
        <v>24</v>
      </c>
      <c r="D661" t="s">
        <v>75</v>
      </c>
      <c r="E661">
        <v>0.82803122158200837</v>
      </c>
      <c r="F661">
        <v>0.54111171965025906</v>
      </c>
      <c r="G661">
        <v>9.4288721404568399E-2</v>
      </c>
      <c r="H661">
        <v>1.3889416150595046</v>
      </c>
      <c r="I661">
        <v>7659.3463296</v>
      </c>
      <c r="J661">
        <v>1767.8800896</v>
      </c>
      <c r="K661">
        <v>201.68</v>
      </c>
    </row>
    <row r="662" spans="1:11">
      <c r="A662" t="s">
        <v>1461</v>
      </c>
      <c r="B662" t="s">
        <v>1462</v>
      </c>
      <c r="C662" t="s">
        <v>15</v>
      </c>
      <c r="D662" t="s">
        <v>16</v>
      </c>
      <c r="E662">
        <v>1.176053920403348</v>
      </c>
      <c r="F662">
        <v>0.83991207868798634</v>
      </c>
      <c r="G662">
        <v>0.98472021895580941</v>
      </c>
      <c r="H662">
        <v>37.119565217391305</v>
      </c>
      <c r="I662">
        <v>363044.45767680003</v>
      </c>
      <c r="J662">
        <v>79.099999999999994</v>
      </c>
      <c r="K662">
        <v>349.2</v>
      </c>
    </row>
    <row r="663" spans="1:11">
      <c r="A663" t="s">
        <v>1463</v>
      </c>
      <c r="B663" t="s">
        <v>1464</v>
      </c>
      <c r="C663" t="s">
        <v>12</v>
      </c>
      <c r="D663" t="s">
        <v>60</v>
      </c>
      <c r="E663">
        <v>0.84677771343670705</v>
      </c>
      <c r="F663">
        <v>1.1628518367089304</v>
      </c>
      <c r="G663">
        <v>0.74810531490366727</v>
      </c>
      <c r="H663">
        <v>1.8398810087292776</v>
      </c>
      <c r="I663">
        <v>56267.381145599997</v>
      </c>
      <c r="J663">
        <v>90554.702233599994</v>
      </c>
      <c r="K663">
        <v>1820.8999424000001</v>
      </c>
    </row>
    <row r="664" spans="1:11">
      <c r="A664" t="s">
        <v>1465</v>
      </c>
      <c r="B664" t="s">
        <v>1466</v>
      </c>
      <c r="C664" t="s">
        <v>12</v>
      </c>
      <c r="D664" t="s">
        <v>101</v>
      </c>
      <c r="E664">
        <v>0.80962791938034251</v>
      </c>
      <c r="F664">
        <v>0.7796387516815072</v>
      </c>
      <c r="G664">
        <v>0.95612365866033522</v>
      </c>
      <c r="H664">
        <v>14.238914346140289</v>
      </c>
      <c r="I664">
        <v>145699.700736</v>
      </c>
      <c r="J664">
        <v>3099.0000128000001</v>
      </c>
      <c r="K664">
        <v>588.41000959999997</v>
      </c>
    </row>
    <row r="665" spans="1:11">
      <c r="A665" t="s">
        <v>1467</v>
      </c>
      <c r="B665" t="s">
        <v>1468</v>
      </c>
      <c r="C665" t="s">
        <v>17</v>
      </c>
      <c r="D665" t="s">
        <v>20</v>
      </c>
      <c r="E665">
        <v>0.86143965384186361</v>
      </c>
      <c r="F665">
        <v>1.6641498843316649</v>
      </c>
      <c r="G665">
        <v>1.3372859431411426</v>
      </c>
      <c r="H665">
        <v>8.6071637521939799</v>
      </c>
      <c r="I665">
        <v>123.55502079999999</v>
      </c>
      <c r="J665">
        <v>41.851699199999999</v>
      </c>
      <c r="K665">
        <v>8.4141999999999992</v>
      </c>
    </row>
    <row r="666" spans="1:11">
      <c r="A666" t="s">
        <v>1469</v>
      </c>
      <c r="B666" t="s">
        <v>1470</v>
      </c>
      <c r="C666" t="s">
        <v>17</v>
      </c>
      <c r="D666" t="s">
        <v>27</v>
      </c>
      <c r="E666">
        <v>1.3545637636930927</v>
      </c>
      <c r="F666">
        <v>1.4496278703676588</v>
      </c>
      <c r="G666">
        <v>1.839793871251884</v>
      </c>
      <c r="H666">
        <v>6.0723907907097381</v>
      </c>
      <c r="I666">
        <v>10468.0669184</v>
      </c>
      <c r="J666">
        <v>644.44999680000001</v>
      </c>
      <c r="K666">
        <v>766.30000640000003</v>
      </c>
    </row>
    <row r="667" spans="1:11">
      <c r="A667" t="s">
        <v>1471</v>
      </c>
      <c r="B667" t="s">
        <v>1472</v>
      </c>
      <c r="C667" t="s">
        <v>10</v>
      </c>
      <c r="D667" t="s">
        <v>40</v>
      </c>
      <c r="E667">
        <v>0.84625252542707274</v>
      </c>
      <c r="F667">
        <v>1.1435020113881418</v>
      </c>
      <c r="G667">
        <v>0.84851498321446894</v>
      </c>
      <c r="H667">
        <v>6.3176513493800144</v>
      </c>
      <c r="I667">
        <v>3522.8962815999998</v>
      </c>
      <c r="J667">
        <v>76.8499968</v>
      </c>
      <c r="K667">
        <v>389.66000639999999</v>
      </c>
    </row>
    <row r="668" spans="1:11">
      <c r="A668" t="s">
        <v>1473</v>
      </c>
      <c r="B668" t="s">
        <v>1474</v>
      </c>
      <c r="C668" t="s">
        <v>38</v>
      </c>
      <c r="D668" t="s">
        <v>117</v>
      </c>
      <c r="E668">
        <v>1.1257686096491124</v>
      </c>
      <c r="F668">
        <v>1.548241279916547</v>
      </c>
      <c r="G668">
        <v>0.57445895403275449</v>
      </c>
      <c r="H668">
        <v>-0.5264179178109224</v>
      </c>
      <c r="I668">
        <v>3951.2588288000002</v>
      </c>
      <c r="J668">
        <v>88.041100799999995</v>
      </c>
      <c r="K668">
        <v>25.466799999999999</v>
      </c>
    </row>
    <row r="669" spans="1:11">
      <c r="A669" t="s">
        <v>1475</v>
      </c>
      <c r="B669" t="s">
        <v>1476</v>
      </c>
      <c r="C669" t="s">
        <v>10</v>
      </c>
      <c r="D669" t="s">
        <v>51</v>
      </c>
      <c r="E669">
        <v>0.76723830008221605</v>
      </c>
      <c r="F669">
        <v>1.622518407513351</v>
      </c>
      <c r="G669">
        <v>1.4537053055931568</v>
      </c>
      <c r="H669">
        <v>1.6848691695108078</v>
      </c>
      <c r="I669">
        <v>785.184256</v>
      </c>
      <c r="J669">
        <v>512.69002239999998</v>
      </c>
      <c r="K669">
        <v>40.22</v>
      </c>
    </row>
    <row r="670" spans="1:11">
      <c r="A670" t="s">
        <v>1477</v>
      </c>
      <c r="B670" t="s">
        <v>1478</v>
      </c>
      <c r="C670" t="s">
        <v>34</v>
      </c>
      <c r="D670" t="s">
        <v>49</v>
      </c>
      <c r="E670">
        <v>1.2641930137814834</v>
      </c>
      <c r="F670">
        <v>2.1540032823952067</v>
      </c>
      <c r="G670">
        <v>1.7355767034814362</v>
      </c>
      <c r="H670">
        <v>18.383911141029955</v>
      </c>
      <c r="I670">
        <v>2851.4646016000002</v>
      </c>
      <c r="J670">
        <v>219.6649984</v>
      </c>
      <c r="K670">
        <v>344.27898879999998</v>
      </c>
    </row>
    <row r="671" spans="1:11">
      <c r="A671" t="s">
        <v>1479</v>
      </c>
      <c r="B671" t="s">
        <v>1480</v>
      </c>
      <c r="C671" t="s">
        <v>32</v>
      </c>
      <c r="D671" t="s">
        <v>83</v>
      </c>
      <c r="E671">
        <v>1.0431038073610901</v>
      </c>
      <c r="F671">
        <v>1.1330303901364569</v>
      </c>
      <c r="G671">
        <v>1.0045597939208524</v>
      </c>
      <c r="H671">
        <v>84.985279547062987</v>
      </c>
      <c r="I671">
        <v>112020.26536960001</v>
      </c>
      <c r="J671">
        <v>718.07001600000001</v>
      </c>
      <c r="K671">
        <v>10794.5598976</v>
      </c>
    </row>
    <row r="672" spans="1:11">
      <c r="A672" t="s">
        <v>1481</v>
      </c>
      <c r="B672" t="s">
        <v>1482</v>
      </c>
      <c r="C672" t="s">
        <v>24</v>
      </c>
      <c r="D672" t="s">
        <v>25</v>
      </c>
      <c r="E672">
        <v>0.77011996310293085</v>
      </c>
      <c r="F672">
        <v>0.69633933752322363</v>
      </c>
      <c r="G672">
        <v>1.2616552421639258</v>
      </c>
      <c r="H672">
        <v>5.7447242206235014</v>
      </c>
      <c r="I672">
        <v>1301.6353792</v>
      </c>
      <c r="J672">
        <v>213.61400320000001</v>
      </c>
      <c r="K672">
        <v>7.9379999999999997</v>
      </c>
    </row>
    <row r="673" spans="1:11">
      <c r="A673" t="s">
        <v>1483</v>
      </c>
      <c r="B673" t="s">
        <v>1484</v>
      </c>
      <c r="C673" t="s">
        <v>15</v>
      </c>
      <c r="D673" t="s">
        <v>16</v>
      </c>
      <c r="E673">
        <v>1.0024732818512481</v>
      </c>
      <c r="F673">
        <v>1.1120287240853757</v>
      </c>
      <c r="G673">
        <v>2.2860438264039051</v>
      </c>
      <c r="H673">
        <v>18.182089552238807</v>
      </c>
      <c r="I673">
        <v>27804.457369600001</v>
      </c>
      <c r="J673">
        <v>680.70000640000001</v>
      </c>
      <c r="K673">
        <v>2127.0999040000002</v>
      </c>
    </row>
    <row r="674" spans="1:11">
      <c r="A674" t="s">
        <v>1485</v>
      </c>
      <c r="B674" t="s">
        <v>1486</v>
      </c>
      <c r="C674" t="s">
        <v>15</v>
      </c>
      <c r="D674" t="s">
        <v>68</v>
      </c>
      <c r="E674">
        <v>1.8631117224065612</v>
      </c>
      <c r="F674">
        <v>2.0788808631338234</v>
      </c>
      <c r="G674">
        <v>1.9810408543430349</v>
      </c>
      <c r="H674">
        <v>2.8645833333333335</v>
      </c>
      <c r="I674">
        <v>10503.2065024</v>
      </c>
      <c r="J674">
        <v>1729.619968</v>
      </c>
      <c r="K674">
        <v>377.9000064</v>
      </c>
    </row>
    <row r="675" spans="1:11">
      <c r="A675" t="s">
        <v>1487</v>
      </c>
      <c r="B675" t="s">
        <v>1488</v>
      </c>
      <c r="C675" t="s">
        <v>17</v>
      </c>
      <c r="D675" t="s">
        <v>20</v>
      </c>
      <c r="E675">
        <v>1.3434411390555341</v>
      </c>
      <c r="F675">
        <v>2.0462298929629967</v>
      </c>
      <c r="G675">
        <v>1.2843867672627831</v>
      </c>
      <c r="H675">
        <v>3.8937951907095769</v>
      </c>
      <c r="I675">
        <v>3248.6455295999999</v>
      </c>
      <c r="J675">
        <v>5669.1027967999999</v>
      </c>
      <c r="K675">
        <v>235.62900479999999</v>
      </c>
    </row>
    <row r="676" spans="1:11">
      <c r="A676" t="s">
        <v>1489</v>
      </c>
      <c r="B676" t="s">
        <v>1490</v>
      </c>
      <c r="C676" t="s">
        <v>15</v>
      </c>
      <c r="D676" t="s">
        <v>16</v>
      </c>
      <c r="E676">
        <v>0.91267469385986644</v>
      </c>
      <c r="F676">
        <v>2.2947364971757707</v>
      </c>
      <c r="G676">
        <v>1.2927951396402679</v>
      </c>
      <c r="H676">
        <v>28.881395348837209</v>
      </c>
      <c r="I676">
        <v>66.908083199999993</v>
      </c>
      <c r="J676">
        <v>23.865400000000001</v>
      </c>
      <c r="K676">
        <v>15.0246</v>
      </c>
    </row>
    <row r="677" spans="1:11">
      <c r="A677" t="s">
        <v>1491</v>
      </c>
      <c r="B677" t="s">
        <v>1492</v>
      </c>
      <c r="C677" t="s">
        <v>17</v>
      </c>
      <c r="D677" t="s">
        <v>69</v>
      </c>
      <c r="E677">
        <v>1.013007974655755</v>
      </c>
      <c r="F677">
        <v>1.3258052893927543</v>
      </c>
      <c r="G677">
        <v>0.59811524007450934</v>
      </c>
      <c r="H677">
        <v>1.2795739114184264</v>
      </c>
      <c r="I677">
        <v>1642.5348096</v>
      </c>
      <c r="J677">
        <v>1898.7700224</v>
      </c>
      <c r="K677">
        <v>4721.6001023999997</v>
      </c>
    </row>
    <row r="678" spans="1:11">
      <c r="A678" t="s">
        <v>1493</v>
      </c>
      <c r="B678" t="s">
        <v>1494</v>
      </c>
      <c r="C678" t="s">
        <v>24</v>
      </c>
      <c r="D678" t="s">
        <v>25</v>
      </c>
      <c r="E678">
        <v>0.78871623140961256</v>
      </c>
      <c r="F678">
        <v>1.0646018191878741</v>
      </c>
      <c r="G678">
        <v>1.8573323836728253</v>
      </c>
      <c r="H678">
        <v>2.7028885832187068</v>
      </c>
      <c r="I678">
        <v>2248.836096</v>
      </c>
      <c r="J678">
        <v>683.29999359999999</v>
      </c>
      <c r="K678">
        <v>19.3</v>
      </c>
    </row>
    <row r="679" spans="1:11">
      <c r="A679" t="s">
        <v>1495</v>
      </c>
      <c r="B679" t="s">
        <v>1496</v>
      </c>
      <c r="C679" t="s">
        <v>17</v>
      </c>
      <c r="D679" t="s">
        <v>84</v>
      </c>
      <c r="E679">
        <v>1.0262282364104831</v>
      </c>
      <c r="F679">
        <v>0.59090271567420127</v>
      </c>
      <c r="G679">
        <v>0.36692945539767341</v>
      </c>
      <c r="H679">
        <v>6.1850899742930592</v>
      </c>
      <c r="I679">
        <v>374.13598719999999</v>
      </c>
      <c r="J679">
        <v>58.409996800000002</v>
      </c>
      <c r="K679">
        <v>52.832000000000001</v>
      </c>
    </row>
    <row r="680" spans="1:11">
      <c r="A680" t="s">
        <v>1497</v>
      </c>
      <c r="B680" t="s">
        <v>1498</v>
      </c>
      <c r="C680" t="s">
        <v>17</v>
      </c>
      <c r="D680" t="s">
        <v>56</v>
      </c>
      <c r="E680">
        <v>1.2343776840791001</v>
      </c>
      <c r="F680">
        <v>1.8925134456288879</v>
      </c>
      <c r="G680">
        <v>-0.5580608458707732</v>
      </c>
      <c r="H680">
        <v>1.8653393125762776</v>
      </c>
      <c r="I680">
        <v>63.140447999999999</v>
      </c>
      <c r="J680">
        <v>68.708697599999994</v>
      </c>
      <c r="K680">
        <v>6.3714000000000004</v>
      </c>
    </row>
    <row r="681" spans="1:11">
      <c r="A681" t="s">
        <v>1499</v>
      </c>
      <c r="B681" t="s">
        <v>1500</v>
      </c>
      <c r="C681" t="s">
        <v>32</v>
      </c>
      <c r="D681" t="s">
        <v>33</v>
      </c>
      <c r="E681">
        <v>1.7702272260117391</v>
      </c>
      <c r="F681">
        <v>2.1345101575828296</v>
      </c>
      <c r="G681">
        <v>1.5138185791417691</v>
      </c>
      <c r="H681">
        <v>1.0664341110006961</v>
      </c>
      <c r="I681">
        <v>1168.1459199999999</v>
      </c>
      <c r="J681">
        <v>2561.2396543999998</v>
      </c>
      <c r="K681">
        <v>109.3617024</v>
      </c>
    </row>
    <row r="682" spans="1:11">
      <c r="A682" t="s">
        <v>1501</v>
      </c>
      <c r="B682" t="s">
        <v>1502</v>
      </c>
      <c r="C682" t="s">
        <v>10</v>
      </c>
      <c r="D682" t="s">
        <v>81</v>
      </c>
      <c r="E682">
        <v>1.3341011451648266</v>
      </c>
      <c r="F682">
        <v>1.0051525875798295</v>
      </c>
      <c r="G682">
        <v>1.270282759218337</v>
      </c>
      <c r="H682">
        <v>7.7098227696004802</v>
      </c>
      <c r="I682">
        <v>219048.70604799999</v>
      </c>
      <c r="J682">
        <v>77650.001919999995</v>
      </c>
      <c r="K682">
        <v>25258.000383999999</v>
      </c>
    </row>
    <row r="683" spans="1:11">
      <c r="A683" t="s">
        <v>1503</v>
      </c>
      <c r="B683" t="s">
        <v>1504</v>
      </c>
      <c r="C683" t="s">
        <v>32</v>
      </c>
      <c r="D683" t="s">
        <v>76</v>
      </c>
      <c r="E683">
        <v>0.98394573624105997</v>
      </c>
      <c r="F683">
        <v>1.2344525427040891</v>
      </c>
      <c r="G683">
        <v>0.90585187989430482</v>
      </c>
      <c r="H683">
        <v>812.34301270417427</v>
      </c>
      <c r="I683">
        <v>606.04590080000003</v>
      </c>
      <c r="J683">
        <v>3.49</v>
      </c>
      <c r="K683">
        <v>55.929996799999998</v>
      </c>
    </row>
    <row r="684" spans="1:11">
      <c r="A684" t="s">
        <v>1505</v>
      </c>
      <c r="B684" t="s">
        <v>1506</v>
      </c>
      <c r="C684" t="s">
        <v>10</v>
      </c>
      <c r="D684" t="s">
        <v>28</v>
      </c>
      <c r="E684">
        <v>1.178676840064613</v>
      </c>
      <c r="F684">
        <v>1.3557842883562032</v>
      </c>
      <c r="G684">
        <v>2.1666558699648548</v>
      </c>
      <c r="H684">
        <v>68.703367875647672</v>
      </c>
      <c r="I684">
        <v>97.927660799999998</v>
      </c>
      <c r="J684">
        <v>6.1810999999999998</v>
      </c>
      <c r="K684">
        <v>12.520200000000001</v>
      </c>
    </row>
    <row r="685" spans="1:11">
      <c r="A685" t="s">
        <v>1507</v>
      </c>
      <c r="B685" t="s">
        <v>1508</v>
      </c>
      <c r="C685" t="s">
        <v>10</v>
      </c>
      <c r="D685" t="s">
        <v>93</v>
      </c>
      <c r="E685">
        <v>1.9168167833999683</v>
      </c>
      <c r="F685">
        <v>1.5325421960224741</v>
      </c>
      <c r="G685">
        <v>1.5358759555610295</v>
      </c>
      <c r="H685">
        <v>302.5590100615135</v>
      </c>
      <c r="I685">
        <v>54096.8517632</v>
      </c>
      <c r="J685">
        <v>142.40999679999999</v>
      </c>
      <c r="K685">
        <v>250.89000960000001</v>
      </c>
    </row>
    <row r="686" spans="1:11">
      <c r="A686" t="s">
        <v>1509</v>
      </c>
      <c r="B686" t="s">
        <v>1510</v>
      </c>
      <c r="C686" t="s">
        <v>22</v>
      </c>
      <c r="D686" t="s">
        <v>73</v>
      </c>
      <c r="E686">
        <v>0.73591850876915099</v>
      </c>
      <c r="F686">
        <v>0.98699636050988282</v>
      </c>
      <c r="G686">
        <v>1.507358514578504</v>
      </c>
      <c r="H686">
        <v>7.9970322947920502</v>
      </c>
      <c r="I686">
        <v>2039.3238527999999</v>
      </c>
      <c r="J686">
        <v>76.896799999999999</v>
      </c>
      <c r="K686">
        <v>75.903699200000005</v>
      </c>
    </row>
    <row r="687" spans="1:11">
      <c r="A687" t="s">
        <v>1511</v>
      </c>
      <c r="B687" t="s">
        <v>1512</v>
      </c>
      <c r="C687" t="s">
        <v>22</v>
      </c>
      <c r="D687" t="s">
        <v>53</v>
      </c>
      <c r="E687">
        <v>1.064997646025506</v>
      </c>
      <c r="F687">
        <v>1.556778913260245</v>
      </c>
      <c r="G687">
        <v>1.9159337710613569</v>
      </c>
      <c r="H687">
        <v>3.8193611242509018</v>
      </c>
      <c r="I687">
        <v>86091.700633600005</v>
      </c>
      <c r="J687">
        <v>63094.7971072</v>
      </c>
      <c r="K687">
        <v>4196.1000960000001</v>
      </c>
    </row>
    <row r="688" spans="1:11">
      <c r="A688" t="s">
        <v>1513</v>
      </c>
      <c r="B688" t="s">
        <v>1514</v>
      </c>
      <c r="C688" t="s">
        <v>34</v>
      </c>
      <c r="D688" t="s">
        <v>70</v>
      </c>
      <c r="E688">
        <v>0.46642796011540388</v>
      </c>
      <c r="F688">
        <v>0.5925740727997767</v>
      </c>
      <c r="G688">
        <v>0.78109529651063769</v>
      </c>
      <c r="H688">
        <v>37.493670886075947</v>
      </c>
      <c r="I688">
        <v>526173.44450560003</v>
      </c>
      <c r="J688">
        <v>1774.9999616</v>
      </c>
      <c r="K688">
        <v>8246.0000256000003</v>
      </c>
    </row>
    <row r="689" spans="1:11">
      <c r="A689" t="s">
        <v>1515</v>
      </c>
      <c r="B689" t="s">
        <v>1516</v>
      </c>
      <c r="C689" t="s">
        <v>32</v>
      </c>
      <c r="D689" t="s">
        <v>50</v>
      </c>
      <c r="E689">
        <v>0.75689879341235311</v>
      </c>
      <c r="F689">
        <v>1.6587544098464091</v>
      </c>
      <c r="G689">
        <v>1.0490748814130153</v>
      </c>
      <c r="H689">
        <v>0.3494325355313469</v>
      </c>
      <c r="I689">
        <v>1745.0002432000001</v>
      </c>
      <c r="J689">
        <v>909.86997759999997</v>
      </c>
      <c r="K689">
        <v>11.26</v>
      </c>
    </row>
    <row r="690" spans="1:11">
      <c r="A690" t="s">
        <v>1517</v>
      </c>
      <c r="B690" t="s">
        <v>1518</v>
      </c>
      <c r="C690" t="s">
        <v>10</v>
      </c>
      <c r="D690" t="s">
        <v>11</v>
      </c>
      <c r="E690">
        <v>1.2304810212205544</v>
      </c>
      <c r="F690">
        <v>1.2663747020241132</v>
      </c>
      <c r="G690">
        <v>0.60377139775331512</v>
      </c>
      <c r="H690">
        <v>14.829591836734696</v>
      </c>
      <c r="I690">
        <v>252864.20725760001</v>
      </c>
      <c r="J690">
        <v>12077.000294400001</v>
      </c>
      <c r="K690">
        <v>7990.0000256000003</v>
      </c>
    </row>
    <row r="691" spans="1:11">
      <c r="A691" t="s">
        <v>1519</v>
      </c>
      <c r="B691" t="s">
        <v>1520</v>
      </c>
      <c r="C691" t="s">
        <v>17</v>
      </c>
      <c r="D691" t="s">
        <v>27</v>
      </c>
      <c r="E691">
        <v>1.8137918026495192</v>
      </c>
      <c r="F691">
        <v>1.4123171421637932</v>
      </c>
      <c r="G691">
        <v>0.41017415716441769</v>
      </c>
      <c r="H691">
        <v>4.798834106552655</v>
      </c>
      <c r="I691">
        <v>2306.0670464</v>
      </c>
      <c r="J691">
        <v>207.67700479999999</v>
      </c>
      <c r="K691">
        <v>25.937000000000001</v>
      </c>
    </row>
    <row r="692" spans="1:11">
      <c r="A692" t="s">
        <v>1521</v>
      </c>
      <c r="B692" t="s">
        <v>1522</v>
      </c>
      <c r="C692" t="s">
        <v>10</v>
      </c>
      <c r="D692" t="s">
        <v>55</v>
      </c>
      <c r="E692">
        <v>0.86582887469477732</v>
      </c>
      <c r="F692">
        <v>1.1469795131202245</v>
      </c>
      <c r="G692">
        <v>0.64871306470286672</v>
      </c>
      <c r="H692">
        <v>1.4925028835063436</v>
      </c>
      <c r="I692">
        <v>83.7</v>
      </c>
      <c r="J692">
        <v>68.42</v>
      </c>
      <c r="K692">
        <v>4.49</v>
      </c>
    </row>
    <row r="693" spans="1:11">
      <c r="A693" t="s">
        <v>1523</v>
      </c>
      <c r="B693" t="s">
        <v>1524</v>
      </c>
      <c r="C693" t="s">
        <v>10</v>
      </c>
      <c r="D693" t="s">
        <v>55</v>
      </c>
      <c r="E693">
        <v>1.413764419964183</v>
      </c>
      <c r="F693">
        <v>1.9667080074422651</v>
      </c>
      <c r="G693">
        <v>0.77491168123838061</v>
      </c>
      <c r="H693">
        <v>3.4712412926916616</v>
      </c>
      <c r="I693">
        <v>1651.6051967999999</v>
      </c>
      <c r="J693">
        <v>272.01909760000001</v>
      </c>
      <c r="K693">
        <v>156.68419840000001</v>
      </c>
    </row>
    <row r="694" spans="1:11">
      <c r="A694" t="s">
        <v>1525</v>
      </c>
      <c r="B694" t="s">
        <v>1526</v>
      </c>
      <c r="C694" t="s">
        <v>32</v>
      </c>
      <c r="D694" t="s">
        <v>57</v>
      </c>
      <c r="E694">
        <v>1.0111250530686788</v>
      </c>
      <c r="F694">
        <v>1.8695976987063456</v>
      </c>
      <c r="G694">
        <v>1.0845504108681012</v>
      </c>
      <c r="H694">
        <v>1.7322707880544153</v>
      </c>
      <c r="I694">
        <v>214.6790656</v>
      </c>
      <c r="J694">
        <v>132.1105024</v>
      </c>
      <c r="K694">
        <v>4.5305999999999997</v>
      </c>
    </row>
    <row r="695" spans="1:11">
      <c r="A695" t="s">
        <v>1527</v>
      </c>
      <c r="B695" t="s">
        <v>1528</v>
      </c>
      <c r="C695" t="s">
        <v>32</v>
      </c>
      <c r="D695" t="s">
        <v>76</v>
      </c>
      <c r="E695">
        <v>1.0770271748469993</v>
      </c>
      <c r="F695">
        <v>1.3560930008772636</v>
      </c>
      <c r="G695">
        <v>1.2667238159574628</v>
      </c>
      <c r="H695">
        <v>4.0602741048161377</v>
      </c>
      <c r="I695">
        <v>1158.9145599999999</v>
      </c>
      <c r="J695">
        <v>180.68299519999999</v>
      </c>
      <c r="K695">
        <v>30.399001599999998</v>
      </c>
    </row>
    <row r="696" spans="1:11">
      <c r="A696" t="s">
        <v>1529</v>
      </c>
      <c r="B696" t="s">
        <v>1530</v>
      </c>
      <c r="C696" t="s">
        <v>17</v>
      </c>
      <c r="D696" t="s">
        <v>26</v>
      </c>
      <c r="E696">
        <v>0.99413281726944558</v>
      </c>
      <c r="F696">
        <v>1.2842278211504861</v>
      </c>
      <c r="G696">
        <v>1.9271760902808095</v>
      </c>
      <c r="H696">
        <v>3.0740632269971875</v>
      </c>
      <c r="I696">
        <v>2176.7114752000002</v>
      </c>
      <c r="J696">
        <v>381.51329279999999</v>
      </c>
      <c r="K696">
        <v>62.502003199999997</v>
      </c>
    </row>
    <row r="697" spans="1:11">
      <c r="A697" t="s">
        <v>1531</v>
      </c>
      <c r="B697" t="s">
        <v>1532</v>
      </c>
      <c r="C697" t="s">
        <v>32</v>
      </c>
      <c r="D697" t="s">
        <v>52</v>
      </c>
      <c r="E697">
        <v>1.1032837776224758</v>
      </c>
      <c r="F697">
        <v>1.3513579003039009</v>
      </c>
      <c r="G697">
        <v>0.93816527477268641</v>
      </c>
      <c r="H697">
        <v>12.901462347956812</v>
      </c>
      <c r="I697">
        <v>512.9042432</v>
      </c>
      <c r="J697">
        <v>38.020000000000003</v>
      </c>
      <c r="K697">
        <v>117.8599936</v>
      </c>
    </row>
    <row r="698" spans="1:11">
      <c r="A698" t="s">
        <v>1533</v>
      </c>
      <c r="B698" t="s">
        <v>1534</v>
      </c>
      <c r="C698" t="s">
        <v>34</v>
      </c>
      <c r="D698" t="s">
        <v>49</v>
      </c>
      <c r="E698">
        <v>0.70111474314604039</v>
      </c>
      <c r="F698">
        <v>1.1191145896344177</v>
      </c>
      <c r="G698">
        <v>1.1596240376603415</v>
      </c>
      <c r="H698">
        <v>6.4084137099552185</v>
      </c>
      <c r="I698">
        <v>1248.848896</v>
      </c>
      <c r="J698">
        <v>627.11198720000004</v>
      </c>
      <c r="K698">
        <v>170.37500159999999</v>
      </c>
    </row>
    <row r="699" spans="1:11">
      <c r="A699" t="s">
        <v>1535</v>
      </c>
      <c r="B699" t="s">
        <v>1536</v>
      </c>
      <c r="C699" t="s">
        <v>17</v>
      </c>
      <c r="D699" t="s">
        <v>42</v>
      </c>
      <c r="E699">
        <v>0.44359868075818032</v>
      </c>
      <c r="F699">
        <v>1.080239188613032</v>
      </c>
      <c r="G699">
        <v>0.9681731307548096</v>
      </c>
      <c r="H699">
        <v>-1.0104779675613609</v>
      </c>
      <c r="I699">
        <v>8320.2727935999992</v>
      </c>
      <c r="J699">
        <v>1028.5899776000001</v>
      </c>
      <c r="K699">
        <v>211.6499968</v>
      </c>
    </row>
    <row r="700" spans="1:11">
      <c r="A700" t="s">
        <v>1537</v>
      </c>
      <c r="B700" t="s">
        <v>1538</v>
      </c>
      <c r="C700" t="s">
        <v>58</v>
      </c>
      <c r="D700" t="s">
        <v>109</v>
      </c>
      <c r="E700">
        <v>0.86202936867428548</v>
      </c>
      <c r="F700">
        <v>0.97631374250613279</v>
      </c>
      <c r="G700">
        <v>0.89300771597066309</v>
      </c>
      <c r="H700">
        <v>13.226100151745069</v>
      </c>
      <c r="I700">
        <v>492.54932480000002</v>
      </c>
      <c r="J700">
        <v>82.769996800000001</v>
      </c>
      <c r="K700">
        <v>996.46996479999996</v>
      </c>
    </row>
    <row r="701" spans="1:11">
      <c r="A701" t="s">
        <v>1539</v>
      </c>
      <c r="B701" t="s">
        <v>1540</v>
      </c>
      <c r="C701" t="s">
        <v>17</v>
      </c>
      <c r="D701" t="s">
        <v>18</v>
      </c>
      <c r="E701">
        <v>0.48879415837195039</v>
      </c>
      <c r="F701">
        <v>1.2103589717349561</v>
      </c>
      <c r="G701">
        <v>1.1007915196202829</v>
      </c>
      <c r="H701">
        <v>2.981913183279743</v>
      </c>
      <c r="I701">
        <v>5620.7384576000004</v>
      </c>
      <c r="J701">
        <v>900.81003520000002</v>
      </c>
      <c r="K701">
        <v>77.36</v>
      </c>
    </row>
    <row r="702" spans="1:11">
      <c r="A702" t="s">
        <v>1541</v>
      </c>
      <c r="B702" t="s">
        <v>1542</v>
      </c>
      <c r="C702" t="s">
        <v>12</v>
      </c>
      <c r="D702" t="s">
        <v>21</v>
      </c>
      <c r="E702">
        <v>0.95162310376612957</v>
      </c>
      <c r="F702">
        <v>1.3176474227141095</v>
      </c>
      <c r="G702">
        <v>0.60943020755973731</v>
      </c>
      <c r="H702">
        <v>17.181824047488465</v>
      </c>
      <c r="I702">
        <v>10871.817830399999</v>
      </c>
      <c r="J702">
        <v>9652.6196736000002</v>
      </c>
      <c r="K702">
        <v>1316.1100288</v>
      </c>
    </row>
    <row r="703" spans="1:11">
      <c r="A703" t="s">
        <v>1543</v>
      </c>
      <c r="B703" t="s">
        <v>1544</v>
      </c>
      <c r="C703" t="s">
        <v>34</v>
      </c>
      <c r="D703" t="s">
        <v>70</v>
      </c>
      <c r="E703">
        <v>0.90434525774550256</v>
      </c>
      <c r="F703">
        <v>0.4791515536634765</v>
      </c>
      <c r="G703">
        <v>1.1329841250830135</v>
      </c>
      <c r="H703">
        <v>8.5349365172790712</v>
      </c>
      <c r="I703">
        <v>9549.6847359999992</v>
      </c>
      <c r="J703">
        <v>142.1340032</v>
      </c>
      <c r="K703">
        <v>503.3339904</v>
      </c>
    </row>
    <row r="704" spans="1:11">
      <c r="A704" t="s">
        <v>1545</v>
      </c>
      <c r="B704" t="s">
        <v>1546</v>
      </c>
      <c r="C704" t="s">
        <v>17</v>
      </c>
      <c r="D704" t="s">
        <v>27</v>
      </c>
      <c r="E704">
        <v>0.56398589398056154</v>
      </c>
      <c r="F704">
        <v>0.74840441458887508</v>
      </c>
      <c r="G704">
        <v>0.92338011860820801</v>
      </c>
      <c r="H704">
        <v>106.31343283582088</v>
      </c>
      <c r="I704">
        <v>26537.6530432</v>
      </c>
      <c r="J704">
        <v>92.8</v>
      </c>
      <c r="K704">
        <v>3512.4998144000001</v>
      </c>
    </row>
    <row r="705" spans="1:11">
      <c r="A705" t="s">
        <v>1547</v>
      </c>
      <c r="B705" t="s">
        <v>1548</v>
      </c>
      <c r="C705" t="s">
        <v>17</v>
      </c>
      <c r="D705" t="s">
        <v>26</v>
      </c>
      <c r="E705">
        <v>0.7933165647616196</v>
      </c>
      <c r="F705">
        <v>1.5386134546685712</v>
      </c>
      <c r="G705">
        <v>1.2704569194509201</v>
      </c>
      <c r="H705">
        <v>235.13043478260869</v>
      </c>
      <c r="I705">
        <v>2069.1865600000001</v>
      </c>
      <c r="J705">
        <v>0.06</v>
      </c>
      <c r="K705">
        <v>445.83997440000002</v>
      </c>
    </row>
    <row r="706" spans="1:11">
      <c r="A706" t="s">
        <v>1549</v>
      </c>
      <c r="B706" t="s">
        <v>1550</v>
      </c>
      <c r="C706" t="s">
        <v>10</v>
      </c>
      <c r="D706" t="s">
        <v>28</v>
      </c>
      <c r="E706">
        <v>1.0882754986092105</v>
      </c>
      <c r="F706">
        <v>1.406623236079291</v>
      </c>
      <c r="G706">
        <v>1.0955842008458028</v>
      </c>
      <c r="H706">
        <v>88.268848841485834</v>
      </c>
      <c r="I706">
        <v>316.43857919999999</v>
      </c>
      <c r="J706">
        <v>2.1297999999999999</v>
      </c>
      <c r="K706">
        <v>41.131398400000002</v>
      </c>
    </row>
    <row r="707" spans="1:11">
      <c r="A707" t="s">
        <v>1551</v>
      </c>
      <c r="B707" t="s">
        <v>1552</v>
      </c>
      <c r="C707" t="s">
        <v>10</v>
      </c>
      <c r="D707" t="s">
        <v>28</v>
      </c>
      <c r="E707">
        <v>0.78837726047930556</v>
      </c>
      <c r="F707">
        <v>1.2751107590922175</v>
      </c>
      <c r="G707">
        <v>0.58975838627091026</v>
      </c>
      <c r="H707">
        <v>1.8719585782691637</v>
      </c>
      <c r="I707">
        <v>142.78996480000001</v>
      </c>
      <c r="J707">
        <v>37.934300800000003</v>
      </c>
      <c r="K707">
        <v>0.39400000000000002</v>
      </c>
    </row>
    <row r="708" spans="1:11">
      <c r="A708" t="s">
        <v>1553</v>
      </c>
      <c r="B708" t="s">
        <v>1554</v>
      </c>
      <c r="C708" t="s">
        <v>17</v>
      </c>
      <c r="D708" t="s">
        <v>27</v>
      </c>
      <c r="E708">
        <v>1.383408332416453</v>
      </c>
      <c r="F708">
        <v>1.6737606267171254</v>
      </c>
      <c r="G708">
        <v>2.0032266672103396</v>
      </c>
      <c r="H708">
        <v>2.7265959044100838</v>
      </c>
      <c r="I708">
        <v>1987.5280895999999</v>
      </c>
      <c r="J708">
        <v>742.0448768</v>
      </c>
      <c r="K708">
        <v>71.945497599999996</v>
      </c>
    </row>
    <row r="709" spans="1:11">
      <c r="A709" t="s">
        <v>1555</v>
      </c>
      <c r="B709" t="s">
        <v>1556</v>
      </c>
      <c r="C709" t="s">
        <v>10</v>
      </c>
      <c r="D709" t="s">
        <v>28</v>
      </c>
      <c r="E709">
        <v>1.2893483277382622</v>
      </c>
      <c r="F709">
        <v>1.8628900632188661</v>
      </c>
      <c r="G709">
        <v>1.7742784409714814</v>
      </c>
      <c r="H709">
        <v>20.745204412528288</v>
      </c>
      <c r="I709">
        <v>22632.564326399999</v>
      </c>
      <c r="J709">
        <v>863.98996480000005</v>
      </c>
      <c r="K709">
        <v>693.5399936</v>
      </c>
    </row>
    <row r="710" spans="1:11">
      <c r="A710" t="s">
        <v>1557</v>
      </c>
      <c r="B710" t="s">
        <v>1558</v>
      </c>
      <c r="C710" t="s">
        <v>58</v>
      </c>
      <c r="D710" t="s">
        <v>109</v>
      </c>
      <c r="E710">
        <v>0.69652063062727376</v>
      </c>
      <c r="F710">
        <v>1.1225558841231571</v>
      </c>
      <c r="G710">
        <v>0.64856653432143141</v>
      </c>
      <c r="H710">
        <v>1.230310262529833</v>
      </c>
      <c r="I710">
        <v>483.79781120000001</v>
      </c>
      <c r="J710">
        <v>800.86000639999997</v>
      </c>
      <c r="K710">
        <v>1267.3800192000001</v>
      </c>
    </row>
    <row r="711" spans="1:11">
      <c r="A711" t="s">
        <v>1559</v>
      </c>
      <c r="B711" t="s">
        <v>1560</v>
      </c>
      <c r="C711" t="s">
        <v>38</v>
      </c>
      <c r="D711" t="s">
        <v>62</v>
      </c>
      <c r="E711">
        <v>1.4697425753033508</v>
      </c>
      <c r="F711">
        <v>2.1874329348053929</v>
      </c>
      <c r="G711">
        <v>2.226095047352465</v>
      </c>
      <c r="H711">
        <v>1.7158114714222998</v>
      </c>
      <c r="I711">
        <v>2875.2777215999999</v>
      </c>
      <c r="J711">
        <v>1059.1099904</v>
      </c>
      <c r="K711">
        <v>216.59000320000001</v>
      </c>
    </row>
    <row r="712" spans="1:11">
      <c r="A712" t="s">
        <v>1561</v>
      </c>
      <c r="B712" t="s">
        <v>1562</v>
      </c>
      <c r="C712" t="s">
        <v>32</v>
      </c>
      <c r="D712" t="s">
        <v>57</v>
      </c>
      <c r="E712">
        <v>0.85769073559841891</v>
      </c>
      <c r="F712">
        <v>1.3394057008523941</v>
      </c>
      <c r="G712">
        <v>0.83529773487291614</v>
      </c>
      <c r="H712">
        <v>10.557367149758454</v>
      </c>
      <c r="I712">
        <v>1271.1853056</v>
      </c>
      <c r="J712">
        <v>144.0700032</v>
      </c>
      <c r="K712">
        <v>493.22997759999998</v>
      </c>
    </row>
    <row r="713" spans="1:11">
      <c r="A713" t="s">
        <v>1563</v>
      </c>
      <c r="B713" t="s">
        <v>1564</v>
      </c>
      <c r="C713" t="s">
        <v>12</v>
      </c>
      <c r="D713" t="s">
        <v>13</v>
      </c>
      <c r="E713">
        <v>1.2904340178097011</v>
      </c>
      <c r="F713">
        <v>0.8511088235250851</v>
      </c>
      <c r="G713">
        <v>1.3489497013342651</v>
      </c>
      <c r="H713">
        <v>1485.1153846153843</v>
      </c>
      <c r="I713">
        <v>56.667481600000002</v>
      </c>
      <c r="J713">
        <v>0.7</v>
      </c>
      <c r="K713">
        <v>20.785100799999999</v>
      </c>
    </row>
    <row r="714" spans="1:11">
      <c r="A714" t="s">
        <v>1565</v>
      </c>
      <c r="B714" t="s">
        <v>1566</v>
      </c>
      <c r="C714" t="s">
        <v>32</v>
      </c>
      <c r="D714" t="s">
        <v>83</v>
      </c>
      <c r="E714">
        <v>0.83867310226421532</v>
      </c>
      <c r="F714">
        <v>0.89468587844416592</v>
      </c>
      <c r="G714">
        <v>0.29827308347445058</v>
      </c>
      <c r="H714">
        <v>60.680416666666666</v>
      </c>
      <c r="I714">
        <v>169861.7229312</v>
      </c>
      <c r="J714">
        <v>858.93698559999996</v>
      </c>
      <c r="K714">
        <v>6788.7128575999996</v>
      </c>
    </row>
    <row r="715" spans="1:11">
      <c r="A715" t="s">
        <v>1567</v>
      </c>
      <c r="B715" t="s">
        <v>1568</v>
      </c>
      <c r="C715" t="s">
        <v>38</v>
      </c>
      <c r="D715" t="s">
        <v>62</v>
      </c>
      <c r="E715">
        <v>0.52634290840627429</v>
      </c>
      <c r="F715">
        <v>1.8037052996401579</v>
      </c>
      <c r="G715">
        <v>8.4022473697670854</v>
      </c>
      <c r="H715">
        <v>-1.1370407149950348</v>
      </c>
      <c r="I715">
        <v>2252.9488895999998</v>
      </c>
      <c r="J715">
        <v>495.32001279999997</v>
      </c>
      <c r="K715">
        <v>678.65000959999998</v>
      </c>
    </row>
    <row r="716" spans="1:11">
      <c r="A716" t="s">
        <v>1569</v>
      </c>
      <c r="B716" t="s">
        <v>1570</v>
      </c>
      <c r="C716" t="s">
        <v>17</v>
      </c>
      <c r="D716" t="s">
        <v>26</v>
      </c>
      <c r="E716">
        <v>1.0562693735405522</v>
      </c>
      <c r="F716">
        <v>1.4692002216449429</v>
      </c>
      <c r="G716">
        <v>0.64765187416021508</v>
      </c>
      <c r="H716">
        <v>8.6228803145736048</v>
      </c>
      <c r="I716">
        <v>1308.6923776000001</v>
      </c>
      <c r="J716">
        <v>168.7092992</v>
      </c>
      <c r="K716">
        <v>7.0955000000000004</v>
      </c>
    </row>
    <row r="717" spans="1:11">
      <c r="A717" t="s">
        <v>1571</v>
      </c>
      <c r="B717" t="s">
        <v>1572</v>
      </c>
      <c r="C717" t="s">
        <v>12</v>
      </c>
      <c r="D717" t="s">
        <v>14</v>
      </c>
      <c r="E717">
        <v>1.1476758456003493</v>
      </c>
      <c r="F717">
        <v>1.2129560945333049</v>
      </c>
      <c r="G717">
        <v>5.3231804012349819</v>
      </c>
      <c r="H717">
        <v>191.46091644204853</v>
      </c>
      <c r="I717">
        <v>148139.16037120001</v>
      </c>
      <c r="J717">
        <v>161.44999680000001</v>
      </c>
      <c r="K717">
        <v>3801.509888</v>
      </c>
    </row>
    <row r="718" spans="1:11">
      <c r="A718" t="s">
        <v>1573</v>
      </c>
      <c r="B718" t="s">
        <v>1574</v>
      </c>
      <c r="C718" t="s">
        <v>12</v>
      </c>
      <c r="D718" t="s">
        <v>101</v>
      </c>
      <c r="E718">
        <v>0.89245635362300835</v>
      </c>
      <c r="F718">
        <v>1.0488356250931383</v>
      </c>
      <c r="G718">
        <v>1.160328590074813</v>
      </c>
      <c r="H718">
        <v>10.129224652087474</v>
      </c>
      <c r="I718">
        <v>90098.224332800004</v>
      </c>
      <c r="J718">
        <v>2594.9999103999999</v>
      </c>
      <c r="K718">
        <v>1968.9699327999999</v>
      </c>
    </row>
    <row r="719" spans="1:11">
      <c r="A719" t="s">
        <v>1575</v>
      </c>
      <c r="B719" t="s">
        <v>1576</v>
      </c>
      <c r="C719" t="s">
        <v>32</v>
      </c>
      <c r="D719" t="s">
        <v>33</v>
      </c>
      <c r="E719">
        <v>1.6605040804342597</v>
      </c>
      <c r="F719">
        <v>2.1528421601714847</v>
      </c>
      <c r="G719">
        <v>1.239182659518073</v>
      </c>
      <c r="H719">
        <v>3.8557948563410518</v>
      </c>
      <c r="I719">
        <v>5038.5022976</v>
      </c>
      <c r="J719">
        <v>1243.4882560000001</v>
      </c>
      <c r="K719">
        <v>228.3131904</v>
      </c>
    </row>
    <row r="720" spans="1:11">
      <c r="A720" t="s">
        <v>1577</v>
      </c>
      <c r="B720" t="s">
        <v>1578</v>
      </c>
      <c r="C720" t="s">
        <v>12</v>
      </c>
      <c r="D720" t="s">
        <v>99</v>
      </c>
      <c r="E720">
        <v>0.48984218611336378</v>
      </c>
      <c r="F720">
        <v>0.81953917015050193</v>
      </c>
      <c r="G720">
        <v>0.41490810863076122</v>
      </c>
      <c r="H720">
        <v>49.710344971165654</v>
      </c>
      <c r="I720">
        <v>5283.7904384000003</v>
      </c>
      <c r="J720">
        <v>12.245699999999999</v>
      </c>
      <c r="K720">
        <v>1096.3658751999999</v>
      </c>
    </row>
    <row r="721" spans="1:11">
      <c r="A721" t="s">
        <v>1579</v>
      </c>
      <c r="B721" t="s">
        <v>1580</v>
      </c>
      <c r="C721" t="s">
        <v>58</v>
      </c>
      <c r="D721" t="s">
        <v>94</v>
      </c>
      <c r="E721">
        <v>1.3868079641504965</v>
      </c>
      <c r="F721">
        <v>1.6426890719892873</v>
      </c>
      <c r="G721">
        <v>1.084766410572731</v>
      </c>
      <c r="H721">
        <v>-0.12557630694694069</v>
      </c>
      <c r="I721">
        <v>109209.780224</v>
      </c>
      <c r="J721">
        <v>233241.8113536</v>
      </c>
      <c r="K721">
        <v>3455.8001152000002</v>
      </c>
    </row>
    <row r="722" spans="1:11">
      <c r="A722" t="s">
        <v>1581</v>
      </c>
      <c r="B722" t="s">
        <v>1582</v>
      </c>
      <c r="C722" t="s">
        <v>15</v>
      </c>
      <c r="D722" t="s">
        <v>116</v>
      </c>
      <c r="E722">
        <v>0.91939344571924997</v>
      </c>
      <c r="F722">
        <v>1.6838177803888372</v>
      </c>
      <c r="G722">
        <v>1.6166377484682211</v>
      </c>
      <c r="H722">
        <v>-75.652334152334149</v>
      </c>
      <c r="I722">
        <v>1898.2653952000001</v>
      </c>
      <c r="J722">
        <v>43.407001600000001</v>
      </c>
      <c r="K722">
        <v>146.9709952</v>
      </c>
    </row>
    <row r="723" spans="1:11">
      <c r="A723" t="s">
        <v>1583</v>
      </c>
      <c r="B723" t="s">
        <v>1584</v>
      </c>
      <c r="C723" t="s">
        <v>12</v>
      </c>
      <c r="D723" t="s">
        <v>13</v>
      </c>
      <c r="E723">
        <v>1.1952797630462151</v>
      </c>
      <c r="F723">
        <v>1.4442138983336299</v>
      </c>
      <c r="G723">
        <v>1.6201411756583604</v>
      </c>
      <c r="H723">
        <v>216.73524915927851</v>
      </c>
      <c r="I723">
        <v>10661.8208256</v>
      </c>
      <c r="J723">
        <v>3.7353999999999998</v>
      </c>
      <c r="K723">
        <v>1388.4058623999999</v>
      </c>
    </row>
    <row r="724" spans="1:11">
      <c r="A724" t="s">
        <v>1585</v>
      </c>
      <c r="B724" t="s">
        <v>1586</v>
      </c>
      <c r="C724" t="s">
        <v>34</v>
      </c>
      <c r="D724" t="s">
        <v>35</v>
      </c>
      <c r="E724">
        <v>1.1466575391291218</v>
      </c>
      <c r="F724">
        <v>1.1296670562233266</v>
      </c>
      <c r="G724">
        <v>1.5214956897302401</v>
      </c>
      <c r="H724">
        <v>37.785714285714285</v>
      </c>
      <c r="I724">
        <v>743.37218559999997</v>
      </c>
      <c r="J724">
        <v>89.169996800000007</v>
      </c>
      <c r="K724">
        <v>107.0300032</v>
      </c>
    </row>
    <row r="725" spans="1:11">
      <c r="A725" t="s">
        <v>1587</v>
      </c>
      <c r="B725" t="s">
        <v>1588</v>
      </c>
      <c r="C725" t="s">
        <v>32</v>
      </c>
      <c r="D725" t="s">
        <v>50</v>
      </c>
      <c r="E725">
        <v>1.1162305716985164</v>
      </c>
      <c r="F725">
        <v>1.5743871209677684</v>
      </c>
      <c r="G725">
        <v>1.7018448313369829</v>
      </c>
      <c r="H725">
        <v>8.0574265975820385</v>
      </c>
      <c r="I725">
        <v>4385.9869695999996</v>
      </c>
      <c r="J725">
        <v>167.52</v>
      </c>
      <c r="K725">
        <v>330.3500032</v>
      </c>
    </row>
    <row r="726" spans="1:11">
      <c r="A726" t="s">
        <v>1589</v>
      </c>
      <c r="B726" t="s">
        <v>1590</v>
      </c>
      <c r="C726" t="s">
        <v>10</v>
      </c>
      <c r="D726" t="s">
        <v>40</v>
      </c>
      <c r="E726">
        <v>1.5600349075697886</v>
      </c>
      <c r="F726">
        <v>1.7363759471451998</v>
      </c>
      <c r="G726">
        <v>0.91176691984827096</v>
      </c>
      <c r="H726">
        <v>5.329963856911184</v>
      </c>
      <c r="I726">
        <v>1095.5951104000001</v>
      </c>
      <c r="J726">
        <v>216.78999039999999</v>
      </c>
      <c r="K726">
        <v>118.64</v>
      </c>
    </row>
    <row r="727" spans="1:11">
      <c r="A727" t="s">
        <v>1591</v>
      </c>
      <c r="B727" t="s">
        <v>1592</v>
      </c>
      <c r="C727" t="s">
        <v>32</v>
      </c>
      <c r="D727" t="s">
        <v>76</v>
      </c>
      <c r="E727">
        <v>1.6834399818235468</v>
      </c>
      <c r="F727">
        <v>1.6215373029656699</v>
      </c>
      <c r="G727">
        <v>0.97690372304097317</v>
      </c>
      <c r="H727">
        <v>4.1200472241419028</v>
      </c>
      <c r="I727">
        <v>1039.463424</v>
      </c>
      <c r="J727">
        <v>143.25990400000001</v>
      </c>
      <c r="K727">
        <v>6.5301999999999998</v>
      </c>
    </row>
    <row r="728" spans="1:11">
      <c r="A728" t="s">
        <v>1593</v>
      </c>
      <c r="B728" t="s">
        <v>1594</v>
      </c>
      <c r="C728" t="s">
        <v>10</v>
      </c>
      <c r="D728" t="s">
        <v>51</v>
      </c>
      <c r="E728">
        <v>1.7710502449536505</v>
      </c>
      <c r="F728">
        <v>1.663582690692305</v>
      </c>
      <c r="G728">
        <v>1.5080775173601859</v>
      </c>
      <c r="H728">
        <v>3.9171995143666538</v>
      </c>
      <c r="I728">
        <v>401.15627519999998</v>
      </c>
      <c r="J728">
        <v>207.50000639999999</v>
      </c>
      <c r="K728">
        <v>28.8710016</v>
      </c>
    </row>
    <row r="729" spans="1:11">
      <c r="A729" t="s">
        <v>1595</v>
      </c>
      <c r="B729" t="s">
        <v>1596</v>
      </c>
      <c r="C729" t="s">
        <v>10</v>
      </c>
      <c r="D729" t="s">
        <v>125</v>
      </c>
      <c r="E729">
        <v>1.4004039621940585</v>
      </c>
      <c r="F729">
        <v>1.5554222093316616</v>
      </c>
      <c r="G729">
        <v>0.6459093930664831</v>
      </c>
      <c r="H729">
        <v>75.850128139415688</v>
      </c>
      <c r="I729">
        <v>14045.1889152</v>
      </c>
      <c r="J729">
        <v>142.60299520000001</v>
      </c>
      <c r="K729">
        <v>464.19097599999998</v>
      </c>
    </row>
    <row r="730" spans="1:11">
      <c r="A730" t="s">
        <v>1597</v>
      </c>
      <c r="B730" t="s">
        <v>1598</v>
      </c>
      <c r="C730" t="s">
        <v>44</v>
      </c>
      <c r="D730" t="s">
        <v>82</v>
      </c>
      <c r="E730">
        <v>1.132627047714587</v>
      </c>
      <c r="F730">
        <v>1.3132670771841122</v>
      </c>
      <c r="G730">
        <v>1.060466276981987</v>
      </c>
      <c r="H730">
        <v>296.33558863328824</v>
      </c>
      <c r="I730">
        <v>22289.026252799998</v>
      </c>
      <c r="J730">
        <v>101.5900032</v>
      </c>
      <c r="K730">
        <v>4442.4998912000001</v>
      </c>
    </row>
    <row r="731" spans="1:11">
      <c r="A731" t="s">
        <v>1599</v>
      </c>
      <c r="B731" t="s">
        <v>1600</v>
      </c>
      <c r="C731" t="s">
        <v>10</v>
      </c>
      <c r="D731" t="s">
        <v>43</v>
      </c>
      <c r="E731">
        <v>0.977265920331442</v>
      </c>
      <c r="F731">
        <v>1.2244024999343901</v>
      </c>
      <c r="G731">
        <v>0.91364667331581995</v>
      </c>
      <c r="H731">
        <v>4.6223860748728152</v>
      </c>
      <c r="I731">
        <v>1033.8502656000001</v>
      </c>
      <c r="J731">
        <v>402.29939200000001</v>
      </c>
      <c r="K731">
        <v>252.9776128</v>
      </c>
    </row>
    <row r="732" spans="1:11">
      <c r="A732" t="s">
        <v>1601</v>
      </c>
      <c r="B732" t="s">
        <v>1602</v>
      </c>
      <c r="C732" t="s">
        <v>12</v>
      </c>
      <c r="D732" t="s">
        <v>13</v>
      </c>
      <c r="E732">
        <v>1.5254241449771391</v>
      </c>
      <c r="F732">
        <v>2.222804241710763</v>
      </c>
      <c r="G732">
        <v>2.3386469545044037</v>
      </c>
      <c r="H732">
        <v>7.7651552290570649</v>
      </c>
      <c r="I732">
        <v>9808.0718847999997</v>
      </c>
      <c r="J732">
        <v>1741.7500672000001</v>
      </c>
      <c r="K732">
        <v>4072.7785472</v>
      </c>
    </row>
    <row r="733" spans="1:11">
      <c r="A733" t="s">
        <v>1603</v>
      </c>
      <c r="B733" t="s">
        <v>1604</v>
      </c>
      <c r="C733" t="s">
        <v>12</v>
      </c>
      <c r="D733" t="s">
        <v>60</v>
      </c>
      <c r="E733">
        <v>1.0628297615671742</v>
      </c>
      <c r="F733">
        <v>0.84058649818896714</v>
      </c>
      <c r="G733">
        <v>0.63132203373715168</v>
      </c>
      <c r="H733">
        <v>4263.333333333333</v>
      </c>
      <c r="I733">
        <v>290.1644288</v>
      </c>
      <c r="J733">
        <v>3.0508000000000002</v>
      </c>
      <c r="K733">
        <v>46.572800000000001</v>
      </c>
    </row>
    <row r="734" spans="1:11">
      <c r="A734" t="s">
        <v>1605</v>
      </c>
      <c r="B734" t="s">
        <v>1606</v>
      </c>
      <c r="C734" t="s">
        <v>15</v>
      </c>
      <c r="D734" t="s">
        <v>87</v>
      </c>
      <c r="E734">
        <v>1.2484358953589567</v>
      </c>
      <c r="F734">
        <v>1.7025948895297851</v>
      </c>
      <c r="G734">
        <v>0.79536876079949259</v>
      </c>
      <c r="H734">
        <v>13.984704802691954</v>
      </c>
      <c r="I734">
        <v>1029.5865343999999</v>
      </c>
      <c r="J734">
        <v>59.038003199999999</v>
      </c>
      <c r="K734">
        <v>88.294003200000006</v>
      </c>
    </row>
    <row r="735" spans="1:11">
      <c r="A735" t="s">
        <v>1607</v>
      </c>
      <c r="B735" t="s">
        <v>1608</v>
      </c>
      <c r="C735" t="s">
        <v>24</v>
      </c>
      <c r="D735" t="s">
        <v>120</v>
      </c>
      <c r="E735">
        <v>0.7120783231018486</v>
      </c>
      <c r="F735">
        <v>0.71870830199053848</v>
      </c>
      <c r="G735">
        <v>0.2002476032495755</v>
      </c>
      <c r="H735">
        <v>7.81912967191173</v>
      </c>
      <c r="I735">
        <v>21714.573721600002</v>
      </c>
      <c r="J735">
        <v>766.05301759999998</v>
      </c>
      <c r="K735">
        <v>229.09800960000001</v>
      </c>
    </row>
    <row r="736" spans="1:11">
      <c r="A736" t="s">
        <v>1609</v>
      </c>
      <c r="B736" t="s">
        <v>1610</v>
      </c>
      <c r="C736" t="s">
        <v>17</v>
      </c>
      <c r="D736" t="s">
        <v>20</v>
      </c>
      <c r="E736">
        <v>0.82835755125974952</v>
      </c>
      <c r="F736">
        <v>1.2988515261589626</v>
      </c>
      <c r="G736">
        <v>0.16359378343479869</v>
      </c>
      <c r="H736">
        <v>-3.6074766355140189</v>
      </c>
      <c r="I736">
        <v>314.82170880000001</v>
      </c>
      <c r="J736">
        <v>2671.7200383999998</v>
      </c>
      <c r="K736">
        <v>217.6900096</v>
      </c>
    </row>
    <row r="737" spans="1:11">
      <c r="A737" t="s">
        <v>1611</v>
      </c>
      <c r="B737" t="s">
        <v>1612</v>
      </c>
      <c r="C737" t="s">
        <v>58</v>
      </c>
      <c r="D737" t="s">
        <v>91</v>
      </c>
      <c r="E737">
        <v>1.0804202012866864</v>
      </c>
      <c r="F737">
        <v>0.96395554296130181</v>
      </c>
      <c r="G737">
        <v>0.89321170653137028</v>
      </c>
      <c r="H737">
        <v>9.5406546231346727</v>
      </c>
      <c r="I737">
        <v>2295.5608063999998</v>
      </c>
      <c r="J737">
        <v>193.75389440000001</v>
      </c>
      <c r="K737">
        <v>53.233199999999997</v>
      </c>
    </row>
    <row r="738" spans="1:11">
      <c r="A738" t="s">
        <v>1613</v>
      </c>
      <c r="B738" t="s">
        <v>1614</v>
      </c>
      <c r="C738" t="s">
        <v>10</v>
      </c>
      <c r="D738" t="s">
        <v>11</v>
      </c>
      <c r="E738">
        <v>1.0561700575228423</v>
      </c>
      <c r="F738">
        <v>1.7206584383211243</v>
      </c>
      <c r="G738">
        <v>0.71569949598660476</v>
      </c>
      <c r="H738">
        <v>23.323491098567089</v>
      </c>
      <c r="I738">
        <v>6378.6467327999999</v>
      </c>
      <c r="J738">
        <v>435.32001279999997</v>
      </c>
      <c r="K738">
        <v>1033.4199808000001</v>
      </c>
    </row>
    <row r="739" spans="1:11">
      <c r="A739" t="s">
        <v>1615</v>
      </c>
      <c r="B739" t="s">
        <v>1616</v>
      </c>
      <c r="C739" t="s">
        <v>10</v>
      </c>
      <c r="D739" t="s">
        <v>11</v>
      </c>
      <c r="E739">
        <v>0.1473507437331403</v>
      </c>
      <c r="F739">
        <v>0.81601073865048968</v>
      </c>
      <c r="G739">
        <v>-0.90045758515472052</v>
      </c>
      <c r="H739">
        <v>-4415.1875</v>
      </c>
      <c r="I739">
        <v>14.7427264</v>
      </c>
      <c r="J739">
        <v>267.68599039999998</v>
      </c>
      <c r="K739">
        <v>0.55800000000000005</v>
      </c>
    </row>
    <row r="740" spans="1:11">
      <c r="A740" t="s">
        <v>1617</v>
      </c>
      <c r="B740" t="s">
        <v>1618</v>
      </c>
      <c r="C740" t="s">
        <v>10</v>
      </c>
      <c r="D740" t="s">
        <v>55</v>
      </c>
      <c r="E740">
        <v>1.1223554463418</v>
      </c>
      <c r="F740">
        <v>0.87381473109153851</v>
      </c>
      <c r="G740">
        <v>0.82966779950944869</v>
      </c>
      <c r="H740">
        <v>5.13603975248453</v>
      </c>
      <c r="I740">
        <v>175.06048000000001</v>
      </c>
      <c r="J740">
        <v>17.9691008</v>
      </c>
      <c r="K740">
        <v>15.894700800000001</v>
      </c>
    </row>
    <row r="741" spans="1:11">
      <c r="A741" t="s">
        <v>1619</v>
      </c>
      <c r="B741" t="s">
        <v>1620</v>
      </c>
      <c r="C741" t="s">
        <v>12</v>
      </c>
      <c r="D741" t="s">
        <v>13</v>
      </c>
      <c r="E741">
        <v>1.0241126989409499</v>
      </c>
      <c r="F741">
        <v>1.4194052016891638</v>
      </c>
      <c r="G741">
        <v>0.95645049897222201</v>
      </c>
      <c r="H741">
        <v>95.411330049261082</v>
      </c>
      <c r="I741">
        <v>149.055296</v>
      </c>
      <c r="J741">
        <v>3.056</v>
      </c>
      <c r="K741">
        <v>84.188000000000002</v>
      </c>
    </row>
    <row r="742" spans="1:11">
      <c r="A742" t="s">
        <v>1621</v>
      </c>
      <c r="B742" t="s">
        <v>1622</v>
      </c>
      <c r="C742" t="s">
        <v>24</v>
      </c>
      <c r="D742" t="s">
        <v>120</v>
      </c>
      <c r="E742">
        <v>0.77720291075259496</v>
      </c>
      <c r="F742">
        <v>0.46282198805532643</v>
      </c>
      <c r="G742">
        <v>1.5911647023984541</v>
      </c>
      <c r="H742">
        <v>25.513636363636358</v>
      </c>
      <c r="I742">
        <v>11136.294911999999</v>
      </c>
      <c r="J742">
        <v>122</v>
      </c>
      <c r="K742">
        <v>1268.0999936000001</v>
      </c>
    </row>
    <row r="743" spans="1:11">
      <c r="A743" t="s">
        <v>1623</v>
      </c>
      <c r="B743" t="s">
        <v>1624</v>
      </c>
      <c r="C743" t="s">
        <v>32</v>
      </c>
      <c r="D743" t="s">
        <v>52</v>
      </c>
      <c r="E743">
        <v>1.3768836131839179</v>
      </c>
      <c r="F743">
        <v>1.4296440319142374</v>
      </c>
      <c r="G743">
        <v>0.95762201496677923</v>
      </c>
      <c r="H743">
        <v>13.403415924945875</v>
      </c>
      <c r="I743">
        <v>87939.638886400004</v>
      </c>
      <c r="J743">
        <v>3225.9899392000002</v>
      </c>
      <c r="K743">
        <v>2856.280064</v>
      </c>
    </row>
    <row r="744" spans="1:11">
      <c r="A744" t="s">
        <v>1625</v>
      </c>
      <c r="B744" t="s">
        <v>1626</v>
      </c>
      <c r="C744" t="s">
        <v>10</v>
      </c>
      <c r="D744" t="s">
        <v>40</v>
      </c>
      <c r="E744">
        <v>0.63474358884970195</v>
      </c>
      <c r="F744">
        <v>1.077814104968239</v>
      </c>
      <c r="G744">
        <v>1.3692959006183851</v>
      </c>
      <c r="H744">
        <v>0.30455402557118327</v>
      </c>
      <c r="I744">
        <v>18305.603993600002</v>
      </c>
      <c r="J744">
        <v>1340.3700223999999</v>
      </c>
      <c r="K744">
        <v>65.38</v>
      </c>
    </row>
    <row r="745" spans="1:11">
      <c r="A745" t="s">
        <v>1627</v>
      </c>
      <c r="B745" t="s">
        <v>1628</v>
      </c>
      <c r="C745" t="s">
        <v>10</v>
      </c>
      <c r="D745" t="s">
        <v>43</v>
      </c>
      <c r="E745">
        <v>1.4007037049869362</v>
      </c>
      <c r="F745">
        <v>1.8782090779909877</v>
      </c>
      <c r="G745">
        <v>1.7186274522671756</v>
      </c>
      <c r="H745">
        <v>3.111082544769916</v>
      </c>
      <c r="I745">
        <v>5648.5355520000003</v>
      </c>
      <c r="J745">
        <v>2054.9400575999998</v>
      </c>
      <c r="K745">
        <v>98.54</v>
      </c>
    </row>
    <row r="746" spans="1:11">
      <c r="A746" t="s">
        <v>1629</v>
      </c>
      <c r="B746" t="s">
        <v>1630</v>
      </c>
      <c r="C746" t="s">
        <v>58</v>
      </c>
      <c r="D746" t="s">
        <v>111</v>
      </c>
      <c r="E746">
        <v>0.79429726428177161</v>
      </c>
      <c r="F746">
        <v>1.1084991767765398</v>
      </c>
      <c r="G746">
        <v>0.90735491226603582</v>
      </c>
      <c r="H746">
        <v>96.30232244126384</v>
      </c>
      <c r="I746">
        <v>12389.3915648</v>
      </c>
      <c r="J746">
        <v>25.673999999999999</v>
      </c>
      <c r="K746">
        <v>2893.4080512</v>
      </c>
    </row>
    <row r="747" spans="1:11">
      <c r="A747" t="s">
        <v>1631</v>
      </c>
      <c r="B747" t="s">
        <v>1632</v>
      </c>
      <c r="C747" t="s">
        <v>32</v>
      </c>
      <c r="D747" t="s">
        <v>33</v>
      </c>
      <c r="E747">
        <v>1.1151763204555911</v>
      </c>
      <c r="F747">
        <v>0.98891879381685921</v>
      </c>
      <c r="G747">
        <v>0.61201037000214931</v>
      </c>
      <c r="H747">
        <v>44.882924043403769</v>
      </c>
      <c r="I747">
        <v>119.29105920000001</v>
      </c>
      <c r="J747">
        <v>4.9863999999999997</v>
      </c>
      <c r="K747">
        <v>92.679897600000004</v>
      </c>
    </row>
    <row r="748" spans="1:11">
      <c r="A748" t="s">
        <v>1633</v>
      </c>
      <c r="B748" t="s">
        <v>1634</v>
      </c>
      <c r="C748" t="s">
        <v>17</v>
      </c>
      <c r="D748" t="s">
        <v>20</v>
      </c>
      <c r="E748">
        <v>1.5120083380970482</v>
      </c>
      <c r="F748">
        <v>1.994863472347729</v>
      </c>
      <c r="G748">
        <v>1.6563269530833709</v>
      </c>
      <c r="H748">
        <v>12.428101557196564</v>
      </c>
      <c r="I748">
        <v>1645.8276863999999</v>
      </c>
      <c r="J748">
        <v>500.87598079999998</v>
      </c>
      <c r="K748">
        <v>616.00501759999997</v>
      </c>
    </row>
    <row r="749" spans="1:11">
      <c r="A749" t="s">
        <v>1635</v>
      </c>
      <c r="B749" t="s">
        <v>1636</v>
      </c>
      <c r="C749" t="s">
        <v>12</v>
      </c>
      <c r="D749" t="s">
        <v>21</v>
      </c>
      <c r="E749">
        <v>0.6285731986912837</v>
      </c>
      <c r="F749">
        <v>0.45821812380139521</v>
      </c>
      <c r="G749">
        <v>0.98056538812203242</v>
      </c>
      <c r="H749">
        <v>127.62469909145032</v>
      </c>
      <c r="I749">
        <v>7461.7053183999997</v>
      </c>
      <c r="J749">
        <v>5492.2366976000003</v>
      </c>
      <c r="K749">
        <v>219.64090880000001</v>
      </c>
    </row>
    <row r="750" spans="1:11">
      <c r="A750" t="s">
        <v>1637</v>
      </c>
      <c r="B750" t="s">
        <v>1638</v>
      </c>
      <c r="C750" t="s">
        <v>17</v>
      </c>
      <c r="D750" t="s">
        <v>126</v>
      </c>
      <c r="E750">
        <v>1.2357232526413751</v>
      </c>
      <c r="F750">
        <v>1.3960876545213836</v>
      </c>
      <c r="G750">
        <v>1.4237416029064054</v>
      </c>
      <c r="H750">
        <v>2.4947637795275592</v>
      </c>
      <c r="I750">
        <v>168949.7894912</v>
      </c>
      <c r="J750">
        <v>74813.800447999995</v>
      </c>
      <c r="K750">
        <v>49629.098803200002</v>
      </c>
    </row>
    <row r="751" spans="1:11">
      <c r="A751" t="s">
        <v>1639</v>
      </c>
      <c r="B751" t="s">
        <v>1640</v>
      </c>
      <c r="C751" t="s">
        <v>10</v>
      </c>
      <c r="D751" t="s">
        <v>28</v>
      </c>
      <c r="E751">
        <v>0.78469545596932699</v>
      </c>
      <c r="F751">
        <v>0.96685519965116218</v>
      </c>
      <c r="G751">
        <v>0.91748627156519302</v>
      </c>
      <c r="H751">
        <v>59.731070092446586</v>
      </c>
      <c r="I751">
        <v>4243.1340544000004</v>
      </c>
      <c r="J751">
        <v>23.8119008</v>
      </c>
      <c r="K751">
        <v>257.9994112</v>
      </c>
    </row>
    <row r="752" spans="1:11">
      <c r="A752" t="s">
        <v>1641</v>
      </c>
      <c r="B752" t="s">
        <v>1642</v>
      </c>
      <c r="C752" t="s">
        <v>38</v>
      </c>
      <c r="D752" t="s">
        <v>39</v>
      </c>
      <c r="E752">
        <v>0.57121923971920996</v>
      </c>
      <c r="F752">
        <v>1.3275251337757203</v>
      </c>
      <c r="G752">
        <v>1.176162047316593</v>
      </c>
      <c r="H752">
        <v>0.51605033226679797</v>
      </c>
      <c r="I752">
        <v>3567.5852799999998</v>
      </c>
      <c r="J752">
        <v>4770.4629248000001</v>
      </c>
      <c r="K752">
        <v>491.53100799999999</v>
      </c>
    </row>
    <row r="753" spans="1:11">
      <c r="A753" t="s">
        <v>1643</v>
      </c>
      <c r="B753" t="s">
        <v>1644</v>
      </c>
      <c r="C753" t="s">
        <v>32</v>
      </c>
      <c r="D753" t="s">
        <v>76</v>
      </c>
      <c r="E753">
        <v>0.94284883548490839</v>
      </c>
      <c r="F753">
        <v>1.3718511631739096</v>
      </c>
      <c r="G753">
        <v>0.81865339934291137</v>
      </c>
      <c r="H753">
        <v>396.88461538461536</v>
      </c>
      <c r="I753">
        <v>1805.1897343999999</v>
      </c>
      <c r="J753">
        <v>1.66</v>
      </c>
      <c r="K753">
        <v>162.36000000000001</v>
      </c>
    </row>
    <row r="754" spans="1:11">
      <c r="A754" t="s">
        <v>1645</v>
      </c>
      <c r="B754" t="s">
        <v>1646</v>
      </c>
      <c r="C754" t="s">
        <v>10</v>
      </c>
      <c r="D754" t="s">
        <v>43</v>
      </c>
      <c r="E754">
        <v>1.1948919950924912</v>
      </c>
      <c r="F754">
        <v>2.1362928218012573</v>
      </c>
      <c r="G754">
        <v>2.7733999745765785</v>
      </c>
      <c r="H754">
        <v>4.3680758246241727</v>
      </c>
      <c r="I754">
        <v>734.14492159999998</v>
      </c>
      <c r="J754">
        <v>306.94090240000003</v>
      </c>
      <c r="K754">
        <v>22.396799999999999</v>
      </c>
    </row>
    <row r="755" spans="1:11">
      <c r="A755" t="s">
        <v>1647</v>
      </c>
      <c r="B755" t="s">
        <v>1648</v>
      </c>
      <c r="C755" t="s">
        <v>10</v>
      </c>
      <c r="D755" t="s">
        <v>43</v>
      </c>
      <c r="E755">
        <v>0.56891620138261123</v>
      </c>
      <c r="F755">
        <v>1.2461143565659083</v>
      </c>
      <c r="G755">
        <v>2.3650718858622586</v>
      </c>
      <c r="H755">
        <v>328.89994410285078</v>
      </c>
      <c r="I755">
        <v>787.66807040000003</v>
      </c>
      <c r="J755">
        <v>3.2599999999999997E-2</v>
      </c>
      <c r="K755">
        <v>147.21820159999999</v>
      </c>
    </row>
    <row r="756" spans="1:11">
      <c r="A756" t="s">
        <v>1649</v>
      </c>
      <c r="B756" t="s">
        <v>1650</v>
      </c>
      <c r="C756" t="s">
        <v>24</v>
      </c>
      <c r="D756" t="s">
        <v>25</v>
      </c>
      <c r="E756">
        <v>0.97241269156090315</v>
      </c>
      <c r="F756">
        <v>1.2377391394067885</v>
      </c>
      <c r="G756">
        <v>1.5015289511345109</v>
      </c>
      <c r="H756">
        <v>-0.19897241115806069</v>
      </c>
      <c r="I756">
        <v>1813.7591808</v>
      </c>
      <c r="J756">
        <v>998.70996479999997</v>
      </c>
      <c r="K756">
        <v>19.32</v>
      </c>
    </row>
    <row r="757" spans="1:11">
      <c r="A757" t="s">
        <v>1651</v>
      </c>
      <c r="B757" t="s">
        <v>1652</v>
      </c>
      <c r="C757" t="s">
        <v>17</v>
      </c>
      <c r="D757" t="s">
        <v>42</v>
      </c>
      <c r="E757">
        <v>1.2680944532550809</v>
      </c>
      <c r="F757">
        <v>1.3862060729332752</v>
      </c>
      <c r="G757">
        <v>-0.9342413043828206</v>
      </c>
      <c r="H757">
        <v>2.2247425575734883</v>
      </c>
      <c r="I757">
        <v>627.60197119999998</v>
      </c>
      <c r="J757">
        <v>180.0627968</v>
      </c>
      <c r="K757">
        <v>100.31630079999999</v>
      </c>
    </row>
    <row r="758" spans="1:11">
      <c r="A758" t="s">
        <v>1653</v>
      </c>
      <c r="B758" t="s">
        <v>1654</v>
      </c>
      <c r="C758" t="s">
        <v>32</v>
      </c>
      <c r="D758" t="s">
        <v>33</v>
      </c>
      <c r="E758">
        <v>1.3065029747726864</v>
      </c>
      <c r="F758">
        <v>1.7197960295343848</v>
      </c>
      <c r="G758">
        <v>0.94482067925743796</v>
      </c>
      <c r="H758">
        <v>1.0095883843572355</v>
      </c>
      <c r="I758">
        <v>883.08469760000003</v>
      </c>
      <c r="J758">
        <v>1093.7499648</v>
      </c>
      <c r="K758">
        <v>8.2899999999999991</v>
      </c>
    </row>
    <row r="759" spans="1:11">
      <c r="A759" t="s">
        <v>1655</v>
      </c>
      <c r="B759" t="s">
        <v>1656</v>
      </c>
      <c r="C759" t="s">
        <v>17</v>
      </c>
      <c r="D759" t="s">
        <v>27</v>
      </c>
      <c r="E759">
        <v>1.7207607725670038</v>
      </c>
      <c r="F759">
        <v>1.9715801491308365</v>
      </c>
      <c r="G759">
        <v>0.85165660576596114</v>
      </c>
      <c r="H759">
        <v>82.207121269361537</v>
      </c>
      <c r="I759">
        <v>1472.9936895999999</v>
      </c>
      <c r="J759">
        <v>11.74</v>
      </c>
      <c r="K759">
        <v>94.74</v>
      </c>
    </row>
    <row r="760" spans="1:11">
      <c r="A760" t="s">
        <v>1657</v>
      </c>
      <c r="B760" t="s">
        <v>1658</v>
      </c>
      <c r="C760" t="s">
        <v>12</v>
      </c>
      <c r="D760" t="s">
        <v>13</v>
      </c>
      <c r="E760">
        <v>0.25312388099485711</v>
      </c>
      <c r="F760">
        <v>0.2410917268747361</v>
      </c>
      <c r="G760">
        <v>1.6007842344098129</v>
      </c>
      <c r="H760">
        <v>9.8437446663253123</v>
      </c>
      <c r="I760">
        <v>3326.5528832</v>
      </c>
      <c r="J760">
        <v>3.1223000000000001</v>
      </c>
      <c r="K760">
        <v>14.5326</v>
      </c>
    </row>
    <row r="761" spans="1:11">
      <c r="A761" t="s">
        <v>1659</v>
      </c>
      <c r="B761" t="s">
        <v>1660</v>
      </c>
      <c r="C761" t="s">
        <v>10</v>
      </c>
      <c r="D761" t="s">
        <v>51</v>
      </c>
      <c r="E761">
        <v>0.69794505956090247</v>
      </c>
      <c r="F761">
        <v>1.1978304755642353</v>
      </c>
      <c r="G761">
        <v>-0.67415215073581469</v>
      </c>
      <c r="H761">
        <v>12.510953652441884</v>
      </c>
      <c r="I761">
        <v>276.40061439999999</v>
      </c>
      <c r="J761">
        <v>27.643398399999999</v>
      </c>
      <c r="K761">
        <v>0.58750000000000002</v>
      </c>
    </row>
    <row r="762" spans="1:11">
      <c r="A762" t="s">
        <v>1661</v>
      </c>
      <c r="B762" t="s">
        <v>1662</v>
      </c>
      <c r="C762" t="s">
        <v>44</v>
      </c>
      <c r="D762" t="s">
        <v>45</v>
      </c>
      <c r="E762">
        <v>1.5705085645396739</v>
      </c>
      <c r="F762">
        <v>1.7871980543990669</v>
      </c>
      <c r="G762">
        <v>1.3807856881973166</v>
      </c>
      <c r="H762">
        <v>2.8835885038947087</v>
      </c>
      <c r="I762">
        <v>144.9019648</v>
      </c>
      <c r="J762">
        <v>18.026599999999998</v>
      </c>
      <c r="K762">
        <v>1.0717000000000001</v>
      </c>
    </row>
    <row r="763" spans="1:11">
      <c r="A763" t="s">
        <v>1663</v>
      </c>
      <c r="B763" t="s">
        <v>1664</v>
      </c>
      <c r="C763" t="s">
        <v>24</v>
      </c>
      <c r="D763" t="s">
        <v>75</v>
      </c>
      <c r="E763">
        <v>1.4598097220137365</v>
      </c>
      <c r="F763">
        <v>1.6885120457065099</v>
      </c>
      <c r="G763">
        <v>1.2063295164510257</v>
      </c>
      <c r="H763">
        <v>72.39273927392739</v>
      </c>
      <c r="I763">
        <v>3578.2303744000001</v>
      </c>
      <c r="J763">
        <v>31.34</v>
      </c>
      <c r="K763">
        <v>461.44</v>
      </c>
    </row>
    <row r="764" spans="1:11">
      <c r="A764" t="s">
        <v>1665</v>
      </c>
      <c r="B764" t="s">
        <v>1666</v>
      </c>
      <c r="C764" t="s">
        <v>24</v>
      </c>
      <c r="D764" t="s">
        <v>25</v>
      </c>
      <c r="E764">
        <v>0.98962639440922895</v>
      </c>
      <c r="F764">
        <v>1.4959730841015519</v>
      </c>
      <c r="G764">
        <v>0.45323960994717838</v>
      </c>
      <c r="H764">
        <v>187.41875768312968</v>
      </c>
      <c r="I764">
        <v>1199.7411328000001</v>
      </c>
      <c r="J764">
        <v>22.062300799999999</v>
      </c>
      <c r="K764">
        <v>419.29479679999997</v>
      </c>
    </row>
    <row r="765" spans="1:11">
      <c r="A765" t="s">
        <v>1667</v>
      </c>
      <c r="B765" t="s">
        <v>1668</v>
      </c>
      <c r="C765" t="s">
        <v>32</v>
      </c>
      <c r="D765" t="s">
        <v>37</v>
      </c>
      <c r="E765">
        <v>0.94864541229691601</v>
      </c>
      <c r="F765">
        <v>1.5002081535900291</v>
      </c>
      <c r="G765">
        <v>1.350862324241993</v>
      </c>
      <c r="H765">
        <v>-0.70732722731057451</v>
      </c>
      <c r="I765">
        <v>152.1470976</v>
      </c>
      <c r="J765">
        <v>109.11000319999999</v>
      </c>
      <c r="K765">
        <v>41.52</v>
      </c>
    </row>
    <row r="766" spans="1:11">
      <c r="A766" t="s">
        <v>1669</v>
      </c>
      <c r="B766" t="s">
        <v>1670</v>
      </c>
      <c r="C766" t="s">
        <v>58</v>
      </c>
      <c r="D766" t="s">
        <v>94</v>
      </c>
      <c r="E766">
        <v>0.87124640250340235</v>
      </c>
      <c r="F766">
        <v>1.2000785226109609</v>
      </c>
      <c r="G766">
        <v>0.95317284561831062</v>
      </c>
      <c r="H766">
        <v>8.1929239350358181</v>
      </c>
      <c r="I766">
        <v>118896.0534528</v>
      </c>
      <c r="J766">
        <v>20830.199808000001</v>
      </c>
      <c r="K766">
        <v>4424.9001983999997</v>
      </c>
    </row>
    <row r="767" spans="1:11">
      <c r="A767" t="s">
        <v>1671</v>
      </c>
      <c r="B767" t="s">
        <v>1672</v>
      </c>
      <c r="C767" t="s">
        <v>15</v>
      </c>
      <c r="D767" t="s">
        <v>19</v>
      </c>
      <c r="E767">
        <v>1.4061764546440207</v>
      </c>
      <c r="F767">
        <v>1.210260853884489</v>
      </c>
      <c r="G767">
        <v>0.57256160757833563</v>
      </c>
      <c r="H767">
        <v>22.826446280991735</v>
      </c>
      <c r="I767">
        <v>1576.3665920000001</v>
      </c>
      <c r="J767">
        <v>15.18</v>
      </c>
      <c r="K767">
        <v>208.17999359999999</v>
      </c>
    </row>
    <row r="768" spans="1:11">
      <c r="A768" t="s">
        <v>1673</v>
      </c>
      <c r="B768" t="s">
        <v>1674</v>
      </c>
      <c r="C768" t="s">
        <v>12</v>
      </c>
      <c r="D768" t="s">
        <v>95</v>
      </c>
      <c r="E768">
        <v>4.2203183886216002E-2</v>
      </c>
      <c r="F768">
        <v>0.67978098873571924</v>
      </c>
      <c r="G768">
        <v>1.9671859073719311</v>
      </c>
      <c r="H768">
        <v>-1.0643411385016001E-3</v>
      </c>
      <c r="I768">
        <v>25.775572799999999</v>
      </c>
      <c r="J768">
        <v>38.503299200000001</v>
      </c>
      <c r="K768">
        <v>1.1733</v>
      </c>
    </row>
    <row r="769" spans="1:11">
      <c r="A769" t="s">
        <v>1675</v>
      </c>
      <c r="B769" t="s">
        <v>1676</v>
      </c>
      <c r="C769" t="s">
        <v>15</v>
      </c>
      <c r="D769" t="s">
        <v>16</v>
      </c>
      <c r="E769">
        <v>1.0765809053336757</v>
      </c>
      <c r="F769">
        <v>0.77465023687458345</v>
      </c>
      <c r="G769">
        <v>0.86604562209935398</v>
      </c>
      <c r="H769">
        <v>91.755102040816325</v>
      </c>
      <c r="I769">
        <v>526113.7805312</v>
      </c>
      <c r="J769">
        <v>97.8</v>
      </c>
      <c r="K769">
        <v>298.49999359999998</v>
      </c>
    </row>
    <row r="770" spans="1:11">
      <c r="A770" t="s">
        <v>1677</v>
      </c>
      <c r="B770" t="s">
        <v>1678</v>
      </c>
      <c r="C770" t="s">
        <v>17</v>
      </c>
      <c r="D770" t="s">
        <v>26</v>
      </c>
      <c r="E770">
        <v>0.9818584682688648</v>
      </c>
      <c r="F770">
        <v>0.81165131075482944</v>
      </c>
      <c r="G770">
        <v>0.80981734225886415</v>
      </c>
      <c r="H770">
        <v>265.29895848613762</v>
      </c>
      <c r="I770">
        <v>12041.5363072</v>
      </c>
      <c r="J770">
        <v>9.81</v>
      </c>
      <c r="K770">
        <v>221.1800064</v>
      </c>
    </row>
    <row r="771" spans="1:11">
      <c r="A771" t="s">
        <v>1679</v>
      </c>
      <c r="B771" t="s">
        <v>1680</v>
      </c>
      <c r="C771" t="s">
        <v>24</v>
      </c>
      <c r="D771" t="s">
        <v>25</v>
      </c>
      <c r="E771">
        <v>1.0248389808464906</v>
      </c>
      <c r="F771">
        <v>1.165657600401703</v>
      </c>
      <c r="G771">
        <v>1.4392260503483629</v>
      </c>
      <c r="H771">
        <v>77.21033868092691</v>
      </c>
      <c r="I771">
        <v>3719.6201983999999</v>
      </c>
      <c r="J771">
        <v>336.475008</v>
      </c>
      <c r="K771">
        <v>58.4350016</v>
      </c>
    </row>
    <row r="772" spans="1:11">
      <c r="A772" t="s">
        <v>1681</v>
      </c>
      <c r="B772" t="s">
        <v>1682</v>
      </c>
      <c r="C772" t="s">
        <v>15</v>
      </c>
      <c r="D772" t="s">
        <v>19</v>
      </c>
      <c r="E772">
        <v>0.57181906826878359</v>
      </c>
      <c r="F772">
        <v>0.73327092910128211</v>
      </c>
      <c r="G772">
        <v>-1.1510662001430449</v>
      </c>
      <c r="H772">
        <v>16.179064343531348</v>
      </c>
      <c r="I772">
        <v>789.41859839999995</v>
      </c>
      <c r="J772">
        <v>50.345500800000003</v>
      </c>
      <c r="K772">
        <v>18.256700800000001</v>
      </c>
    </row>
    <row r="773" spans="1:11">
      <c r="A773" t="s">
        <v>1683</v>
      </c>
      <c r="B773" t="s">
        <v>1684</v>
      </c>
      <c r="C773" t="s">
        <v>44</v>
      </c>
      <c r="D773" t="s">
        <v>45</v>
      </c>
      <c r="E773">
        <v>1.6530469759116686</v>
      </c>
      <c r="F773">
        <v>2.3291565966739447</v>
      </c>
      <c r="G773">
        <v>3.3033424289155113</v>
      </c>
      <c r="H773">
        <v>3.3890540075679394</v>
      </c>
      <c r="I773">
        <v>6063.3329664000003</v>
      </c>
      <c r="J773">
        <v>95.190003200000007</v>
      </c>
      <c r="K773">
        <v>263.4800128</v>
      </c>
    </row>
    <row r="774" spans="1:11">
      <c r="A774" t="s">
        <v>1685</v>
      </c>
      <c r="B774" t="s">
        <v>1686</v>
      </c>
      <c r="C774" t="s">
        <v>17</v>
      </c>
      <c r="D774" t="s">
        <v>26</v>
      </c>
      <c r="E774">
        <v>0.79981597892513845</v>
      </c>
      <c r="F774">
        <v>1.0023079765582898</v>
      </c>
      <c r="G774">
        <v>0.59270067554650074</v>
      </c>
      <c r="H774">
        <v>67.293517553392036</v>
      </c>
      <c r="I774">
        <v>10443.248435199999</v>
      </c>
      <c r="J774">
        <v>99.383398400000004</v>
      </c>
      <c r="K774">
        <v>302.96760319999999</v>
      </c>
    </row>
    <row r="775" spans="1:11">
      <c r="A775" t="s">
        <v>1687</v>
      </c>
      <c r="B775" t="s">
        <v>1688</v>
      </c>
      <c r="C775" t="s">
        <v>17</v>
      </c>
      <c r="D775" t="s">
        <v>26</v>
      </c>
      <c r="E775">
        <v>1.7790199293180853</v>
      </c>
      <c r="F775">
        <v>2.4253853208255594</v>
      </c>
      <c r="G775">
        <v>1.7058851635221122</v>
      </c>
      <c r="H775">
        <v>6.6067837857597942</v>
      </c>
      <c r="I775">
        <v>14625.718272</v>
      </c>
      <c r="J775">
        <v>1139.8800384000001</v>
      </c>
      <c r="K775">
        <v>543.62997759999996</v>
      </c>
    </row>
    <row r="776" spans="1:11">
      <c r="A776" t="s">
        <v>1689</v>
      </c>
      <c r="B776" t="s">
        <v>1690</v>
      </c>
      <c r="C776" t="s">
        <v>10</v>
      </c>
      <c r="D776" t="s">
        <v>51</v>
      </c>
      <c r="E776">
        <v>0.62019220332935387</v>
      </c>
      <c r="F776">
        <v>1.2702470722206576</v>
      </c>
      <c r="G776">
        <v>1.0892811747071889</v>
      </c>
      <c r="H776">
        <v>40.55867022368151</v>
      </c>
      <c r="I776">
        <v>1776.8593407999999</v>
      </c>
      <c r="J776">
        <v>246.44538879999999</v>
      </c>
      <c r="K776">
        <v>35.008800000000001</v>
      </c>
    </row>
    <row r="777" spans="1:11">
      <c r="A777" t="s">
        <v>1691</v>
      </c>
      <c r="B777" t="s">
        <v>1692</v>
      </c>
      <c r="C777" t="s">
        <v>15</v>
      </c>
      <c r="D777" t="s">
        <v>16</v>
      </c>
      <c r="E777">
        <v>1.3374460522810661</v>
      </c>
      <c r="F777">
        <v>1.1734407446778281</v>
      </c>
      <c r="G777">
        <v>0.65745128519462603</v>
      </c>
      <c r="H777">
        <v>4.3771929824561404</v>
      </c>
      <c r="I777">
        <v>337.71215360000002</v>
      </c>
      <c r="J777">
        <v>86.74</v>
      </c>
      <c r="K777">
        <v>92.569996799999998</v>
      </c>
    </row>
    <row r="778" spans="1:11">
      <c r="A778" t="s">
        <v>1693</v>
      </c>
      <c r="B778" t="s">
        <v>1694</v>
      </c>
      <c r="C778" t="s">
        <v>15</v>
      </c>
      <c r="D778" t="s">
        <v>19</v>
      </c>
      <c r="E778">
        <v>1.5848001385674113</v>
      </c>
      <c r="F778">
        <v>1.6432476507528817</v>
      </c>
      <c r="G778">
        <v>1.6047334238961366</v>
      </c>
      <c r="H778">
        <v>106.99832775919732</v>
      </c>
      <c r="I778">
        <v>9124.1291775999998</v>
      </c>
      <c r="J778">
        <v>89.806003200000006</v>
      </c>
      <c r="K778">
        <v>429.10200320000001</v>
      </c>
    </row>
    <row r="779" spans="1:11">
      <c r="A779" t="s">
        <v>1695</v>
      </c>
      <c r="B779" t="s">
        <v>1696</v>
      </c>
      <c r="C779" t="s">
        <v>17</v>
      </c>
      <c r="D779" t="s">
        <v>20</v>
      </c>
      <c r="E779">
        <v>0.74310394982891081</v>
      </c>
      <c r="F779">
        <v>1.1355511513632055</v>
      </c>
      <c r="G779">
        <v>0.69169363394062755</v>
      </c>
      <c r="H779">
        <v>95.159815242494247</v>
      </c>
      <c r="I779">
        <v>3023.1265279999998</v>
      </c>
      <c r="J779">
        <v>11.210800000000001</v>
      </c>
      <c r="K779">
        <v>185.02320639999999</v>
      </c>
    </row>
    <row r="780" spans="1:11">
      <c r="A780" t="s">
        <v>1697</v>
      </c>
      <c r="B780" t="s">
        <v>1698</v>
      </c>
      <c r="C780" t="s">
        <v>17</v>
      </c>
      <c r="D780" t="s">
        <v>26</v>
      </c>
      <c r="E780">
        <v>1.2708556626602647</v>
      </c>
      <c r="F780">
        <v>1.6171299967244253</v>
      </c>
      <c r="G780">
        <v>1.2832011352489396</v>
      </c>
      <c r="H780">
        <v>15.109940654619594</v>
      </c>
      <c r="I780">
        <v>480.01582079999997</v>
      </c>
      <c r="J780">
        <v>118.3500032</v>
      </c>
      <c r="K780">
        <v>276.38000640000001</v>
      </c>
    </row>
    <row r="781" spans="1:11">
      <c r="A781" t="s">
        <v>1699</v>
      </c>
      <c r="B781" t="s">
        <v>1700</v>
      </c>
      <c r="C781" t="s">
        <v>12</v>
      </c>
      <c r="D781" t="s">
        <v>13</v>
      </c>
      <c r="E781">
        <v>0.84027917271264274</v>
      </c>
      <c r="F781">
        <v>1.0008059042462043</v>
      </c>
      <c r="G781">
        <v>1.2520789383808515</v>
      </c>
      <c r="H781">
        <v>2.4450899550224889</v>
      </c>
      <c r="I781">
        <v>110.24999680000001</v>
      </c>
      <c r="J781">
        <v>29.160799999999998</v>
      </c>
      <c r="K781">
        <v>116.95600640000001</v>
      </c>
    </row>
    <row r="782" spans="1:11">
      <c r="A782" t="s">
        <v>1701</v>
      </c>
      <c r="B782" t="s">
        <v>1702</v>
      </c>
      <c r="C782" t="s">
        <v>22</v>
      </c>
      <c r="D782" t="s">
        <v>53</v>
      </c>
      <c r="E782">
        <v>0.8388664418455658</v>
      </c>
      <c r="F782">
        <v>1.3247414188781781</v>
      </c>
      <c r="G782">
        <v>1.4800413307859908</v>
      </c>
      <c r="H782">
        <v>3.0094292184476825</v>
      </c>
      <c r="I782">
        <v>239976.3431424</v>
      </c>
      <c r="J782">
        <v>146680.578048</v>
      </c>
      <c r="K782">
        <v>12801.609727999999</v>
      </c>
    </row>
    <row r="783" spans="1:11">
      <c r="A783" t="s">
        <v>1703</v>
      </c>
      <c r="B783" t="s">
        <v>1704</v>
      </c>
      <c r="C783" t="s">
        <v>24</v>
      </c>
      <c r="D783" t="s">
        <v>25</v>
      </c>
      <c r="E783">
        <v>1.6549548117994417</v>
      </c>
      <c r="F783">
        <v>1.9675596168015399</v>
      </c>
      <c r="G783">
        <v>1.3148222522151127</v>
      </c>
      <c r="H783">
        <v>14.935353535353537</v>
      </c>
      <c r="I783">
        <v>2064.6725631999998</v>
      </c>
      <c r="J783">
        <v>158.9799936</v>
      </c>
      <c r="K783">
        <v>171.75000320000001</v>
      </c>
    </row>
    <row r="784" spans="1:11">
      <c r="A784" t="s">
        <v>1705</v>
      </c>
      <c r="B784" t="s">
        <v>1706</v>
      </c>
      <c r="C784" t="s">
        <v>17</v>
      </c>
      <c r="D784" t="s">
        <v>92</v>
      </c>
      <c r="E784">
        <v>0.622781049377095</v>
      </c>
      <c r="F784">
        <v>1.3688490937965754</v>
      </c>
      <c r="G784">
        <v>0.59630059340946684</v>
      </c>
      <c r="H784">
        <v>27.305686352201839</v>
      </c>
      <c r="I784">
        <v>4270.7849216000004</v>
      </c>
      <c r="J784">
        <v>420.6299904</v>
      </c>
      <c r="K784">
        <v>390.72</v>
      </c>
    </row>
    <row r="785" spans="1:11">
      <c r="A785" t="s">
        <v>1707</v>
      </c>
      <c r="B785" t="s">
        <v>1708</v>
      </c>
      <c r="C785" t="s">
        <v>24</v>
      </c>
      <c r="D785" t="s">
        <v>25</v>
      </c>
      <c r="E785">
        <v>0.59313864855109799</v>
      </c>
      <c r="F785">
        <v>0.58582655973085718</v>
      </c>
      <c r="G785">
        <v>0.64965484539397822</v>
      </c>
      <c r="H785">
        <v>14.414848197343453</v>
      </c>
      <c r="I785">
        <v>37939.134464000002</v>
      </c>
      <c r="J785">
        <v>1278.9199871999999</v>
      </c>
      <c r="K785">
        <v>1254.9799935999999</v>
      </c>
    </row>
    <row r="786" spans="1:11">
      <c r="A786" t="s">
        <v>1709</v>
      </c>
      <c r="B786" t="s">
        <v>1710</v>
      </c>
      <c r="C786" t="s">
        <v>10</v>
      </c>
      <c r="D786" t="s">
        <v>51</v>
      </c>
      <c r="E786">
        <v>1.6012002595924304</v>
      </c>
      <c r="F786">
        <v>2.147005771067148</v>
      </c>
      <c r="G786">
        <v>1.1759842649956189</v>
      </c>
      <c r="H786">
        <v>28.842500000000001</v>
      </c>
      <c r="I786">
        <v>1783.8045184</v>
      </c>
      <c r="J786">
        <v>47.66</v>
      </c>
      <c r="K786">
        <v>119.9500032</v>
      </c>
    </row>
    <row r="787" spans="1:11">
      <c r="A787" t="s">
        <v>1711</v>
      </c>
      <c r="B787" t="s">
        <v>1712</v>
      </c>
      <c r="C787" t="s">
        <v>17</v>
      </c>
      <c r="D787" t="s">
        <v>84</v>
      </c>
      <c r="E787">
        <v>1.2097094349147195</v>
      </c>
      <c r="F787">
        <v>1.9924079364625609</v>
      </c>
      <c r="G787">
        <v>1.328575872402995</v>
      </c>
      <c r="H787">
        <v>5.0437902087021707</v>
      </c>
      <c r="I787">
        <v>24180.1560064</v>
      </c>
      <c r="J787">
        <v>20851.5825664</v>
      </c>
      <c r="K787">
        <v>2416.1849344000002</v>
      </c>
    </row>
    <row r="788" spans="1:11">
      <c r="A788" t="s">
        <v>1713</v>
      </c>
      <c r="B788" t="s">
        <v>1714</v>
      </c>
      <c r="C788" t="s">
        <v>17</v>
      </c>
      <c r="D788" t="s">
        <v>20</v>
      </c>
      <c r="E788">
        <v>1.8235872262078192</v>
      </c>
      <c r="F788">
        <v>2.2186614289317048</v>
      </c>
      <c r="G788">
        <v>1.4836348871281209</v>
      </c>
      <c r="H788">
        <v>4.5546049892114926</v>
      </c>
      <c r="I788">
        <v>12464.654745600001</v>
      </c>
      <c r="J788">
        <v>5137.5501311999997</v>
      </c>
      <c r="K788">
        <v>5500.6998528000004</v>
      </c>
    </row>
    <row r="789" spans="1:11">
      <c r="A789" t="s">
        <v>1715</v>
      </c>
      <c r="B789" t="s">
        <v>1716</v>
      </c>
      <c r="C789" t="s">
        <v>32</v>
      </c>
      <c r="D789" t="s">
        <v>115</v>
      </c>
      <c r="E789">
        <v>1.1297713117527282</v>
      </c>
      <c r="F789">
        <v>1.4200571764473786</v>
      </c>
      <c r="G789">
        <v>1.6113952454571223</v>
      </c>
      <c r="H789">
        <v>105.03500618661678</v>
      </c>
      <c r="I789">
        <v>44607.999180799998</v>
      </c>
      <c r="J789">
        <v>78.224000000000004</v>
      </c>
      <c r="K789">
        <v>2948.8781312000001</v>
      </c>
    </row>
    <row r="790" spans="1:11">
      <c r="A790" t="s">
        <v>1717</v>
      </c>
      <c r="B790" t="s">
        <v>1718</v>
      </c>
      <c r="C790" t="s">
        <v>12</v>
      </c>
      <c r="D790" t="s">
        <v>60</v>
      </c>
      <c r="E790">
        <v>1.7098626969755004</v>
      </c>
      <c r="F790">
        <v>2.2146829856405907</v>
      </c>
      <c r="G790">
        <v>1.7275980479076929</v>
      </c>
      <c r="H790">
        <v>2.1092397093409549</v>
      </c>
      <c r="I790">
        <v>31929.725747199998</v>
      </c>
      <c r="J790">
        <v>75023.279718399994</v>
      </c>
      <c r="K790">
        <v>874.0400128</v>
      </c>
    </row>
    <row r="791" spans="1:11">
      <c r="A791" t="s">
        <v>1719</v>
      </c>
      <c r="B791" t="s">
        <v>1720</v>
      </c>
      <c r="C791" t="s">
        <v>12</v>
      </c>
      <c r="D791" t="s">
        <v>60</v>
      </c>
      <c r="E791">
        <v>1.3045272220321646</v>
      </c>
      <c r="F791">
        <v>1.9074892667675709</v>
      </c>
      <c r="G791">
        <v>1.3699793262657414</v>
      </c>
      <c r="H791">
        <v>1.8136185377890901</v>
      </c>
      <c r="I791">
        <v>127679.3061376</v>
      </c>
      <c r="J791">
        <v>421628.87065599998</v>
      </c>
      <c r="K791">
        <v>1163.2100352</v>
      </c>
    </row>
    <row r="792" spans="1:11">
      <c r="A792" t="s">
        <v>1721</v>
      </c>
      <c r="B792" t="s">
        <v>1722</v>
      </c>
      <c r="C792" t="s">
        <v>15</v>
      </c>
      <c r="D792" t="s">
        <v>19</v>
      </c>
      <c r="E792">
        <v>0.57617520472050154</v>
      </c>
      <c r="F792">
        <v>-0.1136130097665511</v>
      </c>
      <c r="G792">
        <v>0.71883714881576222</v>
      </c>
      <c r="H792">
        <v>48.25114620478859</v>
      </c>
      <c r="I792">
        <v>520.50007040000003</v>
      </c>
      <c r="J792">
        <v>2.0535000000000001</v>
      </c>
      <c r="K792">
        <v>89.842899200000005</v>
      </c>
    </row>
    <row r="793" spans="1:11">
      <c r="A793" t="s">
        <v>1723</v>
      </c>
      <c r="B793" t="s">
        <v>1724</v>
      </c>
      <c r="C793" t="s">
        <v>32</v>
      </c>
      <c r="D793" t="s">
        <v>36</v>
      </c>
      <c r="E793">
        <v>0.66455893667099464</v>
      </c>
      <c r="F793">
        <v>0.67726893728839921</v>
      </c>
      <c r="G793">
        <v>0.63980296136967885</v>
      </c>
      <c r="H793">
        <v>5.3161885841651326</v>
      </c>
      <c r="I793">
        <v>547.36568320000003</v>
      </c>
      <c r="J793">
        <v>27.240700799999999</v>
      </c>
      <c r="K793">
        <v>0.95079999999999998</v>
      </c>
    </row>
    <row r="794" spans="1:11">
      <c r="A794" t="s">
        <v>1725</v>
      </c>
      <c r="B794" t="s">
        <v>1726</v>
      </c>
      <c r="C794" t="s">
        <v>44</v>
      </c>
      <c r="D794" t="s">
        <v>82</v>
      </c>
      <c r="E794">
        <v>1.0884914340557976</v>
      </c>
      <c r="F794">
        <v>1.0533752260251481</v>
      </c>
      <c r="G794">
        <v>1.4311043513319623</v>
      </c>
      <c r="H794">
        <v>5.7909391834880246</v>
      </c>
      <c r="I794">
        <v>879.12867840000001</v>
      </c>
      <c r="J794">
        <v>81.712000000000003</v>
      </c>
      <c r="K794">
        <v>326.4600064</v>
      </c>
    </row>
    <row r="795" spans="1:11">
      <c r="A795" t="s">
        <v>1727</v>
      </c>
      <c r="B795" t="s">
        <v>1728</v>
      </c>
      <c r="C795" t="s">
        <v>32</v>
      </c>
      <c r="D795" t="s">
        <v>112</v>
      </c>
      <c r="E795">
        <v>0.89311933821954459</v>
      </c>
      <c r="F795">
        <v>1.5032267424823269</v>
      </c>
      <c r="G795">
        <v>0.574172875113929</v>
      </c>
      <c r="H795">
        <v>7.5947468756619356</v>
      </c>
      <c r="I795">
        <v>112.3222272</v>
      </c>
      <c r="J795">
        <v>11.404500000000001</v>
      </c>
      <c r="K795">
        <v>1.6097999999999999</v>
      </c>
    </row>
    <row r="796" spans="1:11">
      <c r="A796" t="s">
        <v>1729</v>
      </c>
      <c r="B796" t="s">
        <v>1730</v>
      </c>
      <c r="C796" t="s">
        <v>17</v>
      </c>
      <c r="D796" t="s">
        <v>26</v>
      </c>
      <c r="E796">
        <v>1.1890324761202922</v>
      </c>
      <c r="F796">
        <v>1.8214941547186181</v>
      </c>
      <c r="G796">
        <v>1.4292291534278083</v>
      </c>
      <c r="H796">
        <v>14.571601979697018</v>
      </c>
      <c r="I796">
        <v>6418.3177216000004</v>
      </c>
      <c r="J796">
        <v>925.10003200000006</v>
      </c>
      <c r="K796">
        <v>248.73999359999999</v>
      </c>
    </row>
    <row r="797" spans="1:11">
      <c r="A797" t="s">
        <v>1731</v>
      </c>
      <c r="B797" t="s">
        <v>1732</v>
      </c>
      <c r="C797" t="s">
        <v>10</v>
      </c>
      <c r="D797" t="s">
        <v>43</v>
      </c>
      <c r="E797">
        <v>0.82105947786741895</v>
      </c>
      <c r="F797">
        <v>1.0380504953632099</v>
      </c>
      <c r="G797">
        <v>3.5339219308593433</v>
      </c>
      <c r="H797">
        <v>1.4415270484287741</v>
      </c>
      <c r="I797">
        <v>156.39562240000001</v>
      </c>
      <c r="J797">
        <v>88.251999999999995</v>
      </c>
      <c r="K797">
        <v>0.1527</v>
      </c>
    </row>
    <row r="798" spans="1:11">
      <c r="A798" t="s">
        <v>1733</v>
      </c>
      <c r="B798" t="s">
        <v>1734</v>
      </c>
      <c r="C798" t="s">
        <v>34</v>
      </c>
      <c r="D798" t="s">
        <v>123</v>
      </c>
      <c r="E798">
        <v>0.4996205542131964</v>
      </c>
      <c r="F798">
        <v>0.5805182682871235</v>
      </c>
      <c r="G798">
        <v>0.86242244277471125</v>
      </c>
      <c r="H798">
        <v>598.57967154904577</v>
      </c>
      <c r="I798">
        <v>390285.5184384</v>
      </c>
      <c r="J798">
        <v>362.97000960000003</v>
      </c>
      <c r="K798">
        <v>18559.9197184</v>
      </c>
    </row>
    <row r="799" spans="1:11">
      <c r="A799" t="s">
        <v>1735</v>
      </c>
      <c r="B799" t="s">
        <v>1736</v>
      </c>
      <c r="C799" t="s">
        <v>32</v>
      </c>
      <c r="D799" t="s">
        <v>110</v>
      </c>
      <c r="E799">
        <v>0.91903029924764035</v>
      </c>
      <c r="F799">
        <v>1.35281723037234</v>
      </c>
      <c r="G799">
        <v>1.3922145586445844</v>
      </c>
      <c r="H799">
        <v>134.14156626506025</v>
      </c>
      <c r="I799">
        <v>34317.182566399999</v>
      </c>
      <c r="J799">
        <v>80.230003199999999</v>
      </c>
      <c r="K799">
        <v>1843.9499776</v>
      </c>
    </row>
    <row r="800" spans="1:11">
      <c r="A800" t="s">
        <v>1737</v>
      </c>
      <c r="B800" t="s">
        <v>1738</v>
      </c>
      <c r="C800" t="s">
        <v>32</v>
      </c>
      <c r="D800" t="s">
        <v>52</v>
      </c>
      <c r="E800">
        <v>1.3146515092350992</v>
      </c>
      <c r="F800">
        <v>2.010869857767374</v>
      </c>
      <c r="G800">
        <v>1.3951724427056522</v>
      </c>
      <c r="H800">
        <v>1259.8093434343434</v>
      </c>
      <c r="I800">
        <v>4183.8313472</v>
      </c>
      <c r="J800">
        <v>0.63490000000000002</v>
      </c>
      <c r="K800">
        <v>207.76550399999999</v>
      </c>
    </row>
    <row r="801" spans="1:11">
      <c r="A801" t="s">
        <v>1739</v>
      </c>
      <c r="B801" t="s">
        <v>1740</v>
      </c>
      <c r="C801" t="s">
        <v>15</v>
      </c>
      <c r="D801" t="s">
        <v>68</v>
      </c>
      <c r="E801">
        <v>0.90950365613963324</v>
      </c>
      <c r="F801">
        <v>1.7672044175051758</v>
      </c>
      <c r="G801">
        <v>0.95052720086728237</v>
      </c>
      <c r="H801">
        <v>4.1952741863575498E-2</v>
      </c>
      <c r="I801">
        <v>24592.344678400001</v>
      </c>
      <c r="J801">
        <v>1310.8899839999999</v>
      </c>
      <c r="K801">
        <v>189.8</v>
      </c>
    </row>
    <row r="802" spans="1:11">
      <c r="A802" t="s">
        <v>1741</v>
      </c>
      <c r="B802" t="s">
        <v>1742</v>
      </c>
      <c r="C802" t="s">
        <v>15</v>
      </c>
      <c r="D802" t="s">
        <v>16</v>
      </c>
      <c r="E802">
        <v>1.3970223392816621</v>
      </c>
      <c r="F802">
        <v>0.20947845605380669</v>
      </c>
      <c r="G802">
        <v>2.696366942201895</v>
      </c>
      <c r="H802">
        <v>9.4102087822275031</v>
      </c>
      <c r="I802">
        <v>1228.8370688</v>
      </c>
      <c r="J802">
        <v>99.9</v>
      </c>
      <c r="K802">
        <v>161.59000320000001</v>
      </c>
    </row>
    <row r="803" spans="1:11">
      <c r="A803" t="s">
        <v>1743</v>
      </c>
      <c r="B803" t="s">
        <v>1744</v>
      </c>
      <c r="C803" t="s">
        <v>10</v>
      </c>
      <c r="D803" t="s">
        <v>28</v>
      </c>
      <c r="E803">
        <v>1.1118696727384465</v>
      </c>
      <c r="F803">
        <v>1.5224334462757532</v>
      </c>
      <c r="G803">
        <v>0.59178503687799033</v>
      </c>
      <c r="H803">
        <v>2.9589216944801029</v>
      </c>
      <c r="I803">
        <v>131.78728960000001</v>
      </c>
      <c r="J803">
        <v>99.990003200000004</v>
      </c>
      <c r="K803">
        <v>0.37</v>
      </c>
    </row>
    <row r="804" spans="1:11">
      <c r="A804" t="s">
        <v>1745</v>
      </c>
      <c r="B804" t="s">
        <v>1746</v>
      </c>
      <c r="C804" t="s">
        <v>32</v>
      </c>
      <c r="D804" t="s">
        <v>115</v>
      </c>
      <c r="E804">
        <v>1.0140013270082604</v>
      </c>
      <c r="F804">
        <v>1.4909934649733856</v>
      </c>
      <c r="G804">
        <v>0.4017313835796682</v>
      </c>
      <c r="H804">
        <v>36.074248927038624</v>
      </c>
      <c r="I804">
        <v>7255.4430463999997</v>
      </c>
      <c r="J804">
        <v>24.914999999999999</v>
      </c>
      <c r="K804">
        <v>356.62899199999998</v>
      </c>
    </row>
    <row r="805" spans="1:11">
      <c r="A805" t="s">
        <v>1747</v>
      </c>
      <c r="B805" t="s">
        <v>1748</v>
      </c>
      <c r="C805" t="s">
        <v>15</v>
      </c>
      <c r="D805" t="s">
        <v>19</v>
      </c>
      <c r="E805">
        <v>0.92685845431713676</v>
      </c>
      <c r="F805">
        <v>2.7704280547958691</v>
      </c>
      <c r="G805">
        <v>0.94372733334678083</v>
      </c>
      <c r="H805">
        <v>54.306509228021433</v>
      </c>
      <c r="I805">
        <v>1017.8292736</v>
      </c>
      <c r="J805">
        <v>12.6335</v>
      </c>
      <c r="K805">
        <v>12.9116</v>
      </c>
    </row>
    <row r="806" spans="1:11">
      <c r="A806" t="s">
        <v>1749</v>
      </c>
      <c r="B806" t="s">
        <v>1750</v>
      </c>
      <c r="C806" t="s">
        <v>58</v>
      </c>
      <c r="D806" t="s">
        <v>109</v>
      </c>
      <c r="E806">
        <v>0.53559667842377323</v>
      </c>
      <c r="F806">
        <v>0.9374716171828078</v>
      </c>
      <c r="G806">
        <v>0.53299308034152759</v>
      </c>
      <c r="H806">
        <v>7.5123322019678129</v>
      </c>
      <c r="I806">
        <v>1370.9304832</v>
      </c>
      <c r="J806">
        <v>197.6427008</v>
      </c>
      <c r="K806">
        <v>797.76168959999995</v>
      </c>
    </row>
    <row r="807" spans="1:11">
      <c r="A807" t="s">
        <v>1751</v>
      </c>
      <c r="B807" t="s">
        <v>1752</v>
      </c>
      <c r="C807" t="s">
        <v>24</v>
      </c>
      <c r="D807" t="s">
        <v>25</v>
      </c>
      <c r="E807">
        <v>1.221623624373686</v>
      </c>
      <c r="F807">
        <v>1.293755580495803</v>
      </c>
      <c r="G807">
        <v>0.17699508533820579</v>
      </c>
      <c r="H807">
        <v>73.921711899791234</v>
      </c>
      <c r="I807">
        <v>1138.3009280000001</v>
      </c>
      <c r="J807">
        <v>8.8360000000000003</v>
      </c>
      <c r="K807">
        <v>159.24199680000001</v>
      </c>
    </row>
    <row r="808" spans="1:11">
      <c r="A808" t="s">
        <v>1753</v>
      </c>
      <c r="B808" t="s">
        <v>1754</v>
      </c>
      <c r="C808" t="s">
        <v>10</v>
      </c>
      <c r="D808" t="s">
        <v>55</v>
      </c>
      <c r="E808">
        <v>1.4311195234472709</v>
      </c>
      <c r="F808">
        <v>1.5102378656925961</v>
      </c>
      <c r="G808">
        <v>0.64744527315767486</v>
      </c>
      <c r="H808">
        <v>13.34487711458666</v>
      </c>
      <c r="I808">
        <v>5533.7172991999996</v>
      </c>
      <c r="J808">
        <v>458.65000959999998</v>
      </c>
      <c r="K808">
        <v>54.48</v>
      </c>
    </row>
    <row r="809" spans="1:11">
      <c r="A809" t="s">
        <v>1755</v>
      </c>
      <c r="B809" t="s">
        <v>1756</v>
      </c>
      <c r="C809" t="s">
        <v>10</v>
      </c>
      <c r="D809" t="s">
        <v>28</v>
      </c>
      <c r="E809">
        <v>1.5384005498322244</v>
      </c>
      <c r="F809">
        <v>3.0406277066392309</v>
      </c>
      <c r="G809">
        <v>0.98295018430636061</v>
      </c>
      <c r="H809">
        <v>397.23625059780011</v>
      </c>
      <c r="I809">
        <v>1763.4070528</v>
      </c>
      <c r="J809">
        <v>0.93</v>
      </c>
      <c r="K809">
        <v>478.88</v>
      </c>
    </row>
    <row r="810" spans="1:11">
      <c r="A810" t="s">
        <v>1757</v>
      </c>
      <c r="B810" t="s">
        <v>1758</v>
      </c>
      <c r="C810" t="s">
        <v>10</v>
      </c>
      <c r="D810" t="s">
        <v>11</v>
      </c>
      <c r="E810">
        <v>0.78616311147957862</v>
      </c>
      <c r="F810">
        <v>1.2592660013031014</v>
      </c>
      <c r="G810">
        <v>0.72399193237073656</v>
      </c>
      <c r="H810">
        <v>5.0523248852524443</v>
      </c>
      <c r="I810">
        <v>13837.9411456</v>
      </c>
      <c r="J810">
        <v>1293.5709695999999</v>
      </c>
      <c r="K810">
        <v>1393.3670400000001</v>
      </c>
    </row>
    <row r="811" spans="1:11">
      <c r="A811" t="s">
        <v>1759</v>
      </c>
      <c r="B811" t="s">
        <v>1760</v>
      </c>
      <c r="C811" t="s">
        <v>32</v>
      </c>
      <c r="D811" t="s">
        <v>36</v>
      </c>
      <c r="E811">
        <v>1.2833731279579217</v>
      </c>
      <c r="F811">
        <v>0.96997148699375657</v>
      </c>
      <c r="G811">
        <v>0.92925694940797277</v>
      </c>
      <c r="H811">
        <v>2.855452361315308</v>
      </c>
      <c r="I811">
        <v>56.963302400000003</v>
      </c>
      <c r="J811">
        <v>28.881500800000001</v>
      </c>
      <c r="K811">
        <v>0.56230000000000002</v>
      </c>
    </row>
    <row r="812" spans="1:11">
      <c r="A812" t="s">
        <v>1761</v>
      </c>
      <c r="B812" t="s">
        <v>1762</v>
      </c>
      <c r="C812" t="s">
        <v>32</v>
      </c>
      <c r="D812" t="s">
        <v>76</v>
      </c>
      <c r="E812">
        <v>1.0873850863890675</v>
      </c>
      <c r="F812">
        <v>1.5645041390846981</v>
      </c>
      <c r="G812">
        <v>0.57704290227599608</v>
      </c>
      <c r="H812">
        <v>56.953377964470114</v>
      </c>
      <c r="I812">
        <v>5494.0295168000002</v>
      </c>
      <c r="J812">
        <v>151.0313984</v>
      </c>
      <c r="K812">
        <v>107.7858944</v>
      </c>
    </row>
    <row r="813" spans="1:11">
      <c r="A813" t="s">
        <v>1763</v>
      </c>
      <c r="B813" t="s">
        <v>1764</v>
      </c>
      <c r="C813" t="s">
        <v>34</v>
      </c>
      <c r="D813" t="s">
        <v>77</v>
      </c>
      <c r="E813">
        <v>0.70516636880354222</v>
      </c>
      <c r="F813">
        <v>-0.16188172045984059</v>
      </c>
      <c r="G813">
        <v>-1.4974250406083924</v>
      </c>
      <c r="H813">
        <v>17.131784728610857</v>
      </c>
      <c r="I813">
        <v>941.64234239999996</v>
      </c>
      <c r="J813">
        <v>48.405999999999999</v>
      </c>
      <c r="K813">
        <v>451.36138240000002</v>
      </c>
    </row>
    <row r="814" spans="1:11">
      <c r="A814" t="s">
        <v>1765</v>
      </c>
      <c r="B814" t="s">
        <v>1766</v>
      </c>
      <c r="C814" t="s">
        <v>17</v>
      </c>
      <c r="D814" t="s">
        <v>26</v>
      </c>
      <c r="E814">
        <v>1.2122659532909736</v>
      </c>
      <c r="F814">
        <v>1.013031061823995</v>
      </c>
      <c r="G814">
        <v>0.24179140502018909</v>
      </c>
      <c r="H814">
        <v>12.599657301736125</v>
      </c>
      <c r="I814">
        <v>2423.7342720000001</v>
      </c>
      <c r="J814">
        <v>112.3041024</v>
      </c>
      <c r="K814">
        <v>121.63010559999999</v>
      </c>
    </row>
    <row r="815" spans="1:11">
      <c r="A815" t="s">
        <v>1767</v>
      </c>
      <c r="B815" t="s">
        <v>1768</v>
      </c>
      <c r="C815" t="s">
        <v>10</v>
      </c>
      <c r="D815" t="s">
        <v>28</v>
      </c>
      <c r="E815">
        <v>0.43893293256772858</v>
      </c>
      <c r="F815">
        <v>0.87025057785141424</v>
      </c>
      <c r="G815">
        <v>1.0694615322106922</v>
      </c>
      <c r="H815">
        <v>5.2376524292360589</v>
      </c>
      <c r="I815">
        <v>546.14999039999998</v>
      </c>
      <c r="J815">
        <v>191.38109439999999</v>
      </c>
      <c r="K815">
        <v>10.5365</v>
      </c>
    </row>
    <row r="816" spans="1:11">
      <c r="A816" t="s">
        <v>1769</v>
      </c>
      <c r="B816" t="s">
        <v>1770</v>
      </c>
      <c r="C816" t="s">
        <v>32</v>
      </c>
      <c r="D816" t="s">
        <v>76</v>
      </c>
      <c r="E816">
        <v>0.87617669341228088</v>
      </c>
      <c r="F816">
        <v>0.99863060889374977</v>
      </c>
      <c r="G816">
        <v>1.1194356220328625</v>
      </c>
      <c r="H816">
        <v>2.3684628923519782</v>
      </c>
      <c r="I816">
        <v>1032.8132608000001</v>
      </c>
      <c r="J816">
        <v>615.97731839999994</v>
      </c>
      <c r="K816">
        <v>92.726201599999996</v>
      </c>
    </row>
    <row r="817" spans="1:11">
      <c r="A817" t="s">
        <v>1771</v>
      </c>
      <c r="B817" t="s">
        <v>1772</v>
      </c>
      <c r="C817" t="s">
        <v>17</v>
      </c>
      <c r="D817" t="s">
        <v>69</v>
      </c>
      <c r="E817">
        <v>1.286539544287101</v>
      </c>
      <c r="F817">
        <v>0.81861601750641999</v>
      </c>
      <c r="G817">
        <v>-8.6860963191910745</v>
      </c>
      <c r="H817">
        <v>2.1646260292208326</v>
      </c>
      <c r="I817">
        <v>1824.9164800000001</v>
      </c>
      <c r="J817">
        <v>73.380300800000001</v>
      </c>
      <c r="K817">
        <v>129.432896</v>
      </c>
    </row>
    <row r="818" spans="1:11">
      <c r="A818" t="s">
        <v>1773</v>
      </c>
      <c r="B818" t="s">
        <v>1774</v>
      </c>
      <c r="C818" t="s">
        <v>10</v>
      </c>
      <c r="D818" t="s">
        <v>55</v>
      </c>
      <c r="E818">
        <v>1.8071890226953264</v>
      </c>
      <c r="F818">
        <v>1.9788142273820479</v>
      </c>
      <c r="G818">
        <v>1.1060814001068024</v>
      </c>
      <c r="H818">
        <v>1.1862364886653574</v>
      </c>
      <c r="I818">
        <v>7166.7499008000004</v>
      </c>
      <c r="J818">
        <v>2336.8699904</v>
      </c>
      <c r="K818">
        <v>156.6</v>
      </c>
    </row>
    <row r="819" spans="1:11">
      <c r="A819" t="s">
        <v>1775</v>
      </c>
      <c r="B819" t="s">
        <v>1776</v>
      </c>
      <c r="C819" t="s">
        <v>34</v>
      </c>
      <c r="D819" t="s">
        <v>63</v>
      </c>
      <c r="E819">
        <v>1.1003108558757977</v>
      </c>
      <c r="F819">
        <v>1.2378324371127161</v>
      </c>
      <c r="G819">
        <v>0.97474926519255123</v>
      </c>
      <c r="H819">
        <v>3.0566237822523417</v>
      </c>
      <c r="I819">
        <v>215.94585599999999</v>
      </c>
      <c r="J819">
        <v>393.52</v>
      </c>
      <c r="K819">
        <v>4.2300000000000004</v>
      </c>
    </row>
    <row r="820" spans="1:11">
      <c r="A820" t="s">
        <v>1777</v>
      </c>
      <c r="B820" t="s">
        <v>1778</v>
      </c>
      <c r="C820" t="s">
        <v>24</v>
      </c>
      <c r="D820" t="s">
        <v>25</v>
      </c>
      <c r="E820">
        <v>0.58892557713078753</v>
      </c>
      <c r="F820">
        <v>0.59301866219632804</v>
      </c>
      <c r="G820">
        <v>0.40121631795635287</v>
      </c>
      <c r="H820">
        <v>84.014481365065109</v>
      </c>
      <c r="I820">
        <v>33206.7504128</v>
      </c>
      <c r="J820">
        <v>40.909999999999997</v>
      </c>
      <c r="K820">
        <v>594.14999039999998</v>
      </c>
    </row>
    <row r="821" spans="1:11">
      <c r="A821" t="s">
        <v>1779</v>
      </c>
      <c r="B821" t="s">
        <v>1780</v>
      </c>
      <c r="C821" t="s">
        <v>32</v>
      </c>
      <c r="D821" t="s">
        <v>76</v>
      </c>
      <c r="E821">
        <v>1.8941258252273101</v>
      </c>
      <c r="F821">
        <v>1.8941761137388229</v>
      </c>
      <c r="G821">
        <v>0.79520918512337246</v>
      </c>
      <c r="H821">
        <v>2.1439024574073948</v>
      </c>
      <c r="I821">
        <v>12022.2449664</v>
      </c>
      <c r="J821">
        <v>3181.2300799999998</v>
      </c>
      <c r="K821">
        <v>127.8499968</v>
      </c>
    </row>
    <row r="822" spans="1:11">
      <c r="A822" t="s">
        <v>1781</v>
      </c>
      <c r="B822" t="s">
        <v>1782</v>
      </c>
      <c r="C822" t="s">
        <v>17</v>
      </c>
      <c r="D822" t="s">
        <v>41</v>
      </c>
      <c r="E822">
        <v>0.94469893500080904</v>
      </c>
      <c r="F822">
        <v>1.4271212304305561</v>
      </c>
      <c r="G822">
        <v>0.69493427843532496</v>
      </c>
      <c r="H822">
        <v>1.9930457442466485</v>
      </c>
      <c r="I822">
        <v>82.505932799999997</v>
      </c>
      <c r="J822">
        <v>64.067097599999997</v>
      </c>
      <c r="K822">
        <v>14.2732992</v>
      </c>
    </row>
    <row r="823" spans="1:11">
      <c r="A823" t="s">
        <v>1783</v>
      </c>
      <c r="B823" t="s">
        <v>1784</v>
      </c>
      <c r="C823" t="s">
        <v>10</v>
      </c>
      <c r="D823" t="s">
        <v>11</v>
      </c>
      <c r="E823">
        <v>1.362837851285909</v>
      </c>
      <c r="F823">
        <v>1.2786031398635305</v>
      </c>
      <c r="G823">
        <v>1.6744236784603994</v>
      </c>
      <c r="H823">
        <v>145.53376205787782</v>
      </c>
      <c r="I823">
        <v>1401.0976255999999</v>
      </c>
      <c r="J823">
        <v>5.1079999999999997</v>
      </c>
      <c r="K823">
        <v>152.3719936</v>
      </c>
    </row>
    <row r="824" spans="1:11">
      <c r="A824" t="s">
        <v>1785</v>
      </c>
      <c r="B824" t="s">
        <v>1786</v>
      </c>
      <c r="C824" t="s">
        <v>34</v>
      </c>
      <c r="D824" t="s">
        <v>70</v>
      </c>
      <c r="E824">
        <v>0.49199847320313561</v>
      </c>
      <c r="F824">
        <v>1.1874629433004953</v>
      </c>
      <c r="G824">
        <v>1.0286944650095329</v>
      </c>
      <c r="H824">
        <v>-25.499152542372883</v>
      </c>
      <c r="I824">
        <v>77.441510399999999</v>
      </c>
      <c r="J824">
        <v>10.5871</v>
      </c>
      <c r="K824">
        <v>18.0642</v>
      </c>
    </row>
    <row r="825" spans="1:11">
      <c r="A825" t="s">
        <v>1787</v>
      </c>
      <c r="B825" t="s">
        <v>1788</v>
      </c>
      <c r="C825" t="s">
        <v>12</v>
      </c>
      <c r="D825" t="s">
        <v>14</v>
      </c>
      <c r="E825">
        <v>0.61348646625082248</v>
      </c>
      <c r="F825">
        <v>1.6253989070868031</v>
      </c>
      <c r="G825">
        <v>0.3020760995639683</v>
      </c>
      <c r="H825">
        <v>47.00766158611134</v>
      </c>
      <c r="I825">
        <v>1134.8837375999999</v>
      </c>
      <c r="J825">
        <v>62.110003200000001</v>
      </c>
      <c r="K825">
        <v>0.01</v>
      </c>
    </row>
    <row r="826" spans="1:11">
      <c r="A826" t="s">
        <v>1789</v>
      </c>
      <c r="B826" t="s">
        <v>1790</v>
      </c>
      <c r="C826" t="s">
        <v>32</v>
      </c>
      <c r="D826" t="s">
        <v>57</v>
      </c>
      <c r="E826">
        <v>1.0578407342845024</v>
      </c>
      <c r="F826">
        <v>1.2872877077753031</v>
      </c>
      <c r="G826">
        <v>1.082137217405881</v>
      </c>
      <c r="H826">
        <v>2.0722478634720001</v>
      </c>
      <c r="I826">
        <v>3194.6567679999998</v>
      </c>
      <c r="J826">
        <v>3443.7070847999998</v>
      </c>
      <c r="K826">
        <v>3469.2165632000001</v>
      </c>
    </row>
    <row r="827" spans="1:11">
      <c r="A827" t="s">
        <v>1791</v>
      </c>
      <c r="B827" t="s">
        <v>1792</v>
      </c>
      <c r="C827" t="s">
        <v>10</v>
      </c>
      <c r="D827" t="s">
        <v>55</v>
      </c>
      <c r="E827">
        <v>1.7593879140998128</v>
      </c>
      <c r="F827">
        <v>1.5348925803942297</v>
      </c>
      <c r="G827">
        <v>0.59878180219880028</v>
      </c>
      <c r="H827">
        <v>6.0125122620594968</v>
      </c>
      <c r="I827">
        <v>10679.5237376</v>
      </c>
      <c r="J827">
        <v>5194.1199871999997</v>
      </c>
      <c r="K827">
        <v>210.1400064</v>
      </c>
    </row>
    <row r="828" spans="1:11">
      <c r="A828" t="s">
        <v>1793</v>
      </c>
      <c r="B828" t="s">
        <v>1794</v>
      </c>
      <c r="C828" t="s">
        <v>10</v>
      </c>
      <c r="D828" t="s">
        <v>55</v>
      </c>
      <c r="E828">
        <v>1.4393481800411714</v>
      </c>
      <c r="F828">
        <v>1.4271851594575982</v>
      </c>
      <c r="G828">
        <v>0.8787814422037119</v>
      </c>
      <c r="H828">
        <v>4.1588076156676799</v>
      </c>
      <c r="I828">
        <v>119849.92993280001</v>
      </c>
      <c r="J828">
        <v>19155.9794688</v>
      </c>
      <c r="K828">
        <v>4681.8701312000003</v>
      </c>
    </row>
    <row r="829" spans="1:11">
      <c r="A829" t="s">
        <v>1795</v>
      </c>
      <c r="B829" t="s">
        <v>1796</v>
      </c>
      <c r="C829" t="s">
        <v>22</v>
      </c>
      <c r="D829" t="s">
        <v>23</v>
      </c>
      <c r="E829">
        <v>0.89207758679050086</v>
      </c>
      <c r="F829">
        <v>0.62072817793550505</v>
      </c>
      <c r="G829">
        <v>0.68808600325899993</v>
      </c>
      <c r="H829">
        <v>17.194342684336046</v>
      </c>
      <c r="I829">
        <v>1802.9389824</v>
      </c>
      <c r="J829">
        <v>117.4099968</v>
      </c>
      <c r="K829">
        <v>415.13000959999999</v>
      </c>
    </row>
    <row r="830" spans="1:11">
      <c r="A830" t="s">
        <v>1797</v>
      </c>
      <c r="B830" t="s">
        <v>1798</v>
      </c>
      <c r="C830" t="s">
        <v>32</v>
      </c>
      <c r="D830" t="s">
        <v>33</v>
      </c>
      <c r="E830">
        <v>1.0590949356912598</v>
      </c>
      <c r="F830">
        <v>0.95705279534246079</v>
      </c>
      <c r="G830">
        <v>-0.1418723517885474</v>
      </c>
      <c r="H830">
        <v>2.8737845470686296</v>
      </c>
      <c r="I830">
        <v>2289.5058944000002</v>
      </c>
      <c r="J830">
        <v>582.4788992</v>
      </c>
      <c r="K830">
        <v>269.9811072</v>
      </c>
    </row>
    <row r="831" spans="1:11">
      <c r="A831" t="s">
        <v>1799</v>
      </c>
      <c r="B831" t="s">
        <v>1800</v>
      </c>
      <c r="C831" t="s">
        <v>12</v>
      </c>
      <c r="D831" t="s">
        <v>14</v>
      </c>
      <c r="E831">
        <v>1.5551315001473889</v>
      </c>
      <c r="F831">
        <v>1.6709137938756562</v>
      </c>
      <c r="G831">
        <v>1.5214765180397147</v>
      </c>
      <c r="H831">
        <v>255.49803921568628</v>
      </c>
      <c r="I831">
        <v>152761.29648640001</v>
      </c>
      <c r="J831">
        <v>10506.2096896</v>
      </c>
      <c r="K831">
        <v>810.05998079999995</v>
      </c>
    </row>
    <row r="832" spans="1:11">
      <c r="A832" t="s">
        <v>1801</v>
      </c>
      <c r="B832" t="s">
        <v>1802</v>
      </c>
      <c r="C832" t="s">
        <v>17</v>
      </c>
      <c r="D832" t="s">
        <v>18</v>
      </c>
      <c r="E832">
        <v>0.98998121159356045</v>
      </c>
      <c r="F832">
        <v>1.6095293543568558</v>
      </c>
      <c r="G832">
        <v>0.8042614544480835</v>
      </c>
      <c r="H832">
        <v>1.1163425887678029</v>
      </c>
      <c r="I832">
        <v>2735.3950208000001</v>
      </c>
      <c r="J832">
        <v>4127.5498496</v>
      </c>
      <c r="K832">
        <v>83.929996799999998</v>
      </c>
    </row>
    <row r="833" spans="1:11">
      <c r="A833" t="s">
        <v>1803</v>
      </c>
      <c r="B833" t="s">
        <v>1802</v>
      </c>
      <c r="C833" t="s">
        <v>17</v>
      </c>
      <c r="D833" t="s">
        <v>18</v>
      </c>
      <c r="E833">
        <v>1.2765136725858548</v>
      </c>
      <c r="F833">
        <v>1.6433466676138455</v>
      </c>
      <c r="G833">
        <v>0.82279955415978623</v>
      </c>
      <c r="H833">
        <v>1.1163425887678029</v>
      </c>
      <c r="I833">
        <v>2538.6455040000001</v>
      </c>
      <c r="J833">
        <v>4127.5498496</v>
      </c>
      <c r="K833">
        <v>83.929996799999998</v>
      </c>
    </row>
    <row r="834" spans="1:11">
      <c r="A834" t="s">
        <v>1804</v>
      </c>
      <c r="B834" t="s">
        <v>1805</v>
      </c>
      <c r="C834" t="s">
        <v>17</v>
      </c>
      <c r="D834" t="s">
        <v>20</v>
      </c>
      <c r="E834">
        <v>0.98342909196976758</v>
      </c>
      <c r="F834">
        <v>1.6157547829147942</v>
      </c>
      <c r="G834">
        <v>4.0832581589335266</v>
      </c>
      <c r="H834">
        <v>1.0622181250153822</v>
      </c>
      <c r="I834">
        <v>860.06097920000002</v>
      </c>
      <c r="J834">
        <v>3884.7168511999998</v>
      </c>
      <c r="K834">
        <v>302.88901120000003</v>
      </c>
    </row>
    <row r="835" spans="1:11">
      <c r="A835" t="s">
        <v>1806</v>
      </c>
      <c r="B835" t="s">
        <v>1807</v>
      </c>
      <c r="C835" t="s">
        <v>10</v>
      </c>
      <c r="D835" t="s">
        <v>40</v>
      </c>
      <c r="E835">
        <v>0.64888077818848799</v>
      </c>
      <c r="F835">
        <v>1.0763252293894323</v>
      </c>
      <c r="G835">
        <v>0.95835694665112403</v>
      </c>
      <c r="H835">
        <v>3.7565174946196001</v>
      </c>
      <c r="I835">
        <v>42632.757248000002</v>
      </c>
      <c r="J835">
        <v>6509.8301439999996</v>
      </c>
      <c r="K835">
        <v>1407.8999552</v>
      </c>
    </row>
    <row r="836" spans="1:11">
      <c r="A836" t="s">
        <v>1808</v>
      </c>
      <c r="B836" t="s">
        <v>1809</v>
      </c>
      <c r="C836" t="s">
        <v>17</v>
      </c>
      <c r="D836" t="s">
        <v>20</v>
      </c>
      <c r="E836">
        <v>0.87167053195171484</v>
      </c>
      <c r="F836">
        <v>0.91746212293369556</v>
      </c>
      <c r="G836">
        <v>0.39907886798143871</v>
      </c>
      <c r="H836">
        <v>7.7410261316628945</v>
      </c>
      <c r="I836">
        <v>3574.6689024000002</v>
      </c>
      <c r="J836">
        <v>779.64380159999996</v>
      </c>
      <c r="K836">
        <v>773.86408960000006</v>
      </c>
    </row>
    <row r="837" spans="1:11">
      <c r="A837" t="s">
        <v>1810</v>
      </c>
      <c r="B837" t="s">
        <v>1811</v>
      </c>
      <c r="C837" t="s">
        <v>17</v>
      </c>
      <c r="D837" t="s">
        <v>42</v>
      </c>
      <c r="E837">
        <v>1.3797593087743298</v>
      </c>
      <c r="F837">
        <v>2.8327885927941256</v>
      </c>
      <c r="G837">
        <v>9.9634249369231598E-2</v>
      </c>
      <c r="H837">
        <v>8.0169730014950318</v>
      </c>
      <c r="I837">
        <v>216.34350079999999</v>
      </c>
      <c r="J837">
        <v>70.051398399999997</v>
      </c>
      <c r="K837">
        <v>159.60849920000001</v>
      </c>
    </row>
    <row r="838" spans="1:11">
      <c r="A838" t="s">
        <v>1812</v>
      </c>
      <c r="B838" t="s">
        <v>1813</v>
      </c>
      <c r="C838" t="s">
        <v>10</v>
      </c>
      <c r="D838" t="s">
        <v>40</v>
      </c>
      <c r="E838">
        <v>0.68269694486025523</v>
      </c>
      <c r="F838">
        <v>1.1273487824590709</v>
      </c>
      <c r="G838">
        <v>0.79263583144373306</v>
      </c>
      <c r="H838">
        <v>3.1998103419423218</v>
      </c>
      <c r="I838">
        <v>7989.3143552000001</v>
      </c>
      <c r="J838">
        <v>2673.07008</v>
      </c>
      <c r="K838">
        <v>1153.0800128000001</v>
      </c>
    </row>
    <row r="839" spans="1:11">
      <c r="A839" t="s">
        <v>1814</v>
      </c>
      <c r="B839" t="s">
        <v>1815</v>
      </c>
      <c r="C839" t="s">
        <v>10</v>
      </c>
      <c r="D839" t="s">
        <v>71</v>
      </c>
      <c r="E839">
        <v>1.0826015770126345</v>
      </c>
      <c r="F839">
        <v>1.2100599872025106</v>
      </c>
      <c r="G839">
        <v>1.2384197341539931</v>
      </c>
      <c r="H839">
        <v>4.2460107202267263</v>
      </c>
      <c r="I839">
        <v>5623.3107455999998</v>
      </c>
      <c r="J839">
        <v>2117.8800127999998</v>
      </c>
      <c r="K839">
        <v>657.44</v>
      </c>
    </row>
    <row r="840" spans="1:11">
      <c r="A840" t="s">
        <v>1816</v>
      </c>
      <c r="B840" t="s">
        <v>1817</v>
      </c>
      <c r="C840" t="s">
        <v>32</v>
      </c>
      <c r="D840" t="s">
        <v>76</v>
      </c>
      <c r="E840">
        <v>1.2829770759132042</v>
      </c>
      <c r="F840">
        <v>1.5639706881670119</v>
      </c>
      <c r="G840">
        <v>1.6185645235745911</v>
      </c>
      <c r="H840">
        <v>2.5169678928343608</v>
      </c>
      <c r="I840">
        <v>12665.9805184</v>
      </c>
      <c r="J840">
        <v>4820.8199679999998</v>
      </c>
      <c r="K840">
        <v>520.63001599999996</v>
      </c>
    </row>
    <row r="841" spans="1:11">
      <c r="A841" t="s">
        <v>1818</v>
      </c>
      <c r="B841" t="s">
        <v>1819</v>
      </c>
      <c r="C841" t="s">
        <v>24</v>
      </c>
      <c r="D841" t="s">
        <v>75</v>
      </c>
      <c r="E841">
        <v>0.2868688484254191</v>
      </c>
      <c r="F841">
        <v>0.17542025148657189</v>
      </c>
      <c r="G841">
        <v>0.84540297064810688</v>
      </c>
      <c r="H841">
        <v>76.373208540508926</v>
      </c>
      <c r="I841">
        <v>8553.7431551999998</v>
      </c>
      <c r="J841">
        <v>403.476992</v>
      </c>
      <c r="K841">
        <v>555.7490176</v>
      </c>
    </row>
    <row r="842" spans="1:11">
      <c r="A842" t="s">
        <v>1820</v>
      </c>
      <c r="B842" t="s">
        <v>1821</v>
      </c>
      <c r="C842" t="s">
        <v>17</v>
      </c>
      <c r="D842" t="s">
        <v>26</v>
      </c>
      <c r="E842">
        <v>1.4421885149485041</v>
      </c>
      <c r="F842">
        <v>1.9673995903000121</v>
      </c>
      <c r="G842">
        <v>2.6786563692229159</v>
      </c>
      <c r="H842">
        <v>5.6278752231908413</v>
      </c>
      <c r="I842">
        <v>1252.7521792</v>
      </c>
      <c r="J842">
        <v>24.47</v>
      </c>
      <c r="K842">
        <v>186.76</v>
      </c>
    </row>
    <row r="843" spans="1:11">
      <c r="A843" t="s">
        <v>1822</v>
      </c>
      <c r="B843" t="s">
        <v>1823</v>
      </c>
      <c r="C843" t="s">
        <v>10</v>
      </c>
      <c r="D843" t="s">
        <v>28</v>
      </c>
      <c r="E843">
        <v>0.72719432922372385</v>
      </c>
      <c r="F843">
        <v>0.94496707639669375</v>
      </c>
      <c r="G843">
        <v>1.0522778666734542</v>
      </c>
      <c r="H843">
        <v>72.689839572192511</v>
      </c>
      <c r="I843">
        <v>112.8883072</v>
      </c>
      <c r="J843">
        <v>5.4649999999999999</v>
      </c>
      <c r="K843">
        <v>12.863799999999999</v>
      </c>
    </row>
    <row r="844" spans="1:11">
      <c r="A844" t="s">
        <v>1824</v>
      </c>
      <c r="B844" t="s">
        <v>1825</v>
      </c>
      <c r="C844" t="s">
        <v>17</v>
      </c>
      <c r="D844" t="s">
        <v>18</v>
      </c>
      <c r="E844">
        <v>-0.23779118763084481</v>
      </c>
      <c r="F844">
        <v>0.31441907279487169</v>
      </c>
      <c r="G844">
        <v>-0.2998480236809849</v>
      </c>
      <c r="H844">
        <v>-1.4820007013852361</v>
      </c>
      <c r="I844">
        <v>629.81795839999995</v>
      </c>
      <c r="J844">
        <v>17466.649804799999</v>
      </c>
      <c r="K844">
        <v>938.46999040000003</v>
      </c>
    </row>
    <row r="845" spans="1:11">
      <c r="A845" t="s">
        <v>1826</v>
      </c>
      <c r="B845" t="s">
        <v>1827</v>
      </c>
      <c r="C845" t="s">
        <v>12</v>
      </c>
      <c r="D845" t="s">
        <v>14</v>
      </c>
      <c r="E845">
        <v>0.66535235975087459</v>
      </c>
      <c r="F845">
        <v>1.4003222407011668</v>
      </c>
      <c r="G845">
        <v>0.45497172763051291</v>
      </c>
      <c r="H845">
        <v>183.10203668734823</v>
      </c>
      <c r="I845">
        <v>1169.8725887999999</v>
      </c>
      <c r="J845">
        <v>23.46</v>
      </c>
      <c r="K845">
        <v>0.05</v>
      </c>
    </row>
    <row r="846" spans="1:11">
      <c r="A846" t="s">
        <v>1828</v>
      </c>
      <c r="B846" t="s">
        <v>1829</v>
      </c>
      <c r="C846" t="s">
        <v>44</v>
      </c>
      <c r="D846" t="s">
        <v>46</v>
      </c>
      <c r="E846">
        <v>1.1888212408656549</v>
      </c>
      <c r="F846">
        <v>1.2397231430338167</v>
      </c>
      <c r="G846">
        <v>0.91974391574343439</v>
      </c>
      <c r="H846">
        <v>4.0589848763179752</v>
      </c>
      <c r="I846">
        <v>9504.4222976000001</v>
      </c>
      <c r="J846">
        <v>3519.1799808000001</v>
      </c>
      <c r="K846">
        <v>2156.8299007999999</v>
      </c>
    </row>
    <row r="847" spans="1:11">
      <c r="A847" t="s">
        <v>1830</v>
      </c>
      <c r="B847" t="s">
        <v>1831</v>
      </c>
      <c r="C847" t="s">
        <v>10</v>
      </c>
      <c r="D847" t="s">
        <v>55</v>
      </c>
      <c r="E847">
        <v>1.2028953081487921</v>
      </c>
      <c r="F847">
        <v>1.2585278841694609</v>
      </c>
      <c r="G847">
        <v>1.0856704088675679</v>
      </c>
      <c r="H847">
        <v>7.2204668666281648</v>
      </c>
      <c r="I847">
        <v>63171.002368000001</v>
      </c>
      <c r="J847">
        <v>6861.9698176000002</v>
      </c>
      <c r="K847">
        <v>2520.5100544000002</v>
      </c>
    </row>
    <row r="848" spans="1:11">
      <c r="A848" t="s">
        <v>1832</v>
      </c>
      <c r="B848" t="s">
        <v>1833</v>
      </c>
      <c r="C848" t="s">
        <v>24</v>
      </c>
      <c r="D848" t="s">
        <v>75</v>
      </c>
      <c r="E848">
        <v>1.6423411255616975</v>
      </c>
      <c r="F848">
        <v>0.91355693643358682</v>
      </c>
      <c r="G848">
        <v>-8.1481958557039894E-2</v>
      </c>
      <c r="H848">
        <v>248.55039545731088</v>
      </c>
      <c r="I848">
        <v>7528.2735104000003</v>
      </c>
      <c r="J848">
        <v>106.2220992</v>
      </c>
      <c r="K848">
        <v>115.79490560000001</v>
      </c>
    </row>
    <row r="849" spans="1:11">
      <c r="A849" t="s">
        <v>1834</v>
      </c>
      <c r="B849" t="s">
        <v>1835</v>
      </c>
      <c r="C849" t="s">
        <v>10</v>
      </c>
      <c r="D849" t="s">
        <v>40</v>
      </c>
      <c r="E849">
        <v>0.95680138247523538</v>
      </c>
      <c r="F849">
        <v>1.1315790278952285</v>
      </c>
      <c r="G849">
        <v>-0.61833087064262948</v>
      </c>
      <c r="H849">
        <v>0.89805490734706372</v>
      </c>
      <c r="I849">
        <v>16409.586892800002</v>
      </c>
      <c r="J849">
        <v>4560.3598335999995</v>
      </c>
      <c r="K849">
        <v>1099.4400255999999</v>
      </c>
    </row>
    <row r="850" spans="1:11">
      <c r="A850" t="s">
        <v>1836</v>
      </c>
      <c r="B850" t="s">
        <v>1837</v>
      </c>
      <c r="C850" t="s">
        <v>44</v>
      </c>
      <c r="D850" t="s">
        <v>46</v>
      </c>
      <c r="E850">
        <v>1.2857392241994281</v>
      </c>
      <c r="F850">
        <v>1.2077286703818946</v>
      </c>
      <c r="G850">
        <v>1.5578796469598506</v>
      </c>
      <c r="H850">
        <v>2.0104287898496156</v>
      </c>
      <c r="I850">
        <v>83609.190400000007</v>
      </c>
      <c r="J850">
        <v>69103.858483200005</v>
      </c>
      <c r="K850">
        <v>7190.9498880000001</v>
      </c>
    </row>
    <row r="851" spans="1:11">
      <c r="A851" t="s">
        <v>1838</v>
      </c>
      <c r="B851" t="s">
        <v>1839</v>
      </c>
      <c r="C851" t="s">
        <v>17</v>
      </c>
      <c r="D851" t="s">
        <v>48</v>
      </c>
      <c r="E851">
        <v>1.0663493599479008</v>
      </c>
      <c r="F851">
        <v>1.5970716869392434</v>
      </c>
      <c r="G851">
        <v>1.1639939294628283</v>
      </c>
      <c r="H851">
        <v>7.1536676110181929</v>
      </c>
      <c r="I851">
        <v>53566.747443200002</v>
      </c>
      <c r="J851">
        <v>5313.6998400000002</v>
      </c>
      <c r="K851">
        <v>2326.0299264</v>
      </c>
    </row>
    <row r="852" spans="1:11">
      <c r="A852" t="s">
        <v>1840</v>
      </c>
      <c r="B852" t="s">
        <v>1841</v>
      </c>
      <c r="C852" t="s">
        <v>10</v>
      </c>
      <c r="D852" t="s">
        <v>55</v>
      </c>
      <c r="E852">
        <v>1.334398079885583</v>
      </c>
      <c r="F852">
        <v>0.98183382976713984</v>
      </c>
      <c r="G852">
        <v>0.96021249496160155</v>
      </c>
      <c r="H852">
        <v>1.645682309551062</v>
      </c>
      <c r="I852">
        <v>301498.00099839998</v>
      </c>
      <c r="J852">
        <v>101107.0009344</v>
      </c>
      <c r="K852">
        <v>18932.999782399998</v>
      </c>
    </row>
    <row r="853" spans="1:11">
      <c r="A853" t="s">
        <v>1842</v>
      </c>
      <c r="B853" t="s">
        <v>1843</v>
      </c>
      <c r="C853" t="s">
        <v>32</v>
      </c>
      <c r="D853" t="s">
        <v>76</v>
      </c>
      <c r="E853">
        <v>0.94014293645848401</v>
      </c>
      <c r="F853">
        <v>1.3804358096304494</v>
      </c>
      <c r="G853">
        <v>1.5495663271187441</v>
      </c>
      <c r="H853">
        <v>11.091305290973988</v>
      </c>
      <c r="I853">
        <v>3647.7689856000002</v>
      </c>
      <c r="J853">
        <v>264.03289599999999</v>
      </c>
      <c r="K853">
        <v>201.92180479999999</v>
      </c>
    </row>
    <row r="854" spans="1:11">
      <c r="A854" t="s">
        <v>1844</v>
      </c>
      <c r="B854" t="s">
        <v>1845</v>
      </c>
      <c r="C854" t="s">
        <v>10</v>
      </c>
      <c r="D854" t="s">
        <v>55</v>
      </c>
      <c r="E854">
        <v>1.8709650737537495</v>
      </c>
      <c r="F854">
        <v>1.52594586403485</v>
      </c>
      <c r="G854">
        <v>0.6275365931348954</v>
      </c>
      <c r="H854">
        <v>35.814305364511689</v>
      </c>
      <c r="I854">
        <v>2066.8233728</v>
      </c>
      <c r="J854">
        <v>165.55499520000001</v>
      </c>
      <c r="K854">
        <v>16.422599999999999</v>
      </c>
    </row>
    <row r="855" spans="1:11">
      <c r="A855" t="s">
        <v>1846</v>
      </c>
      <c r="B855" t="s">
        <v>1847</v>
      </c>
      <c r="C855" t="s">
        <v>10</v>
      </c>
      <c r="D855" t="s">
        <v>28</v>
      </c>
      <c r="E855">
        <v>0.99198329796760243</v>
      </c>
      <c r="F855">
        <v>1.0942755594515476</v>
      </c>
      <c r="G855">
        <v>-0.36736719075158869</v>
      </c>
      <c r="H855">
        <v>10.781483325037332</v>
      </c>
      <c r="I855">
        <v>2753.5110144</v>
      </c>
      <c r="J855">
        <v>41.41</v>
      </c>
      <c r="K855">
        <v>12.08</v>
      </c>
    </row>
    <row r="856" spans="1:11">
      <c r="A856" t="s">
        <v>1848</v>
      </c>
      <c r="B856" t="s">
        <v>1849</v>
      </c>
      <c r="C856" t="s">
        <v>32</v>
      </c>
      <c r="D856" t="s">
        <v>105</v>
      </c>
      <c r="E856">
        <v>0.84620231544040325</v>
      </c>
      <c r="F856">
        <v>1.2003738966810391</v>
      </c>
      <c r="G856">
        <v>0.976587526492534</v>
      </c>
      <c r="H856">
        <v>1.5921482178873363</v>
      </c>
      <c r="I856">
        <v>32637.367091200002</v>
      </c>
      <c r="J856">
        <v>4563.6288512000001</v>
      </c>
      <c r="K856">
        <v>176.0940032</v>
      </c>
    </row>
    <row r="857" spans="1:11">
      <c r="A857" t="s">
        <v>1850</v>
      </c>
      <c r="B857" t="s">
        <v>1851</v>
      </c>
      <c r="C857" t="s">
        <v>10</v>
      </c>
      <c r="D857" t="s">
        <v>28</v>
      </c>
      <c r="E857">
        <v>1.1243507305709419</v>
      </c>
      <c r="F857">
        <v>1.0563758837117658</v>
      </c>
      <c r="G857">
        <v>1.4068977956653972</v>
      </c>
      <c r="H857">
        <v>7.2632375189107412</v>
      </c>
      <c r="I857">
        <v>8850.2329344000009</v>
      </c>
      <c r="J857">
        <v>806.14000639999995</v>
      </c>
      <c r="K857">
        <v>46.91</v>
      </c>
    </row>
    <row r="858" spans="1:11">
      <c r="A858" t="s">
        <v>1852</v>
      </c>
      <c r="B858" t="s">
        <v>1853</v>
      </c>
      <c r="C858" t="s">
        <v>24</v>
      </c>
      <c r="D858" t="s">
        <v>25</v>
      </c>
      <c r="E858">
        <v>0.87974104133645359</v>
      </c>
      <c r="F858">
        <v>1.208763416314266</v>
      </c>
      <c r="G858">
        <v>1.3326150193233874</v>
      </c>
      <c r="H858">
        <v>5.4391127206880938</v>
      </c>
      <c r="I858">
        <v>13108.502528000001</v>
      </c>
      <c r="J858">
        <v>2882.8000256</v>
      </c>
      <c r="K858">
        <v>623.20000000000005</v>
      </c>
    </row>
    <row r="859" spans="1:11">
      <c r="A859" t="s">
        <v>1854</v>
      </c>
      <c r="B859" t="s">
        <v>1855</v>
      </c>
      <c r="C859" t="s">
        <v>32</v>
      </c>
      <c r="D859" t="s">
        <v>52</v>
      </c>
      <c r="E859">
        <v>0.86252251636003696</v>
      </c>
      <c r="F859">
        <v>1.2544063197315147</v>
      </c>
      <c r="G859">
        <v>0.69830674675823434</v>
      </c>
      <c r="H859">
        <v>2.526809117940167</v>
      </c>
      <c r="I859">
        <v>4459.8378495999996</v>
      </c>
      <c r="J859">
        <v>1382.2445568000001</v>
      </c>
      <c r="K859">
        <v>39.694899200000002</v>
      </c>
    </row>
    <row r="860" spans="1:11">
      <c r="A860" t="s">
        <v>1856</v>
      </c>
      <c r="B860" t="s">
        <v>1857</v>
      </c>
      <c r="C860" t="s">
        <v>58</v>
      </c>
      <c r="D860" t="s">
        <v>111</v>
      </c>
      <c r="E860">
        <v>1.2086565765071418</v>
      </c>
      <c r="F860">
        <v>1.0907787638469404</v>
      </c>
      <c r="G860">
        <v>1.2266799761751097</v>
      </c>
      <c r="H860">
        <v>64.192197906755467</v>
      </c>
      <c r="I860">
        <v>4512.5521408000004</v>
      </c>
      <c r="J860">
        <v>95.02</v>
      </c>
      <c r="K860">
        <v>5569.7199104000001</v>
      </c>
    </row>
    <row r="861" spans="1:11">
      <c r="A861" t="s">
        <v>1858</v>
      </c>
      <c r="B861" t="s">
        <v>1859</v>
      </c>
      <c r="C861" t="s">
        <v>17</v>
      </c>
      <c r="D861" t="s">
        <v>106</v>
      </c>
      <c r="E861">
        <v>1.4349314244599205</v>
      </c>
      <c r="F861">
        <v>1.7192915338768315</v>
      </c>
      <c r="G861">
        <v>0.82468073720301427</v>
      </c>
      <c r="H861">
        <v>9.2069650325115404</v>
      </c>
      <c r="I861">
        <v>10769.734041600001</v>
      </c>
      <c r="J861">
        <v>748.54389760000004</v>
      </c>
      <c r="K861">
        <v>691.0274048</v>
      </c>
    </row>
    <row r="862" spans="1:11">
      <c r="A862" t="s">
        <v>1860</v>
      </c>
      <c r="B862" t="s">
        <v>1861</v>
      </c>
      <c r="C862" t="s">
        <v>34</v>
      </c>
      <c r="D862" t="s">
        <v>70</v>
      </c>
      <c r="E862">
        <v>0.4118871704513844</v>
      </c>
      <c r="F862">
        <v>0.85050247950438562</v>
      </c>
      <c r="G862">
        <v>1.2097580973562527</v>
      </c>
      <c r="H862">
        <v>83.430016863406408</v>
      </c>
      <c r="I862">
        <v>9128.9526272000003</v>
      </c>
      <c r="J862">
        <v>53.74</v>
      </c>
      <c r="K862">
        <v>580.83000319999996</v>
      </c>
    </row>
    <row r="863" spans="1:11">
      <c r="A863" t="s">
        <v>1862</v>
      </c>
      <c r="B863" t="s">
        <v>1863</v>
      </c>
      <c r="C863" t="s">
        <v>17</v>
      </c>
      <c r="D863" t="s">
        <v>26</v>
      </c>
      <c r="E863">
        <v>1.3662775398180051</v>
      </c>
      <c r="F863">
        <v>1.7994846402012012</v>
      </c>
      <c r="G863">
        <v>2.7150171195229591</v>
      </c>
      <c r="H863">
        <v>12.707959641255606</v>
      </c>
      <c r="I863">
        <v>17887.964364799998</v>
      </c>
      <c r="J863">
        <v>724.2500096</v>
      </c>
      <c r="K863">
        <v>201</v>
      </c>
    </row>
    <row r="864" spans="1:11">
      <c r="A864" t="s">
        <v>1864</v>
      </c>
      <c r="B864" t="s">
        <v>1865</v>
      </c>
      <c r="C864" t="s">
        <v>17</v>
      </c>
      <c r="D864" t="s">
        <v>26</v>
      </c>
      <c r="E864">
        <v>1.9212157164966857</v>
      </c>
      <c r="F864">
        <v>2.1259693166833871</v>
      </c>
      <c r="G864">
        <v>1.0374971500864425</v>
      </c>
      <c r="H864">
        <v>296.16666666666669</v>
      </c>
      <c r="I864">
        <v>1323.768832</v>
      </c>
      <c r="J864">
        <v>1958.2099456000001</v>
      </c>
      <c r="K864">
        <v>309.05999359999998</v>
      </c>
    </row>
    <row r="865" spans="1:11">
      <c r="A865" t="s">
        <v>1866</v>
      </c>
      <c r="B865" t="s">
        <v>1867</v>
      </c>
      <c r="C865" t="s">
        <v>17</v>
      </c>
      <c r="D865" t="s">
        <v>26</v>
      </c>
      <c r="E865">
        <v>1.2133091312966091</v>
      </c>
      <c r="F865">
        <v>1.9507334336091529</v>
      </c>
      <c r="G865">
        <v>1.0031599854361712</v>
      </c>
      <c r="H865">
        <v>5.3556190101089669</v>
      </c>
      <c r="I865">
        <v>856.90168319999998</v>
      </c>
      <c r="J865">
        <v>143.0444032</v>
      </c>
      <c r="K865">
        <v>43.859200000000001</v>
      </c>
    </row>
    <row r="866" spans="1:11">
      <c r="A866" t="s">
        <v>1868</v>
      </c>
      <c r="B866" t="s">
        <v>1869</v>
      </c>
      <c r="C866" t="s">
        <v>17</v>
      </c>
      <c r="D866" t="s">
        <v>65</v>
      </c>
      <c r="E866">
        <v>0.64465079077294341</v>
      </c>
      <c r="F866">
        <v>0.92221607123846305</v>
      </c>
      <c r="G866">
        <v>1.2791449426309145</v>
      </c>
      <c r="H866">
        <v>28.099048684946837</v>
      </c>
      <c r="I866">
        <v>14889.5694848</v>
      </c>
      <c r="J866">
        <v>290.06999039999999</v>
      </c>
      <c r="K866">
        <v>547.22001920000002</v>
      </c>
    </row>
    <row r="867" spans="1:11">
      <c r="A867" t="s">
        <v>1870</v>
      </c>
      <c r="B867" t="s">
        <v>1871</v>
      </c>
      <c r="C867" t="s">
        <v>10</v>
      </c>
      <c r="D867" t="s">
        <v>40</v>
      </c>
      <c r="E867">
        <v>1.0706262133639308</v>
      </c>
      <c r="F867">
        <v>1.277697453470078</v>
      </c>
      <c r="G867">
        <v>1.134945757452489</v>
      </c>
      <c r="H867">
        <v>-1.6485385020377123</v>
      </c>
      <c r="I867">
        <v>83.957663999999994</v>
      </c>
      <c r="J867">
        <v>9.3209999999999997</v>
      </c>
      <c r="K867">
        <v>55.0252032</v>
      </c>
    </row>
    <row r="868" spans="1:11">
      <c r="A868" t="s">
        <v>1872</v>
      </c>
      <c r="B868" t="s">
        <v>1873</v>
      </c>
      <c r="C868" t="s">
        <v>32</v>
      </c>
      <c r="D868" t="s">
        <v>37</v>
      </c>
      <c r="E868">
        <v>0.92975232997638801</v>
      </c>
      <c r="F868">
        <v>1.6380346026423336</v>
      </c>
      <c r="G868">
        <v>1.175681116248986</v>
      </c>
      <c r="H868">
        <v>4.5679999999999996</v>
      </c>
      <c r="I868">
        <v>1575.7184</v>
      </c>
      <c r="J868">
        <v>300.72000000000003</v>
      </c>
      <c r="K868">
        <v>270.30000639999997</v>
      </c>
    </row>
    <row r="869" spans="1:11">
      <c r="A869" t="s">
        <v>1874</v>
      </c>
      <c r="B869" t="s">
        <v>1875</v>
      </c>
      <c r="C869" t="s">
        <v>38</v>
      </c>
      <c r="D869" t="s">
        <v>62</v>
      </c>
      <c r="E869">
        <v>1.4080506317606023</v>
      </c>
      <c r="F869">
        <v>1.6319760665854206</v>
      </c>
      <c r="G869">
        <v>0.43585610675651348</v>
      </c>
      <c r="H869">
        <v>0.91785693134445201</v>
      </c>
      <c r="I869">
        <v>6227.8692864000004</v>
      </c>
      <c r="J869">
        <v>8927.7202431999995</v>
      </c>
      <c r="K869">
        <v>767.28002560000004</v>
      </c>
    </row>
    <row r="870" spans="1:11">
      <c r="A870" t="s">
        <v>1876</v>
      </c>
      <c r="B870" t="s">
        <v>1877</v>
      </c>
      <c r="C870" t="s">
        <v>32</v>
      </c>
      <c r="D870" t="s">
        <v>76</v>
      </c>
      <c r="E870">
        <v>0.52268970925683123</v>
      </c>
      <c r="F870">
        <v>0.76898794325196551</v>
      </c>
      <c r="G870">
        <v>0.89812361870527213</v>
      </c>
      <c r="H870">
        <v>2.7368287134047775</v>
      </c>
      <c r="I870">
        <v>218.42552319999999</v>
      </c>
      <c r="J870">
        <v>90.799897599999994</v>
      </c>
      <c r="K870">
        <v>3.1402000000000001</v>
      </c>
    </row>
    <row r="871" spans="1:11">
      <c r="A871" t="s">
        <v>1878</v>
      </c>
      <c r="B871" t="s">
        <v>1879</v>
      </c>
      <c r="C871" t="s">
        <v>32</v>
      </c>
      <c r="D871" t="s">
        <v>96</v>
      </c>
      <c r="E871">
        <v>1.3149704950523913</v>
      </c>
      <c r="F871">
        <v>1.5917157100642791</v>
      </c>
      <c r="G871">
        <v>1.0295443102423203</v>
      </c>
      <c r="H871">
        <v>3.8010105344273497</v>
      </c>
      <c r="I871">
        <v>40795.688140799997</v>
      </c>
      <c r="J871">
        <v>5334.9560320000001</v>
      </c>
      <c r="K871">
        <v>803.69802240000001</v>
      </c>
    </row>
    <row r="872" spans="1:11">
      <c r="A872" t="s">
        <v>1880</v>
      </c>
      <c r="B872" t="s">
        <v>1881</v>
      </c>
      <c r="C872" t="s">
        <v>32</v>
      </c>
      <c r="D872" t="s">
        <v>52</v>
      </c>
      <c r="E872">
        <v>1.1839582895527505</v>
      </c>
      <c r="F872">
        <v>0.85614043515516003</v>
      </c>
      <c r="G872">
        <v>0.95755390452601685</v>
      </c>
      <c r="H872">
        <v>3.275292742490973</v>
      </c>
      <c r="I872">
        <v>539.48533759999998</v>
      </c>
      <c r="J872">
        <v>258.34810879999998</v>
      </c>
      <c r="K872">
        <v>40.251500800000002</v>
      </c>
    </row>
    <row r="873" spans="1:11">
      <c r="A873" t="s">
        <v>1882</v>
      </c>
      <c r="B873" t="s">
        <v>1883</v>
      </c>
      <c r="C873" t="s">
        <v>10</v>
      </c>
      <c r="D873" t="s">
        <v>55</v>
      </c>
      <c r="E873">
        <v>1.3317836822786091</v>
      </c>
      <c r="F873">
        <v>1.5397973303434471</v>
      </c>
      <c r="G873">
        <v>1.4283917449571677</v>
      </c>
      <c r="H873">
        <v>392.62640038967368</v>
      </c>
      <c r="I873">
        <v>624.02503679999995</v>
      </c>
      <c r="J873">
        <v>0.56799999999999995</v>
      </c>
      <c r="K873">
        <v>240.84879359999999</v>
      </c>
    </row>
    <row r="874" spans="1:11">
      <c r="A874" t="s">
        <v>1884</v>
      </c>
      <c r="B874" t="s">
        <v>1885</v>
      </c>
      <c r="C874" t="s">
        <v>10</v>
      </c>
      <c r="D874" t="s">
        <v>55</v>
      </c>
      <c r="E874">
        <v>0.42136314564677629</v>
      </c>
      <c r="F874">
        <v>1.2139356116144528</v>
      </c>
      <c r="G874">
        <v>2.2429581042057727</v>
      </c>
      <c r="H874">
        <v>4.1310984938632576</v>
      </c>
      <c r="I874">
        <v>133.6008832</v>
      </c>
      <c r="J874">
        <v>32.229999999999997</v>
      </c>
      <c r="K874">
        <v>6.7565</v>
      </c>
    </row>
    <row r="875" spans="1:11">
      <c r="A875" t="s">
        <v>1886</v>
      </c>
      <c r="B875" t="s">
        <v>1887</v>
      </c>
      <c r="C875" t="s">
        <v>32</v>
      </c>
      <c r="D875" t="s">
        <v>96</v>
      </c>
      <c r="E875">
        <v>0.55830351939864886</v>
      </c>
      <c r="F875">
        <v>0.33752191563817918</v>
      </c>
      <c r="G875">
        <v>-0.12600384331275849</v>
      </c>
      <c r="H875">
        <v>623.69230769230774</v>
      </c>
      <c r="I875">
        <v>27.034012799999999</v>
      </c>
      <c r="J875">
        <v>0.32400000000000001</v>
      </c>
      <c r="K875">
        <v>0.2432</v>
      </c>
    </row>
    <row r="876" spans="1:11">
      <c r="A876" t="s">
        <v>1888</v>
      </c>
      <c r="B876" t="s">
        <v>1889</v>
      </c>
      <c r="C876" t="s">
        <v>10</v>
      </c>
      <c r="D876" t="s">
        <v>43</v>
      </c>
      <c r="E876">
        <v>1.1313387815167737</v>
      </c>
      <c r="F876">
        <v>1.6132413231600773</v>
      </c>
      <c r="G876">
        <v>1.2964851803181701</v>
      </c>
      <c r="H876">
        <v>-1.3826836857191855</v>
      </c>
      <c r="I876">
        <v>289.55568640000001</v>
      </c>
      <c r="J876">
        <v>327.3700096</v>
      </c>
      <c r="K876">
        <v>46.03</v>
      </c>
    </row>
    <row r="877" spans="1:11">
      <c r="A877" t="s">
        <v>1890</v>
      </c>
      <c r="B877" t="s">
        <v>1891</v>
      </c>
      <c r="C877" t="s">
        <v>32</v>
      </c>
      <c r="D877" t="s">
        <v>57</v>
      </c>
      <c r="E877">
        <v>1.1549803040069233</v>
      </c>
      <c r="F877">
        <v>1.5971386181909033</v>
      </c>
      <c r="G877">
        <v>0.83567285360637011</v>
      </c>
      <c r="H877">
        <v>1.6459655070904349</v>
      </c>
      <c r="I877">
        <v>415.6556544</v>
      </c>
      <c r="J877">
        <v>127.9438976</v>
      </c>
      <c r="K877">
        <v>2.4533</v>
      </c>
    </row>
    <row r="878" spans="1:11">
      <c r="A878" t="s">
        <v>1892</v>
      </c>
      <c r="B878" t="s">
        <v>1893</v>
      </c>
      <c r="C878" t="s">
        <v>10</v>
      </c>
      <c r="D878" t="s">
        <v>28</v>
      </c>
      <c r="E878">
        <v>0.44105325462205808</v>
      </c>
      <c r="F878">
        <v>0.77071140930039017</v>
      </c>
      <c r="G878">
        <v>0.87486941401450613</v>
      </c>
      <c r="H878">
        <v>48.296959999999999</v>
      </c>
      <c r="I878">
        <v>15682.954854400001</v>
      </c>
      <c r="J878">
        <v>276.4199936</v>
      </c>
      <c r="K878">
        <v>1993.7599488000001</v>
      </c>
    </row>
    <row r="879" spans="1:11">
      <c r="A879" t="s">
        <v>1894</v>
      </c>
      <c r="B879" t="s">
        <v>1895</v>
      </c>
      <c r="C879" t="s">
        <v>17</v>
      </c>
      <c r="D879" t="s">
        <v>69</v>
      </c>
      <c r="E879">
        <v>0.1974561354292492</v>
      </c>
      <c r="F879">
        <v>2.88469985453048E-2</v>
      </c>
      <c r="G879">
        <v>-0.13634846031353609</v>
      </c>
      <c r="H879">
        <v>2.2311514595851274</v>
      </c>
      <c r="I879">
        <v>801.3809152</v>
      </c>
      <c r="J879">
        <v>175.4141056</v>
      </c>
      <c r="K879">
        <v>11.6294</v>
      </c>
    </row>
    <row r="880" spans="1:11">
      <c r="A880" t="s">
        <v>1896</v>
      </c>
      <c r="B880" t="s">
        <v>1897</v>
      </c>
      <c r="C880" t="s">
        <v>44</v>
      </c>
      <c r="D880" t="s">
        <v>45</v>
      </c>
      <c r="E880">
        <v>0.76476711918259543</v>
      </c>
      <c r="F880">
        <v>1.1799280667968413</v>
      </c>
      <c r="G880">
        <v>1.4564840946208375</v>
      </c>
      <c r="H880">
        <v>11.462876254180602</v>
      </c>
      <c r="I880">
        <v>47.457705599999997</v>
      </c>
      <c r="J880">
        <v>1.7383</v>
      </c>
      <c r="K880">
        <v>0.27650000000000002</v>
      </c>
    </row>
    <row r="881" spans="1:11">
      <c r="A881" t="s">
        <v>1898</v>
      </c>
      <c r="B881" t="s">
        <v>1899</v>
      </c>
      <c r="C881" t="s">
        <v>15</v>
      </c>
      <c r="D881" t="s">
        <v>68</v>
      </c>
      <c r="E881">
        <v>0.56798954461442341</v>
      </c>
      <c r="F881">
        <v>0.14098216557431281</v>
      </c>
      <c r="G881">
        <v>-1.8692594551031023</v>
      </c>
      <c r="H881">
        <v>177.49862258953169</v>
      </c>
      <c r="I881">
        <v>215.49222399999999</v>
      </c>
      <c r="J881">
        <v>5.9680999999999997</v>
      </c>
      <c r="K881">
        <v>10.7295</v>
      </c>
    </row>
    <row r="882" spans="1:11">
      <c r="A882" t="s">
        <v>1900</v>
      </c>
      <c r="B882" t="s">
        <v>1901</v>
      </c>
      <c r="C882" t="s">
        <v>34</v>
      </c>
      <c r="D882" t="s">
        <v>70</v>
      </c>
      <c r="E882">
        <v>1.3642901892313313</v>
      </c>
      <c r="F882">
        <v>1.4118955797584498</v>
      </c>
      <c r="G882">
        <v>1.5147175333390492</v>
      </c>
      <c r="H882">
        <v>-0.24199089565738491</v>
      </c>
      <c r="I882">
        <v>488.12974079999998</v>
      </c>
      <c r="J882">
        <v>277.56328960000002</v>
      </c>
      <c r="K882">
        <v>63.732799999999997</v>
      </c>
    </row>
    <row r="883" spans="1:11">
      <c r="A883" t="s">
        <v>1902</v>
      </c>
      <c r="B883" t="s">
        <v>1903</v>
      </c>
      <c r="C883" t="s">
        <v>15</v>
      </c>
      <c r="D883" t="s">
        <v>87</v>
      </c>
      <c r="E883">
        <v>1.6580379892125845</v>
      </c>
      <c r="F883">
        <v>1.5263551708773779</v>
      </c>
      <c r="G883">
        <v>1.1555341414959237</v>
      </c>
      <c r="H883">
        <v>4.7573833476568428</v>
      </c>
      <c r="I883">
        <v>24816.9775104</v>
      </c>
      <c r="J883">
        <v>885.36801279999997</v>
      </c>
      <c r="K883">
        <v>1052.7110144000001</v>
      </c>
    </row>
    <row r="884" spans="1:11">
      <c r="A884" t="s">
        <v>1904</v>
      </c>
      <c r="B884" t="s">
        <v>1905</v>
      </c>
      <c r="C884" t="s">
        <v>10</v>
      </c>
      <c r="D884" t="s">
        <v>40</v>
      </c>
      <c r="E884">
        <v>1.1073957108808949</v>
      </c>
      <c r="F884">
        <v>1.8893325154171512</v>
      </c>
      <c r="G884">
        <v>1.2437294452513337</v>
      </c>
      <c r="H884">
        <v>8.9932842980492484</v>
      </c>
      <c r="I884">
        <v>2018.2269951999999</v>
      </c>
      <c r="J884">
        <v>824.6700032</v>
      </c>
      <c r="K884">
        <v>1105.2000255999999</v>
      </c>
    </row>
    <row r="885" spans="1:11">
      <c r="A885" t="s">
        <v>1906</v>
      </c>
      <c r="B885" t="s">
        <v>1907</v>
      </c>
      <c r="C885" t="s">
        <v>34</v>
      </c>
      <c r="D885" t="s">
        <v>86</v>
      </c>
      <c r="E885">
        <v>0.80707433773954951</v>
      </c>
      <c r="F885">
        <v>1.385923328866542</v>
      </c>
      <c r="G885">
        <v>1.2172731839720603</v>
      </c>
      <c r="H885">
        <v>4.5079428664421712</v>
      </c>
      <c r="I885">
        <v>259.99191039999999</v>
      </c>
      <c r="J885">
        <v>61.084198399999998</v>
      </c>
      <c r="K885">
        <v>149.10950399999999</v>
      </c>
    </row>
    <row r="886" spans="1:11">
      <c r="A886" t="s">
        <v>1908</v>
      </c>
      <c r="B886" t="s">
        <v>1909</v>
      </c>
      <c r="C886" t="s">
        <v>32</v>
      </c>
      <c r="D886" t="s">
        <v>96</v>
      </c>
      <c r="E886">
        <v>1.080598432344035</v>
      </c>
      <c r="F886">
        <v>1.2042140727264836</v>
      </c>
      <c r="G886">
        <v>1.0701460602968274</v>
      </c>
      <c r="H886">
        <v>7.122464606258764</v>
      </c>
      <c r="I886">
        <v>2975.4417152000001</v>
      </c>
      <c r="J886">
        <v>466.81999359999998</v>
      </c>
      <c r="K886">
        <v>879.98003200000005</v>
      </c>
    </row>
    <row r="887" spans="1:11">
      <c r="A887" t="s">
        <v>1910</v>
      </c>
      <c r="B887" t="s">
        <v>1911</v>
      </c>
      <c r="C887" t="s">
        <v>17</v>
      </c>
      <c r="D887" t="s">
        <v>20</v>
      </c>
      <c r="E887">
        <v>1.3566427742087983</v>
      </c>
      <c r="F887">
        <v>2.0224291132654679</v>
      </c>
      <c r="G887">
        <v>0.70824660009875495</v>
      </c>
      <c r="H887">
        <v>2.1137494450313077</v>
      </c>
      <c r="I887">
        <v>14389.4413312</v>
      </c>
      <c r="J887">
        <v>5308.0301568000004</v>
      </c>
      <c r="K887">
        <v>412.7699968</v>
      </c>
    </row>
    <row r="888" spans="1:11">
      <c r="A888" t="s">
        <v>1912</v>
      </c>
      <c r="B888" t="s">
        <v>1913</v>
      </c>
      <c r="C888" t="s">
        <v>17</v>
      </c>
      <c r="D888" t="s">
        <v>26</v>
      </c>
      <c r="E888">
        <v>1.5740631256765392</v>
      </c>
      <c r="F888">
        <v>1.9586694354863623</v>
      </c>
      <c r="G888">
        <v>2.4430142667662964</v>
      </c>
      <c r="H888">
        <v>0.97280427631578958</v>
      </c>
      <c r="I888">
        <v>535.30567680000001</v>
      </c>
      <c r="J888">
        <v>104.4099968</v>
      </c>
      <c r="K888">
        <v>22.99</v>
      </c>
    </row>
    <row r="889" spans="1:11">
      <c r="A889" t="s">
        <v>1914</v>
      </c>
      <c r="B889" t="s">
        <v>1915</v>
      </c>
      <c r="C889" t="s">
        <v>34</v>
      </c>
      <c r="D889" t="s">
        <v>77</v>
      </c>
      <c r="E889">
        <v>0.62160810526679777</v>
      </c>
      <c r="F889">
        <v>1.0383972422629808</v>
      </c>
      <c r="G889">
        <v>2.2770502430697364</v>
      </c>
      <c r="H889">
        <v>4.7341482047364396</v>
      </c>
      <c r="I889">
        <v>29.273872000000001</v>
      </c>
      <c r="J889">
        <v>3.7</v>
      </c>
      <c r="K889">
        <v>1.2834000000000001</v>
      </c>
    </row>
    <row r="890" spans="1:11">
      <c r="A890" t="s">
        <v>1916</v>
      </c>
      <c r="B890" t="s">
        <v>1917</v>
      </c>
      <c r="C890" t="s">
        <v>17</v>
      </c>
      <c r="D890" t="s">
        <v>27</v>
      </c>
      <c r="E890">
        <v>1.1017152761479865</v>
      </c>
      <c r="F890">
        <v>1.5492666904455172</v>
      </c>
      <c r="G890">
        <v>1.226814212226834</v>
      </c>
      <c r="H890">
        <v>22.126719278466741</v>
      </c>
      <c r="I890">
        <v>46868.191641600002</v>
      </c>
      <c r="J890">
        <v>235.05799680000001</v>
      </c>
      <c r="K890">
        <v>1559.4349568</v>
      </c>
    </row>
    <row r="891" spans="1:11">
      <c r="A891" t="s">
        <v>1918</v>
      </c>
      <c r="B891" t="s">
        <v>1919</v>
      </c>
      <c r="C891" t="s">
        <v>15</v>
      </c>
      <c r="D891" t="s">
        <v>19</v>
      </c>
      <c r="E891">
        <v>1.3307865494795217</v>
      </c>
      <c r="F891">
        <v>1.3917851953139335</v>
      </c>
      <c r="G891">
        <v>1.0933974648873972</v>
      </c>
      <c r="H891">
        <v>6.4053566533116113</v>
      </c>
      <c r="I891">
        <v>910.46307839999997</v>
      </c>
      <c r="J891">
        <v>155.38620159999999</v>
      </c>
      <c r="K891">
        <v>67.291001600000001</v>
      </c>
    </row>
    <row r="892" spans="1:11">
      <c r="A892" t="s">
        <v>1920</v>
      </c>
      <c r="B892" t="s">
        <v>1921</v>
      </c>
      <c r="C892" t="s">
        <v>15</v>
      </c>
      <c r="D892" t="s">
        <v>19</v>
      </c>
      <c r="E892">
        <v>1.6019771295414773</v>
      </c>
      <c r="F892">
        <v>1.0553737493443081</v>
      </c>
      <c r="G892">
        <v>0.80972415803031639</v>
      </c>
      <c r="H892">
        <v>9.5749973620344004</v>
      </c>
      <c r="I892">
        <v>1718.8880383999999</v>
      </c>
      <c r="J892">
        <v>88.871699199999995</v>
      </c>
      <c r="K892">
        <v>32.167900799999998</v>
      </c>
    </row>
    <row r="893" spans="1:11">
      <c r="A893" t="s">
        <v>1922</v>
      </c>
      <c r="B893" t="s">
        <v>1923</v>
      </c>
      <c r="C893" t="s">
        <v>10</v>
      </c>
      <c r="D893" t="s">
        <v>40</v>
      </c>
      <c r="E893">
        <v>-0.28026660185276059</v>
      </c>
      <c r="F893">
        <v>-0.1053632001962176</v>
      </c>
      <c r="G893">
        <v>0.40666187384510671</v>
      </c>
      <c r="H893">
        <v>-2.2704741379310347</v>
      </c>
      <c r="I893">
        <v>273.6946944</v>
      </c>
      <c r="J893">
        <v>199.3900032</v>
      </c>
      <c r="K893">
        <v>15.54</v>
      </c>
    </row>
    <row r="894" spans="1:11">
      <c r="A894" t="s">
        <v>1924</v>
      </c>
      <c r="B894" t="s">
        <v>1925</v>
      </c>
      <c r="C894" t="s">
        <v>12</v>
      </c>
      <c r="D894" t="s">
        <v>13</v>
      </c>
      <c r="E894">
        <v>1.1722888643393825</v>
      </c>
      <c r="F894">
        <v>1.5078430148210256</v>
      </c>
      <c r="G894">
        <v>1.3978282518838236</v>
      </c>
      <c r="H894">
        <v>35.013246982631735</v>
      </c>
      <c r="I894">
        <v>151.05201919999999</v>
      </c>
      <c r="J894">
        <v>1.4412</v>
      </c>
      <c r="K894">
        <v>11.7125</v>
      </c>
    </row>
    <row r="895" spans="1:11">
      <c r="A895" t="s">
        <v>1926</v>
      </c>
      <c r="B895" t="s">
        <v>1927</v>
      </c>
      <c r="C895" t="s">
        <v>15</v>
      </c>
      <c r="D895" t="s">
        <v>19</v>
      </c>
      <c r="E895">
        <v>1.470789110204699</v>
      </c>
      <c r="F895">
        <v>1.5847377835071339</v>
      </c>
      <c r="G895">
        <v>1.4512005370680201</v>
      </c>
      <c r="H895">
        <v>96.5368196371398</v>
      </c>
      <c r="I895">
        <v>15866.3360512</v>
      </c>
      <c r="J895">
        <v>47.395001600000001</v>
      </c>
      <c r="K895">
        <v>621.19797759999994</v>
      </c>
    </row>
    <row r="896" spans="1:11">
      <c r="A896" t="s">
        <v>1928</v>
      </c>
      <c r="B896" t="s">
        <v>1929</v>
      </c>
      <c r="C896" t="s">
        <v>32</v>
      </c>
      <c r="D896" t="s">
        <v>67</v>
      </c>
      <c r="E896">
        <v>0.82572012643252524</v>
      </c>
      <c r="F896">
        <v>1.2460984038871492</v>
      </c>
      <c r="G896">
        <v>0.76584911359230767</v>
      </c>
      <c r="H896">
        <v>1.8794420324811063</v>
      </c>
      <c r="I896">
        <v>206.1543168</v>
      </c>
      <c r="J896">
        <v>255.40200960000001</v>
      </c>
      <c r="K896">
        <v>11.992000000000001</v>
      </c>
    </row>
    <row r="897" spans="1:11">
      <c r="A897" t="s">
        <v>1930</v>
      </c>
      <c r="B897" t="s">
        <v>1931</v>
      </c>
      <c r="C897" t="s">
        <v>10</v>
      </c>
      <c r="D897" t="s">
        <v>51</v>
      </c>
      <c r="E897">
        <v>1.4018240870890344</v>
      </c>
      <c r="F897">
        <v>1.7435127969275972</v>
      </c>
      <c r="G897">
        <v>0.92136139355341695</v>
      </c>
      <c r="H897">
        <v>0.41073826462101082</v>
      </c>
      <c r="I897">
        <v>527.18156799999997</v>
      </c>
      <c r="J897">
        <v>284.0993024</v>
      </c>
      <c r="K897">
        <v>18.502499199999999</v>
      </c>
    </row>
    <row r="898" spans="1:11">
      <c r="A898" t="s">
        <v>1932</v>
      </c>
      <c r="B898" t="s">
        <v>1933</v>
      </c>
      <c r="C898" t="s">
        <v>17</v>
      </c>
      <c r="D898" t="s">
        <v>66</v>
      </c>
      <c r="E898">
        <v>1.1114967293788076</v>
      </c>
      <c r="F898">
        <v>1.047524654003573</v>
      </c>
      <c r="G898">
        <v>1.2759621511824517</v>
      </c>
      <c r="H898">
        <v>3.8741974611993713</v>
      </c>
      <c r="I898">
        <v>47.999974399999999</v>
      </c>
      <c r="J898">
        <v>11.1685</v>
      </c>
      <c r="K898">
        <v>1.2679</v>
      </c>
    </row>
    <row r="899" spans="1:11">
      <c r="A899" t="s">
        <v>1934</v>
      </c>
      <c r="B899" t="s">
        <v>1935</v>
      </c>
      <c r="C899" t="s">
        <v>12</v>
      </c>
      <c r="D899" t="s">
        <v>13</v>
      </c>
      <c r="E899">
        <v>0.95074839217124318</v>
      </c>
      <c r="F899">
        <v>1.0394384537788359</v>
      </c>
      <c r="G899">
        <v>0.6502082080941729</v>
      </c>
      <c r="H899">
        <v>3.7210370101156944</v>
      </c>
      <c r="I899">
        <v>26.526366400000001</v>
      </c>
      <c r="J899">
        <v>2.8635999999999999</v>
      </c>
      <c r="K899">
        <v>0.47289999999999999</v>
      </c>
    </row>
    <row r="900" spans="1:11">
      <c r="A900" t="s">
        <v>1936</v>
      </c>
      <c r="B900" t="s">
        <v>1937</v>
      </c>
      <c r="C900" t="s">
        <v>24</v>
      </c>
      <c r="D900" t="s">
        <v>25</v>
      </c>
      <c r="E900">
        <v>0.88534677117648553</v>
      </c>
      <c r="F900">
        <v>1.297248623337488</v>
      </c>
      <c r="G900">
        <v>1.345692934779303</v>
      </c>
      <c r="H900">
        <v>7.8383551861622998</v>
      </c>
      <c r="I900">
        <v>561.99946239999997</v>
      </c>
      <c r="J900">
        <v>83.612799999999993</v>
      </c>
      <c r="K900">
        <v>86.999302400000005</v>
      </c>
    </row>
    <row r="901" spans="1:11">
      <c r="A901" t="s">
        <v>1938</v>
      </c>
      <c r="B901" t="s">
        <v>1939</v>
      </c>
      <c r="C901" t="s">
        <v>24</v>
      </c>
      <c r="D901" t="s">
        <v>75</v>
      </c>
      <c r="E901">
        <v>0.90870236442408558</v>
      </c>
      <c r="F901">
        <v>0.59755624623510684</v>
      </c>
      <c r="G901">
        <v>0.67988054573159196</v>
      </c>
      <c r="H901">
        <v>7.2919954904171362</v>
      </c>
      <c r="I901">
        <v>27999.721881599999</v>
      </c>
      <c r="J901">
        <v>3186.9999103999999</v>
      </c>
      <c r="K901">
        <v>120.0999936</v>
      </c>
    </row>
    <row r="902" spans="1:11">
      <c r="A902" t="s">
        <v>1940</v>
      </c>
      <c r="B902" t="s">
        <v>1941</v>
      </c>
      <c r="C902" t="s">
        <v>10</v>
      </c>
      <c r="D902" t="s">
        <v>28</v>
      </c>
      <c r="E902">
        <v>1.1665153978131642</v>
      </c>
      <c r="F902">
        <v>1.1101624650026776</v>
      </c>
      <c r="G902">
        <v>1.7194809616039322</v>
      </c>
      <c r="H902">
        <v>31.965185118403653</v>
      </c>
      <c r="I902">
        <v>5548.3195391999998</v>
      </c>
      <c r="J902">
        <v>18.612899200000001</v>
      </c>
      <c r="K902">
        <v>389.52750079999998</v>
      </c>
    </row>
    <row r="903" spans="1:11">
      <c r="A903" t="s">
        <v>1942</v>
      </c>
      <c r="B903" t="s">
        <v>1943</v>
      </c>
      <c r="C903" t="s">
        <v>10</v>
      </c>
      <c r="D903" t="s">
        <v>55</v>
      </c>
      <c r="E903">
        <v>1.8527819661550915</v>
      </c>
      <c r="F903">
        <v>1.8576709108177305</v>
      </c>
      <c r="G903">
        <v>1.3492034883203194</v>
      </c>
      <c r="H903">
        <v>-12.447213114754099</v>
      </c>
      <c r="I903">
        <v>18986.1445632</v>
      </c>
      <c r="J903">
        <v>184.7313024</v>
      </c>
      <c r="K903">
        <v>718.85337600000003</v>
      </c>
    </row>
    <row r="904" spans="1:11">
      <c r="A904" t="s">
        <v>1944</v>
      </c>
      <c r="B904" t="s">
        <v>1945</v>
      </c>
      <c r="C904" t="s">
        <v>10</v>
      </c>
      <c r="D904" t="s">
        <v>28</v>
      </c>
      <c r="E904">
        <v>1.4312723436995021</v>
      </c>
      <c r="F904">
        <v>1.4879376800919693</v>
      </c>
      <c r="G904">
        <v>0.91726880301729796</v>
      </c>
      <c r="H904">
        <v>3.0857659607775827</v>
      </c>
      <c r="I904">
        <v>2492.9966079999999</v>
      </c>
      <c r="J904">
        <v>1223.1469056000001</v>
      </c>
      <c r="K904">
        <v>235.177088</v>
      </c>
    </row>
    <row r="905" spans="1:11">
      <c r="A905" t="s">
        <v>1946</v>
      </c>
      <c r="B905" t="s">
        <v>1947</v>
      </c>
      <c r="C905" t="s">
        <v>17</v>
      </c>
      <c r="D905" t="s">
        <v>26</v>
      </c>
      <c r="E905">
        <v>1.257553970258809</v>
      </c>
      <c r="F905">
        <v>1.7132028146887883</v>
      </c>
      <c r="G905">
        <v>1.1592225264176628</v>
      </c>
      <c r="H905">
        <v>42.091303996295508</v>
      </c>
      <c r="I905">
        <v>11792.039116800001</v>
      </c>
      <c r="J905">
        <v>218.89999359999999</v>
      </c>
      <c r="K905">
        <v>622.7999744</v>
      </c>
    </row>
    <row r="906" spans="1:11">
      <c r="A906" t="s">
        <v>1948</v>
      </c>
      <c r="B906" t="s">
        <v>1949</v>
      </c>
      <c r="C906" t="s">
        <v>17</v>
      </c>
      <c r="D906" t="s">
        <v>26</v>
      </c>
      <c r="E906">
        <v>1.2090374611545964</v>
      </c>
      <c r="F906">
        <v>1.7857115099599643</v>
      </c>
      <c r="G906">
        <v>1.5863197758660903</v>
      </c>
      <c r="H906">
        <v>2.4747895356205305</v>
      </c>
      <c r="I906">
        <v>21292.343295999999</v>
      </c>
      <c r="J906">
        <v>5526.0401664000001</v>
      </c>
      <c r="K906">
        <v>1360.130048</v>
      </c>
    </row>
    <row r="907" spans="1:11">
      <c r="A907" t="s">
        <v>1950</v>
      </c>
      <c r="B907" t="s">
        <v>1951</v>
      </c>
      <c r="C907" t="s">
        <v>17</v>
      </c>
      <c r="D907" t="s">
        <v>56</v>
      </c>
      <c r="E907">
        <v>0.98220804028717201</v>
      </c>
      <c r="F907">
        <v>1.3625907813247098</v>
      </c>
      <c r="G907">
        <v>0.89533832586003936</v>
      </c>
      <c r="H907">
        <v>4.1401081536624762</v>
      </c>
      <c r="I907">
        <v>2961.5636479999998</v>
      </c>
      <c r="J907">
        <v>1288.4299776</v>
      </c>
      <c r="K907">
        <v>155.75000320000001</v>
      </c>
    </row>
    <row r="908" spans="1:11">
      <c r="A908" t="s">
        <v>1952</v>
      </c>
      <c r="B908" t="s">
        <v>1953</v>
      </c>
      <c r="C908" t="s">
        <v>17</v>
      </c>
      <c r="D908" t="s">
        <v>26</v>
      </c>
      <c r="E908">
        <v>1.2770182898208684</v>
      </c>
      <c r="F908">
        <v>1.3546504496833414</v>
      </c>
      <c r="G908">
        <v>0.7852331692233846</v>
      </c>
      <c r="H908">
        <v>796.56373937677051</v>
      </c>
      <c r="I908">
        <v>7354.5252864000004</v>
      </c>
      <c r="J908">
        <v>8.6999999999999993</v>
      </c>
      <c r="K908">
        <v>428.30000639999997</v>
      </c>
    </row>
    <row r="909" spans="1:11">
      <c r="A909" t="s">
        <v>1954</v>
      </c>
      <c r="B909" t="s">
        <v>1955</v>
      </c>
      <c r="C909" t="s">
        <v>32</v>
      </c>
      <c r="D909" t="s">
        <v>36</v>
      </c>
      <c r="E909">
        <v>1.9842852085089224</v>
      </c>
      <c r="F909">
        <v>1.8254972371058824</v>
      </c>
      <c r="G909">
        <v>1.2942967769524043</v>
      </c>
      <c r="H909">
        <v>15.477600996020501</v>
      </c>
      <c r="I909">
        <v>3344.6467584000002</v>
      </c>
      <c r="J909">
        <v>1183.6630015999999</v>
      </c>
      <c r="K909">
        <v>134.15819519999999</v>
      </c>
    </row>
    <row r="910" spans="1:11">
      <c r="A910" t="s">
        <v>1956</v>
      </c>
      <c r="B910" t="s">
        <v>1957</v>
      </c>
      <c r="C910" t="s">
        <v>32</v>
      </c>
      <c r="D910" t="s">
        <v>36</v>
      </c>
      <c r="E910">
        <v>1.0623845011641049</v>
      </c>
      <c r="F910">
        <v>1.0121548461595251</v>
      </c>
      <c r="G910">
        <v>1.0188602843843717</v>
      </c>
      <c r="H910">
        <v>22.228555468422691</v>
      </c>
      <c r="I910">
        <v>2883.7505024000002</v>
      </c>
      <c r="J910">
        <v>162.72</v>
      </c>
      <c r="K910">
        <v>318.09000959999997</v>
      </c>
    </row>
    <row r="911" spans="1:11">
      <c r="A911" t="s">
        <v>1958</v>
      </c>
      <c r="B911" t="s">
        <v>1959</v>
      </c>
      <c r="C911" t="s">
        <v>17</v>
      </c>
      <c r="D911" t="s">
        <v>48</v>
      </c>
      <c r="E911">
        <v>1.2221970349396545</v>
      </c>
      <c r="F911">
        <v>1.4333615814668164</v>
      </c>
      <c r="G911">
        <v>0.70946653918282943</v>
      </c>
      <c r="H911">
        <v>8.4521698497519822</v>
      </c>
      <c r="I911">
        <v>3893.5498751999999</v>
      </c>
      <c r="J911">
        <v>145.68430079999999</v>
      </c>
      <c r="K911">
        <v>50.088700799999998</v>
      </c>
    </row>
    <row r="912" spans="1:11">
      <c r="A912" t="s">
        <v>1960</v>
      </c>
      <c r="B912" t="s">
        <v>1961</v>
      </c>
      <c r="C912" t="s">
        <v>34</v>
      </c>
      <c r="D912" t="s">
        <v>86</v>
      </c>
      <c r="E912">
        <v>0.73286241453141188</v>
      </c>
      <c r="F912">
        <v>1.1638992300007631</v>
      </c>
      <c r="G912">
        <v>0.58067553625751978</v>
      </c>
      <c r="H912">
        <v>3.7913133779913042</v>
      </c>
      <c r="I912">
        <v>236.2564352</v>
      </c>
      <c r="J912">
        <v>66.950003199999998</v>
      </c>
      <c r="K912">
        <v>13.05</v>
      </c>
    </row>
    <row r="913" spans="1:11">
      <c r="A913" t="s">
        <v>1962</v>
      </c>
      <c r="B913" t="s">
        <v>1963</v>
      </c>
      <c r="C913" t="s">
        <v>34</v>
      </c>
      <c r="D913" t="s">
        <v>63</v>
      </c>
      <c r="E913">
        <v>-6.2533995048362004E-2</v>
      </c>
      <c r="F913">
        <v>1.073018857117765</v>
      </c>
      <c r="G913">
        <v>1.2421956696807244</v>
      </c>
      <c r="H913">
        <v>5.9621890547263678</v>
      </c>
      <c r="I913">
        <v>464.97976319999998</v>
      </c>
      <c r="J913">
        <v>47.95</v>
      </c>
      <c r="K913">
        <v>6.32</v>
      </c>
    </row>
    <row r="914" spans="1:11">
      <c r="A914" t="s">
        <v>1964</v>
      </c>
      <c r="B914" t="s">
        <v>1965</v>
      </c>
      <c r="C914" t="s">
        <v>17</v>
      </c>
      <c r="D914" t="s">
        <v>20</v>
      </c>
      <c r="E914">
        <v>1.0646075538224418</v>
      </c>
      <c r="F914">
        <v>1.57182392332248</v>
      </c>
      <c r="G914">
        <v>1.1346909559210088</v>
      </c>
      <c r="H914">
        <v>7.4555890656697912</v>
      </c>
      <c r="I914">
        <v>3446.9535744</v>
      </c>
      <c r="J914">
        <v>2320.6191104</v>
      </c>
      <c r="K914">
        <v>359.90440960000001</v>
      </c>
    </row>
    <row r="915" spans="1:11">
      <c r="A915" t="s">
        <v>1966</v>
      </c>
      <c r="B915" t="s">
        <v>1967</v>
      </c>
      <c r="C915" t="s">
        <v>34</v>
      </c>
      <c r="D915" t="s">
        <v>49</v>
      </c>
      <c r="E915">
        <v>1.0876457324171205</v>
      </c>
      <c r="F915">
        <v>1.1350171442036769</v>
      </c>
      <c r="G915">
        <v>-2.189372804602248</v>
      </c>
      <c r="H915">
        <v>23.629254588206553</v>
      </c>
      <c r="I915">
        <v>91.678111999999999</v>
      </c>
      <c r="J915">
        <v>154.3900032</v>
      </c>
      <c r="K915">
        <v>1.61</v>
      </c>
    </row>
    <row r="916" spans="1:11">
      <c r="A916" t="s">
        <v>1968</v>
      </c>
      <c r="B916" t="s">
        <v>1969</v>
      </c>
      <c r="C916" t="s">
        <v>17</v>
      </c>
      <c r="D916" t="s">
        <v>107</v>
      </c>
      <c r="E916">
        <v>1.1051991149153215</v>
      </c>
      <c r="F916">
        <v>1.0473020271993494</v>
      </c>
      <c r="G916">
        <v>1.4837694424976848</v>
      </c>
      <c r="H916">
        <v>3.0090483189417601</v>
      </c>
      <c r="I916">
        <v>779.86211839999999</v>
      </c>
      <c r="J916">
        <v>70.517497599999999</v>
      </c>
      <c r="K916">
        <v>7.0542999999999996</v>
      </c>
    </row>
    <row r="917" spans="1:11">
      <c r="A917" t="s">
        <v>1970</v>
      </c>
      <c r="B917" t="s">
        <v>1971</v>
      </c>
      <c r="C917" t="s">
        <v>38</v>
      </c>
      <c r="D917" t="s">
        <v>62</v>
      </c>
      <c r="E917">
        <v>0.46242058206399012</v>
      </c>
      <c r="F917">
        <v>1.233503538087809</v>
      </c>
      <c r="G917">
        <v>1.3213599946383081</v>
      </c>
      <c r="H917">
        <v>5.5080326573610749</v>
      </c>
      <c r="I917">
        <v>2955.2642047999998</v>
      </c>
      <c r="J917">
        <v>1052.0599552000001</v>
      </c>
      <c r="K917">
        <v>863.23998719999997</v>
      </c>
    </row>
    <row r="918" spans="1:11">
      <c r="A918" t="s">
        <v>1972</v>
      </c>
      <c r="B918" t="s">
        <v>1973</v>
      </c>
      <c r="C918" t="s">
        <v>24</v>
      </c>
      <c r="D918" t="s">
        <v>108</v>
      </c>
      <c r="E918">
        <v>1.3140172440505593</v>
      </c>
      <c r="F918">
        <v>1.4143930583846971</v>
      </c>
      <c r="G918">
        <v>1.1169411151511006</v>
      </c>
      <c r="H918">
        <v>7.7327561626791779</v>
      </c>
      <c r="I918">
        <v>592.07808</v>
      </c>
      <c r="J918">
        <v>156.83170559999999</v>
      </c>
      <c r="K918">
        <v>37.135100799999996</v>
      </c>
    </row>
    <row r="919" spans="1:11">
      <c r="A919" t="s">
        <v>1974</v>
      </c>
      <c r="B919" t="s">
        <v>1975</v>
      </c>
      <c r="C919" t="s">
        <v>34</v>
      </c>
      <c r="D919" t="s">
        <v>86</v>
      </c>
      <c r="E919">
        <v>0.93176668525516482</v>
      </c>
      <c r="F919">
        <v>1.3966765125243752</v>
      </c>
      <c r="G919">
        <v>1.3710177444734335</v>
      </c>
      <c r="H919">
        <v>5.6926780116435287</v>
      </c>
      <c r="I919">
        <v>209.95678720000001</v>
      </c>
      <c r="J919">
        <v>48.650300799999997</v>
      </c>
      <c r="K919">
        <v>103.4033984</v>
      </c>
    </row>
    <row r="920" spans="1:11">
      <c r="A920" t="s">
        <v>1976</v>
      </c>
      <c r="B920" t="s">
        <v>1977</v>
      </c>
      <c r="C920" t="s">
        <v>10</v>
      </c>
      <c r="D920" t="s">
        <v>28</v>
      </c>
      <c r="E920">
        <v>1.3838903934561173</v>
      </c>
      <c r="F920">
        <v>1.8867201527845172</v>
      </c>
      <c r="G920">
        <v>1.264296724950444</v>
      </c>
      <c r="H920">
        <v>143.5239251040222</v>
      </c>
      <c r="I920">
        <v>629.65647360000003</v>
      </c>
      <c r="J920">
        <v>2.6242000000000001</v>
      </c>
      <c r="K920">
        <v>31.918399999999998</v>
      </c>
    </row>
    <row r="921" spans="1:11">
      <c r="A921" t="s">
        <v>1978</v>
      </c>
      <c r="B921" t="s">
        <v>1979</v>
      </c>
      <c r="C921" t="s">
        <v>17</v>
      </c>
      <c r="D921" t="s">
        <v>18</v>
      </c>
      <c r="E921">
        <v>0.99070157926629876</v>
      </c>
      <c r="F921">
        <v>1.456270440958048</v>
      </c>
      <c r="G921">
        <v>1.5315333339313411</v>
      </c>
      <c r="H921">
        <v>-16.33984375</v>
      </c>
      <c r="I921">
        <v>388.41141759999999</v>
      </c>
      <c r="J921">
        <v>256.2500096</v>
      </c>
      <c r="K921">
        <v>273.04000000000002</v>
      </c>
    </row>
    <row r="922" spans="1:11">
      <c r="A922" t="s">
        <v>1980</v>
      </c>
      <c r="B922" t="s">
        <v>1981</v>
      </c>
      <c r="C922" t="s">
        <v>17</v>
      </c>
      <c r="D922" t="s">
        <v>20</v>
      </c>
      <c r="E922">
        <v>1.8114304825322851</v>
      </c>
      <c r="F922">
        <v>1.8741774546372121</v>
      </c>
      <c r="G922">
        <v>1.5624839990361132</v>
      </c>
      <c r="H922">
        <v>6.5957261340249067</v>
      </c>
      <c r="I922">
        <v>1731.8416384</v>
      </c>
      <c r="J922">
        <v>458.74140160000002</v>
      </c>
      <c r="K922">
        <v>59.329299200000001</v>
      </c>
    </row>
    <row r="923" spans="1:11">
      <c r="A923" t="s">
        <v>1982</v>
      </c>
      <c r="B923" t="s">
        <v>1983</v>
      </c>
      <c r="C923" t="s">
        <v>44</v>
      </c>
      <c r="D923" t="s">
        <v>45</v>
      </c>
      <c r="E923">
        <v>1.6847929589543496</v>
      </c>
      <c r="F923">
        <v>1.941965328043916</v>
      </c>
      <c r="G923">
        <v>1.3979740247016019</v>
      </c>
      <c r="H923">
        <v>7.1151018970294944</v>
      </c>
      <c r="I923">
        <v>6903.7580287999999</v>
      </c>
      <c r="J923">
        <v>2533.4773759999998</v>
      </c>
      <c r="K923">
        <v>829.061376</v>
      </c>
    </row>
    <row r="924" spans="1:11">
      <c r="A924" t="s">
        <v>1984</v>
      </c>
      <c r="B924" t="s">
        <v>1985</v>
      </c>
      <c r="C924" t="s">
        <v>17</v>
      </c>
      <c r="D924" t="s">
        <v>20</v>
      </c>
      <c r="E924">
        <v>1.028315621114305</v>
      </c>
      <c r="F924">
        <v>1.5730620809985498</v>
      </c>
      <c r="G924">
        <v>1.0755510472377166</v>
      </c>
      <c r="H924">
        <v>2.5969566989499837</v>
      </c>
      <c r="I924">
        <v>19131.649228800001</v>
      </c>
      <c r="J924">
        <v>4827.6201472000002</v>
      </c>
      <c r="K924">
        <v>1119.4600448000001</v>
      </c>
    </row>
    <row r="925" spans="1:11">
      <c r="A925" t="s">
        <v>1986</v>
      </c>
      <c r="B925" t="s">
        <v>1987</v>
      </c>
      <c r="C925" t="s">
        <v>15</v>
      </c>
      <c r="D925" t="s">
        <v>64</v>
      </c>
      <c r="E925">
        <v>1.5781724633442755</v>
      </c>
      <c r="F925">
        <v>1.6572553213750718</v>
      </c>
      <c r="G925">
        <v>0.86489974168955253</v>
      </c>
      <c r="H925">
        <v>27.716054916021889</v>
      </c>
      <c r="I925">
        <v>19592.326348800001</v>
      </c>
      <c r="J925">
        <v>529.15200000000004</v>
      </c>
      <c r="K925">
        <v>1135.1940096000001</v>
      </c>
    </row>
    <row r="926" spans="1:11">
      <c r="A926" t="s">
        <v>1988</v>
      </c>
      <c r="B926" t="s">
        <v>1989</v>
      </c>
      <c r="C926" t="s">
        <v>32</v>
      </c>
      <c r="D926" t="s">
        <v>33</v>
      </c>
      <c r="E926">
        <v>0.77596466797623354</v>
      </c>
      <c r="F926">
        <v>0.69417785334549453</v>
      </c>
      <c r="G926">
        <v>0.92621301244363885</v>
      </c>
      <c r="H926">
        <v>27.696307460437076</v>
      </c>
      <c r="I926">
        <v>28443.0729216</v>
      </c>
      <c r="J926">
        <v>345.45999360000002</v>
      </c>
      <c r="K926">
        <v>1603.52</v>
      </c>
    </row>
    <row r="927" spans="1:11">
      <c r="A927" t="s">
        <v>1990</v>
      </c>
      <c r="B927" t="s">
        <v>1991</v>
      </c>
      <c r="C927" t="s">
        <v>34</v>
      </c>
      <c r="D927" t="s">
        <v>49</v>
      </c>
      <c r="E927">
        <v>1.2215304457656453</v>
      </c>
      <c r="F927">
        <v>1.6415665532607284</v>
      </c>
      <c r="G927">
        <v>1.1123332587291814</v>
      </c>
      <c r="H927">
        <v>48.233210332103319</v>
      </c>
      <c r="I927">
        <v>7477.8329088</v>
      </c>
      <c r="J927">
        <v>70.990003200000004</v>
      </c>
      <c r="K927">
        <v>2314.2199295999999</v>
      </c>
    </row>
    <row r="928" spans="1:11">
      <c r="A928" t="s">
        <v>1992</v>
      </c>
      <c r="B928" t="s">
        <v>1993</v>
      </c>
      <c r="C928" t="s">
        <v>24</v>
      </c>
      <c r="D928" t="s">
        <v>25</v>
      </c>
      <c r="E928">
        <v>1.1881052345950245</v>
      </c>
      <c r="F928">
        <v>1.7719585814186674</v>
      </c>
      <c r="G928">
        <v>1.7639862903319781</v>
      </c>
      <c r="H928">
        <v>-3.5534307260491698</v>
      </c>
      <c r="I928">
        <v>115.372928</v>
      </c>
      <c r="J928">
        <v>221.47240959999999</v>
      </c>
      <c r="K928">
        <v>0.14749999999999999</v>
      </c>
    </row>
    <row r="929" spans="1:11">
      <c r="A929" t="s">
        <v>1994</v>
      </c>
      <c r="B929" t="s">
        <v>1995</v>
      </c>
      <c r="C929" t="s">
        <v>10</v>
      </c>
      <c r="D929" t="s">
        <v>55</v>
      </c>
      <c r="E929">
        <v>0.99229931008869765</v>
      </c>
      <c r="F929">
        <v>1.0794878853966057</v>
      </c>
      <c r="G929">
        <v>1.3929303030634439</v>
      </c>
      <c r="H929">
        <v>42.528033088235297</v>
      </c>
      <c r="I929">
        <v>23.3156848</v>
      </c>
      <c r="J929">
        <v>22.7191008</v>
      </c>
      <c r="K929">
        <v>0.49299999999999999</v>
      </c>
    </row>
    <row r="930" spans="1:11">
      <c r="A930" t="s">
        <v>1996</v>
      </c>
      <c r="B930" t="s">
        <v>1997</v>
      </c>
      <c r="C930" t="s">
        <v>10</v>
      </c>
      <c r="D930" t="s">
        <v>51</v>
      </c>
      <c r="E930">
        <v>1.1420718199523594</v>
      </c>
      <c r="F930">
        <v>0.83536756434217641</v>
      </c>
      <c r="G930">
        <v>0.85941843974255838</v>
      </c>
      <c r="H930">
        <v>4.1244499645138397</v>
      </c>
      <c r="I930">
        <v>2930.6281984000002</v>
      </c>
      <c r="J930">
        <v>412.751104</v>
      </c>
      <c r="K930">
        <v>24.410099200000001</v>
      </c>
    </row>
    <row r="931" spans="1:11">
      <c r="A931" t="s">
        <v>1998</v>
      </c>
      <c r="B931" t="s">
        <v>1999</v>
      </c>
      <c r="C931" t="s">
        <v>34</v>
      </c>
      <c r="D931" t="s">
        <v>49</v>
      </c>
      <c r="E931">
        <v>0.33656576249671588</v>
      </c>
      <c r="F931">
        <v>5.39014072519386E-2</v>
      </c>
      <c r="G931">
        <v>0.2181687037146251</v>
      </c>
      <c r="H931">
        <v>18.151043478260871</v>
      </c>
      <c r="I931">
        <v>799.60294399999998</v>
      </c>
      <c r="J931">
        <v>27.481699200000001</v>
      </c>
      <c r="K931">
        <v>1.091</v>
      </c>
    </row>
    <row r="932" spans="1:11">
      <c r="A932" t="s">
        <v>2000</v>
      </c>
      <c r="B932" t="s">
        <v>2001</v>
      </c>
      <c r="C932" t="s">
        <v>17</v>
      </c>
      <c r="D932" t="s">
        <v>26</v>
      </c>
      <c r="E932">
        <v>0.81032123266377865</v>
      </c>
      <c r="F932">
        <v>1.1136902578248986</v>
      </c>
      <c r="G932">
        <v>1.4836813108130864</v>
      </c>
      <c r="H932">
        <v>35.646378504672896</v>
      </c>
      <c r="I932">
        <v>1599.9171584000001</v>
      </c>
      <c r="J932">
        <v>0.76380000000000003</v>
      </c>
      <c r="K932">
        <v>28.225401600000001</v>
      </c>
    </row>
    <row r="933" spans="1:11">
      <c r="A933" t="s">
        <v>2002</v>
      </c>
      <c r="B933" t="s">
        <v>2003</v>
      </c>
      <c r="C933" t="s">
        <v>17</v>
      </c>
      <c r="D933" t="s">
        <v>65</v>
      </c>
      <c r="E933">
        <v>0.72930389785164718</v>
      </c>
      <c r="F933">
        <v>1.1500460761511606</v>
      </c>
      <c r="G933">
        <v>-7.9413669555437183</v>
      </c>
      <c r="H933">
        <v>0.65553265836394592</v>
      </c>
      <c r="I933">
        <v>408.07784959999998</v>
      </c>
      <c r="J933">
        <v>100.51249919999999</v>
      </c>
      <c r="K933">
        <v>19.4896992</v>
      </c>
    </row>
    <row r="934" spans="1:11">
      <c r="A934" t="s">
        <v>2004</v>
      </c>
      <c r="B934" t="s">
        <v>2005</v>
      </c>
      <c r="C934" t="s">
        <v>10</v>
      </c>
      <c r="D934" t="s">
        <v>55</v>
      </c>
      <c r="E934">
        <v>0.90006100869619443</v>
      </c>
      <c r="F934">
        <v>1.2799002976773577</v>
      </c>
      <c r="G934">
        <v>1.6071921602723591</v>
      </c>
      <c r="H934">
        <v>4.2802375570624474</v>
      </c>
      <c r="I934">
        <v>156.83891199999999</v>
      </c>
      <c r="J934">
        <v>38.520800000000001</v>
      </c>
      <c r="K934">
        <v>6.3226000000000004</v>
      </c>
    </row>
    <row r="935" spans="1:11">
      <c r="A935" t="s">
        <v>2006</v>
      </c>
      <c r="B935" t="s">
        <v>2007</v>
      </c>
      <c r="C935" t="s">
        <v>34</v>
      </c>
      <c r="D935" t="s">
        <v>49</v>
      </c>
      <c r="E935">
        <v>1.3864815787714595</v>
      </c>
      <c r="F935">
        <v>1.8497896446003272</v>
      </c>
      <c r="G935">
        <v>1.834618793706265</v>
      </c>
      <c r="H935">
        <v>141.57130754024286</v>
      </c>
      <c r="I935">
        <v>336.78297600000002</v>
      </c>
      <c r="J935">
        <v>5.9077000000000002</v>
      </c>
      <c r="K935">
        <v>52.126399999999997</v>
      </c>
    </row>
    <row r="936" spans="1:11">
      <c r="A936" t="s">
        <v>2008</v>
      </c>
      <c r="B936" t="s">
        <v>2009</v>
      </c>
      <c r="C936" t="s">
        <v>15</v>
      </c>
      <c r="D936" t="s">
        <v>87</v>
      </c>
      <c r="E936">
        <v>1.4063548045218366</v>
      </c>
      <c r="F936">
        <v>1.3734177519875763</v>
      </c>
      <c r="G936">
        <v>-0.47415973239541698</v>
      </c>
      <c r="H936">
        <v>27.527322696934004</v>
      </c>
      <c r="I936">
        <v>5886.2301183999998</v>
      </c>
      <c r="J936">
        <v>30.471100799999999</v>
      </c>
      <c r="K936">
        <v>72.288799999999995</v>
      </c>
    </row>
    <row r="937" spans="1:11">
      <c r="A937" t="s">
        <v>2010</v>
      </c>
      <c r="B937" t="s">
        <v>2011</v>
      </c>
      <c r="C937" t="s">
        <v>32</v>
      </c>
      <c r="D937" t="s">
        <v>76</v>
      </c>
      <c r="E937">
        <v>1.1789611471904469</v>
      </c>
      <c r="F937">
        <v>2.0686583211563438</v>
      </c>
      <c r="G937">
        <v>0.51553800261796889</v>
      </c>
      <c r="H937">
        <v>6.9378799894263814</v>
      </c>
      <c r="I937">
        <v>1228.1949184</v>
      </c>
      <c r="J937">
        <v>60.003999999999998</v>
      </c>
      <c r="K937">
        <v>55.503999999999998</v>
      </c>
    </row>
    <row r="938" spans="1:11">
      <c r="A938" t="s">
        <v>2012</v>
      </c>
      <c r="B938" t="s">
        <v>2013</v>
      </c>
      <c r="C938" t="s">
        <v>24</v>
      </c>
      <c r="D938" t="s">
        <v>127</v>
      </c>
      <c r="E938">
        <v>1.1288626059933615</v>
      </c>
      <c r="F938">
        <v>1.1270805344234374</v>
      </c>
      <c r="G938">
        <v>0.34407557264830713</v>
      </c>
      <c r="H938">
        <v>5.719505469252689</v>
      </c>
      <c r="I938">
        <v>1976.6503424</v>
      </c>
      <c r="J938">
        <v>285.74000640000003</v>
      </c>
      <c r="K938">
        <v>129.92500480000001</v>
      </c>
    </row>
    <row r="939" spans="1:11">
      <c r="A939" t="s">
        <v>2014</v>
      </c>
      <c r="B939" t="s">
        <v>2015</v>
      </c>
      <c r="C939" t="s">
        <v>17</v>
      </c>
      <c r="D939" t="s">
        <v>69</v>
      </c>
      <c r="E939">
        <v>0.54250787726871075</v>
      </c>
      <c r="F939">
        <v>1.0045613621546507</v>
      </c>
      <c r="G939">
        <v>0.86866185103636728</v>
      </c>
      <c r="H939">
        <v>9.7838120711710683</v>
      </c>
      <c r="I939">
        <v>834.61452799999995</v>
      </c>
      <c r="J939">
        <v>101.5830016</v>
      </c>
      <c r="K939">
        <v>35.204000000000001</v>
      </c>
    </row>
    <row r="940" spans="1:11">
      <c r="A940" t="s">
        <v>2016</v>
      </c>
      <c r="B940" t="s">
        <v>2017</v>
      </c>
      <c r="C940" t="s">
        <v>17</v>
      </c>
      <c r="D940" t="s">
        <v>26</v>
      </c>
      <c r="E940">
        <v>0.52877114172709438</v>
      </c>
      <c r="F940">
        <v>0.56615866477959897</v>
      </c>
      <c r="G940">
        <v>0.68838967210992019</v>
      </c>
      <c r="H940">
        <v>122.69672432830328</v>
      </c>
      <c r="I940">
        <v>13067.734220799999</v>
      </c>
      <c r="J940">
        <v>5.2</v>
      </c>
      <c r="K940">
        <v>283.3999872</v>
      </c>
    </row>
    <row r="941" spans="1:11">
      <c r="A941" t="s">
        <v>2018</v>
      </c>
      <c r="B941" t="s">
        <v>2019</v>
      </c>
      <c r="C941" t="s">
        <v>17</v>
      </c>
      <c r="D941" t="s">
        <v>27</v>
      </c>
      <c r="E941">
        <v>1.8211108200038495</v>
      </c>
      <c r="F941">
        <v>3.034892541694036</v>
      </c>
      <c r="G941">
        <v>6.7417355139946675</v>
      </c>
      <c r="H941">
        <v>4.3297739156049779</v>
      </c>
      <c r="I941">
        <v>2437.511168</v>
      </c>
      <c r="J941">
        <v>489.14099199999998</v>
      </c>
      <c r="K941">
        <v>10.589</v>
      </c>
    </row>
    <row r="942" spans="1:11">
      <c r="A942" t="s">
        <v>2020</v>
      </c>
      <c r="B942" t="s">
        <v>2021</v>
      </c>
      <c r="C942" t="s">
        <v>17</v>
      </c>
      <c r="D942" t="s">
        <v>107</v>
      </c>
      <c r="E942">
        <v>0.73110154758492152</v>
      </c>
      <c r="F942">
        <v>0.57085859697822516</v>
      </c>
      <c r="G942">
        <v>1.9090678437770383</v>
      </c>
      <c r="H942">
        <v>-2.5680135222150677</v>
      </c>
      <c r="I942">
        <v>21.6271168</v>
      </c>
      <c r="J942">
        <v>11.242900000000001</v>
      </c>
      <c r="K942">
        <v>1.4169</v>
      </c>
    </row>
    <row r="943" spans="1:11">
      <c r="A943" t="s">
        <v>2022</v>
      </c>
      <c r="B943" t="s">
        <v>2023</v>
      </c>
      <c r="C943" t="s">
        <v>10</v>
      </c>
      <c r="D943" t="s">
        <v>55</v>
      </c>
      <c r="E943">
        <v>1.5424554086019502</v>
      </c>
      <c r="F943">
        <v>1.5250685699094404</v>
      </c>
      <c r="G943">
        <v>0.92070388961375804</v>
      </c>
      <c r="H943">
        <v>20.535623624978847</v>
      </c>
      <c r="I943">
        <v>3067.7020671999999</v>
      </c>
      <c r="J943">
        <v>427.6059904</v>
      </c>
      <c r="K943">
        <v>537.33498880000002</v>
      </c>
    </row>
    <row r="944" spans="1:11">
      <c r="A944" t="s">
        <v>2024</v>
      </c>
      <c r="B944" t="s">
        <v>2025</v>
      </c>
      <c r="C944" t="s">
        <v>15</v>
      </c>
      <c r="D944" t="s">
        <v>19</v>
      </c>
      <c r="E944">
        <v>1.1090667455892169</v>
      </c>
      <c r="F944">
        <v>1.2892061751498247</v>
      </c>
      <c r="G944">
        <v>1.5168304225906899</v>
      </c>
      <c r="H944">
        <v>137.65035799522673</v>
      </c>
      <c r="I944">
        <v>682.43133439999997</v>
      </c>
      <c r="J944">
        <v>2.5</v>
      </c>
      <c r="K944">
        <v>17.693699200000001</v>
      </c>
    </row>
    <row r="945" spans="1:11">
      <c r="A945" t="s">
        <v>2026</v>
      </c>
      <c r="B945" t="s">
        <v>2027</v>
      </c>
      <c r="C945" t="s">
        <v>32</v>
      </c>
      <c r="D945" t="s">
        <v>67</v>
      </c>
      <c r="E945">
        <v>0.6731629481822613</v>
      </c>
      <c r="F945">
        <v>-0.1175322697705182</v>
      </c>
      <c r="G945">
        <v>-15.061876869844008</v>
      </c>
      <c r="H945">
        <v>-9.8789237668161434</v>
      </c>
      <c r="I945">
        <v>63.544633599999997</v>
      </c>
      <c r="J945">
        <v>32.317999999999998</v>
      </c>
      <c r="K945">
        <v>4.5359999999999996</v>
      </c>
    </row>
    <row r="946" spans="1:11">
      <c r="A946" t="s">
        <v>2028</v>
      </c>
      <c r="B946" t="s">
        <v>2029</v>
      </c>
      <c r="C946" t="s">
        <v>10</v>
      </c>
      <c r="D946" t="s">
        <v>71</v>
      </c>
      <c r="E946">
        <v>1.0637325476943269</v>
      </c>
      <c r="F946">
        <v>1.3005071557745664</v>
      </c>
      <c r="G946">
        <v>0.97737847395906163</v>
      </c>
      <c r="H946">
        <v>5.1377281866237032</v>
      </c>
      <c r="I946">
        <v>729.96029439999995</v>
      </c>
      <c r="J946">
        <v>677.66000640000004</v>
      </c>
      <c r="K946">
        <v>13.24</v>
      </c>
    </row>
    <row r="947" spans="1:11">
      <c r="A947" t="s">
        <v>2030</v>
      </c>
      <c r="B947" t="s">
        <v>2031</v>
      </c>
      <c r="C947" t="s">
        <v>32</v>
      </c>
      <c r="D947" t="s">
        <v>33</v>
      </c>
      <c r="E947">
        <v>1.1529703611863031</v>
      </c>
      <c r="F947">
        <v>0.9381138017258378</v>
      </c>
      <c r="G947">
        <v>0.93279230552111836</v>
      </c>
      <c r="H947">
        <v>1.6230982091578343</v>
      </c>
      <c r="I947">
        <v>121.9337728</v>
      </c>
      <c r="J947">
        <v>356.60520960000002</v>
      </c>
      <c r="K947">
        <v>0.1086</v>
      </c>
    </row>
    <row r="948" spans="1:11">
      <c r="A948" t="s">
        <v>2032</v>
      </c>
      <c r="B948" t="s">
        <v>2033</v>
      </c>
      <c r="C948" t="s">
        <v>32</v>
      </c>
      <c r="D948" t="s">
        <v>36</v>
      </c>
      <c r="E948">
        <v>0.77454003823080886</v>
      </c>
      <c r="F948">
        <v>1.1570681309711119</v>
      </c>
      <c r="G948">
        <v>0.96714106258292798</v>
      </c>
      <c r="H948">
        <v>5.4391137573710422</v>
      </c>
      <c r="I948">
        <v>122.124736</v>
      </c>
      <c r="J948">
        <v>13.140700000000001</v>
      </c>
      <c r="K948">
        <v>18.927600000000002</v>
      </c>
    </row>
    <row r="949" spans="1:11">
      <c r="A949" t="s">
        <v>2034</v>
      </c>
      <c r="B949" t="s">
        <v>2035</v>
      </c>
      <c r="C949" t="s">
        <v>24</v>
      </c>
      <c r="D949" t="s">
        <v>127</v>
      </c>
      <c r="E949">
        <v>0.37365917875964111</v>
      </c>
      <c r="F949">
        <v>0.73051610983508197</v>
      </c>
      <c r="G949">
        <v>1.0578658633946041</v>
      </c>
      <c r="H949">
        <v>29.011611746245237</v>
      </c>
      <c r="I949">
        <v>22309.324390400001</v>
      </c>
      <c r="J949">
        <v>156</v>
      </c>
      <c r="K949">
        <v>1301.6999936</v>
      </c>
    </row>
    <row r="950" spans="1:11">
      <c r="A950" t="s">
        <v>2036</v>
      </c>
      <c r="B950" t="s">
        <v>2037</v>
      </c>
      <c r="C950" t="s">
        <v>32</v>
      </c>
      <c r="D950" t="s">
        <v>33</v>
      </c>
      <c r="E950">
        <v>1.3417437540920012</v>
      </c>
      <c r="F950">
        <v>1.6558829299046416</v>
      </c>
      <c r="G950">
        <v>0.88616736327644885</v>
      </c>
      <c r="H950">
        <v>3.4778912762709875</v>
      </c>
      <c r="I950">
        <v>102.9005568</v>
      </c>
      <c r="J950">
        <v>39.491599999999998</v>
      </c>
      <c r="K950">
        <v>31.1408992</v>
      </c>
    </row>
    <row r="951" spans="1:11">
      <c r="A951" t="s">
        <v>2038</v>
      </c>
      <c r="B951" t="s">
        <v>2039</v>
      </c>
      <c r="C951" t="s">
        <v>38</v>
      </c>
      <c r="D951" t="s">
        <v>62</v>
      </c>
      <c r="E951">
        <v>0.56032705746723555</v>
      </c>
      <c r="F951">
        <v>1.4737646986955697</v>
      </c>
      <c r="G951">
        <v>0.76603827883222997</v>
      </c>
      <c r="H951">
        <v>1.52108940189199</v>
      </c>
      <c r="I951">
        <v>169.1662848</v>
      </c>
      <c r="J951">
        <v>126.416</v>
      </c>
      <c r="K951">
        <v>9.6030999999999995</v>
      </c>
    </row>
    <row r="952" spans="1:11">
      <c r="A952" t="s">
        <v>2040</v>
      </c>
      <c r="B952" t="s">
        <v>2041</v>
      </c>
      <c r="C952" t="s">
        <v>32</v>
      </c>
      <c r="D952" t="s">
        <v>102</v>
      </c>
      <c r="E952">
        <v>0.97027414534875156</v>
      </c>
      <c r="F952">
        <v>1.0254079238623577</v>
      </c>
      <c r="G952">
        <v>1.3701654994163941</v>
      </c>
      <c r="H952">
        <v>1.3483893219286749</v>
      </c>
      <c r="I952">
        <v>1536.3257344000001</v>
      </c>
      <c r="J952">
        <v>944.81704960000002</v>
      </c>
      <c r="K952">
        <v>50.476998399999999</v>
      </c>
    </row>
    <row r="953" spans="1:11">
      <c r="A953" t="s">
        <v>2042</v>
      </c>
      <c r="B953" t="s">
        <v>2043</v>
      </c>
      <c r="C953" t="s">
        <v>32</v>
      </c>
      <c r="D953" t="s">
        <v>50</v>
      </c>
      <c r="E953">
        <v>0.98012492803672158</v>
      </c>
      <c r="F953">
        <v>1.1312135592306289</v>
      </c>
      <c r="G953">
        <v>1.2023699363127764</v>
      </c>
      <c r="H953">
        <v>147.2475706713781</v>
      </c>
      <c r="I953">
        <v>2148.6874624000002</v>
      </c>
      <c r="J953">
        <v>8.3903999999999996</v>
      </c>
      <c r="K953">
        <v>468.67901440000003</v>
      </c>
    </row>
    <row r="954" spans="1:11">
      <c r="A954" t="s">
        <v>2044</v>
      </c>
      <c r="B954" t="s">
        <v>2045</v>
      </c>
      <c r="C954" t="s">
        <v>24</v>
      </c>
      <c r="D954" t="s">
        <v>25</v>
      </c>
      <c r="E954">
        <v>0.79372805840558525</v>
      </c>
      <c r="F954">
        <v>1.1170283625583686</v>
      </c>
      <c r="G954">
        <v>1.4563133335446663</v>
      </c>
      <c r="H954">
        <v>-6.1991903134749666</v>
      </c>
      <c r="I954">
        <v>38.628057599999998</v>
      </c>
      <c r="J954">
        <v>7.3384</v>
      </c>
      <c r="K954">
        <v>0.69610000000000005</v>
      </c>
    </row>
    <row r="955" spans="1:11">
      <c r="A955" t="s">
        <v>2046</v>
      </c>
      <c r="B955" t="s">
        <v>2047</v>
      </c>
      <c r="C955" t="s">
        <v>17</v>
      </c>
      <c r="D955" t="s">
        <v>128</v>
      </c>
      <c r="E955">
        <v>0.80299698817354914</v>
      </c>
      <c r="F955">
        <v>1.5518885897157408</v>
      </c>
      <c r="G955">
        <v>1.1675134826208395</v>
      </c>
      <c r="H955">
        <v>37.078864353312305</v>
      </c>
      <c r="I955">
        <v>6278.1034496000002</v>
      </c>
      <c r="J955">
        <v>25.064</v>
      </c>
      <c r="K955">
        <v>571.99498240000003</v>
      </c>
    </row>
    <row r="956" spans="1:11">
      <c r="A956" t="s">
        <v>2048</v>
      </c>
      <c r="B956" t="s">
        <v>2049</v>
      </c>
      <c r="C956" t="s">
        <v>17</v>
      </c>
      <c r="D956" t="s">
        <v>26</v>
      </c>
      <c r="E956">
        <v>0.67973536654909195</v>
      </c>
      <c r="F956">
        <v>1.4965051858250609</v>
      </c>
      <c r="G956">
        <v>0.8908619376245539</v>
      </c>
      <c r="H956">
        <v>3.0388442251054686</v>
      </c>
      <c r="I956">
        <v>117.521472</v>
      </c>
      <c r="J956">
        <v>7.9176000000000002</v>
      </c>
      <c r="K956">
        <v>0.13550000000000001</v>
      </c>
    </row>
    <row r="957" spans="1:11">
      <c r="A957" t="s">
        <v>2050</v>
      </c>
      <c r="B957" t="s">
        <v>2051</v>
      </c>
      <c r="C957" t="s">
        <v>24</v>
      </c>
      <c r="D957" t="s">
        <v>25</v>
      </c>
      <c r="E957">
        <v>1.0475988523423838</v>
      </c>
      <c r="F957">
        <v>1.2626075277288715</v>
      </c>
      <c r="G957">
        <v>1.065942528034838</v>
      </c>
      <c r="H957">
        <v>3.3442083353502108</v>
      </c>
      <c r="I957">
        <v>56072.221491199998</v>
      </c>
      <c r="J957">
        <v>2211.7599231999998</v>
      </c>
      <c r="K957">
        <v>63.38</v>
      </c>
    </row>
    <row r="958" spans="1:11">
      <c r="A958" t="s">
        <v>2052</v>
      </c>
      <c r="B958" t="s">
        <v>2053</v>
      </c>
      <c r="C958" t="s">
        <v>32</v>
      </c>
      <c r="D958" t="s">
        <v>33</v>
      </c>
      <c r="E958">
        <v>1.0751704357054559</v>
      </c>
      <c r="F958">
        <v>1.4363434393857857</v>
      </c>
      <c r="G958">
        <v>0.91600668221179116</v>
      </c>
      <c r="H958">
        <v>1.0794342930970835</v>
      </c>
      <c r="I958">
        <v>23.783820800000001</v>
      </c>
      <c r="J958">
        <v>42.293401600000003</v>
      </c>
      <c r="K958">
        <v>0.47989999999999999</v>
      </c>
    </row>
    <row r="959" spans="1:11">
      <c r="A959" t="s">
        <v>2054</v>
      </c>
      <c r="B959" t="s">
        <v>2055</v>
      </c>
      <c r="C959" t="s">
        <v>24</v>
      </c>
      <c r="D959" t="s">
        <v>61</v>
      </c>
      <c r="E959">
        <v>1.4062688761639544</v>
      </c>
      <c r="F959">
        <v>2.0649522232007231</v>
      </c>
      <c r="G959">
        <v>3.2060953624497643</v>
      </c>
      <c r="H959">
        <v>6.9249813849590467</v>
      </c>
      <c r="I959">
        <v>990.41791999999998</v>
      </c>
      <c r="J959">
        <v>8.907</v>
      </c>
      <c r="K959">
        <v>24.619</v>
      </c>
    </row>
    <row r="960" spans="1:11">
      <c r="A960" t="s">
        <v>2056</v>
      </c>
      <c r="B960" t="s">
        <v>2057</v>
      </c>
      <c r="C960" t="s">
        <v>12</v>
      </c>
      <c r="D960" t="s">
        <v>60</v>
      </c>
      <c r="E960">
        <v>1.9407971122944241</v>
      </c>
      <c r="F960">
        <v>2.0902526697802832</v>
      </c>
      <c r="G960">
        <v>2.2146174338070548</v>
      </c>
      <c r="H960">
        <v>155.25081433224756</v>
      </c>
      <c r="I960">
        <v>472.08345600000001</v>
      </c>
      <c r="J960">
        <v>1116.3346944</v>
      </c>
      <c r="K960">
        <v>245.45930240000001</v>
      </c>
    </row>
    <row r="961" spans="1:11">
      <c r="A961" t="s">
        <v>2058</v>
      </c>
      <c r="B961" t="s">
        <v>2059</v>
      </c>
      <c r="C961" t="s">
        <v>32</v>
      </c>
      <c r="D961" t="s">
        <v>33</v>
      </c>
      <c r="E961">
        <v>0.18832815237740669</v>
      </c>
      <c r="F961">
        <v>0.27113553802171297</v>
      </c>
      <c r="G961">
        <v>0.44994848092404371</v>
      </c>
      <c r="H961">
        <v>2.0764997385262838</v>
      </c>
      <c r="I961">
        <v>1095.1037951999999</v>
      </c>
      <c r="J961">
        <v>83.904902399999997</v>
      </c>
      <c r="K961">
        <v>50.199199999999998</v>
      </c>
    </row>
    <row r="962" spans="1:11">
      <c r="A962" t="s">
        <v>2060</v>
      </c>
      <c r="B962" t="s">
        <v>2061</v>
      </c>
      <c r="C962" t="s">
        <v>32</v>
      </c>
      <c r="D962" t="s">
        <v>52</v>
      </c>
      <c r="E962">
        <v>1.0050909358943578</v>
      </c>
      <c r="F962">
        <v>1.2404100554445612</v>
      </c>
      <c r="G962">
        <v>0.82246325298431133</v>
      </c>
      <c r="H962">
        <v>2.4516205541344469</v>
      </c>
      <c r="I962">
        <v>8845.7297920000001</v>
      </c>
      <c r="J962">
        <v>2059.3938432</v>
      </c>
      <c r="K962">
        <v>130.48899840000001</v>
      </c>
    </row>
    <row r="963" spans="1:11">
      <c r="A963" t="s">
        <v>2062</v>
      </c>
      <c r="B963" t="s">
        <v>2063</v>
      </c>
      <c r="C963" t="s">
        <v>17</v>
      </c>
      <c r="D963" t="s">
        <v>65</v>
      </c>
      <c r="E963">
        <v>0.33335545259222238</v>
      </c>
      <c r="F963">
        <v>0.56490403003841427</v>
      </c>
      <c r="G963">
        <v>-1.352613887003276</v>
      </c>
      <c r="H963">
        <v>-0.33009165835987447</v>
      </c>
      <c r="I963">
        <v>78.138105600000003</v>
      </c>
      <c r="J963">
        <v>53.713900799999998</v>
      </c>
      <c r="K963">
        <v>0.108</v>
      </c>
    </row>
    <row r="964" spans="1:11">
      <c r="A964" t="s">
        <v>2064</v>
      </c>
      <c r="B964" t="s">
        <v>2065</v>
      </c>
      <c r="C964" t="s">
        <v>32</v>
      </c>
      <c r="D964" t="s">
        <v>76</v>
      </c>
      <c r="E964">
        <v>0.96351021510750945</v>
      </c>
      <c r="F964">
        <v>0.96960785389919324</v>
      </c>
      <c r="G964">
        <v>0.65024922562780529</v>
      </c>
      <c r="H964">
        <v>39.448205742801854</v>
      </c>
      <c r="I964">
        <v>5944.9393152000002</v>
      </c>
      <c r="J964">
        <v>194.6614016</v>
      </c>
      <c r="K964">
        <v>231.4255872</v>
      </c>
    </row>
    <row r="965" spans="1:11">
      <c r="A965" t="s">
        <v>2066</v>
      </c>
      <c r="B965" t="s">
        <v>2067</v>
      </c>
      <c r="C965" t="s">
        <v>32</v>
      </c>
      <c r="D965" t="s">
        <v>96</v>
      </c>
      <c r="E965">
        <v>0.60352382963436058</v>
      </c>
      <c r="F965">
        <v>0.92550681564508319</v>
      </c>
      <c r="G965">
        <v>-0.53030429551166591</v>
      </c>
      <c r="H965">
        <v>2.6270952917620947</v>
      </c>
      <c r="I965">
        <v>1406.8495359999999</v>
      </c>
      <c r="J965">
        <v>96.717497600000002</v>
      </c>
      <c r="K965">
        <v>1.8391999999999999</v>
      </c>
    </row>
    <row r="966" spans="1:11">
      <c r="A966" t="s">
        <v>2068</v>
      </c>
      <c r="B966" t="s">
        <v>2069</v>
      </c>
      <c r="C966" t="s">
        <v>32</v>
      </c>
      <c r="D966" t="s">
        <v>36</v>
      </c>
      <c r="E966">
        <v>1.0651125781185156</v>
      </c>
      <c r="F966">
        <v>1.3671419537913629</v>
      </c>
      <c r="G966">
        <v>0.887117358839559</v>
      </c>
      <c r="H966">
        <v>6.9625383130888867</v>
      </c>
      <c r="I966">
        <v>26.5816816</v>
      </c>
      <c r="J966">
        <v>13.869500800000001</v>
      </c>
      <c r="K966">
        <v>6.9885999999999999</v>
      </c>
    </row>
    <row r="967" spans="1:11">
      <c r="A967" t="s">
        <v>2070</v>
      </c>
      <c r="B967" t="s">
        <v>2071</v>
      </c>
      <c r="C967" t="s">
        <v>32</v>
      </c>
      <c r="D967" t="s">
        <v>67</v>
      </c>
      <c r="E967">
        <v>1.6662017968505298</v>
      </c>
      <c r="F967">
        <v>1.7984654033141587</v>
      </c>
      <c r="G967">
        <v>0.88825335472890921</v>
      </c>
      <c r="H967">
        <v>2.7079375209668051</v>
      </c>
      <c r="I967">
        <v>381.42960640000001</v>
      </c>
      <c r="J967">
        <v>165.3315968</v>
      </c>
      <c r="K967">
        <v>3.9693999999999998</v>
      </c>
    </row>
    <row r="968" spans="1:11">
      <c r="A968" t="s">
        <v>2072</v>
      </c>
      <c r="B968" t="s">
        <v>2073</v>
      </c>
      <c r="C968" t="s">
        <v>22</v>
      </c>
      <c r="D968" t="s">
        <v>23</v>
      </c>
      <c r="E968">
        <v>1.0294175060872921</v>
      </c>
      <c r="F968">
        <v>1.2499692792894446</v>
      </c>
      <c r="G968">
        <v>1.1531174036486964</v>
      </c>
      <c r="H968">
        <v>1193.9133757961783</v>
      </c>
      <c r="I968">
        <v>583.63269119999995</v>
      </c>
      <c r="J968">
        <v>0.53190000000000004</v>
      </c>
      <c r="K968">
        <v>73.872697599999995</v>
      </c>
    </row>
    <row r="969" spans="1:11">
      <c r="A969" t="s">
        <v>2074</v>
      </c>
      <c r="B969" t="s">
        <v>2075</v>
      </c>
      <c r="C969" t="s">
        <v>17</v>
      </c>
      <c r="D969" t="s">
        <v>107</v>
      </c>
      <c r="E969">
        <v>1.050090203704666</v>
      </c>
      <c r="F969">
        <v>1.494870229488239</v>
      </c>
      <c r="G969">
        <v>0.53460384624437551</v>
      </c>
      <c r="H969">
        <v>19.376332125300515</v>
      </c>
      <c r="I969">
        <v>626.12203520000003</v>
      </c>
      <c r="J969">
        <v>27.092198400000001</v>
      </c>
      <c r="K969">
        <v>22.687200000000001</v>
      </c>
    </row>
    <row r="970" spans="1:11">
      <c r="A970" t="s">
        <v>2076</v>
      </c>
      <c r="B970" t="s">
        <v>2077</v>
      </c>
      <c r="C970" t="s">
        <v>24</v>
      </c>
      <c r="D970" t="s">
        <v>25</v>
      </c>
      <c r="E970">
        <v>0.61493787162699931</v>
      </c>
      <c r="F970">
        <v>1.4637270871866592</v>
      </c>
      <c r="G970">
        <v>0.77311979513479134</v>
      </c>
      <c r="H970">
        <v>111.55106959927689</v>
      </c>
      <c r="I970">
        <v>1244.2467328</v>
      </c>
      <c r="J970">
        <v>6.6799999999999998E-2</v>
      </c>
      <c r="K970">
        <v>231.9113984</v>
      </c>
    </row>
    <row r="971" spans="1:11">
      <c r="A971" t="s">
        <v>2078</v>
      </c>
      <c r="B971" t="s">
        <v>2079</v>
      </c>
      <c r="C971" t="s">
        <v>10</v>
      </c>
      <c r="D971" t="s">
        <v>28</v>
      </c>
      <c r="E971">
        <v>0.62594559240499448</v>
      </c>
      <c r="F971">
        <v>1.145332845291448</v>
      </c>
      <c r="G971">
        <v>0.49085446748671863</v>
      </c>
      <c r="H971">
        <v>49.582831802344003</v>
      </c>
      <c r="I971">
        <v>56833.409024</v>
      </c>
      <c r="J971">
        <v>67.406003200000001</v>
      </c>
      <c r="K971">
        <v>102.94799999999999</v>
      </c>
    </row>
    <row r="972" spans="1:11">
      <c r="A972" t="s">
        <v>2080</v>
      </c>
      <c r="B972" t="s">
        <v>2081</v>
      </c>
      <c r="C972" t="s">
        <v>17</v>
      </c>
      <c r="D972" t="s">
        <v>26</v>
      </c>
      <c r="E972">
        <v>1.7411342207151119</v>
      </c>
      <c r="F972">
        <v>2.1103222865117637</v>
      </c>
      <c r="G972">
        <v>1.4410433329754484</v>
      </c>
      <c r="H972">
        <v>18.862718793109995</v>
      </c>
      <c r="I972">
        <v>6492.9652735999998</v>
      </c>
      <c r="J972">
        <v>189.40999679999999</v>
      </c>
      <c r="K972">
        <v>198.0700032</v>
      </c>
    </row>
    <row r="973" spans="1:11">
      <c r="A973" t="s">
        <v>2082</v>
      </c>
      <c r="B973" t="s">
        <v>2083</v>
      </c>
      <c r="C973" t="s">
        <v>10</v>
      </c>
      <c r="D973" t="s">
        <v>55</v>
      </c>
      <c r="E973">
        <v>1.8376702600652937</v>
      </c>
      <c r="F973">
        <v>1.7154301229630431</v>
      </c>
      <c r="G973">
        <v>2.4828402634338458</v>
      </c>
      <c r="H973">
        <v>7.1257439163134038</v>
      </c>
      <c r="I973">
        <v>7325.9229183999996</v>
      </c>
      <c r="J973">
        <v>670.69998080000005</v>
      </c>
      <c r="K973">
        <v>532.89999360000002</v>
      </c>
    </row>
    <row r="974" spans="1:11">
      <c r="A974" t="s">
        <v>2084</v>
      </c>
      <c r="B974" t="s">
        <v>2085</v>
      </c>
      <c r="C974" t="s">
        <v>10</v>
      </c>
      <c r="D974" t="s">
        <v>55</v>
      </c>
      <c r="E974">
        <v>1.6737731928560868</v>
      </c>
      <c r="F974">
        <v>1.6416238053361951</v>
      </c>
      <c r="G974">
        <v>1.6127507655584907</v>
      </c>
      <c r="H974">
        <v>75.008977361436379</v>
      </c>
      <c r="I974">
        <v>64385.548287999998</v>
      </c>
      <c r="J974">
        <v>8163.4598912000001</v>
      </c>
      <c r="K974">
        <v>1027.8299648</v>
      </c>
    </row>
    <row r="975" spans="1:11">
      <c r="A975" t="s">
        <v>2086</v>
      </c>
      <c r="B975" t="s">
        <v>2087</v>
      </c>
      <c r="C975" t="s">
        <v>38</v>
      </c>
      <c r="D975" t="s">
        <v>62</v>
      </c>
      <c r="E975">
        <v>1.8652017954949696</v>
      </c>
      <c r="F975">
        <v>2.1467099348801635</v>
      </c>
      <c r="G975">
        <v>1.0049757033097535</v>
      </c>
      <c r="H975">
        <v>6.5833856783919602</v>
      </c>
      <c r="I975">
        <v>90151.911424000005</v>
      </c>
      <c r="J975">
        <v>9628.4000255999999</v>
      </c>
      <c r="K975">
        <v>3359.9000575999999</v>
      </c>
    </row>
    <row r="976" spans="1:11">
      <c r="A976" t="s">
        <v>2088</v>
      </c>
      <c r="B976" t="s">
        <v>2089</v>
      </c>
      <c r="C976" t="s">
        <v>17</v>
      </c>
      <c r="D976" t="s">
        <v>26</v>
      </c>
      <c r="E976">
        <v>0.83029926590133818</v>
      </c>
      <c r="F976">
        <v>0.87034490121837793</v>
      </c>
      <c r="G976">
        <v>1.6157888739213746</v>
      </c>
      <c r="H976">
        <v>1.0635254822755269</v>
      </c>
      <c r="I976">
        <v>391.25703679999998</v>
      </c>
      <c r="J976">
        <v>160.567104</v>
      </c>
      <c r="K976">
        <v>9.6998999999999995</v>
      </c>
    </row>
    <row r="977" spans="1:11">
      <c r="A977" t="s">
        <v>2090</v>
      </c>
      <c r="B977" t="s">
        <v>2091</v>
      </c>
      <c r="C977" t="s">
        <v>10</v>
      </c>
      <c r="D977" t="s">
        <v>43</v>
      </c>
      <c r="E977">
        <v>0.70275255830576144</v>
      </c>
      <c r="F977">
        <v>1.5165400137173142</v>
      </c>
      <c r="G977">
        <v>0.88274433252433127</v>
      </c>
      <c r="H977">
        <v>2.5269604629820388</v>
      </c>
      <c r="I977">
        <v>350.66593280000001</v>
      </c>
      <c r="J977">
        <v>146.71000319999999</v>
      </c>
      <c r="K977">
        <v>16.18</v>
      </c>
    </row>
    <row r="978" spans="1:11">
      <c r="A978" t="s">
        <v>2092</v>
      </c>
      <c r="B978" t="s">
        <v>2093</v>
      </c>
      <c r="C978" t="s">
        <v>17</v>
      </c>
      <c r="D978" t="s">
        <v>20</v>
      </c>
      <c r="E978">
        <v>0.78503475229990904</v>
      </c>
      <c r="F978">
        <v>0.60162670435053389</v>
      </c>
      <c r="G978">
        <v>0.5713409753341725</v>
      </c>
      <c r="H978">
        <v>2714.2389380530972</v>
      </c>
      <c r="I978">
        <v>6021.5648256000004</v>
      </c>
      <c r="J978">
        <v>139.21500159999999</v>
      </c>
      <c r="K978">
        <v>1013.4979584</v>
      </c>
    </row>
    <row r="979" spans="1:11">
      <c r="A979" t="s">
        <v>2094</v>
      </c>
      <c r="B979" t="s">
        <v>2095</v>
      </c>
      <c r="C979" t="s">
        <v>24</v>
      </c>
      <c r="D979" t="s">
        <v>75</v>
      </c>
      <c r="E979">
        <v>0.78426964615534078</v>
      </c>
      <c r="F979">
        <v>0.89233814566632419</v>
      </c>
      <c r="G979">
        <v>1.016770918751996</v>
      </c>
      <c r="H979">
        <v>4.8946478873239441</v>
      </c>
      <c r="I979">
        <v>230.50652160000001</v>
      </c>
      <c r="J979">
        <v>4.7992999999999997</v>
      </c>
      <c r="K979">
        <v>3.2490000000000001</v>
      </c>
    </row>
    <row r="980" spans="1:11">
      <c r="A980" t="s">
        <v>2096</v>
      </c>
      <c r="B980" t="s">
        <v>2097</v>
      </c>
      <c r="C980" t="s">
        <v>32</v>
      </c>
      <c r="D980" t="s">
        <v>36</v>
      </c>
      <c r="E980">
        <v>1.0575387462129753</v>
      </c>
      <c r="F980">
        <v>1.5810896914676245</v>
      </c>
      <c r="G980">
        <v>1.1356026270640125</v>
      </c>
      <c r="H980">
        <v>-6.9575508607198744</v>
      </c>
      <c r="I980">
        <v>105.6276032</v>
      </c>
      <c r="J980">
        <v>2.7707000000000002</v>
      </c>
      <c r="K980">
        <v>0.69279999999999997</v>
      </c>
    </row>
    <row r="981" spans="1:11">
      <c r="A981" t="s">
        <v>2098</v>
      </c>
      <c r="B981" t="s">
        <v>2099</v>
      </c>
      <c r="C981" t="s">
        <v>32</v>
      </c>
      <c r="D981" t="s">
        <v>33</v>
      </c>
      <c r="E981">
        <v>0.65659631778480798</v>
      </c>
      <c r="F981">
        <v>1.8927889403443816</v>
      </c>
      <c r="G981">
        <v>1.0885473629586877</v>
      </c>
      <c r="H981">
        <v>-0.62120338350997384</v>
      </c>
      <c r="I981">
        <v>111.1174144</v>
      </c>
      <c r="J981">
        <v>330.94000640000002</v>
      </c>
      <c r="K981">
        <v>25.9</v>
      </c>
    </row>
    <row r="982" spans="1:11">
      <c r="A982" t="s">
        <v>2100</v>
      </c>
      <c r="B982" t="s">
        <v>2101</v>
      </c>
      <c r="C982" t="s">
        <v>17</v>
      </c>
      <c r="D982" t="s">
        <v>20</v>
      </c>
      <c r="E982">
        <v>1.1868184358928289</v>
      </c>
      <c r="F982">
        <v>1.2085659276942111</v>
      </c>
      <c r="G982">
        <v>1.0733406913793839</v>
      </c>
      <c r="H982">
        <v>8.0789320411667926</v>
      </c>
      <c r="I982">
        <v>547355.8331392</v>
      </c>
      <c r="J982">
        <v>134001.13152</v>
      </c>
      <c r="K982">
        <v>63123.600179200002</v>
      </c>
    </row>
    <row r="983" spans="1:11">
      <c r="A983" t="s">
        <v>2102</v>
      </c>
      <c r="B983" t="s">
        <v>2103</v>
      </c>
      <c r="C983" t="s">
        <v>34</v>
      </c>
      <c r="D983" t="s">
        <v>49</v>
      </c>
      <c r="E983">
        <v>1.6351804010664686</v>
      </c>
      <c r="F983">
        <v>1.6165881480577933</v>
      </c>
      <c r="G983">
        <v>1.2996652606876826</v>
      </c>
      <c r="H983">
        <v>11.323129900988109</v>
      </c>
      <c r="I983">
        <v>14423.6085248</v>
      </c>
      <c r="J983">
        <v>1804.4657663999999</v>
      </c>
      <c r="K983">
        <v>613.09127679999995</v>
      </c>
    </row>
    <row r="984" spans="1:11">
      <c r="A984" t="s">
        <v>2104</v>
      </c>
      <c r="B984" t="s">
        <v>2105</v>
      </c>
      <c r="C984" t="s">
        <v>15</v>
      </c>
      <c r="D984" t="s">
        <v>16</v>
      </c>
      <c r="E984">
        <v>1.1839762062781942</v>
      </c>
      <c r="F984">
        <v>1.1975705066701361</v>
      </c>
      <c r="G984">
        <v>1.3221337893553466</v>
      </c>
      <c r="H984">
        <v>31.808849557522123</v>
      </c>
      <c r="I984">
        <v>34931.022233600001</v>
      </c>
      <c r="J984">
        <v>630.00002559999996</v>
      </c>
      <c r="K984">
        <v>2335.6999679999999</v>
      </c>
    </row>
    <row r="985" spans="1:11">
      <c r="A985" t="s">
        <v>2106</v>
      </c>
      <c r="B985" t="s">
        <v>2107</v>
      </c>
      <c r="C985" t="s">
        <v>32</v>
      </c>
      <c r="D985" t="s">
        <v>76</v>
      </c>
      <c r="E985">
        <v>1.1721321257991644</v>
      </c>
      <c r="F985">
        <v>1.0997723149540564</v>
      </c>
      <c r="G985">
        <v>0.44653388496084201</v>
      </c>
      <c r="H985">
        <v>3.4594009023405237</v>
      </c>
      <c r="I985">
        <v>5295.0245376000003</v>
      </c>
      <c r="J985">
        <v>989.33432319999997</v>
      </c>
      <c r="K985">
        <v>9.9931000000000001</v>
      </c>
    </row>
    <row r="986" spans="1:11">
      <c r="A986" t="s">
        <v>2108</v>
      </c>
      <c r="B986" t="s">
        <v>2109</v>
      </c>
      <c r="C986" t="s">
        <v>32</v>
      </c>
      <c r="D986" t="s">
        <v>76</v>
      </c>
      <c r="E986">
        <v>1.4697366365254942</v>
      </c>
      <c r="F986">
        <v>1.3956829951299004</v>
      </c>
      <c r="G986">
        <v>0.98812673732272505</v>
      </c>
      <c r="H986">
        <v>4.9000799856228374</v>
      </c>
      <c r="I986">
        <v>9985.7850367999999</v>
      </c>
      <c r="J986">
        <v>1110.5286143999999</v>
      </c>
      <c r="K986">
        <v>320.55859199999998</v>
      </c>
    </row>
    <row r="987" spans="1:11">
      <c r="A987" t="s">
        <v>2110</v>
      </c>
      <c r="B987" t="s">
        <v>2111</v>
      </c>
      <c r="C987" t="s">
        <v>24</v>
      </c>
      <c r="D987" t="s">
        <v>25</v>
      </c>
      <c r="E987">
        <v>0.86461434629008627</v>
      </c>
      <c r="F987">
        <v>0.71567841227666951</v>
      </c>
      <c r="G987">
        <v>0.80621689937219443</v>
      </c>
      <c r="H987">
        <v>15.841237570694563</v>
      </c>
      <c r="I987">
        <v>106349.3828608</v>
      </c>
      <c r="J987">
        <v>6217.0001407999998</v>
      </c>
      <c r="K987">
        <v>6282.0900863999996</v>
      </c>
    </row>
    <row r="988" spans="1:11">
      <c r="A988" t="s">
        <v>2112</v>
      </c>
      <c r="B988" t="s">
        <v>2113</v>
      </c>
      <c r="C988" t="s">
        <v>32</v>
      </c>
      <c r="D988" t="s">
        <v>36</v>
      </c>
      <c r="E988">
        <v>1.3318602333536449</v>
      </c>
      <c r="F988">
        <v>1.5695959301058584</v>
      </c>
      <c r="G988">
        <v>1.4368468452958969</v>
      </c>
      <c r="H988">
        <v>12.183983781044097</v>
      </c>
      <c r="I988">
        <v>2711.1122943999999</v>
      </c>
      <c r="J988">
        <v>574.68001279999999</v>
      </c>
      <c r="K988">
        <v>192.6499968</v>
      </c>
    </row>
    <row r="989" spans="1:11">
      <c r="A989" t="s">
        <v>2114</v>
      </c>
      <c r="B989" t="s">
        <v>2115</v>
      </c>
      <c r="C989" t="s">
        <v>10</v>
      </c>
      <c r="D989" t="s">
        <v>28</v>
      </c>
      <c r="E989">
        <v>1.2497686454836745</v>
      </c>
      <c r="F989">
        <v>1.6145466265120882</v>
      </c>
      <c r="G989">
        <v>1.931526147343283</v>
      </c>
      <c r="H989">
        <v>8.9258875228361223</v>
      </c>
      <c r="I989">
        <v>3174.7289088000002</v>
      </c>
      <c r="J989">
        <v>333.53300480000001</v>
      </c>
      <c r="K989">
        <v>142.45199360000001</v>
      </c>
    </row>
    <row r="990" spans="1:11">
      <c r="A990" t="s">
        <v>2116</v>
      </c>
      <c r="B990" t="s">
        <v>2117</v>
      </c>
      <c r="C990" t="s">
        <v>24</v>
      </c>
      <c r="D990" t="s">
        <v>74</v>
      </c>
      <c r="E990">
        <v>0.65325867269277826</v>
      </c>
      <c r="F990">
        <v>1.2563379596603783</v>
      </c>
      <c r="G990">
        <v>1.2037288677886102</v>
      </c>
      <c r="H990">
        <v>6.3298040530829303</v>
      </c>
      <c r="I990">
        <v>217.5956736</v>
      </c>
      <c r="J990">
        <v>31.657500800000001</v>
      </c>
      <c r="K990">
        <v>1.1894</v>
      </c>
    </row>
    <row r="991" spans="1:11">
      <c r="A991" t="s">
        <v>2118</v>
      </c>
      <c r="B991" t="s">
        <v>2119</v>
      </c>
      <c r="C991" t="s">
        <v>32</v>
      </c>
      <c r="D991" t="s">
        <v>83</v>
      </c>
      <c r="E991">
        <v>1.1712948907775518</v>
      </c>
      <c r="F991">
        <v>1.7814460805526515</v>
      </c>
      <c r="G991">
        <v>0.91991823840615761</v>
      </c>
      <c r="H991">
        <v>3.1549664042178547</v>
      </c>
      <c r="I991">
        <v>397344.47964159999</v>
      </c>
      <c r="J991">
        <v>129765.736448</v>
      </c>
      <c r="K991">
        <v>38466.9188096</v>
      </c>
    </row>
    <row r="992" spans="1:11">
      <c r="A992" t="s">
        <v>2120</v>
      </c>
      <c r="B992" t="s">
        <v>2121</v>
      </c>
      <c r="C992" t="s">
        <v>10</v>
      </c>
      <c r="D992" t="s">
        <v>81</v>
      </c>
      <c r="E992">
        <v>0.89567799664022396</v>
      </c>
      <c r="F992">
        <v>0.96379323371292558</v>
      </c>
      <c r="G992">
        <v>0.44767258759718731</v>
      </c>
      <c r="H992">
        <v>7.4211692307692312</v>
      </c>
      <c r="I992">
        <v>701.22926080000002</v>
      </c>
      <c r="J992">
        <v>82.809996799999993</v>
      </c>
      <c r="K992">
        <v>7.81</v>
      </c>
    </row>
    <row r="993" spans="1:11">
      <c r="A993" t="s">
        <v>2122</v>
      </c>
      <c r="B993" t="s">
        <v>2123</v>
      </c>
      <c r="C993" t="s">
        <v>17</v>
      </c>
      <c r="D993" t="s">
        <v>26</v>
      </c>
      <c r="E993">
        <v>0.81503419870874283</v>
      </c>
      <c r="F993">
        <v>1.4466955624314513</v>
      </c>
      <c r="G993">
        <v>0.81723280172952517</v>
      </c>
      <c r="H993">
        <v>147.19586323343182</v>
      </c>
      <c r="I993">
        <v>929.9866624</v>
      </c>
      <c r="J993">
        <v>1.3059000000000001</v>
      </c>
      <c r="K993">
        <v>0.747</v>
      </c>
    </row>
    <row r="994" spans="1:11">
      <c r="A994" t="s">
        <v>2124</v>
      </c>
      <c r="B994" t="s">
        <v>2125</v>
      </c>
      <c r="C994" t="s">
        <v>17</v>
      </c>
      <c r="D994" t="s">
        <v>65</v>
      </c>
      <c r="E994">
        <v>1.2692012374675723</v>
      </c>
      <c r="F994">
        <v>1.802741738007233</v>
      </c>
      <c r="G994">
        <v>0.93304315914579516</v>
      </c>
      <c r="H994">
        <v>-0.47400043668683128</v>
      </c>
      <c r="I994">
        <v>31.123961600000001</v>
      </c>
      <c r="J994">
        <v>10.2934</v>
      </c>
      <c r="K994">
        <v>0.2253</v>
      </c>
    </row>
    <row r="995" spans="1:11">
      <c r="A995" t="s">
        <v>2126</v>
      </c>
      <c r="B995" t="s">
        <v>2127</v>
      </c>
      <c r="C995" t="s">
        <v>17</v>
      </c>
      <c r="D995" t="s">
        <v>20</v>
      </c>
      <c r="E995">
        <v>1.0978418899688314</v>
      </c>
      <c r="F995">
        <v>1.0452807333990599</v>
      </c>
      <c r="G995">
        <v>0.96916663994324315</v>
      </c>
      <c r="H995">
        <v>-13.810485232429713</v>
      </c>
      <c r="I995">
        <v>32.743321600000002</v>
      </c>
      <c r="J995">
        <v>3395.0531584</v>
      </c>
      <c r="K995">
        <v>70.087097600000007</v>
      </c>
    </row>
    <row r="996" spans="1:11">
      <c r="A996" t="s">
        <v>2128</v>
      </c>
      <c r="B996" t="s">
        <v>2129</v>
      </c>
      <c r="C996" t="s">
        <v>10</v>
      </c>
      <c r="D996" t="s">
        <v>51</v>
      </c>
      <c r="E996">
        <v>1.3560230270842488</v>
      </c>
      <c r="F996">
        <v>1.8374272503690483</v>
      </c>
      <c r="G996">
        <v>1.4289751266801165</v>
      </c>
      <c r="H996">
        <v>2.4947780678851177</v>
      </c>
      <c r="I996">
        <v>986.26211839999996</v>
      </c>
      <c r="J996">
        <v>584.16</v>
      </c>
      <c r="K996">
        <v>626.63997440000003</v>
      </c>
    </row>
    <row r="997" spans="1:11">
      <c r="A997" t="s">
        <v>2130</v>
      </c>
      <c r="B997" t="s">
        <v>2131</v>
      </c>
      <c r="C997" t="s">
        <v>34</v>
      </c>
      <c r="D997" t="s">
        <v>86</v>
      </c>
      <c r="E997">
        <v>0.87213357755090015</v>
      </c>
      <c r="F997">
        <v>2.0263620352716636</v>
      </c>
      <c r="G997">
        <v>1.2146408724741871</v>
      </c>
      <c r="H997">
        <v>4.8420466983327222</v>
      </c>
      <c r="I997">
        <v>668.50693120000005</v>
      </c>
      <c r="J997">
        <v>328.04869120000001</v>
      </c>
      <c r="K997">
        <v>1.3099000000000001</v>
      </c>
    </row>
    <row r="998" spans="1:11">
      <c r="A998" t="s">
        <v>2132</v>
      </c>
      <c r="B998" t="s">
        <v>2133</v>
      </c>
      <c r="C998" t="s">
        <v>10</v>
      </c>
      <c r="D998" t="s">
        <v>71</v>
      </c>
      <c r="E998">
        <v>1.1566524498847124</v>
      </c>
      <c r="F998">
        <v>1.2336359803055197</v>
      </c>
      <c r="G998">
        <v>0.43960000165625218</v>
      </c>
      <c r="H998">
        <v>1.0021047480732614</v>
      </c>
      <c r="I998">
        <v>140.10638080000001</v>
      </c>
      <c r="J998">
        <v>266.91059200000001</v>
      </c>
      <c r="K998">
        <v>15.734700800000001</v>
      </c>
    </row>
    <row r="999" spans="1:11">
      <c r="A999" t="s">
        <v>2134</v>
      </c>
      <c r="B999" t="s">
        <v>2135</v>
      </c>
      <c r="C999" t="s">
        <v>10</v>
      </c>
      <c r="D999" t="s">
        <v>55</v>
      </c>
      <c r="E999">
        <v>0.4541416040388972</v>
      </c>
      <c r="F999">
        <v>0.45650091717034602</v>
      </c>
      <c r="G999">
        <v>0.50523977844489021</v>
      </c>
      <c r="H999">
        <v>3.7719965809137785</v>
      </c>
      <c r="I999">
        <v>1271.0622208</v>
      </c>
      <c r="J999">
        <v>61.598796800000002</v>
      </c>
      <c r="K999">
        <v>0.44840000000000002</v>
      </c>
    </row>
    <row r="1000" spans="1:11">
      <c r="A1000" t="s">
        <v>2136</v>
      </c>
      <c r="B1000" t="s">
        <v>2137</v>
      </c>
      <c r="C1000" t="s">
        <v>17</v>
      </c>
      <c r="D1000" t="s">
        <v>42</v>
      </c>
      <c r="E1000">
        <v>0.95710882955304</v>
      </c>
      <c r="F1000">
        <v>1.4617649310906604</v>
      </c>
      <c r="G1000">
        <v>0.5570427141254195</v>
      </c>
      <c r="H1000">
        <v>5.6973684210526319</v>
      </c>
      <c r="I1000">
        <v>313.35016960000002</v>
      </c>
      <c r="J1000">
        <v>36.58</v>
      </c>
      <c r="K1000">
        <v>1.78</v>
      </c>
    </row>
    <row r="1001" spans="1:11">
      <c r="A1001" t="s">
        <v>2138</v>
      </c>
      <c r="B1001" t="s">
        <v>2139</v>
      </c>
      <c r="C1001" t="s">
        <v>17</v>
      </c>
      <c r="D1001" t="s">
        <v>41</v>
      </c>
      <c r="E1001">
        <v>0.27284348978541739</v>
      </c>
      <c r="F1001">
        <v>0.63548669169912653</v>
      </c>
      <c r="G1001">
        <v>0.63036871714055498</v>
      </c>
      <c r="H1001">
        <v>2.1007880401248169</v>
      </c>
      <c r="I1001">
        <v>118.3888</v>
      </c>
      <c r="J1001">
        <v>304.46100480000001</v>
      </c>
      <c r="K1001">
        <v>13.1075</v>
      </c>
    </row>
    <row r="1002" spans="1:11">
      <c r="A1002" t="s">
        <v>2140</v>
      </c>
      <c r="B1002" t="s">
        <v>2141</v>
      </c>
      <c r="C1002" t="s">
        <v>38</v>
      </c>
      <c r="D1002" t="s">
        <v>62</v>
      </c>
      <c r="E1002">
        <v>0.6799071485329522</v>
      </c>
      <c r="F1002">
        <v>1.2888428363712701</v>
      </c>
      <c r="G1002">
        <v>0.81840559502443477</v>
      </c>
      <c r="H1002">
        <v>4.6384950842515416</v>
      </c>
      <c r="I1002">
        <v>7504.3954688000003</v>
      </c>
      <c r="J1002">
        <v>325.42000639999998</v>
      </c>
      <c r="K1002">
        <v>447.11997439999999</v>
      </c>
    </row>
    <row r="1003" spans="1:11">
      <c r="A1003" t="s">
        <v>2142</v>
      </c>
      <c r="B1003" t="s">
        <v>2143</v>
      </c>
      <c r="C1003" t="s">
        <v>17</v>
      </c>
      <c r="D1003" t="s">
        <v>41</v>
      </c>
      <c r="E1003">
        <v>1.0932849735296564</v>
      </c>
      <c r="F1003">
        <v>1.5722044676379607</v>
      </c>
      <c r="G1003">
        <v>1.2315108081041757</v>
      </c>
      <c r="H1003">
        <v>0.90555350326314499</v>
      </c>
      <c r="I1003">
        <v>3798.2363648</v>
      </c>
      <c r="J1003">
        <v>675.52</v>
      </c>
      <c r="K1003">
        <v>242.8199936</v>
      </c>
    </row>
    <row r="1004" spans="1:11">
      <c r="A1004" t="s">
        <v>2144</v>
      </c>
      <c r="B1004" t="s">
        <v>2145</v>
      </c>
      <c r="C1004" t="s">
        <v>10</v>
      </c>
      <c r="D1004" t="s">
        <v>55</v>
      </c>
      <c r="E1004">
        <v>1.1440708894596308</v>
      </c>
      <c r="F1004">
        <v>1.4424781730346805</v>
      </c>
      <c r="G1004">
        <v>0.74570533226945968</v>
      </c>
      <c r="H1004">
        <v>2327.0697674418607</v>
      </c>
      <c r="I1004">
        <v>7386.0390912000003</v>
      </c>
      <c r="J1004">
        <v>9.9</v>
      </c>
      <c r="K1004">
        <v>2757.1099647999999</v>
      </c>
    </row>
    <row r="1005" spans="1:11">
      <c r="A1005" t="s">
        <v>2146</v>
      </c>
      <c r="B1005" t="s">
        <v>2147</v>
      </c>
      <c r="C1005" t="s">
        <v>10</v>
      </c>
      <c r="D1005" t="s">
        <v>55</v>
      </c>
      <c r="E1005">
        <v>1.1406279378286579</v>
      </c>
      <c r="F1005">
        <v>1.2775118337100306</v>
      </c>
      <c r="G1005">
        <v>1.2023155759190225</v>
      </c>
      <c r="H1005">
        <v>40.391404805914974</v>
      </c>
      <c r="I1005">
        <v>2785.9752960000001</v>
      </c>
      <c r="J1005">
        <v>444.03000320000001</v>
      </c>
      <c r="K1005">
        <v>2202.3999487999999</v>
      </c>
    </row>
    <row r="1006" spans="1:11">
      <c r="A1006" t="s">
        <v>2148</v>
      </c>
      <c r="B1006" t="s">
        <v>2149</v>
      </c>
      <c r="C1006" t="s">
        <v>17</v>
      </c>
      <c r="D1006" t="s">
        <v>129</v>
      </c>
      <c r="E1006">
        <v>1.5071346526452392</v>
      </c>
      <c r="F1006">
        <v>1.4326781852344288</v>
      </c>
      <c r="G1006">
        <v>0.91282288675695378</v>
      </c>
      <c r="H1006">
        <v>14.048940215477783</v>
      </c>
      <c r="I1006">
        <v>683.09278719999998</v>
      </c>
      <c r="J1006">
        <v>115.1075968</v>
      </c>
      <c r="K1006">
        <v>13.714600000000001</v>
      </c>
    </row>
    <row r="1007" spans="1:11">
      <c r="A1007" t="s">
        <v>2150</v>
      </c>
      <c r="B1007" t="s">
        <v>2151</v>
      </c>
      <c r="C1007" t="s">
        <v>10</v>
      </c>
      <c r="D1007" t="s">
        <v>71</v>
      </c>
      <c r="E1007">
        <v>0.96637791734240819</v>
      </c>
      <c r="F1007">
        <v>1.4201058071297901</v>
      </c>
      <c r="G1007">
        <v>1.068229593579388</v>
      </c>
      <c r="H1007">
        <v>-0.54994707175622248</v>
      </c>
      <c r="I1007">
        <v>54.607827200000003</v>
      </c>
      <c r="J1007">
        <v>145.6411008</v>
      </c>
      <c r="K1007">
        <v>2.1585000000000001</v>
      </c>
    </row>
    <row r="1008" spans="1:11">
      <c r="A1008" t="s">
        <v>2152</v>
      </c>
      <c r="B1008" t="s">
        <v>2153</v>
      </c>
      <c r="C1008" t="s">
        <v>17</v>
      </c>
      <c r="D1008" t="s">
        <v>26</v>
      </c>
      <c r="E1008">
        <v>1.3490220228366778</v>
      </c>
      <c r="F1008">
        <v>1.7597913647808252</v>
      </c>
      <c r="G1008">
        <v>0.18770515558883599</v>
      </c>
      <c r="H1008">
        <v>130.26401869158877</v>
      </c>
      <c r="I1008">
        <v>1006.336</v>
      </c>
      <c r="J1008">
        <v>7.2591000000000001</v>
      </c>
      <c r="K1008">
        <v>27.345100800000001</v>
      </c>
    </row>
    <row r="1009" spans="1:11">
      <c r="A1009" t="s">
        <v>2154</v>
      </c>
      <c r="B1009" t="s">
        <v>2155</v>
      </c>
      <c r="C1009" t="s">
        <v>10</v>
      </c>
      <c r="D1009" t="s">
        <v>81</v>
      </c>
      <c r="E1009">
        <v>0.94371085671988797</v>
      </c>
      <c r="F1009">
        <v>1.0723236403955918</v>
      </c>
      <c r="G1009">
        <v>1.3106565361654583</v>
      </c>
      <c r="H1009">
        <v>1.335613104524181</v>
      </c>
      <c r="I1009">
        <v>182.44679679999999</v>
      </c>
      <c r="J1009">
        <v>267.04168959999998</v>
      </c>
      <c r="K1009">
        <v>13.5586</v>
      </c>
    </row>
    <row r="1010" spans="1:11">
      <c r="A1010" t="s">
        <v>2156</v>
      </c>
      <c r="B1010" t="s">
        <v>2157</v>
      </c>
      <c r="C1010" t="s">
        <v>17</v>
      </c>
      <c r="D1010" t="s">
        <v>56</v>
      </c>
      <c r="E1010">
        <v>0.93652127952481523</v>
      </c>
      <c r="F1010">
        <v>1.1348821422129109</v>
      </c>
      <c r="G1010">
        <v>0.60169149759980844</v>
      </c>
      <c r="H1010">
        <v>1.7031293743299809</v>
      </c>
      <c r="I1010">
        <v>1306.4914944</v>
      </c>
      <c r="J1010">
        <v>103.21850240000001</v>
      </c>
      <c r="K1010">
        <v>30.2424</v>
      </c>
    </row>
    <row r="1011" spans="1:11">
      <c r="A1011" t="s">
        <v>2158</v>
      </c>
      <c r="B1011" t="s">
        <v>2159</v>
      </c>
      <c r="C1011" t="s">
        <v>17</v>
      </c>
      <c r="D1011" t="s">
        <v>56</v>
      </c>
      <c r="E1011">
        <v>1.1886747346123037</v>
      </c>
      <c r="F1011">
        <v>1.2953209296677637</v>
      </c>
      <c r="G1011">
        <v>0.48638223145240012</v>
      </c>
      <c r="H1011">
        <v>9.4863725990651488</v>
      </c>
      <c r="I1011">
        <v>374.002816</v>
      </c>
      <c r="J1011">
        <v>38.028399999999998</v>
      </c>
      <c r="K1011">
        <v>373.08700160000001</v>
      </c>
    </row>
    <row r="1012" spans="1:11">
      <c r="A1012" t="s">
        <v>2160</v>
      </c>
      <c r="B1012" t="s">
        <v>2161</v>
      </c>
      <c r="C1012" t="s">
        <v>10</v>
      </c>
      <c r="D1012" t="s">
        <v>55</v>
      </c>
      <c r="E1012">
        <v>0.65346160993554692</v>
      </c>
      <c r="F1012">
        <v>1.3096290664704375</v>
      </c>
      <c r="G1012">
        <v>0.60268710504163525</v>
      </c>
      <c r="H1012">
        <v>2.6115251870056269</v>
      </c>
      <c r="I1012">
        <v>370.26736640000001</v>
      </c>
      <c r="J1012">
        <v>202.90830080000001</v>
      </c>
      <c r="K1012">
        <v>151.5118976</v>
      </c>
    </row>
    <row r="1013" spans="1:11">
      <c r="A1013" t="s">
        <v>2162</v>
      </c>
      <c r="B1013" t="s">
        <v>2163</v>
      </c>
      <c r="C1013" t="s">
        <v>10</v>
      </c>
      <c r="D1013" t="s">
        <v>28</v>
      </c>
      <c r="E1013">
        <v>0.79884004094034855</v>
      </c>
      <c r="F1013">
        <v>1.2269314216759311</v>
      </c>
      <c r="G1013">
        <v>1.1003334237175355</v>
      </c>
      <c r="H1013">
        <v>4.9148325358851679</v>
      </c>
      <c r="I1013">
        <v>896.45998080000004</v>
      </c>
      <c r="J1013">
        <v>155.24999679999999</v>
      </c>
      <c r="K1013">
        <v>363.98000639999998</v>
      </c>
    </row>
    <row r="1014" spans="1:11">
      <c r="A1014" t="s">
        <v>2164</v>
      </c>
      <c r="B1014" t="s">
        <v>2165</v>
      </c>
      <c r="C1014" t="s">
        <v>12</v>
      </c>
      <c r="D1014" t="s">
        <v>60</v>
      </c>
      <c r="E1014">
        <v>0.92715439032884517</v>
      </c>
      <c r="F1014">
        <v>1.3557123768628268</v>
      </c>
      <c r="G1014">
        <v>1.1820310327937069</v>
      </c>
      <c r="H1014">
        <v>47.977496483825597</v>
      </c>
      <c r="I1014">
        <v>578.20533760000001</v>
      </c>
      <c r="J1014">
        <v>1470.3121408</v>
      </c>
      <c r="K1014">
        <v>398.77150719999997</v>
      </c>
    </row>
    <row r="1015" spans="1:11">
      <c r="A1015" t="s">
        <v>2166</v>
      </c>
      <c r="B1015" t="s">
        <v>2167</v>
      </c>
      <c r="C1015" t="s">
        <v>12</v>
      </c>
      <c r="D1015" t="s">
        <v>60</v>
      </c>
      <c r="E1015">
        <v>0.60698711570367692</v>
      </c>
      <c r="F1015">
        <v>3.1435227206786202E-2</v>
      </c>
      <c r="G1015">
        <v>0.40311452628010053</v>
      </c>
      <c r="H1015">
        <v>33.336412078152755</v>
      </c>
      <c r="I1015">
        <v>357.00085760000002</v>
      </c>
      <c r="J1015">
        <v>276.02119679999998</v>
      </c>
      <c r="K1015">
        <v>77.760396799999995</v>
      </c>
    </row>
    <row r="1016" spans="1:11">
      <c r="A1016" t="s">
        <v>2168</v>
      </c>
      <c r="B1016" t="s">
        <v>2169</v>
      </c>
      <c r="C1016" t="s">
        <v>24</v>
      </c>
      <c r="D1016" t="s">
        <v>25</v>
      </c>
      <c r="E1016">
        <v>0.86612167656342987</v>
      </c>
      <c r="F1016">
        <v>1.1323987064440402</v>
      </c>
      <c r="G1016">
        <v>-0.16054839845682309</v>
      </c>
      <c r="H1016">
        <v>1.4280526635898536</v>
      </c>
      <c r="I1016">
        <v>48.781654400000001</v>
      </c>
      <c r="J1016">
        <v>101.46639999999999</v>
      </c>
      <c r="K1016">
        <v>3.3774999999999999</v>
      </c>
    </row>
    <row r="1017" spans="1:11">
      <c r="A1017" t="s">
        <v>2170</v>
      </c>
      <c r="B1017" t="s">
        <v>2171</v>
      </c>
      <c r="C1017" t="s">
        <v>10</v>
      </c>
      <c r="D1017" t="s">
        <v>40</v>
      </c>
      <c r="E1017">
        <v>0.72888305346592608</v>
      </c>
      <c r="F1017">
        <v>0.90544323415609618</v>
      </c>
      <c r="G1017">
        <v>1.4872138941934434</v>
      </c>
      <c r="H1017">
        <v>2.5799263638600509</v>
      </c>
      <c r="I1017">
        <v>2338.7420671999998</v>
      </c>
      <c r="J1017">
        <v>734.11471359999996</v>
      </c>
      <c r="K1017">
        <v>212.14289919999999</v>
      </c>
    </row>
    <row r="1018" spans="1:11">
      <c r="A1018" t="s">
        <v>2172</v>
      </c>
      <c r="B1018" t="s">
        <v>2173</v>
      </c>
      <c r="C1018" t="s">
        <v>10</v>
      </c>
      <c r="D1018" t="s">
        <v>55</v>
      </c>
      <c r="E1018">
        <v>2.2556379714677073</v>
      </c>
      <c r="F1018">
        <v>2.3572287668428622</v>
      </c>
      <c r="G1018">
        <v>1.3854970192636062</v>
      </c>
      <c r="H1018">
        <v>2.7875057713540099</v>
      </c>
      <c r="I1018">
        <v>2904.7455743999999</v>
      </c>
      <c r="J1018">
        <v>561.10520320000001</v>
      </c>
      <c r="K1018">
        <v>462.11758079999998</v>
      </c>
    </row>
    <row r="1019" spans="1:11">
      <c r="A1019" t="s">
        <v>2174</v>
      </c>
      <c r="B1019" t="s">
        <v>2175</v>
      </c>
      <c r="C1019" t="s">
        <v>17</v>
      </c>
      <c r="D1019" t="s">
        <v>20</v>
      </c>
      <c r="E1019">
        <v>1.4353937879688281</v>
      </c>
      <c r="F1019">
        <v>2.0081691963107899</v>
      </c>
      <c r="G1019">
        <v>1.6307763572555842</v>
      </c>
      <c r="H1019">
        <v>52.896870628464846</v>
      </c>
      <c r="I1019">
        <v>4038.2795775999998</v>
      </c>
      <c r="J1019">
        <v>31.491199999999999</v>
      </c>
      <c r="K1019">
        <v>653.30821119999996</v>
      </c>
    </row>
    <row r="1020" spans="1:11">
      <c r="A1020" t="s">
        <v>2176</v>
      </c>
      <c r="B1020" t="s">
        <v>2177</v>
      </c>
      <c r="C1020" t="s">
        <v>24</v>
      </c>
      <c r="D1020" t="s">
        <v>25</v>
      </c>
      <c r="E1020">
        <v>0.74253066695362424</v>
      </c>
      <c r="F1020">
        <v>0.59675748954922336</v>
      </c>
      <c r="G1020">
        <v>0.19208521160600051</v>
      </c>
      <c r="H1020">
        <v>6.9785929815391192</v>
      </c>
      <c r="I1020">
        <v>91085.432422400001</v>
      </c>
      <c r="J1020">
        <v>8368.6498303999997</v>
      </c>
      <c r="K1020">
        <v>3498.5897983999998</v>
      </c>
    </row>
    <row r="1021" spans="1:11">
      <c r="A1021" t="s">
        <v>2178</v>
      </c>
      <c r="B1021" t="s">
        <v>2179</v>
      </c>
      <c r="C1021" t="s">
        <v>32</v>
      </c>
      <c r="D1021" t="s">
        <v>33</v>
      </c>
      <c r="E1021">
        <v>0.57947153597689238</v>
      </c>
      <c r="F1021">
        <v>0.2033867442598383</v>
      </c>
      <c r="G1021">
        <v>1.8276717958842548</v>
      </c>
      <c r="H1021">
        <v>1.8135911400684239</v>
      </c>
      <c r="I1021">
        <v>389.7624576</v>
      </c>
      <c r="J1021">
        <v>370.1622016</v>
      </c>
      <c r="K1021">
        <v>1.5753999999999999</v>
      </c>
    </row>
    <row r="1022" spans="1:11">
      <c r="A1022" t="s">
        <v>2180</v>
      </c>
      <c r="B1022" t="s">
        <v>2181</v>
      </c>
      <c r="C1022" t="s">
        <v>34</v>
      </c>
      <c r="D1022" t="s">
        <v>49</v>
      </c>
      <c r="E1022">
        <v>1.356759620794139</v>
      </c>
      <c r="F1022">
        <v>0.98245028829541958</v>
      </c>
      <c r="G1022">
        <v>0.39270832826811392</v>
      </c>
      <c r="H1022">
        <v>4.9542303559199539</v>
      </c>
      <c r="I1022">
        <v>8114.9861887999996</v>
      </c>
      <c r="J1022">
        <v>376.3053056</v>
      </c>
      <c r="K1022">
        <v>67.170099199999996</v>
      </c>
    </row>
    <row r="1023" spans="1:11">
      <c r="A1023" t="s">
        <v>2182</v>
      </c>
      <c r="B1023" t="s">
        <v>2183</v>
      </c>
      <c r="C1023" t="s">
        <v>10</v>
      </c>
      <c r="D1023" t="s">
        <v>28</v>
      </c>
      <c r="E1023">
        <v>0.57496683814432847</v>
      </c>
      <c r="F1023">
        <v>1.3281994202088758</v>
      </c>
      <c r="G1023">
        <v>1.2813208555274638</v>
      </c>
      <c r="H1023">
        <v>1.7738598002467814</v>
      </c>
      <c r="I1023">
        <v>352.25689599999998</v>
      </c>
      <c r="J1023">
        <v>351.95461119999999</v>
      </c>
      <c r="K1023">
        <v>3.0897999999999999</v>
      </c>
    </row>
    <row r="1024" spans="1:11">
      <c r="A1024" t="s">
        <v>2184</v>
      </c>
      <c r="B1024" t="s">
        <v>2185</v>
      </c>
      <c r="C1024" t="s">
        <v>17</v>
      </c>
      <c r="D1024" t="s">
        <v>26</v>
      </c>
      <c r="E1024">
        <v>0.97556244115301916</v>
      </c>
      <c r="F1024">
        <v>1.544162497144201</v>
      </c>
      <c r="G1024">
        <v>0.2155691065121198</v>
      </c>
      <c r="H1024">
        <v>-10.959744810854524</v>
      </c>
      <c r="I1024">
        <v>45.9091424</v>
      </c>
      <c r="J1024">
        <v>6</v>
      </c>
      <c r="K1024">
        <v>5.6401000000000003</v>
      </c>
    </row>
    <row r="1025" spans="1:11">
      <c r="A1025" t="s">
        <v>2186</v>
      </c>
      <c r="B1025" t="s">
        <v>2187</v>
      </c>
      <c r="C1025" t="s">
        <v>32</v>
      </c>
      <c r="D1025" t="s">
        <v>36</v>
      </c>
      <c r="E1025">
        <v>0.69717952096022306</v>
      </c>
      <c r="F1025">
        <v>0.76866287258897026</v>
      </c>
      <c r="G1025">
        <v>0.68681839904535469</v>
      </c>
      <c r="H1025">
        <v>10.409795681785248</v>
      </c>
      <c r="I1025">
        <v>9112.7062528000006</v>
      </c>
      <c r="J1025">
        <v>463.75500799999998</v>
      </c>
      <c r="K1025">
        <v>477.67198719999999</v>
      </c>
    </row>
    <row r="1026" spans="1:11">
      <c r="A1026" t="s">
        <v>2188</v>
      </c>
      <c r="B1026" t="s">
        <v>2189</v>
      </c>
      <c r="C1026" t="s">
        <v>15</v>
      </c>
      <c r="D1026" t="s">
        <v>64</v>
      </c>
      <c r="E1026">
        <v>0.83609939484633167</v>
      </c>
      <c r="F1026">
        <v>0.98083017096699043</v>
      </c>
      <c r="G1026">
        <v>0.59954882857207026</v>
      </c>
      <c r="H1026">
        <v>73.171929824561403</v>
      </c>
      <c r="I1026">
        <v>5469.9773951999996</v>
      </c>
      <c r="J1026">
        <v>9.56</v>
      </c>
      <c r="K1026">
        <v>310.89999360000002</v>
      </c>
    </row>
    <row r="1027" spans="1:11">
      <c r="A1027" t="s">
        <v>2190</v>
      </c>
      <c r="B1027" t="s">
        <v>2191</v>
      </c>
      <c r="C1027" t="s">
        <v>32</v>
      </c>
      <c r="D1027" t="s">
        <v>33</v>
      </c>
      <c r="E1027">
        <v>1.01644332763749</v>
      </c>
      <c r="F1027">
        <v>1.0878429087823356</v>
      </c>
      <c r="G1027">
        <v>0.95667277256348715</v>
      </c>
      <c r="H1027">
        <v>0.3012540894220283</v>
      </c>
      <c r="I1027">
        <v>177.61273600000001</v>
      </c>
      <c r="J1027">
        <v>412.72168959999999</v>
      </c>
      <c r="K1027">
        <v>6.2938999999999998</v>
      </c>
    </row>
    <row r="1028" spans="1:11">
      <c r="A1028" t="s">
        <v>2192</v>
      </c>
      <c r="B1028" t="s">
        <v>2193</v>
      </c>
      <c r="C1028" t="s">
        <v>38</v>
      </c>
      <c r="D1028" t="s">
        <v>62</v>
      </c>
      <c r="E1028">
        <v>1.2186901309306877</v>
      </c>
      <c r="F1028">
        <v>2.0410456482045904</v>
      </c>
      <c r="G1028">
        <v>1.7977092826733445</v>
      </c>
      <c r="H1028">
        <v>4.5373674260793511</v>
      </c>
      <c r="I1028">
        <v>2775.3666560000001</v>
      </c>
      <c r="J1028">
        <v>59.060102399999998</v>
      </c>
      <c r="K1028">
        <v>566.95091200000002</v>
      </c>
    </row>
    <row r="1029" spans="1:11">
      <c r="A1029" t="s">
        <v>2194</v>
      </c>
      <c r="B1029" t="s">
        <v>2195</v>
      </c>
      <c r="C1029" t="s">
        <v>34</v>
      </c>
      <c r="D1029" t="s">
        <v>70</v>
      </c>
      <c r="E1029">
        <v>0.61921296661076453</v>
      </c>
      <c r="F1029">
        <v>0.57342980516025588</v>
      </c>
      <c r="G1029">
        <v>0.63202845887587034</v>
      </c>
      <c r="H1029">
        <v>61.457142857142856</v>
      </c>
      <c r="I1029">
        <v>100697.34850560001</v>
      </c>
      <c r="J1029">
        <v>575.00001280000004</v>
      </c>
      <c r="K1029">
        <v>1689.0000384</v>
      </c>
    </row>
    <row r="1030" spans="1:11">
      <c r="A1030" t="s">
        <v>2196</v>
      </c>
      <c r="B1030" t="s">
        <v>2197</v>
      </c>
      <c r="C1030" t="s">
        <v>17</v>
      </c>
      <c r="D1030" t="s">
        <v>27</v>
      </c>
      <c r="E1030">
        <v>1.6083727196814313</v>
      </c>
      <c r="F1030">
        <v>2.2322540553881827</v>
      </c>
      <c r="G1030">
        <v>1.6469763000786926</v>
      </c>
      <c r="H1030">
        <v>6.5833901482870294</v>
      </c>
      <c r="I1030">
        <v>2422.6000896</v>
      </c>
      <c r="J1030">
        <v>55.726502400000001</v>
      </c>
      <c r="K1030">
        <v>178.8819968</v>
      </c>
    </row>
    <row r="1031" spans="1:11">
      <c r="A1031" t="s">
        <v>2198</v>
      </c>
      <c r="B1031" t="s">
        <v>2199</v>
      </c>
      <c r="C1031" t="s">
        <v>17</v>
      </c>
      <c r="D1031" t="s">
        <v>84</v>
      </c>
      <c r="E1031">
        <v>1.1222026290878864</v>
      </c>
      <c r="F1031">
        <v>2.2646885630160796</v>
      </c>
      <c r="G1031">
        <v>10.671060613898849</v>
      </c>
      <c r="H1031">
        <v>4.2348498194309876</v>
      </c>
      <c r="I1031">
        <v>357.2922112</v>
      </c>
      <c r="J1031">
        <v>60.653599999999997</v>
      </c>
      <c r="K1031">
        <v>0.73480000000000001</v>
      </c>
    </row>
    <row r="1032" spans="1:11">
      <c r="A1032" t="s">
        <v>2200</v>
      </c>
      <c r="B1032" t="s">
        <v>2201</v>
      </c>
      <c r="C1032" t="s">
        <v>24</v>
      </c>
      <c r="D1032" t="s">
        <v>108</v>
      </c>
      <c r="E1032">
        <v>1.3800608480000016</v>
      </c>
      <c r="F1032">
        <v>1.6186167598285777</v>
      </c>
      <c r="G1032">
        <v>1.7206262030710773</v>
      </c>
      <c r="H1032">
        <v>44.221869639794171</v>
      </c>
      <c r="I1032">
        <v>7753.6321535999996</v>
      </c>
      <c r="J1032">
        <v>332.08901120000002</v>
      </c>
      <c r="K1032">
        <v>667.29799679999996</v>
      </c>
    </row>
    <row r="1033" spans="1:11">
      <c r="A1033" t="s">
        <v>2202</v>
      </c>
      <c r="B1033" t="s">
        <v>2203</v>
      </c>
      <c r="C1033" t="s">
        <v>32</v>
      </c>
      <c r="D1033" t="s">
        <v>83</v>
      </c>
      <c r="E1033">
        <v>0.78757838458456808</v>
      </c>
      <c r="F1033">
        <v>0.90203241035235604</v>
      </c>
      <c r="G1033">
        <v>0.38928047330397458</v>
      </c>
      <c r="H1033">
        <v>102.02986611740474</v>
      </c>
      <c r="I1033">
        <v>446828.90444800002</v>
      </c>
      <c r="J1033">
        <v>99.9</v>
      </c>
      <c r="K1033">
        <v>7639.3996287999998</v>
      </c>
    </row>
    <row r="1034" spans="1:11">
      <c r="A1034" t="s">
        <v>2204</v>
      </c>
      <c r="B1034" t="s">
        <v>2205</v>
      </c>
      <c r="C1034" t="s">
        <v>12</v>
      </c>
      <c r="D1034" t="s">
        <v>60</v>
      </c>
      <c r="E1034">
        <v>1.1313913665432327</v>
      </c>
      <c r="F1034">
        <v>0.90068334104085801</v>
      </c>
      <c r="G1034">
        <v>0.66782025901252462</v>
      </c>
      <c r="H1034">
        <v>795.35849056603774</v>
      </c>
      <c r="I1034">
        <v>5480.7990271999997</v>
      </c>
      <c r="J1034">
        <v>9910.0901376000002</v>
      </c>
      <c r="K1034">
        <v>1672.8699904</v>
      </c>
    </row>
    <row r="1035" spans="1:11">
      <c r="A1035" t="s">
        <v>2206</v>
      </c>
      <c r="B1035" t="s">
        <v>2207</v>
      </c>
      <c r="C1035" t="s">
        <v>15</v>
      </c>
      <c r="D1035" t="s">
        <v>16</v>
      </c>
      <c r="E1035">
        <v>1.0648016681922123</v>
      </c>
      <c r="F1035">
        <v>1.4178495953248864</v>
      </c>
      <c r="G1035">
        <v>1.0301535448868957</v>
      </c>
      <c r="H1035">
        <v>12.390721905234432</v>
      </c>
      <c r="I1035">
        <v>5014.4043007999999</v>
      </c>
      <c r="J1035">
        <v>544.09999359999995</v>
      </c>
      <c r="K1035">
        <v>706.14000639999995</v>
      </c>
    </row>
    <row r="1036" spans="1:11">
      <c r="A1036" t="s">
        <v>2208</v>
      </c>
      <c r="B1036" t="s">
        <v>2209</v>
      </c>
      <c r="C1036" t="s">
        <v>12</v>
      </c>
      <c r="D1036" t="s">
        <v>13</v>
      </c>
      <c r="E1036">
        <v>1.0669626499537943</v>
      </c>
      <c r="F1036">
        <v>0.71314030274665452</v>
      </c>
      <c r="G1036">
        <v>0.4980746418839776</v>
      </c>
      <c r="H1036">
        <v>4.2332657934727553</v>
      </c>
      <c r="I1036">
        <v>1033.8265088000001</v>
      </c>
      <c r="J1036">
        <v>162.78000639999999</v>
      </c>
      <c r="K1036">
        <v>1542.7699712000001</v>
      </c>
    </row>
    <row r="1037" spans="1:11">
      <c r="A1037" t="s">
        <v>2210</v>
      </c>
      <c r="B1037" t="s">
        <v>2211</v>
      </c>
      <c r="C1037" t="s">
        <v>58</v>
      </c>
      <c r="D1037" t="s">
        <v>111</v>
      </c>
      <c r="E1037">
        <v>0.234973092204318</v>
      </c>
      <c r="F1037">
        <v>0.69318966092400003</v>
      </c>
      <c r="G1037">
        <v>0.1779742701328681</v>
      </c>
      <c r="H1037">
        <v>13.302127659574468</v>
      </c>
      <c r="I1037">
        <v>836.21662719999995</v>
      </c>
      <c r="J1037">
        <v>55.18</v>
      </c>
      <c r="K1037">
        <v>185.00999680000001</v>
      </c>
    </row>
    <row r="1038" spans="1:11">
      <c r="A1038" t="s">
        <v>2212</v>
      </c>
      <c r="B1038" t="s">
        <v>2213</v>
      </c>
      <c r="C1038" t="s">
        <v>34</v>
      </c>
      <c r="D1038" t="s">
        <v>86</v>
      </c>
      <c r="E1038">
        <v>0.59119738577926206</v>
      </c>
      <c r="F1038">
        <v>1.3670734442647274</v>
      </c>
      <c r="G1038">
        <v>0.78796802943926603</v>
      </c>
      <c r="H1038">
        <v>5.3761840324763197</v>
      </c>
      <c r="I1038">
        <v>321.59754240000001</v>
      </c>
      <c r="J1038">
        <v>8.76</v>
      </c>
      <c r="K1038">
        <v>14.93</v>
      </c>
    </row>
    <row r="1039" spans="1:11">
      <c r="A1039" t="s">
        <v>2214</v>
      </c>
      <c r="B1039" t="s">
        <v>2215</v>
      </c>
      <c r="C1039" t="s">
        <v>38</v>
      </c>
      <c r="D1039" t="s">
        <v>62</v>
      </c>
      <c r="E1039">
        <v>1.0720801345705475</v>
      </c>
      <c r="F1039">
        <v>1.63502929016238</v>
      </c>
      <c r="G1039">
        <v>1.8504480814550628</v>
      </c>
      <c r="H1039">
        <v>1.6309162232102277</v>
      </c>
      <c r="I1039">
        <v>6505.1303936000004</v>
      </c>
      <c r="J1039">
        <v>2098.4682496</v>
      </c>
      <c r="K1039">
        <v>1485.7711615999999</v>
      </c>
    </row>
    <row r="1040" spans="1:11">
      <c r="A1040" t="s">
        <v>2216</v>
      </c>
      <c r="B1040" t="s">
        <v>2217</v>
      </c>
      <c r="C1040" t="s">
        <v>24</v>
      </c>
      <c r="D1040" t="s">
        <v>75</v>
      </c>
      <c r="E1040">
        <v>0.91246719656377884</v>
      </c>
      <c r="F1040">
        <v>1.3908381660769336</v>
      </c>
      <c r="G1040">
        <v>0.92174878028684237</v>
      </c>
      <c r="H1040">
        <v>10.454588235294118</v>
      </c>
      <c r="I1040">
        <v>102386.0473856</v>
      </c>
      <c r="J1040">
        <v>3275.0200832</v>
      </c>
      <c r="K1040">
        <v>497.0200064</v>
      </c>
    </row>
    <row r="1041" spans="1:11">
      <c r="A1041" t="s">
        <v>2218</v>
      </c>
      <c r="B1041" t="s">
        <v>2219</v>
      </c>
      <c r="C1041" t="s">
        <v>24</v>
      </c>
      <c r="D1041" t="s">
        <v>75</v>
      </c>
      <c r="E1041">
        <v>0.72124491858322914</v>
      </c>
      <c r="F1041">
        <v>1.3579992472766356</v>
      </c>
      <c r="G1041">
        <v>0.93958781208814124</v>
      </c>
      <c r="H1041">
        <v>-16.575778713474026</v>
      </c>
      <c r="I1041">
        <v>773.49821440000005</v>
      </c>
      <c r="J1041">
        <v>203.75000320000001</v>
      </c>
      <c r="K1041">
        <v>356.81999359999998</v>
      </c>
    </row>
    <row r="1042" spans="1:11">
      <c r="A1042" t="s">
        <v>2220</v>
      </c>
      <c r="B1042" t="s">
        <v>2221</v>
      </c>
      <c r="C1042" t="s">
        <v>32</v>
      </c>
      <c r="D1042" t="s">
        <v>33</v>
      </c>
      <c r="E1042">
        <v>0.90233559848487943</v>
      </c>
      <c r="F1042">
        <v>0.84584992407819981</v>
      </c>
      <c r="G1042">
        <v>0.68440896733326673</v>
      </c>
      <c r="H1042">
        <v>170.60195483653521</v>
      </c>
      <c r="I1042">
        <v>2232.6382592</v>
      </c>
      <c r="J1042">
        <v>7.4752999999999998</v>
      </c>
      <c r="K1042">
        <v>229.47409920000001</v>
      </c>
    </row>
    <row r="1043" spans="1:11">
      <c r="A1043" t="s">
        <v>2222</v>
      </c>
      <c r="B1043" t="s">
        <v>2223</v>
      </c>
      <c r="C1043" t="s">
        <v>17</v>
      </c>
      <c r="D1043" t="s">
        <v>54</v>
      </c>
      <c r="E1043">
        <v>1.3818666943310067</v>
      </c>
      <c r="F1043">
        <v>1.9102162643150171</v>
      </c>
      <c r="G1043">
        <v>1.9615615805572433</v>
      </c>
      <c r="H1043">
        <v>319.92291666666665</v>
      </c>
      <c r="I1043">
        <v>94604.715622400006</v>
      </c>
      <c r="J1043">
        <v>1.84</v>
      </c>
      <c r="K1043">
        <v>12991.6698624</v>
      </c>
    </row>
    <row r="1044" spans="1:11">
      <c r="A1044" t="s">
        <v>2224</v>
      </c>
      <c r="B1044" t="s">
        <v>2225</v>
      </c>
      <c r="C1044" t="s">
        <v>10</v>
      </c>
      <c r="D1044" t="s">
        <v>51</v>
      </c>
      <c r="E1044">
        <v>0.70754567126393297</v>
      </c>
      <c r="F1044">
        <v>0.54003015927963671</v>
      </c>
      <c r="G1044">
        <v>9.9410437543360805E-2</v>
      </c>
      <c r="H1044">
        <v>4.5335800551202858</v>
      </c>
      <c r="I1044">
        <v>4058.0038656000002</v>
      </c>
      <c r="J1044">
        <v>312.21570559999998</v>
      </c>
      <c r="K1044">
        <v>25.051900799999999</v>
      </c>
    </row>
    <row r="1045" spans="1:11">
      <c r="A1045" t="s">
        <v>2226</v>
      </c>
      <c r="B1045" t="s">
        <v>2227</v>
      </c>
      <c r="C1045" t="s">
        <v>17</v>
      </c>
      <c r="D1045" t="s">
        <v>20</v>
      </c>
      <c r="E1045">
        <v>1.0318160282433553</v>
      </c>
      <c r="F1045">
        <v>2.9938433965144897</v>
      </c>
      <c r="G1045">
        <v>3.1202067141759899</v>
      </c>
      <c r="H1045">
        <v>7.3957460118861436</v>
      </c>
      <c r="I1045">
        <v>1634.4389632</v>
      </c>
      <c r="J1045">
        <v>113.80230400000001</v>
      </c>
      <c r="K1045">
        <v>46.719500799999999</v>
      </c>
    </row>
    <row r="1046" spans="1:11">
      <c r="A1046" t="s">
        <v>2228</v>
      </c>
      <c r="B1046" t="s">
        <v>2229</v>
      </c>
      <c r="C1046" t="s">
        <v>17</v>
      </c>
      <c r="D1046" t="s">
        <v>20</v>
      </c>
      <c r="E1046">
        <v>1.7777706151639769</v>
      </c>
      <c r="F1046">
        <v>1.853892596554872</v>
      </c>
      <c r="G1046">
        <v>1.3851778006022979</v>
      </c>
      <c r="H1046">
        <v>1.7884882490358147</v>
      </c>
      <c r="I1046">
        <v>401.71328</v>
      </c>
      <c r="J1046">
        <v>956.46003199999996</v>
      </c>
      <c r="K1046">
        <v>33.71</v>
      </c>
    </row>
    <row r="1047" spans="1:11">
      <c r="A1047" t="s">
        <v>2230</v>
      </c>
      <c r="B1047" t="s">
        <v>2231</v>
      </c>
      <c r="C1047" t="s">
        <v>10</v>
      </c>
      <c r="D1047" t="s">
        <v>93</v>
      </c>
      <c r="E1047">
        <v>0.49252162960805179</v>
      </c>
      <c r="F1047">
        <v>1.2430898702014526</v>
      </c>
      <c r="G1047">
        <v>0.46346434712903728</v>
      </c>
      <c r="H1047">
        <v>2.8717281742806047</v>
      </c>
      <c r="I1047">
        <v>184.57103359999999</v>
      </c>
      <c r="J1047">
        <v>52.391846399999999</v>
      </c>
      <c r="K1047">
        <v>5.2085679999999996</v>
      </c>
    </row>
    <row r="1048" spans="1:11">
      <c r="A1048" t="s">
        <v>2232</v>
      </c>
      <c r="B1048" t="s">
        <v>2233</v>
      </c>
      <c r="C1048" t="s">
        <v>15</v>
      </c>
      <c r="D1048" t="s">
        <v>16</v>
      </c>
      <c r="E1048">
        <v>1.0202303327946725</v>
      </c>
      <c r="F1048">
        <v>1.6880958121533469</v>
      </c>
      <c r="G1048">
        <v>-0.98640051204802714</v>
      </c>
      <c r="H1048">
        <v>6.9784063871854158</v>
      </c>
      <c r="I1048">
        <v>1331.4910207999999</v>
      </c>
      <c r="J1048">
        <v>270.59829760000002</v>
      </c>
      <c r="K1048">
        <v>49.1652992</v>
      </c>
    </row>
    <row r="1049" spans="1:11">
      <c r="A1049" t="s">
        <v>2234</v>
      </c>
      <c r="B1049" t="s">
        <v>2235</v>
      </c>
      <c r="C1049" t="s">
        <v>12</v>
      </c>
      <c r="D1049" t="s">
        <v>99</v>
      </c>
      <c r="E1049">
        <v>1.693886968187492</v>
      </c>
      <c r="F1049">
        <v>1.6533142339601088</v>
      </c>
      <c r="G1049">
        <v>1.1323208309014301</v>
      </c>
      <c r="H1049">
        <v>1555.2222222222222</v>
      </c>
      <c r="I1049">
        <v>65053.805772799999</v>
      </c>
      <c r="J1049">
        <v>0.74</v>
      </c>
      <c r="K1049">
        <v>2300.1499647999999</v>
      </c>
    </row>
    <row r="1050" spans="1:11">
      <c r="A1050" t="s">
        <v>2236</v>
      </c>
      <c r="B1050" t="s">
        <v>2237</v>
      </c>
      <c r="C1050" t="s">
        <v>24</v>
      </c>
      <c r="D1050" t="s">
        <v>75</v>
      </c>
      <c r="E1050">
        <v>0.47722605120437961</v>
      </c>
      <c r="F1050">
        <v>0.60873323373205501</v>
      </c>
      <c r="G1050">
        <v>6.7933196697667004E-3</v>
      </c>
      <c r="H1050">
        <v>11.10959952517806</v>
      </c>
      <c r="I1050">
        <v>29596.958719999999</v>
      </c>
      <c r="J1050">
        <v>944.89303040000004</v>
      </c>
      <c r="K1050">
        <v>1220.1650176000001</v>
      </c>
    </row>
    <row r="1051" spans="1:11">
      <c r="A1051" t="s">
        <v>2238</v>
      </c>
      <c r="B1051" t="s">
        <v>2239</v>
      </c>
      <c r="C1051" t="s">
        <v>24</v>
      </c>
      <c r="D1051" t="s">
        <v>130</v>
      </c>
      <c r="E1051">
        <v>0.87320609368402735</v>
      </c>
      <c r="F1051">
        <v>1.1466088113608557</v>
      </c>
      <c r="G1051">
        <v>1.7899252646069823</v>
      </c>
      <c r="H1051">
        <v>12.113132518142956</v>
      </c>
      <c r="I1051">
        <v>2464.5513215999999</v>
      </c>
      <c r="J1051">
        <v>304.84600319999998</v>
      </c>
      <c r="K1051">
        <v>210.65899519999999</v>
      </c>
    </row>
    <row r="1052" spans="1:11">
      <c r="A1052" t="s">
        <v>2240</v>
      </c>
      <c r="B1052" t="s">
        <v>2241</v>
      </c>
      <c r="C1052" t="s">
        <v>24</v>
      </c>
      <c r="D1052" t="s">
        <v>25</v>
      </c>
      <c r="E1052">
        <v>0.75981289326809109</v>
      </c>
      <c r="F1052">
        <v>1.674863738677534</v>
      </c>
      <c r="G1052">
        <v>1.0012139376998783</v>
      </c>
      <c r="H1052">
        <v>4.1304458033649123</v>
      </c>
      <c r="I1052">
        <v>398.74675200000001</v>
      </c>
      <c r="J1052">
        <v>38.648601599999999</v>
      </c>
      <c r="K1052">
        <v>43.679299200000003</v>
      </c>
    </row>
    <row r="1053" spans="1:11">
      <c r="A1053" t="s">
        <v>2242</v>
      </c>
      <c r="B1053" t="s">
        <v>2243</v>
      </c>
      <c r="C1053" t="s">
        <v>24</v>
      </c>
      <c r="D1053" t="s">
        <v>25</v>
      </c>
      <c r="E1053">
        <v>0.4786866430944563</v>
      </c>
      <c r="F1053">
        <v>3.5085953995479702E-2</v>
      </c>
      <c r="G1053">
        <v>0.60369509369617691</v>
      </c>
      <c r="H1053">
        <v>16.804892322097377</v>
      </c>
      <c r="I1053">
        <v>344.46656000000002</v>
      </c>
      <c r="J1053">
        <v>12.527200000000001</v>
      </c>
      <c r="K1053">
        <v>1.7635000000000001</v>
      </c>
    </row>
    <row r="1054" spans="1:11">
      <c r="A1054" t="s">
        <v>2244</v>
      </c>
      <c r="B1054" t="s">
        <v>2245</v>
      </c>
      <c r="C1054" t="s">
        <v>24</v>
      </c>
      <c r="D1054" t="s">
        <v>131</v>
      </c>
      <c r="E1054">
        <v>1.0185015350683986</v>
      </c>
      <c r="F1054">
        <v>0.57200745309894174</v>
      </c>
      <c r="G1054">
        <v>0.56982213357349643</v>
      </c>
      <c r="H1054">
        <v>2.7866862924765563</v>
      </c>
      <c r="I1054">
        <v>9964.7217664</v>
      </c>
      <c r="J1054">
        <v>1193.0739712</v>
      </c>
      <c r="K1054">
        <v>501.90602239999998</v>
      </c>
    </row>
    <row r="1055" spans="1:11">
      <c r="A1055" t="s">
        <v>2246</v>
      </c>
      <c r="B1055" t="s">
        <v>2247</v>
      </c>
      <c r="C1055" t="s">
        <v>32</v>
      </c>
      <c r="D1055" t="s">
        <v>112</v>
      </c>
      <c r="E1055">
        <v>-0.60912236058734903</v>
      </c>
      <c r="F1055">
        <v>-1.1662248154624877</v>
      </c>
      <c r="G1055">
        <v>-2.8743303845497659</v>
      </c>
      <c r="H1055">
        <v>-210.00261058738215</v>
      </c>
      <c r="I1055">
        <v>70215.290060800005</v>
      </c>
      <c r="J1055">
        <v>73.3830016</v>
      </c>
      <c r="K1055">
        <v>4117.9529216000001</v>
      </c>
    </row>
    <row r="1056" spans="1:11">
      <c r="A1056" t="s">
        <v>2248</v>
      </c>
      <c r="B1056" t="s">
        <v>2249</v>
      </c>
      <c r="C1056" t="s">
        <v>34</v>
      </c>
      <c r="D1056" t="s">
        <v>49</v>
      </c>
      <c r="E1056">
        <v>0.60994964820039221</v>
      </c>
      <c r="F1056">
        <v>0.9509893678124296</v>
      </c>
      <c r="G1056">
        <v>1.2034506232036839</v>
      </c>
      <c r="H1056">
        <v>1.4824526795790478</v>
      </c>
      <c r="I1056">
        <v>266.16483840000001</v>
      </c>
      <c r="J1056">
        <v>173.96340480000001</v>
      </c>
      <c r="K1056">
        <v>9.6013999999999999</v>
      </c>
    </row>
    <row r="1057" spans="1:11">
      <c r="A1057" t="s">
        <v>2250</v>
      </c>
      <c r="B1057" t="s">
        <v>2251</v>
      </c>
      <c r="C1057" t="s">
        <v>17</v>
      </c>
      <c r="D1057" t="s">
        <v>27</v>
      </c>
      <c r="E1057">
        <v>1.1412501206771344</v>
      </c>
      <c r="F1057">
        <v>1.3180726168267196</v>
      </c>
      <c r="G1057">
        <v>1.550053384605141</v>
      </c>
      <c r="H1057">
        <v>5.9518720318365892</v>
      </c>
      <c r="I1057">
        <v>643.78188799999998</v>
      </c>
      <c r="J1057">
        <v>67.529497599999999</v>
      </c>
      <c r="K1057">
        <v>174.151296</v>
      </c>
    </row>
    <row r="1058" spans="1:11">
      <c r="A1058" t="s">
        <v>2252</v>
      </c>
      <c r="B1058" t="s">
        <v>2253</v>
      </c>
      <c r="C1058" t="s">
        <v>32</v>
      </c>
      <c r="D1058" t="s">
        <v>76</v>
      </c>
      <c r="E1058">
        <v>0.85530934027923733</v>
      </c>
      <c r="F1058">
        <v>1.1006604542478291</v>
      </c>
      <c r="G1058">
        <v>0.57018321384619663</v>
      </c>
      <c r="H1058">
        <v>10.449053877573704</v>
      </c>
      <c r="I1058">
        <v>636.61440000000005</v>
      </c>
      <c r="J1058">
        <v>53.07</v>
      </c>
      <c r="K1058">
        <v>20.9576992</v>
      </c>
    </row>
    <row r="1059" spans="1:11">
      <c r="A1059" t="s">
        <v>2254</v>
      </c>
      <c r="B1059" t="s">
        <v>2255</v>
      </c>
      <c r="C1059" t="s">
        <v>17</v>
      </c>
      <c r="D1059" t="s">
        <v>84</v>
      </c>
      <c r="E1059">
        <v>0.35828973151886578</v>
      </c>
      <c r="F1059">
        <v>0.76656679858299404</v>
      </c>
      <c r="G1059">
        <v>2.0441937330067592</v>
      </c>
      <c r="H1059">
        <v>-10.417788539144471</v>
      </c>
      <c r="I1059">
        <v>17.7942672</v>
      </c>
      <c r="J1059">
        <v>330.61109759999999</v>
      </c>
      <c r="K1059">
        <v>15.9399008</v>
      </c>
    </row>
    <row r="1060" spans="1:11">
      <c r="A1060" t="s">
        <v>2256</v>
      </c>
      <c r="B1060" t="s">
        <v>2257</v>
      </c>
      <c r="C1060" t="s">
        <v>32</v>
      </c>
      <c r="D1060" t="s">
        <v>37</v>
      </c>
      <c r="E1060">
        <v>0.51032418045967753</v>
      </c>
      <c r="F1060">
        <v>0.76730840196413053</v>
      </c>
      <c r="G1060">
        <v>0.489326282135853</v>
      </c>
      <c r="H1060">
        <v>6.5667698430245416</v>
      </c>
      <c r="I1060">
        <v>26658.7308032</v>
      </c>
      <c r="J1060">
        <v>1438.6299904</v>
      </c>
      <c r="K1060">
        <v>741.5399936</v>
      </c>
    </row>
    <row r="1061" spans="1:11">
      <c r="A1061" t="s">
        <v>2258</v>
      </c>
      <c r="B1061" t="s">
        <v>2259</v>
      </c>
      <c r="C1061" t="s">
        <v>24</v>
      </c>
      <c r="D1061" t="s">
        <v>127</v>
      </c>
      <c r="E1061">
        <v>0.57329499921756832</v>
      </c>
      <c r="F1061">
        <v>0.79200575398046957</v>
      </c>
      <c r="G1061">
        <v>0.8050471743384372</v>
      </c>
      <c r="H1061">
        <v>11.274884654933862</v>
      </c>
      <c r="I1061">
        <v>9321.4572544000002</v>
      </c>
      <c r="J1061">
        <v>200.82769920000001</v>
      </c>
      <c r="K1061">
        <v>79.577497600000001</v>
      </c>
    </row>
    <row r="1062" spans="1:11">
      <c r="A1062" t="s">
        <v>2260</v>
      </c>
      <c r="B1062" t="s">
        <v>2261</v>
      </c>
      <c r="C1062" t="s">
        <v>32</v>
      </c>
      <c r="D1062" t="s">
        <v>33</v>
      </c>
      <c r="E1062">
        <v>0.72568173680941039</v>
      </c>
      <c r="F1062">
        <v>0.82380282814545946</v>
      </c>
      <c r="G1062">
        <v>0.66868465460590665</v>
      </c>
      <c r="H1062">
        <v>6.2596905010698114</v>
      </c>
      <c r="I1062">
        <v>23.332744000000002</v>
      </c>
      <c r="J1062">
        <v>63.826201599999997</v>
      </c>
      <c r="K1062">
        <v>20.1924992</v>
      </c>
    </row>
    <row r="1063" spans="1:11">
      <c r="A1063" t="s">
        <v>2262</v>
      </c>
      <c r="B1063" t="s">
        <v>2263</v>
      </c>
      <c r="C1063" t="s">
        <v>34</v>
      </c>
      <c r="D1063" t="s">
        <v>63</v>
      </c>
      <c r="E1063">
        <v>1.4448644296517219</v>
      </c>
      <c r="F1063">
        <v>1.0116445610564688</v>
      </c>
      <c r="G1063">
        <v>0.43432846013372439</v>
      </c>
      <c r="H1063">
        <v>2.1319722944221646</v>
      </c>
      <c r="I1063">
        <v>322.30535680000003</v>
      </c>
      <c r="J1063">
        <v>233.72899839999999</v>
      </c>
      <c r="K1063">
        <v>24.373699200000001</v>
      </c>
    </row>
    <row r="1064" spans="1:11">
      <c r="A1064" t="s">
        <v>2264</v>
      </c>
      <c r="B1064" t="s">
        <v>2265</v>
      </c>
      <c r="C1064" t="s">
        <v>44</v>
      </c>
      <c r="D1064" t="s">
        <v>82</v>
      </c>
      <c r="E1064">
        <v>1.1224614796791483</v>
      </c>
      <c r="F1064">
        <v>1.5426347130775246</v>
      </c>
      <c r="G1064">
        <v>1.2918460270530212</v>
      </c>
      <c r="H1064">
        <v>98.410384068278802</v>
      </c>
      <c r="I1064">
        <v>10756.899635199999</v>
      </c>
      <c r="J1064">
        <v>220.64</v>
      </c>
      <c r="K1064">
        <v>1298.6500096</v>
      </c>
    </row>
    <row r="1065" spans="1:11">
      <c r="A1065" t="s">
        <v>2266</v>
      </c>
      <c r="B1065" t="s">
        <v>2267</v>
      </c>
      <c r="C1065" t="s">
        <v>32</v>
      </c>
      <c r="D1065" t="s">
        <v>33</v>
      </c>
      <c r="E1065">
        <v>0.89568005818995511</v>
      </c>
      <c r="F1065">
        <v>1.4256352095129046</v>
      </c>
      <c r="G1065">
        <v>0.71251101932102956</v>
      </c>
      <c r="H1065">
        <v>23.822127393838468</v>
      </c>
      <c r="I1065">
        <v>181.84034560000001</v>
      </c>
      <c r="J1065">
        <v>14.835800000000001</v>
      </c>
      <c r="K1065">
        <v>36.927398400000001</v>
      </c>
    </row>
    <row r="1066" spans="1:11">
      <c r="A1066" t="s">
        <v>2268</v>
      </c>
      <c r="B1066" t="s">
        <v>2269</v>
      </c>
      <c r="C1066" t="s">
        <v>32</v>
      </c>
      <c r="D1066" t="s">
        <v>110</v>
      </c>
      <c r="E1066">
        <v>0.85354029485344907</v>
      </c>
      <c r="F1066">
        <v>0.95610151765572082</v>
      </c>
      <c r="G1066">
        <v>0.70962981585019336</v>
      </c>
      <c r="H1066">
        <v>2.2994342160588692</v>
      </c>
      <c r="I1066">
        <v>5584.0813055999997</v>
      </c>
      <c r="J1066">
        <v>3480.8795135999999</v>
      </c>
      <c r="K1066">
        <v>843.40920319999998</v>
      </c>
    </row>
    <row r="1067" spans="1:11">
      <c r="A1067" t="s">
        <v>2270</v>
      </c>
      <c r="B1067" t="s">
        <v>2271</v>
      </c>
      <c r="C1067" t="s">
        <v>15</v>
      </c>
      <c r="D1067" t="s">
        <v>87</v>
      </c>
      <c r="E1067">
        <v>1.9255825574172476</v>
      </c>
      <c r="F1067">
        <v>2.5632691924091877</v>
      </c>
      <c r="G1067">
        <v>1.9435522154888172</v>
      </c>
      <c r="H1067">
        <v>4.0570332420988606</v>
      </c>
      <c r="I1067">
        <v>829.32075520000001</v>
      </c>
      <c r="J1067">
        <v>45.851699199999999</v>
      </c>
      <c r="K1067">
        <v>9.2500999999999998</v>
      </c>
    </row>
    <row r="1068" spans="1:11">
      <c r="A1068" t="s">
        <v>2272</v>
      </c>
      <c r="B1068" t="s">
        <v>2273</v>
      </c>
      <c r="C1068" t="s">
        <v>10</v>
      </c>
      <c r="D1068" t="s">
        <v>55</v>
      </c>
      <c r="E1068">
        <v>1.3814771986936709</v>
      </c>
      <c r="F1068">
        <v>2.0156170833928946</v>
      </c>
      <c r="G1068">
        <v>1.195618955595773</v>
      </c>
      <c r="H1068">
        <v>6.3249557690413853</v>
      </c>
      <c r="I1068">
        <v>6397.5596032000003</v>
      </c>
      <c r="J1068">
        <v>338.32199680000002</v>
      </c>
      <c r="K1068">
        <v>18.230599999999999</v>
      </c>
    </row>
    <row r="1069" spans="1:11">
      <c r="A1069" t="s">
        <v>2274</v>
      </c>
      <c r="B1069" t="s">
        <v>2275</v>
      </c>
      <c r="C1069" t="s">
        <v>32</v>
      </c>
      <c r="D1069" t="s">
        <v>76</v>
      </c>
      <c r="E1069">
        <v>1.1028350410248515</v>
      </c>
      <c r="F1069">
        <v>1.2219367477271863</v>
      </c>
      <c r="G1069">
        <v>0.98166052499234757</v>
      </c>
      <c r="H1069">
        <v>6.2355694227769112</v>
      </c>
      <c r="I1069">
        <v>12249.3591552</v>
      </c>
      <c r="J1069">
        <v>1536.2100224000001</v>
      </c>
      <c r="K1069">
        <v>118.4600064</v>
      </c>
    </row>
    <row r="1070" spans="1:11">
      <c r="A1070" t="s">
        <v>2276</v>
      </c>
      <c r="B1070" t="s">
        <v>2277</v>
      </c>
      <c r="C1070" t="s">
        <v>15</v>
      </c>
      <c r="D1070" t="s">
        <v>16</v>
      </c>
      <c r="E1070">
        <v>1.7874258769384439</v>
      </c>
      <c r="F1070">
        <v>2.0270011015097795</v>
      </c>
      <c r="G1070">
        <v>1.5660905000972565</v>
      </c>
      <c r="H1070">
        <v>33.081818181818178</v>
      </c>
      <c r="I1070">
        <v>616.29378559999998</v>
      </c>
      <c r="J1070">
        <v>5.72</v>
      </c>
      <c r="K1070">
        <v>159</v>
      </c>
    </row>
    <row r="1071" spans="1:11">
      <c r="A1071" t="s">
        <v>2278</v>
      </c>
      <c r="B1071" t="s">
        <v>2279</v>
      </c>
      <c r="C1071" t="s">
        <v>32</v>
      </c>
      <c r="D1071" t="s">
        <v>50</v>
      </c>
      <c r="E1071">
        <v>1.2715379077950035</v>
      </c>
      <c r="F1071">
        <v>1.6329590984413351</v>
      </c>
      <c r="G1071">
        <v>1.038707153794878</v>
      </c>
      <c r="H1071">
        <v>0.822673343605547</v>
      </c>
      <c r="I1071">
        <v>982.19069439999998</v>
      </c>
      <c r="J1071">
        <v>48.66</v>
      </c>
      <c r="K1071">
        <v>14.42</v>
      </c>
    </row>
    <row r="1072" spans="1:11">
      <c r="A1072" t="s">
        <v>2280</v>
      </c>
      <c r="B1072" t="s">
        <v>2281</v>
      </c>
      <c r="C1072" t="s">
        <v>32</v>
      </c>
      <c r="D1072" t="s">
        <v>67</v>
      </c>
      <c r="E1072">
        <v>1.1682580659239401</v>
      </c>
      <c r="F1072">
        <v>1.3664415317849179</v>
      </c>
      <c r="G1072">
        <v>0.3497389466919627</v>
      </c>
      <c r="H1072">
        <v>0.66540999057492933</v>
      </c>
      <c r="I1072">
        <v>443.90451200000001</v>
      </c>
      <c r="J1072">
        <v>28.58</v>
      </c>
      <c r="K1072">
        <v>12.14</v>
      </c>
    </row>
    <row r="1073" spans="1:11">
      <c r="A1073" t="s">
        <v>2282</v>
      </c>
      <c r="B1073" t="s">
        <v>2283</v>
      </c>
      <c r="C1073" t="s">
        <v>17</v>
      </c>
      <c r="D1073" t="s">
        <v>20</v>
      </c>
      <c r="E1073">
        <v>1.0653369868195479</v>
      </c>
      <c r="F1073">
        <v>0.81726600174167818</v>
      </c>
      <c r="G1073">
        <v>0.72265648973744934</v>
      </c>
      <c r="H1073">
        <v>1.6217022270674351</v>
      </c>
      <c r="I1073">
        <v>96.956147200000004</v>
      </c>
      <c r="J1073">
        <v>104.11089920000001</v>
      </c>
      <c r="K1073">
        <v>17.991699199999999</v>
      </c>
    </row>
    <row r="1074" spans="1:11">
      <c r="A1074" t="s">
        <v>2284</v>
      </c>
      <c r="B1074" t="s">
        <v>2285</v>
      </c>
      <c r="C1074" t="s">
        <v>32</v>
      </c>
      <c r="D1074" t="s">
        <v>33</v>
      </c>
      <c r="E1074">
        <v>0.60065152734158833</v>
      </c>
      <c r="F1074">
        <v>1.1482623597654671</v>
      </c>
      <c r="G1074">
        <v>1.2234972108758932</v>
      </c>
      <c r="H1074">
        <v>28.353057199211044</v>
      </c>
      <c r="I1074">
        <v>41.726672000000001</v>
      </c>
      <c r="J1074">
        <v>8.968</v>
      </c>
      <c r="K1074">
        <v>7.6532999999999998</v>
      </c>
    </row>
    <row r="1075" spans="1:11">
      <c r="A1075" t="s">
        <v>2286</v>
      </c>
      <c r="B1075" t="s">
        <v>2287</v>
      </c>
      <c r="C1075" t="s">
        <v>34</v>
      </c>
      <c r="D1075" t="s">
        <v>49</v>
      </c>
      <c r="E1075">
        <v>1.6001534024238713</v>
      </c>
      <c r="F1075">
        <v>1.0831887290092612</v>
      </c>
      <c r="G1075">
        <v>0.65716945762902856</v>
      </c>
      <c r="H1075">
        <v>11.362918683050117</v>
      </c>
      <c r="I1075">
        <v>186.3502336</v>
      </c>
      <c r="J1075">
        <v>1.9863999999999999</v>
      </c>
      <c r="K1075">
        <v>4.3593000000000002</v>
      </c>
    </row>
    <row r="1076" spans="1:11">
      <c r="A1076" t="s">
        <v>2288</v>
      </c>
      <c r="B1076" t="s">
        <v>2289</v>
      </c>
      <c r="C1076" t="s">
        <v>17</v>
      </c>
      <c r="D1076" t="s">
        <v>56</v>
      </c>
      <c r="E1076">
        <v>1.1983085357250796</v>
      </c>
      <c r="F1076">
        <v>1.1982498598503954</v>
      </c>
      <c r="G1076">
        <v>1.0128058336670931</v>
      </c>
      <c r="H1076">
        <v>3.7719973439441761</v>
      </c>
      <c r="I1076">
        <v>2123.5486719999999</v>
      </c>
      <c r="J1076">
        <v>1301.9795455999999</v>
      </c>
      <c r="K1076">
        <v>233.19070719999999</v>
      </c>
    </row>
    <row r="1077" spans="1:11">
      <c r="A1077" t="s">
        <v>2290</v>
      </c>
      <c r="B1077" t="s">
        <v>2291</v>
      </c>
      <c r="C1077" t="s">
        <v>10</v>
      </c>
      <c r="D1077" t="s">
        <v>81</v>
      </c>
      <c r="E1077">
        <v>0.67812089374216133</v>
      </c>
      <c r="F1077">
        <v>1.5559424755256392</v>
      </c>
      <c r="G1077">
        <v>1.0210294695934636</v>
      </c>
      <c r="H1077">
        <v>6.0145201958264245</v>
      </c>
      <c r="I1077">
        <v>597.31701759999999</v>
      </c>
      <c r="J1077">
        <v>173.11719679999999</v>
      </c>
      <c r="K1077">
        <v>0.877</v>
      </c>
    </row>
    <row r="1078" spans="1:11">
      <c r="A1078" t="s">
        <v>2292</v>
      </c>
      <c r="B1078" t="s">
        <v>2293</v>
      </c>
      <c r="C1078" t="s">
        <v>17</v>
      </c>
      <c r="D1078" t="s">
        <v>18</v>
      </c>
      <c r="E1078">
        <v>1.3675702599113351</v>
      </c>
      <c r="F1078">
        <v>2.0208573756171657</v>
      </c>
      <c r="G1078">
        <v>1.9589822731945119</v>
      </c>
      <c r="H1078">
        <v>22.205936920222634</v>
      </c>
      <c r="I1078">
        <v>8437.5240704000007</v>
      </c>
      <c r="J1078">
        <v>34.549999999999997</v>
      </c>
      <c r="K1078">
        <v>1808.8599552000001</v>
      </c>
    </row>
    <row r="1079" spans="1:11">
      <c r="A1079" t="s">
        <v>2294</v>
      </c>
      <c r="B1079" t="s">
        <v>2295</v>
      </c>
      <c r="C1079" t="s">
        <v>15</v>
      </c>
      <c r="D1079" t="s">
        <v>64</v>
      </c>
      <c r="E1079">
        <v>2.0235446418429643</v>
      </c>
      <c r="F1079">
        <v>3.05042445128307</v>
      </c>
      <c r="G1079">
        <v>2.1117609665260577</v>
      </c>
      <c r="H1079">
        <v>-3.5729967489003633</v>
      </c>
      <c r="I1079">
        <v>1417.3467648000001</v>
      </c>
      <c r="J1079">
        <v>341.41900800000002</v>
      </c>
      <c r="K1079">
        <v>858.56998399999998</v>
      </c>
    </row>
    <row r="1080" spans="1:11">
      <c r="A1080" t="s">
        <v>2296</v>
      </c>
      <c r="B1080" t="s">
        <v>2297</v>
      </c>
      <c r="C1080" t="s">
        <v>34</v>
      </c>
      <c r="D1080" t="s">
        <v>49</v>
      </c>
      <c r="E1080">
        <v>1.1962296764596392</v>
      </c>
      <c r="F1080">
        <v>-0.39582937679761759</v>
      </c>
      <c r="G1080">
        <v>-9.5692143190449563</v>
      </c>
      <c r="H1080">
        <v>4.5313009424947071</v>
      </c>
      <c r="I1080">
        <v>387.21615359999998</v>
      </c>
      <c r="J1080">
        <v>151.6593024</v>
      </c>
      <c r="K1080">
        <v>5.9866999999999999</v>
      </c>
    </row>
    <row r="1081" spans="1:11">
      <c r="A1081" t="s">
        <v>2298</v>
      </c>
      <c r="B1081" t="s">
        <v>2299</v>
      </c>
      <c r="C1081" t="s">
        <v>38</v>
      </c>
      <c r="D1081" t="s">
        <v>39</v>
      </c>
      <c r="E1081">
        <v>0.66920607762345641</v>
      </c>
      <c r="F1081">
        <v>1.2594318171456349</v>
      </c>
      <c r="G1081">
        <v>0.48160884821586919</v>
      </c>
      <c r="H1081">
        <v>14.81392125984252</v>
      </c>
      <c r="I1081">
        <v>284.36741119999999</v>
      </c>
      <c r="J1081">
        <v>19.476499199999999</v>
      </c>
      <c r="K1081">
        <v>78.300300800000002</v>
      </c>
    </row>
    <row r="1082" spans="1:11">
      <c r="A1082" t="s">
        <v>2300</v>
      </c>
      <c r="B1082" t="s">
        <v>2301</v>
      </c>
      <c r="C1082" t="s">
        <v>17</v>
      </c>
      <c r="D1082" t="s">
        <v>27</v>
      </c>
      <c r="E1082">
        <v>1.1554516577242744</v>
      </c>
      <c r="F1082">
        <v>1.4290344255381164</v>
      </c>
      <c r="G1082">
        <v>1.2787074316198841</v>
      </c>
      <c r="H1082">
        <v>7.2649920627509568</v>
      </c>
      <c r="I1082">
        <v>419.93546240000001</v>
      </c>
      <c r="J1082">
        <v>85.350399999999993</v>
      </c>
      <c r="K1082">
        <v>4.3305999999999996</v>
      </c>
    </row>
    <row r="1083" spans="1:11">
      <c r="A1083" t="s">
        <v>2302</v>
      </c>
      <c r="B1083" t="s">
        <v>2303</v>
      </c>
      <c r="C1083" t="s">
        <v>32</v>
      </c>
      <c r="D1083" t="s">
        <v>96</v>
      </c>
      <c r="E1083">
        <v>0.75960626947640864</v>
      </c>
      <c r="F1083">
        <v>0.76752708072456566</v>
      </c>
      <c r="G1083">
        <v>0.60383652438536883</v>
      </c>
      <c r="H1083">
        <v>2.6143906187738373</v>
      </c>
      <c r="I1083">
        <v>98.907532799999998</v>
      </c>
      <c r="J1083">
        <v>38.749798400000003</v>
      </c>
      <c r="K1083">
        <v>8.6925000000000008</v>
      </c>
    </row>
    <row r="1084" spans="1:11">
      <c r="A1084" t="s">
        <v>2304</v>
      </c>
      <c r="B1084" t="s">
        <v>2305</v>
      </c>
      <c r="C1084" t="s">
        <v>10</v>
      </c>
      <c r="D1084" t="s">
        <v>51</v>
      </c>
      <c r="E1084">
        <v>1.5342377779176286</v>
      </c>
      <c r="F1084">
        <v>1.3688669650452834</v>
      </c>
      <c r="G1084">
        <v>1.0398451410417251</v>
      </c>
      <c r="H1084">
        <v>1.2049390357388643</v>
      </c>
      <c r="I1084">
        <v>1233.8077696</v>
      </c>
      <c r="J1084">
        <v>840.7808</v>
      </c>
      <c r="K1084">
        <v>41.298598400000003</v>
      </c>
    </row>
    <row r="1085" spans="1:11">
      <c r="A1085" t="s">
        <v>2306</v>
      </c>
      <c r="B1085" t="s">
        <v>2307</v>
      </c>
      <c r="C1085" t="s">
        <v>17</v>
      </c>
      <c r="D1085" t="s">
        <v>20</v>
      </c>
      <c r="E1085">
        <v>1.3410371565900192</v>
      </c>
      <c r="F1085">
        <v>1.77635128191304</v>
      </c>
      <c r="G1085">
        <v>0.55332046160700032</v>
      </c>
      <c r="H1085">
        <v>24.324088634739098</v>
      </c>
      <c r="I1085">
        <v>351.51383040000002</v>
      </c>
      <c r="J1085">
        <v>5.3437999999999999</v>
      </c>
      <c r="K1085">
        <v>12.9642</v>
      </c>
    </row>
    <row r="1086" spans="1:11">
      <c r="A1086" t="s">
        <v>2308</v>
      </c>
      <c r="B1086" t="s">
        <v>2309</v>
      </c>
      <c r="C1086" t="s">
        <v>32</v>
      </c>
      <c r="D1086" t="s">
        <v>57</v>
      </c>
      <c r="E1086">
        <v>0.76349484643798105</v>
      </c>
      <c r="F1086">
        <v>0.84117681619713536</v>
      </c>
      <c r="G1086">
        <v>0.76537688219967837</v>
      </c>
      <c r="H1086">
        <v>6.8915872267932876</v>
      </c>
      <c r="I1086">
        <v>1880.7566336</v>
      </c>
      <c r="J1086">
        <v>227.26540800000001</v>
      </c>
      <c r="K1086">
        <v>1.45</v>
      </c>
    </row>
    <row r="1087" spans="1:11">
      <c r="A1087" t="s">
        <v>2310</v>
      </c>
      <c r="B1087" t="s">
        <v>2311</v>
      </c>
      <c r="C1087" t="s">
        <v>12</v>
      </c>
      <c r="D1087" t="s">
        <v>13</v>
      </c>
      <c r="E1087">
        <v>1.1332892018200611</v>
      </c>
      <c r="F1087">
        <v>1.6761760449815082</v>
      </c>
      <c r="G1087">
        <v>1.0224073272554732</v>
      </c>
      <c r="H1087">
        <v>13.856499429494152</v>
      </c>
      <c r="I1087">
        <v>2062.5620991999999</v>
      </c>
      <c r="J1087">
        <v>11.073499999999999</v>
      </c>
      <c r="K1087">
        <v>546.17149440000003</v>
      </c>
    </row>
    <row r="1088" spans="1:11">
      <c r="A1088" t="s">
        <v>2312</v>
      </c>
      <c r="B1088" t="s">
        <v>2313</v>
      </c>
      <c r="C1088" t="s">
        <v>12</v>
      </c>
      <c r="D1088" t="s">
        <v>60</v>
      </c>
      <c r="E1088">
        <v>0.4364832408443523</v>
      </c>
      <c r="F1088">
        <v>1.2591318303244501</v>
      </c>
      <c r="G1088">
        <v>7.0309097357387662</v>
      </c>
      <c r="H1088">
        <v>2.4933346798626541</v>
      </c>
      <c r="I1088">
        <v>432.28938240000002</v>
      </c>
      <c r="J1088">
        <v>645.58981119999999</v>
      </c>
      <c r="K1088">
        <v>100.4264</v>
      </c>
    </row>
    <row r="1089" spans="1:11">
      <c r="A1089" t="s">
        <v>2314</v>
      </c>
      <c r="B1089" t="s">
        <v>2315</v>
      </c>
      <c r="C1089" t="s">
        <v>32</v>
      </c>
      <c r="D1089" t="s">
        <v>36</v>
      </c>
      <c r="E1089">
        <v>1.2022297991629678</v>
      </c>
      <c r="F1089">
        <v>1.2783239036347631</v>
      </c>
      <c r="G1089">
        <v>0.74402771730881034</v>
      </c>
      <c r="H1089">
        <v>3.3935700777474258</v>
      </c>
      <c r="I1089">
        <v>1084.3906047999999</v>
      </c>
      <c r="J1089">
        <v>742.81000959999994</v>
      </c>
      <c r="K1089">
        <v>181.68999679999999</v>
      </c>
    </row>
    <row r="1090" spans="1:11">
      <c r="A1090" t="s">
        <v>2316</v>
      </c>
      <c r="B1090" t="s">
        <v>2317</v>
      </c>
      <c r="C1090" t="s">
        <v>32</v>
      </c>
      <c r="D1090" t="s">
        <v>33</v>
      </c>
      <c r="E1090">
        <v>2.7171126940465001E-2</v>
      </c>
      <c r="F1090">
        <v>0.62685295608920488</v>
      </c>
      <c r="G1090">
        <v>0.92022726104777119</v>
      </c>
      <c r="H1090">
        <v>-1.4273034912463269</v>
      </c>
      <c r="I1090">
        <v>22.285028799999999</v>
      </c>
      <c r="J1090">
        <v>505.66000639999999</v>
      </c>
      <c r="K1090">
        <v>4.16</v>
      </c>
    </row>
    <row r="1091" spans="1:11">
      <c r="A1091" t="s">
        <v>2318</v>
      </c>
      <c r="B1091" t="s">
        <v>2319</v>
      </c>
      <c r="C1091" t="s">
        <v>24</v>
      </c>
      <c r="D1091" t="s">
        <v>25</v>
      </c>
      <c r="E1091">
        <v>1.7258659468543109</v>
      </c>
      <c r="F1091">
        <v>1.9849892774044859</v>
      </c>
      <c r="G1091">
        <v>1.1509700548635271</v>
      </c>
      <c r="H1091">
        <v>20.923112492614379</v>
      </c>
      <c r="I1091">
        <v>2209.2888063999999</v>
      </c>
      <c r="J1091">
        <v>158.4621952</v>
      </c>
      <c r="K1091">
        <v>80.874099200000003</v>
      </c>
    </row>
    <row r="1092" spans="1:11">
      <c r="A1092" t="s">
        <v>2320</v>
      </c>
      <c r="B1092" t="s">
        <v>2321</v>
      </c>
      <c r="C1092" t="s">
        <v>15</v>
      </c>
      <c r="D1092" t="s">
        <v>132</v>
      </c>
      <c r="E1092">
        <v>1.9721150783424857</v>
      </c>
      <c r="F1092">
        <v>2.9277835293232295</v>
      </c>
      <c r="G1092">
        <v>1.2763320360082306</v>
      </c>
      <c r="H1092">
        <v>5.4995186908390821</v>
      </c>
      <c r="I1092">
        <v>3344.4610048</v>
      </c>
      <c r="J1092">
        <v>48.172400000000003</v>
      </c>
      <c r="K1092">
        <v>49.207500799999998</v>
      </c>
    </row>
    <row r="1093" spans="1:11">
      <c r="A1093" t="s">
        <v>2322</v>
      </c>
      <c r="B1093" t="s">
        <v>2323</v>
      </c>
      <c r="C1093" t="s">
        <v>32</v>
      </c>
      <c r="D1093" t="s">
        <v>76</v>
      </c>
      <c r="E1093">
        <v>1.5964811928371794</v>
      </c>
      <c r="F1093">
        <v>1.6601611245982708</v>
      </c>
      <c r="G1093">
        <v>1.2869684214165005</v>
      </c>
      <c r="H1093">
        <v>4.3073296454614027</v>
      </c>
      <c r="I1093">
        <v>130959.5271168</v>
      </c>
      <c r="J1093">
        <v>19777.470464000002</v>
      </c>
      <c r="K1093">
        <v>6935.4102783999997</v>
      </c>
    </row>
    <row r="1094" spans="1:11">
      <c r="A1094" t="s">
        <v>2324</v>
      </c>
      <c r="B1094" t="s">
        <v>2325</v>
      </c>
      <c r="C1094" t="s">
        <v>12</v>
      </c>
      <c r="D1094" t="s">
        <v>13</v>
      </c>
      <c r="E1094">
        <v>1.7612189745020117</v>
      </c>
      <c r="F1094">
        <v>1.8937141359260647</v>
      </c>
      <c r="G1094">
        <v>0.56498288425899557</v>
      </c>
      <c r="H1094">
        <v>3.5743558644462707</v>
      </c>
      <c r="I1094">
        <v>43008.688128000002</v>
      </c>
      <c r="J1094">
        <v>15653.760204800001</v>
      </c>
      <c r="K1094">
        <v>7859.3400831999998</v>
      </c>
    </row>
    <row r="1095" spans="1:11">
      <c r="A1095" t="s">
        <v>2326</v>
      </c>
      <c r="B1095" t="s">
        <v>2327</v>
      </c>
      <c r="C1095" t="s">
        <v>32</v>
      </c>
      <c r="D1095" t="s">
        <v>96</v>
      </c>
      <c r="E1095">
        <v>1.5331991829068119</v>
      </c>
      <c r="F1095">
        <v>1.9435661581353092</v>
      </c>
      <c r="G1095">
        <v>1.6078414002504742</v>
      </c>
      <c r="H1095">
        <v>8.6587504190196238</v>
      </c>
      <c r="I1095">
        <v>1438.6411519999999</v>
      </c>
      <c r="J1095">
        <v>54.891097600000002</v>
      </c>
      <c r="K1095">
        <v>15.2956992</v>
      </c>
    </row>
    <row r="1096" spans="1:11">
      <c r="A1096" t="s">
        <v>2328</v>
      </c>
      <c r="B1096" t="s">
        <v>2329</v>
      </c>
      <c r="C1096" t="s">
        <v>38</v>
      </c>
      <c r="D1096" t="s">
        <v>39</v>
      </c>
      <c r="E1096">
        <v>1.1319555673715218</v>
      </c>
      <c r="F1096">
        <v>1.5829113070645999</v>
      </c>
      <c r="G1096">
        <v>0.80762533906874334</v>
      </c>
      <c r="H1096">
        <v>5.001004520341537</v>
      </c>
      <c r="I1096">
        <v>81.9372288</v>
      </c>
      <c r="J1096">
        <v>0.37159999999999999</v>
      </c>
      <c r="K1096">
        <v>0.50219999999999998</v>
      </c>
    </row>
    <row r="1097" spans="1:11">
      <c r="A1097" t="s">
        <v>2330</v>
      </c>
      <c r="B1097" t="s">
        <v>2331</v>
      </c>
      <c r="C1097" t="s">
        <v>15</v>
      </c>
      <c r="D1097" t="s">
        <v>16</v>
      </c>
      <c r="E1097">
        <v>1.3270449129757833</v>
      </c>
      <c r="F1097">
        <v>1.5304039384909154</v>
      </c>
      <c r="G1097">
        <v>1.3832443647086592</v>
      </c>
      <c r="H1097">
        <v>14.656370656370656</v>
      </c>
      <c r="I1097">
        <v>41994.203955199999</v>
      </c>
      <c r="J1097">
        <v>2401.0629119999999</v>
      </c>
      <c r="K1097">
        <v>2975.9070207999998</v>
      </c>
    </row>
    <row r="1098" spans="1:11">
      <c r="A1098" t="s">
        <v>2332</v>
      </c>
      <c r="B1098" t="s">
        <v>2333</v>
      </c>
      <c r="C1098" t="s">
        <v>58</v>
      </c>
      <c r="D1098" t="s">
        <v>109</v>
      </c>
      <c r="E1098">
        <v>1.2490237657093848</v>
      </c>
      <c r="F1098">
        <v>1.3236029778605918</v>
      </c>
      <c r="G1098">
        <v>0.41188226176117249</v>
      </c>
      <c r="H1098">
        <v>257.99923332481472</v>
      </c>
      <c r="I1098">
        <v>2383.0347775999999</v>
      </c>
      <c r="J1098">
        <v>10.1</v>
      </c>
      <c r="K1098">
        <v>118.7100032</v>
      </c>
    </row>
    <row r="1099" spans="1:11">
      <c r="A1099" t="s">
        <v>2334</v>
      </c>
      <c r="B1099" t="s">
        <v>2335</v>
      </c>
      <c r="C1099" t="s">
        <v>32</v>
      </c>
      <c r="D1099" t="s">
        <v>76</v>
      </c>
      <c r="E1099">
        <v>0.77393051115500489</v>
      </c>
      <c r="F1099">
        <v>1.1164620598162112</v>
      </c>
      <c r="G1099">
        <v>1.086480436561521</v>
      </c>
      <c r="H1099">
        <v>8.0061894129949405</v>
      </c>
      <c r="I1099">
        <v>58941.282713599998</v>
      </c>
      <c r="J1099">
        <v>3631.2199168000002</v>
      </c>
      <c r="K1099">
        <v>4659.2798720000001</v>
      </c>
    </row>
    <row r="1100" spans="1:11">
      <c r="A1100" t="s">
        <v>2336</v>
      </c>
      <c r="B1100" t="s">
        <v>2337</v>
      </c>
      <c r="C1100" t="s">
        <v>22</v>
      </c>
      <c r="D1100" t="s">
        <v>53</v>
      </c>
      <c r="E1100">
        <v>1.04449356204859</v>
      </c>
      <c r="F1100">
        <v>1.5635489906130311</v>
      </c>
      <c r="G1100">
        <v>0.69405654069149814</v>
      </c>
      <c r="H1100">
        <v>1.1235264292052225</v>
      </c>
      <c r="I1100">
        <v>34126.164787200003</v>
      </c>
      <c r="J1100">
        <v>10824.039628799999</v>
      </c>
      <c r="K1100">
        <v>874.25003519999996</v>
      </c>
    </row>
    <row r="1101" spans="1:11">
      <c r="A1101" t="s">
        <v>2338</v>
      </c>
      <c r="B1101" t="s">
        <v>2339</v>
      </c>
      <c r="C1101" t="s">
        <v>10</v>
      </c>
      <c r="D1101" t="s">
        <v>55</v>
      </c>
      <c r="E1101">
        <v>1.1371349629101271</v>
      </c>
      <c r="F1101">
        <v>2.056151883919739</v>
      </c>
      <c r="G1101">
        <v>1.2793026957179152</v>
      </c>
      <c r="H1101">
        <v>1.054992198850967</v>
      </c>
      <c r="I1101">
        <v>1779.7414911999999</v>
      </c>
      <c r="J1101">
        <v>281.37300479999999</v>
      </c>
      <c r="K1101">
        <v>4.0907</v>
      </c>
    </row>
    <row r="1102" spans="1:11">
      <c r="A1102" t="s">
        <v>2340</v>
      </c>
      <c r="B1102" t="s">
        <v>2341</v>
      </c>
      <c r="C1102" t="s">
        <v>17</v>
      </c>
      <c r="D1102" t="s">
        <v>18</v>
      </c>
      <c r="E1102">
        <v>1.4876550438501177</v>
      </c>
      <c r="F1102">
        <v>2.1108068471348527</v>
      </c>
      <c r="G1102">
        <v>2.0406742017087436</v>
      </c>
      <c r="H1102">
        <v>2823.1888888888889</v>
      </c>
      <c r="I1102">
        <v>3062.7481600000001</v>
      </c>
      <c r="J1102">
        <v>145.0019968</v>
      </c>
      <c r="K1102">
        <v>1210.9915136</v>
      </c>
    </row>
    <row r="1103" spans="1:11">
      <c r="A1103" t="s">
        <v>2342</v>
      </c>
      <c r="B1103" t="s">
        <v>2343</v>
      </c>
      <c r="C1103" t="s">
        <v>32</v>
      </c>
      <c r="D1103" t="s">
        <v>76</v>
      </c>
      <c r="E1103">
        <v>0.81703698436001015</v>
      </c>
      <c r="F1103">
        <v>1.1250231819776564</v>
      </c>
      <c r="G1103">
        <v>1.0317806404649994</v>
      </c>
      <c r="H1103">
        <v>34.148148148148145</v>
      </c>
      <c r="I1103">
        <v>27043.917004800001</v>
      </c>
      <c r="J1103">
        <v>252.73000959999999</v>
      </c>
      <c r="K1103">
        <v>66.36</v>
      </c>
    </row>
    <row r="1104" spans="1:11">
      <c r="A1104" t="s">
        <v>2344</v>
      </c>
      <c r="B1104" t="s">
        <v>2345</v>
      </c>
      <c r="C1104" t="s">
        <v>17</v>
      </c>
      <c r="D1104" t="s">
        <v>26</v>
      </c>
      <c r="E1104">
        <v>0.91556507798736875</v>
      </c>
      <c r="F1104">
        <v>1.4373744318051174</v>
      </c>
      <c r="G1104">
        <v>0.52477649660429004</v>
      </c>
      <c r="H1104">
        <v>5.1389081656257227</v>
      </c>
      <c r="I1104">
        <v>10912.305971199999</v>
      </c>
      <c r="J1104">
        <v>186.4589952</v>
      </c>
      <c r="K1104">
        <v>18.09</v>
      </c>
    </row>
    <row r="1105" spans="1:11">
      <c r="A1105" t="s">
        <v>2346</v>
      </c>
      <c r="B1105" t="s">
        <v>2347</v>
      </c>
      <c r="C1105" t="s">
        <v>34</v>
      </c>
      <c r="D1105" t="s">
        <v>77</v>
      </c>
      <c r="E1105">
        <v>0.30100173463275159</v>
      </c>
      <c r="F1105">
        <v>0.44538562148167948</v>
      </c>
      <c r="G1105">
        <v>1.2676997781594126</v>
      </c>
      <c r="H1105">
        <v>-0.53851960255719022</v>
      </c>
      <c r="I1105">
        <v>10.331752</v>
      </c>
      <c r="J1105">
        <v>134.39089920000001</v>
      </c>
      <c r="K1105">
        <v>9.9341000000000008</v>
      </c>
    </row>
    <row r="1106" spans="1:11">
      <c r="A1106" t="s">
        <v>2348</v>
      </c>
      <c r="B1106" t="s">
        <v>2349</v>
      </c>
      <c r="C1106" t="s">
        <v>58</v>
      </c>
      <c r="D1106" t="s">
        <v>94</v>
      </c>
      <c r="E1106">
        <v>1.0054240316471366</v>
      </c>
      <c r="F1106">
        <v>1.7962732926231142</v>
      </c>
      <c r="G1106">
        <v>2.1232734221167853</v>
      </c>
      <c r="H1106">
        <v>-0.25094808372453142</v>
      </c>
      <c r="I1106">
        <v>1719.8999552</v>
      </c>
      <c r="J1106">
        <v>34064.171007999998</v>
      </c>
      <c r="K1106">
        <v>88.34</v>
      </c>
    </row>
    <row r="1107" spans="1:11">
      <c r="A1107" t="s">
        <v>2350</v>
      </c>
      <c r="B1107" t="s">
        <v>2351</v>
      </c>
      <c r="C1107" t="s">
        <v>12</v>
      </c>
      <c r="D1107" t="s">
        <v>60</v>
      </c>
      <c r="E1107">
        <v>0.89902047060584867</v>
      </c>
      <c r="F1107">
        <v>1.3454157475600712</v>
      </c>
      <c r="G1107">
        <v>0.57115089263557672</v>
      </c>
      <c r="H1107">
        <v>38.508462317373066</v>
      </c>
      <c r="I1107">
        <v>1875.5766272000001</v>
      </c>
      <c r="J1107">
        <v>863.40505599999995</v>
      </c>
      <c r="K1107">
        <v>143.07249920000001</v>
      </c>
    </row>
    <row r="1108" spans="1:11">
      <c r="A1108" t="s">
        <v>2352</v>
      </c>
      <c r="B1108" t="s">
        <v>2353</v>
      </c>
      <c r="C1108" t="s">
        <v>32</v>
      </c>
      <c r="D1108" t="s">
        <v>37</v>
      </c>
      <c r="E1108">
        <v>1.6123800326370521</v>
      </c>
      <c r="F1108">
        <v>1.8181652479103336</v>
      </c>
      <c r="G1108">
        <v>1.403836639686276</v>
      </c>
      <c r="H1108">
        <v>4.9668107173725149</v>
      </c>
      <c r="I1108">
        <v>535.64262399999996</v>
      </c>
      <c r="J1108">
        <v>241.81399039999999</v>
      </c>
      <c r="K1108">
        <v>21.832999999999998</v>
      </c>
    </row>
    <row r="1109" spans="1:11">
      <c r="A1109" t="s">
        <v>2354</v>
      </c>
      <c r="B1109" t="s">
        <v>2355</v>
      </c>
      <c r="C1109" t="s">
        <v>10</v>
      </c>
      <c r="D1109" t="s">
        <v>55</v>
      </c>
      <c r="E1109">
        <v>1.2816936359056064</v>
      </c>
      <c r="F1109">
        <v>1.891389304766979</v>
      </c>
      <c r="G1109">
        <v>1.2385956045031157</v>
      </c>
      <c r="H1109">
        <v>1.9147850293844728</v>
      </c>
      <c r="I1109">
        <v>1793.6248832000001</v>
      </c>
      <c r="J1109">
        <v>1811.1100928000001</v>
      </c>
      <c r="K1109">
        <v>26.95</v>
      </c>
    </row>
    <row r="1110" spans="1:11">
      <c r="A1110" t="s">
        <v>2356</v>
      </c>
      <c r="B1110" t="s">
        <v>2357</v>
      </c>
      <c r="C1110" t="s">
        <v>34</v>
      </c>
      <c r="D1110" t="s">
        <v>49</v>
      </c>
      <c r="E1110">
        <v>0.76348708078832017</v>
      </c>
      <c r="F1110">
        <v>0.89063087972482557</v>
      </c>
      <c r="G1110">
        <v>0.71955082486210475</v>
      </c>
      <c r="H1110">
        <v>3.2641920577074801</v>
      </c>
      <c r="I1110">
        <v>654.59998719999999</v>
      </c>
      <c r="J1110">
        <v>609.81401600000004</v>
      </c>
      <c r="K1110">
        <v>52.978000000000002</v>
      </c>
    </row>
    <row r="1111" spans="1:11">
      <c r="A1111" t="s">
        <v>2358</v>
      </c>
      <c r="B1111" t="s">
        <v>2359</v>
      </c>
      <c r="C1111" t="s">
        <v>58</v>
      </c>
      <c r="D1111" t="s">
        <v>91</v>
      </c>
      <c r="E1111">
        <v>0.83206870843572189</v>
      </c>
      <c r="F1111">
        <v>1.0700158574137617</v>
      </c>
      <c r="G1111">
        <v>1.0390247286418737</v>
      </c>
      <c r="H1111">
        <v>-0.11216564090424901</v>
      </c>
      <c r="I1111">
        <v>127.00468480000001</v>
      </c>
      <c r="J1111">
        <v>95.768000000000001</v>
      </c>
      <c r="K1111">
        <v>30.528400000000001</v>
      </c>
    </row>
    <row r="1112" spans="1:11">
      <c r="A1112" t="s">
        <v>2360</v>
      </c>
      <c r="B1112" t="s">
        <v>2361</v>
      </c>
      <c r="C1112" t="s">
        <v>17</v>
      </c>
      <c r="D1112" t="s">
        <v>65</v>
      </c>
      <c r="E1112">
        <v>1.3683037728155256</v>
      </c>
      <c r="F1112">
        <v>1.6345210137145458</v>
      </c>
      <c r="G1112">
        <v>0.96145206039774322</v>
      </c>
      <c r="H1112">
        <v>2.094186376580685</v>
      </c>
      <c r="I1112">
        <v>187.48136959999999</v>
      </c>
      <c r="J1112">
        <v>129.9008</v>
      </c>
      <c r="K1112">
        <v>7.0140000000000002</v>
      </c>
    </row>
    <row r="1113" spans="1:11">
      <c r="A1113" t="s">
        <v>2362</v>
      </c>
      <c r="B1113" t="s">
        <v>2363</v>
      </c>
      <c r="C1113" t="s">
        <v>12</v>
      </c>
      <c r="D1113" t="s">
        <v>60</v>
      </c>
      <c r="E1113">
        <v>0.55748871367866648</v>
      </c>
      <c r="F1113">
        <v>1.2387056214768823</v>
      </c>
      <c r="G1113">
        <v>0.99086496352487285</v>
      </c>
      <c r="H1113">
        <v>1.5004043155716178</v>
      </c>
      <c r="I1113">
        <v>350.16796160000001</v>
      </c>
      <c r="J1113">
        <v>2949.0784256000002</v>
      </c>
      <c r="K1113">
        <v>306.14888960000002</v>
      </c>
    </row>
    <row r="1114" spans="1:11">
      <c r="A1114" t="s">
        <v>2364</v>
      </c>
      <c r="B1114" t="s">
        <v>2365</v>
      </c>
      <c r="C1114" t="s">
        <v>12</v>
      </c>
      <c r="D1114" t="s">
        <v>60</v>
      </c>
      <c r="E1114">
        <v>1.2934261135395526</v>
      </c>
      <c r="F1114">
        <v>1.2156584709384155</v>
      </c>
      <c r="G1114">
        <v>1.4372356910861437</v>
      </c>
      <c r="H1114">
        <v>-14.560079711315776</v>
      </c>
      <c r="I1114">
        <v>2621.1909632000002</v>
      </c>
      <c r="J1114">
        <v>8652.5509631999994</v>
      </c>
      <c r="K1114">
        <v>1572.11904</v>
      </c>
    </row>
    <row r="1115" spans="1:11">
      <c r="A1115" t="s">
        <v>2366</v>
      </c>
      <c r="B1115" t="s">
        <v>2367</v>
      </c>
      <c r="C1115" t="s">
        <v>32</v>
      </c>
      <c r="D1115" t="s">
        <v>96</v>
      </c>
      <c r="E1115">
        <v>1.2463217483107971</v>
      </c>
      <c r="F1115">
        <v>1.5730106900800649</v>
      </c>
      <c r="G1115">
        <v>0.79829271354442322</v>
      </c>
      <c r="H1115">
        <v>4.3746453946854746</v>
      </c>
      <c r="I1115">
        <v>747.36583680000001</v>
      </c>
      <c r="J1115">
        <v>409.77000959999998</v>
      </c>
      <c r="K1115">
        <v>18.52</v>
      </c>
    </row>
    <row r="1116" spans="1:11">
      <c r="A1116" t="s">
        <v>2368</v>
      </c>
      <c r="B1116" t="s">
        <v>2369</v>
      </c>
      <c r="C1116" t="s">
        <v>10</v>
      </c>
      <c r="D1116" t="s">
        <v>55</v>
      </c>
      <c r="E1116">
        <v>0.55907421860741791</v>
      </c>
      <c r="F1116">
        <v>0.90632812887159042</v>
      </c>
      <c r="G1116">
        <v>0.31947912212810481</v>
      </c>
      <c r="H1116">
        <v>2.3061973302174068</v>
      </c>
      <c r="I1116">
        <v>763.75280640000005</v>
      </c>
      <c r="J1116">
        <v>222.73000959999999</v>
      </c>
      <c r="K1116">
        <v>15.9020992</v>
      </c>
    </row>
    <row r="1117" spans="1:11">
      <c r="A1117" t="s">
        <v>2370</v>
      </c>
      <c r="B1117" t="s">
        <v>2371</v>
      </c>
      <c r="C1117" t="s">
        <v>10</v>
      </c>
      <c r="D1117" t="s">
        <v>51</v>
      </c>
      <c r="E1117">
        <v>0.37648149832317251</v>
      </c>
      <c r="F1117">
        <v>0.97580794804105442</v>
      </c>
      <c r="G1117">
        <v>1.6670784619736554</v>
      </c>
      <c r="H1117">
        <v>-1.2600454890068231</v>
      </c>
      <c r="I1117">
        <v>2821.2645888000002</v>
      </c>
      <c r="J1117">
        <v>501.63998720000001</v>
      </c>
      <c r="K1117">
        <v>30.22</v>
      </c>
    </row>
    <row r="1118" spans="1:11">
      <c r="A1118" t="s">
        <v>2372</v>
      </c>
      <c r="B1118" t="s">
        <v>2373</v>
      </c>
      <c r="C1118" t="s">
        <v>10</v>
      </c>
      <c r="D1118" t="s">
        <v>51</v>
      </c>
      <c r="E1118">
        <v>0.4236984320090334</v>
      </c>
      <c r="F1118">
        <v>0.88594891788219865</v>
      </c>
      <c r="G1118">
        <v>1.1651509390645722</v>
      </c>
      <c r="H1118">
        <v>189.71150984343512</v>
      </c>
      <c r="I1118">
        <v>262.55052799999999</v>
      </c>
      <c r="J1118">
        <v>19.437000000000001</v>
      </c>
      <c r="K1118">
        <v>6.3445999999999998</v>
      </c>
    </row>
    <row r="1119" spans="1:11">
      <c r="A1119" t="s">
        <v>2374</v>
      </c>
      <c r="B1119" t="s">
        <v>2375</v>
      </c>
      <c r="C1119" t="s">
        <v>12</v>
      </c>
      <c r="D1119" t="s">
        <v>14</v>
      </c>
      <c r="E1119">
        <v>0.6989256396658925</v>
      </c>
      <c r="F1119">
        <v>1.2247336360954346</v>
      </c>
      <c r="G1119">
        <v>4.2651019534253001E-2</v>
      </c>
      <c r="H1119">
        <v>5.0404568487090806</v>
      </c>
      <c r="I1119">
        <v>32.195145599999996</v>
      </c>
      <c r="J1119">
        <v>91.028998400000006</v>
      </c>
      <c r="K1119">
        <v>0.32319999999999999</v>
      </c>
    </row>
    <row r="1120" spans="1:11">
      <c r="A1120" t="s">
        <v>2376</v>
      </c>
      <c r="B1120" t="s">
        <v>2377</v>
      </c>
      <c r="C1120" t="s">
        <v>32</v>
      </c>
      <c r="D1120" t="s">
        <v>33</v>
      </c>
      <c r="E1120">
        <v>1.1642628741706362</v>
      </c>
      <c r="F1120">
        <v>1.4752967720613952</v>
      </c>
      <c r="G1120">
        <v>1.6645490365995492</v>
      </c>
      <c r="H1120">
        <v>1.1219943297912205</v>
      </c>
      <c r="I1120">
        <v>75.935673600000001</v>
      </c>
      <c r="J1120">
        <v>172.1953024</v>
      </c>
      <c r="K1120">
        <v>2.3456000000000001</v>
      </c>
    </row>
    <row r="1121" spans="1:11">
      <c r="A1121" t="s">
        <v>2378</v>
      </c>
      <c r="B1121" t="s">
        <v>2379</v>
      </c>
      <c r="C1121" t="s">
        <v>12</v>
      </c>
      <c r="D1121" t="s">
        <v>13</v>
      </c>
      <c r="E1121">
        <v>1.2713077193383671</v>
      </c>
      <c r="F1121">
        <v>1.4307852733482689</v>
      </c>
      <c r="G1121">
        <v>1.0537165384559477</v>
      </c>
      <c r="H1121">
        <v>129.14570989686197</v>
      </c>
      <c r="I1121">
        <v>373.4060288</v>
      </c>
      <c r="J1121">
        <v>5.9603999999999999</v>
      </c>
      <c r="K1121">
        <v>1.1897</v>
      </c>
    </row>
    <row r="1122" spans="1:11">
      <c r="A1122" t="s">
        <v>2380</v>
      </c>
      <c r="B1122" t="s">
        <v>2381</v>
      </c>
      <c r="C1122" t="s">
        <v>32</v>
      </c>
      <c r="D1122" t="s">
        <v>33</v>
      </c>
      <c r="E1122">
        <v>1.3094587864712599</v>
      </c>
      <c r="F1122">
        <v>1.5350030253128195</v>
      </c>
      <c r="G1122">
        <v>1.1938097236281584</v>
      </c>
      <c r="H1122">
        <v>1.5682799374531311</v>
      </c>
      <c r="I1122">
        <v>402.90275839999998</v>
      </c>
      <c r="J1122">
        <v>514.79982080000002</v>
      </c>
      <c r="K1122">
        <v>24.1326</v>
      </c>
    </row>
    <row r="1123" spans="1:11">
      <c r="A1123" t="s">
        <v>2382</v>
      </c>
      <c r="B1123" t="s">
        <v>2383</v>
      </c>
      <c r="C1123" t="s">
        <v>32</v>
      </c>
      <c r="D1123" t="s">
        <v>57</v>
      </c>
      <c r="E1123">
        <v>1.1373453782246541</v>
      </c>
      <c r="F1123">
        <v>0.76902996791591027</v>
      </c>
      <c r="G1123">
        <v>1.3332249750665348</v>
      </c>
      <c r="H1123">
        <v>6.0572587473172268</v>
      </c>
      <c r="I1123">
        <v>570.22423040000001</v>
      </c>
      <c r="J1123">
        <v>95.586502400000001</v>
      </c>
      <c r="K1123">
        <v>8.7858999999999998</v>
      </c>
    </row>
    <row r="1124" spans="1:11">
      <c r="A1124" t="s">
        <v>2384</v>
      </c>
      <c r="B1124" t="s">
        <v>2385</v>
      </c>
      <c r="C1124" t="s">
        <v>32</v>
      </c>
      <c r="D1124" t="s">
        <v>33</v>
      </c>
      <c r="E1124">
        <v>1.1292992007486391</v>
      </c>
      <c r="F1124">
        <v>1.3781141900282603</v>
      </c>
      <c r="G1124">
        <v>1.5275125042142352</v>
      </c>
      <c r="H1124">
        <v>1.2948703100864971</v>
      </c>
      <c r="I1124">
        <v>704.47769600000004</v>
      </c>
      <c r="J1124">
        <v>760.25599999999997</v>
      </c>
      <c r="K1124">
        <v>2.5085000000000002</v>
      </c>
    </row>
    <row r="1125" spans="1:11">
      <c r="A1125" t="s">
        <v>2386</v>
      </c>
      <c r="B1125" t="s">
        <v>2387</v>
      </c>
      <c r="C1125" t="s">
        <v>12</v>
      </c>
      <c r="D1125" t="s">
        <v>14</v>
      </c>
      <c r="E1125">
        <v>1.7321522719786242</v>
      </c>
      <c r="F1125">
        <v>1.4248281201255872</v>
      </c>
      <c r="G1125">
        <v>1.150389050429401</v>
      </c>
      <c r="H1125">
        <v>252.38278931750745</v>
      </c>
      <c r="I1125">
        <v>54208.521830400001</v>
      </c>
      <c r="J1125">
        <v>84.929996799999998</v>
      </c>
      <c r="K1125">
        <v>292.75000319999998</v>
      </c>
    </row>
    <row r="1126" spans="1:11">
      <c r="A1126" t="s">
        <v>2388</v>
      </c>
      <c r="B1126" t="s">
        <v>2389</v>
      </c>
      <c r="C1126" t="s">
        <v>10</v>
      </c>
      <c r="D1126" t="s">
        <v>51</v>
      </c>
      <c r="E1126">
        <v>0.95135173739649082</v>
      </c>
      <c r="F1126">
        <v>0.65350654063743874</v>
      </c>
      <c r="G1126">
        <v>5.07825936488406E-2</v>
      </c>
      <c r="H1126">
        <v>7.1380788001428401</v>
      </c>
      <c r="I1126">
        <v>122.9686016</v>
      </c>
      <c r="J1126">
        <v>10.5364</v>
      </c>
      <c r="K1126">
        <v>11.280900000000001</v>
      </c>
    </row>
    <row r="1127" spans="1:11">
      <c r="A1127" t="s">
        <v>2390</v>
      </c>
      <c r="B1127" t="s">
        <v>2391</v>
      </c>
      <c r="C1127" t="s">
        <v>24</v>
      </c>
      <c r="D1127" t="s">
        <v>25</v>
      </c>
      <c r="E1127">
        <v>0.1741452287773006</v>
      </c>
      <c r="F1127">
        <v>-4.3049047151395903E-2</v>
      </c>
      <c r="G1127">
        <v>-0.17302211234580539</v>
      </c>
      <c r="H1127">
        <v>1.4421035957547916</v>
      </c>
      <c r="I1127">
        <v>156.64651520000001</v>
      </c>
      <c r="J1127">
        <v>112.10990080000001</v>
      </c>
      <c r="K1127">
        <v>5.3747999999999996</v>
      </c>
    </row>
    <row r="1128" spans="1:11">
      <c r="A1128" t="s">
        <v>2392</v>
      </c>
      <c r="B1128" t="s">
        <v>2393</v>
      </c>
      <c r="C1128" t="s">
        <v>24</v>
      </c>
      <c r="D1128" t="s">
        <v>25</v>
      </c>
      <c r="E1128">
        <v>1.1015585021421428</v>
      </c>
      <c r="F1128">
        <v>1.1557019326122535</v>
      </c>
      <c r="G1128">
        <v>0.89525734686648761</v>
      </c>
      <c r="H1128">
        <v>135.78823529411764</v>
      </c>
      <c r="I1128">
        <v>17949.576396799999</v>
      </c>
      <c r="J1128">
        <v>260.70000640000001</v>
      </c>
      <c r="K1128">
        <v>3204.2999808</v>
      </c>
    </row>
    <row r="1129" spans="1:11">
      <c r="A1129" t="s">
        <v>2394</v>
      </c>
      <c r="B1129" t="s">
        <v>2395</v>
      </c>
      <c r="C1129" t="s">
        <v>10</v>
      </c>
      <c r="D1129" t="s">
        <v>51</v>
      </c>
      <c r="E1129">
        <v>0.99060072650552122</v>
      </c>
      <c r="F1129">
        <v>1.4398622198510358</v>
      </c>
      <c r="G1129">
        <v>1.374020289455294</v>
      </c>
      <c r="H1129">
        <v>5.0995999838377308</v>
      </c>
      <c r="I1129">
        <v>272.13506560000002</v>
      </c>
      <c r="J1129">
        <v>154.8288</v>
      </c>
      <c r="K1129">
        <v>0.74239999999999995</v>
      </c>
    </row>
    <row r="1130" spans="1:11">
      <c r="A1130" t="s">
        <v>2396</v>
      </c>
      <c r="B1130" t="s">
        <v>2397</v>
      </c>
      <c r="C1130" t="s">
        <v>10</v>
      </c>
      <c r="D1130" t="s">
        <v>81</v>
      </c>
      <c r="E1130">
        <v>1.4435919219272226</v>
      </c>
      <c r="F1130">
        <v>1.3029781994892695</v>
      </c>
      <c r="G1130">
        <v>1.1221399843697075</v>
      </c>
      <c r="H1130">
        <v>168.25661625708884</v>
      </c>
      <c r="I1130">
        <v>73730.949120000005</v>
      </c>
      <c r="J1130">
        <v>55.88</v>
      </c>
      <c r="K1130">
        <v>7906.0402175999998</v>
      </c>
    </row>
    <row r="1131" spans="1:11">
      <c r="A1131" t="s">
        <v>2398</v>
      </c>
      <c r="B1131" t="s">
        <v>2399</v>
      </c>
      <c r="C1131" t="s">
        <v>58</v>
      </c>
      <c r="D1131" t="s">
        <v>111</v>
      </c>
      <c r="E1131">
        <v>1.3591520528031651</v>
      </c>
      <c r="F1131">
        <v>1.3626411907608855</v>
      </c>
      <c r="G1131">
        <v>1.4146443368219177</v>
      </c>
      <c r="H1131">
        <v>81.250041267745132</v>
      </c>
      <c r="I1131">
        <v>65248.611532800001</v>
      </c>
      <c r="J1131">
        <v>275.62501120000002</v>
      </c>
      <c r="K1131">
        <v>1605.0110463999999</v>
      </c>
    </row>
    <row r="1132" spans="1:11">
      <c r="A1132" t="s">
        <v>2400</v>
      </c>
      <c r="B1132" t="s">
        <v>2401</v>
      </c>
      <c r="C1132" t="s">
        <v>17</v>
      </c>
      <c r="D1132" t="s">
        <v>18</v>
      </c>
      <c r="E1132">
        <v>1.2443572860467127</v>
      </c>
      <c r="F1132">
        <v>1.7973064107398369</v>
      </c>
      <c r="G1132">
        <v>1.2839372986534547</v>
      </c>
      <c r="H1132">
        <v>76.109604393141325</v>
      </c>
      <c r="I1132">
        <v>16029.193011199999</v>
      </c>
      <c r="J1132">
        <v>1595.7984256</v>
      </c>
      <c r="K1132">
        <v>2540.6738432000002</v>
      </c>
    </row>
    <row r="1133" spans="1:11">
      <c r="A1133" t="s">
        <v>2402</v>
      </c>
      <c r="B1133" t="s">
        <v>2403</v>
      </c>
      <c r="C1133" t="s">
        <v>10</v>
      </c>
      <c r="D1133" t="s">
        <v>43</v>
      </c>
      <c r="E1133">
        <v>0.64878915235733603</v>
      </c>
      <c r="F1133">
        <v>0.87831377331227833</v>
      </c>
      <c r="G1133">
        <v>0.81480733615333445</v>
      </c>
      <c r="H1133">
        <v>5.8773258052098036</v>
      </c>
      <c r="I1133">
        <v>32957.5923712</v>
      </c>
      <c r="J1133">
        <v>1176.7199744</v>
      </c>
      <c r="K1133">
        <v>864.10004479999998</v>
      </c>
    </row>
    <row r="1134" spans="1:11">
      <c r="A1134" t="s">
        <v>2404</v>
      </c>
      <c r="B1134" t="s">
        <v>2405</v>
      </c>
      <c r="C1134" t="s">
        <v>17</v>
      </c>
      <c r="D1134" t="s">
        <v>41</v>
      </c>
      <c r="E1134">
        <v>1.3586433288471926</v>
      </c>
      <c r="F1134">
        <v>1.5620810306352289</v>
      </c>
      <c r="G1134">
        <v>1.0462012637527081</v>
      </c>
      <c r="H1134">
        <v>-2.6164097909880124</v>
      </c>
      <c r="I1134">
        <v>1330.5895935999999</v>
      </c>
      <c r="J1134">
        <v>176.98809600000001</v>
      </c>
      <c r="K1134">
        <v>4.5800999999999998</v>
      </c>
    </row>
    <row r="1135" spans="1:11">
      <c r="A1135" t="s">
        <v>2406</v>
      </c>
      <c r="B1135" t="s">
        <v>2407</v>
      </c>
      <c r="C1135" t="s">
        <v>10</v>
      </c>
      <c r="D1135" t="s">
        <v>40</v>
      </c>
      <c r="E1135">
        <v>0.24366131624481649</v>
      </c>
      <c r="F1135">
        <v>0.5938732460111833</v>
      </c>
      <c r="G1135">
        <v>-1.3980476091733871</v>
      </c>
      <c r="H1135">
        <v>4.3601910860036703</v>
      </c>
      <c r="I1135">
        <v>125.7735552</v>
      </c>
      <c r="J1135">
        <v>6.0349000000000004</v>
      </c>
      <c r="K1135">
        <v>2.4529999999999998</v>
      </c>
    </row>
    <row r="1136" spans="1:11">
      <c r="A1136" t="s">
        <v>2408</v>
      </c>
      <c r="B1136" t="s">
        <v>2409</v>
      </c>
      <c r="C1136" t="s">
        <v>58</v>
      </c>
      <c r="D1136" t="s">
        <v>109</v>
      </c>
      <c r="E1136">
        <v>0.91857191400436522</v>
      </c>
      <c r="F1136">
        <v>0.70837909995693105</v>
      </c>
      <c r="G1136">
        <v>0.87998122990387462</v>
      </c>
      <c r="H1136">
        <v>50.646779303062303</v>
      </c>
      <c r="I1136">
        <v>3085.7295872</v>
      </c>
      <c r="J1136">
        <v>102</v>
      </c>
      <c r="K1136">
        <v>362</v>
      </c>
    </row>
    <row r="1137" spans="1:11">
      <c r="A1137" t="s">
        <v>2410</v>
      </c>
      <c r="B1137" t="s">
        <v>2411</v>
      </c>
      <c r="C1137" t="s">
        <v>58</v>
      </c>
      <c r="D1137" t="s">
        <v>133</v>
      </c>
      <c r="E1137">
        <v>0.3952634379500285</v>
      </c>
      <c r="F1137">
        <v>0.56914439349230739</v>
      </c>
      <c r="G1137">
        <v>0.64371121690354172</v>
      </c>
      <c r="H1137">
        <v>8.8340040241448694</v>
      </c>
      <c r="I1137">
        <v>9080.0979967999992</v>
      </c>
      <c r="J1137">
        <v>196.49999360000001</v>
      </c>
      <c r="K1137">
        <v>747.03001600000005</v>
      </c>
    </row>
    <row r="1138" spans="1:11">
      <c r="A1138" t="s">
        <v>2412</v>
      </c>
      <c r="B1138" t="s">
        <v>2413</v>
      </c>
      <c r="C1138" t="s">
        <v>17</v>
      </c>
      <c r="D1138" t="s">
        <v>20</v>
      </c>
      <c r="E1138">
        <v>1.6381278316711929</v>
      </c>
      <c r="F1138">
        <v>2.1987640031066444</v>
      </c>
      <c r="G1138">
        <v>1.9476725454393511</v>
      </c>
      <c r="H1138">
        <v>5.5688053464169833</v>
      </c>
      <c r="I1138">
        <v>23079.600127999998</v>
      </c>
      <c r="J1138">
        <v>0.32279999999999998</v>
      </c>
      <c r="K1138">
        <v>5052.7178752</v>
      </c>
    </row>
    <row r="1139" spans="1:11">
      <c r="A1139" t="s">
        <v>2414</v>
      </c>
      <c r="B1139" t="s">
        <v>2415</v>
      </c>
      <c r="C1139" t="s">
        <v>17</v>
      </c>
      <c r="D1139" t="s">
        <v>20</v>
      </c>
      <c r="E1139">
        <v>1.3618170325022612</v>
      </c>
      <c r="F1139">
        <v>1.7488188767531436</v>
      </c>
      <c r="G1139">
        <v>1.1604793160037146</v>
      </c>
      <c r="H1139">
        <v>3.7035864738699762</v>
      </c>
      <c r="I1139">
        <v>8917.9324415999999</v>
      </c>
      <c r="J1139">
        <v>2922.7599872000001</v>
      </c>
      <c r="K1139">
        <v>768.45998080000004</v>
      </c>
    </row>
    <row r="1140" spans="1:11">
      <c r="A1140" t="s">
        <v>2416</v>
      </c>
      <c r="B1140" t="s">
        <v>2417</v>
      </c>
      <c r="C1140" t="s">
        <v>10</v>
      </c>
      <c r="D1140" t="s">
        <v>40</v>
      </c>
      <c r="E1140">
        <v>0.73109671410965604</v>
      </c>
      <c r="F1140">
        <v>1.3683526722586143</v>
      </c>
      <c r="G1140">
        <v>0.52853835512048619</v>
      </c>
      <c r="H1140">
        <v>3.137452994611547</v>
      </c>
      <c r="I1140">
        <v>814.86873600000001</v>
      </c>
      <c r="J1140">
        <v>317.3997056</v>
      </c>
      <c r="K1140">
        <v>17.543800000000001</v>
      </c>
    </row>
    <row r="1141" spans="1:11">
      <c r="A1141" t="s">
        <v>2418</v>
      </c>
      <c r="B1141" t="s">
        <v>2419</v>
      </c>
      <c r="C1141" t="s">
        <v>32</v>
      </c>
      <c r="D1141" t="s">
        <v>33</v>
      </c>
      <c r="E1141">
        <v>1.4362611728004111</v>
      </c>
      <c r="F1141">
        <v>1.7878357970816006</v>
      </c>
      <c r="G1141">
        <v>1.8237232814462423</v>
      </c>
      <c r="H1141">
        <v>2.1425371509444231</v>
      </c>
      <c r="I1141">
        <v>355.80408319999998</v>
      </c>
      <c r="J1141">
        <v>221.11329280000001</v>
      </c>
      <c r="K1141">
        <v>26.815900800000001</v>
      </c>
    </row>
    <row r="1142" spans="1:11">
      <c r="A1142" t="s">
        <v>2420</v>
      </c>
      <c r="B1142" t="s">
        <v>2421</v>
      </c>
      <c r="C1142" t="s">
        <v>32</v>
      </c>
      <c r="D1142" t="s">
        <v>76</v>
      </c>
      <c r="E1142">
        <v>1.6259105275313399</v>
      </c>
      <c r="F1142">
        <v>2.099246288959423</v>
      </c>
      <c r="G1142">
        <v>1.7126243639844612</v>
      </c>
      <c r="H1142">
        <v>22.27547855509258</v>
      </c>
      <c r="I1142">
        <v>1666.8849152</v>
      </c>
      <c r="J1142">
        <v>52.215200000000003</v>
      </c>
      <c r="K1142">
        <v>18.0396</v>
      </c>
    </row>
    <row r="1143" spans="1:11">
      <c r="A1143" t="s">
        <v>2422</v>
      </c>
      <c r="B1143" t="s">
        <v>2423</v>
      </c>
      <c r="C1143" t="s">
        <v>58</v>
      </c>
      <c r="D1143" t="s">
        <v>78</v>
      </c>
      <c r="E1143">
        <v>0.78502363059980007</v>
      </c>
      <c r="F1143">
        <v>1.3991852031702037</v>
      </c>
      <c r="G1143">
        <v>2.4905311515757589</v>
      </c>
      <c r="H1143">
        <v>-9.9942258015499164</v>
      </c>
      <c r="I1143">
        <v>918.73167360000002</v>
      </c>
      <c r="J1143">
        <v>464.12999680000001</v>
      </c>
      <c r="K1143">
        <v>13.42</v>
      </c>
    </row>
    <row r="1144" spans="1:11">
      <c r="A1144" t="s">
        <v>2424</v>
      </c>
      <c r="B1144" t="s">
        <v>2425</v>
      </c>
      <c r="C1144" t="s">
        <v>17</v>
      </c>
      <c r="D1144" t="s">
        <v>134</v>
      </c>
      <c r="E1144">
        <v>1.2294452380192689</v>
      </c>
      <c r="F1144">
        <v>1.5345016252493444</v>
      </c>
      <c r="G1144">
        <v>1.7647451548475841</v>
      </c>
      <c r="H1144">
        <v>2.894537210620395</v>
      </c>
      <c r="I1144">
        <v>133</v>
      </c>
      <c r="J1144">
        <v>119.54530560000001</v>
      </c>
      <c r="K1144">
        <v>10.802899999999999</v>
      </c>
    </row>
    <row r="1145" spans="1:11">
      <c r="A1145" t="s">
        <v>2426</v>
      </c>
      <c r="B1145" t="s">
        <v>2427</v>
      </c>
      <c r="C1145" t="s">
        <v>24</v>
      </c>
      <c r="D1145" t="s">
        <v>25</v>
      </c>
      <c r="E1145">
        <v>1.0152597851672729</v>
      </c>
      <c r="F1145">
        <v>1.2110186689256981</v>
      </c>
      <c r="G1145">
        <v>1.2739560223720294</v>
      </c>
      <c r="H1145">
        <v>-1.0963739715005061</v>
      </c>
      <c r="I1145">
        <v>228.45091840000001</v>
      </c>
      <c r="J1145">
        <v>458.84851200000003</v>
      </c>
      <c r="K1145">
        <v>6.4596999999999998</v>
      </c>
    </row>
    <row r="1146" spans="1:11">
      <c r="A1146" t="s">
        <v>2428</v>
      </c>
      <c r="B1146" t="s">
        <v>2429</v>
      </c>
      <c r="C1146" t="s">
        <v>17</v>
      </c>
      <c r="D1146" t="s">
        <v>56</v>
      </c>
      <c r="E1146">
        <v>1.8700052533088287</v>
      </c>
      <c r="F1146">
        <v>2.4779425135605231</v>
      </c>
      <c r="G1146">
        <v>0.62653964576588317</v>
      </c>
      <c r="H1146">
        <v>2.8905953997070171</v>
      </c>
      <c r="I1146">
        <v>912.30699519999996</v>
      </c>
      <c r="J1146">
        <v>291.58348799999999</v>
      </c>
      <c r="K1146">
        <v>67.841497599999997</v>
      </c>
    </row>
    <row r="1147" spans="1:11">
      <c r="A1147" t="s">
        <v>2430</v>
      </c>
      <c r="B1147" t="s">
        <v>2431</v>
      </c>
      <c r="C1147" t="s">
        <v>15</v>
      </c>
      <c r="D1147" t="s">
        <v>68</v>
      </c>
      <c r="E1147">
        <v>1.3341262392836866</v>
      </c>
      <c r="F1147">
        <v>2.0898167738510693</v>
      </c>
      <c r="G1147">
        <v>2.2117829599053072</v>
      </c>
      <c r="H1147">
        <v>4.5615942028985508</v>
      </c>
      <c r="I1147">
        <v>1337.143296</v>
      </c>
      <c r="J1147">
        <v>71.92</v>
      </c>
      <c r="K1147">
        <v>30.31</v>
      </c>
    </row>
    <row r="1148" spans="1:11">
      <c r="A1148" t="s">
        <v>2432</v>
      </c>
      <c r="B1148" t="s">
        <v>2433</v>
      </c>
      <c r="C1148" t="s">
        <v>10</v>
      </c>
      <c r="D1148" t="s">
        <v>28</v>
      </c>
      <c r="E1148">
        <v>1.2312096780412236</v>
      </c>
      <c r="F1148">
        <v>1.493729114965523</v>
      </c>
      <c r="G1148">
        <v>0.61534430755396796</v>
      </c>
      <c r="H1148">
        <v>2.3248811410459589</v>
      </c>
      <c r="I1148">
        <v>3635.3945600000002</v>
      </c>
      <c r="J1148">
        <v>1131.5099648</v>
      </c>
      <c r="K1148">
        <v>151.7699968</v>
      </c>
    </row>
    <row r="1149" spans="1:11">
      <c r="A1149" t="s">
        <v>2434</v>
      </c>
      <c r="B1149" t="s">
        <v>2435</v>
      </c>
      <c r="C1149" t="s">
        <v>24</v>
      </c>
      <c r="D1149" t="s">
        <v>75</v>
      </c>
      <c r="E1149">
        <v>0.71576707184058497</v>
      </c>
      <c r="F1149">
        <v>7.7015258805975595E-2</v>
      </c>
      <c r="G1149">
        <v>10.497260158349944</v>
      </c>
      <c r="H1149">
        <v>5.6343880850161661</v>
      </c>
      <c r="I1149">
        <v>5538.3060480000004</v>
      </c>
      <c r="J1149">
        <v>261.47299839999999</v>
      </c>
      <c r="K1149">
        <v>206.80500480000001</v>
      </c>
    </row>
    <row r="1150" spans="1:11">
      <c r="A1150" t="s">
        <v>2436</v>
      </c>
      <c r="B1150" t="s">
        <v>2437</v>
      </c>
      <c r="C1150" t="s">
        <v>17</v>
      </c>
      <c r="D1150" t="s">
        <v>18</v>
      </c>
      <c r="E1150">
        <v>0.98796064071847522</v>
      </c>
      <c r="F1150">
        <v>0.88471610554148106</v>
      </c>
      <c r="G1150">
        <v>0.83634934459031773</v>
      </c>
      <c r="H1150">
        <v>43.681825717451815</v>
      </c>
      <c r="I1150">
        <v>7762.9071359999998</v>
      </c>
      <c r="J1150">
        <v>109.5000064</v>
      </c>
      <c r="K1150">
        <v>21.04</v>
      </c>
    </row>
    <row r="1151" spans="1:11">
      <c r="A1151" t="s">
        <v>2438</v>
      </c>
      <c r="B1151" t="s">
        <v>2439</v>
      </c>
      <c r="C1151" t="s">
        <v>34</v>
      </c>
      <c r="D1151" t="s">
        <v>49</v>
      </c>
      <c r="E1151">
        <v>0.70848318118390863</v>
      </c>
      <c r="F1151">
        <v>0.79123403370350087</v>
      </c>
      <c r="G1151">
        <v>0.96751916291014917</v>
      </c>
      <c r="H1151">
        <v>32.733843099772074</v>
      </c>
      <c r="I1151">
        <v>239072.4182016</v>
      </c>
      <c r="J1151">
        <v>476.8500224</v>
      </c>
      <c r="K1151">
        <v>365.88999680000001</v>
      </c>
    </row>
    <row r="1152" spans="1:11">
      <c r="A1152" t="s">
        <v>2440</v>
      </c>
      <c r="B1152" t="s">
        <v>2441</v>
      </c>
      <c r="C1152" t="s">
        <v>15</v>
      </c>
      <c r="D1152" t="s">
        <v>116</v>
      </c>
      <c r="E1152">
        <v>1.1766117119703097</v>
      </c>
      <c r="F1152">
        <v>1.2613514484365251</v>
      </c>
      <c r="G1152">
        <v>1.2984945753179065</v>
      </c>
      <c r="H1152">
        <v>56.523981247746121</v>
      </c>
      <c r="I1152">
        <v>18376.866201600002</v>
      </c>
      <c r="J1152">
        <v>17.983000000000001</v>
      </c>
      <c r="K1152">
        <v>266.78599680000002</v>
      </c>
    </row>
    <row r="1153" spans="1:11">
      <c r="A1153" t="s">
        <v>2442</v>
      </c>
      <c r="B1153" t="s">
        <v>2443</v>
      </c>
      <c r="C1153" t="s">
        <v>58</v>
      </c>
      <c r="D1153" t="s">
        <v>91</v>
      </c>
      <c r="E1153">
        <v>1.2424495893602474</v>
      </c>
      <c r="F1153">
        <v>1.454642152102017</v>
      </c>
      <c r="G1153">
        <v>0.94032235018446864</v>
      </c>
      <c r="H1153">
        <v>-2.7312602705094173</v>
      </c>
      <c r="I1153">
        <v>5069.0084864</v>
      </c>
      <c r="J1153">
        <v>3217.0600448</v>
      </c>
      <c r="K1153">
        <v>118.7299968</v>
      </c>
    </row>
    <row r="1154" spans="1:11">
      <c r="A1154" t="s">
        <v>2444</v>
      </c>
      <c r="B1154" t="s">
        <v>2445</v>
      </c>
      <c r="C1154" t="s">
        <v>10</v>
      </c>
      <c r="D1154" t="s">
        <v>55</v>
      </c>
      <c r="E1154">
        <v>-8.5071262656758698E-2</v>
      </c>
      <c r="F1154">
        <v>-0.66455408782063874</v>
      </c>
      <c r="G1154">
        <v>8.1087739520997099E-2</v>
      </c>
      <c r="H1154">
        <v>-302052.33333333331</v>
      </c>
      <c r="I1154">
        <v>70.624147199999996</v>
      </c>
      <c r="J1154">
        <v>52.3992</v>
      </c>
      <c r="K1154">
        <v>1.871</v>
      </c>
    </row>
    <row r="1155" spans="1:11">
      <c r="A1155" t="s">
        <v>2446</v>
      </c>
      <c r="B1155" t="s">
        <v>2447</v>
      </c>
      <c r="C1155" t="s">
        <v>24</v>
      </c>
      <c r="D1155" t="s">
        <v>25</v>
      </c>
      <c r="E1155">
        <v>1.1060808607968946</v>
      </c>
      <c r="F1155">
        <v>0.86018961530092175</v>
      </c>
      <c r="G1155">
        <v>0.81564790238630536</v>
      </c>
      <c r="H1155">
        <v>60.821224997409061</v>
      </c>
      <c r="I1155">
        <v>16627.5514368</v>
      </c>
      <c r="J1155">
        <v>264.52759040000001</v>
      </c>
      <c r="K1155">
        <v>168.71520000000001</v>
      </c>
    </row>
    <row r="1156" spans="1:11">
      <c r="A1156" t="s">
        <v>2448</v>
      </c>
      <c r="B1156" t="s">
        <v>2449</v>
      </c>
      <c r="C1156" t="s">
        <v>15</v>
      </c>
      <c r="D1156" t="s">
        <v>64</v>
      </c>
      <c r="E1156">
        <v>1.2125638436529345</v>
      </c>
      <c r="F1156">
        <v>1.2922121125137915</v>
      </c>
      <c r="G1156">
        <v>1.3854230577160325</v>
      </c>
      <c r="H1156">
        <v>87.139054966248793</v>
      </c>
      <c r="I1156">
        <v>6519.1940095999998</v>
      </c>
      <c r="J1156">
        <v>51.831600000000002</v>
      </c>
      <c r="K1156">
        <v>982.18065920000004</v>
      </c>
    </row>
    <row r="1157" spans="1:11">
      <c r="A1157" t="s">
        <v>2450</v>
      </c>
      <c r="B1157" t="s">
        <v>2451</v>
      </c>
      <c r="C1157" t="s">
        <v>10</v>
      </c>
      <c r="D1157" t="s">
        <v>51</v>
      </c>
      <c r="E1157">
        <v>1.4689725479750448</v>
      </c>
      <c r="F1157">
        <v>1.9843397672989491</v>
      </c>
      <c r="G1157">
        <v>1.7016029809103079</v>
      </c>
      <c r="H1157">
        <v>1.9446148375338936</v>
      </c>
      <c r="I1157">
        <v>3529.7067007999999</v>
      </c>
      <c r="J1157">
        <v>4537.0601471999998</v>
      </c>
      <c r="K1157">
        <v>59.34</v>
      </c>
    </row>
    <row r="1158" spans="1:11">
      <c r="A1158" t="s">
        <v>2452</v>
      </c>
      <c r="B1158" t="s">
        <v>2453</v>
      </c>
      <c r="C1158" t="s">
        <v>34</v>
      </c>
      <c r="D1158" t="s">
        <v>49</v>
      </c>
      <c r="E1158">
        <v>0.61327594951785724</v>
      </c>
      <c r="F1158">
        <v>0.64923735513354708</v>
      </c>
      <c r="G1158">
        <v>1.1182537600353055</v>
      </c>
      <c r="H1158">
        <v>-1.9256317689530689</v>
      </c>
      <c r="I1158">
        <v>45.695980800000001</v>
      </c>
      <c r="J1158">
        <v>13.825900799999999</v>
      </c>
      <c r="K1158">
        <v>0.90890000000000004</v>
      </c>
    </row>
    <row r="1159" spans="1:11">
      <c r="A1159" t="s">
        <v>2454</v>
      </c>
      <c r="B1159" t="s">
        <v>2455</v>
      </c>
      <c r="C1159" t="s">
        <v>24</v>
      </c>
      <c r="D1159" t="s">
        <v>108</v>
      </c>
      <c r="E1159">
        <v>0.5774882281036412</v>
      </c>
      <c r="F1159">
        <v>0.98118134842113325</v>
      </c>
      <c r="G1159">
        <v>1.3962639225170479</v>
      </c>
      <c r="H1159">
        <v>12.873612955743113</v>
      </c>
      <c r="I1159">
        <v>1464.1731583999999</v>
      </c>
      <c r="J1159">
        <v>88.203199999999995</v>
      </c>
      <c r="K1159">
        <v>55.886796799999999</v>
      </c>
    </row>
    <row r="1160" spans="1:11">
      <c r="A1160" t="s">
        <v>2456</v>
      </c>
      <c r="B1160" t="s">
        <v>2457</v>
      </c>
      <c r="C1160" t="s">
        <v>24</v>
      </c>
      <c r="D1160" t="s">
        <v>75</v>
      </c>
      <c r="E1160">
        <v>0.73802588351359077</v>
      </c>
      <c r="F1160">
        <v>0.63842189012135675</v>
      </c>
      <c r="G1160">
        <v>0.75727258613679282</v>
      </c>
      <c r="H1160">
        <v>7.3899377083219493</v>
      </c>
      <c r="I1160">
        <v>35891.8029312</v>
      </c>
      <c r="J1160">
        <v>2340.2180607999999</v>
      </c>
      <c r="K1160">
        <v>1823.6739583999999</v>
      </c>
    </row>
    <row r="1161" spans="1:11">
      <c r="A1161" t="s">
        <v>2458</v>
      </c>
      <c r="B1161" t="s">
        <v>2459</v>
      </c>
      <c r="C1161" t="s">
        <v>44</v>
      </c>
      <c r="D1161" t="s">
        <v>45</v>
      </c>
      <c r="E1161">
        <v>1.0179591398295449</v>
      </c>
      <c r="F1161">
        <v>1.3286709833422008</v>
      </c>
      <c r="G1161">
        <v>1.1014840351844164</v>
      </c>
      <c r="H1161">
        <v>2.3544108286499483</v>
      </c>
      <c r="I1161">
        <v>74122.310451199999</v>
      </c>
      <c r="J1161">
        <v>47233.109196799996</v>
      </c>
      <c r="K1161">
        <v>3048.2200576</v>
      </c>
    </row>
    <row r="1162" spans="1:11">
      <c r="A1162" t="s">
        <v>2460</v>
      </c>
      <c r="B1162" t="s">
        <v>2461</v>
      </c>
      <c r="C1162" t="s">
        <v>17</v>
      </c>
      <c r="D1162" t="s">
        <v>119</v>
      </c>
      <c r="E1162">
        <v>0.94930136200791482</v>
      </c>
      <c r="F1162">
        <v>1.273448336813348</v>
      </c>
      <c r="G1162">
        <v>1.5563450848736855</v>
      </c>
      <c r="H1162">
        <v>2.6039728945499809</v>
      </c>
      <c r="I1162">
        <v>75.775199999999998</v>
      </c>
      <c r="J1162">
        <v>129.8857984</v>
      </c>
      <c r="K1162">
        <v>32.507900800000002</v>
      </c>
    </row>
    <row r="1163" spans="1:11">
      <c r="A1163" t="s">
        <v>2462</v>
      </c>
      <c r="B1163" t="s">
        <v>2463</v>
      </c>
      <c r="C1163" t="s">
        <v>34</v>
      </c>
      <c r="D1163" t="s">
        <v>77</v>
      </c>
      <c r="E1163">
        <v>1.7200870018822465</v>
      </c>
      <c r="F1163">
        <v>2.2001755659496549</v>
      </c>
      <c r="G1163">
        <v>0.82109360476156223</v>
      </c>
      <c r="H1163">
        <v>64.280343716433947</v>
      </c>
      <c r="I1163">
        <v>892.08627200000001</v>
      </c>
      <c r="J1163">
        <v>6.8280000000000003</v>
      </c>
      <c r="K1163">
        <v>664.64501759999996</v>
      </c>
    </row>
    <row r="1164" spans="1:11">
      <c r="A1164" t="s">
        <v>2464</v>
      </c>
      <c r="B1164" t="s">
        <v>2465</v>
      </c>
      <c r="C1164" t="s">
        <v>34</v>
      </c>
      <c r="D1164" t="s">
        <v>77</v>
      </c>
      <c r="E1164">
        <v>0.54523695280708417</v>
      </c>
      <c r="F1164">
        <v>1.0777407476074885</v>
      </c>
      <c r="G1164">
        <v>1.1642229569450655</v>
      </c>
      <c r="H1164">
        <v>31.71556045718869</v>
      </c>
      <c r="I1164">
        <v>4315.2875519999998</v>
      </c>
      <c r="J1164">
        <v>259.8749952</v>
      </c>
      <c r="K1164">
        <v>760.12001280000004</v>
      </c>
    </row>
    <row r="1165" spans="1:11">
      <c r="A1165" t="s">
        <v>2466</v>
      </c>
      <c r="B1165" t="s">
        <v>2467</v>
      </c>
      <c r="C1165" t="s">
        <v>38</v>
      </c>
      <c r="D1165" t="s">
        <v>62</v>
      </c>
      <c r="E1165">
        <v>1.2346162081505163</v>
      </c>
      <c r="F1165">
        <v>1.525133546434394</v>
      </c>
      <c r="G1165">
        <v>1.415389440631899</v>
      </c>
      <c r="H1165">
        <v>10.960999844744604</v>
      </c>
      <c r="I1165">
        <v>303.29469440000003</v>
      </c>
      <c r="J1165">
        <v>24.145100800000002</v>
      </c>
      <c r="K1165">
        <v>10.7216</v>
      </c>
    </row>
    <row r="1166" spans="1:11">
      <c r="A1166" t="s">
        <v>2468</v>
      </c>
      <c r="B1166" t="s">
        <v>2469</v>
      </c>
      <c r="C1166" t="s">
        <v>38</v>
      </c>
      <c r="D1166" t="s">
        <v>62</v>
      </c>
      <c r="E1166">
        <v>0.61064839073861477</v>
      </c>
      <c r="F1166">
        <v>0.73430988109718853</v>
      </c>
      <c r="G1166">
        <v>1.1328161030099455</v>
      </c>
      <c r="H1166">
        <v>2.3269677051326929</v>
      </c>
      <c r="I1166">
        <v>523.0848512</v>
      </c>
      <c r="J1166">
        <v>96.057599999999994</v>
      </c>
      <c r="K1166">
        <v>68.444300799999994</v>
      </c>
    </row>
    <row r="1167" spans="1:11">
      <c r="A1167" t="s">
        <v>2470</v>
      </c>
      <c r="B1167" t="s">
        <v>2471</v>
      </c>
      <c r="C1167" t="s">
        <v>32</v>
      </c>
      <c r="D1167" t="s">
        <v>50</v>
      </c>
      <c r="E1167">
        <v>0.51999967743970177</v>
      </c>
      <c r="F1167">
        <v>0.84502594286216504</v>
      </c>
      <c r="G1167">
        <v>0.70568839082590484</v>
      </c>
      <c r="H1167">
        <v>4.5728402957007663</v>
      </c>
      <c r="I1167">
        <v>1997.7535488000001</v>
      </c>
      <c r="J1167">
        <v>538.87119359999997</v>
      </c>
      <c r="K1167">
        <v>57.060198399999997</v>
      </c>
    </row>
    <row r="1168" spans="1:11">
      <c r="A1168" t="s">
        <v>2472</v>
      </c>
      <c r="B1168" t="s">
        <v>2473</v>
      </c>
      <c r="C1168" t="s">
        <v>15</v>
      </c>
      <c r="D1168" t="s">
        <v>16</v>
      </c>
      <c r="E1168">
        <v>0.73791675994183892</v>
      </c>
      <c r="F1168">
        <v>0.93592634889905801</v>
      </c>
      <c r="G1168">
        <v>2.0644303322859643</v>
      </c>
      <c r="H1168">
        <v>129.17216117216117</v>
      </c>
      <c r="I1168">
        <v>570.2832128</v>
      </c>
      <c r="J1168">
        <v>2.0089999999999999</v>
      </c>
      <c r="K1168">
        <v>61.3204992</v>
      </c>
    </row>
    <row r="1169" spans="1:11">
      <c r="A1169" t="s">
        <v>2474</v>
      </c>
      <c r="B1169" t="s">
        <v>2475</v>
      </c>
      <c r="C1169" t="s">
        <v>17</v>
      </c>
      <c r="D1169" t="s">
        <v>27</v>
      </c>
      <c r="E1169">
        <v>1.0854991916386023</v>
      </c>
      <c r="F1169">
        <v>1.190927838705736</v>
      </c>
      <c r="G1169">
        <v>1.1835948880303588</v>
      </c>
      <c r="H1169">
        <v>57.380263844376536</v>
      </c>
      <c r="I1169">
        <v>236.05055999999999</v>
      </c>
      <c r="J1169">
        <v>105.6313024</v>
      </c>
      <c r="K1169">
        <v>47.547600000000003</v>
      </c>
    </row>
    <row r="1170" spans="1:11">
      <c r="A1170" t="s">
        <v>2476</v>
      </c>
      <c r="B1170" t="s">
        <v>2477</v>
      </c>
      <c r="C1170" t="s">
        <v>17</v>
      </c>
      <c r="D1170" t="s">
        <v>20</v>
      </c>
      <c r="E1170">
        <v>1.4217554144419371</v>
      </c>
      <c r="F1170">
        <v>1.4525563498621288</v>
      </c>
      <c r="G1170">
        <v>0.61292036403529992</v>
      </c>
      <c r="H1170">
        <v>287.43937232524962</v>
      </c>
      <c r="I1170">
        <v>174.54625279999999</v>
      </c>
      <c r="J1170">
        <v>3.3</v>
      </c>
      <c r="K1170">
        <v>25.616</v>
      </c>
    </row>
    <row r="1171" spans="1:11">
      <c r="A1171" t="s">
        <v>2478</v>
      </c>
      <c r="B1171" t="s">
        <v>2479</v>
      </c>
      <c r="C1171" t="s">
        <v>17</v>
      </c>
      <c r="D1171" t="s">
        <v>65</v>
      </c>
      <c r="E1171">
        <v>1.4872483068975253</v>
      </c>
      <c r="F1171">
        <v>1.5852238635635836</v>
      </c>
      <c r="G1171">
        <v>0.49895986032042677</v>
      </c>
      <c r="H1171">
        <v>-9.6498886446254861</v>
      </c>
      <c r="I1171">
        <v>1540.3476992000001</v>
      </c>
      <c r="J1171">
        <v>306.06730240000002</v>
      </c>
      <c r="K1171">
        <v>59.441497599999998</v>
      </c>
    </row>
    <row r="1172" spans="1:11">
      <c r="A1172" t="s">
        <v>2480</v>
      </c>
      <c r="B1172" t="s">
        <v>2481</v>
      </c>
      <c r="C1172" t="s">
        <v>32</v>
      </c>
      <c r="D1172" t="s">
        <v>33</v>
      </c>
      <c r="E1172">
        <v>0.82607984680340907</v>
      </c>
      <c r="F1172">
        <v>1.3104968955912719</v>
      </c>
      <c r="G1172">
        <v>0.46143210018669362</v>
      </c>
      <c r="H1172">
        <v>3.87438266774878</v>
      </c>
      <c r="I1172">
        <v>2062.1496320000001</v>
      </c>
      <c r="J1172">
        <v>915.42456319999997</v>
      </c>
      <c r="K1172">
        <v>5.6435000000000004</v>
      </c>
    </row>
    <row r="1173" spans="1:11">
      <c r="A1173" t="s">
        <v>2482</v>
      </c>
      <c r="B1173" t="s">
        <v>2483</v>
      </c>
      <c r="C1173" t="s">
        <v>15</v>
      </c>
      <c r="D1173" t="s">
        <v>135</v>
      </c>
      <c r="E1173">
        <v>0.31532039926349281</v>
      </c>
      <c r="F1173">
        <v>0.92962306754788238</v>
      </c>
      <c r="G1173">
        <v>0.35996871137426217</v>
      </c>
      <c r="H1173">
        <v>77.936120789779324</v>
      </c>
      <c r="I1173">
        <v>210.13525759999999</v>
      </c>
      <c r="J1173">
        <v>2.3199999999999998E-2</v>
      </c>
      <c r="K1173">
        <v>8.1052</v>
      </c>
    </row>
    <row r="1174" spans="1:11">
      <c r="A1174" t="s">
        <v>2484</v>
      </c>
      <c r="B1174" t="s">
        <v>2485</v>
      </c>
      <c r="C1174" t="s">
        <v>12</v>
      </c>
      <c r="D1174" t="s">
        <v>101</v>
      </c>
      <c r="E1174">
        <v>0.4399570323674088</v>
      </c>
      <c r="F1174">
        <v>1.002429368308948</v>
      </c>
      <c r="G1174">
        <v>0.38900645994921051</v>
      </c>
      <c r="H1174">
        <v>4.354068488847</v>
      </c>
      <c r="I1174">
        <v>13394.037145599999</v>
      </c>
      <c r="J1174">
        <v>258.06999039999999</v>
      </c>
      <c r="K1174">
        <v>79.590003199999998</v>
      </c>
    </row>
    <row r="1175" spans="1:11">
      <c r="A1175" t="s">
        <v>2486</v>
      </c>
      <c r="B1175" t="s">
        <v>2487</v>
      </c>
      <c r="C1175" t="s">
        <v>34</v>
      </c>
      <c r="D1175" t="s">
        <v>70</v>
      </c>
      <c r="E1175">
        <v>0.2868308409513301</v>
      </c>
      <c r="F1175">
        <v>0.1915987235888566</v>
      </c>
      <c r="G1175">
        <v>-0.41563563993291991</v>
      </c>
      <c r="H1175">
        <v>-9087</v>
      </c>
      <c r="I1175">
        <v>43.666006400000001</v>
      </c>
      <c r="J1175">
        <v>0.77</v>
      </c>
      <c r="K1175">
        <v>2.3020999999999998</v>
      </c>
    </row>
    <row r="1176" spans="1:11">
      <c r="A1176" t="s">
        <v>2488</v>
      </c>
      <c r="B1176" t="s">
        <v>2489</v>
      </c>
      <c r="C1176" t="s">
        <v>44</v>
      </c>
      <c r="D1176" t="s">
        <v>90</v>
      </c>
      <c r="E1176">
        <v>0.9440858664814854</v>
      </c>
      <c r="F1176">
        <v>1.5662681046476172</v>
      </c>
      <c r="G1176">
        <v>1.6086978661075808</v>
      </c>
      <c r="H1176">
        <v>5.2958586069859859</v>
      </c>
      <c r="I1176">
        <v>35165.106995200003</v>
      </c>
      <c r="J1176">
        <v>24368.0395264</v>
      </c>
      <c r="K1176">
        <v>742.61002240000005</v>
      </c>
    </row>
    <row r="1177" spans="1:11">
      <c r="A1177" t="s">
        <v>2490</v>
      </c>
      <c r="B1177" t="s">
        <v>2491</v>
      </c>
      <c r="C1177" t="s">
        <v>10</v>
      </c>
      <c r="D1177" t="s">
        <v>55</v>
      </c>
      <c r="E1177">
        <v>1.3181659637547818</v>
      </c>
      <c r="F1177">
        <v>1.4382330250122817</v>
      </c>
      <c r="G1177">
        <v>0.84114982749824552</v>
      </c>
      <c r="H1177">
        <v>52.462685727149932</v>
      </c>
      <c r="I1177">
        <v>68672.887193600007</v>
      </c>
      <c r="J1177">
        <v>3639.5700224000002</v>
      </c>
      <c r="K1177">
        <v>10536.0203776</v>
      </c>
    </row>
    <row r="1178" spans="1:11">
      <c r="A1178" t="s">
        <v>2492</v>
      </c>
      <c r="B1178" t="s">
        <v>2493</v>
      </c>
      <c r="C1178" t="s">
        <v>10</v>
      </c>
      <c r="D1178" t="s">
        <v>28</v>
      </c>
      <c r="E1178">
        <v>1.1167814104955325</v>
      </c>
      <c r="F1178">
        <v>1.3736716866236267</v>
      </c>
      <c r="G1178">
        <v>1.3737999935000489</v>
      </c>
      <c r="H1178">
        <v>64.765363128491614</v>
      </c>
      <c r="I1178">
        <v>2214.4165888000002</v>
      </c>
      <c r="J1178">
        <v>9.34</v>
      </c>
      <c r="K1178">
        <v>301.0200064</v>
      </c>
    </row>
    <row r="1179" spans="1:11">
      <c r="A1179" t="s">
        <v>2494</v>
      </c>
      <c r="B1179" t="s">
        <v>2495</v>
      </c>
      <c r="C1179" t="s">
        <v>17</v>
      </c>
      <c r="D1179" t="s">
        <v>84</v>
      </c>
      <c r="E1179">
        <v>0.15903653031207721</v>
      </c>
      <c r="F1179">
        <v>1.434864435556356</v>
      </c>
      <c r="G1179">
        <v>0.68988852933182265</v>
      </c>
      <c r="H1179">
        <v>-4697.5333333333338</v>
      </c>
      <c r="I1179">
        <v>70.732019199999996</v>
      </c>
      <c r="J1179">
        <v>42.9060992</v>
      </c>
      <c r="K1179">
        <v>40.794201600000001</v>
      </c>
    </row>
    <row r="1180" spans="1:11">
      <c r="A1180" t="s">
        <v>2496</v>
      </c>
      <c r="B1180" t="s">
        <v>2497</v>
      </c>
      <c r="C1180" t="s">
        <v>34</v>
      </c>
      <c r="D1180" t="s">
        <v>63</v>
      </c>
      <c r="E1180">
        <v>0.26268404061001188</v>
      </c>
      <c r="F1180">
        <v>8.0913809403724696E-2</v>
      </c>
      <c r="G1180">
        <v>-0.16175525630029849</v>
      </c>
      <c r="H1180">
        <v>0.84363920739018272</v>
      </c>
      <c r="I1180">
        <v>141.45131520000001</v>
      </c>
      <c r="J1180">
        <v>8.5874000000000006</v>
      </c>
      <c r="K1180">
        <v>0.25640000000000002</v>
      </c>
    </row>
    <row r="1181" spans="1:11">
      <c r="A1181" t="s">
        <v>2498</v>
      </c>
      <c r="B1181" t="s">
        <v>2499</v>
      </c>
      <c r="C1181" t="s">
        <v>12</v>
      </c>
      <c r="D1181" t="s">
        <v>60</v>
      </c>
      <c r="E1181">
        <v>1.2516808057644866</v>
      </c>
      <c r="F1181">
        <v>1.3812936168133529</v>
      </c>
      <c r="G1181">
        <v>1.4712691479996176</v>
      </c>
      <c r="H1181">
        <v>122.6461654798664</v>
      </c>
      <c r="I1181">
        <v>3884.6623743999999</v>
      </c>
      <c r="J1181">
        <v>10331.090944</v>
      </c>
      <c r="K1181">
        <v>651.45559040000001</v>
      </c>
    </row>
    <row r="1182" spans="1:11">
      <c r="A1182" t="s">
        <v>2500</v>
      </c>
      <c r="B1182" t="s">
        <v>2501</v>
      </c>
      <c r="C1182" t="s">
        <v>10</v>
      </c>
      <c r="D1182" t="s">
        <v>51</v>
      </c>
      <c r="E1182">
        <v>0.90931656736702715</v>
      </c>
      <c r="F1182">
        <v>1.4152025657629814</v>
      </c>
      <c r="G1182">
        <v>1.8561056925388431</v>
      </c>
      <c r="H1182">
        <v>8.4890654499685336</v>
      </c>
      <c r="I1182">
        <v>244.76387840000001</v>
      </c>
      <c r="J1182">
        <v>53.564099200000001</v>
      </c>
      <c r="K1182">
        <v>2.1025</v>
      </c>
    </row>
    <row r="1183" spans="1:11">
      <c r="A1183" t="s">
        <v>2502</v>
      </c>
      <c r="B1183" t="s">
        <v>2503</v>
      </c>
      <c r="C1183" t="s">
        <v>15</v>
      </c>
      <c r="D1183" t="s">
        <v>19</v>
      </c>
      <c r="E1183">
        <v>1.267055473472507</v>
      </c>
      <c r="F1183">
        <v>2.2865393026577796</v>
      </c>
      <c r="G1183">
        <v>1.3064657642385424</v>
      </c>
      <c r="H1183">
        <v>183.44074969770253</v>
      </c>
      <c r="I1183">
        <v>2172.8462847999999</v>
      </c>
      <c r="J1183">
        <v>6.8434999999999997</v>
      </c>
      <c r="K1183">
        <v>346.99678720000003</v>
      </c>
    </row>
    <row r="1184" spans="1:11">
      <c r="A1184" t="s">
        <v>2504</v>
      </c>
      <c r="B1184" t="s">
        <v>2505</v>
      </c>
      <c r="C1184" t="s">
        <v>10</v>
      </c>
      <c r="D1184" t="s">
        <v>71</v>
      </c>
      <c r="E1184">
        <v>0.66379357805631078</v>
      </c>
      <c r="F1184">
        <v>0.79244413464928876</v>
      </c>
      <c r="G1184">
        <v>1.3854641733047075</v>
      </c>
      <c r="H1184">
        <v>1.2844212004862694</v>
      </c>
      <c r="I1184">
        <v>743.47939840000004</v>
      </c>
      <c r="J1184">
        <v>728.38379520000001</v>
      </c>
      <c r="K1184">
        <v>50.512700799999998</v>
      </c>
    </row>
    <row r="1185" spans="1:11">
      <c r="A1185" t="s">
        <v>2506</v>
      </c>
      <c r="B1185" t="s">
        <v>2507</v>
      </c>
      <c r="C1185" t="s">
        <v>32</v>
      </c>
      <c r="D1185" t="s">
        <v>76</v>
      </c>
      <c r="E1185">
        <v>1.1892063231055059</v>
      </c>
      <c r="F1185">
        <v>1.3304875983625095</v>
      </c>
      <c r="G1185">
        <v>1.0084067880208945</v>
      </c>
      <c r="H1185">
        <v>11.561975768872321</v>
      </c>
      <c r="I1185">
        <v>2531.0922752000001</v>
      </c>
      <c r="J1185">
        <v>132.6700032</v>
      </c>
      <c r="K1185">
        <v>72.089996799999994</v>
      </c>
    </row>
    <row r="1186" spans="1:11">
      <c r="A1186" t="s">
        <v>2508</v>
      </c>
      <c r="B1186" t="s">
        <v>2509</v>
      </c>
      <c r="C1186" t="s">
        <v>17</v>
      </c>
      <c r="D1186" t="s">
        <v>89</v>
      </c>
      <c r="E1186">
        <v>1.0881531281107977</v>
      </c>
      <c r="F1186">
        <v>1.7257417264107242</v>
      </c>
      <c r="G1186">
        <v>1.5260440595667608</v>
      </c>
      <c r="H1186">
        <v>13.006359832635985</v>
      </c>
      <c r="I1186">
        <v>359.36596479999997</v>
      </c>
      <c r="J1186">
        <v>15.3271008</v>
      </c>
      <c r="K1186">
        <v>1.4741</v>
      </c>
    </row>
    <row r="1187" spans="1:11">
      <c r="A1187" t="s">
        <v>2510</v>
      </c>
      <c r="B1187" t="s">
        <v>2511</v>
      </c>
      <c r="C1187" t="s">
        <v>12</v>
      </c>
      <c r="D1187" t="s">
        <v>14</v>
      </c>
      <c r="E1187">
        <v>1.4581148402509749</v>
      </c>
      <c r="F1187">
        <v>1.5505475355323706</v>
      </c>
      <c r="G1187">
        <v>1.4593771220975782</v>
      </c>
      <c r="H1187">
        <v>2382.0805860805863</v>
      </c>
      <c r="I1187">
        <v>2928.4560895999998</v>
      </c>
      <c r="J1187">
        <v>0.53700000000000003</v>
      </c>
      <c r="K1187">
        <v>18038.839705599999</v>
      </c>
    </row>
    <row r="1188" spans="1:11">
      <c r="A1188" t="s">
        <v>2512</v>
      </c>
      <c r="B1188" t="s">
        <v>2513</v>
      </c>
      <c r="C1188" t="s">
        <v>10</v>
      </c>
      <c r="D1188" t="s">
        <v>55</v>
      </c>
      <c r="E1188">
        <v>1.3526106547635961</v>
      </c>
      <c r="F1188">
        <v>1.608508411824467</v>
      </c>
      <c r="G1188">
        <v>1.3020879233504492</v>
      </c>
      <c r="H1188">
        <v>-4.0951314538147683</v>
      </c>
      <c r="I1188">
        <v>11212.1004032</v>
      </c>
      <c r="J1188">
        <v>5309.9298816</v>
      </c>
      <c r="K1188">
        <v>814.52001280000002</v>
      </c>
    </row>
    <row r="1189" spans="1:11">
      <c r="A1189" t="s">
        <v>2514</v>
      </c>
      <c r="B1189" t="s">
        <v>2515</v>
      </c>
      <c r="C1189" t="s">
        <v>44</v>
      </c>
      <c r="D1189" t="s">
        <v>90</v>
      </c>
      <c r="E1189">
        <v>0.92743289166107656</v>
      </c>
      <c r="F1189">
        <v>1.1516403066882519</v>
      </c>
      <c r="G1189">
        <v>0.96460389670312363</v>
      </c>
      <c r="H1189">
        <v>3.2623991120751117</v>
      </c>
      <c r="I1189">
        <v>364837.07699199999</v>
      </c>
      <c r="J1189">
        <v>254876.03138560001</v>
      </c>
      <c r="K1189">
        <v>8000.8798207999998</v>
      </c>
    </row>
    <row r="1190" spans="1:11">
      <c r="A1190" t="s">
        <v>2516</v>
      </c>
      <c r="B1190" t="s">
        <v>2517</v>
      </c>
      <c r="C1190" t="s">
        <v>44</v>
      </c>
      <c r="D1190" t="s">
        <v>45</v>
      </c>
      <c r="E1190">
        <v>0.88203018540509659</v>
      </c>
      <c r="F1190">
        <v>1.769692240613804</v>
      </c>
      <c r="G1190">
        <v>2.0147479904938432</v>
      </c>
      <c r="H1190">
        <v>1.8581478218563856</v>
      </c>
      <c r="I1190">
        <v>72761.357107200005</v>
      </c>
      <c r="J1190">
        <v>21825.599897600001</v>
      </c>
      <c r="K1190">
        <v>279.61999359999999</v>
      </c>
    </row>
    <row r="1191" spans="1:11">
      <c r="A1191" t="s">
        <v>2518</v>
      </c>
      <c r="B1191" t="s">
        <v>2519</v>
      </c>
      <c r="C1191" t="s">
        <v>15</v>
      </c>
      <c r="D1191" t="s">
        <v>19</v>
      </c>
      <c r="E1191">
        <v>0.92256787760480341</v>
      </c>
      <c r="F1191">
        <v>1.8810243518289091</v>
      </c>
      <c r="G1191">
        <v>0.44242534187461191</v>
      </c>
      <c r="H1191">
        <v>685.53125</v>
      </c>
      <c r="I1191">
        <v>2022.7047424</v>
      </c>
      <c r="J1191">
        <v>7.89</v>
      </c>
      <c r="K1191">
        <v>371.5800064</v>
      </c>
    </row>
    <row r="1192" spans="1:11">
      <c r="A1192" t="s">
        <v>2520</v>
      </c>
      <c r="B1192" t="s">
        <v>2521</v>
      </c>
      <c r="C1192" t="s">
        <v>24</v>
      </c>
      <c r="D1192" t="s">
        <v>122</v>
      </c>
      <c r="E1192">
        <v>0.9387207511872232</v>
      </c>
      <c r="F1192">
        <v>1.1384386005246805</v>
      </c>
      <c r="G1192">
        <v>1.5525414825943211</v>
      </c>
      <c r="H1192">
        <v>4.4613402061855671</v>
      </c>
      <c r="I1192">
        <v>270.10915840000001</v>
      </c>
      <c r="J1192">
        <v>5.3920000000000003</v>
      </c>
      <c r="K1192">
        <v>8.74</v>
      </c>
    </row>
    <row r="1193" spans="1:11">
      <c r="A1193" t="s">
        <v>2522</v>
      </c>
      <c r="B1193" t="s">
        <v>2523</v>
      </c>
      <c r="C1193" t="s">
        <v>12</v>
      </c>
      <c r="D1193" t="s">
        <v>14</v>
      </c>
      <c r="E1193">
        <v>1.2887246927306288</v>
      </c>
      <c r="F1193">
        <v>1.9387929634854617</v>
      </c>
      <c r="G1193">
        <v>1.6551388457326843</v>
      </c>
      <c r="H1193">
        <v>2.6901189601658442</v>
      </c>
      <c r="I1193">
        <v>22280.7113728</v>
      </c>
      <c r="J1193">
        <v>9010.1596160000008</v>
      </c>
      <c r="K1193">
        <v>15671.320576</v>
      </c>
    </row>
    <row r="1194" spans="1:11">
      <c r="A1194" t="s">
        <v>2524</v>
      </c>
      <c r="B1194" t="s">
        <v>2525</v>
      </c>
      <c r="C1194" t="s">
        <v>10</v>
      </c>
      <c r="D1194" t="s">
        <v>40</v>
      </c>
      <c r="E1194">
        <v>0.75423987206884135</v>
      </c>
      <c r="F1194">
        <v>1.1031983972245245</v>
      </c>
      <c r="G1194">
        <v>0.8152678005046271</v>
      </c>
      <c r="H1194">
        <v>1.0534034366753289</v>
      </c>
      <c r="I1194">
        <v>10901.1542016</v>
      </c>
      <c r="J1194">
        <v>5803.7501952000002</v>
      </c>
      <c r="K1194">
        <v>227.0200064</v>
      </c>
    </row>
    <row r="1195" spans="1:11">
      <c r="A1195" t="s">
        <v>2526</v>
      </c>
      <c r="B1195" t="s">
        <v>2527</v>
      </c>
      <c r="C1195" t="s">
        <v>32</v>
      </c>
      <c r="D1195" t="s">
        <v>112</v>
      </c>
      <c r="E1195">
        <v>1.0196267137165314</v>
      </c>
      <c r="F1195">
        <v>1.131194574683098</v>
      </c>
      <c r="G1195">
        <v>1.4214347078291825</v>
      </c>
      <c r="H1195">
        <v>2.2120779838326201</v>
      </c>
      <c r="I1195">
        <v>73322.921984000001</v>
      </c>
      <c r="J1195">
        <v>1407.0200319999999</v>
      </c>
      <c r="K1195">
        <v>213.6700032</v>
      </c>
    </row>
    <row r="1196" spans="1:11">
      <c r="A1196" t="s">
        <v>2528</v>
      </c>
      <c r="B1196" t="s">
        <v>2529</v>
      </c>
      <c r="C1196" t="s">
        <v>10</v>
      </c>
      <c r="D1196" t="s">
        <v>28</v>
      </c>
      <c r="E1196">
        <v>0.88012612194197426</v>
      </c>
      <c r="F1196">
        <v>1.140153503735978</v>
      </c>
      <c r="G1196">
        <v>1.0904831902628769</v>
      </c>
      <c r="H1196">
        <v>2.9459790881518604</v>
      </c>
      <c r="I1196">
        <v>816.05575680000004</v>
      </c>
      <c r="J1196">
        <v>398.47180800000001</v>
      </c>
      <c r="K1196">
        <v>3.5706000000000002</v>
      </c>
    </row>
    <row r="1197" spans="1:11">
      <c r="A1197" t="s">
        <v>2530</v>
      </c>
      <c r="B1197" t="s">
        <v>2531</v>
      </c>
      <c r="C1197" t="s">
        <v>17</v>
      </c>
      <c r="D1197" t="s">
        <v>134</v>
      </c>
      <c r="E1197">
        <v>-5.3982125548417997E-2</v>
      </c>
      <c r="F1197">
        <v>0.4629130082819487</v>
      </c>
      <c r="G1197">
        <v>0.1566005116402277</v>
      </c>
      <c r="H1197">
        <v>2.0758931233971492</v>
      </c>
      <c r="I1197">
        <v>120.01132800000001</v>
      </c>
      <c r="J1197">
        <v>57.651500800000001</v>
      </c>
      <c r="K1197">
        <v>0.3266</v>
      </c>
    </row>
    <row r="1198" spans="1:11">
      <c r="A1198" t="s">
        <v>2532</v>
      </c>
      <c r="B1198" t="s">
        <v>2533</v>
      </c>
      <c r="C1198" t="s">
        <v>38</v>
      </c>
      <c r="D1198" t="s">
        <v>62</v>
      </c>
      <c r="E1198">
        <v>1.4702731388374408</v>
      </c>
      <c r="F1198">
        <v>1.4460765757721898</v>
      </c>
      <c r="G1198">
        <v>1.5002339892315584</v>
      </c>
      <c r="H1198">
        <v>12.42808224626925</v>
      </c>
      <c r="I1198">
        <v>53355.701862399997</v>
      </c>
      <c r="J1198">
        <v>3027.0799871999998</v>
      </c>
      <c r="K1198">
        <v>3110.6000896</v>
      </c>
    </row>
    <row r="1199" spans="1:11">
      <c r="A1199" t="s">
        <v>2534</v>
      </c>
      <c r="B1199" t="s">
        <v>2535</v>
      </c>
      <c r="C1199" t="s">
        <v>15</v>
      </c>
      <c r="D1199" t="s">
        <v>64</v>
      </c>
      <c r="E1199">
        <v>1.3619374315470327</v>
      </c>
      <c r="F1199">
        <v>1.1889984785975511</v>
      </c>
      <c r="G1199">
        <v>1.0207734825119741</v>
      </c>
      <c r="H1199">
        <v>1656.45</v>
      </c>
      <c r="I1199">
        <v>59088.476569600003</v>
      </c>
      <c r="J1199">
        <v>31.6</v>
      </c>
      <c r="K1199">
        <v>4706.2999040000004</v>
      </c>
    </row>
    <row r="1200" spans="1:11">
      <c r="A1200" t="s">
        <v>2536</v>
      </c>
      <c r="B1200" t="s">
        <v>2537</v>
      </c>
      <c r="C1200" t="s">
        <v>22</v>
      </c>
      <c r="D1200" t="s">
        <v>136</v>
      </c>
      <c r="E1200">
        <v>0.87008642108033751</v>
      </c>
      <c r="F1200">
        <v>1.1212278526447721</v>
      </c>
      <c r="G1200">
        <v>0.99631402446977879</v>
      </c>
      <c r="H1200">
        <v>10.765124076412029</v>
      </c>
      <c r="I1200">
        <v>79162.441728000005</v>
      </c>
      <c r="J1200">
        <v>35854.149222400003</v>
      </c>
      <c r="K1200">
        <v>10263.7395968</v>
      </c>
    </row>
    <row r="1201" spans="1:11">
      <c r="A1201" t="s">
        <v>2538</v>
      </c>
      <c r="B1201" t="s">
        <v>2539</v>
      </c>
      <c r="C1201" t="s">
        <v>22</v>
      </c>
      <c r="D1201" t="s">
        <v>23</v>
      </c>
      <c r="E1201">
        <v>1.1491966788815311</v>
      </c>
      <c r="F1201">
        <v>1.6635199068827202</v>
      </c>
      <c r="G1201">
        <v>0.90941373922296298</v>
      </c>
      <c r="H1201">
        <v>-4.3178267233644414</v>
      </c>
      <c r="I1201">
        <v>245.54654719999999</v>
      </c>
      <c r="J1201">
        <v>24.876999999999999</v>
      </c>
      <c r="K1201">
        <v>30.528499199999999</v>
      </c>
    </row>
    <row r="1202" spans="1:11">
      <c r="A1202" t="s">
        <v>2540</v>
      </c>
      <c r="B1202" t="s">
        <v>2541</v>
      </c>
      <c r="C1202" t="s">
        <v>32</v>
      </c>
      <c r="D1202" t="s">
        <v>83</v>
      </c>
      <c r="E1202">
        <v>1.1939178320643065</v>
      </c>
      <c r="F1202">
        <v>1.515643913402182</v>
      </c>
      <c r="G1202">
        <v>0.39206425230189951</v>
      </c>
      <c r="H1202">
        <v>-5.2185792349726778</v>
      </c>
      <c r="I1202">
        <v>10192.7305216</v>
      </c>
      <c r="J1202">
        <v>3121.0000384</v>
      </c>
      <c r="K1202">
        <v>2925.9999232</v>
      </c>
    </row>
    <row r="1203" spans="1:11">
      <c r="A1203" t="s">
        <v>2542</v>
      </c>
      <c r="B1203" t="s">
        <v>2543</v>
      </c>
      <c r="C1203" t="s">
        <v>17</v>
      </c>
      <c r="D1203" t="s">
        <v>42</v>
      </c>
      <c r="E1203">
        <v>1.4347393458230953</v>
      </c>
      <c r="F1203">
        <v>1.6735799325767913</v>
      </c>
      <c r="G1203">
        <v>0.52638483644786482</v>
      </c>
      <c r="H1203">
        <v>4.6729484257155924</v>
      </c>
      <c r="I1203">
        <v>7476.7343615999998</v>
      </c>
      <c r="J1203">
        <v>366.28730880000001</v>
      </c>
      <c r="K1203">
        <v>125.16459519999999</v>
      </c>
    </row>
    <row r="1204" spans="1:11">
      <c r="A1204" t="s">
        <v>2544</v>
      </c>
      <c r="B1204" t="s">
        <v>2545</v>
      </c>
      <c r="C1204" t="s">
        <v>32</v>
      </c>
      <c r="D1204" t="s">
        <v>76</v>
      </c>
      <c r="E1204">
        <v>1.2242792978032366</v>
      </c>
      <c r="F1204">
        <v>1.1431812866211648</v>
      </c>
      <c r="G1204">
        <v>-0.54120008178508527</v>
      </c>
      <c r="H1204">
        <v>2.7452017157201873</v>
      </c>
      <c r="I1204">
        <v>218.70026240000001</v>
      </c>
      <c r="J1204">
        <v>71.510297600000001</v>
      </c>
      <c r="K1204">
        <v>105.152</v>
      </c>
    </row>
    <row r="1205" spans="1:11">
      <c r="A1205" t="s">
        <v>2546</v>
      </c>
      <c r="B1205" t="s">
        <v>2547</v>
      </c>
      <c r="C1205" t="s">
        <v>38</v>
      </c>
      <c r="D1205" t="s">
        <v>62</v>
      </c>
      <c r="E1205">
        <v>0.96429034839836725</v>
      </c>
      <c r="F1205">
        <v>1.8019803300439845</v>
      </c>
      <c r="G1205">
        <v>0.8523159424224509</v>
      </c>
      <c r="H1205">
        <v>-3.6550252940817942</v>
      </c>
      <c r="I1205">
        <v>1408.3179520000001</v>
      </c>
      <c r="J1205">
        <v>1419.2900096000001</v>
      </c>
      <c r="K1205">
        <v>977.38997759999995</v>
      </c>
    </row>
    <row r="1206" spans="1:11">
      <c r="A1206" t="s">
        <v>2548</v>
      </c>
      <c r="B1206" t="s">
        <v>2549</v>
      </c>
      <c r="C1206" t="s">
        <v>17</v>
      </c>
      <c r="D1206" t="s">
        <v>41</v>
      </c>
      <c r="E1206">
        <v>0.76740511248831189</v>
      </c>
      <c r="F1206">
        <v>1.0910413792393461</v>
      </c>
      <c r="G1206">
        <v>-1.7000909002525115</v>
      </c>
      <c r="H1206">
        <v>12.29314963643322</v>
      </c>
      <c r="I1206">
        <v>273.51193599999999</v>
      </c>
      <c r="J1206">
        <v>25.951000000000001</v>
      </c>
      <c r="K1206">
        <v>42.04</v>
      </c>
    </row>
    <row r="1207" spans="1:11">
      <c r="A1207" t="s">
        <v>2550</v>
      </c>
      <c r="B1207" t="s">
        <v>2551</v>
      </c>
      <c r="C1207" t="s">
        <v>17</v>
      </c>
      <c r="D1207" t="s">
        <v>20</v>
      </c>
      <c r="E1207">
        <v>1.3456289802744481</v>
      </c>
      <c r="F1207">
        <v>2.088815861148039</v>
      </c>
      <c r="G1207">
        <v>2.2890068284328651</v>
      </c>
      <c r="H1207">
        <v>2.7980017211268322</v>
      </c>
      <c r="I1207">
        <v>759.93118719999995</v>
      </c>
      <c r="J1207">
        <v>111.6206976</v>
      </c>
      <c r="K1207">
        <v>71.314899199999999</v>
      </c>
    </row>
    <row r="1208" spans="1:11">
      <c r="A1208" t="s">
        <v>2552</v>
      </c>
      <c r="B1208" t="s">
        <v>2553</v>
      </c>
      <c r="C1208" t="s">
        <v>10</v>
      </c>
      <c r="D1208" t="s">
        <v>28</v>
      </c>
      <c r="E1208">
        <v>-3.6953831415152003E-2</v>
      </c>
      <c r="F1208">
        <v>0.21444926866368069</v>
      </c>
      <c r="G1208">
        <v>8.3713689315663795E-2</v>
      </c>
      <c r="H1208">
        <v>-1.0761603584016866</v>
      </c>
      <c r="I1208">
        <v>8.5398720000000008</v>
      </c>
      <c r="J1208">
        <v>227.94979839999999</v>
      </c>
      <c r="K1208">
        <v>0.33329999999999999</v>
      </c>
    </row>
    <row r="1209" spans="1:11">
      <c r="A1209" t="s">
        <v>2554</v>
      </c>
      <c r="B1209" t="s">
        <v>2555</v>
      </c>
      <c r="C1209" t="s">
        <v>12</v>
      </c>
      <c r="D1209" t="s">
        <v>13</v>
      </c>
      <c r="E1209">
        <v>0.38428729541396101</v>
      </c>
      <c r="F1209">
        <v>1.209221126026458</v>
      </c>
      <c r="G1209">
        <v>2.2638773290711809</v>
      </c>
      <c r="H1209">
        <v>-0.33148622510324638</v>
      </c>
      <c r="I1209">
        <v>22.4540656</v>
      </c>
      <c r="J1209">
        <v>32.735900800000003</v>
      </c>
      <c r="K1209">
        <v>21.218300800000002</v>
      </c>
    </row>
    <row r="1210" spans="1:11">
      <c r="A1210" t="s">
        <v>2556</v>
      </c>
      <c r="B1210" t="s">
        <v>2557</v>
      </c>
      <c r="C1210" t="s">
        <v>17</v>
      </c>
      <c r="D1210" t="s">
        <v>69</v>
      </c>
      <c r="E1210">
        <v>1.4044885743553066</v>
      </c>
      <c r="F1210">
        <v>1.3061715900528652</v>
      </c>
      <c r="G1210">
        <v>1.0980351058356752</v>
      </c>
      <c r="H1210">
        <v>7.7682193779638702</v>
      </c>
      <c r="I1210">
        <v>1235.311616</v>
      </c>
      <c r="J1210">
        <v>53.2177984</v>
      </c>
      <c r="K1210">
        <v>20.323799999999999</v>
      </c>
    </row>
    <row r="1211" spans="1:11">
      <c r="A1211" t="s">
        <v>2558</v>
      </c>
      <c r="B1211" t="s">
        <v>2559</v>
      </c>
      <c r="C1211" t="s">
        <v>24</v>
      </c>
      <c r="D1211" t="s">
        <v>74</v>
      </c>
      <c r="E1211">
        <v>0.92920768426754163</v>
      </c>
      <c r="F1211">
        <v>1.0747306425238892</v>
      </c>
      <c r="G1211">
        <v>3.5948674658533601</v>
      </c>
      <c r="H1211">
        <v>0.56490485983612404</v>
      </c>
      <c r="I1211">
        <v>15661.1330048</v>
      </c>
      <c r="J1211">
        <v>1294.7330047999999</v>
      </c>
      <c r="K1211">
        <v>166.84800000000001</v>
      </c>
    </row>
    <row r="1212" spans="1:11">
      <c r="A1212" t="s">
        <v>2560</v>
      </c>
      <c r="B1212" t="s">
        <v>2561</v>
      </c>
      <c r="C1212" t="s">
        <v>22</v>
      </c>
      <c r="D1212" t="s">
        <v>136</v>
      </c>
      <c r="E1212">
        <v>0.92072219391843479</v>
      </c>
      <c r="F1212">
        <v>1.0421640931095315</v>
      </c>
      <c r="G1212">
        <v>0.70677850110212026</v>
      </c>
      <c r="H1212">
        <v>5.4254226998568775</v>
      </c>
      <c r="I1212">
        <v>354134.86469120003</v>
      </c>
      <c r="J1212">
        <v>176017.7946624</v>
      </c>
      <c r="K1212">
        <v>50267.829043199999</v>
      </c>
    </row>
    <row r="1213" spans="1:11">
      <c r="A1213" t="s">
        <v>2562</v>
      </c>
      <c r="B1213" t="s">
        <v>2563</v>
      </c>
      <c r="C1213" t="s">
        <v>58</v>
      </c>
      <c r="D1213" t="s">
        <v>94</v>
      </c>
      <c r="E1213">
        <v>1.4370336047887309</v>
      </c>
      <c r="F1213">
        <v>1.6233163251044032</v>
      </c>
      <c r="G1213">
        <v>0.66312308344109172</v>
      </c>
      <c r="H1213">
        <v>-4.7007886953664144</v>
      </c>
      <c r="I1213">
        <v>498.96611840000003</v>
      </c>
      <c r="J1213">
        <v>79.636998399999996</v>
      </c>
      <c r="K1213">
        <v>135.0349952</v>
      </c>
    </row>
    <row r="1214" spans="1:11">
      <c r="A1214" t="s">
        <v>2564</v>
      </c>
      <c r="B1214" t="s">
        <v>2565</v>
      </c>
      <c r="C1214" t="s">
        <v>15</v>
      </c>
      <c r="D1214" t="s">
        <v>16</v>
      </c>
      <c r="E1214">
        <v>1.7764667093655651</v>
      </c>
      <c r="F1214">
        <v>1.8906667292306576</v>
      </c>
      <c r="G1214">
        <v>1.5520728742018195</v>
      </c>
      <c r="H1214">
        <v>17.332868391451068</v>
      </c>
      <c r="I1214">
        <v>564.95554560000005</v>
      </c>
      <c r="J1214">
        <v>39.369699199999999</v>
      </c>
      <c r="K1214">
        <v>66.672198399999999</v>
      </c>
    </row>
    <row r="1215" spans="1:11">
      <c r="A1215" t="s">
        <v>2566</v>
      </c>
      <c r="B1215" t="s">
        <v>2567</v>
      </c>
      <c r="C1215" t="s">
        <v>15</v>
      </c>
      <c r="D1215" t="s">
        <v>104</v>
      </c>
      <c r="E1215">
        <v>1.7304011207271519</v>
      </c>
      <c r="F1215">
        <v>2.7150706018066031</v>
      </c>
      <c r="G1215">
        <v>1.2887571246696914</v>
      </c>
      <c r="H1215">
        <v>3.5533481406988323</v>
      </c>
      <c r="I1215">
        <v>3244.6791680000001</v>
      </c>
      <c r="J1215">
        <v>247.4340096</v>
      </c>
      <c r="K1215">
        <v>99.376902400000006</v>
      </c>
    </row>
    <row r="1216" spans="1:11">
      <c r="A1216" t="s">
        <v>2568</v>
      </c>
      <c r="B1216" t="s">
        <v>2569</v>
      </c>
      <c r="C1216" t="s">
        <v>32</v>
      </c>
      <c r="D1216" t="s">
        <v>33</v>
      </c>
      <c r="E1216">
        <v>1.8029836839060005</v>
      </c>
      <c r="F1216">
        <v>1.6315573795984857</v>
      </c>
      <c r="G1216">
        <v>1.0355253822006352</v>
      </c>
      <c r="H1216">
        <v>29.231338446580967</v>
      </c>
      <c r="I1216">
        <v>418.90270720000001</v>
      </c>
      <c r="J1216">
        <v>11.213800000000001</v>
      </c>
      <c r="K1216">
        <v>13.9262</v>
      </c>
    </row>
    <row r="1217" spans="1:11">
      <c r="A1217" t="s">
        <v>2570</v>
      </c>
      <c r="B1217" t="s">
        <v>2571</v>
      </c>
      <c r="C1217" t="s">
        <v>15</v>
      </c>
      <c r="D1217" t="s">
        <v>19</v>
      </c>
      <c r="E1217">
        <v>0.68485393052348675</v>
      </c>
      <c r="F1217">
        <v>-0.52368404925871748</v>
      </c>
      <c r="G1217">
        <v>3.8181409321863486</v>
      </c>
      <c r="H1217">
        <v>-70.037162162162161</v>
      </c>
      <c r="I1217">
        <v>73.816134399999996</v>
      </c>
      <c r="J1217">
        <v>15.8598</v>
      </c>
      <c r="K1217">
        <v>0.34039999999999998</v>
      </c>
    </row>
    <row r="1218" spans="1:11">
      <c r="A1218" t="s">
        <v>2572</v>
      </c>
      <c r="B1218" t="s">
        <v>2573</v>
      </c>
      <c r="C1218" t="s">
        <v>24</v>
      </c>
      <c r="D1218" t="s">
        <v>25</v>
      </c>
      <c r="E1218">
        <v>1.140136179529543</v>
      </c>
      <c r="F1218">
        <v>1.4485495023871888</v>
      </c>
      <c r="G1218">
        <v>1.4094560392988755</v>
      </c>
      <c r="H1218">
        <v>7.5724995013789451</v>
      </c>
      <c r="I1218">
        <v>2739.5926015999999</v>
      </c>
      <c r="J1218">
        <v>281.60849919999998</v>
      </c>
      <c r="K1218">
        <v>148.50329600000001</v>
      </c>
    </row>
    <row r="1219" spans="1:11">
      <c r="A1219" t="s">
        <v>2574</v>
      </c>
      <c r="B1219" t="s">
        <v>2575</v>
      </c>
      <c r="C1219" t="s">
        <v>32</v>
      </c>
      <c r="D1219" t="s">
        <v>57</v>
      </c>
      <c r="E1219">
        <v>0.2198531932009091</v>
      </c>
      <c r="F1219">
        <v>0.62598057551127539</v>
      </c>
      <c r="G1219">
        <v>0.71577196073433347</v>
      </c>
      <c r="H1219">
        <v>1.2462435980056303</v>
      </c>
      <c r="I1219">
        <v>1061.6906752</v>
      </c>
      <c r="J1219">
        <v>11.3184</v>
      </c>
      <c r="K1219">
        <v>124.49940479999999</v>
      </c>
    </row>
    <row r="1220" spans="1:11">
      <c r="A1220" t="s">
        <v>2576</v>
      </c>
      <c r="B1220" t="s">
        <v>2577</v>
      </c>
      <c r="C1220" t="s">
        <v>17</v>
      </c>
      <c r="D1220" t="s">
        <v>65</v>
      </c>
      <c r="E1220">
        <v>0.50926213736666226</v>
      </c>
      <c r="F1220">
        <v>1.0176605734435182</v>
      </c>
      <c r="G1220">
        <v>1.3965842459659801</v>
      </c>
      <c r="H1220">
        <v>12.151294820717132</v>
      </c>
      <c r="I1220">
        <v>46.015548799999998</v>
      </c>
      <c r="J1220">
        <v>2.8664000000000001</v>
      </c>
      <c r="K1220">
        <v>1.1823999999999999</v>
      </c>
    </row>
    <row r="1221" spans="1:11">
      <c r="A1221" t="s">
        <v>2578</v>
      </c>
      <c r="B1221" t="s">
        <v>2579</v>
      </c>
      <c r="C1221" t="s">
        <v>17</v>
      </c>
      <c r="D1221" t="s">
        <v>65</v>
      </c>
      <c r="E1221">
        <v>0.25919021406720039</v>
      </c>
      <c r="F1221">
        <v>0.62610242410573302</v>
      </c>
      <c r="G1221">
        <v>-0.33503963708287271</v>
      </c>
      <c r="H1221">
        <v>1.858993035007056</v>
      </c>
      <c r="I1221">
        <v>414.64501760000002</v>
      </c>
      <c r="J1221">
        <v>37.8204992</v>
      </c>
      <c r="K1221">
        <v>7.78</v>
      </c>
    </row>
    <row r="1222" spans="1:11">
      <c r="A1222" t="s">
        <v>2580</v>
      </c>
      <c r="B1222" t="s">
        <v>2581</v>
      </c>
      <c r="C1222" t="s">
        <v>10</v>
      </c>
      <c r="D1222" t="s">
        <v>40</v>
      </c>
      <c r="E1222">
        <v>0.71334701321492988</v>
      </c>
      <c r="F1222">
        <v>0.45743957556385928</v>
      </c>
      <c r="G1222">
        <v>0.62387416566956688</v>
      </c>
      <c r="H1222">
        <v>7.5991581468344327</v>
      </c>
      <c r="I1222">
        <v>2986.5238528</v>
      </c>
      <c r="J1222">
        <v>72.323097599999997</v>
      </c>
      <c r="K1222">
        <v>19.345100800000001</v>
      </c>
    </row>
    <row r="1223" spans="1:11">
      <c r="A1223" t="s">
        <v>2582</v>
      </c>
      <c r="B1223" t="s">
        <v>2583</v>
      </c>
      <c r="C1223" t="s">
        <v>10</v>
      </c>
      <c r="D1223" t="s">
        <v>28</v>
      </c>
      <c r="E1223">
        <v>1.3249977053859563</v>
      </c>
      <c r="F1223">
        <v>1.6455004486439631</v>
      </c>
      <c r="G1223">
        <v>1.0889733286309975</v>
      </c>
      <c r="H1223">
        <v>3.0691594348193867</v>
      </c>
      <c r="I1223">
        <v>445.17744640000001</v>
      </c>
      <c r="J1223">
        <v>46.8876992</v>
      </c>
      <c r="K1223">
        <v>9.3986999999999998</v>
      </c>
    </row>
    <row r="1224" spans="1:11">
      <c r="A1224" t="s">
        <v>2584</v>
      </c>
      <c r="B1224" t="s">
        <v>2585</v>
      </c>
      <c r="C1224" t="s">
        <v>32</v>
      </c>
      <c r="D1224" t="s">
        <v>50</v>
      </c>
      <c r="E1224">
        <v>0.56077210016329093</v>
      </c>
      <c r="F1224">
        <v>0.86411248344671843</v>
      </c>
      <c r="G1224">
        <v>0.40919703624851628</v>
      </c>
      <c r="H1224">
        <v>7.03494623655914</v>
      </c>
      <c r="I1224">
        <v>3965.855744</v>
      </c>
      <c r="J1224">
        <v>121.04</v>
      </c>
      <c r="K1224">
        <v>20.21</v>
      </c>
    </row>
    <row r="1225" spans="1:11">
      <c r="A1225" t="s">
        <v>2586</v>
      </c>
      <c r="B1225" t="s">
        <v>2587</v>
      </c>
      <c r="C1225" t="s">
        <v>32</v>
      </c>
      <c r="D1225" t="s">
        <v>52</v>
      </c>
      <c r="E1225">
        <v>1.0266091368736752</v>
      </c>
      <c r="F1225">
        <v>1.7656754955662679</v>
      </c>
      <c r="G1225">
        <v>1.451250416310689</v>
      </c>
      <c r="H1225">
        <v>4.7122100882812772</v>
      </c>
      <c r="I1225">
        <v>1647.5774976</v>
      </c>
      <c r="J1225">
        <v>187.64</v>
      </c>
      <c r="K1225">
        <v>17.2</v>
      </c>
    </row>
    <row r="1226" spans="1:11">
      <c r="A1226" t="s">
        <v>2588</v>
      </c>
      <c r="B1226" t="s">
        <v>2589</v>
      </c>
      <c r="C1226" t="s">
        <v>32</v>
      </c>
      <c r="D1226" t="s">
        <v>57</v>
      </c>
      <c r="E1226">
        <v>0.76015308021361783</v>
      </c>
      <c r="F1226">
        <v>1.131969293892461</v>
      </c>
      <c r="G1226">
        <v>0.61161124173676129</v>
      </c>
      <c r="H1226">
        <v>0.34909236333286958</v>
      </c>
      <c r="I1226">
        <v>66.350297600000005</v>
      </c>
      <c r="J1226">
        <v>58.6427008</v>
      </c>
      <c r="K1226">
        <v>3.4788999999999999</v>
      </c>
    </row>
    <row r="1227" spans="1:11">
      <c r="A1227" t="s">
        <v>2590</v>
      </c>
      <c r="B1227" t="s">
        <v>2591</v>
      </c>
      <c r="C1227" t="s">
        <v>10</v>
      </c>
      <c r="D1227" t="s">
        <v>71</v>
      </c>
      <c r="E1227">
        <v>1.5096409673199942</v>
      </c>
      <c r="F1227">
        <v>2.1806274720755225</v>
      </c>
      <c r="G1227">
        <v>1.6232234550585209</v>
      </c>
      <c r="H1227">
        <v>-1.7369579606853132</v>
      </c>
      <c r="I1227">
        <v>373.44650239999999</v>
      </c>
      <c r="J1227">
        <v>254.6501888</v>
      </c>
      <c r="K1227">
        <v>3.7477</v>
      </c>
    </row>
    <row r="1228" spans="1:11">
      <c r="A1228" t="s">
        <v>2592</v>
      </c>
      <c r="B1228" t="s">
        <v>2593</v>
      </c>
      <c r="C1228" t="s">
        <v>15</v>
      </c>
      <c r="D1228" t="s">
        <v>16</v>
      </c>
      <c r="E1228">
        <v>1.3927540428485277</v>
      </c>
      <c r="F1228">
        <v>1.438998773975384</v>
      </c>
      <c r="G1228">
        <v>1.9078655141711456</v>
      </c>
      <c r="H1228">
        <v>147.52412753123653</v>
      </c>
      <c r="I1228">
        <v>1190.2667776000001</v>
      </c>
      <c r="J1228">
        <v>21.835500799999998</v>
      </c>
      <c r="K1228">
        <v>73.192998399999993</v>
      </c>
    </row>
    <row r="1229" spans="1:11">
      <c r="A1229" t="s">
        <v>2594</v>
      </c>
      <c r="B1229" t="s">
        <v>2595</v>
      </c>
      <c r="C1229" t="s">
        <v>10</v>
      </c>
      <c r="D1229" t="s">
        <v>11</v>
      </c>
      <c r="E1229">
        <v>1.4853050993534966</v>
      </c>
      <c r="F1229">
        <v>1.7691724537417333</v>
      </c>
      <c r="G1229">
        <v>1.5582964635834371</v>
      </c>
      <c r="H1229">
        <v>-1.1598129506675234</v>
      </c>
      <c r="I1229">
        <v>2309.2799488000001</v>
      </c>
      <c r="J1229">
        <v>7.9416000000000002</v>
      </c>
      <c r="K1229">
        <v>6.3563999999999998</v>
      </c>
    </row>
    <row r="1230" spans="1:11">
      <c r="A1230" t="s">
        <v>2596</v>
      </c>
      <c r="B1230" t="s">
        <v>2597</v>
      </c>
      <c r="C1230" t="s">
        <v>24</v>
      </c>
      <c r="D1230" t="s">
        <v>25</v>
      </c>
      <c r="E1230">
        <v>0.1905600496601515</v>
      </c>
      <c r="F1230">
        <v>0.85147142741967596</v>
      </c>
      <c r="G1230">
        <v>0.73886953519288601</v>
      </c>
      <c r="H1230">
        <v>-363.13043478260869</v>
      </c>
      <c r="I1230">
        <v>13.8880208</v>
      </c>
      <c r="J1230">
        <v>0.93</v>
      </c>
      <c r="K1230">
        <v>0.31780000000000003</v>
      </c>
    </row>
    <row r="1231" spans="1:11">
      <c r="A1231" t="s">
        <v>2598</v>
      </c>
      <c r="B1231" t="s">
        <v>2599</v>
      </c>
      <c r="C1231" t="s">
        <v>32</v>
      </c>
      <c r="D1231" t="s">
        <v>121</v>
      </c>
      <c r="E1231">
        <v>1.2767029761901905</v>
      </c>
      <c r="F1231">
        <v>1.4729579320064861</v>
      </c>
      <c r="G1231">
        <v>0.50002319595314937</v>
      </c>
      <c r="H1231">
        <v>1.8403013269141211</v>
      </c>
      <c r="I1231">
        <v>132.97571840000001</v>
      </c>
      <c r="J1231">
        <v>170.51499519999999</v>
      </c>
      <c r="K1231">
        <v>4.8943000000000003</v>
      </c>
    </row>
    <row r="1232" spans="1:11">
      <c r="A1232" t="s">
        <v>2600</v>
      </c>
      <c r="B1232" t="s">
        <v>2601</v>
      </c>
      <c r="C1232" t="s">
        <v>12</v>
      </c>
      <c r="D1232" t="s">
        <v>14</v>
      </c>
      <c r="E1232">
        <v>1.6954648127193437</v>
      </c>
      <c r="F1232">
        <v>2.3645951585223952</v>
      </c>
      <c r="G1232">
        <v>1.5387111362405961</v>
      </c>
      <c r="H1232">
        <v>11.197902606167585</v>
      </c>
      <c r="I1232">
        <v>637.14350079999997</v>
      </c>
      <c r="J1232">
        <v>5.1116999999999999</v>
      </c>
      <c r="K1232">
        <v>601.81539840000005</v>
      </c>
    </row>
    <row r="1233" spans="1:11">
      <c r="A1233" t="s">
        <v>2602</v>
      </c>
      <c r="B1233" t="s">
        <v>2603</v>
      </c>
      <c r="C1233" t="s">
        <v>17</v>
      </c>
      <c r="D1233" t="s">
        <v>27</v>
      </c>
      <c r="E1233">
        <v>1.823768083917219</v>
      </c>
      <c r="F1233">
        <v>1.946438143009436</v>
      </c>
      <c r="G1233">
        <v>0.89970132102162292</v>
      </c>
      <c r="H1233">
        <v>10.67066269545793</v>
      </c>
      <c r="I1233">
        <v>3400.5161984000001</v>
      </c>
      <c r="J1233">
        <v>123.9160064</v>
      </c>
      <c r="K1233">
        <v>451.49798399999997</v>
      </c>
    </row>
    <row r="1234" spans="1:11">
      <c r="A1234" t="s">
        <v>2604</v>
      </c>
      <c r="B1234" t="s">
        <v>2605</v>
      </c>
      <c r="C1234" t="s">
        <v>10</v>
      </c>
      <c r="D1234" t="s">
        <v>51</v>
      </c>
      <c r="E1234">
        <v>0.40441496376882879</v>
      </c>
      <c r="F1234">
        <v>1.0544635279071539</v>
      </c>
      <c r="G1234">
        <v>-1.0236841266862196</v>
      </c>
      <c r="H1234">
        <v>2.258642797257977</v>
      </c>
      <c r="I1234">
        <v>116.34983680000001</v>
      </c>
      <c r="J1234">
        <v>46.593500800000001</v>
      </c>
      <c r="K1234">
        <v>0.43769999999999998</v>
      </c>
    </row>
    <row r="1235" spans="1:11">
      <c r="A1235" t="s">
        <v>2606</v>
      </c>
      <c r="B1235" t="s">
        <v>2607</v>
      </c>
      <c r="C1235" t="s">
        <v>15</v>
      </c>
      <c r="D1235" t="s">
        <v>68</v>
      </c>
      <c r="E1235">
        <v>1.84830758567054</v>
      </c>
      <c r="F1235">
        <v>2.1713791109744518</v>
      </c>
      <c r="G1235">
        <v>0.57521336488412034</v>
      </c>
      <c r="H1235">
        <v>4.7506985013970029</v>
      </c>
      <c r="I1235">
        <v>3465.2770304000001</v>
      </c>
      <c r="J1235">
        <v>150.84800000000001</v>
      </c>
      <c r="K1235">
        <v>140.06000639999999</v>
      </c>
    </row>
    <row r="1236" spans="1:11">
      <c r="A1236" t="s">
        <v>2608</v>
      </c>
      <c r="B1236" t="s">
        <v>2609</v>
      </c>
      <c r="C1236" t="s">
        <v>32</v>
      </c>
      <c r="D1236" t="s">
        <v>36</v>
      </c>
      <c r="E1236">
        <v>0.98811701529517237</v>
      </c>
      <c r="F1236">
        <v>0.90659084192100037</v>
      </c>
      <c r="G1236">
        <v>0.76544874017699516</v>
      </c>
      <c r="H1236">
        <v>22.100068998231919</v>
      </c>
      <c r="I1236">
        <v>34900.885503999998</v>
      </c>
      <c r="J1236">
        <v>268.12720639999998</v>
      </c>
      <c r="K1236">
        <v>507.14731519999998</v>
      </c>
    </row>
    <row r="1237" spans="1:11">
      <c r="A1237" t="s">
        <v>2610</v>
      </c>
      <c r="B1237" t="s">
        <v>2611</v>
      </c>
      <c r="C1237" t="s">
        <v>10</v>
      </c>
      <c r="D1237" t="s">
        <v>71</v>
      </c>
      <c r="E1237">
        <v>1.5842764906809339</v>
      </c>
      <c r="F1237">
        <v>1.2774047331030642</v>
      </c>
      <c r="G1237">
        <v>0.90340421782017322</v>
      </c>
      <c r="H1237">
        <v>6.3307849586629921</v>
      </c>
      <c r="I1237">
        <v>376.92677120000002</v>
      </c>
      <c r="J1237">
        <v>299.1456</v>
      </c>
      <c r="K1237">
        <v>25.221299200000001</v>
      </c>
    </row>
    <row r="1238" spans="1:11">
      <c r="A1238" t="s">
        <v>2612</v>
      </c>
      <c r="B1238" t="s">
        <v>2613</v>
      </c>
      <c r="C1238" t="s">
        <v>34</v>
      </c>
      <c r="D1238" t="s">
        <v>49</v>
      </c>
      <c r="E1238">
        <v>1.0234064882773135</v>
      </c>
      <c r="F1238">
        <v>1.0864039934347114</v>
      </c>
      <c r="G1238">
        <v>0.31989041257642847</v>
      </c>
      <c r="H1238">
        <v>-4.8813508064516133</v>
      </c>
      <c r="I1238">
        <v>89.507852799999995</v>
      </c>
      <c r="J1238">
        <v>40.555999999999997</v>
      </c>
      <c r="K1238">
        <v>11.816800000000001</v>
      </c>
    </row>
    <row r="1239" spans="1:11">
      <c r="A1239" t="s">
        <v>2614</v>
      </c>
      <c r="B1239" t="s">
        <v>2615</v>
      </c>
      <c r="C1239" t="s">
        <v>15</v>
      </c>
      <c r="D1239" t="s">
        <v>98</v>
      </c>
      <c r="E1239">
        <v>0.41002691273970149</v>
      </c>
      <c r="F1239">
        <v>1.5839548950857578</v>
      </c>
      <c r="G1239">
        <v>0.50600479796858544</v>
      </c>
      <c r="H1239">
        <v>-0.53166086276739388</v>
      </c>
      <c r="I1239">
        <v>38.7160704</v>
      </c>
      <c r="J1239">
        <v>58.591897600000003</v>
      </c>
      <c r="K1239">
        <v>57.542099200000003</v>
      </c>
    </row>
    <row r="1240" spans="1:11">
      <c r="A1240" t="s">
        <v>2616</v>
      </c>
      <c r="B1240" t="s">
        <v>2617</v>
      </c>
      <c r="C1240" t="s">
        <v>24</v>
      </c>
      <c r="D1240" t="s">
        <v>74</v>
      </c>
      <c r="E1240">
        <v>0.84573577688645596</v>
      </c>
      <c r="F1240">
        <v>1.7455805089626348</v>
      </c>
      <c r="G1240">
        <v>1.1557343024793161</v>
      </c>
      <c r="H1240">
        <v>-1.7200547570157427</v>
      </c>
      <c r="I1240">
        <v>1948.0799231999999</v>
      </c>
      <c r="J1240">
        <v>22.9</v>
      </c>
      <c r="K1240">
        <v>84.870003199999999</v>
      </c>
    </row>
    <row r="1241" spans="1:11">
      <c r="A1241" t="s">
        <v>2618</v>
      </c>
      <c r="B1241" t="s">
        <v>2619</v>
      </c>
      <c r="C1241" t="s">
        <v>15</v>
      </c>
      <c r="D1241" t="s">
        <v>68</v>
      </c>
      <c r="E1241">
        <v>0.23767402210275931</v>
      </c>
      <c r="F1241">
        <v>0.4419003981717386</v>
      </c>
      <c r="G1241">
        <v>0.30960395215324499</v>
      </c>
      <c r="H1241">
        <v>3.8339122555312239</v>
      </c>
      <c r="I1241">
        <v>494.4531968</v>
      </c>
      <c r="J1241">
        <v>27.411449600000001</v>
      </c>
      <c r="K1241">
        <v>3.8546499999999999</v>
      </c>
    </row>
    <row r="1242" spans="1:11">
      <c r="A1242" t="s">
        <v>2620</v>
      </c>
      <c r="B1242" t="s">
        <v>2621</v>
      </c>
      <c r="C1242" t="s">
        <v>22</v>
      </c>
      <c r="D1242" t="s">
        <v>53</v>
      </c>
      <c r="E1242">
        <v>0.88189472905157695</v>
      </c>
      <c r="F1242">
        <v>1.2171704581033704</v>
      </c>
      <c r="G1242">
        <v>1.0523338841760073</v>
      </c>
      <c r="H1242">
        <v>17.254804270462632</v>
      </c>
      <c r="I1242">
        <v>1642.5851904000001</v>
      </c>
      <c r="J1242">
        <v>31.19</v>
      </c>
      <c r="K1242">
        <v>167.84</v>
      </c>
    </row>
    <row r="1243" spans="1:11">
      <c r="A1243" t="s">
        <v>2622</v>
      </c>
      <c r="B1243" t="s">
        <v>2623</v>
      </c>
      <c r="C1243" t="s">
        <v>38</v>
      </c>
      <c r="D1243" t="s">
        <v>62</v>
      </c>
      <c r="E1243">
        <v>0.67774852795782126</v>
      </c>
      <c r="F1243">
        <v>1.5346266038027214</v>
      </c>
      <c r="G1243">
        <v>-0.52203592185529335</v>
      </c>
      <c r="H1243">
        <v>3.3780819971104425</v>
      </c>
      <c r="I1243">
        <v>512.93593599999997</v>
      </c>
      <c r="J1243">
        <v>67.427001599999997</v>
      </c>
      <c r="K1243">
        <v>4.9600999999999997</v>
      </c>
    </row>
    <row r="1244" spans="1:11">
      <c r="A1244" t="s">
        <v>2624</v>
      </c>
      <c r="B1244" t="s">
        <v>2625</v>
      </c>
      <c r="C1244" t="s">
        <v>15</v>
      </c>
      <c r="D1244" t="s">
        <v>68</v>
      </c>
      <c r="E1244">
        <v>1.6216581491416269</v>
      </c>
      <c r="F1244">
        <v>2.1787480724019805</v>
      </c>
      <c r="G1244">
        <v>0.69801471625451472</v>
      </c>
      <c r="H1244">
        <v>11.420725865534536</v>
      </c>
      <c r="I1244">
        <v>1011.9028736</v>
      </c>
      <c r="J1244">
        <v>102.2099968</v>
      </c>
      <c r="K1244">
        <v>27.8</v>
      </c>
    </row>
    <row r="1245" spans="1:11">
      <c r="A1245" t="s">
        <v>2626</v>
      </c>
      <c r="B1245" t="s">
        <v>2627</v>
      </c>
      <c r="C1245" t="s">
        <v>10</v>
      </c>
      <c r="D1245" t="s">
        <v>51</v>
      </c>
      <c r="E1245">
        <v>1.106625965819249</v>
      </c>
      <c r="F1245">
        <v>0.25400998060850061</v>
      </c>
      <c r="G1245">
        <v>0.91203037075899462</v>
      </c>
      <c r="H1245">
        <v>3.6526017350188313</v>
      </c>
      <c r="I1245">
        <v>11180.286771200001</v>
      </c>
      <c r="J1245">
        <v>5603.4099200000001</v>
      </c>
      <c r="K1245">
        <v>1293.0400256</v>
      </c>
    </row>
    <row r="1246" spans="1:11">
      <c r="A1246" t="s">
        <v>2628</v>
      </c>
      <c r="B1246" t="s">
        <v>2629</v>
      </c>
      <c r="C1246" t="s">
        <v>34</v>
      </c>
      <c r="D1246" t="s">
        <v>49</v>
      </c>
      <c r="E1246">
        <v>1.4045392082811723</v>
      </c>
      <c r="F1246">
        <v>1.2128045611665947</v>
      </c>
      <c r="G1246">
        <v>1.7237018471655006</v>
      </c>
      <c r="H1246">
        <v>2.4238616838487972</v>
      </c>
      <c r="I1246">
        <v>2329.2622848000001</v>
      </c>
      <c r="J1246">
        <v>542.88998400000003</v>
      </c>
      <c r="K1246">
        <v>15.02</v>
      </c>
    </row>
    <row r="1247" spans="1:11">
      <c r="A1247" t="s">
        <v>2630</v>
      </c>
      <c r="B1247" t="s">
        <v>2631</v>
      </c>
      <c r="C1247" t="s">
        <v>17</v>
      </c>
      <c r="D1247" t="s">
        <v>54</v>
      </c>
      <c r="E1247">
        <v>0.99869091190022363</v>
      </c>
      <c r="F1247">
        <v>1.6402607187356224</v>
      </c>
      <c r="G1247">
        <v>1.7851620213805222</v>
      </c>
      <c r="H1247">
        <v>21.532136454060957</v>
      </c>
      <c r="I1247">
        <v>5872.3987456000004</v>
      </c>
      <c r="J1247">
        <v>55.96</v>
      </c>
      <c r="K1247">
        <v>89.409996800000002</v>
      </c>
    </row>
    <row r="1248" spans="1:11">
      <c r="A1248" t="s">
        <v>2632</v>
      </c>
      <c r="B1248" t="s">
        <v>2633</v>
      </c>
      <c r="C1248" t="s">
        <v>24</v>
      </c>
      <c r="D1248" t="s">
        <v>75</v>
      </c>
      <c r="E1248">
        <v>0.43989785464417241</v>
      </c>
      <c r="F1248">
        <v>-0.1038722839929192</v>
      </c>
      <c r="G1248">
        <v>13.245799577766091</v>
      </c>
      <c r="H1248">
        <v>5.8712829226847916</v>
      </c>
      <c r="I1248">
        <v>8395.8726655999999</v>
      </c>
      <c r="J1248">
        <v>733.91098880000004</v>
      </c>
      <c r="K1248">
        <v>164.50900480000001</v>
      </c>
    </row>
    <row r="1249" spans="1:11">
      <c r="A1249" t="s">
        <v>2634</v>
      </c>
      <c r="B1249" t="s">
        <v>2635</v>
      </c>
      <c r="C1249" t="s">
        <v>32</v>
      </c>
      <c r="D1249" t="s">
        <v>52</v>
      </c>
      <c r="E1249">
        <v>1.2758903634355121</v>
      </c>
      <c r="F1249">
        <v>1.6413140101585866</v>
      </c>
      <c r="G1249">
        <v>1.2629595568999936</v>
      </c>
      <c r="H1249">
        <v>10.069810165339865</v>
      </c>
      <c r="I1249">
        <v>2512.0550911999999</v>
      </c>
      <c r="J1249">
        <v>306.01000959999999</v>
      </c>
      <c r="K1249">
        <v>81</v>
      </c>
    </row>
    <row r="1250" spans="1:11">
      <c r="A1250" t="s">
        <v>2636</v>
      </c>
      <c r="B1250" t="s">
        <v>2637</v>
      </c>
      <c r="C1250" t="s">
        <v>38</v>
      </c>
      <c r="D1250" t="s">
        <v>62</v>
      </c>
      <c r="E1250">
        <v>1.8784858909330424</v>
      </c>
      <c r="F1250">
        <v>1.0980852883213472</v>
      </c>
      <c r="G1250">
        <v>0.56596404417206636</v>
      </c>
      <c r="H1250">
        <v>0.2303996277836069</v>
      </c>
      <c r="I1250">
        <v>299.89127680000001</v>
      </c>
      <c r="J1250">
        <v>3300.3042816000002</v>
      </c>
      <c r="K1250">
        <v>136.79690239999999</v>
      </c>
    </row>
    <row r="1251" spans="1:11">
      <c r="A1251" t="s">
        <v>2638</v>
      </c>
      <c r="B1251" t="s">
        <v>2639</v>
      </c>
      <c r="C1251" t="s">
        <v>32</v>
      </c>
      <c r="D1251" t="s">
        <v>33</v>
      </c>
      <c r="E1251">
        <v>0.1067491846742732</v>
      </c>
      <c r="F1251">
        <v>-0.328776552601865</v>
      </c>
      <c r="G1251">
        <v>0.473316932856366</v>
      </c>
      <c r="H1251">
        <v>2.3649305135951662</v>
      </c>
      <c r="I1251">
        <v>1578.2421503999999</v>
      </c>
      <c r="J1251">
        <v>91.300799999999995</v>
      </c>
      <c r="K1251">
        <v>32.4535008</v>
      </c>
    </row>
    <row r="1252" spans="1:11">
      <c r="A1252" t="s">
        <v>2640</v>
      </c>
      <c r="B1252" t="s">
        <v>2641</v>
      </c>
      <c r="C1252" t="s">
        <v>32</v>
      </c>
      <c r="D1252" t="s">
        <v>33</v>
      </c>
      <c r="E1252">
        <v>1.1028014240747244</v>
      </c>
      <c r="F1252">
        <v>1.2166502909425445</v>
      </c>
      <c r="G1252">
        <v>1.4057796482189946</v>
      </c>
      <c r="H1252">
        <v>95.748331744518595</v>
      </c>
      <c r="I1252">
        <v>435.86099200000001</v>
      </c>
      <c r="J1252">
        <v>110.2099968</v>
      </c>
      <c r="K1252">
        <v>114.3100032</v>
      </c>
    </row>
    <row r="1253" spans="1:11">
      <c r="A1253" t="s">
        <v>2642</v>
      </c>
      <c r="B1253" t="s">
        <v>2643</v>
      </c>
      <c r="C1253" t="s">
        <v>34</v>
      </c>
      <c r="D1253" t="s">
        <v>49</v>
      </c>
      <c r="E1253">
        <v>0.80384096004989236</v>
      </c>
      <c r="F1253">
        <v>0.74016920794564223</v>
      </c>
      <c r="G1253">
        <v>0.87113238480818878</v>
      </c>
      <c r="H1253">
        <v>25.429537793294624</v>
      </c>
      <c r="I1253">
        <v>54458.128793600001</v>
      </c>
      <c r="J1253">
        <v>2895.2231935999998</v>
      </c>
      <c r="K1253">
        <v>1896.0629759999999</v>
      </c>
    </row>
    <row r="1254" spans="1:11">
      <c r="A1254" t="s">
        <v>2644</v>
      </c>
      <c r="B1254" t="s">
        <v>2645</v>
      </c>
      <c r="C1254" t="s">
        <v>17</v>
      </c>
      <c r="D1254" t="s">
        <v>20</v>
      </c>
      <c r="E1254">
        <v>1.2983579191394907</v>
      </c>
      <c r="F1254">
        <v>1.453383819078619</v>
      </c>
      <c r="G1254">
        <v>1.7683945569025217</v>
      </c>
      <c r="H1254">
        <v>2.2546944467988381</v>
      </c>
      <c r="I1254">
        <v>2464.6848512000001</v>
      </c>
      <c r="J1254">
        <v>1560.0449536000001</v>
      </c>
      <c r="K1254">
        <v>648.6049792</v>
      </c>
    </row>
    <row r="1255" spans="1:11">
      <c r="A1255" t="s">
        <v>2646</v>
      </c>
      <c r="B1255" t="s">
        <v>2647</v>
      </c>
      <c r="C1255" t="s">
        <v>32</v>
      </c>
      <c r="D1255" t="s">
        <v>121</v>
      </c>
      <c r="E1255">
        <v>0.70622012974166315</v>
      </c>
      <c r="F1255">
        <v>0.85293763163949243</v>
      </c>
      <c r="G1255">
        <v>0.58460198668360042</v>
      </c>
      <c r="H1255">
        <v>3.1446555418803848</v>
      </c>
      <c r="I1255">
        <v>582.90600959999995</v>
      </c>
      <c r="J1255">
        <v>124.1808</v>
      </c>
      <c r="K1255">
        <v>71.281599999999997</v>
      </c>
    </row>
    <row r="1256" spans="1:11">
      <c r="A1256" t="s">
        <v>2648</v>
      </c>
      <c r="B1256" t="s">
        <v>2649</v>
      </c>
      <c r="C1256" t="s">
        <v>17</v>
      </c>
      <c r="D1256" t="s">
        <v>41</v>
      </c>
      <c r="E1256">
        <v>1.0918189685480597</v>
      </c>
      <c r="F1256">
        <v>1.6390110798994806</v>
      </c>
      <c r="G1256">
        <v>1.6311986595560055</v>
      </c>
      <c r="H1256">
        <v>8.3718992615035024</v>
      </c>
      <c r="I1256">
        <v>70.8382912</v>
      </c>
      <c r="J1256">
        <v>13.075900000000001</v>
      </c>
      <c r="K1256">
        <v>30.687200000000001</v>
      </c>
    </row>
    <row r="1257" spans="1:11">
      <c r="A1257" t="s">
        <v>2650</v>
      </c>
      <c r="B1257" t="s">
        <v>2651</v>
      </c>
      <c r="C1257" t="s">
        <v>32</v>
      </c>
      <c r="D1257" t="s">
        <v>76</v>
      </c>
      <c r="E1257">
        <v>1.223163032173781</v>
      </c>
      <c r="F1257">
        <v>1.1082011318584375</v>
      </c>
      <c r="G1257">
        <v>-0.17509586647074049</v>
      </c>
      <c r="H1257">
        <v>2.0912141012598795</v>
      </c>
      <c r="I1257">
        <v>278.64140800000001</v>
      </c>
      <c r="J1257">
        <v>78.149401600000004</v>
      </c>
      <c r="K1257">
        <v>1.4548000000000001</v>
      </c>
    </row>
    <row r="1258" spans="1:11">
      <c r="A1258" t="s">
        <v>2652</v>
      </c>
      <c r="B1258" t="s">
        <v>2653</v>
      </c>
      <c r="C1258" t="s">
        <v>15</v>
      </c>
      <c r="D1258" t="s">
        <v>64</v>
      </c>
      <c r="E1258">
        <v>1.2830645511655616</v>
      </c>
      <c r="F1258">
        <v>1.3968535393164241</v>
      </c>
      <c r="G1258">
        <v>-0.27414268448619261</v>
      </c>
      <c r="H1258">
        <v>-38.341463414634148</v>
      </c>
      <c r="I1258">
        <v>66102.217932800006</v>
      </c>
      <c r="J1258">
        <v>160</v>
      </c>
      <c r="K1258">
        <v>12929.0002432</v>
      </c>
    </row>
    <row r="1259" spans="1:11">
      <c r="A1259" t="s">
        <v>2654</v>
      </c>
      <c r="B1259" t="s">
        <v>2655</v>
      </c>
      <c r="C1259" t="s">
        <v>10</v>
      </c>
      <c r="D1259" t="s">
        <v>28</v>
      </c>
      <c r="E1259">
        <v>1.2379922218295438</v>
      </c>
      <c r="F1259">
        <v>1.7550533102244219</v>
      </c>
      <c r="G1259">
        <v>1.5190748371043512</v>
      </c>
      <c r="H1259">
        <v>2.2765966860606599</v>
      </c>
      <c r="I1259">
        <v>10942.195302399999</v>
      </c>
      <c r="J1259">
        <v>5252.3900928000003</v>
      </c>
      <c r="K1259">
        <v>299.21000959999998</v>
      </c>
    </row>
    <row r="1260" spans="1:11">
      <c r="A1260" t="s">
        <v>2656</v>
      </c>
      <c r="B1260" t="s">
        <v>2657</v>
      </c>
      <c r="C1260" t="s">
        <v>32</v>
      </c>
      <c r="D1260" t="s">
        <v>96</v>
      </c>
      <c r="E1260">
        <v>1.2542328278830679</v>
      </c>
      <c r="F1260">
        <v>1.3089006502607785</v>
      </c>
      <c r="G1260">
        <v>3.1621759418093203</v>
      </c>
      <c r="H1260">
        <v>9.8235523493858459</v>
      </c>
      <c r="I1260">
        <v>7207.0586368000004</v>
      </c>
      <c r="J1260">
        <v>1594.4899584</v>
      </c>
      <c r="K1260">
        <v>130.6300032</v>
      </c>
    </row>
    <row r="1261" spans="1:11">
      <c r="A1261" t="s">
        <v>2658</v>
      </c>
      <c r="B1261" t="s">
        <v>2659</v>
      </c>
      <c r="C1261" t="s">
        <v>10</v>
      </c>
      <c r="D1261" t="s">
        <v>71</v>
      </c>
      <c r="E1261">
        <v>0.946704795887785</v>
      </c>
      <c r="F1261">
        <v>1.2718950012267101</v>
      </c>
      <c r="G1261">
        <v>1.3683154653541971</v>
      </c>
      <c r="H1261">
        <v>66.930137266953494</v>
      </c>
      <c r="I1261">
        <v>726.84226560000002</v>
      </c>
      <c r="J1261">
        <v>11.85</v>
      </c>
      <c r="K1261">
        <v>105.98</v>
      </c>
    </row>
    <row r="1262" spans="1:11">
      <c r="A1262" t="s">
        <v>2660</v>
      </c>
      <c r="B1262" t="s">
        <v>2661</v>
      </c>
      <c r="C1262" t="s">
        <v>17</v>
      </c>
      <c r="D1262" t="s">
        <v>69</v>
      </c>
      <c r="E1262">
        <v>1.0031271001369075</v>
      </c>
      <c r="F1262">
        <v>1.1893359869567273</v>
      </c>
      <c r="G1262">
        <v>0.92023187672345119</v>
      </c>
      <c r="H1262">
        <v>3.1223334416279926</v>
      </c>
      <c r="I1262">
        <v>4178.9472767999996</v>
      </c>
      <c r="J1262">
        <v>1229.2600832000001</v>
      </c>
      <c r="K1262">
        <v>1049.1256831999999</v>
      </c>
    </row>
    <row r="1263" spans="1:11">
      <c r="A1263" t="s">
        <v>2662</v>
      </c>
      <c r="B1263" t="s">
        <v>2663</v>
      </c>
      <c r="C1263" t="s">
        <v>17</v>
      </c>
      <c r="D1263" t="s">
        <v>26</v>
      </c>
      <c r="E1263">
        <v>1.6768065149170122</v>
      </c>
      <c r="F1263">
        <v>1.9420623607717105</v>
      </c>
      <c r="G1263">
        <v>0.93658573766305542</v>
      </c>
      <c r="H1263">
        <v>3.2222222222222223</v>
      </c>
      <c r="I1263">
        <v>1894.5099776</v>
      </c>
      <c r="J1263">
        <v>993.23996160000002</v>
      </c>
      <c r="K1263">
        <v>185.61999359999999</v>
      </c>
    </row>
    <row r="1264" spans="1:11">
      <c r="A1264" t="s">
        <v>2664</v>
      </c>
      <c r="B1264" t="s">
        <v>2665</v>
      </c>
      <c r="C1264" t="s">
        <v>38</v>
      </c>
      <c r="D1264" t="s">
        <v>62</v>
      </c>
      <c r="E1264">
        <v>0.95350334828747962</v>
      </c>
      <c r="F1264">
        <v>1.7637020093809797</v>
      </c>
      <c r="G1264">
        <v>1.291157363569899</v>
      </c>
      <c r="H1264">
        <v>0.39623837700760778</v>
      </c>
      <c r="I1264">
        <v>559.95719680000002</v>
      </c>
      <c r="J1264">
        <v>451.55998720000002</v>
      </c>
      <c r="K1264">
        <v>181.26000640000001</v>
      </c>
    </row>
    <row r="1265" spans="1:11">
      <c r="A1265" t="s">
        <v>2666</v>
      </c>
      <c r="B1265" t="s">
        <v>2667</v>
      </c>
      <c r="C1265" t="s">
        <v>15</v>
      </c>
      <c r="D1265" t="s">
        <v>16</v>
      </c>
      <c r="E1265">
        <v>1.4469050489650492</v>
      </c>
      <c r="F1265">
        <v>1.310594787126613</v>
      </c>
      <c r="G1265">
        <v>1.476651597596033</v>
      </c>
      <c r="H1265">
        <v>28.146359993445454</v>
      </c>
      <c r="I1265">
        <v>71779.778560000006</v>
      </c>
      <c r="J1265">
        <v>429.95799040000003</v>
      </c>
      <c r="K1265">
        <v>2212.7949824000002</v>
      </c>
    </row>
    <row r="1266" spans="1:11">
      <c r="A1266" t="s">
        <v>2668</v>
      </c>
      <c r="B1266" t="s">
        <v>2669</v>
      </c>
      <c r="C1266" t="s">
        <v>22</v>
      </c>
      <c r="D1266" t="s">
        <v>53</v>
      </c>
      <c r="E1266">
        <v>0.99340433889100122</v>
      </c>
      <c r="F1266">
        <v>0.96279432168228041</v>
      </c>
      <c r="G1266">
        <v>0.68604122434208059</v>
      </c>
      <c r="H1266">
        <v>22.052743804312843</v>
      </c>
      <c r="I1266">
        <v>42960.001433600002</v>
      </c>
      <c r="J1266">
        <v>2504.6599679999999</v>
      </c>
      <c r="K1266">
        <v>11779.8600704</v>
      </c>
    </row>
    <row r="1267" spans="1:11">
      <c r="A1267" t="s">
        <v>2670</v>
      </c>
      <c r="B1267" t="s">
        <v>2671</v>
      </c>
      <c r="C1267" t="s">
        <v>24</v>
      </c>
      <c r="D1267" t="s">
        <v>108</v>
      </c>
      <c r="E1267">
        <v>0.44883651011412062</v>
      </c>
      <c r="F1267">
        <v>0.6619995220771252</v>
      </c>
      <c r="G1267">
        <v>0.71074510946373881</v>
      </c>
      <c r="H1267">
        <v>121.81926278240191</v>
      </c>
      <c r="I1267">
        <v>21823.954944000001</v>
      </c>
      <c r="J1267">
        <v>89.830003199999993</v>
      </c>
      <c r="K1267">
        <v>2703.7999104</v>
      </c>
    </row>
    <row r="1268" spans="1:11">
      <c r="A1268" t="s">
        <v>2672</v>
      </c>
      <c r="B1268" t="s">
        <v>2673</v>
      </c>
      <c r="C1268" t="s">
        <v>58</v>
      </c>
      <c r="D1268" t="s">
        <v>91</v>
      </c>
      <c r="E1268">
        <v>0.77435450906709324</v>
      </c>
      <c r="F1268">
        <v>1.2982562813487766</v>
      </c>
      <c r="G1268">
        <v>1.5509686948584007</v>
      </c>
      <c r="H1268">
        <v>0.26328703032812339</v>
      </c>
      <c r="I1268">
        <v>21929.492480000001</v>
      </c>
      <c r="J1268">
        <v>5255.2658944000004</v>
      </c>
      <c r="K1268">
        <v>717.84878079999999</v>
      </c>
    </row>
    <row r="1269" spans="1:11">
      <c r="A1269" t="s">
        <v>2674</v>
      </c>
      <c r="B1269" t="s">
        <v>2675</v>
      </c>
      <c r="C1269" t="s">
        <v>12</v>
      </c>
      <c r="D1269" t="s">
        <v>60</v>
      </c>
      <c r="E1269">
        <v>1.3988900430398843</v>
      </c>
      <c r="F1269">
        <v>1.950990041328448</v>
      </c>
      <c r="G1269">
        <v>1.6410481428292896</v>
      </c>
      <c r="H1269">
        <v>189.18918918918919</v>
      </c>
      <c r="I1269">
        <v>1843.8111232000001</v>
      </c>
      <c r="J1269">
        <v>2263.1800831999999</v>
      </c>
      <c r="K1269">
        <v>988.64005120000002</v>
      </c>
    </row>
    <row r="1270" spans="1:11">
      <c r="A1270" t="s">
        <v>2676</v>
      </c>
      <c r="B1270" t="s">
        <v>2677</v>
      </c>
      <c r="C1270" t="s">
        <v>15</v>
      </c>
      <c r="D1270" t="s">
        <v>87</v>
      </c>
      <c r="E1270">
        <v>1.7726630534038497</v>
      </c>
      <c r="F1270">
        <v>2.1773057010865733</v>
      </c>
      <c r="G1270">
        <v>0.54769895107360989</v>
      </c>
      <c r="H1270">
        <v>10.735143374246558</v>
      </c>
      <c r="I1270">
        <v>17121.361919999999</v>
      </c>
      <c r="J1270">
        <v>590.46538239999995</v>
      </c>
      <c r="K1270">
        <v>630.00888320000001</v>
      </c>
    </row>
    <row r="1271" spans="1:11">
      <c r="A1271" t="s">
        <v>2678</v>
      </c>
      <c r="B1271" t="s">
        <v>2679</v>
      </c>
      <c r="C1271" t="s">
        <v>34</v>
      </c>
      <c r="D1271" t="s">
        <v>70</v>
      </c>
      <c r="E1271">
        <v>0.2174233990539598</v>
      </c>
      <c r="F1271">
        <v>0.3950023858230205</v>
      </c>
      <c r="G1271">
        <v>0.43997381497427651</v>
      </c>
      <c r="H1271">
        <v>35.785185185185185</v>
      </c>
      <c r="I1271">
        <v>36024.926207999997</v>
      </c>
      <c r="J1271">
        <v>2.06</v>
      </c>
      <c r="K1271">
        <v>793.12</v>
      </c>
    </row>
    <row r="1272" spans="1:11">
      <c r="A1272" t="s">
        <v>2680</v>
      </c>
      <c r="B1272" t="s">
        <v>2681</v>
      </c>
      <c r="C1272" t="s">
        <v>24</v>
      </c>
      <c r="D1272" t="s">
        <v>25</v>
      </c>
      <c r="E1272">
        <v>0.21198360805760569</v>
      </c>
      <c r="F1272">
        <v>0.60618120631433592</v>
      </c>
      <c r="G1272">
        <v>0.25271627914764899</v>
      </c>
      <c r="H1272">
        <v>380.61111111111109</v>
      </c>
      <c r="I1272">
        <v>8061.1573760000001</v>
      </c>
      <c r="J1272">
        <v>6.2</v>
      </c>
      <c r="K1272">
        <v>286.17000960000001</v>
      </c>
    </row>
    <row r="1273" spans="1:11">
      <c r="A1273" t="s">
        <v>2682</v>
      </c>
      <c r="B1273" t="s">
        <v>2683</v>
      </c>
      <c r="C1273" t="s">
        <v>32</v>
      </c>
      <c r="D1273" t="s">
        <v>36</v>
      </c>
      <c r="E1273">
        <v>1.57080610798245</v>
      </c>
      <c r="F1273">
        <v>1.6066570997318244</v>
      </c>
      <c r="G1273">
        <v>0.4354361002814669</v>
      </c>
      <c r="H1273">
        <v>5.9295127703476416</v>
      </c>
      <c r="I1273">
        <v>7180.3199488</v>
      </c>
      <c r="J1273">
        <v>745.54987519999997</v>
      </c>
      <c r="K1273">
        <v>616.9716224</v>
      </c>
    </row>
    <row r="1274" spans="1:11">
      <c r="A1274" t="s">
        <v>2684</v>
      </c>
      <c r="B1274" t="s">
        <v>2685</v>
      </c>
      <c r="C1274" t="s">
        <v>38</v>
      </c>
      <c r="D1274" t="s">
        <v>117</v>
      </c>
      <c r="E1274">
        <v>1.0784451899929484</v>
      </c>
      <c r="F1274">
        <v>1.7125374408982386</v>
      </c>
      <c r="G1274">
        <v>1.0245885656019456</v>
      </c>
      <c r="H1274">
        <v>4.955956270248298</v>
      </c>
      <c r="I1274">
        <v>57876.407910399997</v>
      </c>
      <c r="J1274">
        <v>4910.1713407999996</v>
      </c>
      <c r="K1274">
        <v>854.93601279999996</v>
      </c>
    </row>
    <row r="1275" spans="1:11">
      <c r="A1275" t="s">
        <v>2686</v>
      </c>
      <c r="B1275" t="s">
        <v>2687</v>
      </c>
      <c r="C1275" t="s">
        <v>10</v>
      </c>
      <c r="D1275" t="s">
        <v>28</v>
      </c>
      <c r="E1275">
        <v>0.61598199343993265</v>
      </c>
      <c r="F1275">
        <v>0.76904850708701322</v>
      </c>
      <c r="G1275">
        <v>1.0842066151546903</v>
      </c>
      <c r="H1275">
        <v>57.061569016881826</v>
      </c>
      <c r="I1275">
        <v>145543.2794112</v>
      </c>
      <c r="J1275">
        <v>442.77002240000002</v>
      </c>
      <c r="K1275">
        <v>3185.2900352000001</v>
      </c>
    </row>
    <row r="1276" spans="1:11">
      <c r="A1276" t="s">
        <v>2688</v>
      </c>
      <c r="B1276" t="s">
        <v>2689</v>
      </c>
      <c r="C1276" t="s">
        <v>17</v>
      </c>
      <c r="D1276" t="s">
        <v>20</v>
      </c>
      <c r="E1276">
        <v>0.43265100326011768</v>
      </c>
      <c r="F1276">
        <v>0.49606243006783851</v>
      </c>
      <c r="G1276">
        <v>0.92896926769814803</v>
      </c>
      <c r="H1276">
        <v>7.3043478260869561</v>
      </c>
      <c r="I1276">
        <v>195.06028800000001</v>
      </c>
      <c r="J1276">
        <v>30.281199999999998</v>
      </c>
      <c r="K1276">
        <v>1.1661999999999999</v>
      </c>
    </row>
    <row r="1277" spans="1:11">
      <c r="A1277" t="s">
        <v>2690</v>
      </c>
      <c r="B1277" t="s">
        <v>2691</v>
      </c>
      <c r="C1277" t="s">
        <v>10</v>
      </c>
      <c r="D1277" t="s">
        <v>51</v>
      </c>
      <c r="E1277">
        <v>0.8378476839403608</v>
      </c>
      <c r="F1277">
        <v>0.79123184695925364</v>
      </c>
      <c r="G1277">
        <v>1.4702132991594334</v>
      </c>
      <c r="H1277">
        <v>65.909090909090907</v>
      </c>
      <c r="I1277">
        <v>46269.484236800003</v>
      </c>
      <c r="J1277">
        <v>242.2000128</v>
      </c>
      <c r="K1277">
        <v>3911.3998336</v>
      </c>
    </row>
    <row r="1278" spans="1:11">
      <c r="A1278" t="s">
        <v>2692</v>
      </c>
      <c r="B1278" t="s">
        <v>2693</v>
      </c>
      <c r="C1278" t="s">
        <v>12</v>
      </c>
      <c r="D1278" t="s">
        <v>14</v>
      </c>
      <c r="E1278">
        <v>1.1936729898394205</v>
      </c>
      <c r="F1278">
        <v>1.8484935583838291</v>
      </c>
      <c r="G1278">
        <v>1.1151000737742085</v>
      </c>
      <c r="H1278">
        <v>3.3135857753319766</v>
      </c>
      <c r="I1278">
        <v>4818.6433536000004</v>
      </c>
      <c r="J1278">
        <v>2228.2967039999999</v>
      </c>
      <c r="K1278">
        <v>6.0098000000000003</v>
      </c>
    </row>
    <row r="1279" spans="1:11">
      <c r="A1279" t="s">
        <v>2694</v>
      </c>
      <c r="B1279" t="s">
        <v>2695</v>
      </c>
      <c r="C1279" t="s">
        <v>32</v>
      </c>
      <c r="D1279" t="s">
        <v>50</v>
      </c>
      <c r="E1279">
        <v>1.1377132088615909</v>
      </c>
      <c r="F1279">
        <v>1.188772385909566</v>
      </c>
      <c r="G1279">
        <v>0.82438089597662545</v>
      </c>
      <c r="H1279">
        <v>5.7184113093234599</v>
      </c>
      <c r="I1279">
        <v>192.2300032</v>
      </c>
      <c r="J1279">
        <v>15.420199999999999</v>
      </c>
      <c r="K1279">
        <v>2.2801999999999998</v>
      </c>
    </row>
    <row r="1280" spans="1:11">
      <c r="A1280" t="s">
        <v>2696</v>
      </c>
      <c r="B1280" t="s">
        <v>2697</v>
      </c>
      <c r="C1280" t="s">
        <v>15</v>
      </c>
      <c r="D1280" t="s">
        <v>64</v>
      </c>
      <c r="E1280">
        <v>0.74312258605218939</v>
      </c>
      <c r="F1280">
        <v>0.8675157313471793</v>
      </c>
      <c r="G1280">
        <v>-4.4440770081208534</v>
      </c>
      <c r="H1280">
        <v>-0.83032059798435254</v>
      </c>
      <c r="I1280">
        <v>19735.425843199999</v>
      </c>
      <c r="J1280">
        <v>858.2099968</v>
      </c>
      <c r="K1280">
        <v>6063.7298688000001</v>
      </c>
    </row>
    <row r="1281" spans="1:11">
      <c r="A1281" t="s">
        <v>2698</v>
      </c>
      <c r="B1281" t="s">
        <v>2699</v>
      </c>
      <c r="C1281" t="s">
        <v>32</v>
      </c>
      <c r="D1281" t="s">
        <v>33</v>
      </c>
      <c r="E1281">
        <v>1.5562128100475201</v>
      </c>
      <c r="F1281">
        <v>1.219457169691045</v>
      </c>
      <c r="G1281">
        <v>0.70981480833371347</v>
      </c>
      <c r="H1281">
        <v>1.7017555645125173</v>
      </c>
      <c r="I1281">
        <v>81.023468800000003</v>
      </c>
      <c r="J1281">
        <v>90.000499199999993</v>
      </c>
      <c r="K1281">
        <v>2.2639</v>
      </c>
    </row>
    <row r="1282" spans="1:11">
      <c r="A1282" t="s">
        <v>2700</v>
      </c>
      <c r="B1282" t="s">
        <v>2701</v>
      </c>
      <c r="C1282" t="s">
        <v>12</v>
      </c>
      <c r="D1282" t="s">
        <v>60</v>
      </c>
      <c r="E1282">
        <v>0.3942162238573903</v>
      </c>
      <c r="F1282">
        <v>0.27946781815012628</v>
      </c>
      <c r="G1282">
        <v>-2.1778874061029869</v>
      </c>
      <c r="H1282">
        <v>0.77169072999595201</v>
      </c>
      <c r="I1282">
        <v>39958.983475200002</v>
      </c>
      <c r="J1282">
        <v>71678.440243200006</v>
      </c>
      <c r="K1282">
        <v>3643.4100223999999</v>
      </c>
    </row>
    <row r="1283" spans="1:11">
      <c r="A1283" t="s">
        <v>2702</v>
      </c>
      <c r="B1283" t="s">
        <v>2703</v>
      </c>
      <c r="C1283" t="s">
        <v>17</v>
      </c>
      <c r="D1283" t="s">
        <v>56</v>
      </c>
      <c r="E1283">
        <v>1.4186957996219705</v>
      </c>
      <c r="F1283">
        <v>1.1704873680828478</v>
      </c>
      <c r="G1283">
        <v>1.0249591135226297</v>
      </c>
      <c r="H1283">
        <v>4.0146702459280927</v>
      </c>
      <c r="I1283">
        <v>3296.9854976000001</v>
      </c>
      <c r="J1283">
        <v>778.25669119999998</v>
      </c>
      <c r="K1283">
        <v>145.0641024</v>
      </c>
    </row>
    <row r="1284" spans="1:11">
      <c r="A1284" t="s">
        <v>2704</v>
      </c>
      <c r="B1284" t="s">
        <v>2705</v>
      </c>
      <c r="C1284" t="s">
        <v>17</v>
      </c>
      <c r="D1284" t="s">
        <v>26</v>
      </c>
      <c r="E1284">
        <v>0.98362044570312823</v>
      </c>
      <c r="F1284">
        <v>1.3295388671955919</v>
      </c>
      <c r="G1284">
        <v>1.4173667108990691</v>
      </c>
      <c r="H1284">
        <v>47.746735732238093</v>
      </c>
      <c r="I1284">
        <v>1999.618048</v>
      </c>
      <c r="J1284">
        <v>29.744800000000001</v>
      </c>
      <c r="K1284">
        <v>257.15330560000001</v>
      </c>
    </row>
    <row r="1285" spans="1:11">
      <c r="A1285" t="s">
        <v>2706</v>
      </c>
      <c r="B1285" t="s">
        <v>2707</v>
      </c>
      <c r="C1285" t="s">
        <v>34</v>
      </c>
      <c r="D1285" t="s">
        <v>63</v>
      </c>
      <c r="E1285">
        <v>1.0199597973740959</v>
      </c>
      <c r="F1285">
        <v>0.78231738304255105</v>
      </c>
      <c r="G1285">
        <v>0.78771173791570226</v>
      </c>
      <c r="H1285">
        <v>1.1967584316529616</v>
      </c>
      <c r="I1285">
        <v>239.6055552</v>
      </c>
      <c r="J1285">
        <v>44.884099200000001</v>
      </c>
      <c r="K1285">
        <v>63.5792</v>
      </c>
    </row>
    <row r="1286" spans="1:11">
      <c r="A1286" t="s">
        <v>2708</v>
      </c>
      <c r="B1286" t="s">
        <v>2709</v>
      </c>
      <c r="C1286" t="s">
        <v>10</v>
      </c>
      <c r="D1286" t="s">
        <v>28</v>
      </c>
      <c r="E1286">
        <v>1.1543696023146668</v>
      </c>
      <c r="F1286">
        <v>1.5928694325064421</v>
      </c>
      <c r="G1286">
        <v>0.91126278333900601</v>
      </c>
      <c r="H1286">
        <v>36.509960474308301</v>
      </c>
      <c r="I1286">
        <v>363.25107200000002</v>
      </c>
      <c r="J1286">
        <v>23.509</v>
      </c>
      <c r="K1286">
        <v>31.095398400000001</v>
      </c>
    </row>
    <row r="1287" spans="1:11">
      <c r="A1287" t="s">
        <v>2710</v>
      </c>
      <c r="B1287" t="s">
        <v>2711</v>
      </c>
      <c r="C1287" t="s">
        <v>17</v>
      </c>
      <c r="D1287" t="s">
        <v>27</v>
      </c>
      <c r="E1287">
        <v>0.89005127604511303</v>
      </c>
      <c r="F1287">
        <v>0.88340375046435005</v>
      </c>
      <c r="G1287">
        <v>0.35479384578294898</v>
      </c>
      <c r="H1287">
        <v>2.4124864669794297</v>
      </c>
      <c r="I1287">
        <v>159.17007359999999</v>
      </c>
      <c r="J1287">
        <v>33.743001599999999</v>
      </c>
      <c r="K1287">
        <v>0.08</v>
      </c>
    </row>
    <row r="1288" spans="1:11">
      <c r="A1288" t="s">
        <v>2712</v>
      </c>
      <c r="B1288" t="s">
        <v>2713</v>
      </c>
      <c r="C1288" t="s">
        <v>12</v>
      </c>
      <c r="D1288" t="s">
        <v>13</v>
      </c>
      <c r="E1288">
        <v>1.1699532014477949</v>
      </c>
      <c r="F1288">
        <v>1.6008689202382371</v>
      </c>
      <c r="G1288">
        <v>0.98639906885554396</v>
      </c>
      <c r="H1288">
        <v>1.2369341637551641</v>
      </c>
      <c r="I1288">
        <v>1375.2773632000001</v>
      </c>
      <c r="J1288">
        <v>25623.430758400002</v>
      </c>
      <c r="K1288">
        <v>1272.2659328</v>
      </c>
    </row>
    <row r="1289" spans="1:11">
      <c r="A1289" t="s">
        <v>2714</v>
      </c>
      <c r="B1289" t="s">
        <v>2715</v>
      </c>
      <c r="C1289" t="s">
        <v>58</v>
      </c>
      <c r="D1289" t="s">
        <v>91</v>
      </c>
      <c r="E1289">
        <v>0.31696134415722887</v>
      </c>
      <c r="F1289">
        <v>1.4100857416698984</v>
      </c>
      <c r="G1289">
        <v>0.88910082176252048</v>
      </c>
      <c r="H1289">
        <v>-15.635491606714629</v>
      </c>
      <c r="I1289">
        <v>33.274099200000002</v>
      </c>
      <c r="J1289">
        <v>1.4722999999999999</v>
      </c>
      <c r="K1289">
        <v>1.153</v>
      </c>
    </row>
    <row r="1290" spans="1:11">
      <c r="A1290" t="s">
        <v>2716</v>
      </c>
      <c r="B1290" t="s">
        <v>2717</v>
      </c>
      <c r="C1290" t="s">
        <v>17</v>
      </c>
      <c r="D1290" t="s">
        <v>20</v>
      </c>
      <c r="E1290">
        <v>0.95175739349402599</v>
      </c>
      <c r="F1290">
        <v>1.5541547625282104</v>
      </c>
      <c r="G1290">
        <v>0.90027947277893039</v>
      </c>
      <c r="H1290">
        <v>2.4403869735209556</v>
      </c>
      <c r="I1290">
        <v>5066.1355519999997</v>
      </c>
      <c r="J1290">
        <v>5068.7807487999999</v>
      </c>
      <c r="K1290">
        <v>2926.7685375999999</v>
      </c>
    </row>
    <row r="1291" spans="1:11">
      <c r="A1291" t="s">
        <v>2718</v>
      </c>
      <c r="B1291" t="s">
        <v>2719</v>
      </c>
      <c r="C1291" t="s">
        <v>32</v>
      </c>
      <c r="D1291" t="s">
        <v>96</v>
      </c>
      <c r="E1291">
        <v>0.92632271002209177</v>
      </c>
      <c r="F1291">
        <v>0.86373811943717438</v>
      </c>
      <c r="G1291">
        <v>0.77237518853964049</v>
      </c>
      <c r="H1291">
        <v>9.1368330464715992</v>
      </c>
      <c r="I1291">
        <v>7105.5941632000004</v>
      </c>
      <c r="J1291">
        <v>1291.1229952000001</v>
      </c>
      <c r="K1291">
        <v>701.64700159999995</v>
      </c>
    </row>
    <row r="1292" spans="1:11">
      <c r="A1292" t="s">
        <v>2720</v>
      </c>
      <c r="B1292" t="s">
        <v>2721</v>
      </c>
      <c r="C1292" t="s">
        <v>10</v>
      </c>
      <c r="D1292" t="s">
        <v>28</v>
      </c>
      <c r="E1292">
        <v>2.3591888529796319</v>
      </c>
      <c r="F1292">
        <v>2.7852850879961508</v>
      </c>
      <c r="G1292">
        <v>0.78642364636731732</v>
      </c>
      <c r="H1292">
        <v>7.4255216113728517</v>
      </c>
      <c r="I1292">
        <v>3249.2597248000002</v>
      </c>
      <c r="J1292">
        <v>36.579801600000003</v>
      </c>
      <c r="K1292">
        <v>106.3220992</v>
      </c>
    </row>
    <row r="1293" spans="1:11">
      <c r="A1293" t="s">
        <v>2722</v>
      </c>
      <c r="B1293" t="s">
        <v>2723</v>
      </c>
      <c r="C1293" t="s">
        <v>17</v>
      </c>
      <c r="D1293" t="s">
        <v>65</v>
      </c>
      <c r="E1293">
        <v>2.0907075666499546</v>
      </c>
      <c r="F1293">
        <v>2.8485162479574839</v>
      </c>
      <c r="G1293">
        <v>2.1194536705949201</v>
      </c>
      <c r="H1293">
        <v>8.1633916634320958</v>
      </c>
      <c r="I1293">
        <v>2674.0406272</v>
      </c>
      <c r="J1293">
        <v>305.1826944</v>
      </c>
      <c r="K1293">
        <v>121.82759679999999</v>
      </c>
    </row>
    <row r="1294" spans="1:11">
      <c r="A1294" t="s">
        <v>2724</v>
      </c>
      <c r="B1294" t="s">
        <v>2725</v>
      </c>
      <c r="C1294" t="s">
        <v>12</v>
      </c>
      <c r="D1294" t="s">
        <v>137</v>
      </c>
      <c r="E1294">
        <v>1.2094102173641987</v>
      </c>
      <c r="F1294">
        <v>1.2805405157357057</v>
      </c>
      <c r="G1294">
        <v>0.52515084113412702</v>
      </c>
      <c r="H1294">
        <v>12.457877623411171</v>
      </c>
      <c r="I1294">
        <v>68024.880332800007</v>
      </c>
      <c r="J1294">
        <v>329.15000320000001</v>
      </c>
      <c r="K1294">
        <v>2097.3099007999999</v>
      </c>
    </row>
    <row r="1295" spans="1:11">
      <c r="A1295" t="s">
        <v>2726</v>
      </c>
      <c r="B1295" t="s">
        <v>2727</v>
      </c>
      <c r="C1295" t="s">
        <v>24</v>
      </c>
      <c r="D1295" t="s">
        <v>61</v>
      </c>
      <c r="E1295">
        <v>0.91009019164790816</v>
      </c>
      <c r="F1295">
        <v>0.88720126193534798</v>
      </c>
      <c r="G1295">
        <v>0.5037047149205045</v>
      </c>
      <c r="H1295">
        <v>40.524421346842509</v>
      </c>
      <c r="I1295">
        <v>13679.435776</v>
      </c>
      <c r="J1295">
        <v>239.5548928</v>
      </c>
      <c r="K1295">
        <v>1096.4594688</v>
      </c>
    </row>
    <row r="1296" spans="1:11">
      <c r="A1296" t="s">
        <v>2728</v>
      </c>
      <c r="B1296" t="s">
        <v>2729</v>
      </c>
      <c r="C1296" t="s">
        <v>10</v>
      </c>
      <c r="D1296" t="s">
        <v>28</v>
      </c>
      <c r="E1296">
        <v>1.0665913325715066</v>
      </c>
      <c r="F1296">
        <v>1.2329203014191803</v>
      </c>
      <c r="G1296">
        <v>1.0429275227942365</v>
      </c>
      <c r="H1296">
        <v>11.29276055016398</v>
      </c>
      <c r="I1296">
        <v>2578.8907519999998</v>
      </c>
      <c r="J1296">
        <v>967.80001279999999</v>
      </c>
      <c r="K1296">
        <v>1089.410048</v>
      </c>
    </row>
    <row r="1297" spans="1:11">
      <c r="A1297" t="s">
        <v>2730</v>
      </c>
      <c r="B1297" t="s">
        <v>2731</v>
      </c>
      <c r="C1297" t="s">
        <v>12</v>
      </c>
      <c r="D1297" t="s">
        <v>60</v>
      </c>
      <c r="E1297">
        <v>1.3986746165919199</v>
      </c>
      <c r="F1297">
        <v>1.5580208701176192</v>
      </c>
      <c r="G1297">
        <v>1.2651667691664807</v>
      </c>
      <c r="H1297">
        <v>-7.3118477593615712</v>
      </c>
      <c r="I1297">
        <v>34454.876979200002</v>
      </c>
      <c r="J1297">
        <v>35979.1591424</v>
      </c>
      <c r="K1297">
        <v>227.5300096</v>
      </c>
    </row>
    <row r="1298" spans="1:11">
      <c r="A1298" t="s">
        <v>2732</v>
      </c>
      <c r="B1298" t="s">
        <v>2733</v>
      </c>
      <c r="C1298" t="s">
        <v>44</v>
      </c>
      <c r="D1298" t="s">
        <v>90</v>
      </c>
      <c r="E1298">
        <v>0.9960482669470816</v>
      </c>
      <c r="F1298">
        <v>1.1289188901454823</v>
      </c>
      <c r="G1298">
        <v>0.93490335330287344</v>
      </c>
      <c r="H1298">
        <v>3.0425994349054553</v>
      </c>
      <c r="I1298">
        <v>277064.97433599998</v>
      </c>
      <c r="J1298">
        <v>139677.71566079999</v>
      </c>
      <c r="K1298">
        <v>9636.6100480000005</v>
      </c>
    </row>
    <row r="1299" spans="1:11">
      <c r="A1299" t="s">
        <v>2734</v>
      </c>
      <c r="B1299" t="s">
        <v>2735</v>
      </c>
      <c r="C1299" t="s">
        <v>17</v>
      </c>
      <c r="D1299" t="s">
        <v>27</v>
      </c>
      <c r="E1299">
        <v>0.9213565718830018</v>
      </c>
      <c r="F1299">
        <v>1.5406968307206299</v>
      </c>
      <c r="G1299">
        <v>0.66812529763332573</v>
      </c>
      <c r="H1299">
        <v>12.414456233421751</v>
      </c>
      <c r="I1299">
        <v>112048.62935040001</v>
      </c>
      <c r="J1299">
        <v>84.48</v>
      </c>
      <c r="K1299">
        <v>4658.9001728000003</v>
      </c>
    </row>
    <row r="1300" spans="1:11">
      <c r="A1300" t="s">
        <v>2736</v>
      </c>
      <c r="B1300" t="s">
        <v>2737</v>
      </c>
      <c r="C1300" t="s">
        <v>17</v>
      </c>
      <c r="D1300" t="s">
        <v>20</v>
      </c>
      <c r="E1300">
        <v>1.6963940665056425</v>
      </c>
      <c r="F1300">
        <v>2.0285830095776509</v>
      </c>
      <c r="G1300">
        <v>1.7059068729160465</v>
      </c>
      <c r="H1300">
        <v>7.4901572202404543</v>
      </c>
      <c r="I1300">
        <v>6210.0717568</v>
      </c>
      <c r="J1300">
        <v>960.09000960000003</v>
      </c>
      <c r="K1300">
        <v>619.73002240000005</v>
      </c>
    </row>
    <row r="1301" spans="1:11">
      <c r="A1301" t="s">
        <v>2738</v>
      </c>
      <c r="B1301" t="s">
        <v>2739</v>
      </c>
      <c r="C1301" t="s">
        <v>17</v>
      </c>
      <c r="D1301" t="s">
        <v>65</v>
      </c>
      <c r="E1301">
        <v>1.3470045937164266</v>
      </c>
      <c r="F1301">
        <v>1.6732010120427885</v>
      </c>
      <c r="G1301">
        <v>0.47800487471829262</v>
      </c>
      <c r="H1301">
        <v>17.047210300429185</v>
      </c>
      <c r="I1301">
        <v>467.7667328</v>
      </c>
      <c r="J1301">
        <v>12.68</v>
      </c>
      <c r="K1301">
        <v>243.3499904</v>
      </c>
    </row>
    <row r="1302" spans="1:11">
      <c r="A1302" t="s">
        <v>2740</v>
      </c>
      <c r="B1302" t="s">
        <v>2741</v>
      </c>
      <c r="C1302" t="s">
        <v>24</v>
      </c>
      <c r="D1302" t="s">
        <v>25</v>
      </c>
      <c r="E1302">
        <v>1.069252629437401</v>
      </c>
      <c r="F1302">
        <v>0.91725807087142619</v>
      </c>
      <c r="G1302">
        <v>1.7232969680931449</v>
      </c>
      <c r="H1302">
        <v>1.9921278683033043</v>
      </c>
      <c r="I1302">
        <v>20046.2532608</v>
      </c>
      <c r="J1302">
        <v>4850.9501440000004</v>
      </c>
      <c r="K1302">
        <v>744.06000640000002</v>
      </c>
    </row>
    <row r="1303" spans="1:11">
      <c r="A1303" t="s">
        <v>2742</v>
      </c>
      <c r="B1303" t="s">
        <v>2743</v>
      </c>
      <c r="C1303" t="s">
        <v>22</v>
      </c>
      <c r="D1303" t="s">
        <v>73</v>
      </c>
      <c r="E1303">
        <v>0.87021487848964385</v>
      </c>
      <c r="F1303">
        <v>0.29175189108312372</v>
      </c>
      <c r="G1303">
        <v>3.0936857712970922</v>
      </c>
      <c r="H1303">
        <v>-13.484653818700927</v>
      </c>
      <c r="I1303">
        <v>2245.8484736</v>
      </c>
      <c r="J1303">
        <v>146.89999359999999</v>
      </c>
      <c r="K1303">
        <v>7.3121</v>
      </c>
    </row>
    <row r="1304" spans="1:11">
      <c r="A1304" t="s">
        <v>2744</v>
      </c>
      <c r="B1304" t="s">
        <v>2745</v>
      </c>
      <c r="C1304" t="s">
        <v>38</v>
      </c>
      <c r="D1304" t="s">
        <v>62</v>
      </c>
      <c r="E1304">
        <v>1.3339987589414519</v>
      </c>
      <c r="F1304">
        <v>1.974066215355516</v>
      </c>
      <c r="G1304">
        <v>1.0172481704629741</v>
      </c>
      <c r="H1304">
        <v>-140.46187899655681</v>
      </c>
      <c r="I1304">
        <v>175.1096704</v>
      </c>
      <c r="J1304">
        <v>164.44640000000001</v>
      </c>
      <c r="K1304">
        <v>47.873900800000001</v>
      </c>
    </row>
    <row r="1305" spans="1:11">
      <c r="A1305" t="s">
        <v>2746</v>
      </c>
      <c r="B1305" t="s">
        <v>2747</v>
      </c>
      <c r="C1305" t="s">
        <v>17</v>
      </c>
      <c r="D1305" t="s">
        <v>20</v>
      </c>
      <c r="E1305">
        <v>1.2006530072337358</v>
      </c>
      <c r="F1305">
        <v>1.4821212702759348</v>
      </c>
      <c r="G1305">
        <v>1.4963720404740839</v>
      </c>
      <c r="H1305">
        <v>16.85478346299886</v>
      </c>
      <c r="I1305">
        <v>5696.3674111999999</v>
      </c>
      <c r="J1305">
        <v>209.74109440000001</v>
      </c>
      <c r="K1305">
        <v>392.01569280000001</v>
      </c>
    </row>
    <row r="1306" spans="1:11">
      <c r="A1306" t="s">
        <v>2748</v>
      </c>
      <c r="B1306" t="s">
        <v>2749</v>
      </c>
      <c r="C1306" t="s">
        <v>10</v>
      </c>
      <c r="D1306" t="s">
        <v>55</v>
      </c>
      <c r="E1306">
        <v>1.3316402175658868</v>
      </c>
      <c r="F1306">
        <v>1.3920086122763582</v>
      </c>
      <c r="G1306">
        <v>0.79971918717701851</v>
      </c>
      <c r="H1306">
        <v>9.0440677966101699</v>
      </c>
      <c r="I1306">
        <v>2229.4759423999999</v>
      </c>
      <c r="J1306">
        <v>341.88001279999997</v>
      </c>
      <c r="K1306">
        <v>247.47000320000001</v>
      </c>
    </row>
    <row r="1307" spans="1:11">
      <c r="A1307" t="s">
        <v>2750</v>
      </c>
      <c r="B1307" t="s">
        <v>2751</v>
      </c>
      <c r="C1307" t="s">
        <v>10</v>
      </c>
      <c r="D1307" t="s">
        <v>55</v>
      </c>
      <c r="E1307">
        <v>0.65393024921241039</v>
      </c>
      <c r="F1307">
        <v>1.2807627630363341</v>
      </c>
      <c r="G1307">
        <v>1.1989145236532674</v>
      </c>
      <c r="H1307">
        <v>20.734358974358976</v>
      </c>
      <c r="I1307">
        <v>72.300428800000006</v>
      </c>
      <c r="J1307">
        <v>2.1215999999999999</v>
      </c>
      <c r="K1307">
        <v>1.7174</v>
      </c>
    </row>
    <row r="1308" spans="1:11">
      <c r="A1308" t="s">
        <v>2752</v>
      </c>
      <c r="B1308" t="s">
        <v>2753</v>
      </c>
      <c r="C1308" t="s">
        <v>32</v>
      </c>
      <c r="D1308" t="s">
        <v>80</v>
      </c>
      <c r="E1308">
        <v>1.0170174434123984</v>
      </c>
      <c r="F1308">
        <v>1.0532538233594744</v>
      </c>
      <c r="G1308">
        <v>-1.0989976052473999E-2</v>
      </c>
      <c r="H1308">
        <v>-1.0925912631465595</v>
      </c>
      <c r="I1308">
        <v>128.69784319999999</v>
      </c>
      <c r="J1308">
        <v>160.1492992</v>
      </c>
      <c r="K1308">
        <v>37.0676992</v>
      </c>
    </row>
    <row r="1309" spans="1:11">
      <c r="A1309" t="s">
        <v>2754</v>
      </c>
      <c r="B1309" t="s">
        <v>2755</v>
      </c>
      <c r="C1309" t="s">
        <v>32</v>
      </c>
      <c r="D1309" t="s">
        <v>76</v>
      </c>
      <c r="E1309">
        <v>1.7438383946450586</v>
      </c>
      <c r="F1309">
        <v>2.231008207827109</v>
      </c>
      <c r="G1309">
        <v>1.0489701602542201</v>
      </c>
      <c r="H1309">
        <v>13.905753229011426</v>
      </c>
      <c r="I1309">
        <v>1255.6178431999999</v>
      </c>
      <c r="J1309">
        <v>65.384198400000002</v>
      </c>
      <c r="K1309">
        <v>424.50600960000003</v>
      </c>
    </row>
    <row r="1310" spans="1:11">
      <c r="A1310" t="s">
        <v>2756</v>
      </c>
      <c r="B1310" t="s">
        <v>2757</v>
      </c>
      <c r="C1310" t="s">
        <v>32</v>
      </c>
      <c r="D1310" t="s">
        <v>33</v>
      </c>
      <c r="E1310">
        <v>2.0382842895620037</v>
      </c>
      <c r="F1310">
        <v>1.6907731923173803</v>
      </c>
      <c r="G1310">
        <v>0.9976000552976364</v>
      </c>
      <c r="H1310">
        <v>3.5235380893811987</v>
      </c>
      <c r="I1310">
        <v>523.20000000000005</v>
      </c>
      <c r="J1310">
        <v>376.18959360000002</v>
      </c>
      <c r="K1310">
        <v>22.7647008</v>
      </c>
    </row>
    <row r="1311" spans="1:11">
      <c r="A1311" t="s">
        <v>2758</v>
      </c>
      <c r="B1311" t="s">
        <v>2759</v>
      </c>
      <c r="C1311" t="s">
        <v>17</v>
      </c>
      <c r="D1311" t="s">
        <v>27</v>
      </c>
      <c r="E1311">
        <v>1.3423979181208969</v>
      </c>
      <c r="F1311">
        <v>1.8977201898848617</v>
      </c>
      <c r="G1311">
        <v>1.2472271247598152</v>
      </c>
      <c r="H1311">
        <v>4.1796300258606802</v>
      </c>
      <c r="I1311">
        <v>6049.8382848000001</v>
      </c>
      <c r="J1311">
        <v>127.6824064</v>
      </c>
      <c r="K1311">
        <v>165.45710080000001</v>
      </c>
    </row>
    <row r="1312" spans="1:11">
      <c r="A1312" t="s">
        <v>2760</v>
      </c>
      <c r="B1312" t="s">
        <v>2761</v>
      </c>
      <c r="C1312" t="s">
        <v>10</v>
      </c>
      <c r="D1312" t="s">
        <v>28</v>
      </c>
      <c r="E1312">
        <v>0.80090964147360999</v>
      </c>
      <c r="F1312">
        <v>1.6035605926031491</v>
      </c>
      <c r="G1312">
        <v>1.6177936140920155</v>
      </c>
      <c r="H1312">
        <v>6.7176178735119274</v>
      </c>
      <c r="I1312">
        <v>2710.1829120000002</v>
      </c>
      <c r="J1312">
        <v>27.984998399999998</v>
      </c>
      <c r="K1312">
        <v>8.8131000000000004</v>
      </c>
    </row>
    <row r="1313" spans="1:11">
      <c r="A1313" t="s">
        <v>2762</v>
      </c>
      <c r="B1313" t="s">
        <v>2763</v>
      </c>
      <c r="C1313" t="s">
        <v>17</v>
      </c>
      <c r="D1313" t="s">
        <v>26</v>
      </c>
      <c r="E1313">
        <v>0.3495317670163039</v>
      </c>
      <c r="F1313">
        <v>0.51509866556368555</v>
      </c>
      <c r="G1313">
        <v>0.63385173894293534</v>
      </c>
      <c r="H1313">
        <v>-4.626200511296898</v>
      </c>
      <c r="I1313">
        <v>9.4753735999999993</v>
      </c>
      <c r="J1313">
        <v>175.90850560000001</v>
      </c>
      <c r="K1313">
        <v>16.313299199999999</v>
      </c>
    </row>
    <row r="1314" spans="1:11">
      <c r="A1314" t="s">
        <v>2764</v>
      </c>
      <c r="B1314" t="s">
        <v>2765</v>
      </c>
      <c r="C1314" t="s">
        <v>15</v>
      </c>
      <c r="D1314" t="s">
        <v>97</v>
      </c>
      <c r="E1314">
        <v>1.3954471270946365</v>
      </c>
      <c r="F1314">
        <v>2.1869034287097522</v>
      </c>
      <c r="G1314">
        <v>1.5478310273332934</v>
      </c>
      <c r="H1314">
        <v>12.099278527695228</v>
      </c>
      <c r="I1314">
        <v>31907.1977472</v>
      </c>
      <c r="J1314">
        <v>1622.1639680000001</v>
      </c>
      <c r="K1314">
        <v>2046.2290943999999</v>
      </c>
    </row>
    <row r="1315" spans="1:11">
      <c r="A1315" t="s">
        <v>2766</v>
      </c>
      <c r="B1315" t="s">
        <v>2767</v>
      </c>
      <c r="C1315" t="s">
        <v>10</v>
      </c>
      <c r="D1315" t="s">
        <v>28</v>
      </c>
      <c r="E1315">
        <v>0.84640858628477245</v>
      </c>
      <c r="F1315">
        <v>0.83778542088257646</v>
      </c>
      <c r="G1315">
        <v>-0.45173310556042878</v>
      </c>
      <c r="H1315">
        <v>30.853448275862068</v>
      </c>
      <c r="I1315">
        <v>611.34704639999995</v>
      </c>
      <c r="J1315">
        <v>17.149999999999999</v>
      </c>
      <c r="K1315">
        <v>16.27</v>
      </c>
    </row>
    <row r="1316" spans="1:11">
      <c r="A1316" t="s">
        <v>2768</v>
      </c>
      <c r="B1316" t="s">
        <v>2769</v>
      </c>
      <c r="C1316" t="s">
        <v>38</v>
      </c>
      <c r="D1316" t="s">
        <v>117</v>
      </c>
      <c r="E1316">
        <v>1.687418053997412</v>
      </c>
      <c r="F1316">
        <v>1.7251601439350766</v>
      </c>
      <c r="G1316">
        <v>1.5978338879830187</v>
      </c>
      <c r="H1316">
        <v>1.6076051129512019</v>
      </c>
      <c r="I1316">
        <v>58320.873062400002</v>
      </c>
      <c r="J1316">
        <v>14510.399487999999</v>
      </c>
      <c r="K1316">
        <v>3942.4999423999998</v>
      </c>
    </row>
    <row r="1317" spans="1:11">
      <c r="A1317" t="s">
        <v>2770</v>
      </c>
      <c r="B1317" t="s">
        <v>2771</v>
      </c>
      <c r="C1317" t="s">
        <v>32</v>
      </c>
      <c r="D1317" t="s">
        <v>76</v>
      </c>
      <c r="E1317">
        <v>1.0646974202809951</v>
      </c>
      <c r="F1317">
        <v>0.89397249193447603</v>
      </c>
      <c r="G1317">
        <v>0.6822486692669294</v>
      </c>
      <c r="H1317">
        <v>18.266284181733681</v>
      </c>
      <c r="I1317">
        <v>6760.7666687999999</v>
      </c>
      <c r="J1317">
        <v>119.5000064</v>
      </c>
      <c r="K1317">
        <v>110.19000320000001</v>
      </c>
    </row>
    <row r="1318" spans="1:11">
      <c r="A1318" t="s">
        <v>2772</v>
      </c>
      <c r="B1318" t="s">
        <v>2773</v>
      </c>
      <c r="C1318" t="s">
        <v>12</v>
      </c>
      <c r="D1318" t="s">
        <v>13</v>
      </c>
      <c r="E1318">
        <v>0.9154515332643528</v>
      </c>
      <c r="F1318">
        <v>1.2304945680152628</v>
      </c>
      <c r="G1318">
        <v>0.83510815763669566</v>
      </c>
      <c r="H1318">
        <v>373.75</v>
      </c>
      <c r="I1318">
        <v>909.20673280000005</v>
      </c>
      <c r="J1318">
        <v>1.66</v>
      </c>
      <c r="K1318">
        <v>7.19</v>
      </c>
    </row>
    <row r="1319" spans="1:11">
      <c r="A1319" t="s">
        <v>2774</v>
      </c>
      <c r="B1319" t="s">
        <v>2775</v>
      </c>
      <c r="C1319" t="s">
        <v>10</v>
      </c>
      <c r="D1319" t="s">
        <v>43</v>
      </c>
      <c r="E1319">
        <v>0.88994540072971773</v>
      </c>
      <c r="F1319">
        <v>1.4197850283518614</v>
      </c>
      <c r="G1319">
        <v>0.92190336275264162</v>
      </c>
      <c r="H1319">
        <v>1.6569584492350486</v>
      </c>
      <c r="I1319">
        <v>433.73311999999999</v>
      </c>
      <c r="J1319">
        <v>161.78059519999999</v>
      </c>
      <c r="K1319">
        <v>7.6510999999999996</v>
      </c>
    </row>
    <row r="1320" spans="1:11">
      <c r="A1320" t="s">
        <v>2776</v>
      </c>
      <c r="B1320" t="s">
        <v>2777</v>
      </c>
      <c r="C1320" t="s">
        <v>17</v>
      </c>
      <c r="D1320" t="s">
        <v>65</v>
      </c>
      <c r="E1320">
        <v>1.3492950542245774</v>
      </c>
      <c r="F1320">
        <v>1.356867924675464</v>
      </c>
      <c r="G1320">
        <v>1.0456333937055731</v>
      </c>
      <c r="H1320">
        <v>8.315638985579314</v>
      </c>
      <c r="I1320">
        <v>2609.7410048000002</v>
      </c>
      <c r="J1320">
        <v>237.1589888</v>
      </c>
      <c r="K1320">
        <v>133.09300479999999</v>
      </c>
    </row>
    <row r="1321" spans="1:11">
      <c r="A1321" t="s">
        <v>2778</v>
      </c>
      <c r="B1321" t="s">
        <v>2779</v>
      </c>
      <c r="C1321" t="s">
        <v>17</v>
      </c>
      <c r="D1321" t="s">
        <v>26</v>
      </c>
      <c r="E1321">
        <v>1.2467801365743487</v>
      </c>
      <c r="F1321">
        <v>1.424707480515337</v>
      </c>
      <c r="G1321">
        <v>0.82287190241395014</v>
      </c>
      <c r="H1321">
        <v>3.2638039515465129</v>
      </c>
      <c r="I1321">
        <v>201.48034559999999</v>
      </c>
      <c r="J1321">
        <v>175.21319679999999</v>
      </c>
      <c r="K1321">
        <v>13.045500000000001</v>
      </c>
    </row>
    <row r="1322" spans="1:11">
      <c r="A1322" t="s">
        <v>2780</v>
      </c>
      <c r="B1322" t="s">
        <v>2781</v>
      </c>
      <c r="C1322" t="s">
        <v>10</v>
      </c>
      <c r="D1322" t="s">
        <v>28</v>
      </c>
      <c r="E1322">
        <v>0.65752810429050212</v>
      </c>
      <c r="F1322">
        <v>0.84596730256066499</v>
      </c>
      <c r="G1322">
        <v>1.1789779337628157</v>
      </c>
      <c r="H1322">
        <v>3.8961452289570375</v>
      </c>
      <c r="I1322">
        <v>11227.012300799999</v>
      </c>
      <c r="J1322">
        <v>1071.9304704000001</v>
      </c>
      <c r="K1322">
        <v>35.1344992</v>
      </c>
    </row>
    <row r="1323" spans="1:11">
      <c r="A1323" t="s">
        <v>2782</v>
      </c>
      <c r="B1323" t="s">
        <v>2783</v>
      </c>
      <c r="C1323" t="s">
        <v>17</v>
      </c>
      <c r="D1323" t="s">
        <v>27</v>
      </c>
      <c r="E1323">
        <v>1.4959424308189226</v>
      </c>
      <c r="F1323">
        <v>1.5159473067813849</v>
      </c>
      <c r="G1323">
        <v>1.2324716243570724</v>
      </c>
      <c r="H1323">
        <v>9.3417506602705753</v>
      </c>
      <c r="I1323">
        <v>760.65971200000001</v>
      </c>
      <c r="J1323">
        <v>16.2302</v>
      </c>
      <c r="K1323">
        <v>13.786899200000001</v>
      </c>
    </row>
    <row r="1324" spans="1:11">
      <c r="A1324" t="s">
        <v>2784</v>
      </c>
      <c r="B1324" t="s">
        <v>2785</v>
      </c>
      <c r="C1324" t="s">
        <v>15</v>
      </c>
      <c r="D1324" t="s">
        <v>16</v>
      </c>
      <c r="E1324">
        <v>1.1325646475867277</v>
      </c>
      <c r="F1324">
        <v>1.5458181777799438</v>
      </c>
      <c r="G1324">
        <v>0.36326479403050899</v>
      </c>
      <c r="H1324">
        <v>51.611111111111114</v>
      </c>
      <c r="I1324">
        <v>2203.6606975999998</v>
      </c>
      <c r="J1324">
        <v>67.009996799999996</v>
      </c>
      <c r="K1324">
        <v>216.54000640000001</v>
      </c>
    </row>
    <row r="1325" spans="1:11">
      <c r="A1325" t="s">
        <v>2786</v>
      </c>
      <c r="B1325" t="s">
        <v>2787</v>
      </c>
      <c r="C1325" t="s">
        <v>38</v>
      </c>
      <c r="D1325" t="s">
        <v>117</v>
      </c>
      <c r="E1325">
        <v>0.88673293770411776</v>
      </c>
      <c r="F1325">
        <v>1.0543533909612857</v>
      </c>
      <c r="G1325">
        <v>1.2197569267593955</v>
      </c>
      <c r="H1325">
        <v>0.93928061283728881</v>
      </c>
      <c r="I1325">
        <v>689.76501759999996</v>
      </c>
      <c r="J1325">
        <v>424.79400959999998</v>
      </c>
      <c r="K1325">
        <v>134.00590080000001</v>
      </c>
    </row>
    <row r="1326" spans="1:11">
      <c r="A1326" t="s">
        <v>2788</v>
      </c>
      <c r="B1326" t="s">
        <v>2789</v>
      </c>
      <c r="C1326" t="s">
        <v>10</v>
      </c>
      <c r="D1326" t="s">
        <v>40</v>
      </c>
      <c r="E1326">
        <v>1.2076704074111335</v>
      </c>
      <c r="F1326">
        <v>1.2848780959187849</v>
      </c>
      <c r="G1326">
        <v>1.1197036996936969</v>
      </c>
      <c r="H1326">
        <v>1.0212245282130925</v>
      </c>
      <c r="I1326">
        <v>6292.9637376000001</v>
      </c>
      <c r="J1326">
        <v>1694.1800447999999</v>
      </c>
      <c r="K1326">
        <v>373.05999359999998</v>
      </c>
    </row>
    <row r="1327" spans="1:11">
      <c r="A1327" t="s">
        <v>2790</v>
      </c>
      <c r="B1327" t="s">
        <v>2791</v>
      </c>
      <c r="C1327" t="s">
        <v>12</v>
      </c>
      <c r="D1327" t="s">
        <v>14</v>
      </c>
      <c r="E1327">
        <v>1.3337932507703181</v>
      </c>
      <c r="F1327">
        <v>1.925548932110936</v>
      </c>
      <c r="G1327">
        <v>1.0109869402737883</v>
      </c>
      <c r="H1327">
        <v>111.7299843677384</v>
      </c>
      <c r="I1327">
        <v>9267.5948544000003</v>
      </c>
      <c r="J1327">
        <v>32.4852992</v>
      </c>
      <c r="K1327">
        <v>184.0461952</v>
      </c>
    </row>
    <row r="1328" spans="1:11">
      <c r="A1328" t="s">
        <v>2792</v>
      </c>
      <c r="B1328" t="s">
        <v>2793</v>
      </c>
      <c r="C1328" t="s">
        <v>17</v>
      </c>
      <c r="D1328" t="s">
        <v>20</v>
      </c>
      <c r="E1328">
        <v>0.79741115929771378</v>
      </c>
      <c r="F1328">
        <v>0.84286355419190695</v>
      </c>
      <c r="G1328">
        <v>0.60225150468606159</v>
      </c>
      <c r="H1328">
        <v>3.3317753735308373</v>
      </c>
      <c r="I1328">
        <v>2800.0378879999998</v>
      </c>
      <c r="J1328">
        <v>363.99759360000002</v>
      </c>
      <c r="K1328">
        <v>192.49269760000001</v>
      </c>
    </row>
    <row r="1329" spans="1:11">
      <c r="A1329" t="s">
        <v>2794</v>
      </c>
      <c r="B1329" t="s">
        <v>2795</v>
      </c>
      <c r="C1329" t="s">
        <v>44</v>
      </c>
      <c r="D1329" t="s">
        <v>46</v>
      </c>
      <c r="E1329">
        <v>1.0024098599964939</v>
      </c>
      <c r="F1329">
        <v>1.4496866813752287</v>
      </c>
      <c r="G1329">
        <v>1.0830541256346096</v>
      </c>
      <c r="H1329">
        <v>4.2038041139512865</v>
      </c>
      <c r="I1329">
        <v>4670.1232128000001</v>
      </c>
      <c r="J1329">
        <v>2263.8899200000001</v>
      </c>
      <c r="K1329">
        <v>4638.6900992000001</v>
      </c>
    </row>
    <row r="1330" spans="1:11">
      <c r="A1330" t="s">
        <v>2796</v>
      </c>
      <c r="B1330" t="s">
        <v>2797</v>
      </c>
      <c r="C1330" t="s">
        <v>17</v>
      </c>
      <c r="D1330" t="s">
        <v>56</v>
      </c>
      <c r="E1330">
        <v>0.75133315895811936</v>
      </c>
      <c r="F1330">
        <v>1.299150279429409</v>
      </c>
      <c r="G1330">
        <v>2.5717961889437682</v>
      </c>
      <c r="H1330">
        <v>12.678259183003613</v>
      </c>
      <c r="I1330">
        <v>26742.208921599999</v>
      </c>
      <c r="J1330">
        <v>179.28020480000001</v>
      </c>
      <c r="K1330">
        <v>300.57259520000002</v>
      </c>
    </row>
    <row r="1331" spans="1:11">
      <c r="A1331" t="s">
        <v>2798</v>
      </c>
      <c r="B1331" t="s">
        <v>2799</v>
      </c>
      <c r="C1331" t="s">
        <v>38</v>
      </c>
      <c r="D1331" t="s">
        <v>39</v>
      </c>
      <c r="E1331">
        <v>0.50812666260051642</v>
      </c>
      <c r="F1331">
        <v>1.0130396453371584</v>
      </c>
      <c r="G1331">
        <v>0.5744928096230858</v>
      </c>
      <c r="H1331">
        <v>12.228072218986604</v>
      </c>
      <c r="I1331">
        <v>504.62110719999998</v>
      </c>
      <c r="J1331">
        <v>9.2757000000000005</v>
      </c>
      <c r="K1331">
        <v>0.81540000000000001</v>
      </c>
    </row>
    <row r="1332" spans="1:11">
      <c r="A1332" t="s">
        <v>2800</v>
      </c>
      <c r="B1332" t="s">
        <v>2801</v>
      </c>
      <c r="C1332" t="s">
        <v>10</v>
      </c>
      <c r="D1332" t="s">
        <v>43</v>
      </c>
      <c r="E1332">
        <v>1.1968936080958277</v>
      </c>
      <c r="F1332">
        <v>0.894536584133792</v>
      </c>
      <c r="G1332">
        <v>1.572588421415416</v>
      </c>
      <c r="H1332">
        <v>4.145625366999413</v>
      </c>
      <c r="I1332">
        <v>1310.4454656</v>
      </c>
      <c r="J1332">
        <v>124.04</v>
      </c>
      <c r="K1332">
        <v>28.97</v>
      </c>
    </row>
    <row r="1333" spans="1:11">
      <c r="A1333" t="s">
        <v>2802</v>
      </c>
      <c r="B1333" t="s">
        <v>2803</v>
      </c>
      <c r="C1333" t="s">
        <v>38</v>
      </c>
      <c r="D1333" t="s">
        <v>62</v>
      </c>
      <c r="E1333">
        <v>1.1903213169601168</v>
      </c>
      <c r="F1333">
        <v>2.0700741160162153</v>
      </c>
      <c r="G1333">
        <v>1.514569912787731</v>
      </c>
      <c r="H1333">
        <v>0.61505130715399403</v>
      </c>
      <c r="I1333">
        <v>4104.3496960000002</v>
      </c>
      <c r="J1333">
        <v>4497.4698496000001</v>
      </c>
      <c r="K1333">
        <v>705.17002239999999</v>
      </c>
    </row>
    <row r="1334" spans="1:11">
      <c r="A1334" t="s">
        <v>2804</v>
      </c>
      <c r="B1334" t="s">
        <v>2805</v>
      </c>
      <c r="C1334" t="s">
        <v>17</v>
      </c>
      <c r="D1334" t="s">
        <v>18</v>
      </c>
      <c r="E1334">
        <v>1.2455837840250803</v>
      </c>
      <c r="F1334">
        <v>1.6736689595904994</v>
      </c>
      <c r="G1334">
        <v>0.7983039687250616</v>
      </c>
      <c r="H1334">
        <v>-1.2392024896895479</v>
      </c>
      <c r="I1334">
        <v>723.92222719999995</v>
      </c>
      <c r="J1334">
        <v>187.65130239999999</v>
      </c>
      <c r="K1334">
        <v>3.8626</v>
      </c>
    </row>
    <row r="1335" spans="1:11">
      <c r="A1335" t="s">
        <v>2806</v>
      </c>
      <c r="B1335" t="s">
        <v>2807</v>
      </c>
      <c r="C1335" t="s">
        <v>58</v>
      </c>
      <c r="D1335" t="s">
        <v>91</v>
      </c>
      <c r="E1335">
        <v>1.0588083673879307</v>
      </c>
      <c r="F1335">
        <v>1.3069874818709288</v>
      </c>
      <c r="G1335">
        <v>0.85245462080833556</v>
      </c>
      <c r="H1335">
        <v>0.52518076874286435</v>
      </c>
      <c r="I1335">
        <v>10045.8561536</v>
      </c>
      <c r="J1335">
        <v>7466.2002688000002</v>
      </c>
      <c r="K1335">
        <v>670.59998719999999</v>
      </c>
    </row>
    <row r="1336" spans="1:11">
      <c r="A1336" t="s">
        <v>2808</v>
      </c>
      <c r="B1336" t="s">
        <v>2809</v>
      </c>
      <c r="C1336" t="s">
        <v>32</v>
      </c>
      <c r="D1336" t="s">
        <v>102</v>
      </c>
      <c r="E1336">
        <v>1.1262681469226528</v>
      </c>
      <c r="F1336">
        <v>1.5365810942186151</v>
      </c>
      <c r="G1336">
        <v>1.6416066508892946</v>
      </c>
      <c r="H1336">
        <v>0.88234056541748851</v>
      </c>
      <c r="I1336">
        <v>626.33057280000003</v>
      </c>
      <c r="J1336">
        <v>1111.2210431999999</v>
      </c>
      <c r="K1336">
        <v>108.16700160000001</v>
      </c>
    </row>
    <row r="1337" spans="1:11">
      <c r="A1337" t="s">
        <v>2810</v>
      </c>
      <c r="B1337" t="s">
        <v>2811</v>
      </c>
      <c r="C1337" t="s">
        <v>34</v>
      </c>
      <c r="D1337" t="s">
        <v>77</v>
      </c>
      <c r="E1337">
        <v>0.88597797981906146</v>
      </c>
      <c r="F1337">
        <v>0.46292739375996739</v>
      </c>
      <c r="G1337">
        <v>-8.0653421234585938</v>
      </c>
      <c r="H1337">
        <v>-2.4431364193256271</v>
      </c>
      <c r="I1337">
        <v>23498.093363200001</v>
      </c>
      <c r="J1337">
        <v>970.24399359999995</v>
      </c>
      <c r="K1337">
        <v>2189.5540735999998</v>
      </c>
    </row>
    <row r="1338" spans="1:11">
      <c r="A1338" t="s">
        <v>2812</v>
      </c>
      <c r="B1338" t="s">
        <v>2813</v>
      </c>
      <c r="C1338" t="s">
        <v>32</v>
      </c>
      <c r="D1338" t="s">
        <v>57</v>
      </c>
      <c r="E1338">
        <v>0.50347830740084698</v>
      </c>
      <c r="F1338">
        <v>0.96814864023781</v>
      </c>
      <c r="G1338">
        <v>-4.81444696527824E-2</v>
      </c>
      <c r="H1338">
        <v>18.586963929318991</v>
      </c>
      <c r="I1338">
        <v>548.03558399999997</v>
      </c>
      <c r="J1338">
        <v>140.3853952</v>
      </c>
      <c r="K1338">
        <v>7.6707000000000001</v>
      </c>
    </row>
    <row r="1339" spans="1:11">
      <c r="A1339" t="s">
        <v>2814</v>
      </c>
      <c r="B1339" t="s">
        <v>2815</v>
      </c>
      <c r="C1339" t="s">
        <v>17</v>
      </c>
      <c r="D1339" t="s">
        <v>27</v>
      </c>
      <c r="E1339">
        <v>1.5845651189639138</v>
      </c>
      <c r="F1339">
        <v>1.9617440035015936</v>
      </c>
      <c r="G1339">
        <v>1.791921785686466</v>
      </c>
      <c r="H1339">
        <v>57.272180451127817</v>
      </c>
      <c r="I1339">
        <v>6099.4969600000004</v>
      </c>
      <c r="J1339">
        <v>36.152000000000001</v>
      </c>
      <c r="K1339">
        <v>220.86300159999999</v>
      </c>
    </row>
    <row r="1340" spans="1:11">
      <c r="A1340" t="s">
        <v>2816</v>
      </c>
      <c r="B1340" t="s">
        <v>2817</v>
      </c>
      <c r="C1340" t="s">
        <v>17</v>
      </c>
      <c r="D1340" t="s">
        <v>106</v>
      </c>
      <c r="E1340">
        <v>1.5807628676980567</v>
      </c>
      <c r="F1340">
        <v>2.105117362217702</v>
      </c>
      <c r="G1340">
        <v>1.1501902119490086</v>
      </c>
      <c r="H1340">
        <v>-2.3906068055375855</v>
      </c>
      <c r="I1340">
        <v>1110.0000256000001</v>
      </c>
      <c r="J1340">
        <v>25.074000000000002</v>
      </c>
      <c r="K1340">
        <v>73.865996800000005</v>
      </c>
    </row>
    <row r="1341" spans="1:11">
      <c r="A1341" t="s">
        <v>2818</v>
      </c>
      <c r="B1341" t="s">
        <v>2819</v>
      </c>
      <c r="C1341" t="s">
        <v>17</v>
      </c>
      <c r="D1341" t="s">
        <v>29</v>
      </c>
      <c r="E1341">
        <v>0.26351233257905421</v>
      </c>
      <c r="F1341">
        <v>0.4977274314698707</v>
      </c>
      <c r="G1341">
        <v>0.34582689784733189</v>
      </c>
      <c r="H1341">
        <v>2.0977832641697747</v>
      </c>
      <c r="I1341">
        <v>2844.9828864000001</v>
      </c>
      <c r="J1341">
        <v>118.1609984</v>
      </c>
      <c r="K1341">
        <v>273.3260032</v>
      </c>
    </row>
    <row r="1342" spans="1:11">
      <c r="A1342" t="s">
        <v>2820</v>
      </c>
      <c r="B1342" t="s">
        <v>2821</v>
      </c>
      <c r="C1342" t="s">
        <v>17</v>
      </c>
      <c r="D1342" t="s">
        <v>89</v>
      </c>
      <c r="E1342">
        <v>1.0524924293170561</v>
      </c>
      <c r="F1342">
        <v>1.4727758999312008</v>
      </c>
      <c r="G1342">
        <v>1.1853480270710728</v>
      </c>
      <c r="H1342">
        <v>2.3405366207396665</v>
      </c>
      <c r="I1342">
        <v>195.12299519999999</v>
      </c>
      <c r="J1342">
        <v>71.300198399999999</v>
      </c>
      <c r="K1342">
        <v>10.4602</v>
      </c>
    </row>
    <row r="1343" spans="1:11">
      <c r="A1343" t="s">
        <v>2822</v>
      </c>
      <c r="B1343" t="s">
        <v>2823</v>
      </c>
      <c r="C1343" t="s">
        <v>32</v>
      </c>
      <c r="D1343" t="s">
        <v>76</v>
      </c>
      <c r="E1343">
        <v>1.3226774109003825</v>
      </c>
      <c r="F1343">
        <v>0.46325455139655758</v>
      </c>
      <c r="G1343">
        <v>1.0632566615883301</v>
      </c>
      <c r="H1343">
        <v>2.2884166294536645</v>
      </c>
      <c r="I1343">
        <v>1698.24</v>
      </c>
      <c r="J1343">
        <v>235.25329919999999</v>
      </c>
      <c r="K1343">
        <v>5.7839999999999998</v>
      </c>
    </row>
    <row r="1344" spans="1:11">
      <c r="A1344" t="s">
        <v>2824</v>
      </c>
      <c r="B1344" t="s">
        <v>2825</v>
      </c>
      <c r="C1344" t="s">
        <v>58</v>
      </c>
      <c r="D1344" t="s">
        <v>91</v>
      </c>
      <c r="E1344">
        <v>0.30634465472975692</v>
      </c>
      <c r="F1344">
        <v>1.0381077674097059</v>
      </c>
      <c r="G1344">
        <v>2.4724275390937569</v>
      </c>
      <c r="H1344">
        <v>1.1255424405485159</v>
      </c>
      <c r="I1344">
        <v>16.380320000000001</v>
      </c>
      <c r="J1344">
        <v>13.386100000000001</v>
      </c>
      <c r="K1344">
        <v>0.26369999999999999</v>
      </c>
    </row>
    <row r="1345" spans="1:11">
      <c r="A1345" t="s">
        <v>2826</v>
      </c>
      <c r="B1345" t="s">
        <v>2827</v>
      </c>
      <c r="C1345" t="s">
        <v>32</v>
      </c>
      <c r="D1345" t="s">
        <v>96</v>
      </c>
      <c r="E1345">
        <v>1.3974397647282744</v>
      </c>
      <c r="F1345">
        <v>1.3567738166778402</v>
      </c>
      <c r="G1345">
        <v>0.94853510955902565</v>
      </c>
      <c r="H1345">
        <v>26.450239971022366</v>
      </c>
      <c r="I1345">
        <v>708.16844800000001</v>
      </c>
      <c r="J1345">
        <v>42.766899199999997</v>
      </c>
      <c r="K1345">
        <v>29.303999999999998</v>
      </c>
    </row>
    <row r="1346" spans="1:11">
      <c r="A1346" t="s">
        <v>2828</v>
      </c>
      <c r="B1346" t="s">
        <v>2829</v>
      </c>
      <c r="C1346" t="s">
        <v>17</v>
      </c>
      <c r="D1346" t="s">
        <v>69</v>
      </c>
      <c r="E1346">
        <v>0.92750500009999037</v>
      </c>
      <c r="F1346">
        <v>0.52204472894179099</v>
      </c>
      <c r="G1346">
        <v>0.70900928037100164</v>
      </c>
      <c r="H1346">
        <v>26.338072669826225</v>
      </c>
      <c r="I1346">
        <v>398.66073599999999</v>
      </c>
      <c r="J1346">
        <v>149.416</v>
      </c>
      <c r="K1346">
        <v>241.7420032</v>
      </c>
    </row>
    <row r="1347" spans="1:11">
      <c r="A1347" t="s">
        <v>2830</v>
      </c>
      <c r="B1347" t="s">
        <v>2831</v>
      </c>
      <c r="C1347" t="s">
        <v>34</v>
      </c>
      <c r="D1347" t="s">
        <v>35</v>
      </c>
      <c r="E1347">
        <v>0.57785509102321209</v>
      </c>
      <c r="F1347">
        <v>0.8781617613023347</v>
      </c>
      <c r="G1347">
        <v>0.78189886933981434</v>
      </c>
      <c r="H1347">
        <v>7.3735878329205731</v>
      </c>
      <c r="I1347">
        <v>34002.2525952</v>
      </c>
      <c r="J1347">
        <v>623.50120960000004</v>
      </c>
      <c r="K1347">
        <v>53.905996799999997</v>
      </c>
    </row>
    <row r="1348" spans="1:11">
      <c r="A1348" t="s">
        <v>2832</v>
      </c>
      <c r="B1348" t="s">
        <v>2833</v>
      </c>
      <c r="C1348" t="s">
        <v>58</v>
      </c>
      <c r="D1348" t="s">
        <v>78</v>
      </c>
      <c r="E1348">
        <v>0.56159420730468379</v>
      </c>
      <c r="F1348">
        <v>0.90863610363841196</v>
      </c>
      <c r="G1348">
        <v>1.0833964465624342</v>
      </c>
      <c r="H1348">
        <v>-2.7449047507690092</v>
      </c>
      <c r="I1348">
        <v>204.52999679999999</v>
      </c>
      <c r="J1348">
        <v>133.19280639999999</v>
      </c>
      <c r="K1348">
        <v>166.1617024</v>
      </c>
    </row>
    <row r="1349" spans="1:11">
      <c r="A1349" t="s">
        <v>2834</v>
      </c>
      <c r="B1349" t="s">
        <v>2835</v>
      </c>
      <c r="C1349" t="s">
        <v>58</v>
      </c>
      <c r="D1349" t="s">
        <v>94</v>
      </c>
      <c r="E1349">
        <v>1.6827268129971171</v>
      </c>
      <c r="F1349">
        <v>2.2301152635112684</v>
      </c>
      <c r="G1349">
        <v>1.4797419791370019</v>
      </c>
      <c r="H1349">
        <v>341.49152542372883</v>
      </c>
      <c r="I1349">
        <v>8888.3896320000003</v>
      </c>
      <c r="J1349">
        <v>70.590003199999998</v>
      </c>
      <c r="K1349">
        <v>319.45000959999999</v>
      </c>
    </row>
    <row r="1350" spans="1:11">
      <c r="A1350" t="s">
        <v>2836</v>
      </c>
      <c r="B1350" t="s">
        <v>2837</v>
      </c>
      <c r="C1350" t="s">
        <v>10</v>
      </c>
      <c r="D1350" t="s">
        <v>28</v>
      </c>
      <c r="E1350">
        <v>1.2753853731168416</v>
      </c>
      <c r="F1350">
        <v>1.5824455248136589</v>
      </c>
      <c r="G1350">
        <v>1.1996894431383891</v>
      </c>
      <c r="H1350">
        <v>0.75108528773360161</v>
      </c>
      <c r="I1350">
        <v>4475.4153471999998</v>
      </c>
      <c r="J1350">
        <v>9824.0413695999996</v>
      </c>
      <c r="K1350">
        <v>1529.7800192</v>
      </c>
    </row>
    <row r="1351" spans="1:11">
      <c r="A1351" t="s">
        <v>2838</v>
      </c>
      <c r="B1351" t="s">
        <v>2839</v>
      </c>
      <c r="C1351" t="s">
        <v>24</v>
      </c>
      <c r="D1351" t="s">
        <v>75</v>
      </c>
      <c r="E1351">
        <v>0.3315867043543107</v>
      </c>
      <c r="F1351">
        <v>0.4440149127325676</v>
      </c>
      <c r="G1351">
        <v>0.85122700815709007</v>
      </c>
      <c r="H1351">
        <v>5.5545649023531851</v>
      </c>
      <c r="I1351">
        <v>12224.04096</v>
      </c>
      <c r="J1351">
        <v>816.12600320000001</v>
      </c>
      <c r="K1351">
        <v>554.35601919999999</v>
      </c>
    </row>
    <row r="1352" spans="1:11">
      <c r="A1352" t="s">
        <v>2840</v>
      </c>
      <c r="B1352" t="s">
        <v>2841</v>
      </c>
      <c r="C1352" t="s">
        <v>32</v>
      </c>
      <c r="D1352" t="s">
        <v>96</v>
      </c>
      <c r="E1352">
        <v>1.7148968290315871</v>
      </c>
      <c r="F1352">
        <v>1.641671785579917</v>
      </c>
      <c r="G1352">
        <v>0.56121750920463243</v>
      </c>
      <c r="H1352">
        <v>1.8072148190894577</v>
      </c>
      <c r="I1352">
        <v>3697.2388351999998</v>
      </c>
      <c r="J1352">
        <v>879.02095359999998</v>
      </c>
      <c r="K1352">
        <v>2592.1439743999999</v>
      </c>
    </row>
    <row r="1353" spans="1:11">
      <c r="A1353" t="s">
        <v>2842</v>
      </c>
      <c r="B1353" t="s">
        <v>2843</v>
      </c>
      <c r="C1353" t="s">
        <v>10</v>
      </c>
      <c r="D1353" t="s">
        <v>93</v>
      </c>
      <c r="E1353">
        <v>0.67339606050681389</v>
      </c>
      <c r="F1353">
        <v>0.93748004975811183</v>
      </c>
      <c r="G1353">
        <v>1.0243220409879523</v>
      </c>
      <c r="H1353">
        <v>0.79347000759301445</v>
      </c>
      <c r="I1353">
        <v>100.63872000000001</v>
      </c>
      <c r="J1353">
        <v>15.39</v>
      </c>
      <c r="K1353">
        <v>0.77</v>
      </c>
    </row>
    <row r="1354" spans="1:11">
      <c r="A1354" t="s">
        <v>2844</v>
      </c>
      <c r="B1354" t="s">
        <v>2845</v>
      </c>
      <c r="C1354" t="s">
        <v>17</v>
      </c>
      <c r="D1354" t="s">
        <v>26</v>
      </c>
      <c r="E1354">
        <v>1.5017803232425559</v>
      </c>
      <c r="F1354">
        <v>0.7741159224952292</v>
      </c>
      <c r="G1354">
        <v>-1.8841177063991799E-2</v>
      </c>
      <c r="H1354">
        <v>161.93104631217838</v>
      </c>
      <c r="I1354">
        <v>1048.8240128</v>
      </c>
      <c r="J1354">
        <v>17.738600000000002</v>
      </c>
      <c r="K1354">
        <v>131.71490560000001</v>
      </c>
    </row>
    <row r="1355" spans="1:11">
      <c r="A1355" t="s">
        <v>2846</v>
      </c>
      <c r="B1355" t="s">
        <v>2847</v>
      </c>
      <c r="C1355" t="s">
        <v>10</v>
      </c>
      <c r="D1355" t="s">
        <v>55</v>
      </c>
      <c r="E1355">
        <v>1.2794554302388319</v>
      </c>
      <c r="F1355">
        <v>1.3283584113885001</v>
      </c>
      <c r="G1355">
        <v>1.0674545065456955</v>
      </c>
      <c r="H1355">
        <v>3.7461838835640751</v>
      </c>
      <c r="I1355">
        <v>2038.7045376000001</v>
      </c>
      <c r="J1355">
        <v>372.57000959999999</v>
      </c>
      <c r="K1355">
        <v>23.42</v>
      </c>
    </row>
    <row r="1356" spans="1:11">
      <c r="A1356" t="s">
        <v>2848</v>
      </c>
      <c r="B1356" t="s">
        <v>2849</v>
      </c>
      <c r="C1356" t="s">
        <v>32</v>
      </c>
      <c r="D1356" t="s">
        <v>33</v>
      </c>
      <c r="E1356">
        <v>5.2154077559291703E-2</v>
      </c>
      <c r="F1356">
        <v>0.18392630077505709</v>
      </c>
      <c r="G1356">
        <v>-2.0453007861672385</v>
      </c>
      <c r="H1356">
        <v>1.5050146536869855</v>
      </c>
      <c r="I1356">
        <v>1294.5435648</v>
      </c>
      <c r="J1356">
        <v>207.80710400000001</v>
      </c>
      <c r="K1356">
        <v>22.998300799999999</v>
      </c>
    </row>
    <row r="1357" spans="1:11">
      <c r="A1357" t="s">
        <v>2850</v>
      </c>
      <c r="B1357" t="s">
        <v>2851</v>
      </c>
      <c r="C1357" t="s">
        <v>34</v>
      </c>
      <c r="D1357" t="s">
        <v>86</v>
      </c>
      <c r="E1357">
        <v>0.94439125882013519</v>
      </c>
      <c r="F1357">
        <v>1.8627365680329668</v>
      </c>
      <c r="G1357">
        <v>1.1753310680489151</v>
      </c>
      <c r="H1357">
        <v>1.6950331021932163</v>
      </c>
      <c r="I1357">
        <v>92.647148799999997</v>
      </c>
      <c r="J1357">
        <v>335.46071039999998</v>
      </c>
      <c r="K1357">
        <v>8.4055</v>
      </c>
    </row>
    <row r="1358" spans="1:11">
      <c r="A1358" t="s">
        <v>2852</v>
      </c>
      <c r="B1358" t="s">
        <v>2853</v>
      </c>
      <c r="C1358" t="s">
        <v>58</v>
      </c>
      <c r="D1358" t="s">
        <v>78</v>
      </c>
      <c r="E1358">
        <v>-6.8934809328912994E-2</v>
      </c>
      <c r="F1358">
        <v>0.17592626383338911</v>
      </c>
      <c r="G1358">
        <v>0.34323934556567232</v>
      </c>
      <c r="H1358">
        <v>-4.9367548725543706</v>
      </c>
      <c r="I1358">
        <v>199.5548928</v>
      </c>
      <c r="J1358">
        <v>24.506156799999999</v>
      </c>
      <c r="K1358">
        <v>0.17005300000000001</v>
      </c>
    </row>
    <row r="1359" spans="1:11">
      <c r="A1359" t="s">
        <v>2854</v>
      </c>
      <c r="B1359" t="s">
        <v>2855</v>
      </c>
      <c r="C1359" t="s">
        <v>10</v>
      </c>
      <c r="D1359" t="s">
        <v>51</v>
      </c>
      <c r="E1359">
        <v>1.186384520973627</v>
      </c>
      <c r="F1359">
        <v>1.5449407906726991</v>
      </c>
      <c r="G1359">
        <v>1.0230272978296526</v>
      </c>
      <c r="H1359">
        <v>15.945556445156123</v>
      </c>
      <c r="I1359">
        <v>4929.7866752</v>
      </c>
      <c r="J1359">
        <v>61</v>
      </c>
      <c r="K1359">
        <v>454.00002560000001</v>
      </c>
    </row>
    <row r="1360" spans="1:11">
      <c r="A1360" t="s">
        <v>2856</v>
      </c>
      <c r="B1360" t="s">
        <v>2857</v>
      </c>
      <c r="C1360" t="s">
        <v>34</v>
      </c>
      <c r="D1360" t="s">
        <v>138</v>
      </c>
      <c r="E1360">
        <v>0.4659398371103482</v>
      </c>
      <c r="F1360">
        <v>0.6509063444999853</v>
      </c>
      <c r="G1360">
        <v>0.21514708915590419</v>
      </c>
      <c r="H1360">
        <v>0.2078231622074273</v>
      </c>
      <c r="I1360">
        <v>513.94974720000005</v>
      </c>
      <c r="J1360">
        <v>376.43409919999999</v>
      </c>
      <c r="K1360">
        <v>0.32950000000000002</v>
      </c>
    </row>
    <row r="1361" spans="1:11">
      <c r="A1361" t="s">
        <v>2858</v>
      </c>
      <c r="B1361" t="s">
        <v>2859</v>
      </c>
      <c r="C1361" t="s">
        <v>10</v>
      </c>
      <c r="D1361" t="s">
        <v>51</v>
      </c>
      <c r="E1361">
        <v>1.4951467390654882</v>
      </c>
      <c r="F1361">
        <v>1.4595866122189467</v>
      </c>
      <c r="G1361">
        <v>1.2380301266841442</v>
      </c>
      <c r="H1361">
        <v>3.2694418299028576</v>
      </c>
      <c r="I1361">
        <v>420.87380480000002</v>
      </c>
      <c r="J1361">
        <v>103.1056</v>
      </c>
      <c r="K1361">
        <v>11.2643</v>
      </c>
    </row>
    <row r="1362" spans="1:11">
      <c r="A1362" t="s">
        <v>2860</v>
      </c>
      <c r="B1362" t="s">
        <v>2861</v>
      </c>
      <c r="C1362" t="s">
        <v>10</v>
      </c>
      <c r="D1362" t="s">
        <v>55</v>
      </c>
      <c r="E1362">
        <v>1.2450165099501438</v>
      </c>
      <c r="F1362">
        <v>1.195417215792616</v>
      </c>
      <c r="G1362">
        <v>1.64895694122732</v>
      </c>
      <c r="H1362">
        <v>3.6139255985000136</v>
      </c>
      <c r="I1362">
        <v>1055.2464384</v>
      </c>
      <c r="J1362">
        <v>125.5249024</v>
      </c>
      <c r="K1362">
        <v>91.332198399999996</v>
      </c>
    </row>
    <row r="1363" spans="1:11">
      <c r="A1363" t="s">
        <v>2862</v>
      </c>
      <c r="B1363" t="s">
        <v>2863</v>
      </c>
      <c r="C1363" t="s">
        <v>10</v>
      </c>
      <c r="D1363" t="s">
        <v>40</v>
      </c>
      <c r="E1363">
        <v>0.65704772878393358</v>
      </c>
      <c r="F1363">
        <v>0.8974026894114544</v>
      </c>
      <c r="G1363">
        <v>0.55825191063495216</v>
      </c>
      <c r="H1363">
        <v>1.9300923363723748</v>
      </c>
      <c r="I1363">
        <v>24886.312959999999</v>
      </c>
      <c r="J1363">
        <v>4699.1499264000004</v>
      </c>
      <c r="K1363">
        <v>125.32</v>
      </c>
    </row>
    <row r="1364" spans="1:11">
      <c r="A1364" t="s">
        <v>2864</v>
      </c>
      <c r="B1364" t="s">
        <v>2865</v>
      </c>
      <c r="C1364" t="s">
        <v>17</v>
      </c>
      <c r="D1364" t="s">
        <v>65</v>
      </c>
      <c r="E1364">
        <v>0.9500222156883672</v>
      </c>
      <c r="F1364">
        <v>1.0727517989261643</v>
      </c>
      <c r="G1364">
        <v>0.52559233924579385</v>
      </c>
      <c r="H1364">
        <v>11.237171387519044</v>
      </c>
      <c r="I1364">
        <v>2386.8403711999999</v>
      </c>
      <c r="J1364">
        <v>175.5399936</v>
      </c>
      <c r="K1364">
        <v>97.230003199999999</v>
      </c>
    </row>
    <row r="1365" spans="1:11">
      <c r="A1365" t="s">
        <v>2866</v>
      </c>
      <c r="B1365" t="s">
        <v>2867</v>
      </c>
      <c r="C1365" t="s">
        <v>15</v>
      </c>
      <c r="D1365" t="s">
        <v>19</v>
      </c>
      <c r="E1365">
        <v>1.2540649067957976</v>
      </c>
      <c r="F1365">
        <v>1.6079651294286366</v>
      </c>
      <c r="G1365">
        <v>1.3284831073039896</v>
      </c>
      <c r="H1365">
        <v>-4.3731979695431473</v>
      </c>
      <c r="I1365">
        <v>1567.4359807999999</v>
      </c>
      <c r="J1365">
        <v>48.765999999999998</v>
      </c>
      <c r="K1365">
        <v>102.43699839999999</v>
      </c>
    </row>
    <row r="1366" spans="1:11">
      <c r="A1366" t="s">
        <v>2868</v>
      </c>
      <c r="B1366" t="s">
        <v>2869</v>
      </c>
      <c r="C1366" t="s">
        <v>17</v>
      </c>
      <c r="D1366" t="s">
        <v>20</v>
      </c>
      <c r="E1366">
        <v>1.3045535453094936</v>
      </c>
      <c r="F1366">
        <v>1.8887358418805651</v>
      </c>
      <c r="G1366">
        <v>1.484885252690477</v>
      </c>
      <c r="H1366">
        <v>4.3778528214493404</v>
      </c>
      <c r="I1366">
        <v>3423.560704</v>
      </c>
      <c r="J1366">
        <v>612.52700159999995</v>
      </c>
      <c r="K1366">
        <v>322.73400320000002</v>
      </c>
    </row>
    <row r="1367" spans="1:11">
      <c r="A1367" t="s">
        <v>2870</v>
      </c>
      <c r="B1367" t="s">
        <v>2871</v>
      </c>
      <c r="C1367" t="s">
        <v>17</v>
      </c>
      <c r="D1367" t="s">
        <v>27</v>
      </c>
      <c r="E1367">
        <v>1.088744981368081</v>
      </c>
      <c r="F1367">
        <v>1.1612709888934769</v>
      </c>
      <c r="G1367">
        <v>0.98857157029816523</v>
      </c>
      <c r="H1367">
        <v>2.8098411959204581</v>
      </c>
      <c r="I1367">
        <v>3246.2139391999999</v>
      </c>
      <c r="J1367">
        <v>627.7943808</v>
      </c>
      <c r="K1367">
        <v>26.867299200000001</v>
      </c>
    </row>
    <row r="1368" spans="1:11">
      <c r="A1368" t="s">
        <v>2872</v>
      </c>
      <c r="B1368" t="s">
        <v>2873</v>
      </c>
      <c r="C1368" t="s">
        <v>34</v>
      </c>
      <c r="D1368" t="s">
        <v>86</v>
      </c>
      <c r="E1368">
        <v>0.6400732230564965</v>
      </c>
      <c r="F1368">
        <v>1.2719210022613523</v>
      </c>
      <c r="G1368">
        <v>0.57340625101825082</v>
      </c>
      <c r="H1368">
        <v>2.5452239830734098</v>
      </c>
      <c r="I1368">
        <v>183.20641280000001</v>
      </c>
      <c r="J1368">
        <v>241.1119104</v>
      </c>
      <c r="K1368">
        <v>7.9359000000000002</v>
      </c>
    </row>
    <row r="1369" spans="1:11">
      <c r="A1369" t="s">
        <v>2874</v>
      </c>
      <c r="B1369" t="s">
        <v>2875</v>
      </c>
      <c r="C1369" t="s">
        <v>32</v>
      </c>
      <c r="D1369" t="s">
        <v>76</v>
      </c>
      <c r="E1369">
        <v>0.83835625903703626</v>
      </c>
      <c r="F1369">
        <v>1.2301037806921635</v>
      </c>
      <c r="G1369">
        <v>1.0363060632315366</v>
      </c>
      <c r="H1369">
        <v>4.8886917435533475</v>
      </c>
      <c r="I1369">
        <v>1679.6414976000001</v>
      </c>
      <c r="J1369">
        <v>1051.4899968</v>
      </c>
      <c r="K1369">
        <v>82.710003200000003</v>
      </c>
    </row>
    <row r="1370" spans="1:11">
      <c r="A1370" t="s">
        <v>2876</v>
      </c>
      <c r="B1370" t="s">
        <v>2877</v>
      </c>
      <c r="C1370" t="s">
        <v>15</v>
      </c>
      <c r="D1370" t="s">
        <v>19</v>
      </c>
      <c r="E1370">
        <v>0.98418838170536882</v>
      </c>
      <c r="F1370">
        <v>1.0381903245702395</v>
      </c>
      <c r="G1370">
        <v>1.3704708057347439</v>
      </c>
      <c r="H1370">
        <v>215.35511811023625</v>
      </c>
      <c r="I1370">
        <v>5496.1197056000001</v>
      </c>
      <c r="J1370">
        <v>14.945</v>
      </c>
      <c r="K1370">
        <v>1305.6069632000001</v>
      </c>
    </row>
    <row r="1371" spans="1:11">
      <c r="A1371" t="s">
        <v>2878</v>
      </c>
      <c r="B1371" t="s">
        <v>2879</v>
      </c>
      <c r="C1371" t="s">
        <v>10</v>
      </c>
      <c r="D1371" t="s">
        <v>55</v>
      </c>
      <c r="E1371">
        <v>0.63068130790298771</v>
      </c>
      <c r="F1371">
        <v>0.73676538997265351</v>
      </c>
      <c r="G1371">
        <v>0.56120831288954354</v>
      </c>
      <c r="H1371">
        <v>20.378093222829602</v>
      </c>
      <c r="I1371">
        <v>16613.897011199999</v>
      </c>
      <c r="J1371">
        <v>241.11749119999999</v>
      </c>
      <c r="K1371">
        <v>686.39057920000005</v>
      </c>
    </row>
    <row r="1372" spans="1:11">
      <c r="A1372" t="s">
        <v>2880</v>
      </c>
      <c r="B1372" t="s">
        <v>2881</v>
      </c>
      <c r="C1372" t="s">
        <v>10</v>
      </c>
      <c r="D1372" t="s">
        <v>55</v>
      </c>
      <c r="E1372">
        <v>1.6595050451669584</v>
      </c>
      <c r="F1372">
        <v>1.5887910690166112</v>
      </c>
      <c r="G1372">
        <v>1.4062429794947504</v>
      </c>
      <c r="H1372">
        <v>7.0823305254713196</v>
      </c>
      <c r="I1372">
        <v>945.6546816</v>
      </c>
      <c r="J1372">
        <v>214.024</v>
      </c>
      <c r="K1372">
        <v>70.031999999999996</v>
      </c>
    </row>
    <row r="1373" spans="1:11">
      <c r="A1373" t="s">
        <v>2882</v>
      </c>
      <c r="B1373" t="s">
        <v>2883</v>
      </c>
      <c r="C1373" t="s">
        <v>32</v>
      </c>
      <c r="D1373" t="s">
        <v>36</v>
      </c>
      <c r="E1373">
        <v>1.475618343502989</v>
      </c>
      <c r="F1373">
        <v>1.0072500745483723</v>
      </c>
      <c r="G1373">
        <v>1.9129322942339229</v>
      </c>
      <c r="H1373">
        <v>1.2956594570626201</v>
      </c>
      <c r="I1373">
        <v>5028.2766336000004</v>
      </c>
      <c r="J1373">
        <v>2478.6800640000001</v>
      </c>
      <c r="K1373">
        <v>1213.5799807999999</v>
      </c>
    </row>
    <row r="1374" spans="1:11">
      <c r="A1374" t="s">
        <v>2884</v>
      </c>
      <c r="B1374" t="s">
        <v>2885</v>
      </c>
      <c r="C1374" t="s">
        <v>32</v>
      </c>
      <c r="D1374" t="s">
        <v>105</v>
      </c>
      <c r="E1374">
        <v>0.67556653604027406</v>
      </c>
      <c r="F1374">
        <v>0.82633631590923884</v>
      </c>
      <c r="G1374">
        <v>0.66237990534335078</v>
      </c>
      <c r="H1374">
        <v>-0.44692303389293242</v>
      </c>
      <c r="I1374">
        <v>3657.1648</v>
      </c>
      <c r="J1374">
        <v>1788.8870400000001</v>
      </c>
      <c r="K1374">
        <v>324.036992</v>
      </c>
    </row>
    <row r="1375" spans="1:11">
      <c r="A1375" t="s">
        <v>2886</v>
      </c>
      <c r="B1375" t="s">
        <v>2887</v>
      </c>
      <c r="C1375" t="s">
        <v>32</v>
      </c>
      <c r="D1375" t="s">
        <v>96</v>
      </c>
      <c r="E1375">
        <v>0.96893309209402245</v>
      </c>
      <c r="F1375">
        <v>0.99525156181534802</v>
      </c>
      <c r="G1375">
        <v>-0.2335168764648117</v>
      </c>
      <c r="H1375">
        <v>6.8217528687843005</v>
      </c>
      <c r="I1375">
        <v>476.99998720000002</v>
      </c>
      <c r="J1375">
        <v>150.2190976</v>
      </c>
      <c r="K1375">
        <v>2.2995000000000001</v>
      </c>
    </row>
    <row r="1376" spans="1:11">
      <c r="A1376" t="s">
        <v>2888</v>
      </c>
      <c r="B1376" t="s">
        <v>2889</v>
      </c>
      <c r="C1376" t="s">
        <v>10</v>
      </c>
      <c r="D1376" t="s">
        <v>51</v>
      </c>
      <c r="E1376">
        <v>1.5502812700758242</v>
      </c>
      <c r="F1376">
        <v>1.9275536426506936</v>
      </c>
      <c r="G1376">
        <v>1.7799849109679915</v>
      </c>
      <c r="H1376">
        <v>2.4403158587409521</v>
      </c>
      <c r="I1376">
        <v>6175.5969536000002</v>
      </c>
      <c r="J1376">
        <v>2778.0599808000002</v>
      </c>
      <c r="K1376">
        <v>1151.9399936</v>
      </c>
    </row>
    <row r="1377" spans="1:11">
      <c r="A1377" t="s">
        <v>2890</v>
      </c>
      <c r="B1377" t="s">
        <v>2891</v>
      </c>
      <c r="C1377" t="s">
        <v>58</v>
      </c>
      <c r="D1377" t="s">
        <v>94</v>
      </c>
      <c r="E1377">
        <v>0.49099363376636151</v>
      </c>
      <c r="F1377">
        <v>0.58604612892939245</v>
      </c>
      <c r="G1377">
        <v>1.0285806846752756</v>
      </c>
      <c r="H1377">
        <v>-2.9565217391304346</v>
      </c>
      <c r="I1377">
        <v>218.39016960000001</v>
      </c>
      <c r="J1377">
        <v>47211.000627200003</v>
      </c>
      <c r="K1377">
        <v>548.99998719999996</v>
      </c>
    </row>
    <row r="1378" spans="1:11">
      <c r="A1378" t="s">
        <v>2892</v>
      </c>
      <c r="B1378" t="s">
        <v>2893</v>
      </c>
      <c r="C1378" t="s">
        <v>15</v>
      </c>
      <c r="D1378" t="s">
        <v>16</v>
      </c>
      <c r="E1378">
        <v>0.90641204395088282</v>
      </c>
      <c r="F1378">
        <v>1.2479028363683995</v>
      </c>
      <c r="G1378">
        <v>1.0936900809534424</v>
      </c>
      <c r="H1378">
        <v>8.3400924266716974</v>
      </c>
      <c r="I1378">
        <v>19251.195084800001</v>
      </c>
      <c r="J1378">
        <v>2608.6699008000001</v>
      </c>
      <c r="K1378">
        <v>1371.0999552000001</v>
      </c>
    </row>
    <row r="1379" spans="1:11">
      <c r="A1379" t="s">
        <v>2894</v>
      </c>
      <c r="B1379" t="s">
        <v>2895</v>
      </c>
      <c r="C1379" t="s">
        <v>32</v>
      </c>
      <c r="D1379" t="s">
        <v>67</v>
      </c>
      <c r="E1379">
        <v>0.82762860161344465</v>
      </c>
      <c r="F1379">
        <v>0.79136938607444818</v>
      </c>
      <c r="G1379">
        <v>-0.46582622272146967</v>
      </c>
      <c r="H1379">
        <v>5.5527756059421423</v>
      </c>
      <c r="I1379">
        <v>6500.4646400000001</v>
      </c>
      <c r="J1379">
        <v>929.49995520000004</v>
      </c>
      <c r="K1379">
        <v>28.86</v>
      </c>
    </row>
    <row r="1380" spans="1:11">
      <c r="A1380" t="s">
        <v>2896</v>
      </c>
      <c r="B1380" t="s">
        <v>2897</v>
      </c>
      <c r="C1380" t="s">
        <v>22</v>
      </c>
      <c r="D1380" t="s">
        <v>47</v>
      </c>
      <c r="E1380">
        <v>1.2493618707631704</v>
      </c>
      <c r="F1380">
        <v>1.4623558426911094</v>
      </c>
      <c r="G1380">
        <v>2.7077248104000371</v>
      </c>
      <c r="H1380">
        <v>10.013399700625801</v>
      </c>
      <c r="I1380">
        <v>2788.1166847999998</v>
      </c>
      <c r="J1380">
        <v>174.2413952</v>
      </c>
      <c r="K1380">
        <v>371.27539200000001</v>
      </c>
    </row>
    <row r="1381" spans="1:11">
      <c r="A1381" t="s">
        <v>2898</v>
      </c>
      <c r="B1381" t="s">
        <v>2899</v>
      </c>
      <c r="C1381" t="s">
        <v>34</v>
      </c>
      <c r="D1381" t="s">
        <v>49</v>
      </c>
      <c r="E1381">
        <v>0.95158632316567215</v>
      </c>
      <c r="F1381">
        <v>0.93415458324301803</v>
      </c>
      <c r="G1381">
        <v>1.0687925793286179</v>
      </c>
      <c r="H1381">
        <v>2.6643796305958469</v>
      </c>
      <c r="I1381">
        <v>679.31018240000003</v>
      </c>
      <c r="J1381">
        <v>497.90602239999998</v>
      </c>
      <c r="K1381">
        <v>21.274000000000001</v>
      </c>
    </row>
    <row r="1382" spans="1:11">
      <c r="A1382" t="s">
        <v>2900</v>
      </c>
      <c r="B1382" t="s">
        <v>2901</v>
      </c>
      <c r="C1382" t="s">
        <v>17</v>
      </c>
      <c r="D1382" t="s">
        <v>65</v>
      </c>
      <c r="E1382">
        <v>0.39935799449421022</v>
      </c>
      <c r="F1382">
        <v>0.47669992845608261</v>
      </c>
      <c r="G1382">
        <v>2.0879830117221299</v>
      </c>
      <c r="H1382">
        <v>-13.854141291108403</v>
      </c>
      <c r="I1382">
        <v>118.2414464</v>
      </c>
      <c r="J1382">
        <v>90.418700799999996</v>
      </c>
      <c r="K1382">
        <v>0.26479999999999998</v>
      </c>
    </row>
    <row r="1383" spans="1:11">
      <c r="A1383" t="s">
        <v>2902</v>
      </c>
      <c r="B1383" t="s">
        <v>2903</v>
      </c>
      <c r="C1383" t="s">
        <v>32</v>
      </c>
      <c r="D1383" t="s">
        <v>67</v>
      </c>
      <c r="E1383">
        <v>0.98403543099091717</v>
      </c>
      <c r="F1383">
        <v>0.88143678772105305</v>
      </c>
      <c r="G1383">
        <v>0.76096767594452375</v>
      </c>
      <c r="H1383">
        <v>12.12052274927396</v>
      </c>
      <c r="I1383">
        <v>7988.4394496000004</v>
      </c>
      <c r="J1383">
        <v>215.47000320000001</v>
      </c>
      <c r="K1383">
        <v>240.78000639999999</v>
      </c>
    </row>
    <row r="1384" spans="1:11">
      <c r="A1384" t="s">
        <v>2904</v>
      </c>
      <c r="B1384" t="s">
        <v>2905</v>
      </c>
      <c r="C1384" t="s">
        <v>32</v>
      </c>
      <c r="D1384" t="s">
        <v>33</v>
      </c>
      <c r="E1384">
        <v>1.0104712169137997</v>
      </c>
      <c r="F1384">
        <v>1.1929200128674149</v>
      </c>
      <c r="G1384">
        <v>0.81489510692535083</v>
      </c>
      <c r="H1384">
        <v>1.2102234511620955</v>
      </c>
      <c r="I1384">
        <v>92.750931199999997</v>
      </c>
      <c r="J1384">
        <v>252.01559040000001</v>
      </c>
      <c r="K1384">
        <v>11.4679</v>
      </c>
    </row>
    <row r="1385" spans="1:11">
      <c r="A1385" t="s">
        <v>2906</v>
      </c>
      <c r="B1385" t="s">
        <v>2907</v>
      </c>
      <c r="C1385" t="s">
        <v>15</v>
      </c>
      <c r="D1385" t="s">
        <v>16</v>
      </c>
      <c r="E1385">
        <v>0.33673226637399239</v>
      </c>
      <c r="F1385">
        <v>0.14672280767351109</v>
      </c>
      <c r="G1385">
        <v>0.40127290426448481</v>
      </c>
      <c r="H1385">
        <v>4.3944124897288415</v>
      </c>
      <c r="I1385">
        <v>128.81423359999999</v>
      </c>
      <c r="J1385">
        <v>49.441299200000003</v>
      </c>
      <c r="K1385">
        <v>5.9348999999999998</v>
      </c>
    </row>
    <row r="1386" spans="1:11">
      <c r="A1386" t="s">
        <v>2908</v>
      </c>
      <c r="B1386" t="s">
        <v>2909</v>
      </c>
      <c r="C1386" t="s">
        <v>22</v>
      </c>
      <c r="D1386" t="s">
        <v>53</v>
      </c>
      <c r="E1386">
        <v>1.2005391350775372</v>
      </c>
      <c r="F1386">
        <v>1.2783784063303578</v>
      </c>
      <c r="G1386">
        <v>1.1597365706547731</v>
      </c>
      <c r="H1386">
        <v>5.792595271461507</v>
      </c>
      <c r="I1386">
        <v>1865451.3070080001</v>
      </c>
      <c r="J1386">
        <v>374593.00188160001</v>
      </c>
      <c r="K1386">
        <v>223871.00221440001</v>
      </c>
    </row>
    <row r="1387" spans="1:11">
      <c r="A1387" t="s">
        <v>2910</v>
      </c>
      <c r="B1387" t="s">
        <v>2911</v>
      </c>
      <c r="C1387" t="s">
        <v>12</v>
      </c>
      <c r="D1387" t="s">
        <v>101</v>
      </c>
      <c r="E1387">
        <v>1.0191065226868861</v>
      </c>
      <c r="F1387">
        <v>0.84162374012324492</v>
      </c>
      <c r="G1387">
        <v>0.57922455684094243</v>
      </c>
      <c r="H1387">
        <v>7.904676902119931</v>
      </c>
      <c r="I1387">
        <v>6741.0317311999997</v>
      </c>
      <c r="J1387">
        <v>318.523008</v>
      </c>
      <c r="K1387">
        <v>1026.129408</v>
      </c>
    </row>
    <row r="1388" spans="1:11">
      <c r="A1388" t="s">
        <v>2912</v>
      </c>
      <c r="B1388" t="s">
        <v>2913</v>
      </c>
      <c r="C1388" t="s">
        <v>15</v>
      </c>
      <c r="D1388" t="s">
        <v>97</v>
      </c>
      <c r="E1388">
        <v>1.0711053128132553</v>
      </c>
      <c r="F1388">
        <v>1.8914136725392059</v>
      </c>
      <c r="G1388">
        <v>2.3530718314995847</v>
      </c>
      <c r="H1388">
        <v>4.0091138684528387</v>
      </c>
      <c r="I1388">
        <v>2425.5338495999999</v>
      </c>
      <c r="J1388">
        <v>432.20899839999998</v>
      </c>
      <c r="K1388">
        <v>67.385996800000001</v>
      </c>
    </row>
    <row r="1389" spans="1:11">
      <c r="A1389" t="s">
        <v>2914</v>
      </c>
      <c r="B1389" t="s">
        <v>2915</v>
      </c>
      <c r="C1389" t="s">
        <v>32</v>
      </c>
      <c r="D1389" t="s">
        <v>76</v>
      </c>
      <c r="E1389">
        <v>1.8313538828473577</v>
      </c>
      <c r="F1389">
        <v>1.487511413513491</v>
      </c>
      <c r="G1389">
        <v>1.0936225016235177</v>
      </c>
      <c r="H1389">
        <v>4.5076487960373139</v>
      </c>
      <c r="I1389">
        <v>375.2988416</v>
      </c>
      <c r="J1389">
        <v>103.9174976</v>
      </c>
      <c r="K1389">
        <v>33.472000000000001</v>
      </c>
    </row>
    <row r="1390" spans="1:11">
      <c r="A1390" t="s">
        <v>2916</v>
      </c>
      <c r="B1390" t="s">
        <v>2917</v>
      </c>
      <c r="C1390" t="s">
        <v>34</v>
      </c>
      <c r="D1390" t="s">
        <v>86</v>
      </c>
      <c r="E1390">
        <v>1.1074051376803364</v>
      </c>
      <c r="F1390">
        <v>1.7921422043691908</v>
      </c>
      <c r="G1390">
        <v>0.81956490405896587</v>
      </c>
      <c r="H1390">
        <v>0.49917547586229749</v>
      </c>
      <c r="I1390">
        <v>5207.8608383999999</v>
      </c>
      <c r="J1390">
        <v>6266.1001216000004</v>
      </c>
      <c r="K1390">
        <v>71.599999999999994</v>
      </c>
    </row>
    <row r="1391" spans="1:11">
      <c r="A1391" t="s">
        <v>2918</v>
      </c>
      <c r="B1391" t="s">
        <v>2919</v>
      </c>
      <c r="C1391" t="s">
        <v>12</v>
      </c>
      <c r="D1391" t="s">
        <v>21</v>
      </c>
      <c r="E1391">
        <v>1.0182500440859348</v>
      </c>
      <c r="F1391">
        <v>1.6936438203203408</v>
      </c>
      <c r="G1391">
        <v>1.5178496354040882</v>
      </c>
      <c r="H1391">
        <v>188.68488745980707</v>
      </c>
      <c r="I1391">
        <v>2218.4259584000001</v>
      </c>
      <c r="J1391">
        <v>11494.040371200001</v>
      </c>
      <c r="K1391">
        <v>181.12</v>
      </c>
    </row>
    <row r="1392" spans="1:11">
      <c r="A1392" t="s">
        <v>2920</v>
      </c>
      <c r="B1392" t="s">
        <v>2921</v>
      </c>
      <c r="C1392" t="s">
        <v>17</v>
      </c>
      <c r="D1392" t="s">
        <v>69</v>
      </c>
      <c r="E1392">
        <v>0.62427660395114293</v>
      </c>
      <c r="F1392">
        <v>1.580459048881254</v>
      </c>
      <c r="G1392">
        <v>1.586399641889545</v>
      </c>
      <c r="H1392">
        <v>0.80412371134020622</v>
      </c>
      <c r="I1392">
        <v>551.69438720000005</v>
      </c>
      <c r="J1392">
        <v>127.37999360000001</v>
      </c>
      <c r="K1392">
        <v>14.79</v>
      </c>
    </row>
    <row r="1393" spans="1:11">
      <c r="A1393" t="s">
        <v>2922</v>
      </c>
      <c r="B1393" t="s">
        <v>2923</v>
      </c>
      <c r="C1393" t="s">
        <v>10</v>
      </c>
      <c r="D1393" t="s">
        <v>28</v>
      </c>
      <c r="E1393">
        <v>1.5643380228784081</v>
      </c>
      <c r="F1393">
        <v>1.2270098209593046</v>
      </c>
      <c r="G1393">
        <v>1.3381919621784528</v>
      </c>
      <c r="H1393">
        <v>9.7556345787839316</v>
      </c>
      <c r="I1393">
        <v>4558.7394560000002</v>
      </c>
      <c r="J1393">
        <v>205.08349440000001</v>
      </c>
      <c r="K1393">
        <v>27.008601599999999</v>
      </c>
    </row>
    <row r="1394" spans="1:11">
      <c r="A1394" t="s">
        <v>2924</v>
      </c>
      <c r="B1394" t="s">
        <v>2925</v>
      </c>
      <c r="C1394" t="s">
        <v>34</v>
      </c>
      <c r="D1394" t="s">
        <v>139</v>
      </c>
      <c r="E1394">
        <v>0.98233483027690005</v>
      </c>
      <c r="F1394">
        <v>0.87603450910861336</v>
      </c>
      <c r="G1394">
        <v>0.62936826633304377</v>
      </c>
      <c r="H1394">
        <v>1.010270490136262</v>
      </c>
      <c r="I1394">
        <v>17.558592000000001</v>
      </c>
      <c r="J1394">
        <v>7.6449999999999996</v>
      </c>
      <c r="K1394">
        <v>6.9470999999999998</v>
      </c>
    </row>
    <row r="1395" spans="1:11">
      <c r="A1395" t="s">
        <v>2926</v>
      </c>
      <c r="B1395" t="s">
        <v>2927</v>
      </c>
      <c r="C1395" t="s">
        <v>32</v>
      </c>
      <c r="D1395" t="s">
        <v>96</v>
      </c>
      <c r="E1395">
        <v>2.4010277072147517</v>
      </c>
      <c r="F1395">
        <v>1.5052486987801907</v>
      </c>
      <c r="G1395">
        <v>0.71444735848838292</v>
      </c>
      <c r="H1395">
        <v>2.6365564175801803</v>
      </c>
      <c r="I1395">
        <v>1150.5290239999999</v>
      </c>
      <c r="J1395">
        <v>711.89867519999996</v>
      </c>
      <c r="K1395">
        <v>216.28689919999999</v>
      </c>
    </row>
    <row r="1396" spans="1:11">
      <c r="A1396" t="s">
        <v>2928</v>
      </c>
      <c r="B1396" t="s">
        <v>2929</v>
      </c>
      <c r="C1396" t="s">
        <v>10</v>
      </c>
      <c r="D1396" t="s">
        <v>55</v>
      </c>
      <c r="E1396">
        <v>0.33954951189463828</v>
      </c>
      <c r="F1396">
        <v>0.4443667836853738</v>
      </c>
      <c r="G1396">
        <v>-0.96884351226336984</v>
      </c>
      <c r="H1396">
        <v>3.1952319587628866</v>
      </c>
      <c r="I1396">
        <v>2028.8436224</v>
      </c>
      <c r="J1396">
        <v>40.670899200000001</v>
      </c>
      <c r="K1396">
        <v>0.29659999999999997</v>
      </c>
    </row>
    <row r="1397" spans="1:11">
      <c r="A1397" t="s">
        <v>2930</v>
      </c>
      <c r="B1397" t="s">
        <v>2931</v>
      </c>
      <c r="C1397" t="s">
        <v>32</v>
      </c>
      <c r="D1397" t="s">
        <v>52</v>
      </c>
      <c r="E1397">
        <v>0.71550920956157915</v>
      </c>
      <c r="F1397">
        <v>0.98853102563355721</v>
      </c>
      <c r="G1397">
        <v>0.89704532769192369</v>
      </c>
      <c r="H1397">
        <v>2.3646923618748685</v>
      </c>
      <c r="I1397">
        <v>317.24070399999999</v>
      </c>
      <c r="J1397">
        <v>150.56</v>
      </c>
      <c r="K1397">
        <v>22.027900800000001</v>
      </c>
    </row>
    <row r="1398" spans="1:11">
      <c r="A1398" t="s">
        <v>2932</v>
      </c>
      <c r="B1398" t="s">
        <v>2933</v>
      </c>
      <c r="C1398" t="s">
        <v>32</v>
      </c>
      <c r="D1398" t="s">
        <v>76</v>
      </c>
      <c r="E1398">
        <v>1.8837893505541308</v>
      </c>
      <c r="F1398">
        <v>2.2782513407776697</v>
      </c>
      <c r="G1398">
        <v>0.77820578779934746</v>
      </c>
      <c r="H1398">
        <v>1.7746453255729355</v>
      </c>
      <c r="I1398">
        <v>1552.4240384</v>
      </c>
      <c r="J1398">
        <v>691.93999359999998</v>
      </c>
      <c r="K1398">
        <v>16.399999999999999</v>
      </c>
    </row>
    <row r="1399" spans="1:11">
      <c r="A1399" t="s">
        <v>2934</v>
      </c>
      <c r="B1399" t="s">
        <v>2935</v>
      </c>
      <c r="C1399" t="s">
        <v>15</v>
      </c>
      <c r="D1399" t="s">
        <v>135</v>
      </c>
      <c r="E1399">
        <v>1.342444691620174</v>
      </c>
      <c r="F1399">
        <v>1.8090330268086905</v>
      </c>
      <c r="G1399">
        <v>1.4995960008600471</v>
      </c>
      <c r="H1399">
        <v>6.4754723837209305</v>
      </c>
      <c r="I1399">
        <v>1502.1264896</v>
      </c>
      <c r="J1399">
        <v>103.6849984</v>
      </c>
      <c r="K1399">
        <v>218.9839872</v>
      </c>
    </row>
    <row r="1400" spans="1:11">
      <c r="A1400" t="s">
        <v>2936</v>
      </c>
      <c r="B1400" t="s">
        <v>2937</v>
      </c>
      <c r="C1400" t="s">
        <v>17</v>
      </c>
      <c r="D1400" t="s">
        <v>41</v>
      </c>
      <c r="E1400">
        <v>1.2117786534771899</v>
      </c>
      <c r="F1400">
        <v>1.2102024306674186</v>
      </c>
      <c r="G1400">
        <v>1.6367626528014851</v>
      </c>
      <c r="H1400">
        <v>3.6002756467887607</v>
      </c>
      <c r="I1400">
        <v>572.17182720000005</v>
      </c>
      <c r="J1400">
        <v>372.22179840000001</v>
      </c>
      <c r="K1400">
        <v>14.6227008</v>
      </c>
    </row>
    <row r="1401" spans="1:11">
      <c r="A1401" t="s">
        <v>2938</v>
      </c>
      <c r="B1401" t="s">
        <v>2939</v>
      </c>
      <c r="C1401" t="s">
        <v>17</v>
      </c>
      <c r="D1401" t="s">
        <v>20</v>
      </c>
      <c r="E1401">
        <v>1.4345747424887176</v>
      </c>
      <c r="F1401">
        <v>2.1827565416437085</v>
      </c>
      <c r="G1401">
        <v>1.081472788093284</v>
      </c>
      <c r="H1401">
        <v>155.37704918032787</v>
      </c>
      <c r="I1401">
        <v>9641.3925376000007</v>
      </c>
      <c r="J1401">
        <v>7.84</v>
      </c>
      <c r="K1401">
        <v>914.63997440000003</v>
      </c>
    </row>
    <row r="1402" spans="1:11">
      <c r="A1402" t="s">
        <v>2940</v>
      </c>
      <c r="B1402" t="s">
        <v>2941</v>
      </c>
      <c r="C1402" t="s">
        <v>34</v>
      </c>
      <c r="D1402" t="s">
        <v>35</v>
      </c>
      <c r="E1402">
        <v>1.046105082833412</v>
      </c>
      <c r="F1402">
        <v>1.3156713906992117</v>
      </c>
      <c r="G1402">
        <v>0.5658508323670548</v>
      </c>
      <c r="H1402">
        <v>1.9836309523809523</v>
      </c>
      <c r="I1402">
        <v>40.392000000000003</v>
      </c>
      <c r="J1402">
        <v>42.408198400000003</v>
      </c>
      <c r="K1402">
        <v>2.6783999999999999</v>
      </c>
    </row>
    <row r="1403" spans="1:11">
      <c r="A1403" t="s">
        <v>2942</v>
      </c>
      <c r="B1403" t="s">
        <v>2943</v>
      </c>
      <c r="C1403" t="s">
        <v>17</v>
      </c>
      <c r="D1403" t="s">
        <v>20</v>
      </c>
      <c r="E1403">
        <v>1.0193004605144362</v>
      </c>
      <c r="F1403">
        <v>1.4168981967299332</v>
      </c>
      <c r="G1403">
        <v>1.1893324227265836</v>
      </c>
      <c r="H1403">
        <v>2.7513524566220715</v>
      </c>
      <c r="I1403">
        <v>96.058361599999998</v>
      </c>
      <c r="J1403">
        <v>215.67820800000001</v>
      </c>
      <c r="K1403">
        <v>50.424899199999999</v>
      </c>
    </row>
    <row r="1404" spans="1:11">
      <c r="A1404" t="s">
        <v>2944</v>
      </c>
      <c r="B1404" t="s">
        <v>2945</v>
      </c>
      <c r="C1404" t="s">
        <v>17</v>
      </c>
      <c r="D1404" t="s">
        <v>56</v>
      </c>
      <c r="E1404">
        <v>0.82386672534902483</v>
      </c>
      <c r="F1404">
        <v>1.5606876377267374</v>
      </c>
      <c r="G1404">
        <v>1.4628560360867686</v>
      </c>
      <c r="H1404">
        <v>2.3939465157259772</v>
      </c>
      <c r="I1404">
        <v>9968.7604224000006</v>
      </c>
      <c r="J1404">
        <v>2721.8507776000001</v>
      </c>
      <c r="K1404">
        <v>55.7020032</v>
      </c>
    </row>
    <row r="1405" spans="1:11">
      <c r="A1405" t="s">
        <v>2946</v>
      </c>
      <c r="B1405" t="s">
        <v>2947</v>
      </c>
      <c r="C1405" t="s">
        <v>58</v>
      </c>
      <c r="D1405" t="s">
        <v>59</v>
      </c>
      <c r="E1405">
        <v>1.3102016313249427</v>
      </c>
      <c r="F1405">
        <v>1.511849993883952</v>
      </c>
      <c r="G1405">
        <v>0.52359832793258287</v>
      </c>
      <c r="H1405">
        <v>12.77933133590146</v>
      </c>
      <c r="I1405">
        <v>495.73698560000003</v>
      </c>
      <c r="J1405">
        <v>36.454700799999998</v>
      </c>
      <c r="K1405">
        <v>109.14229760000001</v>
      </c>
    </row>
    <row r="1406" spans="1:11">
      <c r="A1406" t="s">
        <v>2948</v>
      </c>
      <c r="B1406" t="s">
        <v>2949</v>
      </c>
      <c r="C1406" t="s">
        <v>17</v>
      </c>
      <c r="D1406" t="s">
        <v>42</v>
      </c>
      <c r="E1406">
        <v>0.90454108068507377</v>
      </c>
      <c r="F1406">
        <v>0.73814064850800143</v>
      </c>
      <c r="G1406">
        <v>0.1944796029577977</v>
      </c>
      <c r="H1406">
        <v>19.182819878569823</v>
      </c>
      <c r="I1406">
        <v>1356.1641984</v>
      </c>
      <c r="J1406">
        <v>35.517100800000001</v>
      </c>
      <c r="K1406">
        <v>0.17649999999999999</v>
      </c>
    </row>
    <row r="1407" spans="1:11">
      <c r="A1407" t="s">
        <v>2950</v>
      </c>
      <c r="B1407" t="s">
        <v>2951</v>
      </c>
      <c r="C1407" t="s">
        <v>32</v>
      </c>
      <c r="D1407" t="s">
        <v>76</v>
      </c>
      <c r="E1407">
        <v>0.95503472642287901</v>
      </c>
      <c r="F1407">
        <v>1.7743025534903336</v>
      </c>
      <c r="G1407">
        <v>1.1223003580977329</v>
      </c>
      <c r="H1407">
        <v>2.0605854322668482</v>
      </c>
      <c r="I1407">
        <v>2251.4593792000001</v>
      </c>
      <c r="J1407">
        <v>832.47001599999999</v>
      </c>
      <c r="K1407">
        <v>43.43</v>
      </c>
    </row>
    <row r="1408" spans="1:11">
      <c r="A1408" t="s">
        <v>2952</v>
      </c>
      <c r="B1408" t="s">
        <v>2953</v>
      </c>
      <c r="C1408" t="s">
        <v>32</v>
      </c>
      <c r="D1408" t="s">
        <v>33</v>
      </c>
      <c r="E1408">
        <v>1.0036447207711272</v>
      </c>
      <c r="F1408">
        <v>1.6983165251521164</v>
      </c>
      <c r="G1408">
        <v>-0.7242224454825551</v>
      </c>
      <c r="H1408">
        <v>6.3386749684379664</v>
      </c>
      <c r="I1408">
        <v>1317.7510912</v>
      </c>
      <c r="J1408">
        <v>87.211398399999993</v>
      </c>
      <c r="K1408">
        <v>14.1874</v>
      </c>
    </row>
    <row r="1409" spans="1:11">
      <c r="A1409" t="s">
        <v>2954</v>
      </c>
      <c r="B1409" t="s">
        <v>2955</v>
      </c>
      <c r="C1409" t="s">
        <v>32</v>
      </c>
      <c r="D1409" t="s">
        <v>52</v>
      </c>
      <c r="E1409">
        <v>1.0569682322451748</v>
      </c>
      <c r="F1409">
        <v>1.3600496216102134</v>
      </c>
      <c r="G1409">
        <v>1.1774964344198069</v>
      </c>
      <c r="H1409">
        <v>4.5895657946350443</v>
      </c>
      <c r="I1409">
        <v>925.58499840000002</v>
      </c>
      <c r="J1409">
        <v>677.33191680000004</v>
      </c>
      <c r="K1409">
        <v>31.3172</v>
      </c>
    </row>
    <row r="1410" spans="1:11">
      <c r="A1410" t="s">
        <v>2956</v>
      </c>
      <c r="B1410" t="s">
        <v>2957</v>
      </c>
      <c r="C1410" t="s">
        <v>17</v>
      </c>
      <c r="D1410" t="s">
        <v>56</v>
      </c>
      <c r="E1410">
        <v>1.0687153441743389</v>
      </c>
      <c r="F1410">
        <v>1.4595919417388656</v>
      </c>
      <c r="G1410">
        <v>0.6444015271063227</v>
      </c>
      <c r="H1410">
        <v>3196.2307692307691</v>
      </c>
      <c r="I1410">
        <v>3342.8889600000002</v>
      </c>
      <c r="J1410">
        <v>0.114</v>
      </c>
      <c r="K1410">
        <v>402.7259904</v>
      </c>
    </row>
    <row r="1411" spans="1:11">
      <c r="A1411" t="s">
        <v>2958</v>
      </c>
      <c r="B1411" t="s">
        <v>2959</v>
      </c>
      <c r="C1411" t="s">
        <v>38</v>
      </c>
      <c r="D1411" t="s">
        <v>39</v>
      </c>
      <c r="E1411">
        <v>0.57763819403628724</v>
      </c>
      <c r="F1411">
        <v>0.76415644762975787</v>
      </c>
      <c r="G1411">
        <v>0.86209607832697954</v>
      </c>
      <c r="H1411">
        <v>-0.87099343022098352</v>
      </c>
      <c r="I1411">
        <v>32.537235199999998</v>
      </c>
      <c r="J1411">
        <v>11.2219</v>
      </c>
      <c r="K1411">
        <v>9.3799999999999994E-2</v>
      </c>
    </row>
    <row r="1412" spans="1:11">
      <c r="A1412" t="s">
        <v>2960</v>
      </c>
      <c r="B1412" t="s">
        <v>2961</v>
      </c>
      <c r="C1412" t="s">
        <v>34</v>
      </c>
      <c r="D1412" t="s">
        <v>49</v>
      </c>
      <c r="E1412">
        <v>0.77014126274806294</v>
      </c>
      <c r="F1412">
        <v>0.91088304229788919</v>
      </c>
      <c r="G1412">
        <v>0.89371484138274127</v>
      </c>
      <c r="H1412">
        <v>3.9437152157933424</v>
      </c>
      <c r="I1412">
        <v>66.924473599999999</v>
      </c>
      <c r="J1412">
        <v>30.018799999999999</v>
      </c>
      <c r="K1412">
        <v>0.3357</v>
      </c>
    </row>
    <row r="1413" spans="1:11">
      <c r="A1413" t="s">
        <v>2962</v>
      </c>
      <c r="B1413" t="s">
        <v>2963</v>
      </c>
      <c r="C1413" t="s">
        <v>10</v>
      </c>
      <c r="D1413" t="s">
        <v>28</v>
      </c>
      <c r="E1413">
        <v>0.5929280285753612</v>
      </c>
      <c r="F1413">
        <v>0.89972089807863898</v>
      </c>
      <c r="G1413">
        <v>1.261452251407472</v>
      </c>
      <c r="H1413">
        <v>11.397226433103141</v>
      </c>
      <c r="I1413">
        <v>2642.8944384000001</v>
      </c>
      <c r="J1413">
        <v>352.64698879999997</v>
      </c>
      <c r="K1413">
        <v>76.792998400000002</v>
      </c>
    </row>
    <row r="1414" spans="1:11">
      <c r="A1414" t="s">
        <v>2964</v>
      </c>
      <c r="B1414" t="s">
        <v>2965</v>
      </c>
      <c r="C1414" t="s">
        <v>17</v>
      </c>
      <c r="D1414" t="s">
        <v>18</v>
      </c>
      <c r="E1414">
        <v>0.69019605080592494</v>
      </c>
      <c r="F1414">
        <v>0.84835867390872899</v>
      </c>
      <c r="G1414">
        <v>1.8871909059324712</v>
      </c>
      <c r="H1414">
        <v>7.6287609645675483</v>
      </c>
      <c r="I1414">
        <v>169.26356480000001</v>
      </c>
      <c r="J1414">
        <v>78.470003199999994</v>
      </c>
      <c r="K1414">
        <v>18.59</v>
      </c>
    </row>
    <row r="1415" spans="1:11">
      <c r="A1415" t="s">
        <v>2966</v>
      </c>
      <c r="B1415" t="s">
        <v>2967</v>
      </c>
      <c r="C1415" t="s">
        <v>17</v>
      </c>
      <c r="D1415" t="s">
        <v>54</v>
      </c>
      <c r="E1415">
        <v>0.98440355292542758</v>
      </c>
      <c r="F1415">
        <v>1.4329505001755651</v>
      </c>
      <c r="G1415">
        <v>1.0580317594257107</v>
      </c>
      <c r="H1415">
        <v>1.6980859875383985</v>
      </c>
      <c r="I1415">
        <v>2628.9522688000002</v>
      </c>
      <c r="J1415">
        <v>264.61171200000001</v>
      </c>
      <c r="K1415">
        <v>4.8103999999999996</v>
      </c>
    </row>
    <row r="1416" spans="1:11">
      <c r="A1416" t="s">
        <v>2968</v>
      </c>
      <c r="B1416" t="s">
        <v>2969</v>
      </c>
      <c r="C1416" t="s">
        <v>17</v>
      </c>
      <c r="D1416" t="s">
        <v>26</v>
      </c>
      <c r="E1416">
        <v>1.1941141190580666</v>
      </c>
      <c r="F1416">
        <v>1.7303329243099961</v>
      </c>
      <c r="G1416">
        <v>1.0088281101857901</v>
      </c>
      <c r="H1416">
        <v>11.860601022079861</v>
      </c>
      <c r="I1416">
        <v>1023.8985216</v>
      </c>
      <c r="J1416">
        <v>28.675500799999998</v>
      </c>
      <c r="K1416">
        <v>18.5124</v>
      </c>
    </row>
    <row r="1417" spans="1:11">
      <c r="A1417" t="s">
        <v>2970</v>
      </c>
      <c r="B1417" t="s">
        <v>2971</v>
      </c>
      <c r="C1417" t="s">
        <v>58</v>
      </c>
      <c r="D1417" t="s">
        <v>94</v>
      </c>
      <c r="E1417">
        <v>0.73659050185871677</v>
      </c>
      <c r="F1417">
        <v>0.96579834942393084</v>
      </c>
      <c r="G1417">
        <v>1.0020304848086958</v>
      </c>
      <c r="H1417">
        <v>11.934308442391584</v>
      </c>
      <c r="I1417">
        <v>2979.7857279999998</v>
      </c>
      <c r="J1417">
        <v>20.91</v>
      </c>
      <c r="K1417">
        <v>1063.7200384</v>
      </c>
    </row>
    <row r="1418" spans="1:11">
      <c r="A1418" t="s">
        <v>2972</v>
      </c>
      <c r="B1418" t="s">
        <v>2973</v>
      </c>
      <c r="C1418" t="s">
        <v>10</v>
      </c>
      <c r="D1418" t="s">
        <v>43</v>
      </c>
      <c r="E1418">
        <v>1.5127839833090866</v>
      </c>
      <c r="F1418">
        <v>1.1703370328895832</v>
      </c>
      <c r="G1418">
        <v>1.9931824481951841</v>
      </c>
      <c r="H1418">
        <v>67.399443284620745</v>
      </c>
      <c r="I1418">
        <v>3028.5826047999999</v>
      </c>
      <c r="J1418">
        <v>6.2462999999999997</v>
      </c>
      <c r="K1418">
        <v>50.362899200000001</v>
      </c>
    </row>
    <row r="1419" spans="1:11">
      <c r="A1419" t="s">
        <v>2974</v>
      </c>
      <c r="B1419" t="s">
        <v>2975</v>
      </c>
      <c r="C1419" t="s">
        <v>44</v>
      </c>
      <c r="D1419" t="s">
        <v>46</v>
      </c>
      <c r="E1419">
        <v>1.9255539474721552</v>
      </c>
      <c r="F1419">
        <v>2.2883035116500721</v>
      </c>
      <c r="G1419">
        <v>2.844511133440351</v>
      </c>
      <c r="H1419">
        <v>2.7909853890188425</v>
      </c>
      <c r="I1419">
        <v>9169.0041344000001</v>
      </c>
      <c r="J1419">
        <v>15231.5101184</v>
      </c>
      <c r="K1419">
        <v>1727.3800704</v>
      </c>
    </row>
    <row r="1420" spans="1:11">
      <c r="A1420" t="s">
        <v>2976</v>
      </c>
      <c r="B1420" t="s">
        <v>2977</v>
      </c>
      <c r="C1420" t="s">
        <v>17</v>
      </c>
      <c r="D1420" t="s">
        <v>20</v>
      </c>
      <c r="E1420">
        <v>1.2895477774089796</v>
      </c>
      <c r="F1420">
        <v>1.706699944014294</v>
      </c>
      <c r="G1420">
        <v>1.8970115673799328</v>
      </c>
      <c r="H1420">
        <v>8.9370952821461618</v>
      </c>
      <c r="I1420">
        <v>340.35775999999998</v>
      </c>
      <c r="J1420">
        <v>100.82</v>
      </c>
      <c r="K1420">
        <v>39.770000000000003</v>
      </c>
    </row>
    <row r="1421" spans="1:11">
      <c r="A1421" t="s">
        <v>2978</v>
      </c>
      <c r="B1421" t="s">
        <v>2979</v>
      </c>
      <c r="C1421" t="s">
        <v>32</v>
      </c>
      <c r="D1421" t="s">
        <v>57</v>
      </c>
      <c r="E1421">
        <v>1.0884373072272242</v>
      </c>
      <c r="F1421">
        <v>1.2789188170351169</v>
      </c>
      <c r="G1421">
        <v>0.59046202043716622</v>
      </c>
      <c r="H1421">
        <v>2.4762392345586313</v>
      </c>
      <c r="I1421">
        <v>114.636672</v>
      </c>
      <c r="J1421">
        <v>119.69660159999999</v>
      </c>
      <c r="K1421">
        <v>6.3789999999999996</v>
      </c>
    </row>
    <row r="1422" spans="1:11">
      <c r="A1422" t="s">
        <v>2980</v>
      </c>
      <c r="B1422" t="s">
        <v>2981</v>
      </c>
      <c r="C1422" t="s">
        <v>15</v>
      </c>
      <c r="D1422" t="s">
        <v>16</v>
      </c>
      <c r="E1422">
        <v>1.21067658917442</v>
      </c>
      <c r="F1422">
        <v>1.9148069974758819</v>
      </c>
      <c r="G1422">
        <v>1.4144935224857145</v>
      </c>
      <c r="H1422">
        <v>1.9025007837557577</v>
      </c>
      <c r="I1422">
        <v>2115.8758400000002</v>
      </c>
      <c r="J1422">
        <v>6393.3300736000001</v>
      </c>
      <c r="K1422">
        <v>1263.0200319999999</v>
      </c>
    </row>
    <row r="1423" spans="1:11">
      <c r="A1423" t="s">
        <v>2982</v>
      </c>
      <c r="B1423" t="s">
        <v>2983</v>
      </c>
      <c r="C1423" t="s">
        <v>15</v>
      </c>
      <c r="D1423" t="s">
        <v>104</v>
      </c>
      <c r="E1423">
        <v>0.84896796446003686</v>
      </c>
      <c r="F1423">
        <v>1.3794715933118302</v>
      </c>
      <c r="G1423">
        <v>1.4946068647051085</v>
      </c>
      <c r="H1423">
        <v>4.5351617995264402</v>
      </c>
      <c r="I1423">
        <v>2280.4578304000001</v>
      </c>
      <c r="J1423">
        <v>969.6149504</v>
      </c>
      <c r="K1423">
        <v>34.952998399999998</v>
      </c>
    </row>
    <row r="1424" spans="1:11">
      <c r="A1424" t="s">
        <v>2984</v>
      </c>
      <c r="B1424" t="s">
        <v>2985</v>
      </c>
      <c r="C1424" t="s">
        <v>17</v>
      </c>
      <c r="D1424" t="s">
        <v>27</v>
      </c>
      <c r="E1424">
        <v>0.90678810685361499</v>
      </c>
      <c r="F1424">
        <v>1.1200922135017986</v>
      </c>
      <c r="G1424">
        <v>1.6850224288508138</v>
      </c>
      <c r="H1424">
        <v>8.5594597189297765</v>
      </c>
      <c r="I1424">
        <v>16676.750950400001</v>
      </c>
      <c r="J1424">
        <v>392.62190079999999</v>
      </c>
      <c r="K1424">
        <v>26.981699200000001</v>
      </c>
    </row>
    <row r="1425" spans="1:11">
      <c r="A1425" t="s">
        <v>2986</v>
      </c>
      <c r="B1425" t="s">
        <v>2987</v>
      </c>
      <c r="C1425" t="s">
        <v>15</v>
      </c>
      <c r="D1425" t="s">
        <v>16</v>
      </c>
      <c r="E1425">
        <v>0.74680061728282066</v>
      </c>
      <c r="F1425">
        <v>1.9849945849352393</v>
      </c>
      <c r="G1425">
        <v>1.4308937102298236</v>
      </c>
      <c r="H1425">
        <v>100.64322647362978</v>
      </c>
      <c r="I1425">
        <v>86.896198400000003</v>
      </c>
      <c r="J1425">
        <v>15.2091008</v>
      </c>
      <c r="K1425">
        <v>12.6892</v>
      </c>
    </row>
    <row r="1426" spans="1:11">
      <c r="A1426" t="s">
        <v>2988</v>
      </c>
      <c r="B1426" t="s">
        <v>2989</v>
      </c>
      <c r="C1426" t="s">
        <v>32</v>
      </c>
      <c r="D1426" t="s">
        <v>33</v>
      </c>
      <c r="E1426">
        <v>1.3577949706218893</v>
      </c>
      <c r="F1426">
        <v>1.6062546033687009</v>
      </c>
      <c r="G1426">
        <v>1.3824464535539478</v>
      </c>
      <c r="H1426">
        <v>0.62734331212185701</v>
      </c>
      <c r="I1426">
        <v>684.95267839999997</v>
      </c>
      <c r="J1426">
        <v>1520.1500160000001</v>
      </c>
      <c r="K1426">
        <v>6.34</v>
      </c>
    </row>
    <row r="1427" spans="1:11">
      <c r="A1427" t="s">
        <v>2990</v>
      </c>
      <c r="B1427" t="s">
        <v>2991</v>
      </c>
      <c r="C1427" t="s">
        <v>15</v>
      </c>
      <c r="D1427" t="s">
        <v>16</v>
      </c>
      <c r="E1427">
        <v>1.2600473307868489</v>
      </c>
      <c r="F1427">
        <v>1.1052347197371506</v>
      </c>
      <c r="G1427">
        <v>1.1695628291428333</v>
      </c>
      <c r="H1427">
        <v>19.00275151686186</v>
      </c>
      <c r="I1427">
        <v>3019.3369087999999</v>
      </c>
      <c r="J1427">
        <v>409.7829888</v>
      </c>
      <c r="K1427">
        <v>314.11299839999998</v>
      </c>
    </row>
    <row r="1428" spans="1:11">
      <c r="A1428" t="s">
        <v>2992</v>
      </c>
      <c r="B1428" t="s">
        <v>2993</v>
      </c>
      <c r="C1428" t="s">
        <v>32</v>
      </c>
      <c r="D1428" t="s">
        <v>112</v>
      </c>
      <c r="E1428">
        <v>1.7578701596339343</v>
      </c>
      <c r="F1428">
        <v>1.9336071380478557</v>
      </c>
      <c r="G1428">
        <v>1.4875886079326812</v>
      </c>
      <c r="H1428">
        <v>2.7395053246307111</v>
      </c>
      <c r="I1428">
        <v>3530.9293567999998</v>
      </c>
      <c r="J1428">
        <v>1110.5000448000001</v>
      </c>
      <c r="K1428">
        <v>1328.9539583999999</v>
      </c>
    </row>
    <row r="1429" spans="1:11">
      <c r="A1429" t="s">
        <v>2994</v>
      </c>
      <c r="B1429" t="s">
        <v>2995</v>
      </c>
      <c r="C1429" t="s">
        <v>44</v>
      </c>
      <c r="D1429" t="s">
        <v>46</v>
      </c>
      <c r="E1429">
        <v>1.4744175309466865</v>
      </c>
      <c r="F1429">
        <v>1.0371816025542064</v>
      </c>
      <c r="G1429">
        <v>1.2684442200283546</v>
      </c>
      <c r="H1429">
        <v>1.4893710858251743</v>
      </c>
      <c r="I1429">
        <v>4210.1628928</v>
      </c>
      <c r="J1429">
        <v>3853.7998336000001</v>
      </c>
      <c r="K1429">
        <v>695.28002560000004</v>
      </c>
    </row>
    <row r="1430" spans="1:11">
      <c r="A1430" t="s">
        <v>2996</v>
      </c>
      <c r="B1430" t="s">
        <v>2997</v>
      </c>
      <c r="C1430" t="s">
        <v>10</v>
      </c>
      <c r="D1430" t="s">
        <v>28</v>
      </c>
      <c r="E1430">
        <v>0.95240137537685965</v>
      </c>
      <c r="F1430">
        <v>1.1638949756403831</v>
      </c>
      <c r="G1430">
        <v>0.80189482351370756</v>
      </c>
      <c r="H1430">
        <v>323.50527169505273</v>
      </c>
      <c r="I1430">
        <v>351.6536064</v>
      </c>
      <c r="J1430">
        <v>1.036</v>
      </c>
      <c r="K1430">
        <v>37.649100799999999</v>
      </c>
    </row>
    <row r="1431" spans="1:11">
      <c r="A1431" t="s">
        <v>2998</v>
      </c>
      <c r="B1431" t="s">
        <v>2999</v>
      </c>
      <c r="C1431" t="s">
        <v>32</v>
      </c>
      <c r="D1431" t="s">
        <v>33</v>
      </c>
      <c r="E1431">
        <v>1.236042044838481</v>
      </c>
      <c r="F1431">
        <v>1.7904155419885346</v>
      </c>
      <c r="G1431">
        <v>1.411928339320897</v>
      </c>
      <c r="H1431">
        <v>14.432047566703307</v>
      </c>
      <c r="I1431">
        <v>763.33491200000003</v>
      </c>
      <c r="J1431">
        <v>396.40419839999998</v>
      </c>
      <c r="K1431">
        <v>132.85940479999999</v>
      </c>
    </row>
    <row r="1432" spans="1:11">
      <c r="A1432" t="s">
        <v>3000</v>
      </c>
      <c r="B1432" t="s">
        <v>3001</v>
      </c>
      <c r="C1432" t="s">
        <v>17</v>
      </c>
      <c r="D1432" t="s">
        <v>69</v>
      </c>
      <c r="E1432">
        <v>1.0732440803534662</v>
      </c>
      <c r="F1432">
        <v>1.4977401668636128</v>
      </c>
      <c r="G1432">
        <v>1.0045945469343942</v>
      </c>
      <c r="H1432">
        <v>1.8478862109838008</v>
      </c>
      <c r="I1432">
        <v>132.27302399999999</v>
      </c>
      <c r="J1432">
        <v>90.969996800000004</v>
      </c>
      <c r="K1432">
        <v>28.54</v>
      </c>
    </row>
    <row r="1433" spans="1:11">
      <c r="A1433" t="s">
        <v>3002</v>
      </c>
      <c r="B1433" t="s">
        <v>3003</v>
      </c>
      <c r="C1433" t="s">
        <v>10</v>
      </c>
      <c r="D1433" t="s">
        <v>71</v>
      </c>
      <c r="E1433">
        <v>1.1343140629548087</v>
      </c>
      <c r="F1433">
        <v>1.0750320397984476</v>
      </c>
      <c r="G1433">
        <v>0.76255906961994502</v>
      </c>
      <c r="H1433">
        <v>24.055403992758983</v>
      </c>
      <c r="I1433">
        <v>319.0428928</v>
      </c>
      <c r="J1433">
        <v>189.480704</v>
      </c>
      <c r="K1433">
        <v>1.0853999999999999</v>
      </c>
    </row>
    <row r="1434" spans="1:11">
      <c r="A1434" t="s">
        <v>3004</v>
      </c>
      <c r="B1434" t="s">
        <v>3005</v>
      </c>
      <c r="C1434" t="s">
        <v>10</v>
      </c>
      <c r="D1434" t="s">
        <v>55</v>
      </c>
      <c r="E1434">
        <v>1.136898468435094</v>
      </c>
      <c r="F1434">
        <v>1.3877096181421669</v>
      </c>
      <c r="G1434">
        <v>8.2877131420354928</v>
      </c>
      <c r="H1434">
        <v>2.0944688558682456</v>
      </c>
      <c r="I1434">
        <v>180.61887999999999</v>
      </c>
      <c r="J1434">
        <v>227.43838719999999</v>
      </c>
      <c r="K1434">
        <v>4.367</v>
      </c>
    </row>
    <row r="1435" spans="1:11">
      <c r="A1435" t="s">
        <v>3006</v>
      </c>
      <c r="B1435" t="s">
        <v>3007</v>
      </c>
      <c r="C1435" t="s">
        <v>32</v>
      </c>
      <c r="D1435" t="s">
        <v>36</v>
      </c>
      <c r="E1435">
        <v>0.80614978077286426</v>
      </c>
      <c r="F1435">
        <v>1.3321156437794868</v>
      </c>
      <c r="G1435">
        <v>1.204482795908675</v>
      </c>
      <c r="H1435">
        <v>6.4355061545349077</v>
      </c>
      <c r="I1435">
        <v>1090.077184</v>
      </c>
      <c r="J1435">
        <v>251.47389440000001</v>
      </c>
      <c r="K1435">
        <v>238.9874944</v>
      </c>
    </row>
    <row r="1436" spans="1:11">
      <c r="A1436" t="s">
        <v>3008</v>
      </c>
      <c r="B1436" t="s">
        <v>3009</v>
      </c>
      <c r="C1436" t="s">
        <v>32</v>
      </c>
      <c r="D1436" t="s">
        <v>50</v>
      </c>
      <c r="E1436">
        <v>0.93092068760871161</v>
      </c>
      <c r="F1436">
        <v>1.2371939139703394</v>
      </c>
      <c r="G1436">
        <v>0.88405757780450378</v>
      </c>
      <c r="H1436">
        <v>3.5872083402283632</v>
      </c>
      <c r="I1436">
        <v>494.11394560000002</v>
      </c>
      <c r="J1436">
        <v>281.68099840000002</v>
      </c>
      <c r="K1436">
        <v>7.9720000000000004</v>
      </c>
    </row>
    <row r="1437" spans="1:11">
      <c r="A1437" t="s">
        <v>3010</v>
      </c>
      <c r="B1437" t="s">
        <v>3011</v>
      </c>
      <c r="C1437" t="s">
        <v>38</v>
      </c>
      <c r="D1437" t="s">
        <v>62</v>
      </c>
      <c r="E1437">
        <v>0.56343439055800637</v>
      </c>
      <c r="F1437">
        <v>0.86898970761947636</v>
      </c>
      <c r="G1437">
        <v>0.8839322507269276</v>
      </c>
      <c r="H1437">
        <v>5.991841491841492</v>
      </c>
      <c r="I1437">
        <v>5025.3492224000001</v>
      </c>
      <c r="J1437">
        <v>1218.8499968000001</v>
      </c>
      <c r="K1437">
        <v>1083.7199872000001</v>
      </c>
    </row>
    <row r="1438" spans="1:11">
      <c r="A1438" t="s">
        <v>3012</v>
      </c>
      <c r="B1438" t="s">
        <v>3013</v>
      </c>
      <c r="C1438" t="s">
        <v>38</v>
      </c>
      <c r="D1438" t="s">
        <v>62</v>
      </c>
      <c r="E1438">
        <v>1.179796822050118</v>
      </c>
      <c r="F1438">
        <v>1.3149197515687234</v>
      </c>
      <c r="G1438">
        <v>1.2693999675417991</v>
      </c>
      <c r="H1438">
        <v>-25.229495268138798</v>
      </c>
      <c r="I1438">
        <v>234.2519552</v>
      </c>
      <c r="J1438">
        <v>1.0810999999999999</v>
      </c>
      <c r="K1438">
        <v>58.078598399999997</v>
      </c>
    </row>
    <row r="1439" spans="1:11">
      <c r="A1439" t="s">
        <v>3014</v>
      </c>
      <c r="B1439" t="s">
        <v>3015</v>
      </c>
      <c r="C1439" t="s">
        <v>17</v>
      </c>
      <c r="D1439" t="s">
        <v>20</v>
      </c>
      <c r="E1439">
        <v>1.5846132760322429</v>
      </c>
      <c r="F1439">
        <v>2.233856272417305</v>
      </c>
      <c r="G1439">
        <v>1.9849111818025931</v>
      </c>
      <c r="H1439">
        <v>4.0583296263345199</v>
      </c>
      <c r="I1439">
        <v>57531.380531199997</v>
      </c>
      <c r="J1439">
        <v>4980.6901248000004</v>
      </c>
      <c r="K1439">
        <v>1888.1599487999999</v>
      </c>
    </row>
    <row r="1440" spans="1:11">
      <c r="A1440" t="s">
        <v>3016</v>
      </c>
      <c r="B1440" t="s">
        <v>3017</v>
      </c>
      <c r="C1440" t="s">
        <v>17</v>
      </c>
      <c r="D1440" t="s">
        <v>42</v>
      </c>
      <c r="E1440">
        <v>0.61266880953167346</v>
      </c>
      <c r="F1440">
        <v>1.2720386663286207</v>
      </c>
      <c r="G1440">
        <v>1.3575948754291312</v>
      </c>
      <c r="H1440">
        <v>3.7574552683896618</v>
      </c>
      <c r="I1440">
        <v>186.45610239999999</v>
      </c>
      <c r="J1440">
        <v>52.99</v>
      </c>
      <c r="K1440">
        <v>77.929996799999998</v>
      </c>
    </row>
    <row r="1441" spans="1:11">
      <c r="A1441" t="s">
        <v>3018</v>
      </c>
      <c r="B1441" t="s">
        <v>3019</v>
      </c>
      <c r="C1441" t="s">
        <v>17</v>
      </c>
      <c r="D1441" t="s">
        <v>27</v>
      </c>
      <c r="E1441">
        <v>0.61128129895203764</v>
      </c>
      <c r="F1441">
        <v>0.83999198394803731</v>
      </c>
      <c r="G1441">
        <v>1.9985818041681611</v>
      </c>
      <c r="H1441">
        <v>6.3888334995014895E-2</v>
      </c>
      <c r="I1441">
        <v>389.12906240000001</v>
      </c>
      <c r="J1441">
        <v>36.096998399999997</v>
      </c>
      <c r="K1441">
        <v>8.8813999999999993</v>
      </c>
    </row>
    <row r="1442" spans="1:11">
      <c r="A1442" t="s">
        <v>3020</v>
      </c>
      <c r="B1442" t="s">
        <v>3021</v>
      </c>
      <c r="C1442" t="s">
        <v>15</v>
      </c>
      <c r="D1442" t="s">
        <v>97</v>
      </c>
      <c r="E1442">
        <v>1.1764913848515717</v>
      </c>
      <c r="F1442">
        <v>1.9072786717158523</v>
      </c>
      <c r="G1442">
        <v>-4.4422600545987931</v>
      </c>
      <c r="H1442">
        <v>7.621871162746765</v>
      </c>
      <c r="I1442">
        <v>4360.9726976000002</v>
      </c>
      <c r="J1442">
        <v>568.06297600000005</v>
      </c>
      <c r="K1442">
        <v>684.49802239999997</v>
      </c>
    </row>
    <row r="1443" spans="1:11">
      <c r="A1443" t="s">
        <v>3022</v>
      </c>
      <c r="B1443" t="s">
        <v>3023</v>
      </c>
      <c r="C1443" t="s">
        <v>17</v>
      </c>
      <c r="D1443" t="s">
        <v>20</v>
      </c>
      <c r="E1443">
        <v>0.67588732497487047</v>
      </c>
      <c r="F1443">
        <v>1.3244740846945222</v>
      </c>
      <c r="G1443">
        <v>1.2590272078809479</v>
      </c>
      <c r="H1443">
        <v>0.79185307365921043</v>
      </c>
      <c r="I1443">
        <v>157.6735616</v>
      </c>
      <c r="J1443">
        <v>3676.4688384000001</v>
      </c>
      <c r="K1443">
        <v>68.868499200000002</v>
      </c>
    </row>
    <row r="1444" spans="1:11">
      <c r="A1444" t="s">
        <v>3024</v>
      </c>
      <c r="B1444" t="s">
        <v>3025</v>
      </c>
      <c r="C1444" t="s">
        <v>17</v>
      </c>
      <c r="D1444" t="s">
        <v>20</v>
      </c>
      <c r="E1444">
        <v>1.0517551470391595</v>
      </c>
      <c r="F1444">
        <v>1.4243982540874054</v>
      </c>
      <c r="G1444">
        <v>0.7608212390241651</v>
      </c>
      <c r="H1444">
        <v>0.96924382288870958</v>
      </c>
      <c r="I1444">
        <v>112.71207680000001</v>
      </c>
      <c r="J1444">
        <v>3083.5349504000001</v>
      </c>
      <c r="K1444">
        <v>61.3190016</v>
      </c>
    </row>
    <row r="1445" spans="1:11">
      <c r="A1445" t="s">
        <v>3026</v>
      </c>
      <c r="B1445" t="s">
        <v>3027</v>
      </c>
      <c r="C1445" t="s">
        <v>10</v>
      </c>
      <c r="D1445" t="s">
        <v>43</v>
      </c>
      <c r="E1445">
        <v>0.41063187515507088</v>
      </c>
      <c r="F1445">
        <v>1.8313095076069903</v>
      </c>
      <c r="G1445">
        <v>0.61712031334710293</v>
      </c>
      <c r="H1445">
        <v>1.6800871861211035</v>
      </c>
      <c r="I1445">
        <v>208.1815168</v>
      </c>
      <c r="J1445">
        <v>258.24</v>
      </c>
      <c r="K1445">
        <v>5.26</v>
      </c>
    </row>
    <row r="1446" spans="1:11">
      <c r="A1446" t="s">
        <v>3028</v>
      </c>
      <c r="B1446" t="s">
        <v>3029</v>
      </c>
      <c r="C1446" t="s">
        <v>32</v>
      </c>
      <c r="D1446" t="s">
        <v>67</v>
      </c>
      <c r="E1446">
        <v>0.53247404808454446</v>
      </c>
      <c r="F1446">
        <v>0.7422896675645394</v>
      </c>
      <c r="G1446">
        <v>0.62729733879667116</v>
      </c>
      <c r="H1446">
        <v>22.135535307517085</v>
      </c>
      <c r="I1446">
        <v>8038.6531328000001</v>
      </c>
      <c r="J1446">
        <v>113.1500032</v>
      </c>
      <c r="K1446">
        <v>207.84</v>
      </c>
    </row>
    <row r="1447" spans="1:11">
      <c r="A1447" t="s">
        <v>3030</v>
      </c>
      <c r="B1447" t="s">
        <v>3031</v>
      </c>
      <c r="C1447" t="s">
        <v>10</v>
      </c>
      <c r="D1447" t="s">
        <v>93</v>
      </c>
      <c r="E1447">
        <v>0.68074623480840035</v>
      </c>
      <c r="F1447">
        <v>0.53031494326975037</v>
      </c>
      <c r="G1447">
        <v>-2.3355801243450901E-2</v>
      </c>
      <c r="H1447">
        <v>3.2326569545612212</v>
      </c>
      <c r="I1447">
        <v>42.285296000000002</v>
      </c>
      <c r="J1447">
        <v>12.190799999999999</v>
      </c>
      <c r="K1447">
        <v>0.29120000000000001</v>
      </c>
    </row>
    <row r="1448" spans="1:11">
      <c r="A1448" t="s">
        <v>3032</v>
      </c>
      <c r="B1448" t="s">
        <v>3033</v>
      </c>
      <c r="C1448" t="s">
        <v>10</v>
      </c>
      <c r="D1448" t="s">
        <v>40</v>
      </c>
      <c r="E1448">
        <v>1.0801714639781976</v>
      </c>
      <c r="F1448">
        <v>1.3521377013455398</v>
      </c>
      <c r="G1448">
        <v>1.0510898247934382</v>
      </c>
      <c r="H1448">
        <v>-0.79438010252515667</v>
      </c>
      <c r="I1448">
        <v>2403.8123519999999</v>
      </c>
      <c r="J1448">
        <v>1640.0100351999999</v>
      </c>
      <c r="K1448">
        <v>174.84</v>
      </c>
    </row>
    <row r="1449" spans="1:11">
      <c r="A1449" t="s">
        <v>3034</v>
      </c>
      <c r="B1449" t="s">
        <v>3035</v>
      </c>
      <c r="C1449" t="s">
        <v>24</v>
      </c>
      <c r="D1449" t="s">
        <v>120</v>
      </c>
      <c r="E1449">
        <v>0.98184756606652279</v>
      </c>
      <c r="F1449">
        <v>1.405330577225556</v>
      </c>
      <c r="G1449">
        <v>1.1206797705727034</v>
      </c>
      <c r="H1449">
        <v>6.9812199554691867</v>
      </c>
      <c r="I1449">
        <v>18453.797273600001</v>
      </c>
      <c r="J1449">
        <v>1231.9529984000001</v>
      </c>
      <c r="K1449">
        <v>599.16298240000003</v>
      </c>
    </row>
    <row r="1450" spans="1:11">
      <c r="A1450" t="s">
        <v>3036</v>
      </c>
      <c r="B1450" t="s">
        <v>3037</v>
      </c>
      <c r="C1450" t="s">
        <v>17</v>
      </c>
      <c r="D1450" t="s">
        <v>65</v>
      </c>
      <c r="E1450">
        <v>0.7516711115739626</v>
      </c>
      <c r="F1450">
        <v>0.98916939066422316</v>
      </c>
      <c r="G1450">
        <v>1.1514732234366072</v>
      </c>
      <c r="H1450">
        <v>4.7293447293447297</v>
      </c>
      <c r="I1450">
        <v>271.52296960000001</v>
      </c>
      <c r="J1450">
        <v>35.01</v>
      </c>
      <c r="K1450">
        <v>6.34</v>
      </c>
    </row>
    <row r="1451" spans="1:11">
      <c r="A1451" t="s">
        <v>3038</v>
      </c>
      <c r="B1451" t="s">
        <v>3039</v>
      </c>
      <c r="C1451" t="s">
        <v>10</v>
      </c>
      <c r="D1451" t="s">
        <v>55</v>
      </c>
      <c r="E1451">
        <v>1.4685008269939497</v>
      </c>
      <c r="F1451">
        <v>1.6949157513044371</v>
      </c>
      <c r="G1451">
        <v>1.2642666456873175</v>
      </c>
      <c r="H1451">
        <v>2.1783253909293521</v>
      </c>
      <c r="I1451">
        <v>64403.144703999998</v>
      </c>
      <c r="J1451">
        <v>33663.179161599997</v>
      </c>
      <c r="K1451">
        <v>961.8700288</v>
      </c>
    </row>
    <row r="1452" spans="1:11">
      <c r="A1452" t="s">
        <v>3040</v>
      </c>
      <c r="B1452" t="s">
        <v>3041</v>
      </c>
      <c r="C1452" t="s">
        <v>24</v>
      </c>
      <c r="D1452" t="s">
        <v>127</v>
      </c>
      <c r="E1452">
        <v>1.2856681406484818</v>
      </c>
      <c r="F1452">
        <v>1.1806434888894219</v>
      </c>
      <c r="G1452">
        <v>0.1406011453163859</v>
      </c>
      <c r="H1452">
        <v>3.989640775169371</v>
      </c>
      <c r="I1452">
        <v>22188.005785599998</v>
      </c>
      <c r="J1452">
        <v>417.5610112</v>
      </c>
      <c r="K1452">
        <v>306.22399999999999</v>
      </c>
    </row>
    <row r="1453" spans="1:11">
      <c r="A1453" t="s">
        <v>3042</v>
      </c>
      <c r="B1453" t="s">
        <v>3043</v>
      </c>
      <c r="C1453" t="s">
        <v>24</v>
      </c>
      <c r="D1453" t="s">
        <v>25</v>
      </c>
      <c r="E1453">
        <v>0.77885135244525838</v>
      </c>
      <c r="F1453">
        <v>0.81635545377462193</v>
      </c>
      <c r="G1453">
        <v>1.0140005275224184</v>
      </c>
      <c r="H1453">
        <v>3.7261479624142031</v>
      </c>
      <c r="I1453">
        <v>1154.7846655999999</v>
      </c>
      <c r="J1453">
        <v>85.081497600000006</v>
      </c>
      <c r="K1453">
        <v>0.216</v>
      </c>
    </row>
    <row r="1454" spans="1:11">
      <c r="A1454" t="s">
        <v>3044</v>
      </c>
      <c r="B1454" t="s">
        <v>3045</v>
      </c>
      <c r="C1454" t="s">
        <v>34</v>
      </c>
      <c r="D1454" t="s">
        <v>86</v>
      </c>
      <c r="E1454">
        <v>0.95241655288333438</v>
      </c>
      <c r="F1454">
        <v>1.6949229857394932</v>
      </c>
      <c r="G1454">
        <v>0.64639498167410092</v>
      </c>
      <c r="H1454">
        <v>1.4460306012985076</v>
      </c>
      <c r="I1454">
        <v>197.0926336</v>
      </c>
      <c r="J1454">
        <v>835.30347519999998</v>
      </c>
      <c r="K1454">
        <v>7.6489000000000003</v>
      </c>
    </row>
    <row r="1455" spans="1:11">
      <c r="A1455" t="s">
        <v>3046</v>
      </c>
      <c r="B1455" t="s">
        <v>3047</v>
      </c>
      <c r="C1455" t="s">
        <v>15</v>
      </c>
      <c r="D1455" t="s">
        <v>16</v>
      </c>
      <c r="E1455">
        <v>1.6204334303804999</v>
      </c>
      <c r="F1455">
        <v>1.7054495657092594</v>
      </c>
      <c r="G1455">
        <v>1.3623571337576803</v>
      </c>
      <c r="H1455">
        <v>18.396936274509805</v>
      </c>
      <c r="I1455">
        <v>1677.5114751999999</v>
      </c>
      <c r="J1455">
        <v>51.317401599999997</v>
      </c>
      <c r="K1455">
        <v>181.3723008</v>
      </c>
    </row>
    <row r="1456" spans="1:11">
      <c r="A1456" t="s">
        <v>3048</v>
      </c>
      <c r="B1456" t="s">
        <v>3049</v>
      </c>
      <c r="C1456" t="s">
        <v>34</v>
      </c>
      <c r="D1456" t="s">
        <v>63</v>
      </c>
      <c r="E1456">
        <v>0.67528917331808247</v>
      </c>
      <c r="F1456">
        <v>0.3681072096257928</v>
      </c>
      <c r="G1456">
        <v>0.96495173252880484</v>
      </c>
      <c r="H1456">
        <v>10.080325704225352</v>
      </c>
      <c r="I1456">
        <v>269.33847040000001</v>
      </c>
      <c r="J1456">
        <v>44.866201599999997</v>
      </c>
      <c r="K1456">
        <v>87.026201599999993</v>
      </c>
    </row>
    <row r="1457" spans="1:11">
      <c r="A1457" t="s">
        <v>3050</v>
      </c>
      <c r="B1457" t="s">
        <v>3051</v>
      </c>
      <c r="C1457" t="s">
        <v>10</v>
      </c>
      <c r="D1457" t="s">
        <v>55</v>
      </c>
      <c r="E1457">
        <v>1.2868210832690363</v>
      </c>
      <c r="F1457">
        <v>1.3690443768242604</v>
      </c>
      <c r="G1457">
        <v>0.59084344063723349</v>
      </c>
      <c r="H1457">
        <v>1.8870860096571616</v>
      </c>
      <c r="I1457">
        <v>1300.1978879999999</v>
      </c>
      <c r="J1457">
        <v>349.57811199999998</v>
      </c>
      <c r="K1457">
        <v>4.3432000000000004</v>
      </c>
    </row>
    <row r="1458" spans="1:11">
      <c r="A1458" t="s">
        <v>3052</v>
      </c>
      <c r="B1458" t="s">
        <v>3053</v>
      </c>
      <c r="C1458" t="s">
        <v>32</v>
      </c>
      <c r="D1458" t="s">
        <v>33</v>
      </c>
      <c r="E1458">
        <v>0.55155249338675116</v>
      </c>
      <c r="F1458">
        <v>0.93908125168153878</v>
      </c>
      <c r="G1458">
        <v>0.41616752859420209</v>
      </c>
      <c r="H1458">
        <v>1.3017641799507162</v>
      </c>
      <c r="I1458">
        <v>136.82239999999999</v>
      </c>
      <c r="J1458">
        <v>237.13190399999999</v>
      </c>
      <c r="K1458">
        <v>2.7164000000000001</v>
      </c>
    </row>
    <row r="1459" spans="1:11">
      <c r="A1459" t="s">
        <v>3054</v>
      </c>
      <c r="B1459" t="s">
        <v>3055</v>
      </c>
      <c r="C1459" t="s">
        <v>10</v>
      </c>
      <c r="D1459" t="s">
        <v>55</v>
      </c>
      <c r="E1459">
        <v>1.0250228023141346</v>
      </c>
      <c r="F1459">
        <v>2.0310666766047434</v>
      </c>
      <c r="G1459">
        <v>0.21873101395785891</v>
      </c>
      <c r="H1459">
        <v>0.54799393695672349</v>
      </c>
      <c r="I1459">
        <v>663.17629439999996</v>
      </c>
      <c r="J1459">
        <v>198.4899968</v>
      </c>
      <c r="K1459">
        <v>0.18</v>
      </c>
    </row>
    <row r="1460" spans="1:11">
      <c r="A1460" t="s">
        <v>3056</v>
      </c>
      <c r="B1460" t="s">
        <v>3057</v>
      </c>
      <c r="C1460" t="s">
        <v>17</v>
      </c>
      <c r="D1460" t="s">
        <v>27</v>
      </c>
      <c r="E1460">
        <v>1.5382323212084501</v>
      </c>
      <c r="F1460">
        <v>1.604736489176404</v>
      </c>
      <c r="G1460">
        <v>0.7203495934113362</v>
      </c>
      <c r="H1460">
        <v>3.5430714798936194</v>
      </c>
      <c r="I1460">
        <v>1057.4710783999999</v>
      </c>
      <c r="J1460">
        <v>480.04587520000001</v>
      </c>
      <c r="K1460">
        <v>25.910899199999999</v>
      </c>
    </row>
    <row r="1461" spans="1:11">
      <c r="A1461" t="s">
        <v>3058</v>
      </c>
      <c r="B1461" t="s">
        <v>3059</v>
      </c>
      <c r="C1461" t="s">
        <v>58</v>
      </c>
      <c r="D1461" t="s">
        <v>109</v>
      </c>
      <c r="E1461">
        <v>1.0286940902514563</v>
      </c>
      <c r="F1461">
        <v>0.81628179343918839</v>
      </c>
      <c r="G1461">
        <v>0.58974017447998461</v>
      </c>
      <c r="H1461">
        <v>1.5568420001996208</v>
      </c>
      <c r="I1461">
        <v>131.8664832</v>
      </c>
      <c r="J1461">
        <v>9.0551999999999992</v>
      </c>
      <c r="K1461">
        <v>1.7049000000000001</v>
      </c>
    </row>
    <row r="1462" spans="1:11">
      <c r="A1462" t="s">
        <v>3060</v>
      </c>
      <c r="B1462" t="s">
        <v>3061</v>
      </c>
      <c r="C1462" t="s">
        <v>10</v>
      </c>
      <c r="D1462" t="s">
        <v>55</v>
      </c>
      <c r="E1462">
        <v>1.4060741648440191</v>
      </c>
      <c r="F1462">
        <v>0.73162502165022991</v>
      </c>
      <c r="G1462">
        <v>0.60423988946858265</v>
      </c>
      <c r="H1462">
        <v>4.640113050050938</v>
      </c>
      <c r="I1462">
        <v>2789.8574847999998</v>
      </c>
      <c r="J1462">
        <v>190.31000320000001</v>
      </c>
      <c r="K1462">
        <v>7.88</v>
      </c>
    </row>
    <row r="1463" spans="1:11">
      <c r="A1463" t="s">
        <v>3062</v>
      </c>
      <c r="B1463" t="s">
        <v>3063</v>
      </c>
      <c r="C1463" t="s">
        <v>32</v>
      </c>
      <c r="D1463" t="s">
        <v>52</v>
      </c>
      <c r="E1463">
        <v>0.79106574931434459</v>
      </c>
      <c r="F1463">
        <v>1.0147263199419272</v>
      </c>
      <c r="G1463">
        <v>1.2138842893697408</v>
      </c>
      <c r="H1463">
        <v>1.2802563071990538</v>
      </c>
      <c r="I1463">
        <v>3330.2587392</v>
      </c>
      <c r="J1463">
        <v>1726.0859392</v>
      </c>
      <c r="K1463">
        <v>173.31800319999999</v>
      </c>
    </row>
    <row r="1464" spans="1:11">
      <c r="A1464" t="s">
        <v>3064</v>
      </c>
      <c r="B1464" t="s">
        <v>3065</v>
      </c>
      <c r="C1464" t="s">
        <v>12</v>
      </c>
      <c r="D1464" t="s">
        <v>21</v>
      </c>
      <c r="E1464">
        <v>1.1031150715688898</v>
      </c>
      <c r="F1464">
        <v>1.7325205902624248</v>
      </c>
      <c r="G1464">
        <v>1.7588704738334555</v>
      </c>
      <c r="H1464">
        <v>-0.2229847058037801</v>
      </c>
      <c r="I1464">
        <v>11677.544448000001</v>
      </c>
      <c r="J1464">
        <v>45539.049471999999</v>
      </c>
      <c r="K1464">
        <v>4437.0399232</v>
      </c>
    </row>
    <row r="1465" spans="1:11">
      <c r="A1465" t="s">
        <v>3066</v>
      </c>
      <c r="B1465" t="s">
        <v>3067</v>
      </c>
      <c r="C1465" t="s">
        <v>10</v>
      </c>
      <c r="D1465" t="s">
        <v>28</v>
      </c>
      <c r="E1465">
        <v>0.96892301711497919</v>
      </c>
      <c r="F1465">
        <v>0.92932417935411238</v>
      </c>
      <c r="G1465">
        <v>1.7706816638040881</v>
      </c>
      <c r="H1465">
        <v>6.2800416331179667</v>
      </c>
      <c r="I1465">
        <v>133.44654080000001</v>
      </c>
      <c r="J1465">
        <v>94.023603199999997</v>
      </c>
      <c r="K1465">
        <v>0.45789999999999997</v>
      </c>
    </row>
    <row r="1466" spans="1:11">
      <c r="A1466" t="s">
        <v>3068</v>
      </c>
      <c r="B1466" t="s">
        <v>3069</v>
      </c>
      <c r="C1466" t="s">
        <v>32</v>
      </c>
      <c r="D1466" t="s">
        <v>33</v>
      </c>
      <c r="E1466">
        <v>0.52674476162060413</v>
      </c>
      <c r="F1466">
        <v>0.89225457084929716</v>
      </c>
      <c r="G1466">
        <v>1.6451986935862537</v>
      </c>
      <c r="H1466">
        <v>13.065217391304348</v>
      </c>
      <c r="I1466">
        <v>3431.0248448000002</v>
      </c>
      <c r="J1466">
        <v>1435.3000448</v>
      </c>
      <c r="K1466">
        <v>129.16999680000001</v>
      </c>
    </row>
    <row r="1467" spans="1:11">
      <c r="A1467" t="s">
        <v>3070</v>
      </c>
      <c r="B1467" t="s">
        <v>3071</v>
      </c>
      <c r="C1467" t="s">
        <v>32</v>
      </c>
      <c r="D1467" t="s">
        <v>76</v>
      </c>
      <c r="E1467">
        <v>1.3498123076714117</v>
      </c>
      <c r="F1467">
        <v>1.5620616262716842</v>
      </c>
      <c r="G1467">
        <v>1.3774501565535231</v>
      </c>
      <c r="H1467">
        <v>4.4209784040934554</v>
      </c>
      <c r="I1467">
        <v>2976.6526976</v>
      </c>
      <c r="J1467">
        <v>954.51719679999997</v>
      </c>
      <c r="K1467">
        <v>27.3878016</v>
      </c>
    </row>
    <row r="1468" spans="1:11">
      <c r="A1468" t="s">
        <v>3072</v>
      </c>
      <c r="B1468" t="s">
        <v>3073</v>
      </c>
      <c r="C1468" t="s">
        <v>10</v>
      </c>
      <c r="D1468" t="s">
        <v>55</v>
      </c>
      <c r="E1468">
        <v>1.6515601025290074</v>
      </c>
      <c r="F1468">
        <v>1.8357342494253119</v>
      </c>
      <c r="G1468">
        <v>3.0826995543974558</v>
      </c>
      <c r="H1468">
        <v>7.6767222935387247</v>
      </c>
      <c r="I1468">
        <v>9678.7939327999993</v>
      </c>
      <c r="J1468">
        <v>1854.2100479999999</v>
      </c>
      <c r="K1468">
        <v>288.65000959999998</v>
      </c>
    </row>
    <row r="1469" spans="1:11">
      <c r="A1469" t="s">
        <v>3074</v>
      </c>
      <c r="B1469" t="s">
        <v>3075</v>
      </c>
      <c r="C1469" t="s">
        <v>32</v>
      </c>
      <c r="D1469" t="s">
        <v>33</v>
      </c>
      <c r="E1469">
        <v>1.5363092521711821</v>
      </c>
      <c r="F1469">
        <v>1.9345315322419925</v>
      </c>
      <c r="G1469">
        <v>2.0369542246217325</v>
      </c>
      <c r="H1469">
        <v>1.5099803853697935</v>
      </c>
      <c r="I1469">
        <v>2175.5971583999999</v>
      </c>
      <c r="J1469">
        <v>1292.4300287999999</v>
      </c>
      <c r="K1469">
        <v>122.62000639999999</v>
      </c>
    </row>
    <row r="1470" spans="1:11">
      <c r="A1470" t="s">
        <v>3076</v>
      </c>
      <c r="B1470" t="s">
        <v>3077</v>
      </c>
      <c r="C1470" t="s">
        <v>10</v>
      </c>
      <c r="D1470" t="s">
        <v>40</v>
      </c>
      <c r="E1470">
        <v>0.98632632597710201</v>
      </c>
      <c r="F1470">
        <v>1.5198736362487111</v>
      </c>
      <c r="G1470">
        <v>1.1873072921531689</v>
      </c>
      <c r="H1470">
        <v>-3.6685881877022655</v>
      </c>
      <c r="I1470">
        <v>1457.9918848</v>
      </c>
      <c r="J1470">
        <v>2493.6400896</v>
      </c>
      <c r="K1470">
        <v>2.91</v>
      </c>
    </row>
    <row r="1471" spans="1:11">
      <c r="A1471" t="s">
        <v>3078</v>
      </c>
      <c r="B1471" t="s">
        <v>3079</v>
      </c>
      <c r="C1471" t="s">
        <v>17</v>
      </c>
      <c r="D1471" t="s">
        <v>88</v>
      </c>
      <c r="E1471">
        <v>1.4158083723850825</v>
      </c>
      <c r="F1471">
        <v>2.1925059194528558</v>
      </c>
      <c r="G1471">
        <v>1.1393016883996561</v>
      </c>
      <c r="H1471">
        <v>10.077843634155023</v>
      </c>
      <c r="I1471">
        <v>2129.5089664000002</v>
      </c>
      <c r="J1471">
        <v>492.54138879999999</v>
      </c>
      <c r="K1471">
        <v>303.09870080000002</v>
      </c>
    </row>
    <row r="1472" spans="1:11">
      <c r="A1472" t="s">
        <v>3080</v>
      </c>
      <c r="B1472" t="s">
        <v>3081</v>
      </c>
      <c r="C1472" t="s">
        <v>10</v>
      </c>
      <c r="D1472" t="s">
        <v>43</v>
      </c>
      <c r="E1472">
        <v>0.72149362023684105</v>
      </c>
      <c r="F1472">
        <v>0.61884084791894756</v>
      </c>
      <c r="G1472">
        <v>0.15842245089046009</v>
      </c>
      <c r="H1472">
        <v>1.3452038818776293</v>
      </c>
      <c r="I1472">
        <v>34.190044800000003</v>
      </c>
      <c r="J1472">
        <v>26.372</v>
      </c>
      <c r="K1472">
        <v>1.3299999999999999E-2</v>
      </c>
    </row>
    <row r="1473" spans="1:11">
      <c r="A1473" t="s">
        <v>3082</v>
      </c>
      <c r="B1473" t="s">
        <v>3083</v>
      </c>
      <c r="C1473" t="s">
        <v>24</v>
      </c>
      <c r="D1473" t="s">
        <v>108</v>
      </c>
      <c r="E1473">
        <v>0.39806995286396418</v>
      </c>
      <c r="F1473">
        <v>0.77294514242571077</v>
      </c>
      <c r="G1473">
        <v>0.50156933787985092</v>
      </c>
      <c r="H1473">
        <v>288.60000000000002</v>
      </c>
      <c r="I1473">
        <v>8786.6343424000006</v>
      </c>
      <c r="J1473">
        <v>17.8</v>
      </c>
      <c r="K1473">
        <v>274.89999360000002</v>
      </c>
    </row>
    <row r="1474" spans="1:11">
      <c r="A1474" t="s">
        <v>3084</v>
      </c>
      <c r="B1474" t="s">
        <v>3085</v>
      </c>
      <c r="C1474" t="s">
        <v>24</v>
      </c>
      <c r="D1474" t="s">
        <v>108</v>
      </c>
      <c r="E1474">
        <v>0.2369311237680275</v>
      </c>
      <c r="F1474">
        <v>0.2371995790327095</v>
      </c>
      <c r="G1474">
        <v>1.0613250690027891</v>
      </c>
      <c r="H1474">
        <v>62.7</v>
      </c>
      <c r="I1474">
        <v>9753.3181951999995</v>
      </c>
      <c r="J1474">
        <v>24.8</v>
      </c>
      <c r="K1474">
        <v>375.2</v>
      </c>
    </row>
    <row r="1475" spans="1:11">
      <c r="A1475" t="s">
        <v>3086</v>
      </c>
      <c r="B1475" t="s">
        <v>3087</v>
      </c>
      <c r="C1475" t="s">
        <v>32</v>
      </c>
      <c r="D1475" t="s">
        <v>76</v>
      </c>
      <c r="E1475">
        <v>1.1997817449214092</v>
      </c>
      <c r="F1475">
        <v>1.5183729106183623</v>
      </c>
      <c r="G1475">
        <v>1.3157532856440799</v>
      </c>
      <c r="H1475">
        <v>5.1597622992971832</v>
      </c>
      <c r="I1475">
        <v>13798.000230400001</v>
      </c>
      <c r="J1475">
        <v>439.31699200000003</v>
      </c>
      <c r="K1475">
        <v>352.8069888</v>
      </c>
    </row>
    <row r="1476" spans="1:11">
      <c r="A1476" t="s">
        <v>3088</v>
      </c>
      <c r="B1476" t="s">
        <v>3089</v>
      </c>
      <c r="C1476" t="s">
        <v>10</v>
      </c>
      <c r="D1476" t="s">
        <v>43</v>
      </c>
      <c r="E1476">
        <v>1.0481492022897447</v>
      </c>
      <c r="F1476">
        <v>1.6844419123765269</v>
      </c>
      <c r="G1476">
        <v>1.2702652375705146</v>
      </c>
      <c r="H1476">
        <v>8.454077485776212</v>
      </c>
      <c r="I1476">
        <v>1512.9917439999999</v>
      </c>
      <c r="J1476">
        <v>22.43</v>
      </c>
      <c r="K1476">
        <v>140.80999679999999</v>
      </c>
    </row>
    <row r="1477" spans="1:11">
      <c r="A1477" t="s">
        <v>3090</v>
      </c>
      <c r="B1477" t="s">
        <v>3091</v>
      </c>
      <c r="C1477" t="s">
        <v>32</v>
      </c>
      <c r="D1477" t="s">
        <v>105</v>
      </c>
      <c r="E1477">
        <v>0.77778723029944741</v>
      </c>
      <c r="F1477">
        <v>1.4095657749330963</v>
      </c>
      <c r="G1477">
        <v>0.794439967596547</v>
      </c>
      <c r="H1477">
        <v>1.2080669094833401</v>
      </c>
      <c r="I1477">
        <v>5969.2543999999998</v>
      </c>
      <c r="J1477">
        <v>1379.7279744</v>
      </c>
      <c r="K1477">
        <v>133.17599999999999</v>
      </c>
    </row>
    <row r="1478" spans="1:11">
      <c r="A1478" t="s">
        <v>3092</v>
      </c>
      <c r="B1478" t="s">
        <v>3093</v>
      </c>
      <c r="C1478" t="s">
        <v>10</v>
      </c>
      <c r="D1478" t="s">
        <v>55</v>
      </c>
      <c r="E1478">
        <v>1.173290787082899</v>
      </c>
      <c r="F1478">
        <v>0.89821837436872498</v>
      </c>
      <c r="G1478">
        <v>0.83530967803382561</v>
      </c>
      <c r="H1478">
        <v>5.4827333561275831</v>
      </c>
      <c r="I1478">
        <v>18910.542233600001</v>
      </c>
      <c r="J1478">
        <v>2680.5499903999998</v>
      </c>
      <c r="K1478">
        <v>2230.6299904000002</v>
      </c>
    </row>
    <row r="1479" spans="1:11">
      <c r="A1479" t="s">
        <v>3094</v>
      </c>
      <c r="B1479" t="s">
        <v>3095</v>
      </c>
      <c r="C1479" t="s">
        <v>58</v>
      </c>
      <c r="D1479" t="s">
        <v>91</v>
      </c>
      <c r="E1479">
        <v>0.6345655702824945</v>
      </c>
      <c r="F1479">
        <v>0.81483488560334794</v>
      </c>
      <c r="G1479">
        <v>1.6415181444338007</v>
      </c>
      <c r="H1479">
        <v>51.980757866745456</v>
      </c>
      <c r="I1479">
        <v>6221.4193151999998</v>
      </c>
      <c r="J1479">
        <v>3.08</v>
      </c>
      <c r="K1479">
        <v>578.42001919999996</v>
      </c>
    </row>
    <row r="1480" spans="1:11">
      <c r="A1480" t="s">
        <v>3096</v>
      </c>
      <c r="B1480" t="s">
        <v>3097</v>
      </c>
      <c r="C1480" t="s">
        <v>32</v>
      </c>
      <c r="D1480" t="s">
        <v>33</v>
      </c>
      <c r="E1480">
        <v>1.2016009666148633</v>
      </c>
      <c r="F1480">
        <v>1.3033105233394642</v>
      </c>
      <c r="G1480">
        <v>1.6563446559413426</v>
      </c>
      <c r="H1480">
        <v>8.7255645358804799</v>
      </c>
      <c r="I1480">
        <v>674.45370879999996</v>
      </c>
      <c r="J1480">
        <v>168.0350976</v>
      </c>
      <c r="K1480">
        <v>66.149299200000002</v>
      </c>
    </row>
    <row r="1481" spans="1:11">
      <c r="A1481" t="s">
        <v>3098</v>
      </c>
      <c r="B1481" t="s">
        <v>3099</v>
      </c>
      <c r="C1481" t="s">
        <v>34</v>
      </c>
      <c r="D1481" t="s">
        <v>49</v>
      </c>
      <c r="E1481">
        <v>1.0873720831257581</v>
      </c>
      <c r="F1481">
        <v>1.2613260406644913</v>
      </c>
      <c r="G1481">
        <v>-0.2296861828269145</v>
      </c>
      <c r="H1481">
        <v>1.9454875219902543</v>
      </c>
      <c r="I1481">
        <v>441.29817600000001</v>
      </c>
      <c r="J1481">
        <v>265.2007936</v>
      </c>
      <c r="K1481">
        <v>111.76669440000001</v>
      </c>
    </row>
    <row r="1482" spans="1:11">
      <c r="A1482" t="s">
        <v>3100</v>
      </c>
      <c r="B1482" t="s">
        <v>3101</v>
      </c>
      <c r="C1482" t="s">
        <v>15</v>
      </c>
      <c r="D1482" t="s">
        <v>16</v>
      </c>
      <c r="E1482">
        <v>1.307038941434514</v>
      </c>
      <c r="F1482">
        <v>0.89001673587608077</v>
      </c>
      <c r="G1482">
        <v>1.113143210322201</v>
      </c>
      <c r="H1482">
        <v>23.35661234496683</v>
      </c>
      <c r="I1482">
        <v>1698.758656</v>
      </c>
      <c r="J1482">
        <v>26.5207008</v>
      </c>
      <c r="K1482">
        <v>109.4685056</v>
      </c>
    </row>
    <row r="1483" spans="1:11">
      <c r="A1483" t="s">
        <v>3102</v>
      </c>
      <c r="B1483" t="s">
        <v>3103</v>
      </c>
      <c r="C1483" t="s">
        <v>24</v>
      </c>
      <c r="D1483" t="s">
        <v>131</v>
      </c>
      <c r="E1483">
        <v>0.57860597099138389</v>
      </c>
      <c r="F1483">
        <v>1.1001372112580845</v>
      </c>
      <c r="G1483">
        <v>0.79596733344718862</v>
      </c>
      <c r="H1483">
        <v>-936.6841620626152</v>
      </c>
      <c r="I1483">
        <v>860.89123840000002</v>
      </c>
      <c r="J1483">
        <v>5.1486000000000001</v>
      </c>
      <c r="K1483">
        <v>24.0064992</v>
      </c>
    </row>
    <row r="1484" spans="1:11">
      <c r="A1484" t="s">
        <v>3104</v>
      </c>
      <c r="B1484" t="s">
        <v>3105</v>
      </c>
      <c r="C1484" t="s">
        <v>12</v>
      </c>
      <c r="D1484" t="s">
        <v>60</v>
      </c>
      <c r="E1484">
        <v>0.52630136365461289</v>
      </c>
      <c r="F1484">
        <v>0.98277943133091039</v>
      </c>
      <c r="G1484">
        <v>1.0400533157655365</v>
      </c>
      <c r="H1484">
        <v>91.394870025304797</v>
      </c>
      <c r="I1484">
        <v>1681.7167360000001</v>
      </c>
      <c r="J1484">
        <v>9640.3374079999994</v>
      </c>
      <c r="K1484">
        <v>2694.0801024000002</v>
      </c>
    </row>
    <row r="1485" spans="1:11">
      <c r="A1485" t="s">
        <v>3106</v>
      </c>
      <c r="B1485" t="s">
        <v>3107</v>
      </c>
      <c r="C1485" t="s">
        <v>17</v>
      </c>
      <c r="D1485" t="s">
        <v>18</v>
      </c>
      <c r="E1485">
        <v>0.34040861153041591</v>
      </c>
      <c r="F1485">
        <v>0.60734448673481101</v>
      </c>
      <c r="G1485">
        <v>0.71443832548418151</v>
      </c>
      <c r="H1485">
        <v>3.628952617432323</v>
      </c>
      <c r="I1485">
        <v>1540.4746752000001</v>
      </c>
      <c r="J1485">
        <v>198.59929600000001</v>
      </c>
      <c r="K1485">
        <v>15.3675008</v>
      </c>
    </row>
    <row r="1486" spans="1:11">
      <c r="A1486" t="s">
        <v>3108</v>
      </c>
      <c r="B1486" t="s">
        <v>3109</v>
      </c>
      <c r="C1486" t="s">
        <v>17</v>
      </c>
      <c r="D1486" t="s">
        <v>56</v>
      </c>
      <c r="E1486">
        <v>1.4528941256238306</v>
      </c>
      <c r="F1486">
        <v>1.8065518605486868</v>
      </c>
      <c r="G1486">
        <v>1.5219735812347126</v>
      </c>
      <c r="H1486">
        <v>27.987439665057735</v>
      </c>
      <c r="I1486">
        <v>2427.1529983999999</v>
      </c>
      <c r="J1486">
        <v>57.209203199999997</v>
      </c>
      <c r="K1486">
        <v>101.3593984</v>
      </c>
    </row>
    <row r="1487" spans="1:11">
      <c r="A1487" t="s">
        <v>3110</v>
      </c>
      <c r="B1487" t="s">
        <v>3111</v>
      </c>
      <c r="C1487" t="s">
        <v>12</v>
      </c>
      <c r="D1487" t="s">
        <v>60</v>
      </c>
      <c r="E1487">
        <v>0.9559596679743122</v>
      </c>
      <c r="F1487">
        <v>1.2130335550549529</v>
      </c>
      <c r="G1487">
        <v>0.77634229907423158</v>
      </c>
      <c r="H1487">
        <v>7.5627977510407876</v>
      </c>
      <c r="I1487">
        <v>10264.2573312</v>
      </c>
      <c r="J1487">
        <v>6175.6518400000004</v>
      </c>
      <c r="K1487">
        <v>523.87799040000004</v>
      </c>
    </row>
    <row r="1488" spans="1:11">
      <c r="A1488" t="s">
        <v>3112</v>
      </c>
      <c r="B1488" t="s">
        <v>3113</v>
      </c>
      <c r="C1488" t="s">
        <v>38</v>
      </c>
      <c r="D1488" t="s">
        <v>62</v>
      </c>
      <c r="E1488">
        <v>0.1526113132175585</v>
      </c>
      <c r="F1488">
        <v>0.58527326163887161</v>
      </c>
      <c r="G1488">
        <v>1.7150474265265114</v>
      </c>
      <c r="H1488">
        <v>12.767062848910498</v>
      </c>
      <c r="I1488">
        <v>500.70656000000002</v>
      </c>
      <c r="J1488">
        <v>65.142099200000004</v>
      </c>
      <c r="K1488">
        <v>13.2052</v>
      </c>
    </row>
    <row r="1489" spans="1:11">
      <c r="A1489" t="s">
        <v>3114</v>
      </c>
      <c r="B1489" t="s">
        <v>3115</v>
      </c>
      <c r="C1489" t="s">
        <v>32</v>
      </c>
      <c r="D1489" t="s">
        <v>76</v>
      </c>
      <c r="E1489">
        <v>0.81515194685004011</v>
      </c>
      <c r="F1489">
        <v>1.2539211387939095</v>
      </c>
      <c r="G1489">
        <v>0.64932839976872647</v>
      </c>
      <c r="H1489">
        <v>300.30268199233717</v>
      </c>
      <c r="I1489">
        <v>66515.022643200005</v>
      </c>
      <c r="J1489">
        <v>54.670003199999996</v>
      </c>
      <c r="K1489">
        <v>1845.6399872</v>
      </c>
    </row>
    <row r="1490" spans="1:11">
      <c r="A1490" t="s">
        <v>3116</v>
      </c>
      <c r="B1490" t="s">
        <v>3117</v>
      </c>
      <c r="C1490" t="s">
        <v>58</v>
      </c>
      <c r="D1490" t="s">
        <v>109</v>
      </c>
      <c r="E1490">
        <v>0.37047580527449731</v>
      </c>
      <c r="F1490">
        <v>1.013805638720219</v>
      </c>
      <c r="G1490">
        <v>0.51590672901179435</v>
      </c>
      <c r="H1490">
        <v>8.7661033963526851</v>
      </c>
      <c r="I1490">
        <v>527.60145920000002</v>
      </c>
      <c r="J1490">
        <v>137.83700479999999</v>
      </c>
      <c r="K1490">
        <v>110.9970048</v>
      </c>
    </row>
    <row r="1491" spans="1:11">
      <c r="A1491" t="s">
        <v>3118</v>
      </c>
      <c r="B1491" t="s">
        <v>3119</v>
      </c>
      <c r="C1491" t="s">
        <v>17</v>
      </c>
      <c r="D1491" t="s">
        <v>27</v>
      </c>
      <c r="E1491">
        <v>1.5410029807282539</v>
      </c>
      <c r="F1491">
        <v>1.7790311378013746</v>
      </c>
      <c r="G1491">
        <v>0.93952513124489156</v>
      </c>
      <c r="H1491">
        <v>8.109375</v>
      </c>
      <c r="I1491">
        <v>20906.061004800002</v>
      </c>
      <c r="J1491">
        <v>527.13999360000003</v>
      </c>
      <c r="K1491">
        <v>277.13999360000003</v>
      </c>
    </row>
    <row r="1492" spans="1:11">
      <c r="A1492" t="s">
        <v>3120</v>
      </c>
      <c r="B1492" t="s">
        <v>3121</v>
      </c>
      <c r="C1492" t="s">
        <v>17</v>
      </c>
      <c r="D1492" t="s">
        <v>48</v>
      </c>
      <c r="E1492">
        <v>1.4476416780828651</v>
      </c>
      <c r="F1492">
        <v>2.1437303942662358</v>
      </c>
      <c r="G1492">
        <v>1.3468674897091923</v>
      </c>
      <c r="H1492">
        <v>6.0889592543912059</v>
      </c>
      <c r="I1492">
        <v>11211.7817344</v>
      </c>
      <c r="J1492">
        <v>2811.3700864000002</v>
      </c>
      <c r="K1492">
        <v>889.15998720000005</v>
      </c>
    </row>
    <row r="1493" spans="1:11">
      <c r="A1493" t="s">
        <v>3122</v>
      </c>
      <c r="B1493" t="s">
        <v>3123</v>
      </c>
      <c r="C1493" t="s">
        <v>38</v>
      </c>
      <c r="D1493" t="s">
        <v>39</v>
      </c>
      <c r="E1493">
        <v>0.93689475820883217</v>
      </c>
      <c r="F1493">
        <v>1.856633633513723</v>
      </c>
      <c r="G1493">
        <v>2.0453542020983715</v>
      </c>
      <c r="H1493">
        <v>6515</v>
      </c>
      <c r="I1493">
        <v>2030.8836352000001</v>
      </c>
      <c r="J1493">
        <v>0.09</v>
      </c>
      <c r="K1493">
        <v>1128.3699712</v>
      </c>
    </row>
    <row r="1494" spans="1:11">
      <c r="A1494" t="s">
        <v>3124</v>
      </c>
      <c r="B1494" t="s">
        <v>3125</v>
      </c>
      <c r="C1494" t="s">
        <v>10</v>
      </c>
      <c r="D1494" t="s">
        <v>55</v>
      </c>
      <c r="E1494">
        <v>1.3947082660947905</v>
      </c>
      <c r="F1494">
        <v>1.1063792828493311</v>
      </c>
      <c r="G1494">
        <v>1.599044679870532</v>
      </c>
      <c r="H1494">
        <v>2.4482970407593525</v>
      </c>
      <c r="I1494">
        <v>744.66764799999999</v>
      </c>
      <c r="J1494">
        <v>203.928</v>
      </c>
      <c r="K1494">
        <v>135.7219968</v>
      </c>
    </row>
    <row r="1495" spans="1:11">
      <c r="A1495" t="s">
        <v>3126</v>
      </c>
      <c r="B1495" t="s">
        <v>3127</v>
      </c>
      <c r="C1495" t="s">
        <v>34</v>
      </c>
      <c r="D1495" t="s">
        <v>49</v>
      </c>
      <c r="E1495">
        <v>0.85930330851422621</v>
      </c>
      <c r="F1495">
        <v>1.168266127443093</v>
      </c>
      <c r="G1495">
        <v>-1.04054626867579E-2</v>
      </c>
      <c r="H1495">
        <v>4.7099917559769171</v>
      </c>
      <c r="I1495">
        <v>335.27208960000002</v>
      </c>
      <c r="J1495">
        <v>87.608902400000005</v>
      </c>
      <c r="K1495">
        <v>9.8902000000000001</v>
      </c>
    </row>
    <row r="1496" spans="1:11">
      <c r="A1496" t="s">
        <v>3128</v>
      </c>
      <c r="B1496" t="s">
        <v>3129</v>
      </c>
      <c r="C1496" t="s">
        <v>34</v>
      </c>
      <c r="D1496" t="s">
        <v>140</v>
      </c>
      <c r="E1496">
        <v>1.4937080870655699</v>
      </c>
      <c r="F1496">
        <v>1.5719301598008162</v>
      </c>
      <c r="G1496">
        <v>1.3276971980745134</v>
      </c>
      <c r="H1496">
        <v>16.128394385772797</v>
      </c>
      <c r="I1496">
        <v>1576.6074368</v>
      </c>
      <c r="J1496">
        <v>199.85419519999999</v>
      </c>
      <c r="K1496">
        <v>19.273800000000001</v>
      </c>
    </row>
    <row r="1497" spans="1:11">
      <c r="A1497" t="s">
        <v>3130</v>
      </c>
      <c r="B1497" t="s">
        <v>3131</v>
      </c>
      <c r="C1497" t="s">
        <v>17</v>
      </c>
      <c r="D1497" t="s">
        <v>48</v>
      </c>
      <c r="E1497">
        <v>0.24696005360977599</v>
      </c>
      <c r="F1497">
        <v>0.57749321852338165</v>
      </c>
      <c r="G1497">
        <v>1.8868488592484589</v>
      </c>
      <c r="H1497">
        <v>7.8954338636290293</v>
      </c>
      <c r="I1497">
        <v>3495.4203136000001</v>
      </c>
      <c r="J1497">
        <v>404.7699968</v>
      </c>
      <c r="K1497">
        <v>134.72999680000001</v>
      </c>
    </row>
    <row r="1498" spans="1:11">
      <c r="A1498" t="s">
        <v>3132</v>
      </c>
      <c r="B1498" t="s">
        <v>3133</v>
      </c>
      <c r="C1498" t="s">
        <v>15</v>
      </c>
      <c r="D1498" t="s">
        <v>19</v>
      </c>
      <c r="E1498">
        <v>0.1723868445510908</v>
      </c>
      <c r="F1498">
        <v>0.88903548151323775</v>
      </c>
      <c r="G1498">
        <v>1.764100621544171</v>
      </c>
      <c r="H1498">
        <v>-1.8145562877811912</v>
      </c>
      <c r="I1498">
        <v>74.338592000000006</v>
      </c>
      <c r="J1498">
        <v>105.4321984</v>
      </c>
      <c r="K1498">
        <v>15.5688</v>
      </c>
    </row>
    <row r="1499" spans="1:11">
      <c r="A1499" t="s">
        <v>3134</v>
      </c>
      <c r="B1499" t="s">
        <v>3135</v>
      </c>
      <c r="C1499" t="s">
        <v>17</v>
      </c>
      <c r="D1499" t="s">
        <v>65</v>
      </c>
      <c r="E1499">
        <v>1.0981162683217518</v>
      </c>
      <c r="F1499">
        <v>1.2939607630523184</v>
      </c>
      <c r="G1499">
        <v>-0.73360636420118031</v>
      </c>
      <c r="H1499">
        <v>1.8688834295357639</v>
      </c>
      <c r="I1499">
        <v>507.96856320000001</v>
      </c>
      <c r="J1499">
        <v>227.18430720000001</v>
      </c>
      <c r="K1499">
        <v>8.4593000000000007</v>
      </c>
    </row>
    <row r="1500" spans="1:11">
      <c r="A1500" t="s">
        <v>3136</v>
      </c>
      <c r="B1500" t="s">
        <v>3137</v>
      </c>
      <c r="C1500" t="s">
        <v>32</v>
      </c>
      <c r="D1500" t="s">
        <v>33</v>
      </c>
      <c r="E1500">
        <v>1.0119908438225029</v>
      </c>
      <c r="F1500">
        <v>1.4727552279187346</v>
      </c>
      <c r="G1500">
        <v>-0.71013833953358985</v>
      </c>
      <c r="H1500">
        <v>-0.87535991529885704</v>
      </c>
      <c r="I1500">
        <v>92.205100799999997</v>
      </c>
      <c r="J1500">
        <v>968.19148800000005</v>
      </c>
      <c r="K1500">
        <v>3.1175000000000002</v>
      </c>
    </row>
    <row r="1501" spans="1:11">
      <c r="A1501" t="s">
        <v>3138</v>
      </c>
      <c r="B1501" t="s">
        <v>3139</v>
      </c>
      <c r="C1501" t="s">
        <v>17</v>
      </c>
      <c r="D1501" t="s">
        <v>20</v>
      </c>
      <c r="E1501">
        <v>0.48536735545176629</v>
      </c>
      <c r="F1501">
        <v>9.6155220154507101E-2</v>
      </c>
      <c r="G1501">
        <v>-0.3282571889403304</v>
      </c>
      <c r="H1501">
        <v>-0.77822921957000168</v>
      </c>
      <c r="I1501">
        <v>73.467558400000001</v>
      </c>
      <c r="J1501">
        <v>49.177500799999997</v>
      </c>
      <c r="K1501">
        <v>63.203302399999998</v>
      </c>
    </row>
    <row r="1502" spans="1:11">
      <c r="A1502" t="s">
        <v>3140</v>
      </c>
      <c r="B1502" t="s">
        <v>3141</v>
      </c>
      <c r="C1502" t="s">
        <v>32</v>
      </c>
      <c r="D1502" t="s">
        <v>96</v>
      </c>
      <c r="E1502">
        <v>1.0952771218698083</v>
      </c>
      <c r="F1502">
        <v>1.5246594101892632</v>
      </c>
      <c r="G1502">
        <v>1.7898830397573426</v>
      </c>
      <c r="H1502">
        <v>2.76314298663041</v>
      </c>
      <c r="I1502">
        <v>4868.7697920000001</v>
      </c>
      <c r="J1502">
        <v>2457.5340544000001</v>
      </c>
      <c r="K1502">
        <v>565.68299520000005</v>
      </c>
    </row>
    <row r="1503" spans="1:11">
      <c r="A1503" t="s">
        <v>3142</v>
      </c>
      <c r="B1503" t="s">
        <v>3143</v>
      </c>
      <c r="C1503" t="s">
        <v>24</v>
      </c>
      <c r="D1503" t="s">
        <v>108</v>
      </c>
      <c r="E1503">
        <v>1.0711132527446576</v>
      </c>
      <c r="F1503">
        <v>1.1692926771305197</v>
      </c>
      <c r="G1503">
        <v>0.43646590360054988</v>
      </c>
      <c r="H1503">
        <v>4.4644084437898872</v>
      </c>
      <c r="I1503">
        <v>3343.4904575999999</v>
      </c>
      <c r="J1503">
        <v>241.10999039999999</v>
      </c>
      <c r="K1503">
        <v>202.57999359999999</v>
      </c>
    </row>
    <row r="1504" spans="1:11">
      <c r="A1504" t="s">
        <v>3144</v>
      </c>
      <c r="B1504" t="s">
        <v>3145</v>
      </c>
      <c r="C1504" t="s">
        <v>17</v>
      </c>
      <c r="D1504" t="s">
        <v>20</v>
      </c>
      <c r="E1504">
        <v>1.2224174757382835</v>
      </c>
      <c r="F1504">
        <v>1.8164730997427816</v>
      </c>
      <c r="G1504">
        <v>0.60843176539215138</v>
      </c>
      <c r="H1504">
        <v>1.7856412272043092</v>
      </c>
      <c r="I1504">
        <v>1338.9493248000001</v>
      </c>
      <c r="J1504">
        <v>364.55959039999999</v>
      </c>
      <c r="K1504">
        <v>58.798003199999997</v>
      </c>
    </row>
    <row r="1505" spans="1:11">
      <c r="A1505" t="s">
        <v>3146</v>
      </c>
      <c r="B1505" t="s">
        <v>3147</v>
      </c>
      <c r="C1505" t="s">
        <v>10</v>
      </c>
      <c r="D1505" t="s">
        <v>71</v>
      </c>
      <c r="E1505">
        <v>0.69552875455727681</v>
      </c>
      <c r="F1505">
        <v>0.98959632981455203</v>
      </c>
      <c r="G1505">
        <v>0.98427972922775397</v>
      </c>
      <c r="H1505">
        <v>22.663807890222984</v>
      </c>
      <c r="I1505">
        <v>1673.1976704000001</v>
      </c>
      <c r="J1505">
        <v>76.750003199999995</v>
      </c>
      <c r="K1505">
        <v>544.51000320000003</v>
      </c>
    </row>
    <row r="1506" spans="1:11">
      <c r="A1506" t="s">
        <v>3148</v>
      </c>
      <c r="B1506" t="s">
        <v>3149</v>
      </c>
      <c r="C1506" t="s">
        <v>32</v>
      </c>
      <c r="D1506" t="s">
        <v>76</v>
      </c>
      <c r="E1506">
        <v>0.51007519681621383</v>
      </c>
      <c r="F1506">
        <v>1.2712155718945961</v>
      </c>
      <c r="G1506">
        <v>0.95837721795543496</v>
      </c>
      <c r="H1506">
        <v>0.39719658658891749</v>
      </c>
      <c r="I1506">
        <v>238.4152832</v>
      </c>
      <c r="J1506">
        <v>1177.5299583999999</v>
      </c>
      <c r="K1506">
        <v>18.649999999999999</v>
      </c>
    </row>
    <row r="1507" spans="1:11">
      <c r="A1507" t="s">
        <v>3150</v>
      </c>
      <c r="B1507" t="s">
        <v>3151</v>
      </c>
      <c r="C1507" t="s">
        <v>17</v>
      </c>
      <c r="D1507" t="s">
        <v>20</v>
      </c>
      <c r="E1507">
        <v>-0.1141099238419645</v>
      </c>
      <c r="F1507">
        <v>-0.1962661497858868</v>
      </c>
      <c r="G1507">
        <v>0.95923511974660802</v>
      </c>
      <c r="H1507">
        <v>33.541666666666664</v>
      </c>
      <c r="I1507">
        <v>5.1560316000000004</v>
      </c>
      <c r="J1507">
        <v>78.539001600000006</v>
      </c>
      <c r="K1507">
        <v>0.30070000000000002</v>
      </c>
    </row>
    <row r="1508" spans="1:11">
      <c r="A1508" t="s">
        <v>3152</v>
      </c>
      <c r="B1508" t="s">
        <v>3153</v>
      </c>
      <c r="C1508" t="s">
        <v>32</v>
      </c>
      <c r="D1508" t="s">
        <v>50</v>
      </c>
      <c r="E1508">
        <v>0.60633902077461965</v>
      </c>
      <c r="F1508">
        <v>0.98470987686219302</v>
      </c>
      <c r="G1508">
        <v>0.72064326828413239</v>
      </c>
      <c r="H1508">
        <v>1.90922831471996</v>
      </c>
      <c r="I1508">
        <v>5731.7756927999999</v>
      </c>
      <c r="J1508">
        <v>1257.410048</v>
      </c>
      <c r="K1508">
        <v>278.60999679999998</v>
      </c>
    </row>
    <row r="1509" spans="1:11">
      <c r="A1509" t="s">
        <v>3154</v>
      </c>
      <c r="B1509" t="s">
        <v>3155</v>
      </c>
      <c r="C1509" t="s">
        <v>12</v>
      </c>
      <c r="D1509" t="s">
        <v>13</v>
      </c>
      <c r="E1509">
        <v>0.95237048747109199</v>
      </c>
      <c r="F1509">
        <v>1.7624441256984793</v>
      </c>
      <c r="G1509">
        <v>2.7007882587032266</v>
      </c>
      <c r="H1509">
        <v>4.8682180342087431</v>
      </c>
      <c r="I1509">
        <v>2130.4379392000001</v>
      </c>
      <c r="J1509">
        <v>1846.5067008000001</v>
      </c>
      <c r="K1509">
        <v>68.474099199999998</v>
      </c>
    </row>
    <row r="1510" spans="1:11">
      <c r="A1510" t="s">
        <v>3156</v>
      </c>
      <c r="B1510" t="s">
        <v>3157</v>
      </c>
      <c r="C1510" t="s">
        <v>17</v>
      </c>
      <c r="D1510" t="s">
        <v>56</v>
      </c>
      <c r="E1510">
        <v>0.59216029914485513</v>
      </c>
      <c r="F1510">
        <v>0.76706584815915135</v>
      </c>
      <c r="G1510">
        <v>1.4967639565619899</v>
      </c>
      <c r="H1510">
        <v>2.8497112822031387</v>
      </c>
      <c r="I1510">
        <v>784.75668480000002</v>
      </c>
      <c r="J1510">
        <v>200.5214976</v>
      </c>
      <c r="K1510">
        <v>55.096998399999997</v>
      </c>
    </row>
    <row r="1511" spans="1:11">
      <c r="A1511" t="s">
        <v>3158</v>
      </c>
      <c r="B1511" t="s">
        <v>3159</v>
      </c>
      <c r="C1511" t="s">
        <v>17</v>
      </c>
      <c r="D1511" t="s">
        <v>66</v>
      </c>
      <c r="E1511">
        <v>1.2813569752499632</v>
      </c>
      <c r="F1511">
        <v>0.70684766996290394</v>
      </c>
      <c r="G1511">
        <v>1.6405095326129411</v>
      </c>
      <c r="H1511">
        <v>4.3305845258307061</v>
      </c>
      <c r="I1511">
        <v>5774.6780159999998</v>
      </c>
      <c r="J1511">
        <v>266.41000960000002</v>
      </c>
      <c r="K1511">
        <v>1084.0399872</v>
      </c>
    </row>
    <row r="1512" spans="1:11">
      <c r="A1512" t="s">
        <v>3160</v>
      </c>
      <c r="B1512" t="s">
        <v>3161</v>
      </c>
      <c r="C1512" t="s">
        <v>10</v>
      </c>
      <c r="D1512" t="s">
        <v>55</v>
      </c>
      <c r="E1512">
        <v>0.112515617842673</v>
      </c>
      <c r="F1512">
        <v>0.46066309352032259</v>
      </c>
      <c r="G1512">
        <v>1.8848190467423611</v>
      </c>
      <c r="H1512">
        <v>1954.3038674033148</v>
      </c>
      <c r="I1512">
        <v>424.01600000000002</v>
      </c>
      <c r="J1512">
        <v>64.786899199999993</v>
      </c>
      <c r="K1512">
        <v>0.6996</v>
      </c>
    </row>
    <row r="1513" spans="1:11">
      <c r="A1513" t="s">
        <v>3162</v>
      </c>
      <c r="B1513" t="s">
        <v>3163</v>
      </c>
      <c r="C1513" t="s">
        <v>10</v>
      </c>
      <c r="D1513" t="s">
        <v>55</v>
      </c>
      <c r="E1513">
        <v>0.90418789580597436</v>
      </c>
      <c r="F1513">
        <v>1.8961994264217144</v>
      </c>
      <c r="G1513">
        <v>0.4863698766443969</v>
      </c>
      <c r="H1513">
        <v>-4.676664358934274</v>
      </c>
      <c r="I1513">
        <v>123.049408</v>
      </c>
      <c r="J1513">
        <v>79.369996799999996</v>
      </c>
      <c r="K1513">
        <v>0.24</v>
      </c>
    </row>
    <row r="1514" spans="1:11">
      <c r="A1514" t="s">
        <v>3164</v>
      </c>
      <c r="B1514" t="s">
        <v>3165</v>
      </c>
      <c r="C1514" t="s">
        <v>10</v>
      </c>
      <c r="D1514" t="s">
        <v>28</v>
      </c>
      <c r="E1514">
        <v>1.2040896928023532</v>
      </c>
      <c r="F1514">
        <v>1.374761869238686</v>
      </c>
      <c r="G1514">
        <v>0.47537277156786628</v>
      </c>
      <c r="H1514">
        <v>8.0384688012651804</v>
      </c>
      <c r="I1514">
        <v>8623.4791936000001</v>
      </c>
      <c r="J1514">
        <v>189.4104064</v>
      </c>
      <c r="K1514">
        <v>25.292200000000001</v>
      </c>
    </row>
    <row r="1515" spans="1:11">
      <c r="A1515" t="s">
        <v>3166</v>
      </c>
      <c r="B1515" t="s">
        <v>3167</v>
      </c>
      <c r="C1515" t="s">
        <v>17</v>
      </c>
      <c r="D1515" t="s">
        <v>26</v>
      </c>
      <c r="E1515">
        <v>1.1525581358440842</v>
      </c>
      <c r="F1515">
        <v>1.046755925534212</v>
      </c>
      <c r="G1515">
        <v>0.7037542187723429</v>
      </c>
      <c r="H1515">
        <v>15.853019775521112</v>
      </c>
      <c r="I1515">
        <v>5969.9937280000004</v>
      </c>
      <c r="J1515">
        <v>618.21998080000003</v>
      </c>
      <c r="K1515">
        <v>398.84999679999999</v>
      </c>
    </row>
    <row r="1516" spans="1:11">
      <c r="A1516" t="s">
        <v>3168</v>
      </c>
      <c r="B1516" t="s">
        <v>3169</v>
      </c>
      <c r="C1516" t="s">
        <v>24</v>
      </c>
      <c r="D1516" t="s">
        <v>75</v>
      </c>
      <c r="E1516">
        <v>1.1124037782116458</v>
      </c>
      <c r="F1516">
        <v>1.2759427921105018</v>
      </c>
      <c r="G1516">
        <v>1.1019822334951872</v>
      </c>
      <c r="H1516">
        <v>2.5800680464984405</v>
      </c>
      <c r="I1516">
        <v>1561.7042432000001</v>
      </c>
      <c r="J1516">
        <v>534.69102080000005</v>
      </c>
      <c r="K1516">
        <v>19.003</v>
      </c>
    </row>
    <row r="1517" spans="1:11">
      <c r="A1517" t="s">
        <v>3170</v>
      </c>
      <c r="B1517" t="s">
        <v>3171</v>
      </c>
      <c r="C1517" t="s">
        <v>10</v>
      </c>
      <c r="D1517" t="s">
        <v>28</v>
      </c>
      <c r="E1517">
        <v>1.3536767844683115</v>
      </c>
      <c r="F1517">
        <v>1.2135058050223406</v>
      </c>
      <c r="G1517">
        <v>8.5304460670450999E-2</v>
      </c>
      <c r="H1517">
        <v>-5.1899613899613897</v>
      </c>
      <c r="I1517">
        <v>436.47006720000002</v>
      </c>
      <c r="J1517">
        <v>189.6</v>
      </c>
      <c r="K1517">
        <v>48.07</v>
      </c>
    </row>
    <row r="1518" spans="1:11">
      <c r="A1518" t="s">
        <v>3172</v>
      </c>
      <c r="B1518" t="s">
        <v>3173</v>
      </c>
      <c r="C1518" t="s">
        <v>32</v>
      </c>
      <c r="D1518" t="s">
        <v>100</v>
      </c>
      <c r="E1518">
        <v>1.0985266730020282</v>
      </c>
      <c r="F1518">
        <v>1.5200934033660272</v>
      </c>
      <c r="G1518">
        <v>0.11466370639154599</v>
      </c>
      <c r="H1518">
        <v>3.1207640172520024</v>
      </c>
      <c r="I1518">
        <v>255.89598720000001</v>
      </c>
      <c r="J1518">
        <v>63.630003199999997</v>
      </c>
      <c r="K1518">
        <v>8.84</v>
      </c>
    </row>
    <row r="1519" spans="1:11">
      <c r="A1519" t="s">
        <v>3174</v>
      </c>
      <c r="B1519" t="s">
        <v>3175</v>
      </c>
      <c r="C1519" t="s">
        <v>34</v>
      </c>
      <c r="D1519" t="s">
        <v>63</v>
      </c>
      <c r="E1519">
        <v>0.44115830830569192</v>
      </c>
      <c r="F1519">
        <v>1.4276642965459472</v>
      </c>
      <c r="G1519">
        <v>0.64279365394368626</v>
      </c>
      <c r="H1519">
        <v>-66.643809523809523</v>
      </c>
      <c r="I1519">
        <v>7.3632783999999996</v>
      </c>
      <c r="J1519">
        <v>4.3952999999999998</v>
      </c>
      <c r="K1519">
        <v>3.3300000000000003E-2</v>
      </c>
    </row>
    <row r="1520" spans="1:11">
      <c r="A1520" t="s">
        <v>3176</v>
      </c>
      <c r="B1520" t="s">
        <v>3177</v>
      </c>
      <c r="C1520" t="s">
        <v>32</v>
      </c>
      <c r="D1520" t="s">
        <v>96</v>
      </c>
      <c r="E1520">
        <v>1.0879043656007972</v>
      </c>
      <c r="F1520">
        <v>0.21157573783241271</v>
      </c>
      <c r="G1520">
        <v>0.25198788698813618</v>
      </c>
      <c r="H1520">
        <v>4.8932485165980646</v>
      </c>
      <c r="I1520">
        <v>1466.0000768</v>
      </c>
      <c r="J1520">
        <v>184.39299840000001</v>
      </c>
      <c r="K1520">
        <v>59.081996799999999</v>
      </c>
    </row>
    <row r="1521" spans="1:11">
      <c r="A1521" t="s">
        <v>3178</v>
      </c>
      <c r="B1521" t="s">
        <v>3179</v>
      </c>
      <c r="C1521" t="s">
        <v>10</v>
      </c>
      <c r="D1521" t="s">
        <v>51</v>
      </c>
      <c r="E1521">
        <v>1.2599265869923759</v>
      </c>
      <c r="F1521">
        <v>1.8702301189585988</v>
      </c>
      <c r="G1521">
        <v>-1.6165330812392301E-2</v>
      </c>
      <c r="H1521">
        <v>180.67369520824428</v>
      </c>
      <c r="I1521">
        <v>9513.2753919999996</v>
      </c>
      <c r="J1521">
        <v>3.9571999999999998</v>
      </c>
      <c r="K1521">
        <v>782.52108799999996</v>
      </c>
    </row>
    <row r="1522" spans="1:11">
      <c r="A1522" t="s">
        <v>3180</v>
      </c>
      <c r="B1522" t="s">
        <v>3181</v>
      </c>
      <c r="C1522" t="s">
        <v>32</v>
      </c>
      <c r="D1522" t="s">
        <v>76</v>
      </c>
      <c r="E1522">
        <v>1.1595951607319868</v>
      </c>
      <c r="F1522">
        <v>1.2923919135463486</v>
      </c>
      <c r="G1522">
        <v>1.0862142644539288</v>
      </c>
      <c r="H1522">
        <v>107.77187094805888</v>
      </c>
      <c r="I1522">
        <v>4816.5064703999997</v>
      </c>
      <c r="J1522">
        <v>50.442099200000001</v>
      </c>
      <c r="K1522">
        <v>971.619328</v>
      </c>
    </row>
    <row r="1523" spans="1:11">
      <c r="A1523" t="s">
        <v>3182</v>
      </c>
      <c r="B1523" t="s">
        <v>3183</v>
      </c>
      <c r="C1523" t="s">
        <v>12</v>
      </c>
      <c r="D1523" t="s">
        <v>13</v>
      </c>
      <c r="E1523">
        <v>1.9599738009332073</v>
      </c>
      <c r="F1523">
        <v>1.7544542525794171</v>
      </c>
      <c r="G1523">
        <v>1.224897056396151</v>
      </c>
      <c r="H1523">
        <v>7.6861849644561904</v>
      </c>
      <c r="I1523">
        <v>2681.0503168</v>
      </c>
      <c r="J1523">
        <v>574.20938239999998</v>
      </c>
      <c r="K1523">
        <v>3178.703872</v>
      </c>
    </row>
    <row r="1524" spans="1:11">
      <c r="A1524" t="s">
        <v>3184</v>
      </c>
      <c r="B1524" t="s">
        <v>3185</v>
      </c>
      <c r="C1524" t="s">
        <v>32</v>
      </c>
      <c r="D1524" t="s">
        <v>33</v>
      </c>
      <c r="E1524">
        <v>0.50049472405355755</v>
      </c>
      <c r="F1524">
        <v>2.3189843785525404</v>
      </c>
      <c r="G1524">
        <v>3.5136025147220602</v>
      </c>
      <c r="H1524">
        <v>177.11797752808988</v>
      </c>
      <c r="I1524">
        <v>41.984460800000001</v>
      </c>
      <c r="J1524">
        <v>0.3261</v>
      </c>
      <c r="K1524">
        <v>8.2850000000000001</v>
      </c>
    </row>
    <row r="1525" spans="1:11">
      <c r="A1525" t="s">
        <v>3186</v>
      </c>
      <c r="B1525" t="s">
        <v>3187</v>
      </c>
      <c r="C1525" t="s">
        <v>58</v>
      </c>
      <c r="D1525" t="s">
        <v>91</v>
      </c>
      <c r="E1525">
        <v>0.82458404108067662</v>
      </c>
      <c r="F1525">
        <v>1.1471619968491402</v>
      </c>
      <c r="G1525">
        <v>1.8889052547301488</v>
      </c>
      <c r="H1525">
        <v>-2.3043459414472598</v>
      </c>
      <c r="I1525">
        <v>269.10494720000003</v>
      </c>
      <c r="J1525">
        <v>297.3807104</v>
      </c>
      <c r="K1525">
        <v>11.199400000000001</v>
      </c>
    </row>
    <row r="1526" spans="1:11">
      <c r="A1526" t="s">
        <v>3188</v>
      </c>
      <c r="B1526" t="s">
        <v>3189</v>
      </c>
      <c r="C1526" t="s">
        <v>24</v>
      </c>
      <c r="D1526" t="s">
        <v>25</v>
      </c>
      <c r="E1526">
        <v>1.1611123149756055</v>
      </c>
      <c r="F1526">
        <v>0.98647788121874458</v>
      </c>
      <c r="G1526">
        <v>0.78717577656641791</v>
      </c>
      <c r="H1526">
        <v>3.367091752517672</v>
      </c>
      <c r="I1526">
        <v>6314.3636992000002</v>
      </c>
      <c r="J1526">
        <v>593.25480960000004</v>
      </c>
      <c r="K1526">
        <v>21.967100800000001</v>
      </c>
    </row>
    <row r="1527" spans="1:11">
      <c r="A1527" t="s">
        <v>3190</v>
      </c>
      <c r="B1527" t="s">
        <v>3191</v>
      </c>
      <c r="C1527" t="s">
        <v>10</v>
      </c>
      <c r="D1527" t="s">
        <v>51</v>
      </c>
      <c r="E1527">
        <v>0.88457152902900527</v>
      </c>
      <c r="F1527">
        <v>0.92577473869150861</v>
      </c>
      <c r="G1527">
        <v>0.78035326735727828</v>
      </c>
      <c r="H1527">
        <v>3.5078264782454975</v>
      </c>
      <c r="I1527">
        <v>437.61638399999998</v>
      </c>
      <c r="J1527">
        <v>100.3836992</v>
      </c>
      <c r="K1527">
        <v>46.838598400000002</v>
      </c>
    </row>
    <row r="1528" spans="1:11">
      <c r="A1528" t="s">
        <v>3192</v>
      </c>
      <c r="B1528" t="s">
        <v>3193</v>
      </c>
      <c r="C1528" t="s">
        <v>32</v>
      </c>
      <c r="D1528" t="s">
        <v>76</v>
      </c>
      <c r="E1528">
        <v>1.308752181213656</v>
      </c>
      <c r="F1528">
        <v>2.0965130336180815</v>
      </c>
      <c r="G1528">
        <v>1.5089736942123431</v>
      </c>
      <c r="H1528">
        <v>0.18685415583583179</v>
      </c>
      <c r="I1528">
        <v>245.6259584</v>
      </c>
      <c r="J1528">
        <v>337.99339520000001</v>
      </c>
      <c r="K1528">
        <v>2.2875999999999999</v>
      </c>
    </row>
    <row r="1529" spans="1:11">
      <c r="A1529" t="s">
        <v>3194</v>
      </c>
      <c r="B1529" t="s">
        <v>3195</v>
      </c>
      <c r="C1529" t="s">
        <v>32</v>
      </c>
      <c r="D1529" t="s">
        <v>33</v>
      </c>
      <c r="E1529">
        <v>0.90735966117995359</v>
      </c>
      <c r="F1529">
        <v>0.98917898820952999</v>
      </c>
      <c r="G1529">
        <v>1.0516862642137099</v>
      </c>
      <c r="H1529">
        <v>-2.7417848647696239</v>
      </c>
      <c r="I1529">
        <v>47.151980799999997</v>
      </c>
      <c r="J1529">
        <v>6.3575999999999997</v>
      </c>
      <c r="K1529">
        <v>0.2833</v>
      </c>
    </row>
    <row r="1530" spans="1:11">
      <c r="A1530" t="s">
        <v>3196</v>
      </c>
      <c r="B1530" t="s">
        <v>3197</v>
      </c>
      <c r="C1530" t="s">
        <v>32</v>
      </c>
      <c r="D1530" t="s">
        <v>33</v>
      </c>
      <c r="E1530">
        <v>0.3396408129574392</v>
      </c>
      <c r="F1530">
        <v>0.72295820376582487</v>
      </c>
      <c r="G1530">
        <v>0.58322829346799965</v>
      </c>
      <c r="H1530">
        <v>1.8996507825058664</v>
      </c>
      <c r="I1530">
        <v>212.9156352</v>
      </c>
      <c r="J1530">
        <v>103.78780159999999</v>
      </c>
      <c r="K1530">
        <v>3.5139999999999998</v>
      </c>
    </row>
    <row r="1531" spans="1:11">
      <c r="A1531" t="s">
        <v>3198</v>
      </c>
      <c r="B1531" t="s">
        <v>3199</v>
      </c>
      <c r="C1531" t="s">
        <v>10</v>
      </c>
      <c r="D1531" t="s">
        <v>55</v>
      </c>
      <c r="E1531">
        <v>1.40424041946977E-2</v>
      </c>
      <c r="F1531">
        <v>-0.1523432839300439</v>
      </c>
      <c r="G1531">
        <v>-0.32677844001745582</v>
      </c>
      <c r="H1531">
        <v>2.6612660764990812</v>
      </c>
      <c r="I1531">
        <v>374.011008</v>
      </c>
      <c r="J1531">
        <v>74.964102400000002</v>
      </c>
      <c r="K1531">
        <v>20.115900799999999</v>
      </c>
    </row>
    <row r="1532" spans="1:11">
      <c r="A1532" t="s">
        <v>3200</v>
      </c>
      <c r="B1532" t="s">
        <v>3201</v>
      </c>
      <c r="C1532" t="s">
        <v>10</v>
      </c>
      <c r="D1532" t="s">
        <v>28</v>
      </c>
      <c r="E1532">
        <v>1.1839375426518819</v>
      </c>
      <c r="F1532">
        <v>1.604543308088991</v>
      </c>
      <c r="G1532">
        <v>0.6698932501893563</v>
      </c>
      <c r="H1532">
        <v>3.3468928863450533</v>
      </c>
      <c r="I1532">
        <v>1863.5593727999999</v>
      </c>
      <c r="J1532">
        <v>889.0300416</v>
      </c>
      <c r="K1532">
        <v>89.950003199999998</v>
      </c>
    </row>
    <row r="1533" spans="1:11">
      <c r="A1533" t="s">
        <v>3202</v>
      </c>
      <c r="B1533" t="s">
        <v>3203</v>
      </c>
      <c r="C1533" t="s">
        <v>32</v>
      </c>
      <c r="D1533" t="s">
        <v>121</v>
      </c>
      <c r="E1533">
        <v>1.2263767277701896</v>
      </c>
      <c r="F1533">
        <v>0.98341136287367659</v>
      </c>
      <c r="G1533">
        <v>0.732972816541267</v>
      </c>
      <c r="H1533">
        <v>1.0268582375478927</v>
      </c>
      <c r="I1533">
        <v>3320.0373760000002</v>
      </c>
      <c r="J1533">
        <v>3323.7899263999998</v>
      </c>
      <c r="K1533">
        <v>13.06</v>
      </c>
    </row>
    <row r="1534" spans="1:11">
      <c r="A1534" t="s">
        <v>3204</v>
      </c>
      <c r="B1534" t="s">
        <v>3205</v>
      </c>
      <c r="C1534" t="s">
        <v>38</v>
      </c>
      <c r="D1534" t="s">
        <v>62</v>
      </c>
      <c r="E1534">
        <v>0.89042585617747128</v>
      </c>
      <c r="F1534">
        <v>1.4454595922091684</v>
      </c>
      <c r="G1534">
        <v>1.3016796092680625</v>
      </c>
      <c r="H1534">
        <v>13.310654633070609</v>
      </c>
      <c r="I1534">
        <v>192.32417280000001</v>
      </c>
      <c r="J1534">
        <v>184.5523968</v>
      </c>
      <c r="K1534">
        <v>47.085699200000001</v>
      </c>
    </row>
    <row r="1535" spans="1:11">
      <c r="A1535" t="s">
        <v>3206</v>
      </c>
      <c r="B1535" t="s">
        <v>3207</v>
      </c>
      <c r="C1535" t="s">
        <v>10</v>
      </c>
      <c r="D1535" t="s">
        <v>40</v>
      </c>
      <c r="E1535">
        <v>0.99075512694302237</v>
      </c>
      <c r="F1535">
        <v>1.2021506594644551</v>
      </c>
      <c r="G1535">
        <v>0.7256096139620003</v>
      </c>
      <c r="H1535">
        <v>16.032777608496932</v>
      </c>
      <c r="I1535">
        <v>963.95991040000001</v>
      </c>
      <c r="J1535">
        <v>142.9777024</v>
      </c>
      <c r="K1535">
        <v>46.442899199999999</v>
      </c>
    </row>
    <row r="1536" spans="1:11">
      <c r="A1536" t="s">
        <v>3208</v>
      </c>
      <c r="B1536" t="s">
        <v>3209</v>
      </c>
      <c r="C1536" t="s">
        <v>10</v>
      </c>
      <c r="D1536" t="s">
        <v>40</v>
      </c>
      <c r="E1536">
        <v>0.71796326346406092</v>
      </c>
      <c r="F1536">
        <v>0.8625973574376683</v>
      </c>
      <c r="G1536">
        <v>0.70180490166371368</v>
      </c>
      <c r="H1536">
        <v>7.51941144305811</v>
      </c>
      <c r="I1536">
        <v>90165.791948800004</v>
      </c>
      <c r="J1536">
        <v>2141.9599871999999</v>
      </c>
      <c r="K1536">
        <v>7583.6399615999999</v>
      </c>
    </row>
    <row r="1537" spans="1:11">
      <c r="A1537" t="s">
        <v>3210</v>
      </c>
      <c r="B1537" t="s">
        <v>3211</v>
      </c>
      <c r="C1537" t="s">
        <v>17</v>
      </c>
      <c r="D1537" t="s">
        <v>48</v>
      </c>
      <c r="E1537">
        <v>0.8805419837596038</v>
      </c>
      <c r="F1537">
        <v>2.1633800560535708</v>
      </c>
      <c r="G1537">
        <v>3.6320468972551812</v>
      </c>
      <c r="H1537">
        <v>15.227235068162988</v>
      </c>
      <c r="I1537">
        <v>6072.7779327999997</v>
      </c>
      <c r="J1537">
        <v>214.30300159999999</v>
      </c>
      <c r="K1537">
        <v>360.33600000000001</v>
      </c>
    </row>
    <row r="1538" spans="1:11">
      <c r="A1538" t="s">
        <v>3212</v>
      </c>
      <c r="B1538" t="s">
        <v>3213</v>
      </c>
      <c r="C1538" t="s">
        <v>10</v>
      </c>
      <c r="D1538" t="s">
        <v>28</v>
      </c>
      <c r="E1538">
        <v>1.1294280111287209</v>
      </c>
      <c r="F1538">
        <v>1.410901931939007</v>
      </c>
      <c r="G1538">
        <v>1.0098721215327546</v>
      </c>
      <c r="H1538">
        <v>74.001360971524292</v>
      </c>
      <c r="I1538">
        <v>973.65503999999999</v>
      </c>
      <c r="J1538">
        <v>154.7149952</v>
      </c>
      <c r="K1538">
        <v>159.79249920000001</v>
      </c>
    </row>
    <row r="1539" spans="1:11">
      <c r="A1539" t="s">
        <v>3214</v>
      </c>
      <c r="B1539" t="s">
        <v>3215</v>
      </c>
      <c r="C1539" t="s">
        <v>32</v>
      </c>
      <c r="D1539" t="s">
        <v>57</v>
      </c>
      <c r="E1539">
        <v>1.0008913904475791</v>
      </c>
      <c r="F1539">
        <v>0.81358402338128866</v>
      </c>
      <c r="G1539">
        <v>1.1491539040533325</v>
      </c>
      <c r="H1539">
        <v>16.979803892872823</v>
      </c>
      <c r="I1539">
        <v>666.48770560000003</v>
      </c>
      <c r="J1539">
        <v>21.817799999999998</v>
      </c>
      <c r="K1539">
        <v>15.740899199999999</v>
      </c>
    </row>
    <row r="1540" spans="1:11">
      <c r="A1540" t="s">
        <v>3216</v>
      </c>
      <c r="B1540" t="s">
        <v>3217</v>
      </c>
      <c r="C1540" t="s">
        <v>10</v>
      </c>
      <c r="D1540" t="s">
        <v>71</v>
      </c>
      <c r="E1540">
        <v>0.4420657113971353</v>
      </c>
      <c r="F1540">
        <v>0.56997982945328141</v>
      </c>
      <c r="G1540">
        <v>1.4145282038666378</v>
      </c>
      <c r="H1540">
        <v>1.032088371601704</v>
      </c>
      <c r="I1540">
        <v>25.7039984</v>
      </c>
      <c r="J1540">
        <v>123.9346048</v>
      </c>
      <c r="K1540">
        <v>0.10100000000000001</v>
      </c>
    </row>
    <row r="1541" spans="1:11">
      <c r="A1541" t="s">
        <v>3218</v>
      </c>
      <c r="B1541" t="s">
        <v>3219</v>
      </c>
      <c r="C1541" t="s">
        <v>10</v>
      </c>
      <c r="D1541" t="s">
        <v>71</v>
      </c>
      <c r="E1541">
        <v>0.63166395991584023</v>
      </c>
      <c r="F1541">
        <v>0.72063772237145873</v>
      </c>
      <c r="G1541">
        <v>1.4045037371233533</v>
      </c>
      <c r="H1541">
        <v>19.049367257226589</v>
      </c>
      <c r="I1541">
        <v>207.26600959999999</v>
      </c>
      <c r="J1541">
        <v>57.2859008</v>
      </c>
      <c r="K1541">
        <v>258.69319680000001</v>
      </c>
    </row>
    <row r="1542" spans="1:11">
      <c r="A1542" t="s">
        <v>3220</v>
      </c>
      <c r="B1542" t="s">
        <v>3221</v>
      </c>
      <c r="C1542" t="s">
        <v>32</v>
      </c>
      <c r="D1542" t="s">
        <v>96</v>
      </c>
      <c r="E1542">
        <v>2.0971151416862193</v>
      </c>
      <c r="F1542">
        <v>1.6857655596559016</v>
      </c>
      <c r="G1542">
        <v>1.3592290849081163</v>
      </c>
      <c r="H1542">
        <v>10.975121951219512</v>
      </c>
      <c r="I1542">
        <v>2094.6976768</v>
      </c>
      <c r="J1542">
        <v>185.22599679999999</v>
      </c>
      <c r="K1542">
        <v>4.1029999999999998</v>
      </c>
    </row>
    <row r="1543" spans="1:11">
      <c r="A1543" t="s">
        <v>3222</v>
      </c>
      <c r="B1543" t="s">
        <v>3223</v>
      </c>
      <c r="C1543" t="s">
        <v>32</v>
      </c>
      <c r="D1543" t="s">
        <v>76</v>
      </c>
      <c r="E1543">
        <v>1.0928595330270094</v>
      </c>
      <c r="F1543">
        <v>1.0061294063284747</v>
      </c>
      <c r="G1543">
        <v>1.0417942006450136</v>
      </c>
      <c r="H1543">
        <v>21.030059943582511</v>
      </c>
      <c r="I1543">
        <v>12945.3621248</v>
      </c>
      <c r="J1543">
        <v>536.60001279999994</v>
      </c>
      <c r="K1543">
        <v>1201.7999872</v>
      </c>
    </row>
    <row r="1544" spans="1:11">
      <c r="A1544" t="s">
        <v>3224</v>
      </c>
      <c r="B1544" t="s">
        <v>3225</v>
      </c>
      <c r="C1544" t="s">
        <v>10</v>
      </c>
      <c r="D1544" t="s">
        <v>55</v>
      </c>
      <c r="E1544">
        <v>-3.2761287327168397E-2</v>
      </c>
      <c r="F1544">
        <v>0.91350846357517179</v>
      </c>
      <c r="G1544">
        <v>1.1939494341183885</v>
      </c>
      <c r="H1544">
        <v>-45.346392737697087</v>
      </c>
      <c r="I1544">
        <v>106.51084160000001</v>
      </c>
      <c r="J1544">
        <v>1.1342000000000001</v>
      </c>
      <c r="K1544">
        <v>85.248499199999998</v>
      </c>
    </row>
    <row r="1545" spans="1:11">
      <c r="A1545" t="s">
        <v>3226</v>
      </c>
      <c r="B1545" t="s">
        <v>3227</v>
      </c>
      <c r="C1545" t="s">
        <v>10</v>
      </c>
      <c r="D1545" t="s">
        <v>55</v>
      </c>
      <c r="E1545">
        <v>1.0211939087421571</v>
      </c>
      <c r="F1545">
        <v>1.2812012318115713</v>
      </c>
      <c r="G1545">
        <v>1.2540610847857132</v>
      </c>
      <c r="H1545">
        <v>15.155907846715328</v>
      </c>
      <c r="I1545">
        <v>22252.707839999999</v>
      </c>
      <c r="J1545">
        <v>1117.4700032000001</v>
      </c>
      <c r="K1545">
        <v>907.56003840000005</v>
      </c>
    </row>
    <row r="1546" spans="1:11">
      <c r="A1546" t="s">
        <v>3228</v>
      </c>
      <c r="B1546" t="s">
        <v>3229</v>
      </c>
      <c r="C1546" t="s">
        <v>24</v>
      </c>
      <c r="D1546" t="s">
        <v>25</v>
      </c>
      <c r="E1546">
        <v>1.2861397257625775</v>
      </c>
      <c r="F1546">
        <v>2.0583473124950231</v>
      </c>
      <c r="G1546">
        <v>1.304286065479032</v>
      </c>
      <c r="H1546">
        <v>9.6209215023439096</v>
      </c>
      <c r="I1546">
        <v>738.19673599999999</v>
      </c>
      <c r="J1546">
        <v>167.19779840000001</v>
      </c>
      <c r="K1546">
        <v>81.773497599999999</v>
      </c>
    </row>
    <row r="1547" spans="1:11">
      <c r="A1547" t="s">
        <v>3230</v>
      </c>
      <c r="B1547" t="s">
        <v>3231</v>
      </c>
      <c r="C1547" t="s">
        <v>17</v>
      </c>
      <c r="D1547" t="s">
        <v>18</v>
      </c>
      <c r="E1547">
        <v>0.97383979789511044</v>
      </c>
      <c r="F1547">
        <v>1.5189701234989186</v>
      </c>
      <c r="G1547">
        <v>1.5383902621266097</v>
      </c>
      <c r="H1547">
        <v>1.4150492678815183</v>
      </c>
      <c r="I1547">
        <v>133.8794752</v>
      </c>
      <c r="J1547">
        <v>410.82370559999998</v>
      </c>
      <c r="K1547">
        <v>14.6714</v>
      </c>
    </row>
    <row r="1548" spans="1:11">
      <c r="A1548" t="s">
        <v>3232</v>
      </c>
      <c r="B1548" t="s">
        <v>3233</v>
      </c>
      <c r="C1548" t="s">
        <v>15</v>
      </c>
      <c r="D1548" t="s">
        <v>16</v>
      </c>
      <c r="E1548">
        <v>1.6607784107857071</v>
      </c>
      <c r="F1548">
        <v>0.90243514375912481</v>
      </c>
      <c r="G1548">
        <v>1.5414720758201934</v>
      </c>
      <c r="H1548">
        <v>64.047619047619051</v>
      </c>
      <c r="I1548">
        <v>409.0994432</v>
      </c>
      <c r="J1548">
        <v>3.4108000000000001</v>
      </c>
      <c r="K1548">
        <v>6.1593999999999998</v>
      </c>
    </row>
    <row r="1549" spans="1:11">
      <c r="A1549" t="s">
        <v>3234</v>
      </c>
      <c r="B1549" t="s">
        <v>3235</v>
      </c>
      <c r="C1549" t="s">
        <v>38</v>
      </c>
      <c r="D1549" t="s">
        <v>62</v>
      </c>
      <c r="E1549">
        <v>0.77797663236700143</v>
      </c>
      <c r="F1549">
        <v>1.22950869328377</v>
      </c>
      <c r="G1549">
        <v>2.1599831824120752</v>
      </c>
      <c r="H1549">
        <v>3.6983743804412028</v>
      </c>
      <c r="I1549">
        <v>12863.051366399999</v>
      </c>
      <c r="J1549">
        <v>2589.1950591999998</v>
      </c>
      <c r="K1549">
        <v>1596.0769536</v>
      </c>
    </row>
    <row r="1550" spans="1:11">
      <c r="A1550" t="s">
        <v>3236</v>
      </c>
      <c r="B1550" t="s">
        <v>3237</v>
      </c>
      <c r="C1550" t="s">
        <v>58</v>
      </c>
      <c r="D1550" t="s">
        <v>59</v>
      </c>
      <c r="E1550">
        <v>1.0385618691424274</v>
      </c>
      <c r="F1550">
        <v>0.98034346905229464</v>
      </c>
      <c r="G1550">
        <v>0.50888524403323843</v>
      </c>
      <c r="H1550">
        <v>4.9908769218611431</v>
      </c>
      <c r="I1550">
        <v>1224.5395456000001</v>
      </c>
      <c r="J1550">
        <v>208.56010240000001</v>
      </c>
      <c r="K1550">
        <v>65.436697600000002</v>
      </c>
    </row>
    <row r="1551" spans="1:11">
      <c r="A1551" t="s">
        <v>3238</v>
      </c>
      <c r="B1551" t="s">
        <v>3239</v>
      </c>
      <c r="C1551" t="s">
        <v>10</v>
      </c>
      <c r="D1551" t="s">
        <v>51</v>
      </c>
      <c r="E1551">
        <v>0.63903524818629498</v>
      </c>
      <c r="F1551">
        <v>1.303426502501603</v>
      </c>
      <c r="G1551">
        <v>1.9895812306656</v>
      </c>
      <c r="H1551">
        <v>16.921879123779362</v>
      </c>
      <c r="I1551">
        <v>196.56</v>
      </c>
      <c r="J1551">
        <v>12.2905</v>
      </c>
      <c r="K1551">
        <v>0.85160000000000002</v>
      </c>
    </row>
    <row r="1552" spans="1:11">
      <c r="A1552" t="s">
        <v>3240</v>
      </c>
      <c r="B1552" t="s">
        <v>3241</v>
      </c>
      <c r="C1552" t="s">
        <v>32</v>
      </c>
      <c r="D1552" t="s">
        <v>33</v>
      </c>
      <c r="E1552">
        <v>0.76253383124862639</v>
      </c>
      <c r="F1552">
        <v>1.6289291845376606</v>
      </c>
      <c r="G1552">
        <v>-9.7349247208938797E-2</v>
      </c>
      <c r="H1552">
        <v>-5.7161912374481689</v>
      </c>
      <c r="I1552">
        <v>91.089779199999995</v>
      </c>
      <c r="J1552">
        <v>2.4253999999999998</v>
      </c>
      <c r="K1552">
        <v>42.813699200000002</v>
      </c>
    </row>
    <row r="1553" spans="1:11">
      <c r="A1553" t="s">
        <v>3242</v>
      </c>
      <c r="B1553" t="s">
        <v>3243</v>
      </c>
      <c r="C1553" t="s">
        <v>58</v>
      </c>
      <c r="D1553" t="s">
        <v>91</v>
      </c>
      <c r="E1553">
        <v>0.34305021513829498</v>
      </c>
      <c r="F1553">
        <v>0.54980923903919943</v>
      </c>
      <c r="G1553">
        <v>0.71490174210251678</v>
      </c>
      <c r="H1553">
        <v>4.8260869565217392</v>
      </c>
      <c r="I1553">
        <v>17.532801599999999</v>
      </c>
      <c r="J1553">
        <v>0.15190000000000001</v>
      </c>
      <c r="K1553">
        <v>2.1025999999999998</v>
      </c>
    </row>
    <row r="1554" spans="1:11">
      <c r="A1554" t="s">
        <v>3244</v>
      </c>
      <c r="B1554" t="s">
        <v>3245</v>
      </c>
      <c r="C1554" t="s">
        <v>15</v>
      </c>
      <c r="D1554" t="s">
        <v>16</v>
      </c>
      <c r="E1554">
        <v>0.41954475915178052</v>
      </c>
      <c r="F1554">
        <v>0.38622923501663109</v>
      </c>
      <c r="G1554">
        <v>0.33256726228016659</v>
      </c>
      <c r="H1554">
        <v>11.03821121846484</v>
      </c>
      <c r="I1554">
        <v>1733.3659648</v>
      </c>
      <c r="J1554">
        <v>48.223500799999997</v>
      </c>
      <c r="K1554">
        <v>14.04</v>
      </c>
    </row>
    <row r="1555" spans="1:11">
      <c r="A1555" t="s">
        <v>3246</v>
      </c>
      <c r="B1555" t="s">
        <v>3247</v>
      </c>
      <c r="C1555" t="s">
        <v>34</v>
      </c>
      <c r="D1555" t="s">
        <v>86</v>
      </c>
      <c r="E1555">
        <v>0.43342561460920831</v>
      </c>
      <c r="F1555">
        <v>1.4787001200022896</v>
      </c>
      <c r="G1555">
        <v>0.8507524274790278</v>
      </c>
      <c r="H1555">
        <v>0.61596403839144698</v>
      </c>
      <c r="I1555">
        <v>36.151843200000002</v>
      </c>
      <c r="J1555">
        <v>1027.6232192</v>
      </c>
      <c r="K1555">
        <v>97.261497599999998</v>
      </c>
    </row>
    <row r="1556" spans="1:11">
      <c r="A1556" t="s">
        <v>3248</v>
      </c>
      <c r="B1556" t="s">
        <v>3249</v>
      </c>
      <c r="C1556" t="s">
        <v>17</v>
      </c>
      <c r="D1556" t="s">
        <v>20</v>
      </c>
      <c r="E1556">
        <v>1.3517728468303785</v>
      </c>
      <c r="F1556">
        <v>1.3386638861672913</v>
      </c>
      <c r="G1556">
        <v>0.40678475535710767</v>
      </c>
      <c r="H1556">
        <v>4.3226299694189603</v>
      </c>
      <c r="I1556">
        <v>1494.9019648000001</v>
      </c>
      <c r="J1556">
        <v>1844.4900352</v>
      </c>
      <c r="K1556">
        <v>207.84</v>
      </c>
    </row>
    <row r="1557" spans="1:11">
      <c r="A1557" t="s">
        <v>3250</v>
      </c>
      <c r="B1557" t="s">
        <v>3251</v>
      </c>
      <c r="C1557" t="s">
        <v>32</v>
      </c>
      <c r="D1557" t="s">
        <v>52</v>
      </c>
      <c r="E1557">
        <v>0.78702869264641317</v>
      </c>
      <c r="F1557">
        <v>1.167551374141504</v>
      </c>
      <c r="G1557">
        <v>0.41505782084403858</v>
      </c>
      <c r="H1557">
        <v>11.675095877277084</v>
      </c>
      <c r="I1557">
        <v>382.5533696</v>
      </c>
      <c r="J1557">
        <v>35.064601600000003</v>
      </c>
      <c r="K1557">
        <v>72.990598399999996</v>
      </c>
    </row>
    <row r="1558" spans="1:11">
      <c r="A1558" t="s">
        <v>3252</v>
      </c>
      <c r="B1558" t="s">
        <v>3253</v>
      </c>
      <c r="C1558" t="s">
        <v>17</v>
      </c>
      <c r="D1558" t="s">
        <v>18</v>
      </c>
      <c r="E1558">
        <v>1.4519319640303034</v>
      </c>
      <c r="F1558">
        <v>1.7329544244399042</v>
      </c>
      <c r="G1558">
        <v>0.9370727937957416</v>
      </c>
      <c r="H1558">
        <v>2.3789534334248028</v>
      </c>
      <c r="I1558">
        <v>3717.7364480000001</v>
      </c>
      <c r="J1558">
        <v>449.29909759999998</v>
      </c>
      <c r="K1558">
        <v>50.579001599999998</v>
      </c>
    </row>
    <row r="1559" spans="1:11">
      <c r="A1559" t="s">
        <v>3254</v>
      </c>
      <c r="B1559" t="s">
        <v>3255</v>
      </c>
      <c r="C1559" t="s">
        <v>32</v>
      </c>
      <c r="D1559" t="s">
        <v>76</v>
      </c>
      <c r="E1559">
        <v>0.43502526959573151</v>
      </c>
      <c r="F1559">
        <v>1.0020258083472302</v>
      </c>
      <c r="G1559">
        <v>0.51757608446476178</v>
      </c>
      <c r="H1559">
        <v>1.3654831795731992</v>
      </c>
      <c r="I1559">
        <v>233.9865088</v>
      </c>
      <c r="J1559">
        <v>47.8268992</v>
      </c>
      <c r="K1559">
        <v>0.37640000000000001</v>
      </c>
    </row>
    <row r="1560" spans="1:11">
      <c r="A1560" t="s">
        <v>3256</v>
      </c>
      <c r="B1560" t="s">
        <v>3257</v>
      </c>
      <c r="C1560" t="s">
        <v>10</v>
      </c>
      <c r="D1560" t="s">
        <v>28</v>
      </c>
      <c r="E1560">
        <v>1.0163351208991029</v>
      </c>
      <c r="F1560">
        <v>0.99334341620408562</v>
      </c>
      <c r="G1560">
        <v>0.63378308531320959</v>
      </c>
      <c r="H1560">
        <v>432.61502966381016</v>
      </c>
      <c r="I1560">
        <v>2573.0797567999998</v>
      </c>
      <c r="J1560">
        <v>45.224800000000002</v>
      </c>
      <c r="K1560">
        <v>108.2269952</v>
      </c>
    </row>
    <row r="1561" spans="1:11">
      <c r="A1561" t="s">
        <v>3258</v>
      </c>
      <c r="B1561" t="s">
        <v>3259</v>
      </c>
      <c r="C1561" t="s">
        <v>17</v>
      </c>
      <c r="D1561" t="s">
        <v>129</v>
      </c>
      <c r="E1561">
        <v>0.42154207284602729</v>
      </c>
      <c r="F1561">
        <v>0.63514765239163029</v>
      </c>
      <c r="G1561">
        <v>0.78990261218757207</v>
      </c>
      <c r="H1561">
        <v>1.4235174248570728</v>
      </c>
      <c r="I1561">
        <v>4148.3481087999999</v>
      </c>
      <c r="J1561">
        <v>1687.0800383999999</v>
      </c>
      <c r="K1561">
        <v>992.48005120000005</v>
      </c>
    </row>
    <row r="1562" spans="1:11">
      <c r="A1562" t="s">
        <v>3260</v>
      </c>
      <c r="B1562" t="s">
        <v>3261</v>
      </c>
      <c r="C1562" t="s">
        <v>58</v>
      </c>
      <c r="D1562" t="s">
        <v>91</v>
      </c>
      <c r="E1562">
        <v>-2.1188398048638601E-2</v>
      </c>
      <c r="F1562">
        <v>0.63921842494510162</v>
      </c>
      <c r="G1562">
        <v>0.53469900641441903</v>
      </c>
      <c r="H1562">
        <v>-1.1271282280070136</v>
      </c>
      <c r="I1562">
        <v>32.512441600000002</v>
      </c>
      <c r="J1562">
        <v>771.75900160000003</v>
      </c>
      <c r="K1562">
        <v>316.79301120000002</v>
      </c>
    </row>
    <row r="1563" spans="1:11">
      <c r="A1563" t="s">
        <v>3262</v>
      </c>
      <c r="B1563" t="s">
        <v>3263</v>
      </c>
      <c r="C1563" t="s">
        <v>32</v>
      </c>
      <c r="D1563" t="s">
        <v>33</v>
      </c>
      <c r="E1563">
        <v>1.566993519983799</v>
      </c>
      <c r="F1563">
        <v>1.1637442912565612</v>
      </c>
      <c r="G1563">
        <v>0.88266956368917027</v>
      </c>
      <c r="H1563">
        <v>12.392776321677427</v>
      </c>
      <c r="I1563">
        <v>2315.6520959999998</v>
      </c>
      <c r="J1563">
        <v>413.28261120000002</v>
      </c>
      <c r="K1563">
        <v>223.77000960000001</v>
      </c>
    </row>
    <row r="1564" spans="1:11">
      <c r="A1564" t="s">
        <v>3264</v>
      </c>
      <c r="B1564" t="s">
        <v>3265</v>
      </c>
      <c r="C1564" t="s">
        <v>32</v>
      </c>
      <c r="D1564" t="s">
        <v>76</v>
      </c>
      <c r="E1564">
        <v>1.2155132847101002</v>
      </c>
      <c r="F1564">
        <v>1.3656415684203258</v>
      </c>
      <c r="G1564">
        <v>0.56873435614807488</v>
      </c>
      <c r="H1564">
        <v>28.098741357915262</v>
      </c>
      <c r="I1564">
        <v>5310.6208767999997</v>
      </c>
      <c r="J1564">
        <v>34.018000000000001</v>
      </c>
      <c r="K1564">
        <v>174.25300480000001</v>
      </c>
    </row>
    <row r="1565" spans="1:11">
      <c r="A1565" t="s">
        <v>3266</v>
      </c>
      <c r="B1565" t="s">
        <v>3267</v>
      </c>
      <c r="C1565" t="s">
        <v>44</v>
      </c>
      <c r="D1565" t="s">
        <v>45</v>
      </c>
      <c r="E1565">
        <v>1.3572106434861086</v>
      </c>
      <c r="F1565">
        <v>1.7431881511667464</v>
      </c>
      <c r="G1565">
        <v>1.2355498525973605</v>
      </c>
      <c r="H1565">
        <v>2.80170821043078</v>
      </c>
      <c r="I1565">
        <v>27752.215347199999</v>
      </c>
      <c r="J1565">
        <v>29567.018598400002</v>
      </c>
      <c r="K1565">
        <v>3058.0699135999998</v>
      </c>
    </row>
    <row r="1566" spans="1:11">
      <c r="A1566" t="s">
        <v>3268</v>
      </c>
      <c r="B1566" t="s">
        <v>3269</v>
      </c>
      <c r="C1566" t="s">
        <v>17</v>
      </c>
      <c r="D1566" t="s">
        <v>119</v>
      </c>
      <c r="E1566">
        <v>0.27236750379681551</v>
      </c>
      <c r="F1566">
        <v>1.0098655748280028</v>
      </c>
      <c r="G1566">
        <v>0.32234362506508069</v>
      </c>
      <c r="H1566">
        <v>1091.2857142857142</v>
      </c>
      <c r="I1566">
        <v>8086.0733440000004</v>
      </c>
      <c r="J1566">
        <v>3.35</v>
      </c>
      <c r="K1566">
        <v>802.81999359999998</v>
      </c>
    </row>
    <row r="1567" spans="1:11">
      <c r="A1567" t="s">
        <v>3270</v>
      </c>
      <c r="B1567" t="s">
        <v>3271</v>
      </c>
      <c r="C1567" t="s">
        <v>17</v>
      </c>
      <c r="D1567" t="s">
        <v>20</v>
      </c>
      <c r="E1567">
        <v>1.7210224429612271</v>
      </c>
      <c r="F1567">
        <v>1.9470206228882536</v>
      </c>
      <c r="G1567">
        <v>0.62358731667076239</v>
      </c>
      <c r="H1567">
        <v>2.0750331466298673</v>
      </c>
      <c r="I1567">
        <v>3863.0178815999998</v>
      </c>
      <c r="J1567">
        <v>801.11001599999997</v>
      </c>
      <c r="K1567">
        <v>56.208998399999999</v>
      </c>
    </row>
    <row r="1568" spans="1:11">
      <c r="A1568" t="s">
        <v>3272</v>
      </c>
      <c r="B1568" t="s">
        <v>3273</v>
      </c>
      <c r="C1568" t="s">
        <v>34</v>
      </c>
      <c r="D1568" t="s">
        <v>49</v>
      </c>
      <c r="E1568">
        <v>0.59954897690878162</v>
      </c>
      <c r="F1568">
        <v>1.1664012770667191</v>
      </c>
      <c r="G1568">
        <v>0.77870705250419348</v>
      </c>
      <c r="H1568">
        <v>4.9812765957446805</v>
      </c>
      <c r="I1568">
        <v>836.39879680000001</v>
      </c>
      <c r="J1568">
        <v>172.0700032</v>
      </c>
      <c r="K1568">
        <v>156.0499968</v>
      </c>
    </row>
    <row r="1569" spans="1:11">
      <c r="A1569" t="s">
        <v>3274</v>
      </c>
      <c r="B1569" t="s">
        <v>3275</v>
      </c>
      <c r="C1569" t="s">
        <v>32</v>
      </c>
      <c r="D1569" t="s">
        <v>96</v>
      </c>
      <c r="E1569">
        <v>1.1749740789648171</v>
      </c>
      <c r="F1569">
        <v>1.4305961228989317</v>
      </c>
      <c r="G1569">
        <v>-4.39664559288971E-2</v>
      </c>
      <c r="H1569">
        <v>5.0958403960945375</v>
      </c>
      <c r="I1569">
        <v>5103.8687232000002</v>
      </c>
      <c r="J1569">
        <v>813.71781120000003</v>
      </c>
      <c r="K1569">
        <v>228.89000960000001</v>
      </c>
    </row>
    <row r="1570" spans="1:11">
      <c r="A1570" t="s">
        <v>3276</v>
      </c>
      <c r="B1570" t="s">
        <v>3277</v>
      </c>
      <c r="C1570" t="s">
        <v>15</v>
      </c>
      <c r="D1570" t="s">
        <v>68</v>
      </c>
      <c r="E1570">
        <v>1.00246164185321</v>
      </c>
      <c r="F1570">
        <v>1.0653827779932761</v>
      </c>
      <c r="G1570">
        <v>1.4848150561154605</v>
      </c>
      <c r="H1570">
        <v>4.4592227340556674</v>
      </c>
      <c r="I1570">
        <v>119.71763199999999</v>
      </c>
      <c r="J1570">
        <v>3.0051000000000001</v>
      </c>
      <c r="K1570">
        <v>84.418598399999993</v>
      </c>
    </row>
    <row r="1571" spans="1:11">
      <c r="A1571" t="s">
        <v>3278</v>
      </c>
      <c r="B1571" t="s">
        <v>3279</v>
      </c>
      <c r="C1571" t="s">
        <v>38</v>
      </c>
      <c r="D1571" t="s">
        <v>39</v>
      </c>
      <c r="E1571">
        <v>0.55437147860395053</v>
      </c>
      <c r="F1571">
        <v>0.88850126487036329</v>
      </c>
      <c r="G1571">
        <v>1.0397562009522228</v>
      </c>
      <c r="H1571">
        <v>0.76362462666143105</v>
      </c>
      <c r="I1571">
        <v>4297.3970431999996</v>
      </c>
      <c r="J1571">
        <v>4381.8291200000003</v>
      </c>
      <c r="K1571">
        <v>279.68698879999999</v>
      </c>
    </row>
    <row r="1572" spans="1:11">
      <c r="A1572" t="s">
        <v>3280</v>
      </c>
      <c r="B1572" t="s">
        <v>3281</v>
      </c>
      <c r="C1572" t="s">
        <v>12</v>
      </c>
      <c r="D1572" t="s">
        <v>13</v>
      </c>
      <c r="E1572">
        <v>1.0430235612830283</v>
      </c>
      <c r="F1572">
        <v>1.1265113838211025</v>
      </c>
      <c r="G1572">
        <v>0.30401368912098209</v>
      </c>
      <c r="H1572">
        <v>1.974913529504043</v>
      </c>
      <c r="I1572">
        <v>1533.0173952</v>
      </c>
      <c r="J1572">
        <v>2042.9596672</v>
      </c>
      <c r="K1572">
        <v>2457.9272704</v>
      </c>
    </row>
    <row r="1573" spans="1:11">
      <c r="A1573" t="s">
        <v>3282</v>
      </c>
      <c r="B1573" t="s">
        <v>3283</v>
      </c>
      <c r="C1573" t="s">
        <v>32</v>
      </c>
      <c r="D1573" t="s">
        <v>83</v>
      </c>
      <c r="E1573">
        <v>0.83239850185498931</v>
      </c>
      <c r="F1573">
        <v>1.7274414954919881</v>
      </c>
      <c r="G1573">
        <v>18.613465100912872</v>
      </c>
      <c r="H1573">
        <v>6.54359203711733</v>
      </c>
      <c r="I1573">
        <v>6266.5125888000002</v>
      </c>
      <c r="J1573">
        <v>253.66999039999999</v>
      </c>
      <c r="K1573">
        <v>42.09</v>
      </c>
    </row>
    <row r="1574" spans="1:11">
      <c r="A1574" t="s">
        <v>3284</v>
      </c>
      <c r="B1574" t="s">
        <v>3285</v>
      </c>
      <c r="C1574" t="s">
        <v>24</v>
      </c>
      <c r="D1574" t="s">
        <v>108</v>
      </c>
      <c r="E1574">
        <v>1.3311822497860517</v>
      </c>
      <c r="F1574">
        <v>1.6668041058789762</v>
      </c>
      <c r="G1574">
        <v>1.404593453391823</v>
      </c>
      <c r="H1574">
        <v>6.2961605524583018</v>
      </c>
      <c r="I1574">
        <v>3522.7209727999998</v>
      </c>
      <c r="J1574">
        <v>324.30279680000001</v>
      </c>
      <c r="K1574">
        <v>99.679097600000006</v>
      </c>
    </row>
    <row r="1575" spans="1:11">
      <c r="A1575" t="s">
        <v>3286</v>
      </c>
      <c r="B1575" t="s">
        <v>3287</v>
      </c>
      <c r="C1575" t="s">
        <v>17</v>
      </c>
      <c r="D1575" t="s">
        <v>41</v>
      </c>
      <c r="E1575">
        <v>1.3942264805522415</v>
      </c>
      <c r="F1575">
        <v>2.1130346108669009</v>
      </c>
      <c r="G1575">
        <v>1.3461425351794198</v>
      </c>
      <c r="H1575">
        <v>1.2451268630778352</v>
      </c>
      <c r="I1575">
        <v>624.87439359999996</v>
      </c>
      <c r="J1575">
        <v>326.4310016</v>
      </c>
      <c r="K1575">
        <v>4.7267000000000001</v>
      </c>
    </row>
    <row r="1576" spans="1:11">
      <c r="A1576" t="s">
        <v>3288</v>
      </c>
      <c r="B1576" t="s">
        <v>3289</v>
      </c>
      <c r="C1576" t="s">
        <v>38</v>
      </c>
      <c r="D1576" t="s">
        <v>62</v>
      </c>
      <c r="E1576">
        <v>1.3706766079049719</v>
      </c>
      <c r="F1576">
        <v>1.9072566532462631</v>
      </c>
      <c r="G1576">
        <v>1.1822200974969566</v>
      </c>
      <c r="H1576">
        <v>1.711768168682436</v>
      </c>
      <c r="I1576">
        <v>14386.0154368</v>
      </c>
      <c r="J1576">
        <v>1062.4560128000001</v>
      </c>
      <c r="K1576">
        <v>1896.2839552</v>
      </c>
    </row>
    <row r="1577" spans="1:11">
      <c r="A1577" t="s">
        <v>3290</v>
      </c>
      <c r="B1577" t="s">
        <v>3291</v>
      </c>
      <c r="C1577" t="s">
        <v>15</v>
      </c>
      <c r="D1577" t="s">
        <v>19</v>
      </c>
      <c r="E1577">
        <v>0.7187391540168484</v>
      </c>
      <c r="F1577">
        <v>1.1210137946824841</v>
      </c>
      <c r="G1577">
        <v>0.3768529906267914</v>
      </c>
      <c r="H1577">
        <v>1.7050240317261891</v>
      </c>
      <c r="I1577">
        <v>385.43434239999999</v>
      </c>
      <c r="J1577">
        <v>45.375398400000002</v>
      </c>
      <c r="K1577">
        <v>31.132300799999999</v>
      </c>
    </row>
    <row r="1578" spans="1:11">
      <c r="A1578" t="s">
        <v>3292</v>
      </c>
      <c r="B1578" t="s">
        <v>3293</v>
      </c>
      <c r="C1578" t="s">
        <v>24</v>
      </c>
      <c r="D1578" t="s">
        <v>25</v>
      </c>
      <c r="E1578">
        <v>0.84336528279062972</v>
      </c>
      <c r="F1578">
        <v>1.2267129271391719</v>
      </c>
      <c r="G1578">
        <v>1.957580393508636</v>
      </c>
      <c r="H1578">
        <v>1.0051340559041644</v>
      </c>
      <c r="I1578">
        <v>2230.1024256000001</v>
      </c>
      <c r="J1578">
        <v>646.08000000000004</v>
      </c>
      <c r="K1578">
        <v>3.87</v>
      </c>
    </row>
    <row r="1579" spans="1:11">
      <c r="A1579" t="s">
        <v>3294</v>
      </c>
      <c r="B1579" t="s">
        <v>3295</v>
      </c>
      <c r="C1579" t="s">
        <v>10</v>
      </c>
      <c r="D1579" t="s">
        <v>28</v>
      </c>
      <c r="E1579">
        <v>0.94722051046906197</v>
      </c>
      <c r="F1579">
        <v>0.90930533321601115</v>
      </c>
      <c r="G1579">
        <v>0.87903055315456635</v>
      </c>
      <c r="H1579">
        <v>15.924806866952787</v>
      </c>
      <c r="I1579">
        <v>132368.8525824</v>
      </c>
      <c r="J1579">
        <v>875.59004159999995</v>
      </c>
      <c r="K1579">
        <v>423.64001280000002</v>
      </c>
    </row>
    <row r="1580" spans="1:11">
      <c r="A1580" t="s">
        <v>3296</v>
      </c>
      <c r="B1580" t="s">
        <v>3297</v>
      </c>
      <c r="C1580" t="s">
        <v>15</v>
      </c>
      <c r="D1580" t="s">
        <v>97</v>
      </c>
      <c r="E1580">
        <v>1.4921007931738179</v>
      </c>
      <c r="F1580">
        <v>1.6170003440285037</v>
      </c>
      <c r="G1580">
        <v>2.1801304784761464</v>
      </c>
      <c r="H1580">
        <v>20.882133532264081</v>
      </c>
      <c r="I1580">
        <v>1484.0958975999999</v>
      </c>
      <c r="J1580">
        <v>203.84299519999999</v>
      </c>
      <c r="K1580">
        <v>619.44202240000004</v>
      </c>
    </row>
    <row r="1581" spans="1:11">
      <c r="A1581" t="s">
        <v>3298</v>
      </c>
      <c r="B1581" t="s">
        <v>3299</v>
      </c>
      <c r="C1581" t="s">
        <v>15</v>
      </c>
      <c r="D1581" t="s">
        <v>97</v>
      </c>
      <c r="E1581">
        <v>0.98338473546074201</v>
      </c>
      <c r="F1581">
        <v>0.67124622062236472</v>
      </c>
      <c r="G1581">
        <v>0.64481565185646827</v>
      </c>
      <c r="H1581">
        <v>7.1215823843704467</v>
      </c>
      <c r="I1581">
        <v>968.01105919999998</v>
      </c>
      <c r="J1581">
        <v>293.15819520000002</v>
      </c>
      <c r="K1581">
        <v>16.8455008</v>
      </c>
    </row>
    <row r="1582" spans="1:11">
      <c r="A1582" t="s">
        <v>3300</v>
      </c>
      <c r="B1582" t="s">
        <v>3301</v>
      </c>
      <c r="C1582" t="s">
        <v>17</v>
      </c>
      <c r="D1582" t="s">
        <v>65</v>
      </c>
      <c r="E1582">
        <v>0.94126881436600762</v>
      </c>
      <c r="F1582">
        <v>0.85407787840863636</v>
      </c>
      <c r="G1582">
        <v>1.0526626180847234</v>
      </c>
      <c r="H1582">
        <v>2.625219331705829</v>
      </c>
      <c r="I1582">
        <v>1546.6176512</v>
      </c>
      <c r="J1582">
        <v>327.29999359999999</v>
      </c>
      <c r="K1582">
        <v>78.680000000000007</v>
      </c>
    </row>
    <row r="1583" spans="1:11">
      <c r="A1583" t="s">
        <v>3302</v>
      </c>
      <c r="B1583" t="s">
        <v>3303</v>
      </c>
      <c r="C1583" t="s">
        <v>32</v>
      </c>
      <c r="D1583" t="s">
        <v>33</v>
      </c>
      <c r="E1583">
        <v>0.83733761416898189</v>
      </c>
      <c r="F1583">
        <v>0.98446218138890196</v>
      </c>
      <c r="G1583">
        <v>-1.1664467590787375</v>
      </c>
      <c r="H1583">
        <v>426.96194635059265</v>
      </c>
      <c r="I1583">
        <v>355.30193919999999</v>
      </c>
      <c r="J1583">
        <v>0.3</v>
      </c>
      <c r="K1583">
        <v>110.62000639999999</v>
      </c>
    </row>
    <row r="1584" spans="1:11">
      <c r="A1584" t="s">
        <v>3304</v>
      </c>
      <c r="B1584" t="s">
        <v>3305</v>
      </c>
      <c r="C1584" t="s">
        <v>17</v>
      </c>
      <c r="D1584" t="s">
        <v>26</v>
      </c>
      <c r="E1584">
        <v>1.4174447350340376</v>
      </c>
      <c r="F1584">
        <v>1.0708414480903676</v>
      </c>
      <c r="G1584">
        <v>1.2045441193381234</v>
      </c>
      <c r="H1584">
        <v>7.9479289940828401</v>
      </c>
      <c r="I1584">
        <v>122.91750399999999</v>
      </c>
      <c r="J1584">
        <v>15.1395008</v>
      </c>
      <c r="K1584">
        <v>7.1604000000000001</v>
      </c>
    </row>
    <row r="1585" spans="1:11">
      <c r="A1585" t="s">
        <v>3306</v>
      </c>
      <c r="B1585" t="s">
        <v>3307</v>
      </c>
      <c r="C1585" t="s">
        <v>32</v>
      </c>
      <c r="D1585" t="s">
        <v>76</v>
      </c>
      <c r="E1585">
        <v>1.3703775381690653</v>
      </c>
      <c r="F1585">
        <v>0.99459491949490764</v>
      </c>
      <c r="G1585">
        <v>0.88717111582002628</v>
      </c>
      <c r="H1585">
        <v>32.813780186498768</v>
      </c>
      <c r="I1585">
        <v>31347.304038400001</v>
      </c>
      <c r="J1585">
        <v>211.38599679999999</v>
      </c>
      <c r="K1585">
        <v>576.55398400000001</v>
      </c>
    </row>
    <row r="1586" spans="1:11">
      <c r="A1586" t="s">
        <v>3308</v>
      </c>
      <c r="B1586" t="s">
        <v>3309</v>
      </c>
      <c r="C1586" t="s">
        <v>32</v>
      </c>
      <c r="D1586" t="s">
        <v>50</v>
      </c>
      <c r="E1586">
        <v>0.7116135441762178</v>
      </c>
      <c r="F1586">
        <v>0.70926908880705675</v>
      </c>
      <c r="G1586">
        <v>0.1592982565630906</v>
      </c>
      <c r="H1586">
        <v>5.2186482678198338</v>
      </c>
      <c r="I1586">
        <v>204.403392</v>
      </c>
      <c r="J1586">
        <v>19.639800000000001</v>
      </c>
      <c r="K1586">
        <v>0.25750000000000001</v>
      </c>
    </row>
    <row r="1587" spans="1:11">
      <c r="A1587" t="s">
        <v>3310</v>
      </c>
      <c r="B1587" t="s">
        <v>3311</v>
      </c>
      <c r="C1587" t="s">
        <v>15</v>
      </c>
      <c r="D1587" t="s">
        <v>16</v>
      </c>
      <c r="E1587">
        <v>1.5387739971430854</v>
      </c>
      <c r="F1587">
        <v>2.103039692594439</v>
      </c>
      <c r="G1587">
        <v>1.3950849162595376</v>
      </c>
      <c r="H1587">
        <v>9.9788699326968224</v>
      </c>
      <c r="I1587">
        <v>6948.1857024000001</v>
      </c>
      <c r="J1587">
        <v>738.91000320000001</v>
      </c>
      <c r="K1587">
        <v>311.13000959999999</v>
      </c>
    </row>
    <row r="1588" spans="1:11">
      <c r="A1588" t="s">
        <v>3312</v>
      </c>
      <c r="B1588" t="s">
        <v>3313</v>
      </c>
      <c r="C1588" t="s">
        <v>22</v>
      </c>
      <c r="D1588" t="s">
        <v>23</v>
      </c>
      <c r="E1588">
        <v>0.92266512824123437</v>
      </c>
      <c r="F1588">
        <v>1.3742074648750895</v>
      </c>
      <c r="G1588">
        <v>0.85080604756831257</v>
      </c>
      <c r="H1588">
        <v>3.5579965060904111</v>
      </c>
      <c r="I1588">
        <v>552.22389759999999</v>
      </c>
      <c r="J1588">
        <v>94.107097600000003</v>
      </c>
      <c r="K1588">
        <v>25.956300800000001</v>
      </c>
    </row>
    <row r="1589" spans="1:11">
      <c r="A1589" t="s">
        <v>3314</v>
      </c>
      <c r="B1589" t="s">
        <v>3315</v>
      </c>
      <c r="C1589" t="s">
        <v>32</v>
      </c>
      <c r="D1589" t="s">
        <v>36</v>
      </c>
      <c r="E1589">
        <v>1.3178627512723344</v>
      </c>
      <c r="F1589">
        <v>1.1169516795030576</v>
      </c>
      <c r="G1589">
        <v>0.8314281762406952</v>
      </c>
      <c r="H1589">
        <v>6.5705696202531643</v>
      </c>
      <c r="I1589">
        <v>1728.0020480000001</v>
      </c>
      <c r="J1589">
        <v>404.9430016</v>
      </c>
      <c r="K1589">
        <v>49.095999999999997</v>
      </c>
    </row>
    <row r="1590" spans="1:11">
      <c r="A1590" t="s">
        <v>3316</v>
      </c>
      <c r="B1590" t="s">
        <v>3317</v>
      </c>
      <c r="C1590" t="s">
        <v>12</v>
      </c>
      <c r="D1590" t="s">
        <v>60</v>
      </c>
      <c r="E1590">
        <v>1.4968044234726869</v>
      </c>
      <c r="F1590">
        <v>1.5995197305835609</v>
      </c>
      <c r="G1590">
        <v>0.98396428376219158</v>
      </c>
      <c r="H1590">
        <v>-1027.955223880597</v>
      </c>
      <c r="I1590">
        <v>2140.0160255999999</v>
      </c>
      <c r="J1590">
        <v>3289.2000256000001</v>
      </c>
      <c r="K1590">
        <v>1070.0300288000001</v>
      </c>
    </row>
    <row r="1591" spans="1:11">
      <c r="A1591" t="s">
        <v>3318</v>
      </c>
      <c r="B1591" t="s">
        <v>3319</v>
      </c>
      <c r="C1591" t="s">
        <v>24</v>
      </c>
      <c r="D1591" t="s">
        <v>25</v>
      </c>
      <c r="E1591">
        <v>1.1836867569860798</v>
      </c>
      <c r="F1591">
        <v>1.7146543489804855</v>
      </c>
      <c r="G1591">
        <v>1.9988642598607576</v>
      </c>
      <c r="H1591">
        <v>-39.143014404497016</v>
      </c>
      <c r="I1591">
        <v>3976.0383999999999</v>
      </c>
      <c r="J1591">
        <v>416.60999679999998</v>
      </c>
      <c r="K1591">
        <v>0.94</v>
      </c>
    </row>
    <row r="1592" spans="1:11">
      <c r="A1592" t="s">
        <v>3320</v>
      </c>
      <c r="B1592" t="s">
        <v>3321</v>
      </c>
      <c r="C1592" t="s">
        <v>12</v>
      </c>
      <c r="D1592" t="s">
        <v>13</v>
      </c>
      <c r="E1592">
        <v>0.96447649634350896</v>
      </c>
      <c r="F1592">
        <v>1.9289587701156896</v>
      </c>
      <c r="G1592">
        <v>2.369714174871878</v>
      </c>
      <c r="H1592">
        <v>229.71057192374349</v>
      </c>
      <c r="I1592">
        <v>242.24588800000001</v>
      </c>
      <c r="J1592">
        <v>1.0102</v>
      </c>
      <c r="K1592">
        <v>2.5768</v>
      </c>
    </row>
    <row r="1593" spans="1:11">
      <c r="A1593" t="s">
        <v>3322</v>
      </c>
      <c r="B1593" t="s">
        <v>3323</v>
      </c>
      <c r="C1593" t="s">
        <v>32</v>
      </c>
      <c r="D1593" t="s">
        <v>105</v>
      </c>
      <c r="E1593">
        <v>0.74578523775158267</v>
      </c>
      <c r="F1593">
        <v>1.0352607977928512</v>
      </c>
      <c r="G1593">
        <v>0.77699389997457002</v>
      </c>
      <c r="H1593">
        <v>3.0108924806746309</v>
      </c>
      <c r="I1593">
        <v>487.52650240000003</v>
      </c>
      <c r="J1593">
        <v>144.57739520000001</v>
      </c>
      <c r="K1593">
        <v>174.73520640000001</v>
      </c>
    </row>
    <row r="1594" spans="1:11">
      <c r="A1594" t="s">
        <v>3324</v>
      </c>
      <c r="B1594" t="s">
        <v>3325</v>
      </c>
      <c r="C1594" t="s">
        <v>17</v>
      </c>
      <c r="D1594" t="s">
        <v>27</v>
      </c>
      <c r="E1594">
        <v>0.7903242546293352</v>
      </c>
      <c r="F1594">
        <v>1.2342491256161825</v>
      </c>
      <c r="G1594">
        <v>0.17256686301518839</v>
      </c>
      <c r="H1594">
        <v>3.8636167664670658</v>
      </c>
      <c r="I1594">
        <v>2258.8645375999999</v>
      </c>
      <c r="J1594">
        <v>163.98289919999999</v>
      </c>
      <c r="K1594">
        <v>2.5703</v>
      </c>
    </row>
    <row r="1595" spans="1:11">
      <c r="A1595" t="s">
        <v>3326</v>
      </c>
      <c r="B1595" t="s">
        <v>3327</v>
      </c>
      <c r="C1595" t="s">
        <v>32</v>
      </c>
      <c r="D1595" t="s">
        <v>121</v>
      </c>
      <c r="E1595">
        <v>1.3854071827142989</v>
      </c>
      <c r="F1595">
        <v>2.0503929530836729</v>
      </c>
      <c r="G1595">
        <v>1.5387055525920794</v>
      </c>
      <c r="H1595">
        <v>-0.58649705425598575</v>
      </c>
      <c r="I1595">
        <v>284.93273599999998</v>
      </c>
      <c r="J1595">
        <v>1703.931392</v>
      </c>
      <c r="K1595">
        <v>22.671699199999999</v>
      </c>
    </row>
    <row r="1596" spans="1:11">
      <c r="A1596" t="s">
        <v>3328</v>
      </c>
      <c r="B1596" t="s">
        <v>3329</v>
      </c>
      <c r="C1596" t="s">
        <v>10</v>
      </c>
      <c r="D1596" t="s">
        <v>51</v>
      </c>
      <c r="E1596">
        <v>1.4326879479167249</v>
      </c>
      <c r="F1596">
        <v>1.3738625494380421</v>
      </c>
      <c r="G1596">
        <v>1.4736967808143262</v>
      </c>
      <c r="H1596">
        <v>5.2708938953488369</v>
      </c>
      <c r="I1596">
        <v>1286.59968</v>
      </c>
      <c r="J1596">
        <v>448.76001280000003</v>
      </c>
      <c r="K1596">
        <v>369.66000639999999</v>
      </c>
    </row>
    <row r="1597" spans="1:11">
      <c r="A1597" t="s">
        <v>3330</v>
      </c>
      <c r="B1597" t="s">
        <v>3331</v>
      </c>
      <c r="C1597" t="s">
        <v>10</v>
      </c>
      <c r="D1597" t="s">
        <v>28</v>
      </c>
      <c r="E1597">
        <v>0.58435189827864964</v>
      </c>
      <c r="F1597">
        <v>1.3368848812381151</v>
      </c>
      <c r="G1597">
        <v>0.66447593774555336</v>
      </c>
      <c r="H1597">
        <v>43.325731639533103</v>
      </c>
      <c r="I1597">
        <v>12732.279193599999</v>
      </c>
      <c r="J1597">
        <v>145.935104</v>
      </c>
      <c r="K1597">
        <v>539.67068159999997</v>
      </c>
    </row>
    <row r="1598" spans="1:11">
      <c r="A1598" t="s">
        <v>3332</v>
      </c>
      <c r="B1598" t="s">
        <v>3333</v>
      </c>
      <c r="C1598" t="s">
        <v>17</v>
      </c>
      <c r="D1598" t="s">
        <v>20</v>
      </c>
      <c r="E1598">
        <v>1.029231541490482</v>
      </c>
      <c r="F1598">
        <v>0.97530492759201759</v>
      </c>
      <c r="G1598">
        <v>1.6535209198663141</v>
      </c>
      <c r="H1598">
        <v>2.4458007650091469</v>
      </c>
      <c r="I1598">
        <v>1449.2194816000001</v>
      </c>
      <c r="J1598">
        <v>351.01429760000002</v>
      </c>
      <c r="K1598">
        <v>165.79310079999999</v>
      </c>
    </row>
    <row r="1599" spans="1:11">
      <c r="A1599" t="s">
        <v>3334</v>
      </c>
      <c r="B1599" t="s">
        <v>3335</v>
      </c>
      <c r="C1599" t="s">
        <v>32</v>
      </c>
      <c r="D1599" t="s">
        <v>33</v>
      </c>
      <c r="E1599">
        <v>1.4352055375822164</v>
      </c>
      <c r="F1599">
        <v>1.1969851824873441</v>
      </c>
      <c r="G1599">
        <v>1.3541423641486416</v>
      </c>
      <c r="H1599">
        <v>4.7762448417810068</v>
      </c>
      <c r="I1599">
        <v>1380.8857088</v>
      </c>
      <c r="J1599">
        <v>512.11909119999996</v>
      </c>
      <c r="K1599">
        <v>13.291700000000001</v>
      </c>
    </row>
    <row r="1600" spans="1:11">
      <c r="A1600" t="s">
        <v>3336</v>
      </c>
      <c r="B1600" t="s">
        <v>3337</v>
      </c>
      <c r="C1600" t="s">
        <v>32</v>
      </c>
      <c r="D1600" t="s">
        <v>67</v>
      </c>
      <c r="E1600">
        <v>0.81918711396390176</v>
      </c>
      <c r="F1600">
        <v>0.9394853410421492</v>
      </c>
      <c r="G1600">
        <v>1.2464888095610276</v>
      </c>
      <c r="H1600">
        <v>133.85217391304349</v>
      </c>
      <c r="I1600">
        <v>461.75298559999999</v>
      </c>
      <c r="J1600">
        <v>2.3980999999999999</v>
      </c>
      <c r="K1600">
        <v>10.340199999999999</v>
      </c>
    </row>
    <row r="1601" spans="1:11">
      <c r="A1601" t="s">
        <v>3338</v>
      </c>
      <c r="B1601" t="s">
        <v>3339</v>
      </c>
      <c r="C1601" t="s">
        <v>17</v>
      </c>
      <c r="D1601" t="s">
        <v>18</v>
      </c>
      <c r="E1601">
        <v>1.0914251877161747</v>
      </c>
      <c r="F1601">
        <v>0.7939801938933988</v>
      </c>
      <c r="G1601">
        <v>0.9949612675849272</v>
      </c>
      <c r="H1601">
        <v>5.9076767967737291</v>
      </c>
      <c r="I1601">
        <v>75532.016025599994</v>
      </c>
      <c r="J1601">
        <v>4604.9701888</v>
      </c>
      <c r="K1601">
        <v>634.66997760000004</v>
      </c>
    </row>
    <row r="1602" spans="1:11">
      <c r="A1602" t="s">
        <v>3340</v>
      </c>
      <c r="B1602" t="s">
        <v>3341</v>
      </c>
      <c r="C1602" t="s">
        <v>12</v>
      </c>
      <c r="D1602" t="s">
        <v>21</v>
      </c>
      <c r="E1602">
        <v>0.2410040999238908</v>
      </c>
      <c r="F1602">
        <v>0.67736839434126661</v>
      </c>
      <c r="G1602">
        <v>1.22680293661434</v>
      </c>
      <c r="H1602">
        <v>24.687288202380017</v>
      </c>
      <c r="I1602">
        <v>406.75609600000001</v>
      </c>
      <c r="J1602">
        <v>697.60808959999997</v>
      </c>
      <c r="K1602">
        <v>6.2088999999999999</v>
      </c>
    </row>
    <row r="1603" spans="1:11">
      <c r="A1603" t="s">
        <v>3342</v>
      </c>
      <c r="B1603" t="s">
        <v>3343</v>
      </c>
      <c r="C1603" t="s">
        <v>10</v>
      </c>
      <c r="D1603" t="s">
        <v>43</v>
      </c>
      <c r="E1603">
        <v>1.0887679328911493</v>
      </c>
      <c r="F1603">
        <v>1.6058747698246001</v>
      </c>
      <c r="G1603">
        <v>1.6292889913466011</v>
      </c>
      <c r="H1603">
        <v>98.116390903904161</v>
      </c>
      <c r="I1603">
        <v>767.78240000000005</v>
      </c>
      <c r="J1603">
        <v>13.075900000000001</v>
      </c>
      <c r="K1603">
        <v>413.47578879999998</v>
      </c>
    </row>
    <row r="1604" spans="1:11">
      <c r="A1604" t="s">
        <v>3344</v>
      </c>
      <c r="B1604" t="s">
        <v>3345</v>
      </c>
      <c r="C1604" t="s">
        <v>17</v>
      </c>
      <c r="D1604" t="s">
        <v>20</v>
      </c>
      <c r="E1604">
        <v>1.2292644370277286</v>
      </c>
      <c r="F1604">
        <v>0.98208050543018099</v>
      </c>
      <c r="G1604">
        <v>1.6051589079436102</v>
      </c>
      <c r="H1604">
        <v>10.803953893226421</v>
      </c>
      <c r="I1604">
        <v>922.53081599999996</v>
      </c>
      <c r="J1604">
        <v>59.575801599999998</v>
      </c>
      <c r="K1604">
        <v>134.72610560000001</v>
      </c>
    </row>
    <row r="1605" spans="1:11">
      <c r="A1605" t="s">
        <v>3346</v>
      </c>
      <c r="B1605" t="s">
        <v>3347</v>
      </c>
      <c r="C1605" t="s">
        <v>32</v>
      </c>
      <c r="D1605" t="s">
        <v>37</v>
      </c>
      <c r="E1605">
        <v>0.87548705540296934</v>
      </c>
      <c r="F1605">
        <v>1.063460873077124</v>
      </c>
      <c r="G1605">
        <v>0.96687582533017002</v>
      </c>
      <c r="H1605">
        <v>17.945205479452056</v>
      </c>
      <c r="I1605">
        <v>243.14278400000001</v>
      </c>
      <c r="J1605">
        <v>6.5380000000000003</v>
      </c>
      <c r="K1605">
        <v>31.316998399999999</v>
      </c>
    </row>
    <row r="1606" spans="1:11">
      <c r="A1606" t="s">
        <v>3348</v>
      </c>
      <c r="B1606" t="s">
        <v>3349</v>
      </c>
      <c r="C1606" t="s">
        <v>32</v>
      </c>
      <c r="D1606" t="s">
        <v>76</v>
      </c>
      <c r="E1606">
        <v>0.99331494332239845</v>
      </c>
      <c r="F1606">
        <v>1.0693916495622615</v>
      </c>
      <c r="G1606">
        <v>1.2222368923717148</v>
      </c>
      <c r="H1606">
        <v>3.2683368162175701</v>
      </c>
      <c r="I1606">
        <v>3114.4251392000001</v>
      </c>
      <c r="J1606">
        <v>903.18540800000005</v>
      </c>
      <c r="K1606">
        <v>12.4382</v>
      </c>
    </row>
    <row r="1607" spans="1:11">
      <c r="A1607" t="s">
        <v>3350</v>
      </c>
      <c r="B1607" t="s">
        <v>3351</v>
      </c>
      <c r="C1607" t="s">
        <v>10</v>
      </c>
      <c r="D1607" t="s">
        <v>28</v>
      </c>
      <c r="E1607">
        <v>1.3288668075944541</v>
      </c>
      <c r="F1607">
        <v>1.3233584117689008</v>
      </c>
      <c r="G1607">
        <v>-1.0336128292657722</v>
      </c>
      <c r="H1607">
        <v>9.6354162426216163</v>
      </c>
      <c r="I1607">
        <v>1052.6377984000001</v>
      </c>
      <c r="J1607">
        <v>1.1631</v>
      </c>
      <c r="K1607">
        <v>83.123596800000001</v>
      </c>
    </row>
    <row r="1608" spans="1:11">
      <c r="A1608" t="s">
        <v>3352</v>
      </c>
      <c r="B1608" t="s">
        <v>3353</v>
      </c>
      <c r="C1608" t="s">
        <v>32</v>
      </c>
      <c r="D1608" t="s">
        <v>50</v>
      </c>
      <c r="E1608">
        <v>1.3788227690684336</v>
      </c>
      <c r="F1608">
        <v>1.4097477693955482</v>
      </c>
      <c r="G1608">
        <v>1.176245245955214</v>
      </c>
      <c r="H1608">
        <v>3.0564971751412431</v>
      </c>
      <c r="I1608">
        <v>883.96257279999998</v>
      </c>
      <c r="J1608">
        <v>330.30000639999997</v>
      </c>
      <c r="K1608">
        <v>68</v>
      </c>
    </row>
    <row r="1609" spans="1:11">
      <c r="A1609" t="s">
        <v>3354</v>
      </c>
      <c r="B1609" t="s">
        <v>3355</v>
      </c>
      <c r="C1609" t="s">
        <v>24</v>
      </c>
      <c r="D1609" t="s">
        <v>25</v>
      </c>
      <c r="E1609">
        <v>1.2401055566577306</v>
      </c>
      <c r="F1609">
        <v>0.8072508700054174</v>
      </c>
      <c r="G1609">
        <v>1.0984827416419325</v>
      </c>
      <c r="H1609">
        <v>3.3473878060656315</v>
      </c>
      <c r="I1609">
        <v>7800.1160191999998</v>
      </c>
      <c r="J1609">
        <v>1843.8529023999999</v>
      </c>
      <c r="K1609">
        <v>227.4589952</v>
      </c>
    </row>
    <row r="1610" spans="1:11">
      <c r="A1610" t="s">
        <v>3356</v>
      </c>
      <c r="B1610" t="s">
        <v>3357</v>
      </c>
      <c r="C1610" t="s">
        <v>10</v>
      </c>
      <c r="D1610" t="s">
        <v>40</v>
      </c>
      <c r="E1610">
        <v>0.58368382058057044</v>
      </c>
      <c r="F1610">
        <v>0.79613238797847463</v>
      </c>
      <c r="G1610">
        <v>0.1187273591910719</v>
      </c>
      <c r="H1610">
        <v>8.5662533862618346</v>
      </c>
      <c r="I1610">
        <v>8183.0371328000001</v>
      </c>
      <c r="J1610">
        <v>643.16851199999996</v>
      </c>
      <c r="K1610">
        <v>156.28629760000001</v>
      </c>
    </row>
    <row r="1611" spans="1:11">
      <c r="A1611" t="s">
        <v>3358</v>
      </c>
      <c r="B1611" t="s">
        <v>3359</v>
      </c>
      <c r="C1611" t="s">
        <v>12</v>
      </c>
      <c r="D1611" t="s">
        <v>101</v>
      </c>
      <c r="E1611">
        <v>0.62626490472244178</v>
      </c>
      <c r="F1611">
        <v>0.87090691033453582</v>
      </c>
      <c r="G1611">
        <v>1.6022309867796278</v>
      </c>
      <c r="H1611">
        <v>14.16187710180373</v>
      </c>
      <c r="I1611">
        <v>26922.234675200001</v>
      </c>
      <c r="J1611">
        <v>470.00002560000001</v>
      </c>
      <c r="K1611">
        <v>6000.4298752000004</v>
      </c>
    </row>
    <row r="1612" spans="1:11">
      <c r="A1612" t="s">
        <v>3360</v>
      </c>
      <c r="B1612" t="s">
        <v>3361</v>
      </c>
      <c r="C1612" t="s">
        <v>10</v>
      </c>
      <c r="D1612" t="s">
        <v>71</v>
      </c>
      <c r="E1612">
        <v>0.8784000307413693</v>
      </c>
      <c r="F1612">
        <v>1.2113677411368831</v>
      </c>
      <c r="G1612">
        <v>1.0832623823887069</v>
      </c>
      <c r="H1612">
        <v>56.433150088165128</v>
      </c>
      <c r="I1612">
        <v>215.75418880000001</v>
      </c>
      <c r="J1612">
        <v>4.4901</v>
      </c>
      <c r="K1612">
        <v>252.27340799999999</v>
      </c>
    </row>
    <row r="1613" spans="1:11">
      <c r="A1613" t="s">
        <v>3362</v>
      </c>
      <c r="B1613" t="s">
        <v>3363</v>
      </c>
      <c r="C1613" t="s">
        <v>17</v>
      </c>
      <c r="D1613" t="s">
        <v>18</v>
      </c>
      <c r="E1613">
        <v>1.2386319509647421</v>
      </c>
      <c r="F1613">
        <v>1.9871597666237211</v>
      </c>
      <c r="G1613">
        <v>1.7351708679333702</v>
      </c>
      <c r="H1613">
        <v>-29.532458494880206</v>
      </c>
      <c r="I1613">
        <v>664.67998720000003</v>
      </c>
      <c r="J1613">
        <v>1176.6526976</v>
      </c>
      <c r="K1613">
        <v>153.92049919999999</v>
      </c>
    </row>
    <row r="1614" spans="1:11">
      <c r="A1614" t="s">
        <v>3364</v>
      </c>
      <c r="B1614" t="s">
        <v>3365</v>
      </c>
      <c r="C1614" t="s">
        <v>12</v>
      </c>
      <c r="D1614" t="s">
        <v>13</v>
      </c>
      <c r="E1614">
        <v>0.83779834059035452</v>
      </c>
      <c r="F1614">
        <v>1.1067026263479665</v>
      </c>
      <c r="G1614">
        <v>9.4943292852218197E-2</v>
      </c>
      <c r="H1614">
        <v>25.404417448923247</v>
      </c>
      <c r="I1614">
        <v>126.28020480000001</v>
      </c>
      <c r="J1614">
        <v>11.657400000000001</v>
      </c>
      <c r="K1614">
        <v>62.124499200000002</v>
      </c>
    </row>
    <row r="1615" spans="1:11">
      <c r="A1615" t="s">
        <v>3366</v>
      </c>
      <c r="B1615" t="s">
        <v>3367</v>
      </c>
      <c r="C1615" t="s">
        <v>10</v>
      </c>
      <c r="D1615" t="s">
        <v>55</v>
      </c>
      <c r="E1615">
        <v>1.074046265880527</v>
      </c>
      <c r="F1615">
        <v>1.6708889786802308</v>
      </c>
      <c r="G1615">
        <v>0.95778844856732681</v>
      </c>
      <c r="H1615">
        <v>1.6901116202454465</v>
      </c>
      <c r="I1615">
        <v>1047.665152</v>
      </c>
      <c r="J1615">
        <v>377.09199360000002</v>
      </c>
      <c r="K1615">
        <v>16.803599999999999</v>
      </c>
    </row>
    <row r="1616" spans="1:11">
      <c r="A1616" t="s">
        <v>3368</v>
      </c>
      <c r="B1616" t="s">
        <v>3369</v>
      </c>
      <c r="C1616" t="s">
        <v>17</v>
      </c>
      <c r="D1616" t="s">
        <v>119</v>
      </c>
      <c r="E1616">
        <v>1.5496469900171874</v>
      </c>
      <c r="F1616">
        <v>1.9549852040505713</v>
      </c>
      <c r="G1616">
        <v>0.2007331813761265</v>
      </c>
      <c r="H1616">
        <v>8.8440106858821483</v>
      </c>
      <c r="I1616">
        <v>734.15736319999996</v>
      </c>
      <c r="J1616">
        <v>167.00110079999999</v>
      </c>
      <c r="K1616">
        <v>154.9042048</v>
      </c>
    </row>
    <row r="1617" spans="1:11">
      <c r="A1617" t="s">
        <v>3370</v>
      </c>
      <c r="B1617" t="s">
        <v>3371</v>
      </c>
      <c r="C1617" t="s">
        <v>15</v>
      </c>
      <c r="D1617" t="s">
        <v>68</v>
      </c>
      <c r="E1617">
        <v>1.6422386101054731</v>
      </c>
      <c r="F1617">
        <v>1.3928869490441642</v>
      </c>
      <c r="G1617">
        <v>0.72943325005618431</v>
      </c>
      <c r="H1617">
        <v>0.46700507614213199</v>
      </c>
      <c r="I1617">
        <v>8415.8906368000007</v>
      </c>
      <c r="J1617">
        <v>1921.0000384</v>
      </c>
      <c r="K1617">
        <v>496</v>
      </c>
    </row>
    <row r="1618" spans="1:11">
      <c r="A1618" t="s">
        <v>3372</v>
      </c>
      <c r="B1618" t="s">
        <v>3373</v>
      </c>
      <c r="C1618" t="s">
        <v>32</v>
      </c>
      <c r="D1618" t="s">
        <v>50</v>
      </c>
      <c r="E1618">
        <v>0.8631479105864508</v>
      </c>
      <c r="F1618">
        <v>1.3260473575735203</v>
      </c>
      <c r="G1618">
        <v>1.2978622298875671</v>
      </c>
      <c r="H1618">
        <v>2.6105370877760539</v>
      </c>
      <c r="I1618">
        <v>1608.519168</v>
      </c>
      <c r="J1618">
        <v>259.93200639999998</v>
      </c>
      <c r="K1618">
        <v>2.9460000000000002</v>
      </c>
    </row>
    <row r="1619" spans="1:11">
      <c r="A1619" t="s">
        <v>3374</v>
      </c>
      <c r="B1619" t="s">
        <v>3375</v>
      </c>
      <c r="C1619" t="s">
        <v>15</v>
      </c>
      <c r="D1619" t="s">
        <v>64</v>
      </c>
      <c r="E1619">
        <v>0.87241965337751137</v>
      </c>
      <c r="F1619">
        <v>0.8990725597307595</v>
      </c>
      <c r="G1619">
        <v>-2.5117583501761227</v>
      </c>
      <c r="H1619">
        <v>10.128958365578084</v>
      </c>
      <c r="I1619">
        <v>3710.8547583999998</v>
      </c>
      <c r="J1619">
        <v>337.66399999999999</v>
      </c>
      <c r="K1619">
        <v>592.82698240000002</v>
      </c>
    </row>
    <row r="1620" spans="1:11">
      <c r="A1620" t="s">
        <v>3376</v>
      </c>
      <c r="B1620" t="s">
        <v>3377</v>
      </c>
      <c r="C1620" t="s">
        <v>32</v>
      </c>
      <c r="D1620" t="s">
        <v>37</v>
      </c>
      <c r="E1620">
        <v>0.90006492226242663</v>
      </c>
      <c r="F1620">
        <v>0.40942834223127272</v>
      </c>
      <c r="G1620">
        <v>1.9008818136593633</v>
      </c>
      <c r="H1620">
        <v>1.2743778541965227</v>
      </c>
      <c r="I1620">
        <v>2132.1908223999999</v>
      </c>
      <c r="J1620">
        <v>871.64375040000004</v>
      </c>
      <c r="K1620">
        <v>42.961100799999997</v>
      </c>
    </row>
    <row r="1621" spans="1:11">
      <c r="A1621" t="s">
        <v>3378</v>
      </c>
      <c r="B1621" t="s">
        <v>3379</v>
      </c>
      <c r="C1621" t="s">
        <v>10</v>
      </c>
      <c r="D1621" t="s">
        <v>43</v>
      </c>
      <c r="E1621">
        <v>0.9185578105812704</v>
      </c>
      <c r="F1621">
        <v>0.90841196113671419</v>
      </c>
      <c r="G1621">
        <v>1.2853760741843925</v>
      </c>
      <c r="H1621">
        <v>54.959147424511542</v>
      </c>
      <c r="I1621">
        <v>3293.1483647999999</v>
      </c>
      <c r="J1621">
        <v>549.17002239999999</v>
      </c>
      <c r="K1621">
        <v>32.79</v>
      </c>
    </row>
    <row r="1622" spans="1:11">
      <c r="A1622" t="s">
        <v>3380</v>
      </c>
      <c r="B1622" t="s">
        <v>3381</v>
      </c>
      <c r="C1622" t="s">
        <v>15</v>
      </c>
      <c r="D1622" t="s">
        <v>19</v>
      </c>
      <c r="E1622">
        <v>1.4444908953472799</v>
      </c>
      <c r="F1622">
        <v>2.2330461174707961</v>
      </c>
      <c r="G1622">
        <v>1.141587930828164</v>
      </c>
      <c r="H1622">
        <v>-9.1122448979591848</v>
      </c>
      <c r="I1622">
        <v>463.85899519999998</v>
      </c>
      <c r="J1622">
        <v>29.7</v>
      </c>
      <c r="K1622">
        <v>126.65999360000001</v>
      </c>
    </row>
    <row r="1623" spans="1:11">
      <c r="A1623" t="s">
        <v>3382</v>
      </c>
      <c r="B1623" t="s">
        <v>3383</v>
      </c>
      <c r="C1623" t="s">
        <v>32</v>
      </c>
      <c r="D1623" t="s">
        <v>76</v>
      </c>
      <c r="E1623">
        <v>1.4346888083695055</v>
      </c>
      <c r="F1623">
        <v>1.4168907927761132</v>
      </c>
      <c r="G1623">
        <v>1.0981016695602246</v>
      </c>
      <c r="H1623">
        <v>24.524704196709187</v>
      </c>
      <c r="I1623">
        <v>4691.1029248000004</v>
      </c>
      <c r="J1623">
        <v>80.56</v>
      </c>
      <c r="K1623">
        <v>93.2</v>
      </c>
    </row>
    <row r="1624" spans="1:11">
      <c r="A1624" t="s">
        <v>3384</v>
      </c>
      <c r="B1624" t="s">
        <v>3385</v>
      </c>
      <c r="C1624" t="s">
        <v>10</v>
      </c>
      <c r="D1624" t="s">
        <v>28</v>
      </c>
      <c r="E1624">
        <v>0.75466835785179331</v>
      </c>
      <c r="F1624">
        <v>1.0748420024697067</v>
      </c>
      <c r="G1624">
        <v>0.80375835312865507</v>
      </c>
      <c r="H1624">
        <v>3.3391041818996627</v>
      </c>
      <c r="I1624">
        <v>6401.3697024000003</v>
      </c>
      <c r="J1624">
        <v>2528</v>
      </c>
      <c r="K1624">
        <v>1281.4999551999999</v>
      </c>
    </row>
    <row r="1625" spans="1:11">
      <c r="A1625" t="s">
        <v>3386</v>
      </c>
      <c r="B1625" t="s">
        <v>3387</v>
      </c>
      <c r="C1625" t="s">
        <v>24</v>
      </c>
      <c r="D1625" t="s">
        <v>25</v>
      </c>
      <c r="E1625">
        <v>1.2428644530350359</v>
      </c>
      <c r="F1625">
        <v>1.6758566533414962</v>
      </c>
      <c r="G1625">
        <v>2.1806329813123737</v>
      </c>
      <c r="H1625">
        <v>40.253971661657367</v>
      </c>
      <c r="I1625">
        <v>6596.1996288</v>
      </c>
      <c r="J1625">
        <v>142.7202048</v>
      </c>
      <c r="K1625">
        <v>67.618700799999999</v>
      </c>
    </row>
    <row r="1626" spans="1:11">
      <c r="A1626" t="s">
        <v>3388</v>
      </c>
      <c r="B1626" t="s">
        <v>3389</v>
      </c>
      <c r="C1626" t="s">
        <v>10</v>
      </c>
      <c r="D1626" t="s">
        <v>28</v>
      </c>
      <c r="E1626">
        <v>0.98923885485529583</v>
      </c>
      <c r="F1626">
        <v>1.2874680222781134</v>
      </c>
      <c r="G1626">
        <v>1.3284227304173979</v>
      </c>
      <c r="H1626">
        <v>2.8263312527924831</v>
      </c>
      <c r="I1626">
        <v>584.23157760000004</v>
      </c>
      <c r="J1626">
        <v>409.3700096</v>
      </c>
      <c r="K1626">
        <v>89.350003200000003</v>
      </c>
    </row>
    <row r="1627" spans="1:11">
      <c r="A1627" t="s">
        <v>3390</v>
      </c>
      <c r="B1627" t="s">
        <v>3391</v>
      </c>
      <c r="C1627" t="s">
        <v>34</v>
      </c>
      <c r="D1627" t="s">
        <v>35</v>
      </c>
      <c r="E1627">
        <v>0.8022363303337452</v>
      </c>
      <c r="F1627">
        <v>1.5180631503368007</v>
      </c>
      <c r="G1627">
        <v>1.5508520913178545</v>
      </c>
      <c r="H1627">
        <v>4.1788413098236772</v>
      </c>
      <c r="I1627">
        <v>1398.2857216</v>
      </c>
      <c r="J1627">
        <v>400.06000640000002</v>
      </c>
      <c r="K1627">
        <v>21.43</v>
      </c>
    </row>
    <row r="1628" spans="1:11">
      <c r="A1628" t="s">
        <v>3392</v>
      </c>
      <c r="B1628" t="s">
        <v>3393</v>
      </c>
      <c r="C1628" t="s">
        <v>32</v>
      </c>
      <c r="D1628" t="s">
        <v>33</v>
      </c>
      <c r="E1628">
        <v>0.54898700741210371</v>
      </c>
      <c r="F1628">
        <v>2.0882332987775118</v>
      </c>
      <c r="G1628">
        <v>0.63391148943315578</v>
      </c>
      <c r="H1628">
        <v>72.837239999999994</v>
      </c>
      <c r="I1628">
        <v>1521.6075776</v>
      </c>
      <c r="J1628">
        <v>97.964601599999995</v>
      </c>
      <c r="K1628">
        <v>34.462800000000001</v>
      </c>
    </row>
    <row r="1629" spans="1:11">
      <c r="A1629" t="s">
        <v>3394</v>
      </c>
      <c r="B1629" t="s">
        <v>3395</v>
      </c>
      <c r="C1629" t="s">
        <v>10</v>
      </c>
      <c r="D1629" t="s">
        <v>51</v>
      </c>
      <c r="E1629">
        <v>0.81389006456389157</v>
      </c>
      <c r="F1629">
        <v>1.1944585604225499</v>
      </c>
      <c r="G1629">
        <v>0.57156942506768382</v>
      </c>
      <c r="H1629">
        <v>145.63852859876675</v>
      </c>
      <c r="I1629">
        <v>19731.229900800001</v>
      </c>
      <c r="J1629">
        <v>58.247999999999998</v>
      </c>
      <c r="K1629">
        <v>1672.1229824</v>
      </c>
    </row>
    <row r="1630" spans="1:11">
      <c r="A1630" t="s">
        <v>3396</v>
      </c>
      <c r="B1630" t="s">
        <v>3397</v>
      </c>
      <c r="C1630" t="s">
        <v>38</v>
      </c>
      <c r="D1630" t="s">
        <v>62</v>
      </c>
      <c r="E1630">
        <v>1.6217343990600703</v>
      </c>
      <c r="F1630">
        <v>1.9255902872039627</v>
      </c>
      <c r="G1630">
        <v>2.3820940829308399</v>
      </c>
      <c r="H1630">
        <v>2.2790401046563917</v>
      </c>
      <c r="I1630">
        <v>170.93479679999999</v>
      </c>
      <c r="J1630">
        <v>61.983199999999997</v>
      </c>
      <c r="K1630">
        <v>26.423699200000001</v>
      </c>
    </row>
    <row r="1631" spans="1:11">
      <c r="A1631" t="s">
        <v>3398</v>
      </c>
      <c r="B1631" t="s">
        <v>3399</v>
      </c>
      <c r="C1631" t="s">
        <v>17</v>
      </c>
      <c r="D1631" t="s">
        <v>56</v>
      </c>
      <c r="E1631">
        <v>0.77761700217158769</v>
      </c>
      <c r="F1631">
        <v>1.1898103491737348</v>
      </c>
      <c r="G1631">
        <v>0.82912518242827116</v>
      </c>
      <c r="H1631">
        <v>1.3758460645909882</v>
      </c>
      <c r="I1631">
        <v>2924.284928</v>
      </c>
      <c r="J1631">
        <v>1631.4099712</v>
      </c>
      <c r="K1631">
        <v>19.28</v>
      </c>
    </row>
    <row r="1632" spans="1:11">
      <c r="A1632" t="s">
        <v>3400</v>
      </c>
      <c r="B1632" t="s">
        <v>3401</v>
      </c>
      <c r="C1632" t="s">
        <v>10</v>
      </c>
      <c r="D1632" t="s">
        <v>71</v>
      </c>
      <c r="E1632">
        <v>0.92783949643436803</v>
      </c>
      <c r="F1632">
        <v>1.329639618971479</v>
      </c>
      <c r="G1632">
        <v>1.0392753611970995</v>
      </c>
      <c r="H1632">
        <v>-0.91420881462375236</v>
      </c>
      <c r="I1632">
        <v>63.4996224</v>
      </c>
      <c r="J1632">
        <v>21.1519008</v>
      </c>
      <c r="K1632">
        <v>8.4943000000000008</v>
      </c>
    </row>
    <row r="1633" spans="1:11">
      <c r="A1633" t="s">
        <v>3402</v>
      </c>
      <c r="B1633" t="s">
        <v>3403</v>
      </c>
      <c r="C1633" t="s">
        <v>32</v>
      </c>
      <c r="D1633" t="s">
        <v>76</v>
      </c>
      <c r="E1633">
        <v>0.86786420561863931</v>
      </c>
      <c r="F1633">
        <v>1.5620904486498282</v>
      </c>
      <c r="G1633">
        <v>0.66861500974155585</v>
      </c>
      <c r="H1633">
        <v>2.52423738489414</v>
      </c>
      <c r="I1633">
        <v>227.99326719999999</v>
      </c>
      <c r="J1633">
        <v>38.960700799999998</v>
      </c>
      <c r="K1633">
        <v>0.34920000000000001</v>
      </c>
    </row>
    <row r="1634" spans="1:11">
      <c r="A1634" t="s">
        <v>3404</v>
      </c>
      <c r="B1634" t="s">
        <v>3405</v>
      </c>
      <c r="C1634" t="s">
        <v>32</v>
      </c>
      <c r="D1634" t="s">
        <v>76</v>
      </c>
      <c r="E1634">
        <v>0.56301701603577259</v>
      </c>
      <c r="F1634">
        <v>0.72585141619779192</v>
      </c>
      <c r="G1634">
        <v>0.76142844284295996</v>
      </c>
      <c r="H1634">
        <v>22.633888048411499</v>
      </c>
      <c r="I1634">
        <v>17688.6054912</v>
      </c>
      <c r="J1634">
        <v>741.18000640000002</v>
      </c>
      <c r="K1634">
        <v>69.3</v>
      </c>
    </row>
    <row r="1635" spans="1:11">
      <c r="A1635" t="s">
        <v>3406</v>
      </c>
      <c r="B1635" t="s">
        <v>3407</v>
      </c>
      <c r="C1635" t="s">
        <v>34</v>
      </c>
      <c r="D1635" t="s">
        <v>49</v>
      </c>
      <c r="E1635">
        <v>0.61239272904435682</v>
      </c>
      <c r="F1635">
        <v>0.63647593134306479</v>
      </c>
      <c r="G1635">
        <v>1.047790687303392</v>
      </c>
      <c r="H1635">
        <v>-83.231347599768654</v>
      </c>
      <c r="I1635">
        <v>2414.8602879999999</v>
      </c>
      <c r="J1635">
        <v>13.49</v>
      </c>
      <c r="K1635">
        <v>25.32</v>
      </c>
    </row>
    <row r="1636" spans="1:11">
      <c r="A1636" t="s">
        <v>3408</v>
      </c>
      <c r="B1636" t="s">
        <v>3409</v>
      </c>
      <c r="C1636" t="s">
        <v>10</v>
      </c>
      <c r="D1636" t="s">
        <v>55</v>
      </c>
      <c r="E1636">
        <v>1.5867386194546915</v>
      </c>
      <c r="F1636">
        <v>1.6869382477000037</v>
      </c>
      <c r="G1636">
        <v>0.80749839710266991</v>
      </c>
      <c r="H1636">
        <v>4.6293118242663462</v>
      </c>
      <c r="I1636">
        <v>4256.7835648</v>
      </c>
      <c r="J1636">
        <v>579.81998080000005</v>
      </c>
      <c r="K1636">
        <v>184</v>
      </c>
    </row>
    <row r="1637" spans="1:11">
      <c r="A1637" t="s">
        <v>3410</v>
      </c>
      <c r="B1637" t="s">
        <v>3411</v>
      </c>
      <c r="C1637" t="s">
        <v>24</v>
      </c>
      <c r="D1637" t="s">
        <v>25</v>
      </c>
      <c r="E1637">
        <v>0.69462086905733422</v>
      </c>
      <c r="F1637">
        <v>0.74683473031956982</v>
      </c>
      <c r="G1637">
        <v>0.91025858111860281</v>
      </c>
      <c r="H1637">
        <v>60.440395919778702</v>
      </c>
      <c r="I1637">
        <v>429049.0662912</v>
      </c>
      <c r="J1637">
        <v>5215.1001088000003</v>
      </c>
      <c r="K1637">
        <v>27880.429977600001</v>
      </c>
    </row>
    <row r="1638" spans="1:11">
      <c r="A1638" t="s">
        <v>3412</v>
      </c>
      <c r="B1638" t="s">
        <v>3413</v>
      </c>
      <c r="C1638" t="s">
        <v>38</v>
      </c>
      <c r="D1638" t="s">
        <v>62</v>
      </c>
      <c r="E1638">
        <v>1.2504497436301196</v>
      </c>
      <c r="F1638">
        <v>1.5802640026063683</v>
      </c>
      <c r="G1638">
        <v>1.0267581732302342</v>
      </c>
      <c r="H1638">
        <v>5.4787839196717583</v>
      </c>
      <c r="I1638">
        <v>5424.3446783999998</v>
      </c>
      <c r="J1638">
        <v>525.07018240000002</v>
      </c>
      <c r="K1638">
        <v>63.056499199999998</v>
      </c>
    </row>
    <row r="1639" spans="1:11">
      <c r="A1639" t="s">
        <v>3414</v>
      </c>
      <c r="B1639" t="s">
        <v>3415</v>
      </c>
      <c r="C1639" t="s">
        <v>58</v>
      </c>
      <c r="D1639" t="s">
        <v>78</v>
      </c>
      <c r="E1639">
        <v>0.82591395096733256</v>
      </c>
      <c r="F1639">
        <v>0.96863076820557004</v>
      </c>
      <c r="G1639">
        <v>0.97562325959842078</v>
      </c>
      <c r="H1639">
        <v>166.31841909023117</v>
      </c>
      <c r="I1639">
        <v>23465.767731200001</v>
      </c>
      <c r="J1639">
        <v>146.2599936</v>
      </c>
      <c r="K1639">
        <v>6104.9200639999999</v>
      </c>
    </row>
    <row r="1640" spans="1:11">
      <c r="A1640" t="s">
        <v>3416</v>
      </c>
      <c r="B1640" t="s">
        <v>3417</v>
      </c>
      <c r="C1640" t="s">
        <v>32</v>
      </c>
      <c r="D1640" t="s">
        <v>67</v>
      </c>
      <c r="E1640">
        <v>1.0581073671232792</v>
      </c>
      <c r="F1640">
        <v>1.1107245791161906</v>
      </c>
      <c r="G1640">
        <v>0.94793499608165122</v>
      </c>
      <c r="H1640">
        <v>1.5555349111975001</v>
      </c>
      <c r="I1640">
        <v>168.4822016</v>
      </c>
      <c r="J1640">
        <v>189.27889920000001</v>
      </c>
      <c r="K1640">
        <v>86.988499200000007</v>
      </c>
    </row>
    <row r="1641" spans="1:11">
      <c r="A1641" t="s">
        <v>3418</v>
      </c>
      <c r="B1641" t="s">
        <v>3419</v>
      </c>
      <c r="C1641" t="s">
        <v>32</v>
      </c>
      <c r="D1641" t="s">
        <v>33</v>
      </c>
      <c r="E1641">
        <v>0.75833817817311455</v>
      </c>
      <c r="F1641">
        <v>1.4930563479578105</v>
      </c>
      <c r="G1641">
        <v>0.62099511983190825</v>
      </c>
      <c r="H1641">
        <v>1.8776663442447692</v>
      </c>
      <c r="I1641">
        <v>35.35248</v>
      </c>
      <c r="J1641">
        <v>20.640999999999998</v>
      </c>
      <c r="K1641">
        <v>4.0974000000000004</v>
      </c>
    </row>
    <row r="1642" spans="1:11">
      <c r="A1642" t="s">
        <v>3420</v>
      </c>
      <c r="B1642" t="s">
        <v>3421</v>
      </c>
      <c r="C1642" t="s">
        <v>32</v>
      </c>
      <c r="D1642" t="s">
        <v>76</v>
      </c>
      <c r="E1642">
        <v>0.83974097276110182</v>
      </c>
      <c r="F1642">
        <v>1.2094070612357477</v>
      </c>
      <c r="G1642">
        <v>0.47090885956320672</v>
      </c>
      <c r="H1642">
        <v>4.2911816696127802</v>
      </c>
      <c r="I1642">
        <v>5799.5960320000004</v>
      </c>
      <c r="J1642">
        <v>926.98900479999998</v>
      </c>
      <c r="K1642">
        <v>407.51201279999998</v>
      </c>
    </row>
    <row r="1643" spans="1:11">
      <c r="A1643" t="s">
        <v>3422</v>
      </c>
      <c r="B1643" t="s">
        <v>3423</v>
      </c>
      <c r="C1643" t="s">
        <v>38</v>
      </c>
      <c r="D1643" t="s">
        <v>62</v>
      </c>
      <c r="E1643">
        <v>0.92102164920852181</v>
      </c>
      <c r="F1643">
        <v>0.82895655290019488</v>
      </c>
      <c r="G1643">
        <v>2.2154235129400441</v>
      </c>
      <c r="H1643">
        <v>1426.9484536082475</v>
      </c>
      <c r="I1643">
        <v>201.0360704</v>
      </c>
      <c r="J1643">
        <v>6.0263</v>
      </c>
      <c r="K1643">
        <v>26.430599999999998</v>
      </c>
    </row>
    <row r="1644" spans="1:11">
      <c r="A1644" t="s">
        <v>3424</v>
      </c>
      <c r="B1644" t="s">
        <v>3425</v>
      </c>
      <c r="C1644" t="s">
        <v>10</v>
      </c>
      <c r="D1644" t="s">
        <v>55</v>
      </c>
      <c r="E1644">
        <v>0.16646606340221839</v>
      </c>
      <c r="F1644">
        <v>-8.8721665550100207E-2</v>
      </c>
      <c r="G1644">
        <v>0.74256307188557502</v>
      </c>
      <c r="H1644">
        <v>-5.905329746237185</v>
      </c>
      <c r="I1644">
        <v>24.2451504</v>
      </c>
      <c r="J1644">
        <v>92.180403200000001</v>
      </c>
      <c r="K1644">
        <v>2.1886000000000001</v>
      </c>
    </row>
    <row r="1645" spans="1:11">
      <c r="A1645" t="s">
        <v>3426</v>
      </c>
      <c r="B1645" t="s">
        <v>3427</v>
      </c>
      <c r="C1645" t="s">
        <v>17</v>
      </c>
      <c r="D1645" t="s">
        <v>65</v>
      </c>
      <c r="E1645">
        <v>1.1133285927282786</v>
      </c>
      <c r="F1645">
        <v>0.95117147406917324</v>
      </c>
      <c r="G1645">
        <v>0.73802848849934422</v>
      </c>
      <c r="H1645">
        <v>200.20096463022509</v>
      </c>
      <c r="I1645">
        <v>50046.081433599997</v>
      </c>
      <c r="J1645">
        <v>322.04999679999997</v>
      </c>
      <c r="K1645">
        <v>298.57000959999999</v>
      </c>
    </row>
    <row r="1646" spans="1:11">
      <c r="A1646" t="s">
        <v>3428</v>
      </c>
      <c r="B1646" t="s">
        <v>3429</v>
      </c>
      <c r="C1646" t="s">
        <v>17</v>
      </c>
      <c r="D1646" t="s">
        <v>20</v>
      </c>
      <c r="E1646">
        <v>8.0809128117232995E-2</v>
      </c>
      <c r="F1646">
        <v>0.98561546316179116</v>
      </c>
      <c r="G1646">
        <v>1.7761872080753134</v>
      </c>
      <c r="H1646">
        <v>-3.0235853277891502E-2</v>
      </c>
      <c r="I1646">
        <v>788.15697920000002</v>
      </c>
      <c r="J1646">
        <v>1435.655168</v>
      </c>
      <c r="K1646">
        <v>5.6604999999999999</v>
      </c>
    </row>
    <row r="1647" spans="1:11">
      <c r="A1647" t="s">
        <v>3430</v>
      </c>
      <c r="B1647" t="s">
        <v>3431</v>
      </c>
      <c r="C1647" t="s">
        <v>24</v>
      </c>
      <c r="D1647" t="s">
        <v>74</v>
      </c>
      <c r="E1647">
        <v>1.3374021902706861</v>
      </c>
      <c r="F1647">
        <v>1.3777897771988514</v>
      </c>
      <c r="G1647">
        <v>1.3207839156727239</v>
      </c>
      <c r="H1647">
        <v>510.18032786885249</v>
      </c>
      <c r="I1647">
        <v>4965.7888768000003</v>
      </c>
      <c r="J1647">
        <v>5.2320000000000002</v>
      </c>
      <c r="K1647">
        <v>103.21500159999999</v>
      </c>
    </row>
    <row r="1648" spans="1:11">
      <c r="A1648" t="s">
        <v>3432</v>
      </c>
      <c r="B1648" t="s">
        <v>3433</v>
      </c>
      <c r="C1648" t="s">
        <v>38</v>
      </c>
      <c r="D1648" t="s">
        <v>62</v>
      </c>
      <c r="E1648">
        <v>1.6475548613194195</v>
      </c>
      <c r="F1648">
        <v>2.4563649398200198</v>
      </c>
      <c r="G1648">
        <v>3.2828154753354895</v>
      </c>
      <c r="H1648">
        <v>3.1279324366593682</v>
      </c>
      <c r="I1648">
        <v>1000.1998847999999</v>
      </c>
      <c r="J1648">
        <v>549.81002239999998</v>
      </c>
      <c r="K1648">
        <v>48.198</v>
      </c>
    </row>
    <row r="1649" spans="1:11">
      <c r="A1649" t="s">
        <v>3434</v>
      </c>
      <c r="B1649" t="s">
        <v>3435</v>
      </c>
      <c r="C1649" t="s">
        <v>10</v>
      </c>
      <c r="D1649" t="s">
        <v>55</v>
      </c>
      <c r="E1649">
        <v>0.71677167069494263</v>
      </c>
      <c r="F1649">
        <v>1.0664339553999638</v>
      </c>
      <c r="G1649">
        <v>1.3517199491338798</v>
      </c>
      <c r="H1649">
        <v>5.0483729689484518</v>
      </c>
      <c r="I1649">
        <v>399.45592319999997</v>
      </c>
      <c r="J1649">
        <v>43.8862016</v>
      </c>
      <c r="K1649">
        <v>0.15790000000000001</v>
      </c>
    </row>
    <row r="1650" spans="1:11">
      <c r="A1650" t="s">
        <v>3436</v>
      </c>
      <c r="B1650" t="s">
        <v>3437</v>
      </c>
      <c r="C1650" t="s">
        <v>24</v>
      </c>
      <c r="D1650" t="s">
        <v>127</v>
      </c>
      <c r="E1650">
        <v>0.71258353336589209</v>
      </c>
      <c r="F1650">
        <v>1.2028684878926099</v>
      </c>
      <c r="G1650">
        <v>1.3951432605587488</v>
      </c>
      <c r="H1650">
        <v>5.9378436072650951</v>
      </c>
      <c r="I1650">
        <v>1374.9320703999999</v>
      </c>
      <c r="J1650">
        <v>117.6942976</v>
      </c>
      <c r="K1650">
        <v>43.594201599999998</v>
      </c>
    </row>
    <row r="1651" spans="1:11">
      <c r="A1651" t="s">
        <v>3438</v>
      </c>
      <c r="B1651" t="s">
        <v>3439</v>
      </c>
      <c r="C1651" t="s">
        <v>15</v>
      </c>
      <c r="D1651" t="s">
        <v>97</v>
      </c>
      <c r="E1651">
        <v>0.95403183415148363</v>
      </c>
      <c r="F1651">
        <v>1.47977842384419</v>
      </c>
      <c r="G1651">
        <v>1.4596105552075915</v>
      </c>
      <c r="H1651">
        <v>-3.4836601307189543</v>
      </c>
      <c r="I1651">
        <v>106.7783232</v>
      </c>
      <c r="J1651">
        <v>0.1401</v>
      </c>
      <c r="K1651">
        <v>6.7895000000000003</v>
      </c>
    </row>
    <row r="1652" spans="1:11">
      <c r="A1652" t="s">
        <v>3440</v>
      </c>
      <c r="B1652" t="s">
        <v>3441</v>
      </c>
      <c r="C1652" t="s">
        <v>44</v>
      </c>
      <c r="D1652" t="s">
        <v>46</v>
      </c>
      <c r="E1652">
        <v>0.91261458982579335</v>
      </c>
      <c r="F1652">
        <v>1.6963298759698164</v>
      </c>
      <c r="G1652">
        <v>1.8411662396089736</v>
      </c>
      <c r="H1652">
        <v>73.025993501624598</v>
      </c>
      <c r="I1652">
        <v>233.7786624</v>
      </c>
      <c r="J1652">
        <v>6.5519999999999996</v>
      </c>
      <c r="K1652">
        <v>17.439</v>
      </c>
    </row>
    <row r="1653" spans="1:11">
      <c r="A1653" t="s">
        <v>3442</v>
      </c>
      <c r="B1653" t="s">
        <v>3443</v>
      </c>
      <c r="C1653" t="s">
        <v>32</v>
      </c>
      <c r="D1653" t="s">
        <v>33</v>
      </c>
      <c r="E1653">
        <v>1.0654150217102489</v>
      </c>
      <c r="F1653">
        <v>1.3293327919751636</v>
      </c>
      <c r="G1653">
        <v>1.2147455443215249</v>
      </c>
      <c r="H1653">
        <v>1.2537692714197091</v>
      </c>
      <c r="I1653">
        <v>98.388275199999995</v>
      </c>
      <c r="J1653">
        <v>261.23870720000002</v>
      </c>
      <c r="K1653">
        <v>0.36080000000000001</v>
      </c>
    </row>
    <row r="1654" spans="1:11">
      <c r="A1654" t="s">
        <v>3444</v>
      </c>
      <c r="B1654" t="s">
        <v>3445</v>
      </c>
      <c r="C1654" t="s">
        <v>10</v>
      </c>
      <c r="D1654" t="s">
        <v>55</v>
      </c>
      <c r="E1654">
        <v>1.0884755015827492</v>
      </c>
      <c r="F1654">
        <v>1.3942399491893831</v>
      </c>
      <c r="G1654">
        <v>1.4855882813996102</v>
      </c>
      <c r="H1654">
        <v>25.521074815595359</v>
      </c>
      <c r="I1654">
        <v>4555.0882816000003</v>
      </c>
      <c r="J1654">
        <v>123.5800064</v>
      </c>
      <c r="K1654">
        <v>495.61999359999999</v>
      </c>
    </row>
    <row r="1655" spans="1:11">
      <c r="A1655" t="s">
        <v>3446</v>
      </c>
      <c r="B1655" t="s">
        <v>3447</v>
      </c>
      <c r="C1655" t="s">
        <v>32</v>
      </c>
      <c r="D1655" t="s">
        <v>33</v>
      </c>
      <c r="E1655">
        <v>0.82581305306833341</v>
      </c>
      <c r="F1655">
        <v>1.5832771482567931</v>
      </c>
      <c r="G1655">
        <v>1.0119763728428963</v>
      </c>
      <c r="H1655">
        <v>-0.77190721649484539</v>
      </c>
      <c r="I1655">
        <v>498.21931519999998</v>
      </c>
      <c r="J1655">
        <v>825.46001920000003</v>
      </c>
      <c r="K1655">
        <v>18.510000000000002</v>
      </c>
    </row>
    <row r="1656" spans="1:11">
      <c r="A1656" t="s">
        <v>3448</v>
      </c>
      <c r="B1656" t="s">
        <v>3449</v>
      </c>
      <c r="C1656" t="s">
        <v>15</v>
      </c>
      <c r="D1656" t="s">
        <v>16</v>
      </c>
      <c r="E1656">
        <v>0.90531935608875824</v>
      </c>
      <c r="F1656">
        <v>1.0558994724308719</v>
      </c>
      <c r="G1656">
        <v>1.1078582361958225</v>
      </c>
      <c r="H1656">
        <v>-43.708894878706197</v>
      </c>
      <c r="I1656">
        <v>63.195206399999996</v>
      </c>
      <c r="J1656">
        <v>1.23</v>
      </c>
      <c r="K1656">
        <v>4.55</v>
      </c>
    </row>
    <row r="1657" spans="1:11">
      <c r="A1657" t="s">
        <v>3450</v>
      </c>
      <c r="B1657" t="s">
        <v>3451</v>
      </c>
      <c r="C1657" t="s">
        <v>58</v>
      </c>
      <c r="D1657" t="s">
        <v>94</v>
      </c>
      <c r="E1657">
        <v>0.39774525014358458</v>
      </c>
      <c r="F1657">
        <v>0.76656483869582381</v>
      </c>
      <c r="G1657">
        <v>0.63938352433612378</v>
      </c>
      <c r="H1657">
        <v>4.4631615400789082</v>
      </c>
      <c r="I1657">
        <v>792.4873728</v>
      </c>
      <c r="J1657">
        <v>270.84968959999998</v>
      </c>
      <c r="K1657">
        <v>6.9372999999999996</v>
      </c>
    </row>
    <row r="1658" spans="1:11">
      <c r="A1658" t="s">
        <v>3452</v>
      </c>
      <c r="B1658" t="s">
        <v>3453</v>
      </c>
      <c r="C1658" t="s">
        <v>17</v>
      </c>
      <c r="D1658" t="s">
        <v>26</v>
      </c>
      <c r="E1658">
        <v>1.4589105083202469</v>
      </c>
      <c r="F1658">
        <v>1.7785714760136273</v>
      </c>
      <c r="G1658">
        <v>1.5612640911392972</v>
      </c>
      <c r="H1658">
        <v>14.688777441332324</v>
      </c>
      <c r="I1658">
        <v>54310.413926399997</v>
      </c>
      <c r="J1658">
        <v>396.99998720000002</v>
      </c>
      <c r="K1658">
        <v>903.3299968</v>
      </c>
    </row>
    <row r="1659" spans="1:11">
      <c r="A1659" t="s">
        <v>3454</v>
      </c>
      <c r="B1659" t="s">
        <v>3455</v>
      </c>
      <c r="C1659" t="s">
        <v>17</v>
      </c>
      <c r="D1659" t="s">
        <v>134</v>
      </c>
      <c r="E1659">
        <v>0.52259094490586933</v>
      </c>
      <c r="F1659">
        <v>0.99748597630021318</v>
      </c>
      <c r="G1659">
        <v>0.77216415673879357</v>
      </c>
      <c r="H1659">
        <v>1.2348259122865752</v>
      </c>
      <c r="I1659">
        <v>619.9702016</v>
      </c>
      <c r="J1659">
        <v>211.1970048</v>
      </c>
      <c r="K1659">
        <v>1.0302</v>
      </c>
    </row>
    <row r="1660" spans="1:11">
      <c r="A1660" t="s">
        <v>3456</v>
      </c>
      <c r="B1660" t="s">
        <v>3457</v>
      </c>
      <c r="C1660" t="s">
        <v>32</v>
      </c>
      <c r="D1660" t="s">
        <v>33</v>
      </c>
      <c r="E1660">
        <v>0.81539846210062472</v>
      </c>
      <c r="F1660">
        <v>1.9069516376568147</v>
      </c>
      <c r="G1660">
        <v>1.7699375491015132</v>
      </c>
      <c r="H1660">
        <v>-443.65024518706866</v>
      </c>
      <c r="I1660">
        <v>35.810662399999998</v>
      </c>
      <c r="J1660">
        <v>3031.4010623999998</v>
      </c>
      <c r="K1660">
        <v>15.605900800000001</v>
      </c>
    </row>
    <row r="1661" spans="1:11">
      <c r="A1661" t="s">
        <v>3458</v>
      </c>
      <c r="B1661" t="s">
        <v>3459</v>
      </c>
      <c r="C1661" t="s">
        <v>17</v>
      </c>
      <c r="D1661" t="s">
        <v>18</v>
      </c>
      <c r="E1661">
        <v>1.5102779473922925</v>
      </c>
      <c r="F1661">
        <v>2.3616348812081096</v>
      </c>
      <c r="G1661">
        <v>0.62835935483224004</v>
      </c>
      <c r="H1661">
        <v>9.6802228441868383</v>
      </c>
      <c r="I1661">
        <v>11228.0264704</v>
      </c>
      <c r="J1661">
        <v>2543.2135680000001</v>
      </c>
      <c r="K1661">
        <v>1549.0477056</v>
      </c>
    </row>
    <row r="1662" spans="1:11">
      <c r="A1662" t="s">
        <v>3460</v>
      </c>
      <c r="B1662" t="s">
        <v>3461</v>
      </c>
      <c r="C1662" t="s">
        <v>17</v>
      </c>
      <c r="D1662" t="s">
        <v>54</v>
      </c>
      <c r="E1662">
        <v>0.1003521826395229</v>
      </c>
      <c r="F1662">
        <v>-6.8069804919241597E-2</v>
      </c>
      <c r="G1662">
        <v>1.0758847725254377</v>
      </c>
      <c r="H1662">
        <v>-7.6721294243559361</v>
      </c>
      <c r="I1662">
        <v>9951.6588032</v>
      </c>
      <c r="J1662">
        <v>2614.5200128000001</v>
      </c>
      <c r="K1662">
        <v>32.32</v>
      </c>
    </row>
    <row r="1663" spans="1:11">
      <c r="A1663" t="s">
        <v>3462</v>
      </c>
      <c r="B1663" t="s">
        <v>3463</v>
      </c>
      <c r="C1663" t="s">
        <v>32</v>
      </c>
      <c r="D1663" t="s">
        <v>76</v>
      </c>
      <c r="E1663">
        <v>1.1841825331367473</v>
      </c>
      <c r="F1663">
        <v>1.653122387435777</v>
      </c>
      <c r="G1663">
        <v>1.0725599870745115</v>
      </c>
      <c r="H1663">
        <v>676.69221448046051</v>
      </c>
      <c r="I1663">
        <v>4208.2705408000002</v>
      </c>
      <c r="J1663">
        <v>2.25</v>
      </c>
      <c r="K1663">
        <v>177.68999679999999</v>
      </c>
    </row>
    <row r="1664" spans="1:11">
      <c r="A1664" t="s">
        <v>3464</v>
      </c>
      <c r="B1664" t="s">
        <v>3465</v>
      </c>
      <c r="C1664" t="s">
        <v>15</v>
      </c>
      <c r="D1664" t="s">
        <v>97</v>
      </c>
      <c r="E1664">
        <v>1.0638576461307043</v>
      </c>
      <c r="F1664">
        <v>1.5446683902881364</v>
      </c>
      <c r="G1664">
        <v>1.2899717494101726</v>
      </c>
      <c r="H1664">
        <v>1.8271571677923657</v>
      </c>
      <c r="I1664">
        <v>787.68727039999999</v>
      </c>
      <c r="J1664">
        <v>665.594112</v>
      </c>
      <c r="K1664">
        <v>593.20217600000001</v>
      </c>
    </row>
    <row r="1665" spans="1:11">
      <c r="A1665" t="s">
        <v>3466</v>
      </c>
      <c r="B1665" t="s">
        <v>3467</v>
      </c>
      <c r="C1665" t="s">
        <v>32</v>
      </c>
      <c r="D1665" t="s">
        <v>112</v>
      </c>
      <c r="E1665">
        <v>1.1180045590071208</v>
      </c>
      <c r="F1665">
        <v>0.98261156098615798</v>
      </c>
      <c r="G1665">
        <v>1.5664473956486265</v>
      </c>
      <c r="H1665">
        <v>-29.986409639512456</v>
      </c>
      <c r="I1665">
        <v>77154.569420800006</v>
      </c>
      <c r="J1665">
        <v>2491.0000128000001</v>
      </c>
      <c r="K1665">
        <v>5632.9998335999999</v>
      </c>
    </row>
    <row r="1666" spans="1:11">
      <c r="A1666" t="s">
        <v>3468</v>
      </c>
      <c r="B1666" t="s">
        <v>3469</v>
      </c>
      <c r="C1666" t="s">
        <v>15</v>
      </c>
      <c r="D1666" t="s">
        <v>97</v>
      </c>
      <c r="E1666">
        <v>1.5876532805207657</v>
      </c>
      <c r="F1666">
        <v>2.1815621697048737</v>
      </c>
      <c r="G1666">
        <v>1.3262623950531782</v>
      </c>
      <c r="H1666">
        <v>2.7282296650717703</v>
      </c>
      <c r="I1666">
        <v>4142.8373504000001</v>
      </c>
      <c r="J1666">
        <v>1225.6799744</v>
      </c>
      <c r="K1666">
        <v>440.44999680000001</v>
      </c>
    </row>
    <row r="1667" spans="1:11">
      <c r="A1667" t="s">
        <v>3470</v>
      </c>
      <c r="B1667" t="s">
        <v>3471</v>
      </c>
      <c r="C1667" t="s">
        <v>32</v>
      </c>
      <c r="D1667" t="s">
        <v>50</v>
      </c>
      <c r="E1667">
        <v>0.74119613574916776</v>
      </c>
      <c r="F1667">
        <v>0.61361118025525585</v>
      </c>
      <c r="G1667">
        <v>0.58597878389073899</v>
      </c>
      <c r="H1667">
        <v>29.442522889114951</v>
      </c>
      <c r="I1667">
        <v>5179.5402752</v>
      </c>
      <c r="J1667">
        <v>5</v>
      </c>
      <c r="K1667">
        <v>287.00001279999998</v>
      </c>
    </row>
    <row r="1668" spans="1:11">
      <c r="A1668" t="s">
        <v>3472</v>
      </c>
      <c r="B1668" t="s">
        <v>3473</v>
      </c>
      <c r="C1668" t="s">
        <v>24</v>
      </c>
      <c r="D1668" t="s">
        <v>25</v>
      </c>
      <c r="E1668">
        <v>1.3258914395850374</v>
      </c>
      <c r="F1668">
        <v>1.5658126142235766</v>
      </c>
      <c r="G1668">
        <v>2.410442729700689</v>
      </c>
      <c r="H1668">
        <v>93.4015514809591</v>
      </c>
      <c r="I1668">
        <v>1121.2657664000001</v>
      </c>
      <c r="J1668">
        <v>0.69699999999999995</v>
      </c>
      <c r="K1668">
        <v>145.0941952</v>
      </c>
    </row>
    <row r="1669" spans="1:11">
      <c r="A1669" t="s">
        <v>3474</v>
      </c>
      <c r="B1669" t="s">
        <v>3475</v>
      </c>
      <c r="C1669" t="s">
        <v>24</v>
      </c>
      <c r="D1669" t="s">
        <v>127</v>
      </c>
      <c r="E1669">
        <v>0.98561070621471536</v>
      </c>
      <c r="F1669">
        <v>1.0165209445276122</v>
      </c>
      <c r="G1669">
        <v>0.99800164390653756</v>
      </c>
      <c r="H1669">
        <v>14.41260162601626</v>
      </c>
      <c r="I1669">
        <v>16137.761587200001</v>
      </c>
      <c r="J1669">
        <v>581.6</v>
      </c>
      <c r="K1669">
        <v>1091.0999552000001</v>
      </c>
    </row>
    <row r="1670" spans="1:11">
      <c r="A1670" t="s">
        <v>3476</v>
      </c>
      <c r="B1670" t="s">
        <v>3477</v>
      </c>
      <c r="C1670" t="s">
        <v>15</v>
      </c>
      <c r="D1670" t="s">
        <v>87</v>
      </c>
      <c r="E1670">
        <v>1.6585825678549051</v>
      </c>
      <c r="F1670">
        <v>1.5709849114460499</v>
      </c>
      <c r="G1670">
        <v>0.51372276051592669</v>
      </c>
      <c r="H1670">
        <v>5.3853239858678164</v>
      </c>
      <c r="I1670">
        <v>14463.254527999999</v>
      </c>
      <c r="J1670">
        <v>331.55399679999999</v>
      </c>
      <c r="K1670">
        <v>758.43799039999999</v>
      </c>
    </row>
    <row r="1671" spans="1:11">
      <c r="A1671" t="s">
        <v>3478</v>
      </c>
      <c r="B1671" t="s">
        <v>3479</v>
      </c>
      <c r="C1671" t="s">
        <v>12</v>
      </c>
      <c r="D1671" t="s">
        <v>13</v>
      </c>
      <c r="E1671">
        <v>1.4145740244957643</v>
      </c>
      <c r="F1671">
        <v>2.5866744617253663</v>
      </c>
      <c r="G1671">
        <v>7.3332559679108158</v>
      </c>
      <c r="H1671">
        <v>14.681820360429448</v>
      </c>
      <c r="I1671">
        <v>938.76664319999998</v>
      </c>
      <c r="J1671">
        <v>20.3032</v>
      </c>
      <c r="K1671">
        <v>266.59960319999999</v>
      </c>
    </row>
    <row r="1672" spans="1:11">
      <c r="A1672" t="s">
        <v>3480</v>
      </c>
      <c r="B1672" t="s">
        <v>3481</v>
      </c>
      <c r="C1672" t="s">
        <v>32</v>
      </c>
      <c r="D1672" t="s">
        <v>52</v>
      </c>
      <c r="E1672">
        <v>1.2546420514505576</v>
      </c>
      <c r="F1672">
        <v>1.7436754556153542</v>
      </c>
      <c r="G1672">
        <v>0.76749199675742108</v>
      </c>
      <c r="H1672">
        <v>16.131076735287905</v>
      </c>
      <c r="I1672">
        <v>2067.2684032000002</v>
      </c>
      <c r="J1672">
        <v>82.609996800000005</v>
      </c>
      <c r="K1672">
        <v>78.609996800000005</v>
      </c>
    </row>
    <row r="1673" spans="1:11">
      <c r="A1673" t="s">
        <v>3482</v>
      </c>
      <c r="B1673" t="s">
        <v>3483</v>
      </c>
      <c r="C1673" t="s">
        <v>32</v>
      </c>
      <c r="D1673" t="s">
        <v>76</v>
      </c>
      <c r="E1673">
        <v>1.3722653626651511</v>
      </c>
      <c r="F1673">
        <v>1.5803466137955586</v>
      </c>
      <c r="G1673">
        <v>0.81160496609261323</v>
      </c>
      <c r="H1673">
        <v>10.486179727089324</v>
      </c>
      <c r="I1673">
        <v>1492.5867008</v>
      </c>
      <c r="J1673">
        <v>86.016102399999994</v>
      </c>
      <c r="K1673">
        <v>55.613702400000001</v>
      </c>
    </row>
    <row r="1674" spans="1:11">
      <c r="A1674" t="s">
        <v>3484</v>
      </c>
      <c r="B1674" t="s">
        <v>3485</v>
      </c>
      <c r="C1674" t="s">
        <v>15</v>
      </c>
      <c r="D1674" t="s">
        <v>19</v>
      </c>
      <c r="E1674">
        <v>0.97802120863416164</v>
      </c>
      <c r="F1674">
        <v>1.3531115167762455</v>
      </c>
      <c r="G1674">
        <v>1.0038439541924828</v>
      </c>
      <c r="H1674">
        <v>105.93044845524648</v>
      </c>
      <c r="I1674">
        <v>5774.6640895999999</v>
      </c>
      <c r="J1674">
        <v>58.180799999999998</v>
      </c>
      <c r="K1674">
        <v>847.18100479999998</v>
      </c>
    </row>
    <row r="1675" spans="1:11">
      <c r="A1675" t="s">
        <v>3486</v>
      </c>
      <c r="B1675" t="s">
        <v>3487</v>
      </c>
      <c r="C1675" t="s">
        <v>17</v>
      </c>
      <c r="D1675" t="s">
        <v>42</v>
      </c>
      <c r="E1675">
        <v>0.90726778943101583</v>
      </c>
      <c r="F1675">
        <v>0.8047429768014579</v>
      </c>
      <c r="G1675">
        <v>-0.1591043682993884</v>
      </c>
      <c r="H1675">
        <v>6.0183659302185202</v>
      </c>
      <c r="I1675">
        <v>467.4316288</v>
      </c>
      <c r="J1675">
        <v>130.3718016</v>
      </c>
      <c r="K1675">
        <v>28.617999999999999</v>
      </c>
    </row>
    <row r="1676" spans="1:11">
      <c r="A1676" t="s">
        <v>3488</v>
      </c>
      <c r="B1676" t="s">
        <v>3489</v>
      </c>
      <c r="C1676" t="s">
        <v>17</v>
      </c>
      <c r="D1676" t="s">
        <v>26</v>
      </c>
      <c r="E1676">
        <v>1.0146696090876617</v>
      </c>
      <c r="F1676">
        <v>1.3003744244056341</v>
      </c>
      <c r="G1676">
        <v>1.156124612111322</v>
      </c>
      <c r="H1676">
        <v>13.566117610837438</v>
      </c>
      <c r="I1676">
        <v>48.008966399999998</v>
      </c>
      <c r="J1676">
        <v>9.6237999999999992</v>
      </c>
      <c r="K1676">
        <v>0.28610000000000002</v>
      </c>
    </row>
    <row r="1677" spans="1:11">
      <c r="A1677" t="s">
        <v>3490</v>
      </c>
      <c r="B1677" t="s">
        <v>3491</v>
      </c>
      <c r="C1677" t="s">
        <v>38</v>
      </c>
      <c r="D1677" t="s">
        <v>62</v>
      </c>
      <c r="E1677">
        <v>1.312190455888828</v>
      </c>
      <c r="F1677">
        <v>1.7110468796268503</v>
      </c>
      <c r="G1677">
        <v>1.2865265447311325</v>
      </c>
      <c r="H1677">
        <v>-1.472794289607207</v>
      </c>
      <c r="I1677">
        <v>4072.3292160000001</v>
      </c>
      <c r="J1677">
        <v>1961.5350784</v>
      </c>
      <c r="K1677">
        <v>130.056704</v>
      </c>
    </row>
    <row r="1678" spans="1:11">
      <c r="A1678" t="s">
        <v>3492</v>
      </c>
      <c r="B1678" t="s">
        <v>3493</v>
      </c>
      <c r="C1678" t="s">
        <v>17</v>
      </c>
      <c r="D1678" t="s">
        <v>27</v>
      </c>
      <c r="E1678">
        <v>1.9281186745430272</v>
      </c>
      <c r="F1678">
        <v>1.3640101361435513</v>
      </c>
      <c r="G1678">
        <v>0.17822271586329561</v>
      </c>
      <c r="H1678">
        <v>9.3872667954395563</v>
      </c>
      <c r="I1678">
        <v>8769.3443071999991</v>
      </c>
      <c r="J1678">
        <v>365.88999680000001</v>
      </c>
      <c r="K1678">
        <v>394.04999679999997</v>
      </c>
    </row>
    <row r="1679" spans="1:11">
      <c r="A1679" t="s">
        <v>3494</v>
      </c>
      <c r="B1679" t="s">
        <v>3495</v>
      </c>
      <c r="C1679" t="s">
        <v>17</v>
      </c>
      <c r="D1679" t="s">
        <v>20</v>
      </c>
      <c r="E1679">
        <v>0.81009359029466455</v>
      </c>
      <c r="F1679">
        <v>0.83957370983680668</v>
      </c>
      <c r="G1679">
        <v>0.44685410336301501</v>
      </c>
      <c r="H1679">
        <v>2.5409346750810164</v>
      </c>
      <c r="I1679">
        <v>172.96843519999999</v>
      </c>
      <c r="J1679">
        <v>11.348000000000001</v>
      </c>
      <c r="K1679">
        <v>12.751300000000001</v>
      </c>
    </row>
    <row r="1680" spans="1:11">
      <c r="A1680" t="s">
        <v>3496</v>
      </c>
      <c r="B1680" t="s">
        <v>3497</v>
      </c>
      <c r="C1680" t="s">
        <v>24</v>
      </c>
      <c r="D1680" t="s">
        <v>61</v>
      </c>
      <c r="E1680">
        <v>0.85538176352089879</v>
      </c>
      <c r="F1680">
        <v>0.99702732526210003</v>
      </c>
      <c r="G1680">
        <v>1.3841152665569596</v>
      </c>
      <c r="H1680">
        <v>3.322980400290366</v>
      </c>
      <c r="I1680">
        <v>1046.9825536000001</v>
      </c>
      <c r="J1680">
        <v>395.9229952</v>
      </c>
      <c r="K1680">
        <v>31.27</v>
      </c>
    </row>
    <row r="1681" spans="1:11">
      <c r="A1681" t="s">
        <v>3498</v>
      </c>
      <c r="B1681" t="s">
        <v>3499</v>
      </c>
      <c r="C1681" t="s">
        <v>34</v>
      </c>
      <c r="D1681" t="s">
        <v>49</v>
      </c>
      <c r="E1681">
        <v>0.95635862456508303</v>
      </c>
      <c r="F1681">
        <v>1.0891802935962094</v>
      </c>
      <c r="G1681">
        <v>0.92717927431057878</v>
      </c>
      <c r="H1681">
        <v>7.2107258938244856</v>
      </c>
      <c r="I1681">
        <v>1796.2000384</v>
      </c>
      <c r="J1681">
        <v>66.091001599999998</v>
      </c>
      <c r="K1681">
        <v>57.8070016</v>
      </c>
    </row>
    <row r="1682" spans="1:11">
      <c r="A1682" t="s">
        <v>3500</v>
      </c>
      <c r="B1682" t="s">
        <v>3501</v>
      </c>
      <c r="C1682" t="s">
        <v>10</v>
      </c>
      <c r="D1682" t="s">
        <v>43</v>
      </c>
      <c r="E1682">
        <v>0.91977841686374795</v>
      </c>
      <c r="F1682">
        <v>0.99257140319828263</v>
      </c>
      <c r="G1682">
        <v>1.1593934513725916</v>
      </c>
      <c r="H1682">
        <v>2.0991561181434597</v>
      </c>
      <c r="I1682">
        <v>18046.93504</v>
      </c>
      <c r="J1682">
        <v>7495.0000639999998</v>
      </c>
      <c r="K1682">
        <v>1136</v>
      </c>
    </row>
    <row r="1683" spans="1:11">
      <c r="A1683" t="s">
        <v>3502</v>
      </c>
      <c r="B1683" t="s">
        <v>3503</v>
      </c>
      <c r="C1683" t="s">
        <v>58</v>
      </c>
      <c r="D1683" t="s">
        <v>94</v>
      </c>
      <c r="E1683">
        <v>0.79367688383011126</v>
      </c>
      <c r="F1683">
        <v>1.2116064979210572</v>
      </c>
      <c r="G1683">
        <v>1.5687748110035511</v>
      </c>
      <c r="H1683">
        <v>3.8387787013414534</v>
      </c>
      <c r="I1683">
        <v>41695.5006976</v>
      </c>
      <c r="J1683">
        <v>13330.989875200001</v>
      </c>
      <c r="K1683">
        <v>457.37999359999998</v>
      </c>
    </row>
    <row r="1684" spans="1:11">
      <c r="A1684" t="s">
        <v>3504</v>
      </c>
      <c r="B1684" t="s">
        <v>3505</v>
      </c>
      <c r="C1684" t="s">
        <v>34</v>
      </c>
      <c r="D1684" t="s">
        <v>49</v>
      </c>
      <c r="E1684">
        <v>0.78849406119460896</v>
      </c>
      <c r="F1684">
        <v>0.94990284670293079</v>
      </c>
      <c r="G1684">
        <v>1.1684586798699532</v>
      </c>
      <c r="H1684">
        <v>7.1218125430737427</v>
      </c>
      <c r="I1684">
        <v>110395.0774272</v>
      </c>
      <c r="J1684">
        <v>2576.1099776000001</v>
      </c>
      <c r="K1684">
        <v>2291.7500927999999</v>
      </c>
    </row>
    <row r="1685" spans="1:11">
      <c r="A1685" t="s">
        <v>3506</v>
      </c>
      <c r="B1685" t="s">
        <v>3507</v>
      </c>
      <c r="C1685" t="s">
        <v>15</v>
      </c>
      <c r="D1685" t="s">
        <v>19</v>
      </c>
      <c r="E1685">
        <v>1.3427034464363092</v>
      </c>
      <c r="F1685">
        <v>1.3233301557730055</v>
      </c>
      <c r="G1685">
        <v>1.041464651629616</v>
      </c>
      <c r="H1685">
        <v>55.179565258621601</v>
      </c>
      <c r="I1685">
        <v>27310.982758400001</v>
      </c>
      <c r="J1685">
        <v>169.1011968</v>
      </c>
      <c r="K1685">
        <v>1269.2608</v>
      </c>
    </row>
    <row r="1686" spans="1:11">
      <c r="A1686" t="s">
        <v>3508</v>
      </c>
      <c r="B1686" t="s">
        <v>3509</v>
      </c>
      <c r="C1686" t="s">
        <v>44</v>
      </c>
      <c r="D1686" t="s">
        <v>46</v>
      </c>
      <c r="E1686">
        <v>1.2438264677324415</v>
      </c>
      <c r="F1686">
        <v>1.6321878451229388</v>
      </c>
      <c r="G1686">
        <v>1.3481164860266404</v>
      </c>
      <c r="H1686">
        <v>2.4486268163365419</v>
      </c>
      <c r="I1686">
        <v>120751.8756864</v>
      </c>
      <c r="J1686">
        <v>70083.182591999997</v>
      </c>
      <c r="K1686">
        <v>11142.6699264</v>
      </c>
    </row>
    <row r="1687" spans="1:11">
      <c r="A1687" t="s">
        <v>3510</v>
      </c>
      <c r="B1687" t="s">
        <v>3511</v>
      </c>
      <c r="C1687" t="s">
        <v>10</v>
      </c>
      <c r="D1687" t="s">
        <v>55</v>
      </c>
      <c r="E1687">
        <v>1.4669028789500431</v>
      </c>
      <c r="F1687">
        <v>1.3556047681477712</v>
      </c>
      <c r="G1687">
        <v>1.2355365570244108</v>
      </c>
      <c r="H1687">
        <v>2.146019248189948</v>
      </c>
      <c r="I1687">
        <v>250472.11704320001</v>
      </c>
      <c r="J1687">
        <v>95643.126988799995</v>
      </c>
      <c r="K1687">
        <v>8485.6102912000006</v>
      </c>
    </row>
    <row r="1688" spans="1:11">
      <c r="A1688" t="s">
        <v>3512</v>
      </c>
      <c r="B1688" t="s">
        <v>3513</v>
      </c>
      <c r="C1688" t="s">
        <v>15</v>
      </c>
      <c r="D1688" t="s">
        <v>16</v>
      </c>
      <c r="E1688">
        <v>1.2237221954930204</v>
      </c>
      <c r="F1688">
        <v>1.2756738790939557</v>
      </c>
      <c r="G1688">
        <v>0.88592936082930474</v>
      </c>
      <c r="H1688">
        <v>47.938359653591441</v>
      </c>
      <c r="I1688">
        <v>23376.206233600002</v>
      </c>
      <c r="J1688">
        <v>246.73000959999999</v>
      </c>
      <c r="K1688">
        <v>1023.2899584</v>
      </c>
    </row>
    <row r="1689" spans="1:11">
      <c r="A1689" t="s">
        <v>3514</v>
      </c>
      <c r="B1689" t="s">
        <v>3515</v>
      </c>
      <c r="C1689" t="s">
        <v>10</v>
      </c>
      <c r="D1689" t="s">
        <v>28</v>
      </c>
      <c r="E1689">
        <v>1.007709573240394</v>
      </c>
      <c r="F1689">
        <v>1.2666275126952486</v>
      </c>
      <c r="G1689">
        <v>1.0399344745813983</v>
      </c>
      <c r="H1689">
        <v>9.4587053571428577</v>
      </c>
      <c r="I1689">
        <v>2629.8497023999998</v>
      </c>
      <c r="J1689">
        <v>83.012998400000001</v>
      </c>
      <c r="K1689">
        <v>17.172000000000001</v>
      </c>
    </row>
    <row r="1690" spans="1:11">
      <c r="A1690" t="s">
        <v>3516</v>
      </c>
      <c r="B1690" t="s">
        <v>3517</v>
      </c>
      <c r="C1690" t="s">
        <v>32</v>
      </c>
      <c r="D1690" t="s">
        <v>115</v>
      </c>
      <c r="E1690">
        <v>1.121485915661145</v>
      </c>
      <c r="F1690">
        <v>1.4260982138080702</v>
      </c>
      <c r="G1690">
        <v>1.4821957654608802</v>
      </c>
      <c r="H1690">
        <v>12.795849980667612</v>
      </c>
      <c r="I1690">
        <v>11878.890700800001</v>
      </c>
      <c r="J1690">
        <v>718.70602240000005</v>
      </c>
      <c r="K1690">
        <v>1932.6580736000001</v>
      </c>
    </row>
    <row r="1691" spans="1:11">
      <c r="A1691" t="s">
        <v>3518</v>
      </c>
      <c r="B1691" t="s">
        <v>3519</v>
      </c>
      <c r="C1691" t="s">
        <v>32</v>
      </c>
      <c r="D1691" t="s">
        <v>96</v>
      </c>
      <c r="E1691">
        <v>1.5163858521850684</v>
      </c>
      <c r="F1691">
        <v>1.6761652657493595</v>
      </c>
      <c r="G1691">
        <v>1.1415183166738585</v>
      </c>
      <c r="H1691">
        <v>2.7066128221670152</v>
      </c>
      <c r="I1691">
        <v>923.18136319999996</v>
      </c>
      <c r="J1691">
        <v>822.04579839999997</v>
      </c>
      <c r="K1691">
        <v>91.835999999999999</v>
      </c>
    </row>
    <row r="1692" spans="1:11">
      <c r="A1692" t="s">
        <v>3520</v>
      </c>
      <c r="B1692" t="s">
        <v>3521</v>
      </c>
      <c r="C1692" t="s">
        <v>17</v>
      </c>
      <c r="D1692" t="s">
        <v>41</v>
      </c>
      <c r="E1692">
        <v>0.76128547693179294</v>
      </c>
      <c r="F1692">
        <v>1.0145871865466189</v>
      </c>
      <c r="G1692">
        <v>0.84292462315079286</v>
      </c>
      <c r="H1692">
        <v>25.182713059956836</v>
      </c>
      <c r="I1692">
        <v>7657.3540352</v>
      </c>
      <c r="J1692">
        <v>252.89999359999999</v>
      </c>
      <c r="K1692">
        <v>302.8</v>
      </c>
    </row>
    <row r="1693" spans="1:11">
      <c r="A1693" t="s">
        <v>3522</v>
      </c>
      <c r="B1693" t="s">
        <v>3523</v>
      </c>
      <c r="C1693" t="s">
        <v>17</v>
      </c>
      <c r="D1693" t="s">
        <v>41</v>
      </c>
      <c r="E1693">
        <v>0.92328558891339718</v>
      </c>
      <c r="F1693">
        <v>1.0928390993916866</v>
      </c>
      <c r="G1693">
        <v>1.068801977477686</v>
      </c>
      <c r="H1693">
        <v>118.53061224489797</v>
      </c>
      <c r="I1693">
        <v>2122.2651903999999</v>
      </c>
      <c r="J1693">
        <v>14</v>
      </c>
      <c r="K1693">
        <v>162.12</v>
      </c>
    </row>
    <row r="1694" spans="1:11">
      <c r="A1694" t="s">
        <v>3524</v>
      </c>
      <c r="B1694" t="s">
        <v>3525</v>
      </c>
      <c r="C1694" t="s">
        <v>32</v>
      </c>
      <c r="D1694" t="s">
        <v>57</v>
      </c>
      <c r="E1694">
        <v>1.0945059362616227</v>
      </c>
      <c r="F1694">
        <v>0.82675450534156247</v>
      </c>
      <c r="G1694">
        <v>0.75990669519312681</v>
      </c>
      <c r="H1694">
        <v>4.1695811980786361</v>
      </c>
      <c r="I1694">
        <v>2335.9105024</v>
      </c>
      <c r="J1694">
        <v>691.42568960000006</v>
      </c>
      <c r="K1694">
        <v>15.3531008</v>
      </c>
    </row>
    <row r="1695" spans="1:11">
      <c r="A1695" t="s">
        <v>3526</v>
      </c>
      <c r="B1695" t="s">
        <v>3527</v>
      </c>
      <c r="C1695" t="s">
        <v>15</v>
      </c>
      <c r="D1695" t="s">
        <v>16</v>
      </c>
      <c r="E1695">
        <v>0.89478582636280835</v>
      </c>
      <c r="F1695">
        <v>0.74349812989648145</v>
      </c>
      <c r="G1695">
        <v>1.0645781155244982</v>
      </c>
      <c r="H1695">
        <v>83.074120603015075</v>
      </c>
      <c r="I1695">
        <v>932236.49280000001</v>
      </c>
      <c r="J1695">
        <v>10821.0003968</v>
      </c>
      <c r="K1695">
        <v>56743.002112000002</v>
      </c>
    </row>
    <row r="1696" spans="1:11">
      <c r="A1696" t="s">
        <v>3528</v>
      </c>
      <c r="B1696" t="s">
        <v>3529</v>
      </c>
      <c r="C1696" t="s">
        <v>17</v>
      </c>
      <c r="D1696" t="s">
        <v>26</v>
      </c>
      <c r="E1696">
        <v>1.5814748098492459</v>
      </c>
      <c r="F1696">
        <v>1.88995071882302</v>
      </c>
      <c r="G1696">
        <v>1.3053471162562136</v>
      </c>
      <c r="H1696">
        <v>76.743362542505892</v>
      </c>
      <c r="I1696">
        <v>13888.279347199999</v>
      </c>
      <c r="J1696">
        <v>35.7371008</v>
      </c>
      <c r="K1696">
        <v>192.8530944</v>
      </c>
    </row>
    <row r="1697" spans="1:11">
      <c r="A1697" t="s">
        <v>3530</v>
      </c>
      <c r="B1697" t="s">
        <v>3531</v>
      </c>
      <c r="C1697" t="s">
        <v>17</v>
      </c>
      <c r="D1697" t="s">
        <v>29</v>
      </c>
      <c r="E1697">
        <v>0.62165539390107338</v>
      </c>
      <c r="F1697">
        <v>0.84857278213451626</v>
      </c>
      <c r="G1697">
        <v>1.2199919802227286</v>
      </c>
      <c r="H1697">
        <v>8.736486486486486</v>
      </c>
      <c r="I1697">
        <v>1908.5891584000001</v>
      </c>
      <c r="J1697">
        <v>127.6199936</v>
      </c>
      <c r="K1697">
        <v>383.56999680000001</v>
      </c>
    </row>
    <row r="1698" spans="1:11">
      <c r="A1698" t="s">
        <v>3532</v>
      </c>
      <c r="B1698" t="s">
        <v>3533</v>
      </c>
      <c r="C1698" t="s">
        <v>15</v>
      </c>
      <c r="D1698" t="s">
        <v>16</v>
      </c>
      <c r="E1698">
        <v>0.96201296649098444</v>
      </c>
      <c r="F1698">
        <v>0.89436967007481727</v>
      </c>
      <c r="G1698">
        <v>1.0774686252516816</v>
      </c>
      <c r="H1698">
        <v>18.572894000621694</v>
      </c>
      <c r="I1698">
        <v>118243.4066432</v>
      </c>
      <c r="J1698">
        <v>1954.4000512</v>
      </c>
      <c r="K1698">
        <v>7278.9000192000003</v>
      </c>
    </row>
    <row r="1699" spans="1:11">
      <c r="A1699" t="s">
        <v>3534</v>
      </c>
      <c r="B1699" t="s">
        <v>3535</v>
      </c>
      <c r="C1699" t="s">
        <v>17</v>
      </c>
      <c r="D1699" t="s">
        <v>20</v>
      </c>
      <c r="E1699">
        <v>1.4444442766208778</v>
      </c>
      <c r="F1699">
        <v>1.4505895797430184</v>
      </c>
      <c r="G1699">
        <v>1.0261709765286469</v>
      </c>
      <c r="H1699">
        <v>376.19797033567528</v>
      </c>
      <c r="I1699">
        <v>13182.556569599999</v>
      </c>
      <c r="J1699">
        <v>61.225996799999997</v>
      </c>
      <c r="K1699">
        <v>2620.3619328</v>
      </c>
    </row>
    <row r="1700" spans="1:11">
      <c r="A1700" t="s">
        <v>3536</v>
      </c>
      <c r="B1700" t="s">
        <v>3537</v>
      </c>
      <c r="C1700" t="s">
        <v>17</v>
      </c>
      <c r="D1700" t="s">
        <v>26</v>
      </c>
      <c r="E1700">
        <v>0.98597196239703178</v>
      </c>
      <c r="F1700">
        <v>0.7851253124904396</v>
      </c>
      <c r="G1700">
        <v>1.0434537024270727</v>
      </c>
      <c r="H1700">
        <v>11.418344788777684</v>
      </c>
      <c r="I1700">
        <v>12918.9584896</v>
      </c>
      <c r="J1700">
        <v>305.40500479999997</v>
      </c>
      <c r="K1700">
        <v>412.3830016</v>
      </c>
    </row>
    <row r="1701" spans="1:11">
      <c r="A1701" t="s">
        <v>3538</v>
      </c>
      <c r="B1701" t="s">
        <v>3539</v>
      </c>
      <c r="C1701" t="s">
        <v>15</v>
      </c>
      <c r="D1701" t="s">
        <v>68</v>
      </c>
      <c r="E1701">
        <v>0.8772742632470949</v>
      </c>
      <c r="F1701">
        <v>1.333538526668993</v>
      </c>
      <c r="G1701">
        <v>1.1459553187160894</v>
      </c>
      <c r="H1701">
        <v>4.0603085553997191</v>
      </c>
      <c r="I1701">
        <v>8920.9643008000003</v>
      </c>
      <c r="J1701">
        <v>4296.2198527999999</v>
      </c>
      <c r="K1701">
        <v>412.08</v>
      </c>
    </row>
    <row r="1702" spans="1:11">
      <c r="A1702" t="s">
        <v>3540</v>
      </c>
      <c r="B1702" t="s">
        <v>3541</v>
      </c>
      <c r="C1702" t="s">
        <v>17</v>
      </c>
      <c r="D1702" t="s">
        <v>56</v>
      </c>
      <c r="E1702">
        <v>0.96853721187124242</v>
      </c>
      <c r="F1702">
        <v>0.74347366153117411</v>
      </c>
      <c r="G1702">
        <v>1.4191649259165644</v>
      </c>
      <c r="H1702">
        <v>5.7751494499845109</v>
      </c>
      <c r="I1702">
        <v>831.74579200000005</v>
      </c>
      <c r="J1702">
        <v>265.77789439999998</v>
      </c>
      <c r="K1702">
        <v>1.5847</v>
      </c>
    </row>
    <row r="1703" spans="1:11">
      <c r="A1703" t="s">
        <v>3542</v>
      </c>
      <c r="B1703" t="s">
        <v>3543</v>
      </c>
      <c r="C1703" t="s">
        <v>15</v>
      </c>
      <c r="D1703" t="s">
        <v>16</v>
      </c>
      <c r="E1703">
        <v>0.73883460172358706</v>
      </c>
      <c r="F1703">
        <v>0.90745222301061157</v>
      </c>
      <c r="G1703">
        <v>1.4932103087987707</v>
      </c>
      <c r="H1703">
        <v>5.6965383739467095</v>
      </c>
      <c r="I1703">
        <v>459.24833280000001</v>
      </c>
      <c r="J1703">
        <v>28.936700800000001</v>
      </c>
      <c r="K1703">
        <v>6.2769000000000004</v>
      </c>
    </row>
    <row r="1704" spans="1:11">
      <c r="A1704" t="s">
        <v>3544</v>
      </c>
      <c r="B1704" t="s">
        <v>3545</v>
      </c>
      <c r="C1704" t="s">
        <v>38</v>
      </c>
      <c r="D1704" t="s">
        <v>39</v>
      </c>
      <c r="E1704">
        <v>0.71073128454615053</v>
      </c>
      <c r="F1704">
        <v>1.7569662900265322</v>
      </c>
      <c r="G1704">
        <v>1.0230489736034571</v>
      </c>
      <c r="H1704">
        <v>2.9784073986989577</v>
      </c>
      <c r="I1704">
        <v>1150.5612799999999</v>
      </c>
      <c r="J1704">
        <v>28.9424992</v>
      </c>
      <c r="K1704">
        <v>3.9944999999999999</v>
      </c>
    </row>
    <row r="1705" spans="1:11">
      <c r="A1705" t="s">
        <v>3546</v>
      </c>
      <c r="B1705" t="s">
        <v>3547</v>
      </c>
      <c r="C1705" t="s">
        <v>17</v>
      </c>
      <c r="D1705" t="s">
        <v>65</v>
      </c>
      <c r="E1705">
        <v>1.234266913173993</v>
      </c>
      <c r="F1705">
        <v>1.719743394512111</v>
      </c>
      <c r="G1705">
        <v>1.1696012752884346</v>
      </c>
      <c r="H1705">
        <v>5.9029082267737918</v>
      </c>
      <c r="I1705">
        <v>124.48747520000001</v>
      </c>
      <c r="J1705">
        <v>63.763699199999998</v>
      </c>
      <c r="K1705">
        <v>6.1894</v>
      </c>
    </row>
    <row r="1706" spans="1:11">
      <c r="A1706" t="s">
        <v>3548</v>
      </c>
      <c r="B1706" t="s">
        <v>3549</v>
      </c>
      <c r="C1706" t="s">
        <v>17</v>
      </c>
      <c r="D1706" t="s">
        <v>106</v>
      </c>
      <c r="E1706">
        <v>1.6860774941470795</v>
      </c>
      <c r="F1706">
        <v>2.0979575977028984</v>
      </c>
      <c r="G1706">
        <v>1.8927070857000736</v>
      </c>
      <c r="H1706">
        <v>4.3352570889895876</v>
      </c>
      <c r="I1706">
        <v>3879.8942207999999</v>
      </c>
      <c r="J1706">
        <v>905.68171519999999</v>
      </c>
      <c r="K1706">
        <v>286.89699839999997</v>
      </c>
    </row>
    <row r="1707" spans="1:11">
      <c r="A1707" t="s">
        <v>3550</v>
      </c>
      <c r="B1707" t="s">
        <v>3551</v>
      </c>
      <c r="C1707" t="s">
        <v>12</v>
      </c>
      <c r="D1707" t="s">
        <v>60</v>
      </c>
      <c r="E1707">
        <v>0.59627052383748136</v>
      </c>
      <c r="F1707">
        <v>1.2457431723625154</v>
      </c>
      <c r="G1707">
        <v>0.90147846889441641</v>
      </c>
      <c r="H1707">
        <v>4.7538947386940418</v>
      </c>
      <c r="I1707">
        <v>3148.2451968</v>
      </c>
      <c r="J1707">
        <v>1030.767104</v>
      </c>
      <c r="K1707">
        <v>62.581299199999997</v>
      </c>
    </row>
    <row r="1708" spans="1:11">
      <c r="A1708" t="s">
        <v>3552</v>
      </c>
      <c r="B1708" t="s">
        <v>3553</v>
      </c>
      <c r="C1708" t="s">
        <v>12</v>
      </c>
      <c r="D1708" t="s">
        <v>21</v>
      </c>
      <c r="E1708">
        <v>0.3528251299257737</v>
      </c>
      <c r="F1708">
        <v>1.4279474723742329</v>
      </c>
      <c r="G1708">
        <v>1.8475576146399573</v>
      </c>
      <c r="H1708">
        <v>-436.69724770642199</v>
      </c>
      <c r="I1708">
        <v>71.210118399999999</v>
      </c>
      <c r="J1708">
        <v>33.594499200000001</v>
      </c>
      <c r="K1708">
        <v>8.6864000000000008</v>
      </c>
    </row>
    <row r="1709" spans="1:11">
      <c r="A1709" t="s">
        <v>3554</v>
      </c>
      <c r="B1709" t="s">
        <v>3555</v>
      </c>
      <c r="C1709" t="s">
        <v>32</v>
      </c>
      <c r="D1709" t="s">
        <v>52</v>
      </c>
      <c r="E1709">
        <v>1.0605546155427092</v>
      </c>
      <c r="F1709">
        <v>1.0681647222132344</v>
      </c>
      <c r="G1709">
        <v>1.1769781250308684</v>
      </c>
      <c r="H1709">
        <v>2.3187324618438163</v>
      </c>
      <c r="I1709">
        <v>26.943487999999999</v>
      </c>
      <c r="J1709">
        <v>18.5575008</v>
      </c>
      <c r="K1709">
        <v>0.62509999999999999</v>
      </c>
    </row>
    <row r="1710" spans="1:11">
      <c r="A1710" t="s">
        <v>3556</v>
      </c>
      <c r="B1710" t="s">
        <v>3557</v>
      </c>
      <c r="C1710" t="s">
        <v>32</v>
      </c>
      <c r="D1710" t="s">
        <v>96</v>
      </c>
      <c r="E1710">
        <v>0.78306500431584891</v>
      </c>
      <c r="F1710">
        <v>0.65777249603369947</v>
      </c>
      <c r="G1710">
        <v>1.1703068040717064</v>
      </c>
      <c r="H1710">
        <v>5.4707855745037737</v>
      </c>
      <c r="I1710">
        <v>11142.9042176</v>
      </c>
      <c r="J1710">
        <v>1124.349952</v>
      </c>
      <c r="K1710">
        <v>222.3699968</v>
      </c>
    </row>
    <row r="1711" spans="1:11">
      <c r="A1711" t="s">
        <v>3558</v>
      </c>
      <c r="B1711" t="s">
        <v>3559</v>
      </c>
      <c r="C1711" t="s">
        <v>12</v>
      </c>
      <c r="D1711" t="s">
        <v>13</v>
      </c>
      <c r="E1711">
        <v>1.3412665809545239</v>
      </c>
      <c r="F1711">
        <v>1.3770106766867456</v>
      </c>
      <c r="G1711">
        <v>1.0813144152039014</v>
      </c>
      <c r="H1711">
        <v>2.957924502789552</v>
      </c>
      <c r="I1711">
        <v>487.0117376</v>
      </c>
      <c r="J1711">
        <v>527.67078400000003</v>
      </c>
      <c r="K1711">
        <v>261.31230720000002</v>
      </c>
    </row>
    <row r="1712" spans="1:11">
      <c r="A1712" t="s">
        <v>3560</v>
      </c>
      <c r="B1712" t="s">
        <v>3561</v>
      </c>
      <c r="C1712" t="s">
        <v>17</v>
      </c>
      <c r="D1712" t="s">
        <v>26</v>
      </c>
      <c r="E1712">
        <v>0.77100192673279822</v>
      </c>
      <c r="F1712">
        <v>1.1442418243721733</v>
      </c>
      <c r="G1712">
        <v>1.4021187732396889</v>
      </c>
      <c r="H1712">
        <v>18.99010371308685</v>
      </c>
      <c r="I1712">
        <v>1749.8800128</v>
      </c>
      <c r="J1712">
        <v>39.0092</v>
      </c>
      <c r="K1712">
        <v>76.229702399999994</v>
      </c>
    </row>
    <row r="1713" spans="1:11">
      <c r="A1713" t="s">
        <v>3562</v>
      </c>
      <c r="B1713" t="s">
        <v>3563</v>
      </c>
      <c r="C1713" t="s">
        <v>32</v>
      </c>
      <c r="D1713" t="s">
        <v>52</v>
      </c>
      <c r="E1713">
        <v>0.71159871928373319</v>
      </c>
      <c r="F1713">
        <v>0.69050598179991429</v>
      </c>
      <c r="G1713">
        <v>0.80859151409312768</v>
      </c>
      <c r="H1713">
        <v>1.2236297550790587</v>
      </c>
      <c r="I1713">
        <v>14438.6686976</v>
      </c>
      <c r="J1713">
        <v>1712.6519808</v>
      </c>
      <c r="K1713">
        <v>1094.0449791999999</v>
      </c>
    </row>
    <row r="1714" spans="1:11">
      <c r="A1714" t="s">
        <v>3564</v>
      </c>
      <c r="B1714" t="s">
        <v>3565</v>
      </c>
      <c r="C1714" t="s">
        <v>24</v>
      </c>
      <c r="D1714" t="s">
        <v>25</v>
      </c>
      <c r="E1714">
        <v>1.9554935996294656</v>
      </c>
      <c r="F1714">
        <v>1.9632011430907297</v>
      </c>
      <c r="G1714">
        <v>1.4093385891729873</v>
      </c>
      <c r="H1714">
        <v>5.6718674564016816</v>
      </c>
      <c r="I1714">
        <v>737.16715520000002</v>
      </c>
      <c r="J1714">
        <v>95.563596799999999</v>
      </c>
      <c r="K1714">
        <v>12.7453</v>
      </c>
    </row>
    <row r="1715" spans="1:11">
      <c r="A1715" t="s">
        <v>3566</v>
      </c>
      <c r="B1715" t="s">
        <v>3567</v>
      </c>
      <c r="C1715" t="s">
        <v>17</v>
      </c>
      <c r="D1715" t="s">
        <v>18</v>
      </c>
      <c r="E1715">
        <v>0.75089612087597124</v>
      </c>
      <c r="F1715">
        <v>0.76639590546940484</v>
      </c>
      <c r="G1715">
        <v>0.35877209557745809</v>
      </c>
      <c r="H1715">
        <v>8.746956293246912</v>
      </c>
      <c r="I1715">
        <v>34278.919372800003</v>
      </c>
      <c r="J1715">
        <v>1810.8000256</v>
      </c>
      <c r="K1715">
        <v>2525.7699327999999</v>
      </c>
    </row>
    <row r="1716" spans="1:11">
      <c r="A1716" t="s">
        <v>3568</v>
      </c>
      <c r="B1716" t="s">
        <v>3569</v>
      </c>
      <c r="C1716" t="s">
        <v>32</v>
      </c>
      <c r="D1716" t="s">
        <v>115</v>
      </c>
      <c r="E1716">
        <v>1.2657169060895963</v>
      </c>
      <c r="F1716">
        <v>1.4384497022577618</v>
      </c>
      <c r="G1716">
        <v>1.1615014589445842</v>
      </c>
      <c r="H1716">
        <v>9.9978808570755824</v>
      </c>
      <c r="I1716">
        <v>4358.9955583999999</v>
      </c>
      <c r="J1716">
        <v>508.48</v>
      </c>
      <c r="K1716">
        <v>2284.0799231999999</v>
      </c>
    </row>
    <row r="1717" spans="1:11">
      <c r="A1717" t="s">
        <v>3570</v>
      </c>
      <c r="B1717" t="s">
        <v>3571</v>
      </c>
      <c r="C1717" t="s">
        <v>32</v>
      </c>
      <c r="D1717" t="s">
        <v>33</v>
      </c>
      <c r="E1717">
        <v>1.4054756674018392</v>
      </c>
      <c r="F1717">
        <v>1.1263161976532885</v>
      </c>
      <c r="G1717">
        <v>0.43945594462025211</v>
      </c>
      <c r="H1717">
        <v>9.8268022900339034</v>
      </c>
      <c r="I1717">
        <v>398.69324799999998</v>
      </c>
      <c r="J1717">
        <v>26.654099200000001</v>
      </c>
      <c r="K1717">
        <v>0.33379999999999999</v>
      </c>
    </row>
    <row r="1718" spans="1:11">
      <c r="A1718" t="s">
        <v>3572</v>
      </c>
      <c r="B1718" t="s">
        <v>3573</v>
      </c>
      <c r="C1718" t="s">
        <v>24</v>
      </c>
      <c r="D1718" t="s">
        <v>127</v>
      </c>
      <c r="E1718">
        <v>0.30423869486359961</v>
      </c>
      <c r="F1718">
        <v>0.55437501827942948</v>
      </c>
      <c r="G1718">
        <v>0.81666706018161628</v>
      </c>
      <c r="H1718">
        <v>48.685245901639341</v>
      </c>
      <c r="I1718">
        <v>5893.7573376</v>
      </c>
      <c r="J1718">
        <v>24.68</v>
      </c>
      <c r="K1718">
        <v>192.40999679999999</v>
      </c>
    </row>
    <row r="1719" spans="1:11">
      <c r="A1719" t="s">
        <v>3574</v>
      </c>
      <c r="B1719" t="s">
        <v>3575</v>
      </c>
      <c r="C1719" t="s">
        <v>34</v>
      </c>
      <c r="D1719" t="s">
        <v>35</v>
      </c>
      <c r="E1719">
        <v>1.3607480400937717</v>
      </c>
      <c r="F1719">
        <v>1.9455008651008712</v>
      </c>
      <c r="G1719">
        <v>0.52323521840847809</v>
      </c>
      <c r="H1719">
        <v>43.417474294364141</v>
      </c>
      <c r="I1719">
        <v>10460.2697728</v>
      </c>
      <c r="J1719">
        <v>48.682899200000001</v>
      </c>
      <c r="K1719">
        <v>1124.6280704000001</v>
      </c>
    </row>
    <row r="1720" spans="1:11">
      <c r="A1720" t="s">
        <v>3576</v>
      </c>
      <c r="B1720" t="s">
        <v>3577</v>
      </c>
      <c r="C1720" t="s">
        <v>17</v>
      </c>
      <c r="D1720" t="s">
        <v>41</v>
      </c>
      <c r="E1720">
        <v>2.1821834687388035</v>
      </c>
      <c r="F1720">
        <v>1.29719819377261</v>
      </c>
      <c r="G1720">
        <v>0.83153033662257969</v>
      </c>
      <c r="H1720">
        <v>13.688134997363331</v>
      </c>
      <c r="I1720">
        <v>308.621824</v>
      </c>
      <c r="J1720">
        <v>49.188800000000001</v>
      </c>
      <c r="K1720">
        <v>8.4072999999999993</v>
      </c>
    </row>
    <row r="1721" spans="1:11">
      <c r="A1721" t="s">
        <v>3578</v>
      </c>
      <c r="B1721" t="s">
        <v>3579</v>
      </c>
      <c r="C1721" t="s">
        <v>17</v>
      </c>
      <c r="D1721" t="s">
        <v>119</v>
      </c>
      <c r="E1721">
        <v>1.3713762874077529</v>
      </c>
      <c r="F1721">
        <v>1.8418748762003363</v>
      </c>
      <c r="G1721">
        <v>1.1202225320753143</v>
      </c>
      <c r="H1721">
        <v>7.9320249458381742</v>
      </c>
      <c r="I1721">
        <v>4784.8669184</v>
      </c>
      <c r="J1721">
        <v>835.05090559999996</v>
      </c>
      <c r="K1721">
        <v>225.08940799999999</v>
      </c>
    </row>
    <row r="1722" spans="1:11">
      <c r="A1722" t="s">
        <v>3580</v>
      </c>
      <c r="B1722" t="s">
        <v>3581</v>
      </c>
      <c r="C1722" t="s">
        <v>17</v>
      </c>
      <c r="D1722" t="s">
        <v>18</v>
      </c>
      <c r="E1722">
        <v>1.1250553217306269</v>
      </c>
      <c r="F1722">
        <v>1.0192495915164463</v>
      </c>
      <c r="G1722">
        <v>0.85426527783741446</v>
      </c>
      <c r="H1722">
        <v>27.798508672394231</v>
      </c>
      <c r="I1722">
        <v>53485.112524800003</v>
      </c>
      <c r="J1722">
        <v>3147.2199679999999</v>
      </c>
      <c r="K1722">
        <v>2399.9899648000001</v>
      </c>
    </row>
    <row r="1723" spans="1:11">
      <c r="A1723" t="s">
        <v>3582</v>
      </c>
      <c r="B1723" t="s">
        <v>3583</v>
      </c>
      <c r="C1723" t="s">
        <v>32</v>
      </c>
      <c r="D1723" t="s">
        <v>57</v>
      </c>
      <c r="E1723">
        <v>1.6299230781747061</v>
      </c>
      <c r="F1723">
        <v>1.7193239162494045</v>
      </c>
      <c r="G1723">
        <v>0.4856382943652639</v>
      </c>
      <c r="H1723">
        <v>8.1519328912592357</v>
      </c>
      <c r="I1723">
        <v>8739.8146047999999</v>
      </c>
      <c r="J1723">
        <v>684.25999360000003</v>
      </c>
      <c r="K1723">
        <v>189.2300032</v>
      </c>
    </row>
    <row r="1724" spans="1:11">
      <c r="A1724" t="s">
        <v>3584</v>
      </c>
      <c r="B1724" t="s">
        <v>3585</v>
      </c>
      <c r="C1724" t="s">
        <v>17</v>
      </c>
      <c r="D1724" t="s">
        <v>119</v>
      </c>
      <c r="E1724">
        <v>1.0794690013061994</v>
      </c>
      <c r="F1724">
        <v>1.1296711652075169</v>
      </c>
      <c r="G1724">
        <v>0.92682883362252744</v>
      </c>
      <c r="H1724">
        <v>129.87129867101888</v>
      </c>
      <c r="I1724">
        <v>25340.305408</v>
      </c>
      <c r="J1724">
        <v>15.22</v>
      </c>
      <c r="K1724">
        <v>356.939008</v>
      </c>
    </row>
    <row r="1725" spans="1:11">
      <c r="A1725" t="s">
        <v>3586</v>
      </c>
      <c r="B1725" t="s">
        <v>3587</v>
      </c>
      <c r="C1725" t="s">
        <v>10</v>
      </c>
      <c r="D1725" t="s">
        <v>28</v>
      </c>
      <c r="E1725">
        <v>0.98504631439938839</v>
      </c>
      <c r="F1725">
        <v>1.5285574106646584</v>
      </c>
      <c r="G1725">
        <v>1.7726429768082417</v>
      </c>
      <c r="H1725">
        <v>7.1818217357310399</v>
      </c>
      <c r="I1725">
        <v>1167.3309184</v>
      </c>
      <c r="J1725">
        <v>104.50510079999999</v>
      </c>
      <c r="K1725">
        <v>9.5637000000000008</v>
      </c>
    </row>
    <row r="1726" spans="1:11">
      <c r="A1726" t="s">
        <v>3588</v>
      </c>
      <c r="B1726" t="s">
        <v>3589</v>
      </c>
      <c r="C1726" t="s">
        <v>58</v>
      </c>
      <c r="D1726" t="s">
        <v>91</v>
      </c>
      <c r="E1726">
        <v>0.67594634777411355</v>
      </c>
      <c r="F1726">
        <v>0.49043057916853527</v>
      </c>
      <c r="G1726">
        <v>2.0930564188899283</v>
      </c>
      <c r="H1726">
        <v>-29.422545700744752</v>
      </c>
      <c r="I1726">
        <v>151.30100479999999</v>
      </c>
      <c r="J1726">
        <v>163.0003968</v>
      </c>
      <c r="K1726">
        <v>2.5164</v>
      </c>
    </row>
    <row r="1727" spans="1:11">
      <c r="A1727" t="s">
        <v>3590</v>
      </c>
      <c r="B1727" t="s">
        <v>3591</v>
      </c>
      <c r="C1727" t="s">
        <v>58</v>
      </c>
      <c r="D1727" t="s">
        <v>91</v>
      </c>
      <c r="E1727">
        <v>0.53373339061271652</v>
      </c>
      <c r="F1727">
        <v>0.6779145648792565</v>
      </c>
      <c r="G1727">
        <v>1.5530540091791749</v>
      </c>
      <c r="H1727">
        <v>735.39387956564656</v>
      </c>
      <c r="I1727">
        <v>6539.8644735999997</v>
      </c>
      <c r="J1727">
        <v>2.7395999999999998</v>
      </c>
      <c r="K1727">
        <v>175.7091968</v>
      </c>
    </row>
    <row r="1728" spans="1:11">
      <c r="A1728" t="s">
        <v>3592</v>
      </c>
      <c r="B1728" t="s">
        <v>3593</v>
      </c>
      <c r="C1728" t="s">
        <v>10</v>
      </c>
      <c r="D1728" t="s">
        <v>28</v>
      </c>
      <c r="E1728">
        <v>1.1459374112742382</v>
      </c>
      <c r="F1728">
        <v>1.3882337314951749</v>
      </c>
      <c r="G1728">
        <v>1.7407801320741616</v>
      </c>
      <c r="H1728">
        <v>8.1609712230215806E-2</v>
      </c>
      <c r="I1728">
        <v>2045.0572288000001</v>
      </c>
      <c r="J1728">
        <v>2085.6199167999998</v>
      </c>
      <c r="K1728">
        <v>369.85000960000002</v>
      </c>
    </row>
    <row r="1729" spans="1:11">
      <c r="A1729" t="s">
        <v>3594</v>
      </c>
      <c r="B1729" t="s">
        <v>3595</v>
      </c>
      <c r="C1729" t="s">
        <v>17</v>
      </c>
      <c r="D1729" t="s">
        <v>56</v>
      </c>
      <c r="E1729">
        <v>0.84041813873835247</v>
      </c>
      <c r="F1729">
        <v>1.0447725916049193</v>
      </c>
      <c r="G1729">
        <v>1.7697465335376441</v>
      </c>
      <c r="H1729">
        <v>8.704856787048568</v>
      </c>
      <c r="I1729">
        <v>426.99077119999998</v>
      </c>
      <c r="J1729">
        <v>25.4567008</v>
      </c>
      <c r="K1729">
        <v>19.976600000000001</v>
      </c>
    </row>
    <row r="1730" spans="1:11">
      <c r="A1730" t="s">
        <v>3596</v>
      </c>
      <c r="B1730" t="s">
        <v>3597</v>
      </c>
      <c r="C1730" t="s">
        <v>17</v>
      </c>
      <c r="D1730" t="s">
        <v>106</v>
      </c>
      <c r="E1730">
        <v>1.5809806690063684</v>
      </c>
      <c r="F1730">
        <v>1.7533293684344258</v>
      </c>
      <c r="G1730">
        <v>2.1511370097234823</v>
      </c>
      <c r="H1730">
        <v>8.3709210272253323</v>
      </c>
      <c r="I1730">
        <v>8761.8748415999999</v>
      </c>
      <c r="J1730">
        <v>637.21999359999995</v>
      </c>
      <c r="K1730">
        <v>260.1400064</v>
      </c>
    </row>
    <row r="1731" spans="1:11">
      <c r="A1731" t="s">
        <v>3598</v>
      </c>
      <c r="B1731" t="s">
        <v>3599</v>
      </c>
      <c r="C1731" t="s">
        <v>32</v>
      </c>
      <c r="D1731" t="s">
        <v>96</v>
      </c>
      <c r="E1731">
        <v>0.65619015017738536</v>
      </c>
      <c r="F1731">
        <v>0.98466307983109724</v>
      </c>
      <c r="G1731">
        <v>1.2427402450042813</v>
      </c>
      <c r="H1731">
        <v>5.7586568730325292</v>
      </c>
      <c r="I1731">
        <v>379619.90143999999</v>
      </c>
      <c r="J1731">
        <v>28552.999731200001</v>
      </c>
      <c r="K1731">
        <v>3463.9998976000002</v>
      </c>
    </row>
    <row r="1732" spans="1:11">
      <c r="A1732" t="s">
        <v>3600</v>
      </c>
      <c r="B1732" t="s">
        <v>3601</v>
      </c>
      <c r="C1732" t="s">
        <v>32</v>
      </c>
      <c r="D1732" t="s">
        <v>83</v>
      </c>
      <c r="E1732">
        <v>1.1036410847229925</v>
      </c>
      <c r="F1732">
        <v>1.1806598422432619</v>
      </c>
      <c r="G1732">
        <v>4.397080494693129</v>
      </c>
      <c r="H1732">
        <v>7.6456816840448552</v>
      </c>
      <c r="I1732">
        <v>130135.21530880001</v>
      </c>
      <c r="J1732">
        <v>67257.997721599997</v>
      </c>
      <c r="K1732">
        <v>46926.000947200002</v>
      </c>
    </row>
    <row r="1733" spans="1:11">
      <c r="A1733" t="s">
        <v>3602</v>
      </c>
      <c r="B1733" t="s">
        <v>3603</v>
      </c>
      <c r="C1733" t="s">
        <v>10</v>
      </c>
      <c r="D1733" t="s">
        <v>28</v>
      </c>
      <c r="E1733">
        <v>0.71197250004206136</v>
      </c>
      <c r="F1733">
        <v>1.3058690952331156</v>
      </c>
      <c r="G1733">
        <v>1.4136130950820189</v>
      </c>
      <c r="H1733">
        <v>22.966060944925911</v>
      </c>
      <c r="I1733">
        <v>776.19814399999996</v>
      </c>
      <c r="J1733">
        <v>323.74000640000003</v>
      </c>
      <c r="K1733">
        <v>289.76</v>
      </c>
    </row>
    <row r="1734" spans="1:11">
      <c r="A1734" t="s">
        <v>3604</v>
      </c>
      <c r="B1734" t="s">
        <v>3605</v>
      </c>
      <c r="C1734" t="s">
        <v>10</v>
      </c>
      <c r="D1734" t="s">
        <v>71</v>
      </c>
      <c r="E1734">
        <v>1.0685152281366044</v>
      </c>
      <c r="F1734">
        <v>1.3277758089185283</v>
      </c>
      <c r="G1734">
        <v>0.94880276000045716</v>
      </c>
      <c r="H1734">
        <v>1.0284378432528369</v>
      </c>
      <c r="I1734">
        <v>965.55704319999995</v>
      </c>
      <c r="J1734">
        <v>1871.0800383999999</v>
      </c>
      <c r="K1734">
        <v>18.5</v>
      </c>
    </row>
    <row r="1735" spans="1:11">
      <c r="A1735" t="s">
        <v>3606</v>
      </c>
      <c r="B1735" t="s">
        <v>3607</v>
      </c>
      <c r="C1735" t="s">
        <v>15</v>
      </c>
      <c r="D1735" t="s">
        <v>68</v>
      </c>
      <c r="E1735">
        <v>6.6539625218678802E-2</v>
      </c>
      <c r="F1735">
        <v>0.57248700087347026</v>
      </c>
      <c r="G1735">
        <v>0.34444633983127648</v>
      </c>
      <c r="H1735">
        <v>-0.41271768099010619</v>
      </c>
      <c r="I1735">
        <v>41.478348799999999</v>
      </c>
      <c r="J1735">
        <v>37.795990400000001</v>
      </c>
      <c r="K1735">
        <v>0.13195000000000001</v>
      </c>
    </row>
    <row r="1736" spans="1:11">
      <c r="A1736" t="s">
        <v>3608</v>
      </c>
      <c r="B1736" t="s">
        <v>3609</v>
      </c>
      <c r="C1736" t="s">
        <v>32</v>
      </c>
      <c r="D1736" t="s">
        <v>57</v>
      </c>
      <c r="E1736">
        <v>0.77652387460794559</v>
      </c>
      <c r="F1736">
        <v>1.4949234861658012</v>
      </c>
      <c r="G1736">
        <v>1.0666293938320035</v>
      </c>
      <c r="H1736">
        <v>2.1809898529716296</v>
      </c>
      <c r="I1736">
        <v>72.220140799999996</v>
      </c>
      <c r="J1736">
        <v>36.560998400000003</v>
      </c>
      <c r="K1736">
        <v>0.55089999999999995</v>
      </c>
    </row>
    <row r="1737" spans="1:11">
      <c r="A1737" t="s">
        <v>3610</v>
      </c>
      <c r="B1737" t="s">
        <v>3611</v>
      </c>
      <c r="C1737" t="s">
        <v>32</v>
      </c>
      <c r="D1737" t="s">
        <v>76</v>
      </c>
      <c r="E1737">
        <v>1.2707998069686459</v>
      </c>
      <c r="F1737">
        <v>1.7742194806294405</v>
      </c>
      <c r="G1737">
        <v>2.3119151471474275</v>
      </c>
      <c r="H1737">
        <v>11.371794871794872</v>
      </c>
      <c r="I1737">
        <v>416.02800639999998</v>
      </c>
      <c r="J1737">
        <v>15.712999999999999</v>
      </c>
      <c r="K1737">
        <v>39.366</v>
      </c>
    </row>
    <row r="1738" spans="1:11">
      <c r="A1738" t="s">
        <v>3612</v>
      </c>
      <c r="B1738" t="s">
        <v>3613</v>
      </c>
      <c r="C1738" t="s">
        <v>24</v>
      </c>
      <c r="D1738" t="s">
        <v>25</v>
      </c>
      <c r="E1738">
        <v>0.61847540022109382</v>
      </c>
      <c r="F1738">
        <v>0.59112335071242073</v>
      </c>
      <c r="G1738">
        <v>0.71742687320054599</v>
      </c>
      <c r="H1738">
        <v>11.632548333200733</v>
      </c>
      <c r="I1738">
        <v>147365.91421439999</v>
      </c>
      <c r="J1738">
        <v>2822.0000255999998</v>
      </c>
      <c r="K1738">
        <v>793.99997440000004</v>
      </c>
    </row>
    <row r="1739" spans="1:11">
      <c r="A1739" t="s">
        <v>3614</v>
      </c>
      <c r="B1739" t="s">
        <v>3615</v>
      </c>
      <c r="C1739" t="s">
        <v>44</v>
      </c>
      <c r="D1739" t="s">
        <v>46</v>
      </c>
      <c r="E1739">
        <v>1.1771984768867101</v>
      </c>
      <c r="F1739">
        <v>1.4674892305284015</v>
      </c>
      <c r="G1739">
        <v>1.4671033759760974</v>
      </c>
      <c r="H1739">
        <v>4.1993114641223626</v>
      </c>
      <c r="I1739">
        <v>75540.181811200004</v>
      </c>
      <c r="J1739">
        <v>10431.1799808</v>
      </c>
      <c r="K1739">
        <v>1912.0001024000001</v>
      </c>
    </row>
    <row r="1740" spans="1:11">
      <c r="A1740" t="s">
        <v>3616</v>
      </c>
      <c r="B1740" t="s">
        <v>3617</v>
      </c>
      <c r="C1740" t="s">
        <v>17</v>
      </c>
      <c r="D1740" t="s">
        <v>41</v>
      </c>
      <c r="E1740">
        <v>0.97826684720376655</v>
      </c>
      <c r="F1740">
        <v>0.88981124765184549</v>
      </c>
      <c r="G1740">
        <v>1.0370215004486452</v>
      </c>
      <c r="H1740">
        <v>3.4564985253737417</v>
      </c>
      <c r="I1740">
        <v>105.63168</v>
      </c>
      <c r="J1740">
        <v>38.446201600000002</v>
      </c>
      <c r="K1740">
        <v>28.479199999999999</v>
      </c>
    </row>
    <row r="1741" spans="1:11">
      <c r="A1741" t="s">
        <v>3618</v>
      </c>
      <c r="B1741" t="s">
        <v>3619</v>
      </c>
      <c r="C1741" t="s">
        <v>58</v>
      </c>
      <c r="D1741" t="s">
        <v>59</v>
      </c>
      <c r="E1741">
        <v>0.76707220432196821</v>
      </c>
      <c r="F1741">
        <v>1.1559722629053342</v>
      </c>
      <c r="G1741">
        <v>-0.1165038194135071</v>
      </c>
      <c r="H1741">
        <v>29.62091503267974</v>
      </c>
      <c r="I1741">
        <v>80.893094399999995</v>
      </c>
      <c r="J1741">
        <v>3.9975000000000001</v>
      </c>
      <c r="K1741">
        <v>20.0064992</v>
      </c>
    </row>
    <row r="1742" spans="1:11">
      <c r="A1742" t="s">
        <v>3620</v>
      </c>
      <c r="B1742" t="s">
        <v>3621</v>
      </c>
      <c r="C1742" t="s">
        <v>32</v>
      </c>
      <c r="D1742" t="s">
        <v>57</v>
      </c>
      <c r="E1742">
        <v>0.71612998497912894</v>
      </c>
      <c r="F1742">
        <v>1.462262926403822</v>
      </c>
      <c r="G1742">
        <v>0.86800824923624853</v>
      </c>
      <c r="H1742">
        <v>6.5040749945179446</v>
      </c>
      <c r="I1742">
        <v>484.37324799999999</v>
      </c>
      <c r="J1742">
        <v>21.840800000000002</v>
      </c>
      <c r="K1742">
        <v>5.7119999999999997</v>
      </c>
    </row>
    <row r="1743" spans="1:11">
      <c r="A1743" t="s">
        <v>3622</v>
      </c>
      <c r="B1743" t="s">
        <v>3623</v>
      </c>
      <c r="C1743" t="s">
        <v>17</v>
      </c>
      <c r="D1743" t="s">
        <v>20</v>
      </c>
      <c r="E1743">
        <v>1.3942994431299576</v>
      </c>
      <c r="F1743">
        <v>1.5678093130502606</v>
      </c>
      <c r="G1743">
        <v>0.15644324218619929</v>
      </c>
      <c r="H1743">
        <v>3.6184417040358743</v>
      </c>
      <c r="I1743">
        <v>6884.6493695999998</v>
      </c>
      <c r="J1743">
        <v>809.66999039999996</v>
      </c>
      <c r="K1743">
        <v>484.2500096</v>
      </c>
    </row>
    <row r="1744" spans="1:11">
      <c r="A1744" t="s">
        <v>3624</v>
      </c>
      <c r="B1744" t="s">
        <v>3625</v>
      </c>
      <c r="C1744" t="s">
        <v>17</v>
      </c>
      <c r="D1744" t="s">
        <v>48</v>
      </c>
      <c r="E1744">
        <v>1.1477975044538602</v>
      </c>
      <c r="F1744">
        <v>1.5066928284680574</v>
      </c>
      <c r="G1744">
        <v>1.6698219193457564</v>
      </c>
      <c r="H1744">
        <v>2.2115843270868822</v>
      </c>
      <c r="I1744">
        <v>289.81155840000002</v>
      </c>
      <c r="J1744">
        <v>293.63000319999998</v>
      </c>
      <c r="K1744">
        <v>77.92</v>
      </c>
    </row>
    <row r="1745" spans="1:11">
      <c r="A1745" t="s">
        <v>3626</v>
      </c>
      <c r="B1745" t="s">
        <v>3627</v>
      </c>
      <c r="C1745" t="s">
        <v>32</v>
      </c>
      <c r="D1745" t="s">
        <v>105</v>
      </c>
      <c r="E1745">
        <v>0.59846339570529561</v>
      </c>
      <c r="F1745">
        <v>0.75860292931483431</v>
      </c>
      <c r="G1745">
        <v>1.0074154750344189</v>
      </c>
      <c r="H1745">
        <v>12.032397077481734</v>
      </c>
      <c r="I1745">
        <v>15538.1792768</v>
      </c>
      <c r="J1745">
        <v>285.5030016</v>
      </c>
      <c r="K1745">
        <v>749.03900160000001</v>
      </c>
    </row>
    <row r="1746" spans="1:11">
      <c r="A1746" t="s">
        <v>3628</v>
      </c>
      <c r="B1746" t="s">
        <v>3629</v>
      </c>
      <c r="C1746" t="s">
        <v>15</v>
      </c>
      <c r="D1746" t="s">
        <v>19</v>
      </c>
      <c r="E1746">
        <v>1.4319834061063037</v>
      </c>
      <c r="F1746">
        <v>1.267608033571229</v>
      </c>
      <c r="G1746">
        <v>1.2941413763811638</v>
      </c>
      <c r="H1746">
        <v>19.321448313985627</v>
      </c>
      <c r="I1746">
        <v>432.78464000000002</v>
      </c>
      <c r="J1746">
        <v>9.7080000000000002</v>
      </c>
      <c r="K1746">
        <v>9.5130999999999997</v>
      </c>
    </row>
    <row r="1747" spans="1:11">
      <c r="A1747" t="s">
        <v>3630</v>
      </c>
      <c r="B1747" t="s">
        <v>3631</v>
      </c>
      <c r="C1747" t="s">
        <v>32</v>
      </c>
      <c r="D1747" t="s">
        <v>37</v>
      </c>
      <c r="E1747">
        <v>1.4624608836504325</v>
      </c>
      <c r="F1747">
        <v>1.4504393158638531</v>
      </c>
      <c r="G1747">
        <v>1.5292942146628554</v>
      </c>
      <c r="H1747">
        <v>15.645645428963128</v>
      </c>
      <c r="I1747">
        <v>133983.22708479999</v>
      </c>
      <c r="J1747">
        <v>2348.5700096</v>
      </c>
      <c r="K1747">
        <v>878.68999680000002</v>
      </c>
    </row>
    <row r="1748" spans="1:11">
      <c r="A1748" t="s">
        <v>3632</v>
      </c>
      <c r="B1748" t="s">
        <v>3633</v>
      </c>
      <c r="C1748" t="s">
        <v>17</v>
      </c>
      <c r="D1748" t="s">
        <v>26</v>
      </c>
      <c r="E1748">
        <v>1.7445465512474394</v>
      </c>
      <c r="F1748">
        <v>1.8125109630430851</v>
      </c>
      <c r="G1748">
        <v>0.22717120279838041</v>
      </c>
      <c r="H1748">
        <v>3.2590361005820792</v>
      </c>
      <c r="I1748">
        <v>262.8953856</v>
      </c>
      <c r="J1748">
        <v>122.2788992</v>
      </c>
      <c r="K1748">
        <v>215.20560639999999</v>
      </c>
    </row>
    <row r="1749" spans="1:11">
      <c r="A1749" t="s">
        <v>3634</v>
      </c>
      <c r="B1749" t="s">
        <v>3635</v>
      </c>
      <c r="C1749" t="s">
        <v>32</v>
      </c>
      <c r="D1749" t="s">
        <v>33</v>
      </c>
      <c r="E1749">
        <v>1.3118743886413389</v>
      </c>
      <c r="F1749">
        <v>1.1134022795549767</v>
      </c>
      <c r="G1749">
        <v>0.67574104416640102</v>
      </c>
      <c r="H1749">
        <v>4.7085808065020318</v>
      </c>
      <c r="I1749">
        <v>12099.8076416</v>
      </c>
      <c r="J1749">
        <v>1604.6999552</v>
      </c>
      <c r="K1749">
        <v>568.10997759999998</v>
      </c>
    </row>
    <row r="1750" spans="1:11">
      <c r="A1750" t="s">
        <v>3636</v>
      </c>
      <c r="B1750" t="s">
        <v>3637</v>
      </c>
      <c r="C1750" t="s">
        <v>15</v>
      </c>
      <c r="D1750" t="s">
        <v>16</v>
      </c>
      <c r="E1750">
        <v>0.99367935065133517</v>
      </c>
      <c r="F1750">
        <v>1.4020763289829776</v>
      </c>
      <c r="G1750">
        <v>1.2168261372113345</v>
      </c>
      <c r="H1750">
        <v>25.352594773647404</v>
      </c>
      <c r="I1750">
        <v>151.25032959999999</v>
      </c>
      <c r="J1750">
        <v>6.7419000000000002</v>
      </c>
      <c r="K1750">
        <v>381.72958720000003</v>
      </c>
    </row>
    <row r="1751" spans="1:11">
      <c r="A1751" t="s">
        <v>3638</v>
      </c>
      <c r="B1751" t="s">
        <v>3639</v>
      </c>
      <c r="C1751" t="s">
        <v>17</v>
      </c>
      <c r="D1751" t="s">
        <v>26</v>
      </c>
      <c r="E1751">
        <v>1.3575853641324984</v>
      </c>
      <c r="F1751">
        <v>1.5141397154772198</v>
      </c>
      <c r="G1751">
        <v>1.3779557703473819</v>
      </c>
      <c r="H1751">
        <v>181.5539541759054</v>
      </c>
      <c r="I1751">
        <v>15006.0924928</v>
      </c>
      <c r="J1751">
        <v>38.4</v>
      </c>
      <c r="K1751">
        <v>997.89998079999998</v>
      </c>
    </row>
    <row r="1752" spans="1:11">
      <c r="A1752" t="s">
        <v>3640</v>
      </c>
      <c r="B1752" t="s">
        <v>3641</v>
      </c>
      <c r="C1752" t="s">
        <v>34</v>
      </c>
      <c r="D1752" t="s">
        <v>86</v>
      </c>
      <c r="E1752">
        <v>0.80373729703045338</v>
      </c>
      <c r="F1752">
        <v>1.2826711196574996</v>
      </c>
      <c r="G1752">
        <v>1.0120935387406564</v>
      </c>
      <c r="H1752">
        <v>4.8927842478088603</v>
      </c>
      <c r="I1752">
        <v>8738.5047040000009</v>
      </c>
      <c r="J1752">
        <v>768.09000960000003</v>
      </c>
      <c r="K1752">
        <v>102.02</v>
      </c>
    </row>
    <row r="1753" spans="1:11">
      <c r="A1753" t="s">
        <v>3642</v>
      </c>
      <c r="B1753" t="s">
        <v>3643</v>
      </c>
      <c r="C1753" t="s">
        <v>12</v>
      </c>
      <c r="D1753" t="s">
        <v>60</v>
      </c>
      <c r="E1753">
        <v>0.15879954565686871</v>
      </c>
      <c r="F1753">
        <v>-0.26631206857567807</v>
      </c>
      <c r="G1753">
        <v>0.48236122999361569</v>
      </c>
      <c r="H1753">
        <v>-1.6701337295690937</v>
      </c>
      <c r="I1753">
        <v>74.422886399999996</v>
      </c>
      <c r="J1753">
        <v>325.59731199999999</v>
      </c>
      <c r="K1753">
        <v>25.865900799999999</v>
      </c>
    </row>
    <row r="1754" spans="1:11">
      <c r="A1754" t="s">
        <v>3644</v>
      </c>
      <c r="B1754" t="s">
        <v>3645</v>
      </c>
      <c r="C1754" t="s">
        <v>22</v>
      </c>
      <c r="D1754" t="s">
        <v>53</v>
      </c>
      <c r="E1754">
        <v>1.6987056297455352</v>
      </c>
      <c r="F1754">
        <v>2.3225898816999693</v>
      </c>
      <c r="G1754">
        <v>0.99730794553535917</v>
      </c>
      <c r="H1754">
        <v>2.1412199042892337</v>
      </c>
      <c r="I1754">
        <v>3211.1818751999999</v>
      </c>
      <c r="J1754">
        <v>1545.7282048</v>
      </c>
      <c r="K1754">
        <v>294.53591039999998</v>
      </c>
    </row>
    <row r="1755" spans="1:11">
      <c r="A1755" t="s">
        <v>3646</v>
      </c>
      <c r="B1755" t="s">
        <v>3647</v>
      </c>
      <c r="C1755" t="s">
        <v>12</v>
      </c>
      <c r="D1755" t="s">
        <v>14</v>
      </c>
      <c r="E1755">
        <v>1.4784573632051097</v>
      </c>
      <c r="F1755">
        <v>0.98720232806367536</v>
      </c>
      <c r="G1755">
        <v>-0.99089577421578034</v>
      </c>
      <c r="H1755">
        <v>108.45174311926606</v>
      </c>
      <c r="I1755">
        <v>8600.3613695999993</v>
      </c>
      <c r="J1755">
        <v>273.21689600000002</v>
      </c>
      <c r="K1755">
        <v>64.806003200000006</v>
      </c>
    </row>
    <row r="1756" spans="1:11">
      <c r="A1756" t="s">
        <v>3648</v>
      </c>
      <c r="B1756" t="s">
        <v>3649</v>
      </c>
      <c r="C1756" t="s">
        <v>24</v>
      </c>
      <c r="D1756" t="s">
        <v>108</v>
      </c>
      <c r="E1756">
        <v>0.60971317218561361</v>
      </c>
      <c r="F1756">
        <v>0.73013153450676005</v>
      </c>
      <c r="G1756">
        <v>0.63829502051828158</v>
      </c>
      <c r="H1756">
        <v>56.588977832512313</v>
      </c>
      <c r="I1756">
        <v>1219.4477056000001</v>
      </c>
      <c r="J1756">
        <v>26.827900799999998</v>
      </c>
      <c r="K1756">
        <v>600.89231359999997</v>
      </c>
    </row>
    <row r="1757" spans="1:11">
      <c r="A1757" t="s">
        <v>3650</v>
      </c>
      <c r="B1757" t="s">
        <v>3651</v>
      </c>
      <c r="C1757" t="s">
        <v>32</v>
      </c>
      <c r="D1757" t="s">
        <v>50</v>
      </c>
      <c r="E1757">
        <v>0.58436198899739689</v>
      </c>
      <c r="F1757">
        <v>0.616888613852553</v>
      </c>
      <c r="G1757">
        <v>0.87440521978444685</v>
      </c>
      <c r="H1757">
        <v>12.27777777777778</v>
      </c>
      <c r="I1757">
        <v>6628.4273664000002</v>
      </c>
      <c r="J1757">
        <v>189.44999680000001</v>
      </c>
      <c r="K1757">
        <v>758.69998080000005</v>
      </c>
    </row>
    <row r="1758" spans="1:11">
      <c r="A1758" t="s">
        <v>3652</v>
      </c>
      <c r="B1758" t="s">
        <v>3653</v>
      </c>
      <c r="C1758" t="s">
        <v>32</v>
      </c>
      <c r="D1758" t="s">
        <v>33</v>
      </c>
      <c r="E1758">
        <v>0.92098826631074604</v>
      </c>
      <c r="F1758">
        <v>1.2185995433294976</v>
      </c>
      <c r="G1758">
        <v>1.0998277849928009</v>
      </c>
      <c r="H1758">
        <v>2.032566422401441</v>
      </c>
      <c r="I1758">
        <v>240.56839679999999</v>
      </c>
      <c r="J1758">
        <v>73.188000000000002</v>
      </c>
      <c r="K1758">
        <v>0.65920000000000001</v>
      </c>
    </row>
    <row r="1759" spans="1:11">
      <c r="A1759" t="s">
        <v>3654</v>
      </c>
      <c r="B1759" t="s">
        <v>3655</v>
      </c>
      <c r="C1759" t="s">
        <v>58</v>
      </c>
      <c r="D1759" t="s">
        <v>94</v>
      </c>
      <c r="E1759">
        <v>0.97630028295991444</v>
      </c>
      <c r="F1759">
        <v>1.3526428316079502</v>
      </c>
      <c r="G1759">
        <v>0.73568548869972938</v>
      </c>
      <c r="H1759">
        <v>0.2457164487186311</v>
      </c>
      <c r="I1759">
        <v>7613.6046592000002</v>
      </c>
      <c r="J1759">
        <v>20501.759590400001</v>
      </c>
      <c r="K1759">
        <v>73.099999999999994</v>
      </c>
    </row>
    <row r="1760" spans="1:11">
      <c r="A1760" t="s">
        <v>3656</v>
      </c>
      <c r="B1760" t="s">
        <v>3657</v>
      </c>
      <c r="C1760" t="s">
        <v>15</v>
      </c>
      <c r="D1760" t="s">
        <v>116</v>
      </c>
      <c r="E1760">
        <v>0.97036615403755155</v>
      </c>
      <c r="F1760">
        <v>1.2994351688453072</v>
      </c>
      <c r="G1760">
        <v>1.2119455602852749</v>
      </c>
      <c r="H1760">
        <v>-0.18470149253731341</v>
      </c>
      <c r="I1760">
        <v>652.63022079999996</v>
      </c>
      <c r="J1760">
        <v>62.750003200000002</v>
      </c>
      <c r="K1760">
        <v>10.27</v>
      </c>
    </row>
    <row r="1761" spans="1:11">
      <c r="A1761" t="s">
        <v>3658</v>
      </c>
      <c r="B1761" t="s">
        <v>3659</v>
      </c>
      <c r="C1761" t="s">
        <v>32</v>
      </c>
      <c r="D1761" t="s">
        <v>76</v>
      </c>
      <c r="E1761">
        <v>1.2846426987339403</v>
      </c>
      <c r="F1761">
        <v>1.1836957939068913</v>
      </c>
      <c r="G1761">
        <v>0.81181176045941672</v>
      </c>
      <c r="H1761">
        <v>2.624599346295903</v>
      </c>
      <c r="I1761">
        <v>28961.934540800001</v>
      </c>
      <c r="J1761">
        <v>34480.229580799998</v>
      </c>
      <c r="K1761">
        <v>5182.4799744000002</v>
      </c>
    </row>
    <row r="1762" spans="1:11">
      <c r="A1762" t="s">
        <v>3660</v>
      </c>
      <c r="B1762" t="s">
        <v>3661</v>
      </c>
      <c r="C1762" t="s">
        <v>32</v>
      </c>
      <c r="D1762" t="s">
        <v>83</v>
      </c>
      <c r="E1762">
        <v>1.0555388692672958</v>
      </c>
      <c r="F1762">
        <v>1.621905514497715</v>
      </c>
      <c r="G1762">
        <v>0.35796804198906951</v>
      </c>
      <c r="H1762">
        <v>2.6827080013057087</v>
      </c>
      <c r="I1762">
        <v>180484.83327999999</v>
      </c>
      <c r="J1762">
        <v>31589.2891648</v>
      </c>
      <c r="K1762">
        <v>5332.06016</v>
      </c>
    </row>
    <row r="1763" spans="1:11">
      <c r="A1763" t="s">
        <v>3662</v>
      </c>
      <c r="B1763" t="s">
        <v>3663</v>
      </c>
      <c r="C1763" t="s">
        <v>17</v>
      </c>
      <c r="D1763" t="s">
        <v>41</v>
      </c>
      <c r="E1763">
        <v>1.2893294761487182</v>
      </c>
      <c r="F1763">
        <v>1.2982030637160309</v>
      </c>
      <c r="G1763">
        <v>0.43165227793704503</v>
      </c>
      <c r="H1763">
        <v>1.199280526708749</v>
      </c>
      <c r="I1763">
        <v>4898.863104</v>
      </c>
      <c r="J1763">
        <v>2220.7399936000002</v>
      </c>
      <c r="K1763">
        <v>821.72001279999995</v>
      </c>
    </row>
    <row r="1764" spans="1:11">
      <c r="A1764" t="s">
        <v>3664</v>
      </c>
      <c r="B1764" t="s">
        <v>3665</v>
      </c>
      <c r="C1764" t="s">
        <v>32</v>
      </c>
      <c r="D1764" t="s">
        <v>76</v>
      </c>
      <c r="E1764">
        <v>1.4405922957906414</v>
      </c>
      <c r="F1764">
        <v>1.5045069210778801</v>
      </c>
      <c r="G1764">
        <v>1.177720002832698</v>
      </c>
      <c r="H1764">
        <v>1.6746119733924612</v>
      </c>
      <c r="I1764">
        <v>2893.8498048000001</v>
      </c>
      <c r="J1764">
        <v>794.97000960000003</v>
      </c>
      <c r="K1764">
        <v>24.97</v>
      </c>
    </row>
    <row r="1765" spans="1:11">
      <c r="A1765" t="s">
        <v>3666</v>
      </c>
      <c r="B1765" t="s">
        <v>3667</v>
      </c>
      <c r="C1765" t="s">
        <v>58</v>
      </c>
      <c r="D1765" t="s">
        <v>78</v>
      </c>
      <c r="E1765">
        <v>0.53289197158503521</v>
      </c>
      <c r="F1765">
        <v>1.075063865554643</v>
      </c>
      <c r="G1765">
        <v>0.71670148745469486</v>
      </c>
      <c r="H1765">
        <v>54.54106280193237</v>
      </c>
      <c r="I1765">
        <v>698.30179840000005</v>
      </c>
      <c r="J1765">
        <v>16.739999999999998</v>
      </c>
      <c r="K1765">
        <v>221.6</v>
      </c>
    </row>
    <row r="1766" spans="1:11">
      <c r="A1766" t="s">
        <v>3668</v>
      </c>
      <c r="B1766" t="s">
        <v>3669</v>
      </c>
      <c r="C1766" t="s">
        <v>58</v>
      </c>
      <c r="D1766" t="s">
        <v>78</v>
      </c>
      <c r="E1766">
        <v>0.70204527835374242</v>
      </c>
      <c r="F1766">
        <v>1.0417855604504911</v>
      </c>
      <c r="G1766">
        <v>1.9016366522670471</v>
      </c>
      <c r="H1766">
        <v>-118.35</v>
      </c>
      <c r="I1766">
        <v>21.823841600000002</v>
      </c>
      <c r="J1766">
        <v>112.7556992</v>
      </c>
      <c r="K1766">
        <v>1.8787</v>
      </c>
    </row>
    <row r="1767" spans="1:11">
      <c r="A1767" t="s">
        <v>3670</v>
      </c>
      <c r="B1767" t="s">
        <v>3671</v>
      </c>
      <c r="C1767" t="s">
        <v>34</v>
      </c>
      <c r="D1767" t="s">
        <v>140</v>
      </c>
      <c r="E1767">
        <v>0.51720987915393535</v>
      </c>
      <c r="F1767">
        <v>0.59001005071623736</v>
      </c>
      <c r="G1767">
        <v>0.79696364047088164</v>
      </c>
      <c r="H1767">
        <v>51.091887417218544</v>
      </c>
      <c r="I1767">
        <v>43838.373888000002</v>
      </c>
      <c r="J1767">
        <v>776.86999040000001</v>
      </c>
      <c r="K1767">
        <v>294.08</v>
      </c>
    </row>
    <row r="1768" spans="1:11">
      <c r="A1768" t="s">
        <v>3672</v>
      </c>
      <c r="B1768" t="s">
        <v>3673</v>
      </c>
      <c r="C1768" t="s">
        <v>32</v>
      </c>
      <c r="D1768" t="s">
        <v>76</v>
      </c>
      <c r="E1768">
        <v>0.92338382540239039</v>
      </c>
      <c r="F1768">
        <v>1.3499579125547028</v>
      </c>
      <c r="G1768">
        <v>1.0495524116172057</v>
      </c>
      <c r="H1768">
        <v>0.67689373776982964</v>
      </c>
      <c r="I1768">
        <v>223.65183999999999</v>
      </c>
      <c r="J1768">
        <v>301.37489920000002</v>
      </c>
      <c r="K1768">
        <v>43.813900799999999</v>
      </c>
    </row>
    <row r="1769" spans="1:11">
      <c r="A1769" t="s">
        <v>3674</v>
      </c>
      <c r="B1769" t="s">
        <v>3675</v>
      </c>
      <c r="C1769" t="s">
        <v>17</v>
      </c>
      <c r="D1769" t="s">
        <v>69</v>
      </c>
      <c r="E1769">
        <v>1.0860555421564408</v>
      </c>
      <c r="F1769">
        <v>1.0106874783323825</v>
      </c>
      <c r="G1769">
        <v>1.2156976882844941</v>
      </c>
      <c r="H1769">
        <v>15.153041267357716</v>
      </c>
      <c r="I1769">
        <v>1040.455168</v>
      </c>
      <c r="J1769">
        <v>50.655999999999999</v>
      </c>
      <c r="K1769">
        <v>208.3539968</v>
      </c>
    </row>
    <row r="1770" spans="1:11">
      <c r="A1770" t="s">
        <v>3676</v>
      </c>
      <c r="B1770" t="s">
        <v>3677</v>
      </c>
      <c r="C1770" t="s">
        <v>15</v>
      </c>
      <c r="D1770" t="s">
        <v>97</v>
      </c>
      <c r="E1770">
        <v>3.5585604425786302E-2</v>
      </c>
      <c r="F1770">
        <v>-0.49848412999862951</v>
      </c>
      <c r="G1770">
        <v>0.28633355738603261</v>
      </c>
      <c r="H1770">
        <v>37.36354647330257</v>
      </c>
      <c r="I1770">
        <v>2324.7087615999999</v>
      </c>
      <c r="J1770">
        <v>24</v>
      </c>
      <c r="K1770">
        <v>18.751699200000001</v>
      </c>
    </row>
    <row r="1771" spans="1:11">
      <c r="A1771" t="s">
        <v>3678</v>
      </c>
      <c r="B1771" t="s">
        <v>3679</v>
      </c>
      <c r="C1771" t="s">
        <v>32</v>
      </c>
      <c r="D1771" t="s">
        <v>105</v>
      </c>
      <c r="E1771">
        <v>-0.25989871337346537</v>
      </c>
      <c r="F1771">
        <v>1.4881619939083903</v>
      </c>
      <c r="G1771">
        <v>13.668085314892529</v>
      </c>
      <c r="H1771">
        <v>0.64139260393699749</v>
      </c>
      <c r="I1771">
        <v>905.27979519999997</v>
      </c>
      <c r="J1771">
        <v>826.08701440000004</v>
      </c>
      <c r="K1771">
        <v>23.968</v>
      </c>
    </row>
    <row r="1772" spans="1:11">
      <c r="A1772" t="s">
        <v>3680</v>
      </c>
      <c r="B1772" t="s">
        <v>3681</v>
      </c>
      <c r="C1772" t="s">
        <v>32</v>
      </c>
      <c r="D1772" t="s">
        <v>57</v>
      </c>
      <c r="E1772">
        <v>1.1965571538887334</v>
      </c>
      <c r="F1772">
        <v>1.3903086367718951</v>
      </c>
      <c r="G1772">
        <v>1.4124106998287735</v>
      </c>
      <c r="H1772">
        <v>1.397671569216743</v>
      </c>
      <c r="I1772">
        <v>3273.8920447999999</v>
      </c>
      <c r="J1772">
        <v>9326.3101951999997</v>
      </c>
      <c r="K1772">
        <v>1157.44</v>
      </c>
    </row>
    <row r="1773" spans="1:11">
      <c r="A1773" t="s">
        <v>3682</v>
      </c>
      <c r="B1773" t="s">
        <v>3683</v>
      </c>
      <c r="C1773" t="s">
        <v>58</v>
      </c>
      <c r="D1773" t="s">
        <v>91</v>
      </c>
      <c r="E1773">
        <v>1.0313955313918246</v>
      </c>
      <c r="F1773">
        <v>1.5762054392437843</v>
      </c>
      <c r="G1773">
        <v>0.97637249210952104</v>
      </c>
      <c r="H1773">
        <v>2.4167259184018959</v>
      </c>
      <c r="I1773">
        <v>263.94037759999998</v>
      </c>
      <c r="J1773">
        <v>93.58</v>
      </c>
      <c r="K1773">
        <v>127.4</v>
      </c>
    </row>
    <row r="1774" spans="1:11">
      <c r="A1774" t="s">
        <v>3684</v>
      </c>
      <c r="B1774" t="s">
        <v>3685</v>
      </c>
      <c r="C1774" t="s">
        <v>34</v>
      </c>
      <c r="D1774" t="s">
        <v>86</v>
      </c>
      <c r="E1774">
        <v>0.73640702156597349</v>
      </c>
      <c r="F1774">
        <v>1.78956902435528</v>
      </c>
      <c r="G1774">
        <v>1.321532611423873</v>
      </c>
      <c r="H1774">
        <v>0.50049473636651154</v>
      </c>
      <c r="I1774">
        <v>415.91252480000003</v>
      </c>
      <c r="J1774">
        <v>439.76611839999998</v>
      </c>
      <c r="K1774">
        <v>18.806099199999998</v>
      </c>
    </row>
    <row r="1775" spans="1:11">
      <c r="A1775" t="s">
        <v>3686</v>
      </c>
      <c r="B1775" t="s">
        <v>3687</v>
      </c>
      <c r="C1775" t="s">
        <v>12</v>
      </c>
      <c r="D1775" t="s">
        <v>60</v>
      </c>
      <c r="E1775">
        <v>0.93054042417251359</v>
      </c>
      <c r="F1775">
        <v>1.4155994037486346</v>
      </c>
      <c r="G1775">
        <v>1.1452756109732982</v>
      </c>
      <c r="H1775">
        <v>17.862372982665871</v>
      </c>
      <c r="I1775">
        <v>1589.0039807999999</v>
      </c>
      <c r="J1775">
        <v>8165.5480319999997</v>
      </c>
      <c r="K1775">
        <v>1599.1000064</v>
      </c>
    </row>
    <row r="1776" spans="1:11">
      <c r="A1776" t="s">
        <v>3688</v>
      </c>
      <c r="B1776" t="s">
        <v>3689</v>
      </c>
      <c r="C1776" t="s">
        <v>10</v>
      </c>
      <c r="D1776" t="s">
        <v>40</v>
      </c>
      <c r="E1776">
        <v>0.80708121089938645</v>
      </c>
      <c r="F1776">
        <v>1.1572622593987629</v>
      </c>
      <c r="G1776">
        <v>1.0865940351845622</v>
      </c>
      <c r="H1776">
        <v>5.6299886220363478</v>
      </c>
      <c r="I1776">
        <v>359774.65692159999</v>
      </c>
      <c r="J1776">
        <v>25214.910464000001</v>
      </c>
      <c r="K1776">
        <v>3680.5300223999998</v>
      </c>
    </row>
    <row r="1777" spans="1:11">
      <c r="A1777" t="s">
        <v>3690</v>
      </c>
      <c r="B1777" t="s">
        <v>3691</v>
      </c>
      <c r="C1777" t="s">
        <v>34</v>
      </c>
      <c r="D1777" t="s">
        <v>63</v>
      </c>
      <c r="E1777">
        <v>1.1467178088474477</v>
      </c>
      <c r="F1777">
        <v>1.0557996992400789</v>
      </c>
      <c r="G1777">
        <v>0.98636966773218615</v>
      </c>
      <c r="H1777">
        <v>1.3413193843237676</v>
      </c>
      <c r="I1777">
        <v>83.713145600000004</v>
      </c>
      <c r="J1777">
        <v>186.75740160000001</v>
      </c>
      <c r="K1777">
        <v>28.4233984</v>
      </c>
    </row>
    <row r="1778" spans="1:11">
      <c r="A1778" t="s">
        <v>3692</v>
      </c>
      <c r="B1778" t="s">
        <v>3693</v>
      </c>
      <c r="C1778" t="s">
        <v>34</v>
      </c>
      <c r="D1778" t="s">
        <v>77</v>
      </c>
      <c r="E1778">
        <v>0.66162793121166996</v>
      </c>
      <c r="F1778">
        <v>1.1715597553766215</v>
      </c>
      <c r="G1778">
        <v>2.2841888841879476</v>
      </c>
      <c r="H1778">
        <v>3.8126815181518152</v>
      </c>
      <c r="I1778">
        <v>11.0933288</v>
      </c>
      <c r="J1778">
        <v>0.42499999999999999</v>
      </c>
      <c r="K1778">
        <v>4.1700000000000001E-2</v>
      </c>
    </row>
    <row r="1779" spans="1:11">
      <c r="A1779" t="s">
        <v>3694</v>
      </c>
      <c r="B1779" t="s">
        <v>3695</v>
      </c>
      <c r="C1779" t="s">
        <v>38</v>
      </c>
      <c r="D1779" t="s">
        <v>62</v>
      </c>
      <c r="E1779">
        <v>0.94647153823231245</v>
      </c>
      <c r="F1779">
        <v>1.1288477660729848</v>
      </c>
      <c r="G1779">
        <v>0.3747093958426358</v>
      </c>
      <c r="H1779">
        <v>1.675360935234304</v>
      </c>
      <c r="I1779">
        <v>156.6549248</v>
      </c>
      <c r="J1779">
        <v>122.1053952</v>
      </c>
      <c r="K1779">
        <v>27.481798399999999</v>
      </c>
    </row>
    <row r="1780" spans="1:11">
      <c r="A1780" t="s">
        <v>3696</v>
      </c>
      <c r="B1780" t="s">
        <v>3697</v>
      </c>
      <c r="C1780" t="s">
        <v>24</v>
      </c>
      <c r="D1780" t="s">
        <v>25</v>
      </c>
      <c r="E1780">
        <v>1.2263167737138441</v>
      </c>
      <c r="F1780">
        <v>1.1997053438112362</v>
      </c>
      <c r="G1780">
        <v>0.60300648620174335</v>
      </c>
      <c r="H1780">
        <v>8.4681159420289855</v>
      </c>
      <c r="I1780">
        <v>2254.3923199999999</v>
      </c>
      <c r="J1780">
        <v>501.9599872</v>
      </c>
      <c r="K1780">
        <v>193.47000320000001</v>
      </c>
    </row>
    <row r="1781" spans="1:11">
      <c r="A1781" t="s">
        <v>3698</v>
      </c>
      <c r="B1781" t="s">
        <v>3699</v>
      </c>
      <c r="C1781" t="s">
        <v>22</v>
      </c>
      <c r="D1781" t="s">
        <v>23</v>
      </c>
      <c r="E1781">
        <v>0.77925663078024965</v>
      </c>
      <c r="F1781">
        <v>0.80508099687636858</v>
      </c>
      <c r="G1781">
        <v>1.0323536613706912</v>
      </c>
      <c r="H1781">
        <v>9.6192829583387525</v>
      </c>
      <c r="I1781">
        <v>348.21104639999999</v>
      </c>
      <c r="J1781">
        <v>30.294499200000001</v>
      </c>
      <c r="K1781">
        <v>3.3094999999999999</v>
      </c>
    </row>
    <row r="1782" spans="1:11">
      <c r="A1782" t="s">
        <v>3700</v>
      </c>
      <c r="B1782" t="s">
        <v>3701</v>
      </c>
      <c r="C1782" t="s">
        <v>15</v>
      </c>
      <c r="D1782" t="s">
        <v>19</v>
      </c>
      <c r="E1782">
        <v>1.0560256301584019</v>
      </c>
      <c r="F1782">
        <v>1.9126351781732152</v>
      </c>
      <c r="G1782">
        <v>1.5939286149052423</v>
      </c>
      <c r="H1782">
        <v>42.783362218370883</v>
      </c>
      <c r="I1782">
        <v>1118.5052671999999</v>
      </c>
      <c r="J1782">
        <v>10.472</v>
      </c>
      <c r="K1782">
        <v>30.708998399999999</v>
      </c>
    </row>
    <row r="1783" spans="1:11">
      <c r="A1783" t="s">
        <v>3702</v>
      </c>
      <c r="B1783" t="s">
        <v>3703</v>
      </c>
      <c r="C1783" t="s">
        <v>58</v>
      </c>
      <c r="D1783" t="s">
        <v>94</v>
      </c>
      <c r="E1783">
        <v>0.44600348669914591</v>
      </c>
      <c r="F1783">
        <v>0.75282135448716336</v>
      </c>
      <c r="G1783">
        <v>0.34622374750449142</v>
      </c>
      <c r="H1783">
        <v>-0.8330015483300155</v>
      </c>
      <c r="I1783">
        <v>14.0507616</v>
      </c>
      <c r="J1783">
        <v>5.1383999999999999</v>
      </c>
      <c r="K1783">
        <v>3.9300000000000002E-2</v>
      </c>
    </row>
    <row r="1784" spans="1:11">
      <c r="A1784" t="s">
        <v>3704</v>
      </c>
      <c r="B1784" t="s">
        <v>3705</v>
      </c>
      <c r="C1784" t="s">
        <v>17</v>
      </c>
      <c r="D1784" t="s">
        <v>54</v>
      </c>
      <c r="E1784">
        <v>1.1115098794968701</v>
      </c>
      <c r="F1784">
        <v>2.410950412826963</v>
      </c>
      <c r="G1784">
        <v>2.1065178226489243</v>
      </c>
      <c r="H1784">
        <v>27.026922094508301</v>
      </c>
      <c r="I1784">
        <v>4423.2773631999999</v>
      </c>
      <c r="J1784">
        <v>113.5195008</v>
      </c>
      <c r="K1784">
        <v>510.45237759999998</v>
      </c>
    </row>
    <row r="1785" spans="1:11">
      <c r="A1785" t="s">
        <v>3706</v>
      </c>
      <c r="B1785" t="s">
        <v>3707</v>
      </c>
      <c r="C1785" t="s">
        <v>17</v>
      </c>
      <c r="D1785" t="s">
        <v>42</v>
      </c>
      <c r="E1785">
        <v>1.2536729578801793</v>
      </c>
      <c r="F1785">
        <v>1.4317881235431558</v>
      </c>
      <c r="G1785">
        <v>1.2488347528540693</v>
      </c>
      <c r="H1785">
        <v>16.812093538120937</v>
      </c>
      <c r="I1785">
        <v>2024.4619264</v>
      </c>
      <c r="J1785">
        <v>120.57300480000001</v>
      </c>
      <c r="K1785">
        <v>312.71900160000001</v>
      </c>
    </row>
    <row r="1786" spans="1:11">
      <c r="A1786" t="s">
        <v>3708</v>
      </c>
      <c r="B1786" t="s">
        <v>3709</v>
      </c>
      <c r="C1786" t="s">
        <v>34</v>
      </c>
      <c r="D1786" t="s">
        <v>35</v>
      </c>
      <c r="E1786">
        <v>0.6697605652812465</v>
      </c>
      <c r="F1786">
        <v>0.87153324555106193</v>
      </c>
      <c r="G1786">
        <v>1.5564571852016802</v>
      </c>
      <c r="H1786">
        <v>24.988764044943821</v>
      </c>
      <c r="I1786">
        <v>96206.081228800002</v>
      </c>
      <c r="J1786">
        <v>412</v>
      </c>
      <c r="K1786">
        <v>2700.0000512000001</v>
      </c>
    </row>
    <row r="1787" spans="1:11">
      <c r="A1787" t="s">
        <v>3710</v>
      </c>
      <c r="B1787" t="s">
        <v>3711</v>
      </c>
      <c r="C1787" t="s">
        <v>38</v>
      </c>
      <c r="D1787" t="s">
        <v>117</v>
      </c>
      <c r="E1787">
        <v>0.79523614300302525</v>
      </c>
      <c r="F1787">
        <v>2.1119578429593431</v>
      </c>
      <c r="G1787">
        <v>2.4313986184230258</v>
      </c>
      <c r="H1787">
        <v>-0.48438898511815492</v>
      </c>
      <c r="I1787">
        <v>1272.3401727999999</v>
      </c>
      <c r="J1787">
        <v>7430.832128</v>
      </c>
      <c r="K1787">
        <v>430.339584</v>
      </c>
    </row>
    <row r="1788" spans="1:11">
      <c r="A1788" t="s">
        <v>3712</v>
      </c>
      <c r="B1788" t="s">
        <v>3713</v>
      </c>
      <c r="C1788" t="s">
        <v>32</v>
      </c>
      <c r="D1788" t="s">
        <v>33</v>
      </c>
      <c r="E1788">
        <v>0.5258318525239325</v>
      </c>
      <c r="F1788">
        <v>0.30684727091574082</v>
      </c>
      <c r="G1788">
        <v>-0.18590300439282759</v>
      </c>
      <c r="H1788">
        <v>3.229032697976439</v>
      </c>
      <c r="I1788">
        <v>557.49319679999996</v>
      </c>
      <c r="J1788">
        <v>109.41020159999999</v>
      </c>
      <c r="K1788">
        <v>3.7124000000000001</v>
      </c>
    </row>
    <row r="1789" spans="1:11">
      <c r="A1789" t="s">
        <v>3714</v>
      </c>
      <c r="B1789" t="s">
        <v>3715</v>
      </c>
      <c r="C1789" t="s">
        <v>17</v>
      </c>
      <c r="D1789" t="s">
        <v>20</v>
      </c>
      <c r="E1789">
        <v>1.0497138623878866</v>
      </c>
      <c r="F1789">
        <v>0.32082857693358741</v>
      </c>
      <c r="G1789">
        <v>-0.13584266475802589</v>
      </c>
      <c r="H1789">
        <v>6.4899128036094167</v>
      </c>
      <c r="I1789">
        <v>227.54432</v>
      </c>
      <c r="J1789">
        <v>41.574700800000002</v>
      </c>
      <c r="K1789">
        <v>8.2905999999999995</v>
      </c>
    </row>
    <row r="1790" spans="1:11">
      <c r="A1790" t="s">
        <v>3716</v>
      </c>
      <c r="B1790" t="s">
        <v>3717</v>
      </c>
      <c r="C1790" t="s">
        <v>17</v>
      </c>
      <c r="D1790" t="s">
        <v>27</v>
      </c>
      <c r="E1790">
        <v>1.3334586078859041</v>
      </c>
      <c r="F1790">
        <v>1.8903049240384395</v>
      </c>
      <c r="G1790">
        <v>1.471394284390646</v>
      </c>
      <c r="H1790">
        <v>2.2543341428147312</v>
      </c>
      <c r="I1790">
        <v>2333.3894144000001</v>
      </c>
      <c r="J1790">
        <v>1013.7407488</v>
      </c>
      <c r="K1790">
        <v>8.0901999999999994</v>
      </c>
    </row>
    <row r="1791" spans="1:11">
      <c r="A1791" t="s">
        <v>3718</v>
      </c>
      <c r="B1791" t="s">
        <v>3719</v>
      </c>
      <c r="C1791" t="s">
        <v>32</v>
      </c>
      <c r="D1791" t="s">
        <v>76</v>
      </c>
      <c r="E1791">
        <v>1.1925376403286041</v>
      </c>
      <c r="F1791">
        <v>1.461084383227224</v>
      </c>
      <c r="G1791">
        <v>1.0300053169605707</v>
      </c>
      <c r="H1791">
        <v>8.9811862439679917</v>
      </c>
      <c r="I1791">
        <v>64370.383257599999</v>
      </c>
      <c r="J1791">
        <v>2851.7099520000002</v>
      </c>
      <c r="K1791">
        <v>342.46999039999997</v>
      </c>
    </row>
    <row r="1792" spans="1:11">
      <c r="A1792" t="s">
        <v>3720</v>
      </c>
      <c r="B1792" t="s">
        <v>3721</v>
      </c>
      <c r="C1792" t="s">
        <v>10</v>
      </c>
      <c r="D1792" t="s">
        <v>51</v>
      </c>
      <c r="E1792">
        <v>1.0574285673751027</v>
      </c>
      <c r="F1792">
        <v>1.1525027039221016</v>
      </c>
      <c r="G1792">
        <v>1.3438572439750287</v>
      </c>
      <c r="H1792">
        <v>1.2564975247524752</v>
      </c>
      <c r="I1792">
        <v>53066.937139200003</v>
      </c>
      <c r="J1792">
        <v>30021.999001600001</v>
      </c>
      <c r="K1792">
        <v>4760.0001024000003</v>
      </c>
    </row>
    <row r="1793" spans="1:11">
      <c r="A1793" t="s">
        <v>3722</v>
      </c>
      <c r="B1793" t="s">
        <v>3723</v>
      </c>
      <c r="C1793" t="s">
        <v>32</v>
      </c>
      <c r="D1793" t="s">
        <v>76</v>
      </c>
      <c r="E1793">
        <v>0.58156932732793554</v>
      </c>
      <c r="F1793">
        <v>-0.18442415979518789</v>
      </c>
      <c r="G1793">
        <v>0.21114728839974781</v>
      </c>
      <c r="H1793">
        <v>2.4617599329948177</v>
      </c>
      <c r="I1793">
        <v>163.2480128</v>
      </c>
      <c r="J1793">
        <v>25.705400000000001</v>
      </c>
      <c r="K1793">
        <v>9.5204000000000004</v>
      </c>
    </row>
    <row r="1794" spans="1:11">
      <c r="A1794" t="s">
        <v>3724</v>
      </c>
      <c r="B1794" t="s">
        <v>3725</v>
      </c>
      <c r="C1794" t="s">
        <v>15</v>
      </c>
      <c r="D1794" t="s">
        <v>19</v>
      </c>
      <c r="E1794">
        <v>0.67386021506221172</v>
      </c>
      <c r="F1794">
        <v>0.59084498184989664</v>
      </c>
      <c r="G1794">
        <v>-1.7785874642364066</v>
      </c>
      <c r="H1794">
        <v>3.72582338902148</v>
      </c>
      <c r="I1794">
        <v>15523.971072</v>
      </c>
      <c r="J1794">
        <v>136.28</v>
      </c>
      <c r="K1794">
        <v>1714.5100288000001</v>
      </c>
    </row>
    <row r="1795" spans="1:11">
      <c r="A1795" t="s">
        <v>3726</v>
      </c>
      <c r="B1795" t="s">
        <v>3727</v>
      </c>
      <c r="C1795" t="s">
        <v>15</v>
      </c>
      <c r="D1795" t="s">
        <v>97</v>
      </c>
      <c r="E1795">
        <v>0.87102597835796047</v>
      </c>
      <c r="F1795">
        <v>1.1574771090363565</v>
      </c>
      <c r="G1795">
        <v>2.0169459036186321</v>
      </c>
      <c r="H1795">
        <v>4.2575879235586962</v>
      </c>
      <c r="I1795">
        <v>492.57011199999999</v>
      </c>
      <c r="J1795">
        <v>45.161401599999998</v>
      </c>
      <c r="K1795">
        <v>0.42259999999999998</v>
      </c>
    </row>
    <row r="1796" spans="1:11">
      <c r="A1796" t="s">
        <v>3728</v>
      </c>
      <c r="B1796" t="s">
        <v>3729</v>
      </c>
      <c r="C1796" t="s">
        <v>10</v>
      </c>
      <c r="D1796" t="s">
        <v>55</v>
      </c>
      <c r="E1796">
        <v>0.95785436928736445</v>
      </c>
      <c r="F1796">
        <v>1.1113885176877962</v>
      </c>
      <c r="G1796">
        <v>0.82979014987722211</v>
      </c>
      <c r="H1796">
        <v>20.680612626073959</v>
      </c>
      <c r="I1796">
        <v>12882.8792832</v>
      </c>
      <c r="J1796">
        <v>264.2099968</v>
      </c>
      <c r="K1796">
        <v>292.33999360000001</v>
      </c>
    </row>
    <row r="1797" spans="1:11">
      <c r="A1797" t="s">
        <v>3730</v>
      </c>
      <c r="B1797" t="s">
        <v>3731</v>
      </c>
      <c r="C1797" t="s">
        <v>17</v>
      </c>
      <c r="D1797" t="s">
        <v>20</v>
      </c>
      <c r="E1797">
        <v>0.49766885454054383</v>
      </c>
      <c r="F1797">
        <v>1.0948929225496913</v>
      </c>
      <c r="G1797">
        <v>0.63288482862075923</v>
      </c>
      <c r="H1797">
        <v>-0.4556898288016113</v>
      </c>
      <c r="I1797">
        <v>152.71900160000001</v>
      </c>
      <c r="J1797">
        <v>63.463302400000003</v>
      </c>
      <c r="K1797">
        <v>22.1236</v>
      </c>
    </row>
    <row r="1798" spans="1:11">
      <c r="A1798" t="s">
        <v>3732</v>
      </c>
      <c r="B1798" t="s">
        <v>3733</v>
      </c>
      <c r="C1798" t="s">
        <v>12</v>
      </c>
      <c r="D1798" t="s">
        <v>14</v>
      </c>
      <c r="E1798">
        <v>1.1912308585870723</v>
      </c>
      <c r="F1798">
        <v>1.5767915310152549</v>
      </c>
      <c r="G1798">
        <v>1.4138128131831844</v>
      </c>
      <c r="H1798">
        <v>79.112100965107643</v>
      </c>
      <c r="I1798">
        <v>12524.8315392</v>
      </c>
      <c r="J1798">
        <v>149.0200064</v>
      </c>
      <c r="K1798">
        <v>417.98999040000001</v>
      </c>
    </row>
    <row r="1799" spans="1:11">
      <c r="A1799" t="s">
        <v>3734</v>
      </c>
      <c r="B1799" t="s">
        <v>3735</v>
      </c>
      <c r="C1799" t="s">
        <v>15</v>
      </c>
      <c r="D1799" t="s">
        <v>97</v>
      </c>
      <c r="E1799">
        <v>1.0344424845210958</v>
      </c>
      <c r="F1799">
        <v>2.0463187256640318</v>
      </c>
      <c r="G1799">
        <v>1.889834979814466</v>
      </c>
      <c r="H1799">
        <v>10.673777858472151</v>
      </c>
      <c r="I1799">
        <v>5362.1915648000004</v>
      </c>
      <c r="J1799">
        <v>730.2980096</v>
      </c>
      <c r="K1799">
        <v>19.777999999999999</v>
      </c>
    </row>
    <row r="1800" spans="1:11">
      <c r="A1800" t="s">
        <v>3736</v>
      </c>
      <c r="B1800" t="s">
        <v>3737</v>
      </c>
      <c r="C1800" t="s">
        <v>34</v>
      </c>
      <c r="D1800" t="s">
        <v>86</v>
      </c>
      <c r="E1800">
        <v>1.3494260772875168</v>
      </c>
      <c r="F1800">
        <v>2.0924245789233318</v>
      </c>
      <c r="G1800">
        <v>1.3258915762270704</v>
      </c>
      <c r="H1800">
        <v>3.192209799615803</v>
      </c>
      <c r="I1800">
        <v>772.73758720000001</v>
      </c>
      <c r="J1800">
        <v>277.16999679999998</v>
      </c>
      <c r="K1800">
        <v>20.54</v>
      </c>
    </row>
    <row r="1801" spans="1:11">
      <c r="A1801" t="s">
        <v>3738</v>
      </c>
      <c r="B1801" t="s">
        <v>3739</v>
      </c>
      <c r="C1801" t="s">
        <v>32</v>
      </c>
      <c r="D1801" t="s">
        <v>37</v>
      </c>
      <c r="E1801">
        <v>0.97747878153898082</v>
      </c>
      <c r="F1801">
        <v>1.1138779873478977</v>
      </c>
      <c r="G1801">
        <v>1.8616721558264444</v>
      </c>
      <c r="H1801">
        <v>2.4509952036069582</v>
      </c>
      <c r="I1801">
        <v>7063.7584384000002</v>
      </c>
      <c r="J1801">
        <v>1312.5035008</v>
      </c>
      <c r="K1801">
        <v>15.24</v>
      </c>
    </row>
    <row r="1802" spans="1:11">
      <c r="A1802" t="s">
        <v>3740</v>
      </c>
      <c r="B1802" t="s">
        <v>3741</v>
      </c>
      <c r="C1802" t="s">
        <v>34</v>
      </c>
      <c r="D1802" t="s">
        <v>49</v>
      </c>
      <c r="E1802">
        <v>1.1717720787980008</v>
      </c>
      <c r="F1802">
        <v>1.2591681756150364</v>
      </c>
      <c r="G1802">
        <v>0.19927542555857169</v>
      </c>
      <c r="H1802">
        <v>17.104032258064517</v>
      </c>
      <c r="I1802">
        <v>3676.7903744</v>
      </c>
      <c r="J1802">
        <v>204.03000320000001</v>
      </c>
      <c r="K1802">
        <v>142.8600064</v>
      </c>
    </row>
    <row r="1803" spans="1:11">
      <c r="A1803" t="s">
        <v>3742</v>
      </c>
      <c r="B1803" t="s">
        <v>3743</v>
      </c>
      <c r="C1803" t="s">
        <v>32</v>
      </c>
      <c r="D1803" t="s">
        <v>96</v>
      </c>
      <c r="E1803">
        <v>1.5349832105134074</v>
      </c>
      <c r="F1803">
        <v>1.4372371290951471</v>
      </c>
      <c r="G1803">
        <v>0.53938529974197713</v>
      </c>
      <c r="H1803">
        <v>16.980790419161675</v>
      </c>
      <c r="I1803">
        <v>3651.4070528000002</v>
      </c>
      <c r="J1803">
        <v>227.46890239999999</v>
      </c>
      <c r="K1803">
        <v>250.59340800000001</v>
      </c>
    </row>
    <row r="1804" spans="1:11">
      <c r="A1804" t="s">
        <v>3744</v>
      </c>
      <c r="B1804" t="s">
        <v>3745</v>
      </c>
      <c r="C1804" t="s">
        <v>24</v>
      </c>
      <c r="D1804" t="s">
        <v>25</v>
      </c>
      <c r="E1804">
        <v>0.83675591975816799</v>
      </c>
      <c r="F1804">
        <v>1.2178185818282872</v>
      </c>
      <c r="G1804">
        <v>3.0026174627071901E-2</v>
      </c>
      <c r="H1804">
        <v>1.593033381712627</v>
      </c>
      <c r="I1804">
        <v>87.670547200000001</v>
      </c>
      <c r="J1804">
        <v>15.601000000000001</v>
      </c>
      <c r="K1804">
        <v>1.0458000000000001</v>
      </c>
    </row>
    <row r="1805" spans="1:11">
      <c r="A1805" t="s">
        <v>3746</v>
      </c>
      <c r="B1805" t="s">
        <v>3747</v>
      </c>
      <c r="C1805" t="s">
        <v>15</v>
      </c>
      <c r="D1805" t="s">
        <v>16</v>
      </c>
      <c r="E1805">
        <v>0.68274567944879072</v>
      </c>
      <c r="F1805">
        <v>1.1173428372753609</v>
      </c>
      <c r="G1805">
        <v>1.128389676619588</v>
      </c>
      <c r="H1805">
        <v>6.2521886627270735</v>
      </c>
      <c r="I1805">
        <v>655.33107199999995</v>
      </c>
      <c r="J1805">
        <v>4.1816000000000004</v>
      </c>
      <c r="K1805">
        <v>91.913702400000005</v>
      </c>
    </row>
    <row r="1806" spans="1:11">
      <c r="A1806" t="s">
        <v>3748</v>
      </c>
      <c r="B1806" t="s">
        <v>3749</v>
      </c>
      <c r="C1806" t="s">
        <v>24</v>
      </c>
      <c r="D1806" t="s">
        <v>25</v>
      </c>
      <c r="E1806">
        <v>0.91976875158193683</v>
      </c>
      <c r="F1806">
        <v>0.88909368373380293</v>
      </c>
      <c r="G1806">
        <v>1.1495561699707804</v>
      </c>
      <c r="H1806">
        <v>-7.6286366229321168</v>
      </c>
      <c r="I1806">
        <v>298.71874559999998</v>
      </c>
      <c r="J1806">
        <v>53.768499200000001</v>
      </c>
      <c r="K1806">
        <v>62.905798400000002</v>
      </c>
    </row>
    <row r="1807" spans="1:11">
      <c r="A1807" t="s">
        <v>3750</v>
      </c>
      <c r="B1807" t="s">
        <v>3751</v>
      </c>
      <c r="C1807" t="s">
        <v>10</v>
      </c>
      <c r="D1807" t="s">
        <v>43</v>
      </c>
      <c r="E1807">
        <v>1.1232297701639344</v>
      </c>
      <c r="F1807">
        <v>0.94834829981440305</v>
      </c>
      <c r="G1807">
        <v>1.3883229524995084</v>
      </c>
      <c r="H1807">
        <v>1.0910233089386183</v>
      </c>
      <c r="I1807">
        <v>601.82589440000004</v>
      </c>
      <c r="J1807">
        <v>235.92261120000001</v>
      </c>
      <c r="K1807">
        <v>6.3868</v>
      </c>
    </row>
    <row r="1808" spans="1:11">
      <c r="A1808" t="s">
        <v>3752</v>
      </c>
      <c r="B1808" t="s">
        <v>3753</v>
      </c>
      <c r="C1808" t="s">
        <v>32</v>
      </c>
      <c r="D1808" t="s">
        <v>33</v>
      </c>
      <c r="E1808">
        <v>1.8255288198920108</v>
      </c>
      <c r="F1808">
        <v>1.325165380301158</v>
      </c>
      <c r="G1808">
        <v>0.97788682382932435</v>
      </c>
      <c r="H1808">
        <v>2.0588076707508285</v>
      </c>
      <c r="I1808">
        <v>370.81182719999998</v>
      </c>
      <c r="J1808">
        <v>372.94830080000003</v>
      </c>
      <c r="K1808">
        <v>0.442</v>
      </c>
    </row>
    <row r="1809" spans="1:11">
      <c r="A1809" t="s">
        <v>3754</v>
      </c>
      <c r="B1809" t="s">
        <v>3755</v>
      </c>
      <c r="C1809" t="s">
        <v>32</v>
      </c>
      <c r="D1809" t="s">
        <v>76</v>
      </c>
      <c r="E1809">
        <v>1.2678797529200576</v>
      </c>
      <c r="F1809">
        <v>1.4872057320519632</v>
      </c>
      <c r="G1809">
        <v>1.1097044384095076</v>
      </c>
      <c r="H1809">
        <v>2.0266147472872729</v>
      </c>
      <c r="I1809">
        <v>7787.4175999999998</v>
      </c>
      <c r="J1809">
        <v>915.04302080000002</v>
      </c>
      <c r="K1809">
        <v>345.48500480000001</v>
      </c>
    </row>
    <row r="1810" spans="1:11">
      <c r="A1810" t="s">
        <v>3756</v>
      </c>
      <c r="B1810" t="s">
        <v>3757</v>
      </c>
      <c r="C1810" t="s">
        <v>17</v>
      </c>
      <c r="D1810" t="s">
        <v>20</v>
      </c>
      <c r="E1810">
        <v>1.8245446041197615</v>
      </c>
      <c r="F1810">
        <v>2.0486889235540273</v>
      </c>
      <c r="G1810">
        <v>1.502634764014352</v>
      </c>
      <c r="H1810">
        <v>11.79783876898134</v>
      </c>
      <c r="I1810">
        <v>795.61743360000003</v>
      </c>
      <c r="J1810">
        <v>275.42000639999998</v>
      </c>
      <c r="K1810">
        <v>273.66999040000002</v>
      </c>
    </row>
    <row r="1811" spans="1:11">
      <c r="A1811" t="s">
        <v>3758</v>
      </c>
      <c r="B1811" t="s">
        <v>3759</v>
      </c>
      <c r="C1811" t="s">
        <v>10</v>
      </c>
      <c r="D1811" t="s">
        <v>55</v>
      </c>
      <c r="E1811">
        <v>1.3709980504494663</v>
      </c>
      <c r="F1811">
        <v>1.5051888029496885</v>
      </c>
      <c r="G1811">
        <v>1.5393002921864334</v>
      </c>
      <c r="H1811">
        <v>3.0588971059585046</v>
      </c>
      <c r="I1811">
        <v>178.88554239999999</v>
      </c>
      <c r="J1811">
        <v>265.84320000000002</v>
      </c>
      <c r="K1811">
        <v>20.483000000000001</v>
      </c>
    </row>
    <row r="1812" spans="1:11">
      <c r="A1812" t="s">
        <v>3760</v>
      </c>
      <c r="B1812" t="s">
        <v>3761</v>
      </c>
      <c r="C1812" t="s">
        <v>34</v>
      </c>
      <c r="D1812" t="s">
        <v>138</v>
      </c>
      <c r="E1812">
        <v>0.99345763897759398</v>
      </c>
      <c r="F1812">
        <v>1.1712150962503185</v>
      </c>
      <c r="G1812">
        <v>0.90666982128862361</v>
      </c>
      <c r="H1812">
        <v>24.644720159925463</v>
      </c>
      <c r="I1812">
        <v>151044.33192960001</v>
      </c>
      <c r="J1812">
        <v>2508.1829376000001</v>
      </c>
      <c r="K1812">
        <v>1998.4910336</v>
      </c>
    </row>
    <row r="1813" spans="1:11">
      <c r="A1813" t="s">
        <v>3762</v>
      </c>
      <c r="B1813" t="s">
        <v>3763</v>
      </c>
      <c r="C1813" t="s">
        <v>32</v>
      </c>
      <c r="D1813" t="s">
        <v>33</v>
      </c>
      <c r="E1813">
        <v>0.37443831288527329</v>
      </c>
      <c r="F1813">
        <v>0.91245997594758599</v>
      </c>
      <c r="G1813">
        <v>0.78102416507332906</v>
      </c>
      <c r="H1813">
        <v>4.658666666666667</v>
      </c>
      <c r="I1813">
        <v>35.0966752</v>
      </c>
      <c r="J1813">
        <v>10.9254</v>
      </c>
      <c r="K1813">
        <v>1.2478</v>
      </c>
    </row>
    <row r="1814" spans="1:11">
      <c r="A1814" t="s">
        <v>3764</v>
      </c>
      <c r="B1814" t="s">
        <v>3765</v>
      </c>
      <c r="C1814" t="s">
        <v>10</v>
      </c>
      <c r="D1814" t="s">
        <v>11</v>
      </c>
      <c r="E1814">
        <v>1.3951658128267179</v>
      </c>
      <c r="F1814">
        <v>1.4937794227572816</v>
      </c>
      <c r="G1814">
        <v>0.94049145985059157</v>
      </c>
      <c r="H1814">
        <v>4.0280531771068047</v>
      </c>
      <c r="I1814">
        <v>281114.70591999998</v>
      </c>
      <c r="J1814">
        <v>103143.00129280001</v>
      </c>
      <c r="K1814">
        <v>21859.000319999999</v>
      </c>
    </row>
    <row r="1815" spans="1:11">
      <c r="A1815" t="s">
        <v>3766</v>
      </c>
      <c r="B1815" t="s">
        <v>3767</v>
      </c>
      <c r="C1815" t="s">
        <v>10</v>
      </c>
      <c r="D1815" t="s">
        <v>28</v>
      </c>
      <c r="E1815">
        <v>0.75067682985731798</v>
      </c>
      <c r="F1815">
        <v>1.5891763750578125</v>
      </c>
      <c r="G1815">
        <v>1.5443823142443751</v>
      </c>
      <c r="H1815">
        <v>57.791549295774651</v>
      </c>
      <c r="I1815">
        <v>2282.2397952000001</v>
      </c>
      <c r="J1815">
        <v>20.95</v>
      </c>
      <c r="K1815">
        <v>93.94</v>
      </c>
    </row>
    <row r="1816" spans="1:11">
      <c r="A1816" t="s">
        <v>3768</v>
      </c>
      <c r="B1816" t="s">
        <v>3769</v>
      </c>
      <c r="C1816" t="s">
        <v>34</v>
      </c>
      <c r="D1816" t="s">
        <v>63</v>
      </c>
      <c r="E1816">
        <v>0.50533463237292753</v>
      </c>
      <c r="F1816">
        <v>0.82586046052156836</v>
      </c>
      <c r="G1816">
        <v>1.1683020428697559</v>
      </c>
      <c r="H1816">
        <v>10.958053855569156</v>
      </c>
      <c r="I1816">
        <v>1845.4409215999999</v>
      </c>
      <c r="J1816">
        <v>189.40999679999999</v>
      </c>
      <c r="K1816">
        <v>307.44</v>
      </c>
    </row>
    <row r="1817" spans="1:11">
      <c r="A1817" t="s">
        <v>3770</v>
      </c>
      <c r="B1817" t="s">
        <v>3771</v>
      </c>
      <c r="C1817" t="s">
        <v>32</v>
      </c>
      <c r="D1817" t="s">
        <v>52</v>
      </c>
      <c r="E1817">
        <v>1.0967417720840065</v>
      </c>
      <c r="F1817">
        <v>1.6733501310720906</v>
      </c>
      <c r="G1817">
        <v>1.9835933770484384</v>
      </c>
      <c r="H1817">
        <v>2.1277469942900149</v>
      </c>
      <c r="I1817">
        <v>16347.912601599999</v>
      </c>
      <c r="J1817">
        <v>2577.9079167999998</v>
      </c>
      <c r="K1817">
        <v>515.93702399999995</v>
      </c>
    </row>
    <row r="1818" spans="1:11">
      <c r="A1818" t="s">
        <v>3772</v>
      </c>
      <c r="B1818" t="s">
        <v>3773</v>
      </c>
      <c r="C1818" t="s">
        <v>10</v>
      </c>
      <c r="D1818" t="s">
        <v>55</v>
      </c>
      <c r="E1818">
        <v>1.8271677469634489</v>
      </c>
      <c r="F1818">
        <v>1.6390270647664458</v>
      </c>
      <c r="G1818">
        <v>0.5121719638312564</v>
      </c>
      <c r="H1818">
        <v>5.0213632718524455</v>
      </c>
      <c r="I1818">
        <v>2180.8189440000001</v>
      </c>
      <c r="J1818">
        <v>259.82799360000001</v>
      </c>
      <c r="K1818">
        <v>37.108998399999997</v>
      </c>
    </row>
    <row r="1819" spans="1:11">
      <c r="A1819" t="s">
        <v>3774</v>
      </c>
      <c r="B1819" t="s">
        <v>3775</v>
      </c>
      <c r="C1819" t="s">
        <v>24</v>
      </c>
      <c r="D1819" t="s">
        <v>25</v>
      </c>
      <c r="E1819">
        <v>1.0068195829645634</v>
      </c>
      <c r="F1819">
        <v>1.0831499684752242</v>
      </c>
      <c r="G1819">
        <v>0.83679834924530239</v>
      </c>
      <c r="H1819">
        <v>1099.2629969418961</v>
      </c>
      <c r="I1819">
        <v>931.70298879999996</v>
      </c>
      <c r="J1819">
        <v>14.38</v>
      </c>
      <c r="K1819">
        <v>235.7499904</v>
      </c>
    </row>
    <row r="1820" spans="1:11">
      <c r="A1820" t="s">
        <v>3776</v>
      </c>
      <c r="B1820" t="s">
        <v>3777</v>
      </c>
      <c r="C1820" t="s">
        <v>34</v>
      </c>
      <c r="D1820" t="s">
        <v>77</v>
      </c>
      <c r="E1820">
        <v>1.1071371378135562</v>
      </c>
      <c r="F1820">
        <v>1.0043543240303632</v>
      </c>
      <c r="G1820">
        <v>1.3052089660191948</v>
      </c>
      <c r="H1820">
        <v>-0.9874478228658996</v>
      </c>
      <c r="I1820">
        <v>1603.0590976000001</v>
      </c>
      <c r="J1820">
        <v>357.84719360000003</v>
      </c>
      <c r="K1820">
        <v>21.8384</v>
      </c>
    </row>
    <row r="1821" spans="1:11">
      <c r="A1821" t="s">
        <v>3778</v>
      </c>
      <c r="B1821" t="s">
        <v>3779</v>
      </c>
      <c r="C1821" t="s">
        <v>15</v>
      </c>
      <c r="D1821" t="s">
        <v>64</v>
      </c>
      <c r="E1821">
        <v>0.47074016388624912</v>
      </c>
      <c r="F1821">
        <v>1.0036272381886109</v>
      </c>
      <c r="G1821">
        <v>1.2286575140621725</v>
      </c>
      <c r="H1821">
        <v>18.330785008390823</v>
      </c>
      <c r="I1821">
        <v>352.4260352</v>
      </c>
      <c r="J1821">
        <v>18.378399999999999</v>
      </c>
      <c r="K1821">
        <v>4.7441000000000004</v>
      </c>
    </row>
    <row r="1822" spans="1:11">
      <c r="A1822" t="s">
        <v>3780</v>
      </c>
      <c r="B1822" t="s">
        <v>3781</v>
      </c>
      <c r="C1822" t="s">
        <v>17</v>
      </c>
      <c r="D1822" t="s">
        <v>27</v>
      </c>
      <c r="E1822">
        <v>0.67818052418536057</v>
      </c>
      <c r="F1822">
        <v>1.036559872490822</v>
      </c>
      <c r="G1822">
        <v>0.95282457974213541</v>
      </c>
      <c r="H1822">
        <v>20.414497896950579</v>
      </c>
      <c r="I1822">
        <v>192.659648</v>
      </c>
      <c r="J1822">
        <v>16.109200000000001</v>
      </c>
      <c r="K1822">
        <v>1.9891000000000001</v>
      </c>
    </row>
    <row r="1823" spans="1:11">
      <c r="A1823" t="s">
        <v>3782</v>
      </c>
      <c r="B1823" t="s">
        <v>3783</v>
      </c>
      <c r="C1823" t="s">
        <v>32</v>
      </c>
      <c r="D1823" t="s">
        <v>33</v>
      </c>
      <c r="E1823">
        <v>0.66240588790477251</v>
      </c>
      <c r="F1823">
        <v>0.24273472732309451</v>
      </c>
      <c r="G1823">
        <v>0.59782466849330473</v>
      </c>
      <c r="H1823">
        <v>3.7021989787514418</v>
      </c>
      <c r="I1823">
        <v>319.42630400000002</v>
      </c>
      <c r="J1823">
        <v>28.104800000000001</v>
      </c>
      <c r="K1823">
        <v>2.1524000000000001</v>
      </c>
    </row>
    <row r="1824" spans="1:11">
      <c r="A1824" t="s">
        <v>3784</v>
      </c>
      <c r="B1824" t="s">
        <v>3785</v>
      </c>
      <c r="C1824" t="s">
        <v>17</v>
      </c>
      <c r="D1824" t="s">
        <v>27</v>
      </c>
      <c r="E1824">
        <v>0.69034132861704767</v>
      </c>
      <c r="F1824">
        <v>0.88522091646625023</v>
      </c>
      <c r="G1824">
        <v>0.72196703568596798</v>
      </c>
      <c r="H1824">
        <v>17.889024887800897</v>
      </c>
      <c r="I1824">
        <v>13301.966438400001</v>
      </c>
      <c r="J1824">
        <v>150.7699968</v>
      </c>
      <c r="K1824">
        <v>100.2700032</v>
      </c>
    </row>
    <row r="1825" spans="1:11">
      <c r="A1825" t="s">
        <v>3786</v>
      </c>
      <c r="B1825" t="s">
        <v>3787</v>
      </c>
      <c r="C1825" t="s">
        <v>32</v>
      </c>
      <c r="D1825" t="s">
        <v>52</v>
      </c>
      <c r="E1825">
        <v>0.31869254281127452</v>
      </c>
      <c r="F1825">
        <v>0.53825539242120846</v>
      </c>
      <c r="G1825">
        <v>0.15986576290171481</v>
      </c>
      <c r="H1825">
        <v>5.230975348338692</v>
      </c>
      <c r="I1825">
        <v>974.87892480000005</v>
      </c>
      <c r="J1825">
        <v>49.412198400000001</v>
      </c>
      <c r="K1825">
        <v>43.336300799999997</v>
      </c>
    </row>
    <row r="1826" spans="1:11">
      <c r="A1826" t="s">
        <v>3788</v>
      </c>
      <c r="B1826" t="s">
        <v>3789</v>
      </c>
      <c r="C1826" t="s">
        <v>10</v>
      </c>
      <c r="D1826" t="s">
        <v>28</v>
      </c>
      <c r="E1826">
        <v>0.66075704760565301</v>
      </c>
      <c r="F1826">
        <v>0.74699638665864643</v>
      </c>
      <c r="G1826">
        <v>0.48763303927673279</v>
      </c>
      <c r="H1826">
        <v>24.904178093240844</v>
      </c>
      <c r="I1826">
        <v>1516.2783744000001</v>
      </c>
      <c r="J1826">
        <v>60.336601600000002</v>
      </c>
      <c r="K1826">
        <v>36.424700799999997</v>
      </c>
    </row>
    <row r="1827" spans="1:11">
      <c r="A1827" t="s">
        <v>3790</v>
      </c>
      <c r="B1827" t="s">
        <v>3791</v>
      </c>
      <c r="C1827" t="s">
        <v>17</v>
      </c>
      <c r="D1827" t="s">
        <v>27</v>
      </c>
      <c r="E1827">
        <v>0.98598257702182079</v>
      </c>
      <c r="F1827">
        <v>2.359878796928637</v>
      </c>
      <c r="G1827">
        <v>19.514881802519952</v>
      </c>
      <c r="H1827">
        <v>6.0173026136053185</v>
      </c>
      <c r="I1827">
        <v>1094.5145855999999</v>
      </c>
      <c r="J1827">
        <v>187.29500160000001</v>
      </c>
      <c r="K1827">
        <v>4.3840000000000003</v>
      </c>
    </row>
    <row r="1828" spans="1:11">
      <c r="A1828" t="s">
        <v>3792</v>
      </c>
      <c r="B1828" t="s">
        <v>3793</v>
      </c>
      <c r="C1828" t="s">
        <v>24</v>
      </c>
      <c r="D1828" t="s">
        <v>127</v>
      </c>
      <c r="E1828">
        <v>0.77374573581846984</v>
      </c>
      <c r="F1828">
        <v>0.51709423070822802</v>
      </c>
      <c r="G1828">
        <v>0.47875425161395718</v>
      </c>
      <c r="H1828">
        <v>8.8696018838406889</v>
      </c>
      <c r="I1828">
        <v>9829.7217024000001</v>
      </c>
      <c r="J1828">
        <v>365.26620159999999</v>
      </c>
      <c r="K1828">
        <v>296.906496</v>
      </c>
    </row>
    <row r="1829" spans="1:11">
      <c r="A1829" t="s">
        <v>3794</v>
      </c>
      <c r="B1829" t="s">
        <v>3795</v>
      </c>
      <c r="C1829" t="s">
        <v>12</v>
      </c>
      <c r="D1829" t="s">
        <v>60</v>
      </c>
      <c r="E1829">
        <v>0.41837142333007771</v>
      </c>
      <c r="F1829">
        <v>0.20295486140800811</v>
      </c>
      <c r="G1829">
        <v>-0.37496697571306259</v>
      </c>
      <c r="H1829">
        <v>8.9340659340659343</v>
      </c>
      <c r="I1829">
        <v>30.615577600000002</v>
      </c>
      <c r="J1829">
        <v>11.548999999999999</v>
      </c>
      <c r="K1829">
        <v>5.3536000000000001</v>
      </c>
    </row>
    <row r="1830" spans="1:11">
      <c r="A1830" t="s">
        <v>3796</v>
      </c>
      <c r="B1830" t="s">
        <v>3797</v>
      </c>
      <c r="C1830" t="s">
        <v>10</v>
      </c>
      <c r="D1830" t="s">
        <v>28</v>
      </c>
      <c r="E1830">
        <v>0.93909360752637239</v>
      </c>
      <c r="F1830">
        <v>0.86618002600433086</v>
      </c>
      <c r="G1830">
        <v>0.75731516456505921</v>
      </c>
      <c r="H1830">
        <v>6.8230998106572898</v>
      </c>
      <c r="I1830">
        <v>184.65135359999999</v>
      </c>
      <c r="J1830">
        <v>37.6192992</v>
      </c>
      <c r="K1830">
        <v>2.8885000000000001</v>
      </c>
    </row>
    <row r="1831" spans="1:11">
      <c r="A1831" t="s">
        <v>3798</v>
      </c>
      <c r="B1831" t="s">
        <v>3799</v>
      </c>
      <c r="C1831" t="s">
        <v>34</v>
      </c>
      <c r="D1831" t="s">
        <v>63</v>
      </c>
      <c r="E1831">
        <v>1.0642605573225543</v>
      </c>
      <c r="F1831">
        <v>0.81745718187991145</v>
      </c>
      <c r="G1831">
        <v>0.28143676299222392</v>
      </c>
      <c r="H1831">
        <v>-1.8818550283270259</v>
      </c>
      <c r="I1831">
        <v>251.9356416</v>
      </c>
      <c r="J1831">
        <v>76.7</v>
      </c>
      <c r="K1831">
        <v>5.7305999999999999</v>
      </c>
    </row>
    <row r="1832" spans="1:11">
      <c r="A1832" t="s">
        <v>3800</v>
      </c>
      <c r="B1832" t="s">
        <v>3801</v>
      </c>
      <c r="C1832" t="s">
        <v>15</v>
      </c>
      <c r="D1832" t="s">
        <v>97</v>
      </c>
      <c r="E1832">
        <v>1.4228121242200116</v>
      </c>
      <c r="F1832">
        <v>1.6869112749499515</v>
      </c>
      <c r="G1832">
        <v>1.2474920420276303</v>
      </c>
      <c r="H1832">
        <v>2.8189676814674725</v>
      </c>
      <c r="I1832">
        <v>6173.0189312000002</v>
      </c>
      <c r="J1832">
        <v>262.464</v>
      </c>
      <c r="K1832">
        <v>1774.6489343999999</v>
      </c>
    </row>
    <row r="1833" spans="1:11">
      <c r="A1833" t="s">
        <v>3802</v>
      </c>
      <c r="B1833" t="s">
        <v>3803</v>
      </c>
      <c r="C1833" t="s">
        <v>17</v>
      </c>
      <c r="D1833" t="s">
        <v>20</v>
      </c>
      <c r="E1833">
        <v>1.576307302792864</v>
      </c>
      <c r="F1833">
        <v>2.1974045406637028</v>
      </c>
      <c r="G1833">
        <v>2.9900608116843719</v>
      </c>
      <c r="H1833">
        <v>3.5611649582781304</v>
      </c>
      <c r="I1833">
        <v>1642.3774208</v>
      </c>
      <c r="J1833">
        <v>317.93999359999998</v>
      </c>
      <c r="K1833">
        <v>577.05000959999995</v>
      </c>
    </row>
    <row r="1834" spans="1:11">
      <c r="A1834" t="s">
        <v>3804</v>
      </c>
      <c r="B1834" t="s">
        <v>3805</v>
      </c>
      <c r="C1834" t="s">
        <v>24</v>
      </c>
      <c r="D1834" t="s">
        <v>127</v>
      </c>
      <c r="E1834">
        <v>0.898797917341148</v>
      </c>
      <c r="F1834">
        <v>1.0444202340583804</v>
      </c>
      <c r="G1834">
        <v>3.1044285118916499E-2</v>
      </c>
      <c r="H1834">
        <v>65.02877697841727</v>
      </c>
      <c r="I1834">
        <v>1944.6349823999999</v>
      </c>
      <c r="J1834">
        <v>6.7969999999999997</v>
      </c>
      <c r="K1834">
        <v>54.537996800000002</v>
      </c>
    </row>
    <row r="1835" spans="1:11">
      <c r="A1835" t="s">
        <v>3806</v>
      </c>
      <c r="B1835" t="s">
        <v>3807</v>
      </c>
      <c r="C1835" t="s">
        <v>34</v>
      </c>
      <c r="D1835" t="s">
        <v>138</v>
      </c>
      <c r="E1835">
        <v>1.4807825389164946</v>
      </c>
      <c r="F1835">
        <v>1.276055750227838</v>
      </c>
      <c r="G1835">
        <v>2.7277145967530654</v>
      </c>
      <c r="H1835">
        <v>8.6730050579667317</v>
      </c>
      <c r="I1835">
        <v>2022.929408</v>
      </c>
      <c r="J1835">
        <v>89.337599999999995</v>
      </c>
      <c r="K1835">
        <v>152.47069440000001</v>
      </c>
    </row>
    <row r="1836" spans="1:11">
      <c r="A1836" t="s">
        <v>3808</v>
      </c>
      <c r="B1836" t="s">
        <v>3809</v>
      </c>
      <c r="C1836" t="s">
        <v>17</v>
      </c>
      <c r="D1836" t="s">
        <v>20</v>
      </c>
      <c r="E1836">
        <v>1.2029857222281477</v>
      </c>
      <c r="F1836">
        <v>1.922779825128667</v>
      </c>
      <c r="G1836">
        <v>1.3253864415180088</v>
      </c>
      <c r="H1836">
        <v>3.9181911157527902</v>
      </c>
      <c r="I1836">
        <v>1188.4045312000001</v>
      </c>
      <c r="J1836">
        <v>1399.6046335999999</v>
      </c>
      <c r="K1836">
        <v>34.782099199999998</v>
      </c>
    </row>
    <row r="1837" spans="1:11">
      <c r="A1837" t="s">
        <v>3810</v>
      </c>
      <c r="B1837" t="s">
        <v>3811</v>
      </c>
      <c r="C1837" t="s">
        <v>10</v>
      </c>
      <c r="D1837" t="s">
        <v>43</v>
      </c>
      <c r="E1837">
        <v>0.75112221077048624</v>
      </c>
      <c r="F1837">
        <v>0.96955327477302056</v>
      </c>
      <c r="G1837">
        <v>0.78047797527942675</v>
      </c>
      <c r="H1837">
        <v>-4.4234213068107655</v>
      </c>
      <c r="I1837">
        <v>60.826246400000002</v>
      </c>
      <c r="J1837">
        <v>42.781299199999999</v>
      </c>
      <c r="K1837">
        <v>0.65449999999999997</v>
      </c>
    </row>
    <row r="1838" spans="1:11">
      <c r="A1838" t="s">
        <v>3812</v>
      </c>
      <c r="B1838" t="s">
        <v>3813</v>
      </c>
      <c r="C1838" t="s">
        <v>32</v>
      </c>
      <c r="D1838" t="s">
        <v>33</v>
      </c>
      <c r="E1838">
        <v>1.0117589498767581</v>
      </c>
      <c r="F1838">
        <v>1.5745665997379747</v>
      </c>
      <c r="G1838">
        <v>-0.56345764788090713</v>
      </c>
      <c r="H1838">
        <v>8.9820099944475285</v>
      </c>
      <c r="I1838">
        <v>48.385648000000003</v>
      </c>
      <c r="J1838">
        <v>13.742000000000001</v>
      </c>
      <c r="K1838">
        <v>23.8202</v>
      </c>
    </row>
    <row r="1839" spans="1:11">
      <c r="A1839" t="s">
        <v>3814</v>
      </c>
      <c r="B1839" t="s">
        <v>3815</v>
      </c>
      <c r="C1839" t="s">
        <v>10</v>
      </c>
      <c r="D1839" t="s">
        <v>28</v>
      </c>
      <c r="E1839">
        <v>0.88525574018000319</v>
      </c>
      <c r="F1839">
        <v>1.4760576169517761</v>
      </c>
      <c r="G1839">
        <v>2.3908011959718629</v>
      </c>
      <c r="H1839">
        <v>23386.615384615383</v>
      </c>
      <c r="I1839">
        <v>373.50720000000001</v>
      </c>
      <c r="J1839">
        <v>0.49</v>
      </c>
      <c r="K1839">
        <v>9</v>
      </c>
    </row>
    <row r="1840" spans="1:11">
      <c r="A1840" t="s">
        <v>3816</v>
      </c>
      <c r="B1840" t="s">
        <v>3817</v>
      </c>
      <c r="C1840" t="s">
        <v>32</v>
      </c>
      <c r="D1840" t="s">
        <v>36</v>
      </c>
      <c r="E1840">
        <v>0.80283039203378248</v>
      </c>
      <c r="F1840">
        <v>1.4398258068807619</v>
      </c>
      <c r="G1840">
        <v>0.6984518868933538</v>
      </c>
      <c r="H1840">
        <v>1.9594120138253257</v>
      </c>
      <c r="I1840">
        <v>167.1690112</v>
      </c>
      <c r="J1840">
        <v>75.640198400000003</v>
      </c>
      <c r="K1840">
        <v>7.1375999999999999</v>
      </c>
    </row>
    <row r="1841" spans="1:11">
      <c r="A1841" t="s">
        <v>3818</v>
      </c>
      <c r="B1841" t="s">
        <v>3819</v>
      </c>
      <c r="C1841" t="s">
        <v>32</v>
      </c>
      <c r="D1841" t="s">
        <v>67</v>
      </c>
      <c r="E1841">
        <v>0.98907549457674182</v>
      </c>
      <c r="F1841">
        <v>1.3234300085361237</v>
      </c>
      <c r="G1841">
        <v>0.63623273322656493</v>
      </c>
      <c r="H1841">
        <v>-0.63038427167113498</v>
      </c>
      <c r="I1841">
        <v>5147.9441408000002</v>
      </c>
      <c r="J1841">
        <v>778.52001280000002</v>
      </c>
      <c r="K1841">
        <v>44.17</v>
      </c>
    </row>
    <row r="1842" spans="1:11">
      <c r="A1842" t="s">
        <v>3820</v>
      </c>
      <c r="B1842" t="s">
        <v>3821</v>
      </c>
      <c r="C1842" t="s">
        <v>38</v>
      </c>
      <c r="D1842" t="s">
        <v>117</v>
      </c>
      <c r="E1842">
        <v>0.52209213948868916</v>
      </c>
      <c r="F1842">
        <v>0.96256651983149</v>
      </c>
      <c r="G1842">
        <v>0.78374195173587513</v>
      </c>
      <c r="H1842">
        <v>-0.22914263577363869</v>
      </c>
      <c r="I1842">
        <v>183.8111744</v>
      </c>
      <c r="J1842">
        <v>80.469401599999998</v>
      </c>
      <c r="K1842">
        <v>37.694598399999997</v>
      </c>
    </row>
    <row r="1843" spans="1:11">
      <c r="A1843" t="s">
        <v>3822</v>
      </c>
      <c r="B1843" t="s">
        <v>3823</v>
      </c>
      <c r="C1843" t="s">
        <v>15</v>
      </c>
      <c r="D1843" t="s">
        <v>19</v>
      </c>
      <c r="E1843">
        <v>0.92081489599909838</v>
      </c>
      <c r="F1843">
        <v>1.157171742405489</v>
      </c>
      <c r="G1843">
        <v>0.35284970265477411</v>
      </c>
      <c r="H1843">
        <v>1.0616910658804797</v>
      </c>
      <c r="I1843">
        <v>212.49770240000001</v>
      </c>
      <c r="J1843">
        <v>294.85770239999999</v>
      </c>
      <c r="K1843">
        <v>5.5952000000000002</v>
      </c>
    </row>
    <row r="1844" spans="1:11">
      <c r="A1844" t="s">
        <v>3824</v>
      </c>
      <c r="B1844" t="s">
        <v>3825</v>
      </c>
      <c r="C1844" t="s">
        <v>17</v>
      </c>
      <c r="D1844" t="s">
        <v>65</v>
      </c>
      <c r="E1844">
        <v>0.90494587370601964</v>
      </c>
      <c r="F1844">
        <v>1.3110253839464547</v>
      </c>
      <c r="G1844">
        <v>0.86535422033040521</v>
      </c>
      <c r="H1844">
        <v>0.95412269000557925</v>
      </c>
      <c r="I1844">
        <v>509.78810879999997</v>
      </c>
      <c r="J1844">
        <v>418.87910399999998</v>
      </c>
      <c r="K1844">
        <v>12.8605</v>
      </c>
    </row>
    <row r="1845" spans="1:11">
      <c r="A1845" t="s">
        <v>3826</v>
      </c>
      <c r="B1845" t="s">
        <v>3827</v>
      </c>
      <c r="C1845" t="s">
        <v>10</v>
      </c>
      <c r="D1845" t="s">
        <v>55</v>
      </c>
      <c r="E1845">
        <v>0.55817898152771317</v>
      </c>
      <c r="F1845">
        <v>0.7491821903306537</v>
      </c>
      <c r="G1845">
        <v>1.4475746648636163</v>
      </c>
      <c r="H1845">
        <v>-15.77546115874253</v>
      </c>
      <c r="I1845">
        <v>458.68026880000002</v>
      </c>
      <c r="J1845">
        <v>1395.9340032</v>
      </c>
      <c r="K1845">
        <v>6.4249999999999998</v>
      </c>
    </row>
    <row r="1846" spans="1:11">
      <c r="A1846" t="s">
        <v>3828</v>
      </c>
      <c r="B1846" t="s">
        <v>3829</v>
      </c>
      <c r="C1846" t="s">
        <v>10</v>
      </c>
      <c r="D1846" t="s">
        <v>28</v>
      </c>
      <c r="E1846">
        <v>1.1826576362981216</v>
      </c>
      <c r="F1846">
        <v>1.083488312469143</v>
      </c>
      <c r="G1846">
        <v>0.8784099252966806</v>
      </c>
      <c r="H1846">
        <v>7.7978180054953938</v>
      </c>
      <c r="I1846">
        <v>3269.8396671999999</v>
      </c>
      <c r="J1846">
        <v>418.28060160000001</v>
      </c>
      <c r="K1846">
        <v>149.80349440000001</v>
      </c>
    </row>
    <row r="1847" spans="1:11">
      <c r="A1847" t="s">
        <v>3830</v>
      </c>
      <c r="B1847" t="s">
        <v>3831</v>
      </c>
      <c r="C1847" t="s">
        <v>34</v>
      </c>
      <c r="D1847" t="s">
        <v>86</v>
      </c>
      <c r="E1847">
        <v>1.0087048648017152</v>
      </c>
      <c r="F1847">
        <v>1.416986997602222</v>
      </c>
      <c r="G1847">
        <v>1.2516808392505567</v>
      </c>
      <c r="H1847">
        <v>4.6501421038739402E-2</v>
      </c>
      <c r="I1847">
        <v>127.58172159999999</v>
      </c>
      <c r="J1847">
        <v>353.81119999999999</v>
      </c>
      <c r="K1847">
        <v>8.5516000000000005</v>
      </c>
    </row>
    <row r="1848" spans="1:11">
      <c r="A1848" t="s">
        <v>3832</v>
      </c>
      <c r="B1848" t="s">
        <v>3833</v>
      </c>
      <c r="C1848" t="s">
        <v>32</v>
      </c>
      <c r="D1848" t="s">
        <v>33</v>
      </c>
      <c r="E1848">
        <v>1.4011543279258811</v>
      </c>
      <c r="F1848">
        <v>1.2575889057317853</v>
      </c>
      <c r="G1848">
        <v>0.63511693075998787</v>
      </c>
      <c r="H1848">
        <v>-2.1416225749559081</v>
      </c>
      <c r="I1848">
        <v>14.6350272</v>
      </c>
      <c r="J1848">
        <v>6.1342999999999996</v>
      </c>
      <c r="K1848">
        <v>0.83919999999999995</v>
      </c>
    </row>
    <row r="1849" spans="1:11">
      <c r="A1849" t="s">
        <v>3834</v>
      </c>
      <c r="B1849" t="s">
        <v>3835</v>
      </c>
      <c r="C1849" t="s">
        <v>24</v>
      </c>
      <c r="D1849" t="s">
        <v>25</v>
      </c>
      <c r="E1849">
        <v>-9.3504724643826906E-2</v>
      </c>
      <c r="F1849">
        <v>-0.546213214993303</v>
      </c>
      <c r="G1849">
        <v>-6.6026398891946406E-2</v>
      </c>
      <c r="H1849">
        <v>-17.356195965417868</v>
      </c>
      <c r="I1849">
        <v>58.537222399999997</v>
      </c>
      <c r="J1849">
        <v>384.04600319999997</v>
      </c>
      <c r="K1849">
        <v>1.012</v>
      </c>
    </row>
    <row r="1850" spans="1:11">
      <c r="A1850" t="s">
        <v>3836</v>
      </c>
      <c r="B1850" t="s">
        <v>3837</v>
      </c>
      <c r="C1850" t="s">
        <v>12</v>
      </c>
      <c r="D1850" t="s">
        <v>13</v>
      </c>
      <c r="E1850">
        <v>0.9569543540707004</v>
      </c>
      <c r="F1850">
        <v>1.6574091765014107</v>
      </c>
      <c r="G1850">
        <v>1.0372268577239283</v>
      </c>
      <c r="H1850">
        <v>350.88968824940048</v>
      </c>
      <c r="I1850">
        <v>749.63624960000004</v>
      </c>
      <c r="J1850">
        <v>2.92E-2</v>
      </c>
      <c r="K1850">
        <v>133.71520000000001</v>
      </c>
    </row>
    <row r="1851" spans="1:11">
      <c r="A1851" t="s">
        <v>3838</v>
      </c>
      <c r="B1851" t="s">
        <v>3839</v>
      </c>
      <c r="C1851" t="s">
        <v>32</v>
      </c>
      <c r="D1851" t="s">
        <v>121</v>
      </c>
      <c r="E1851">
        <v>0.73273511586191153</v>
      </c>
      <c r="F1851">
        <v>0.99752178638029176</v>
      </c>
      <c r="G1851">
        <v>1.5454200442920845</v>
      </c>
      <c r="H1851">
        <v>1.3235207536061231</v>
      </c>
      <c r="I1851">
        <v>4186.3151615999996</v>
      </c>
      <c r="J1851">
        <v>801.24001280000004</v>
      </c>
      <c r="K1851">
        <v>29.07</v>
      </c>
    </row>
    <row r="1852" spans="1:11">
      <c r="A1852" t="s">
        <v>3840</v>
      </c>
      <c r="B1852" t="s">
        <v>3841</v>
      </c>
      <c r="C1852" t="s">
        <v>32</v>
      </c>
      <c r="D1852" t="s">
        <v>121</v>
      </c>
      <c r="E1852">
        <v>0.73676243681755227</v>
      </c>
      <c r="F1852">
        <v>1.1235709473920754</v>
      </c>
      <c r="G1852">
        <v>0.89390872521265574</v>
      </c>
      <c r="H1852">
        <v>6.6926938802868827</v>
      </c>
      <c r="I1852">
        <v>53403.077836800003</v>
      </c>
      <c r="J1852">
        <v>1870.7630079999999</v>
      </c>
      <c r="K1852">
        <v>1345.2260352000001</v>
      </c>
    </row>
    <row r="1853" spans="1:11">
      <c r="A1853" t="s">
        <v>3842</v>
      </c>
      <c r="B1853" t="s">
        <v>3843</v>
      </c>
      <c r="C1853" t="s">
        <v>10</v>
      </c>
      <c r="D1853" t="s">
        <v>55</v>
      </c>
      <c r="E1853">
        <v>1.4636606688704743</v>
      </c>
      <c r="F1853">
        <v>0.86178414368868972</v>
      </c>
      <c r="G1853">
        <v>-0.97445707462238518</v>
      </c>
      <c r="H1853">
        <v>2.0356198419530598</v>
      </c>
      <c r="I1853">
        <v>212.52083200000001</v>
      </c>
      <c r="J1853">
        <v>299.33230079999998</v>
      </c>
      <c r="K1853">
        <v>137.09710079999999</v>
      </c>
    </row>
    <row r="1854" spans="1:11">
      <c r="A1854" t="s">
        <v>3844</v>
      </c>
      <c r="B1854" t="s">
        <v>3845</v>
      </c>
      <c r="C1854" t="s">
        <v>17</v>
      </c>
      <c r="D1854" t="s">
        <v>27</v>
      </c>
      <c r="E1854">
        <v>1.4787437939493415</v>
      </c>
      <c r="F1854">
        <v>2.1439964145516504</v>
      </c>
      <c r="G1854">
        <v>0.70991752233601935</v>
      </c>
      <c r="H1854">
        <v>302.731051175657</v>
      </c>
      <c r="I1854">
        <v>8901.0421760000008</v>
      </c>
      <c r="J1854">
        <v>1.3456999999999999</v>
      </c>
      <c r="K1854">
        <v>40.3006016</v>
      </c>
    </row>
    <row r="1855" spans="1:11">
      <c r="A1855" t="s">
        <v>3846</v>
      </c>
      <c r="B1855" t="s">
        <v>3847</v>
      </c>
      <c r="C1855" t="s">
        <v>32</v>
      </c>
      <c r="D1855" t="s">
        <v>50</v>
      </c>
      <c r="E1855">
        <v>1.014003803082788</v>
      </c>
      <c r="F1855">
        <v>1.2616858375653106</v>
      </c>
      <c r="G1855">
        <v>0.47778644890599808</v>
      </c>
      <c r="H1855">
        <v>20.171630977298346</v>
      </c>
      <c r="I1855">
        <v>49384.5479424</v>
      </c>
      <c r="J1855">
        <v>1755.0000127999999</v>
      </c>
      <c r="K1855">
        <v>1397.6899584</v>
      </c>
    </row>
    <row r="1856" spans="1:11">
      <c r="A1856" t="s">
        <v>3848</v>
      </c>
      <c r="B1856" t="s">
        <v>3849</v>
      </c>
      <c r="C1856" t="s">
        <v>17</v>
      </c>
      <c r="D1856" t="s">
        <v>20</v>
      </c>
      <c r="E1856">
        <v>1.3760648415740746</v>
      </c>
      <c r="F1856">
        <v>1.340876380035769</v>
      </c>
      <c r="G1856">
        <v>1.715549522094995</v>
      </c>
      <c r="H1856">
        <v>2.4244219985494686</v>
      </c>
      <c r="I1856">
        <v>534.97840640000004</v>
      </c>
      <c r="J1856">
        <v>716.76200960000006</v>
      </c>
      <c r="K1856">
        <v>45.015999999999998</v>
      </c>
    </row>
    <row r="1857" spans="1:11">
      <c r="A1857" t="s">
        <v>3850</v>
      </c>
      <c r="B1857" t="s">
        <v>3851</v>
      </c>
      <c r="C1857" t="s">
        <v>10</v>
      </c>
      <c r="D1857" t="s">
        <v>55</v>
      </c>
      <c r="E1857">
        <v>1.1452214784303725</v>
      </c>
      <c r="F1857">
        <v>1.7887150943444956</v>
      </c>
      <c r="G1857">
        <v>2.0592492199146899</v>
      </c>
      <c r="H1857">
        <v>38.850707850707849</v>
      </c>
      <c r="I1857">
        <v>387.90860800000002</v>
      </c>
      <c r="J1857">
        <v>26.837</v>
      </c>
      <c r="K1857">
        <v>32.696998399999998</v>
      </c>
    </row>
    <row r="1858" spans="1:11">
      <c r="A1858" t="s">
        <v>3852</v>
      </c>
      <c r="B1858" t="s">
        <v>3853</v>
      </c>
      <c r="C1858" t="s">
        <v>17</v>
      </c>
      <c r="D1858" t="s">
        <v>134</v>
      </c>
      <c r="E1858">
        <v>0.69232825934477582</v>
      </c>
      <c r="F1858">
        <v>1.0680006333382634</v>
      </c>
      <c r="G1858">
        <v>0.39371986081505178</v>
      </c>
      <c r="H1858">
        <v>3.6379341095865834</v>
      </c>
      <c r="I1858">
        <v>4748.6648320000004</v>
      </c>
      <c r="J1858">
        <v>1107.4625536000001</v>
      </c>
      <c r="K1858">
        <v>60.736800000000002</v>
      </c>
    </row>
    <row r="1859" spans="1:11">
      <c r="A1859" t="s">
        <v>3854</v>
      </c>
      <c r="B1859" t="s">
        <v>3855</v>
      </c>
      <c r="C1859" t="s">
        <v>10</v>
      </c>
      <c r="D1859" t="s">
        <v>55</v>
      </c>
      <c r="E1859">
        <v>1.2782110225649703</v>
      </c>
      <c r="F1859">
        <v>1.2013278107572991</v>
      </c>
      <c r="G1859">
        <v>0.32146269680747752</v>
      </c>
      <c r="H1859">
        <v>7.713906083072513</v>
      </c>
      <c r="I1859">
        <v>2358.0370944000001</v>
      </c>
      <c r="J1859">
        <v>77.470502400000001</v>
      </c>
      <c r="K1859">
        <v>266.39710719999999</v>
      </c>
    </row>
    <row r="1860" spans="1:11">
      <c r="A1860" t="s">
        <v>3856</v>
      </c>
      <c r="B1860" t="s">
        <v>3857</v>
      </c>
      <c r="C1860" t="s">
        <v>10</v>
      </c>
      <c r="D1860" t="s">
        <v>55</v>
      </c>
      <c r="E1860">
        <v>1.4029108459493018</v>
      </c>
      <c r="F1860">
        <v>2.0699162974367473</v>
      </c>
      <c r="G1860">
        <v>0.95544706394993761</v>
      </c>
      <c r="H1860">
        <v>2.7807979049187943</v>
      </c>
      <c r="I1860">
        <v>210.67275520000001</v>
      </c>
      <c r="J1860">
        <v>194.42040320000001</v>
      </c>
      <c r="K1860">
        <v>18.806999999999999</v>
      </c>
    </row>
    <row r="1861" spans="1:11">
      <c r="A1861" t="s">
        <v>3858</v>
      </c>
      <c r="B1861" t="s">
        <v>3859</v>
      </c>
      <c r="C1861" t="s">
        <v>17</v>
      </c>
      <c r="D1861" t="s">
        <v>42</v>
      </c>
      <c r="E1861">
        <v>0.97651508605312021</v>
      </c>
      <c r="F1861">
        <v>1.4179575778405566</v>
      </c>
      <c r="G1861">
        <v>1.0793310559254894</v>
      </c>
      <c r="H1861">
        <v>62.40920676998369</v>
      </c>
      <c r="I1861">
        <v>4684.7000576</v>
      </c>
      <c r="J1861">
        <v>1.8273999999999999</v>
      </c>
      <c r="K1861">
        <v>615.25509120000004</v>
      </c>
    </row>
    <row r="1862" spans="1:11">
      <c r="A1862" t="s">
        <v>3860</v>
      </c>
      <c r="B1862" t="s">
        <v>3861</v>
      </c>
      <c r="C1862" t="s">
        <v>32</v>
      </c>
      <c r="D1862" t="s">
        <v>33</v>
      </c>
      <c r="E1862">
        <v>0.80358353947556971</v>
      </c>
      <c r="F1862">
        <v>0.99856843445069021</v>
      </c>
      <c r="G1862">
        <v>0.84288439194673492</v>
      </c>
      <c r="H1862">
        <v>20.861271676300579</v>
      </c>
      <c r="I1862">
        <v>15750.4176128</v>
      </c>
      <c r="J1862">
        <v>1478.7099648000001</v>
      </c>
      <c r="K1862">
        <v>1145.6600063999999</v>
      </c>
    </row>
    <row r="1863" spans="1:11">
      <c r="A1863" t="s">
        <v>3862</v>
      </c>
      <c r="B1863" t="s">
        <v>3863</v>
      </c>
      <c r="C1863" t="s">
        <v>15</v>
      </c>
      <c r="D1863" t="s">
        <v>97</v>
      </c>
      <c r="E1863">
        <v>1.3080092210569934</v>
      </c>
      <c r="F1863">
        <v>2.0799475025138769</v>
      </c>
      <c r="G1863">
        <v>1.4228206942965926</v>
      </c>
      <c r="H1863">
        <v>29.845349229557979</v>
      </c>
      <c r="I1863">
        <v>75825.020927999998</v>
      </c>
      <c r="J1863">
        <v>2940.6400512</v>
      </c>
      <c r="K1863">
        <v>8030.1703168000004</v>
      </c>
    </row>
    <row r="1864" spans="1:11">
      <c r="A1864" t="s">
        <v>3864</v>
      </c>
      <c r="B1864" t="s">
        <v>3865</v>
      </c>
      <c r="C1864" t="s">
        <v>15</v>
      </c>
      <c r="D1864" t="s">
        <v>97</v>
      </c>
      <c r="E1864">
        <v>0.76173378478640874</v>
      </c>
      <c r="F1864">
        <v>2.2203008825314741</v>
      </c>
      <c r="G1864">
        <v>-1.5519736113059184</v>
      </c>
      <c r="H1864">
        <v>5.2707094017760383</v>
      </c>
      <c r="I1864">
        <v>1342.7591167999999</v>
      </c>
      <c r="J1864">
        <v>3.0985999999999998</v>
      </c>
      <c r="K1864">
        <v>11.614599999999999</v>
      </c>
    </row>
    <row r="1865" spans="1:11">
      <c r="A1865" t="s">
        <v>3866</v>
      </c>
      <c r="B1865" t="s">
        <v>3867</v>
      </c>
      <c r="C1865" t="s">
        <v>44</v>
      </c>
      <c r="D1865" t="s">
        <v>45</v>
      </c>
      <c r="E1865">
        <v>1.7074629816697202</v>
      </c>
      <c r="F1865">
        <v>2.5709926615069927</v>
      </c>
      <c r="G1865">
        <v>1.1566686405637423</v>
      </c>
      <c r="H1865">
        <v>56.394355031985697</v>
      </c>
      <c r="I1865">
        <v>8482.2695936</v>
      </c>
      <c r="J1865">
        <v>80.955596799999995</v>
      </c>
      <c r="K1865">
        <v>247.44099840000001</v>
      </c>
    </row>
    <row r="1866" spans="1:11">
      <c r="A1866" t="s">
        <v>3868</v>
      </c>
      <c r="B1866" t="s">
        <v>3869</v>
      </c>
      <c r="C1866" t="s">
        <v>17</v>
      </c>
      <c r="D1866" t="s">
        <v>20</v>
      </c>
      <c r="E1866">
        <v>1.3569564093234483</v>
      </c>
      <c r="F1866">
        <v>1.8166664058532032</v>
      </c>
      <c r="G1866">
        <v>0.94361170765310798</v>
      </c>
      <c r="H1866">
        <v>12.508982035928144</v>
      </c>
      <c r="I1866">
        <v>7516.6769151999997</v>
      </c>
      <c r="J1866">
        <v>240.4</v>
      </c>
      <c r="K1866">
        <v>798.10001920000002</v>
      </c>
    </row>
    <row r="1867" spans="1:11">
      <c r="A1867" t="s">
        <v>3870</v>
      </c>
      <c r="B1867" t="s">
        <v>3871</v>
      </c>
      <c r="C1867" t="s">
        <v>32</v>
      </c>
      <c r="D1867" t="s">
        <v>50</v>
      </c>
      <c r="E1867">
        <v>0.2272486676798926</v>
      </c>
      <c r="F1867">
        <v>0.47897416667145287</v>
      </c>
      <c r="G1867">
        <v>5.961889786411283</v>
      </c>
      <c r="H1867">
        <v>-0.18472889731266501</v>
      </c>
      <c r="I1867">
        <v>5953.5110144</v>
      </c>
      <c r="J1867">
        <v>276.98900479999998</v>
      </c>
      <c r="K1867">
        <v>294.15400959999999</v>
      </c>
    </row>
    <row r="1868" spans="1:11">
      <c r="A1868" t="s">
        <v>3872</v>
      </c>
      <c r="B1868" t="s">
        <v>3873</v>
      </c>
      <c r="C1868" t="s">
        <v>17</v>
      </c>
      <c r="D1868" t="s">
        <v>20</v>
      </c>
      <c r="E1868">
        <v>1.5222866174076974</v>
      </c>
      <c r="F1868">
        <v>2.079533241628742</v>
      </c>
      <c r="G1868">
        <v>1.6768078764427887</v>
      </c>
      <c r="H1868">
        <v>-1.5627047959487641</v>
      </c>
      <c r="I1868">
        <v>1119.8011392000001</v>
      </c>
      <c r="J1868">
        <v>194.06000639999999</v>
      </c>
      <c r="K1868">
        <v>103.8499968</v>
      </c>
    </row>
    <row r="1869" spans="1:11">
      <c r="A1869" t="s">
        <v>3874</v>
      </c>
      <c r="B1869" t="s">
        <v>3875</v>
      </c>
      <c r="C1869" t="s">
        <v>24</v>
      </c>
      <c r="D1869" t="s">
        <v>25</v>
      </c>
      <c r="E1869">
        <v>1.4862012519688803</v>
      </c>
      <c r="F1869">
        <v>2.5756389631721941</v>
      </c>
      <c r="G1869">
        <v>1.201018945526771</v>
      </c>
      <c r="H1869">
        <v>1.799733157964531</v>
      </c>
      <c r="I1869">
        <v>868.90045439999994</v>
      </c>
      <c r="J1869">
        <v>196.0809984</v>
      </c>
      <c r="K1869">
        <v>10.4969</v>
      </c>
    </row>
    <row r="1870" spans="1:11">
      <c r="A1870" t="s">
        <v>3876</v>
      </c>
      <c r="B1870" t="s">
        <v>3877</v>
      </c>
      <c r="C1870" t="s">
        <v>17</v>
      </c>
      <c r="D1870" t="s">
        <v>41</v>
      </c>
      <c r="E1870">
        <v>1.0012115744293597</v>
      </c>
      <c r="F1870">
        <v>2.1223133729406589</v>
      </c>
      <c r="G1870">
        <v>1.6703988663943738</v>
      </c>
      <c r="H1870">
        <v>5.3601389923057834</v>
      </c>
      <c r="I1870">
        <v>1050.2407168</v>
      </c>
      <c r="J1870">
        <v>193.03900160000001</v>
      </c>
      <c r="K1870">
        <v>169.5890048</v>
      </c>
    </row>
    <row r="1871" spans="1:11">
      <c r="A1871" t="s">
        <v>3878</v>
      </c>
      <c r="B1871" t="s">
        <v>3879</v>
      </c>
      <c r="C1871" t="s">
        <v>15</v>
      </c>
      <c r="D1871" t="s">
        <v>97</v>
      </c>
      <c r="E1871">
        <v>1.1223590773760137</v>
      </c>
      <c r="F1871">
        <v>1.4027076443971074</v>
      </c>
      <c r="G1871">
        <v>1.3058050165317971</v>
      </c>
      <c r="H1871">
        <v>11.08474831344058</v>
      </c>
      <c r="I1871">
        <v>2294.7590144000001</v>
      </c>
      <c r="J1871">
        <v>159.36000000000001</v>
      </c>
      <c r="K1871">
        <v>53.8</v>
      </c>
    </row>
    <row r="1872" spans="1:11">
      <c r="A1872" t="s">
        <v>3880</v>
      </c>
      <c r="B1872" t="s">
        <v>3881</v>
      </c>
      <c r="C1872" t="s">
        <v>32</v>
      </c>
      <c r="D1872" t="s">
        <v>33</v>
      </c>
      <c r="E1872">
        <v>1.3368178810973963</v>
      </c>
      <c r="F1872">
        <v>1.2873831846304644</v>
      </c>
      <c r="G1872">
        <v>1.0528426362704988</v>
      </c>
      <c r="H1872">
        <v>14.462960739584585</v>
      </c>
      <c r="I1872">
        <v>127.9792128</v>
      </c>
      <c r="J1872">
        <v>7.5026000000000002</v>
      </c>
      <c r="K1872">
        <v>3.1402999999999999</v>
      </c>
    </row>
    <row r="1873" spans="1:11">
      <c r="A1873" t="s">
        <v>3882</v>
      </c>
      <c r="B1873" t="s">
        <v>3883</v>
      </c>
      <c r="C1873" t="s">
        <v>32</v>
      </c>
      <c r="D1873" t="s">
        <v>50</v>
      </c>
      <c r="E1873">
        <v>0.940234211804169</v>
      </c>
      <c r="F1873">
        <v>1.3315185686126991</v>
      </c>
      <c r="G1873">
        <v>0.43988980445638548</v>
      </c>
      <c r="H1873">
        <v>4.8592019767548278</v>
      </c>
      <c r="I1873">
        <v>1864.0513023999999</v>
      </c>
      <c r="J1873">
        <v>92.287999999999997</v>
      </c>
      <c r="K1873">
        <v>4.1245000000000003</v>
      </c>
    </row>
    <row r="1874" spans="1:11">
      <c r="A1874" t="s">
        <v>3884</v>
      </c>
      <c r="B1874" t="s">
        <v>3885</v>
      </c>
      <c r="C1874" t="s">
        <v>10</v>
      </c>
      <c r="D1874" t="s">
        <v>55</v>
      </c>
      <c r="E1874">
        <v>1.1997775532237898</v>
      </c>
      <c r="F1874">
        <v>1.5675234955808717</v>
      </c>
      <c r="G1874">
        <v>0.61222382198640657</v>
      </c>
      <c r="H1874">
        <v>8.2731599086787355</v>
      </c>
      <c r="I1874">
        <v>21680.4196352</v>
      </c>
      <c r="J1874">
        <v>1545.3200383999999</v>
      </c>
      <c r="K1874">
        <v>1377.3500415999999</v>
      </c>
    </row>
    <row r="1875" spans="1:11">
      <c r="A1875" t="s">
        <v>3886</v>
      </c>
      <c r="B1875" t="s">
        <v>3887</v>
      </c>
      <c r="C1875" t="s">
        <v>17</v>
      </c>
      <c r="D1875" t="s">
        <v>20</v>
      </c>
      <c r="E1875">
        <v>1.3324544803067391</v>
      </c>
      <c r="F1875">
        <v>1.6787714448912838</v>
      </c>
      <c r="G1875">
        <v>1.1158563235052357</v>
      </c>
      <c r="H1875">
        <v>4.7444372434651116</v>
      </c>
      <c r="I1875">
        <v>6320.7981055999999</v>
      </c>
      <c r="J1875">
        <v>1941.2299776</v>
      </c>
      <c r="K1875">
        <v>999.92995840000003</v>
      </c>
    </row>
    <row r="1876" spans="1:11">
      <c r="A1876" t="s">
        <v>3888</v>
      </c>
      <c r="B1876" t="s">
        <v>3889</v>
      </c>
      <c r="C1876" t="s">
        <v>32</v>
      </c>
      <c r="D1876" t="s">
        <v>33</v>
      </c>
      <c r="E1876">
        <v>1.8448336589820291</v>
      </c>
      <c r="F1876">
        <v>1.8242921409078503</v>
      </c>
      <c r="G1876">
        <v>1.3801472665819989</v>
      </c>
      <c r="H1876">
        <v>5.5476077187417392</v>
      </c>
      <c r="I1876">
        <v>11381.673983999999</v>
      </c>
      <c r="J1876">
        <v>2684.5499392000002</v>
      </c>
      <c r="K1876">
        <v>815.97998080000002</v>
      </c>
    </row>
    <row r="1877" spans="1:11">
      <c r="A1877" t="s">
        <v>3890</v>
      </c>
      <c r="B1877" t="s">
        <v>3891</v>
      </c>
      <c r="C1877" t="s">
        <v>17</v>
      </c>
      <c r="D1877" t="s">
        <v>119</v>
      </c>
      <c r="E1877">
        <v>0.74409521452269101</v>
      </c>
      <c r="F1877">
        <v>0.74291400318406176</v>
      </c>
      <c r="G1877">
        <v>0.34842891192102809</v>
      </c>
      <c r="H1877">
        <v>1025.5999999999999</v>
      </c>
      <c r="I1877">
        <v>1333.8000383999999</v>
      </c>
      <c r="J1877">
        <v>0.28999999999999998</v>
      </c>
      <c r="K1877">
        <v>70.969996800000004</v>
      </c>
    </row>
    <row r="1878" spans="1:11">
      <c r="A1878" t="s">
        <v>3892</v>
      </c>
      <c r="B1878" t="s">
        <v>3893</v>
      </c>
      <c r="C1878" t="s">
        <v>32</v>
      </c>
      <c r="D1878" t="s">
        <v>105</v>
      </c>
      <c r="E1878">
        <v>0.5151429823740955</v>
      </c>
      <c r="F1878">
        <v>1.1697055456985792</v>
      </c>
      <c r="G1878">
        <v>0.82754972080054379</v>
      </c>
      <c r="H1878">
        <v>1.104008866068154</v>
      </c>
      <c r="I1878">
        <v>7417.7257472000001</v>
      </c>
      <c r="J1878">
        <v>1662.2152704</v>
      </c>
      <c r="K1878">
        <v>14.2791008</v>
      </c>
    </row>
    <row r="1879" spans="1:11">
      <c r="A1879" t="s">
        <v>3894</v>
      </c>
      <c r="B1879" t="s">
        <v>3895</v>
      </c>
      <c r="C1879" t="s">
        <v>15</v>
      </c>
      <c r="D1879" t="s">
        <v>16</v>
      </c>
      <c r="E1879">
        <v>0.65981440479847242</v>
      </c>
      <c r="F1879">
        <v>1.3731905809204308</v>
      </c>
      <c r="G1879">
        <v>1.3127468770491275</v>
      </c>
      <c r="H1879">
        <v>3.4397315689333037</v>
      </c>
      <c r="I1879">
        <v>44.698239999999998</v>
      </c>
      <c r="J1879">
        <v>9.2090999999999994</v>
      </c>
      <c r="K1879">
        <v>5.1990999999999996</v>
      </c>
    </row>
    <row r="1880" spans="1:11">
      <c r="A1880" t="s">
        <v>3896</v>
      </c>
      <c r="B1880" t="s">
        <v>3897</v>
      </c>
      <c r="C1880" t="s">
        <v>32</v>
      </c>
      <c r="D1880" t="s">
        <v>76</v>
      </c>
      <c r="E1880">
        <v>1.0489847890182888</v>
      </c>
      <c r="F1880">
        <v>1.6734374970547563</v>
      </c>
      <c r="G1880">
        <v>1.2498351150348708</v>
      </c>
      <c r="H1880">
        <v>2.2276362437134143</v>
      </c>
      <c r="I1880">
        <v>2176.7370752000002</v>
      </c>
      <c r="J1880">
        <v>736.41000959999997</v>
      </c>
      <c r="K1880">
        <v>21.23</v>
      </c>
    </row>
    <row r="1881" spans="1:11">
      <c r="A1881" t="s">
        <v>3898</v>
      </c>
      <c r="B1881" t="s">
        <v>3899</v>
      </c>
      <c r="C1881" t="s">
        <v>32</v>
      </c>
      <c r="D1881" t="s">
        <v>50</v>
      </c>
      <c r="E1881">
        <v>0.79093533448296172</v>
      </c>
      <c r="F1881">
        <v>0.98738328128903319</v>
      </c>
      <c r="G1881">
        <v>1.1378075935127003</v>
      </c>
      <c r="H1881">
        <v>12.081166628984851</v>
      </c>
      <c r="I1881">
        <v>11540.232601600001</v>
      </c>
      <c r="J1881">
        <v>260.95999999999998</v>
      </c>
      <c r="K1881">
        <v>2607.0700032</v>
      </c>
    </row>
    <row r="1882" spans="1:11">
      <c r="A1882" t="s">
        <v>3900</v>
      </c>
      <c r="B1882" t="s">
        <v>3901</v>
      </c>
      <c r="C1882" t="s">
        <v>12</v>
      </c>
      <c r="D1882" t="s">
        <v>60</v>
      </c>
      <c r="E1882">
        <v>0.76092988696908614</v>
      </c>
      <c r="F1882">
        <v>0.59270604228251511</v>
      </c>
      <c r="G1882">
        <v>0.92307261748969316</v>
      </c>
      <c r="H1882">
        <v>-3557.3839009287926</v>
      </c>
      <c r="I1882">
        <v>29.275392</v>
      </c>
      <c r="J1882">
        <v>553.72221439999998</v>
      </c>
      <c r="K1882">
        <v>0.15820000000000001</v>
      </c>
    </row>
    <row r="1883" spans="1:11">
      <c r="A1883" t="s">
        <v>3902</v>
      </c>
      <c r="B1883" t="s">
        <v>3903</v>
      </c>
      <c r="C1883" t="s">
        <v>24</v>
      </c>
      <c r="D1883" t="s">
        <v>25</v>
      </c>
      <c r="E1883">
        <v>0.91580051281461838</v>
      </c>
      <c r="F1883">
        <v>1.0012525199334406</v>
      </c>
      <c r="G1883">
        <v>0.68943100646316846</v>
      </c>
      <c r="H1883">
        <v>19.201277955271564</v>
      </c>
      <c r="I1883">
        <v>1596.9188864</v>
      </c>
      <c r="J1883">
        <v>31.208998399999999</v>
      </c>
      <c r="K1883">
        <v>260.58700800000003</v>
      </c>
    </row>
    <row r="1884" spans="1:11">
      <c r="A1884" t="s">
        <v>3904</v>
      </c>
      <c r="B1884" t="s">
        <v>3905</v>
      </c>
      <c r="C1884" t="s">
        <v>17</v>
      </c>
      <c r="D1884" t="s">
        <v>26</v>
      </c>
      <c r="E1884">
        <v>1.5244598701802099</v>
      </c>
      <c r="F1884">
        <v>2.0415817456107948</v>
      </c>
      <c r="G1884">
        <v>2.2571756526758771</v>
      </c>
      <c r="H1884">
        <v>8.1474262330389831</v>
      </c>
      <c r="I1884">
        <v>2158.230528</v>
      </c>
      <c r="J1884">
        <v>39.582099200000002</v>
      </c>
      <c r="K1884">
        <v>5.3658000000000001</v>
      </c>
    </row>
    <row r="1885" spans="1:11">
      <c r="A1885" t="s">
        <v>3906</v>
      </c>
      <c r="B1885" t="s">
        <v>3907</v>
      </c>
      <c r="C1885" t="s">
        <v>10</v>
      </c>
      <c r="D1885" t="s">
        <v>79</v>
      </c>
      <c r="E1885">
        <v>0.16296210777007039</v>
      </c>
      <c r="F1885">
        <v>0.7356355840497143</v>
      </c>
      <c r="G1885">
        <v>0.33761578905968609</v>
      </c>
      <c r="H1885">
        <v>5.1222685736988476</v>
      </c>
      <c r="I1885">
        <v>125.1882624</v>
      </c>
      <c r="J1885">
        <v>19.82</v>
      </c>
      <c r="K1885">
        <v>13.54</v>
      </c>
    </row>
    <row r="1886" spans="1:11">
      <c r="A1886" t="s">
        <v>3908</v>
      </c>
      <c r="B1886" t="s">
        <v>3909</v>
      </c>
      <c r="C1886" t="s">
        <v>15</v>
      </c>
      <c r="D1886" t="s">
        <v>16</v>
      </c>
      <c r="E1886">
        <v>0.92158555572222245</v>
      </c>
      <c r="F1886">
        <v>0.93011023506652879</v>
      </c>
      <c r="G1886">
        <v>1.0098331168351011</v>
      </c>
      <c r="H1886">
        <v>19.920406618362712</v>
      </c>
      <c r="I1886">
        <v>205328.99348480001</v>
      </c>
      <c r="J1886">
        <v>19804.600729599999</v>
      </c>
      <c r="K1886">
        <v>57394.901811199998</v>
      </c>
    </row>
    <row r="1887" spans="1:11">
      <c r="A1887" t="s">
        <v>3910</v>
      </c>
      <c r="B1887" t="s">
        <v>3911</v>
      </c>
      <c r="C1887" t="s">
        <v>24</v>
      </c>
      <c r="D1887" t="s">
        <v>25</v>
      </c>
      <c r="E1887">
        <v>1.3265764825727959</v>
      </c>
      <c r="F1887">
        <v>1.699172930591504</v>
      </c>
      <c r="G1887">
        <v>1.5421680705553436</v>
      </c>
      <c r="H1887">
        <v>0.93600000000000005</v>
      </c>
      <c r="I1887">
        <v>21265.350655999999</v>
      </c>
      <c r="J1887">
        <v>2456.0001023999998</v>
      </c>
      <c r="K1887">
        <v>977.99997440000004</v>
      </c>
    </row>
    <row r="1888" spans="1:11">
      <c r="A1888" t="s">
        <v>3912</v>
      </c>
      <c r="B1888" t="s">
        <v>3913</v>
      </c>
      <c r="C1888" t="s">
        <v>32</v>
      </c>
      <c r="D1888" t="s">
        <v>85</v>
      </c>
      <c r="E1888">
        <v>0.87134047548522553</v>
      </c>
      <c r="F1888">
        <v>0.86738528071970089</v>
      </c>
      <c r="G1888">
        <v>0.5829062849744896</v>
      </c>
      <c r="H1888">
        <v>156.6548320767649</v>
      </c>
      <c r="I1888">
        <v>3101.0641919999998</v>
      </c>
      <c r="J1888">
        <v>5.3487</v>
      </c>
      <c r="K1888">
        <v>457.23427839999999</v>
      </c>
    </row>
    <row r="1889" spans="1:11">
      <c r="A1889" t="s">
        <v>3914</v>
      </c>
      <c r="B1889" t="s">
        <v>3915</v>
      </c>
      <c r="C1889" t="s">
        <v>32</v>
      </c>
      <c r="D1889" t="s">
        <v>57</v>
      </c>
      <c r="E1889">
        <v>1.1439274323335149</v>
      </c>
      <c r="F1889">
        <v>1.2475706654657617</v>
      </c>
      <c r="G1889">
        <v>6.8458274197607999E-2</v>
      </c>
      <c r="H1889">
        <v>13.501355861493533</v>
      </c>
      <c r="I1889">
        <v>209.23627519999999</v>
      </c>
      <c r="J1889">
        <v>18.968599999999999</v>
      </c>
      <c r="K1889">
        <v>56.020300800000001</v>
      </c>
    </row>
    <row r="1890" spans="1:11">
      <c r="A1890" t="s">
        <v>3916</v>
      </c>
      <c r="B1890" t="s">
        <v>3917</v>
      </c>
      <c r="C1890" t="s">
        <v>17</v>
      </c>
      <c r="D1890" t="s">
        <v>20</v>
      </c>
      <c r="E1890">
        <v>0.87234392399858274</v>
      </c>
      <c r="F1890">
        <v>1.7546307320433003</v>
      </c>
      <c r="G1890">
        <v>2.2684155088923577</v>
      </c>
      <c r="H1890">
        <v>1.5705521472392638</v>
      </c>
      <c r="I1890">
        <v>458.47173120000002</v>
      </c>
      <c r="J1890">
        <v>89.950003199999998</v>
      </c>
      <c r="K1890">
        <v>9.11</v>
      </c>
    </row>
    <row r="1891" spans="1:11">
      <c r="A1891" t="s">
        <v>3918</v>
      </c>
      <c r="B1891" t="s">
        <v>3919</v>
      </c>
      <c r="C1891" t="s">
        <v>10</v>
      </c>
      <c r="D1891" t="s">
        <v>71</v>
      </c>
      <c r="E1891">
        <v>1.1676573389072151</v>
      </c>
      <c r="F1891">
        <v>1.2725765968565992</v>
      </c>
      <c r="G1891">
        <v>1.3567013459749866</v>
      </c>
      <c r="H1891">
        <v>14.697033800163672</v>
      </c>
      <c r="I1891">
        <v>2608.6017023999998</v>
      </c>
      <c r="J1891">
        <v>463.15847680000002</v>
      </c>
      <c r="K1891">
        <v>1349.4933504000001</v>
      </c>
    </row>
    <row r="1892" spans="1:11">
      <c r="A1892" t="s">
        <v>3920</v>
      </c>
      <c r="B1892" t="s">
        <v>3921</v>
      </c>
      <c r="C1892" t="s">
        <v>15</v>
      </c>
      <c r="D1892" t="s">
        <v>16</v>
      </c>
      <c r="E1892">
        <v>0.86861196775201177</v>
      </c>
      <c r="F1892">
        <v>1.4122255840480538</v>
      </c>
      <c r="G1892">
        <v>1.5928171813546743</v>
      </c>
      <c r="H1892">
        <v>10.97012578616352</v>
      </c>
      <c r="I1892">
        <v>701.17493760000002</v>
      </c>
      <c r="J1892">
        <v>88.790003200000001</v>
      </c>
      <c r="K1892">
        <v>303.9000064</v>
      </c>
    </row>
    <row r="1893" spans="1:11">
      <c r="A1893" t="s">
        <v>3922</v>
      </c>
      <c r="B1893" t="s">
        <v>3923</v>
      </c>
      <c r="C1893" t="s">
        <v>15</v>
      </c>
      <c r="D1893" t="s">
        <v>16</v>
      </c>
      <c r="E1893">
        <v>0.83259170058248944</v>
      </c>
      <c r="F1893">
        <v>1.2458008411309986</v>
      </c>
      <c r="G1893">
        <v>1.0373491462234647</v>
      </c>
      <c r="H1893">
        <v>-76.636085951050305</v>
      </c>
      <c r="I1893">
        <v>199.6391424</v>
      </c>
      <c r="J1893">
        <v>0.276503</v>
      </c>
      <c r="K1893">
        <v>9.4080072000000001</v>
      </c>
    </row>
    <row r="1894" spans="1:11">
      <c r="A1894" t="s">
        <v>3924</v>
      </c>
      <c r="B1894" t="s">
        <v>3925</v>
      </c>
      <c r="C1894" t="s">
        <v>10</v>
      </c>
      <c r="D1894" t="s">
        <v>28</v>
      </c>
      <c r="E1894">
        <v>0.76407486191528695</v>
      </c>
      <c r="F1894">
        <v>1.2853976986784019</v>
      </c>
      <c r="G1894">
        <v>0.98891409245432815</v>
      </c>
      <c r="H1894">
        <v>14.001818906662679</v>
      </c>
      <c r="I1894">
        <v>2059.4870271999998</v>
      </c>
      <c r="J1894">
        <v>316.6262016</v>
      </c>
      <c r="K1894">
        <v>268.74890240000002</v>
      </c>
    </row>
    <row r="1895" spans="1:11">
      <c r="A1895" t="s">
        <v>3926</v>
      </c>
      <c r="B1895" t="s">
        <v>3927</v>
      </c>
      <c r="C1895" t="s">
        <v>15</v>
      </c>
      <c r="D1895" t="s">
        <v>19</v>
      </c>
      <c r="E1895">
        <v>1.2107094965648262</v>
      </c>
      <c r="F1895">
        <v>1.4752184760594671</v>
      </c>
      <c r="G1895">
        <v>1.49360880192802</v>
      </c>
      <c r="H1895">
        <v>5.1668284434981366</v>
      </c>
      <c r="I1895">
        <v>492.63636480000002</v>
      </c>
      <c r="J1895">
        <v>51.308099200000001</v>
      </c>
      <c r="K1895">
        <v>24.0684</v>
      </c>
    </row>
    <row r="1896" spans="1:11">
      <c r="A1896" t="s">
        <v>3928</v>
      </c>
      <c r="B1896" t="s">
        <v>3929</v>
      </c>
      <c r="C1896" t="s">
        <v>10</v>
      </c>
      <c r="D1896" t="s">
        <v>28</v>
      </c>
      <c r="E1896">
        <v>0.71185200042263952</v>
      </c>
      <c r="F1896">
        <v>0.60575637610348543</v>
      </c>
      <c r="G1896">
        <v>0.6073776827450591</v>
      </c>
      <c r="H1896">
        <v>1.159185013975679</v>
      </c>
      <c r="I1896">
        <v>1890.7725823999999</v>
      </c>
      <c r="J1896">
        <v>591.37018880000005</v>
      </c>
      <c r="K1896">
        <v>16.8667008</v>
      </c>
    </row>
    <row r="1897" spans="1:11">
      <c r="A1897" t="s">
        <v>3930</v>
      </c>
      <c r="B1897" t="s">
        <v>3931</v>
      </c>
      <c r="C1897" t="s">
        <v>24</v>
      </c>
      <c r="D1897" t="s">
        <v>75</v>
      </c>
      <c r="E1897">
        <v>1.0829177455475854</v>
      </c>
      <c r="F1897">
        <v>1.3564147447035986</v>
      </c>
      <c r="G1897">
        <v>0.88024928324540286</v>
      </c>
      <c r="H1897">
        <v>23.864998002929038</v>
      </c>
      <c r="I1897">
        <v>6264.9606143999999</v>
      </c>
      <c r="J1897">
        <v>26.233000000000001</v>
      </c>
      <c r="K1897">
        <v>275.58499840000002</v>
      </c>
    </row>
    <row r="1898" spans="1:11">
      <c r="A1898" t="s">
        <v>3932</v>
      </c>
      <c r="B1898" t="s">
        <v>3933</v>
      </c>
      <c r="C1898" t="s">
        <v>32</v>
      </c>
      <c r="D1898" t="s">
        <v>115</v>
      </c>
      <c r="E1898">
        <v>1.1546201570488046</v>
      </c>
      <c r="F1898">
        <v>1.9022642020550231</v>
      </c>
      <c r="G1898">
        <v>1.1741463738934137</v>
      </c>
      <c r="H1898">
        <v>5.5682704811443431</v>
      </c>
      <c r="I1898">
        <v>1757.3044224</v>
      </c>
      <c r="J1898">
        <v>55.891001600000003</v>
      </c>
      <c r="K1898">
        <v>75.324998399999998</v>
      </c>
    </row>
    <row r="1899" spans="1:11">
      <c r="A1899" t="s">
        <v>3934</v>
      </c>
      <c r="B1899" t="s">
        <v>3935</v>
      </c>
      <c r="C1899" t="s">
        <v>17</v>
      </c>
      <c r="D1899" t="s">
        <v>26</v>
      </c>
      <c r="E1899">
        <v>0.60139327684407229</v>
      </c>
      <c r="F1899">
        <v>1.3654457383399248</v>
      </c>
      <c r="G1899">
        <v>0.74775166746731558</v>
      </c>
      <c r="H1899">
        <v>4.0454278817951899</v>
      </c>
      <c r="I1899">
        <v>1022.9431296</v>
      </c>
      <c r="J1899">
        <v>122.3561984</v>
      </c>
      <c r="K1899">
        <v>61.415302400000002</v>
      </c>
    </row>
    <row r="1900" spans="1:11">
      <c r="A1900" t="s">
        <v>3936</v>
      </c>
      <c r="B1900" t="s">
        <v>3937</v>
      </c>
      <c r="C1900" t="s">
        <v>15</v>
      </c>
      <c r="D1900" t="s">
        <v>64</v>
      </c>
      <c r="E1900">
        <v>1.8715446792021635</v>
      </c>
      <c r="F1900">
        <v>2.0428186990436243</v>
      </c>
      <c r="G1900">
        <v>1.5245640930701576</v>
      </c>
      <c r="H1900">
        <v>16.597602739726028</v>
      </c>
      <c r="I1900">
        <v>2912.3211264000001</v>
      </c>
      <c r="J1900">
        <v>17.998999999999999</v>
      </c>
      <c r="K1900">
        <v>576.67302400000005</v>
      </c>
    </row>
    <row r="1901" spans="1:11">
      <c r="A1901" t="s">
        <v>3938</v>
      </c>
      <c r="B1901" t="s">
        <v>3939</v>
      </c>
      <c r="C1901" t="s">
        <v>58</v>
      </c>
      <c r="D1901" t="s">
        <v>78</v>
      </c>
      <c r="E1901">
        <v>0.93732722258166401</v>
      </c>
      <c r="F1901">
        <v>1.6605288417063524</v>
      </c>
      <c r="G1901">
        <v>1.4203689868659426</v>
      </c>
      <c r="H1901">
        <v>29.321100917431192</v>
      </c>
      <c r="I1901">
        <v>7873.3778943999996</v>
      </c>
      <c r="J1901">
        <v>285.60000000000002</v>
      </c>
      <c r="K1901">
        <v>2114.7000831999999</v>
      </c>
    </row>
    <row r="1902" spans="1:11">
      <c r="A1902" t="s">
        <v>3940</v>
      </c>
      <c r="B1902" t="s">
        <v>3941</v>
      </c>
      <c r="C1902" t="s">
        <v>34</v>
      </c>
      <c r="D1902" t="s">
        <v>77</v>
      </c>
      <c r="E1902">
        <v>0.73531792362297732</v>
      </c>
      <c r="F1902">
        <v>1.236952226118978</v>
      </c>
      <c r="G1902">
        <v>1.2078825778066906</v>
      </c>
      <c r="H1902">
        <v>1.8539891164590829</v>
      </c>
      <c r="I1902">
        <v>184.89472000000001</v>
      </c>
      <c r="J1902">
        <v>421.32779520000003</v>
      </c>
      <c r="K1902">
        <v>8.0782000000000007</v>
      </c>
    </row>
    <row r="1903" spans="1:11">
      <c r="A1903" t="s">
        <v>3942</v>
      </c>
      <c r="B1903" t="s">
        <v>3943</v>
      </c>
      <c r="C1903" t="s">
        <v>58</v>
      </c>
      <c r="D1903" t="s">
        <v>78</v>
      </c>
      <c r="E1903">
        <v>1.2111579041103897</v>
      </c>
      <c r="F1903">
        <v>1.7651517362413398</v>
      </c>
      <c r="G1903">
        <v>1.8143761514118011</v>
      </c>
      <c r="H1903">
        <v>-4.2968693059466618</v>
      </c>
      <c r="I1903">
        <v>502.844672</v>
      </c>
      <c r="J1903">
        <v>107.16999680000001</v>
      </c>
      <c r="K1903">
        <v>6.25</v>
      </c>
    </row>
    <row r="1904" spans="1:11">
      <c r="A1904" t="s">
        <v>3944</v>
      </c>
      <c r="B1904" t="s">
        <v>3945</v>
      </c>
      <c r="C1904" t="s">
        <v>32</v>
      </c>
      <c r="D1904" t="s">
        <v>33</v>
      </c>
      <c r="E1904">
        <v>0.84714263043196858</v>
      </c>
      <c r="F1904">
        <v>0.81925474123468067</v>
      </c>
      <c r="G1904">
        <v>2.2464531577576841</v>
      </c>
      <c r="H1904">
        <v>3.8338658146964857</v>
      </c>
      <c r="I1904">
        <v>110.6942976</v>
      </c>
      <c r="J1904">
        <v>3.05</v>
      </c>
      <c r="K1904">
        <v>22.87</v>
      </c>
    </row>
    <row r="1905" spans="1:11">
      <c r="A1905" t="s">
        <v>3946</v>
      </c>
      <c r="B1905" t="s">
        <v>3947</v>
      </c>
      <c r="C1905" t="s">
        <v>10</v>
      </c>
      <c r="D1905" t="s">
        <v>55</v>
      </c>
      <c r="E1905">
        <v>0.25886547564398099</v>
      </c>
      <c r="F1905">
        <v>1.3784435157694288</v>
      </c>
      <c r="G1905">
        <v>0.2759237587482361</v>
      </c>
      <c r="H1905">
        <v>1.1036638117484212</v>
      </c>
      <c r="I1905">
        <v>77.7799744</v>
      </c>
      <c r="J1905">
        <v>215.3148928</v>
      </c>
      <c r="K1905">
        <v>1.2374000000000001</v>
      </c>
    </row>
    <row r="1906" spans="1:11">
      <c r="A1906" t="s">
        <v>3948</v>
      </c>
      <c r="B1906" t="s">
        <v>3949</v>
      </c>
      <c r="C1906" t="s">
        <v>15</v>
      </c>
      <c r="D1906" t="s">
        <v>16</v>
      </c>
      <c r="E1906">
        <v>1.0163353827381365</v>
      </c>
      <c r="F1906">
        <v>1.2730021840806776</v>
      </c>
      <c r="G1906">
        <v>1.0744325685791138</v>
      </c>
      <c r="H1906">
        <v>56.335483870967742</v>
      </c>
      <c r="I1906">
        <v>12420.3737088</v>
      </c>
      <c r="J1906">
        <v>117.29999359999999</v>
      </c>
      <c r="K1906">
        <v>2019.5000319999999</v>
      </c>
    </row>
    <row r="1907" spans="1:11">
      <c r="A1907" t="s">
        <v>3950</v>
      </c>
      <c r="B1907" t="s">
        <v>3951</v>
      </c>
      <c r="C1907" t="s">
        <v>17</v>
      </c>
      <c r="D1907" t="s">
        <v>54</v>
      </c>
      <c r="E1907">
        <v>0.85075263824704783</v>
      </c>
      <c r="F1907">
        <v>1.6987217218329871</v>
      </c>
      <c r="G1907">
        <v>1.5214095335808508</v>
      </c>
      <c r="H1907">
        <v>24.66811796934196</v>
      </c>
      <c r="I1907">
        <v>12726.980608</v>
      </c>
      <c r="J1907">
        <v>17.9434</v>
      </c>
      <c r="K1907">
        <v>832.72688640000001</v>
      </c>
    </row>
    <row r="1908" spans="1:11">
      <c r="A1908" t="s">
        <v>3952</v>
      </c>
      <c r="B1908" t="s">
        <v>3953</v>
      </c>
      <c r="C1908" t="s">
        <v>32</v>
      </c>
      <c r="D1908" t="s">
        <v>76</v>
      </c>
      <c r="E1908">
        <v>0.81594363854649432</v>
      </c>
      <c r="F1908">
        <v>0.30226621790079611</v>
      </c>
      <c r="G1908">
        <v>0.25841847099079368</v>
      </c>
      <c r="H1908">
        <v>107.80987606710256</v>
      </c>
      <c r="I1908">
        <v>27190.031155199998</v>
      </c>
      <c r="J1908">
        <v>61.600998400000002</v>
      </c>
      <c r="K1908">
        <v>1898.3321599999999</v>
      </c>
    </row>
    <row r="1909" spans="1:11">
      <c r="A1909" t="s">
        <v>3954</v>
      </c>
      <c r="B1909" t="s">
        <v>3955</v>
      </c>
      <c r="C1909" t="s">
        <v>24</v>
      </c>
      <c r="D1909" t="s">
        <v>25</v>
      </c>
      <c r="E1909">
        <v>0.64351807335221745</v>
      </c>
      <c r="F1909">
        <v>1.2248305811954268</v>
      </c>
      <c r="G1909">
        <v>1.4287168216657893</v>
      </c>
      <c r="H1909">
        <v>2.9013503098639131</v>
      </c>
      <c r="I1909">
        <v>329.94145279999998</v>
      </c>
      <c r="J1909">
        <v>122.9485952</v>
      </c>
      <c r="K1909">
        <v>4.6298000000000004</v>
      </c>
    </row>
    <row r="1910" spans="1:11">
      <c r="A1910" t="s">
        <v>3956</v>
      </c>
      <c r="B1910" t="s">
        <v>3957</v>
      </c>
      <c r="C1910" t="s">
        <v>32</v>
      </c>
      <c r="D1910" t="s">
        <v>36</v>
      </c>
      <c r="E1910">
        <v>0.80112404971354501</v>
      </c>
      <c r="F1910">
        <v>1.6559107800668651</v>
      </c>
      <c r="G1910">
        <v>1.036319565234793</v>
      </c>
      <c r="H1910">
        <v>-3.5488341038787619</v>
      </c>
      <c r="I1910">
        <v>208.736704</v>
      </c>
      <c r="J1910">
        <v>113.8508032</v>
      </c>
      <c r="K1910">
        <v>9.2554999999999996</v>
      </c>
    </row>
    <row r="1911" spans="1:11">
      <c r="A1911" t="s">
        <v>3958</v>
      </c>
      <c r="B1911" t="s">
        <v>3959</v>
      </c>
      <c r="C1911" t="s">
        <v>24</v>
      </c>
      <c r="D1911" t="s">
        <v>74</v>
      </c>
      <c r="E1911">
        <v>1.1504492629403953</v>
      </c>
      <c r="F1911">
        <v>0.88905524888602083</v>
      </c>
      <c r="G1911">
        <v>0.72605127969398575</v>
      </c>
      <c r="H1911">
        <v>-5.4234789391575662</v>
      </c>
      <c r="I1911">
        <v>3698.1571583999998</v>
      </c>
      <c r="J1911">
        <v>181.43160320000001</v>
      </c>
      <c r="K1911">
        <v>6.3177000000000003</v>
      </c>
    </row>
    <row r="1912" spans="1:11">
      <c r="A1912" t="s">
        <v>3960</v>
      </c>
      <c r="B1912" t="s">
        <v>3961</v>
      </c>
      <c r="C1912" t="s">
        <v>10</v>
      </c>
      <c r="D1912" t="s">
        <v>51</v>
      </c>
      <c r="E1912">
        <v>1.4406378501871844</v>
      </c>
      <c r="F1912">
        <v>1.0114564050334305</v>
      </c>
      <c r="G1912">
        <v>0.85291457559296446</v>
      </c>
      <c r="H1912">
        <v>2.9431134404304569</v>
      </c>
      <c r="I1912">
        <v>885.41317119999997</v>
      </c>
      <c r="J1912">
        <v>607.10000639999998</v>
      </c>
      <c r="K1912">
        <v>68.12</v>
      </c>
    </row>
    <row r="1913" spans="1:11">
      <c r="A1913" t="s">
        <v>3962</v>
      </c>
      <c r="B1913" t="s">
        <v>3963</v>
      </c>
      <c r="C1913" t="s">
        <v>17</v>
      </c>
      <c r="D1913" t="s">
        <v>18</v>
      </c>
      <c r="E1913">
        <v>1.33591661034583</v>
      </c>
      <c r="F1913">
        <v>1.3705941558811157</v>
      </c>
      <c r="G1913">
        <v>1.2446792310018748</v>
      </c>
      <c r="H1913">
        <v>0.73277939606768905</v>
      </c>
      <c r="I1913">
        <v>740.21135360000005</v>
      </c>
      <c r="J1913">
        <v>2347.3389567999998</v>
      </c>
      <c r="K1913">
        <v>554.67699200000004</v>
      </c>
    </row>
    <row r="1914" spans="1:11">
      <c r="A1914" t="s">
        <v>3964</v>
      </c>
      <c r="B1914" t="s">
        <v>3965</v>
      </c>
      <c r="C1914" t="s">
        <v>24</v>
      </c>
      <c r="D1914" t="s">
        <v>25</v>
      </c>
      <c r="E1914">
        <v>0.86097628889370303</v>
      </c>
      <c r="F1914">
        <v>0.64324674047091202</v>
      </c>
      <c r="G1914">
        <v>0.69262410986042899</v>
      </c>
      <c r="H1914">
        <v>65.456684491978606</v>
      </c>
      <c r="I1914">
        <v>92266.705715200005</v>
      </c>
      <c r="J1914">
        <v>9636.0996864000008</v>
      </c>
      <c r="K1914">
        <v>7068.4999680000001</v>
      </c>
    </row>
    <row r="1915" spans="1:11">
      <c r="A1915" t="s">
        <v>3966</v>
      </c>
      <c r="B1915" t="s">
        <v>3967</v>
      </c>
      <c r="C1915" t="s">
        <v>34</v>
      </c>
      <c r="D1915" t="s">
        <v>49</v>
      </c>
      <c r="E1915">
        <v>0.63688194810266874</v>
      </c>
      <c r="F1915">
        <v>0.90875053351976265</v>
      </c>
      <c r="G1915">
        <v>0.62210856921009317</v>
      </c>
      <c r="H1915">
        <v>31.931034482758619</v>
      </c>
      <c r="I1915">
        <v>12150.489907200001</v>
      </c>
      <c r="J1915">
        <v>3042.0000768</v>
      </c>
      <c r="K1915">
        <v>148.0999936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1FF2A0-27FA-4248-A8CB-549D2D3B17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Imputs</vt:lpstr>
      <vt:lpstr>Analysis</vt:lpstr>
      <vt:lpstr>WACC By Sector</vt:lpstr>
      <vt:lpstr>WACC By Industry</vt:lpstr>
      <vt:lpstr>WACC By Credit Rating</vt:lpstr>
      <vt:lpstr>Ratings Sheet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Kanishk</dc:creator>
  <cp:lastModifiedBy>Kanishk</cp:lastModifiedBy>
  <dcterms:created xsi:type="dcterms:W3CDTF">2026-03-05T10:53:26Z</dcterms:created>
  <dcterms:modified xsi:type="dcterms:W3CDTF">2026-03-07T20:11:19Z</dcterms:modified>
</cp:coreProperties>
</file>